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5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6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7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YAnnenkova\SharePoint\RZD_781819BICN7_GINV - Документы 1\ЦЗ-1\"/>
    </mc:Choice>
  </mc:AlternateContent>
  <bookViews>
    <workbookView xWindow="0" yWindow="48" windowWidth="8208" windowHeight="5112"/>
  </bookViews>
  <sheets>
    <sheet name="График_12ч" sheetId="69" r:id="rId1"/>
    <sheet name="График_24ч" sheetId="68" state="hidden" r:id="rId2"/>
    <sheet name="Бланк_1" sheetId="72" r:id="rId3"/>
    <sheet name="Бланк_0" sheetId="71" r:id="rId4"/>
    <sheet name="Ввод" sheetId="67" r:id="rId5"/>
    <sheet name="исходники" sheetId="3" r:id="rId6"/>
    <sheet name="Ст.прогноза" sheetId="4" r:id="rId7"/>
  </sheets>
  <externalReferences>
    <externalReference r:id="rId8"/>
  </externalReferences>
  <definedNames>
    <definedName name="aa">[1]Редактор!#REF!</definedName>
    <definedName name="cc">[1]Редактор!#REF!</definedName>
    <definedName name="дд">#REF!</definedName>
    <definedName name="н">'[1]Факт погода'!#REF!</definedName>
    <definedName name="_xlnm.Print_Area" localSheetId="0">График_12ч!$A$1:$P$47</definedName>
    <definedName name="_xlnm.Print_Area" localSheetId="1">График_24ч!$A$1:$P$47</definedName>
    <definedName name="_xlnm.Print_Area" localSheetId="6">Ст.прогноза!$B$1:$H$86</definedName>
  </definedNames>
  <calcPr calcId="162913"/>
</workbook>
</file>

<file path=xl/calcChain.xml><?xml version="1.0" encoding="utf-8"?>
<calcChain xmlns="http://schemas.openxmlformats.org/spreadsheetml/2006/main">
  <c r="FW5" i="67" l="1"/>
  <c r="FU7" i="67"/>
  <c r="FU8" i="67"/>
  <c r="FU9" i="67"/>
  <c r="FU10" i="67"/>
  <c r="FU11" i="67"/>
  <c r="FU12" i="67"/>
  <c r="FU13" i="67"/>
  <c r="FU14" i="67"/>
  <c r="FU15" i="67"/>
  <c r="FU16" i="67"/>
  <c r="FU17" i="67"/>
  <c r="FU18" i="67"/>
  <c r="FU19" i="67"/>
  <c r="FU20" i="67"/>
  <c r="FU21" i="67"/>
  <c r="FU22" i="67"/>
  <c r="FU23" i="67"/>
  <c r="FU24" i="67"/>
  <c r="FU25" i="67"/>
  <c r="FU26" i="67"/>
  <c r="FU27" i="67"/>
  <c r="FU28" i="67"/>
  <c r="FU29" i="67"/>
  <c r="FU30" i="67"/>
  <c r="FU31" i="67"/>
  <c r="FU32" i="67"/>
  <c r="FU33" i="67"/>
  <c r="FU34" i="67"/>
  <c r="FU35" i="67"/>
  <c r="FU36" i="67"/>
  <c r="FU37" i="67"/>
  <c r="FU38" i="67"/>
  <c r="FU39" i="67"/>
  <c r="FU40" i="67"/>
  <c r="FU41" i="67"/>
  <c r="FU42" i="67"/>
  <c r="FU43" i="67"/>
  <c r="FU44" i="67"/>
  <c r="FU45" i="67"/>
  <c r="FU46" i="67"/>
  <c r="FU47" i="67"/>
  <c r="FU48" i="67"/>
  <c r="FU49" i="67"/>
  <c r="FU50" i="67"/>
  <c r="FU51" i="67"/>
  <c r="FU52" i="67"/>
  <c r="FU53" i="67"/>
  <c r="FU54" i="67"/>
  <c r="FU55" i="67"/>
  <c r="FU56" i="67"/>
  <c r="FU57" i="67"/>
  <c r="FU58" i="67"/>
  <c r="FU59" i="67"/>
  <c r="FU60" i="67"/>
  <c r="FU61" i="67"/>
  <c r="FU62" i="67"/>
  <c r="FU63" i="67"/>
  <c r="FU64" i="67"/>
  <c r="FU65" i="67"/>
  <c r="FU66" i="67"/>
  <c r="FU67" i="67"/>
  <c r="FU68" i="67"/>
  <c r="FU69" i="67"/>
  <c r="FU70" i="67"/>
  <c r="FU71" i="67"/>
  <c r="FU72" i="67"/>
  <c r="FU73" i="67"/>
  <c r="FU74" i="67"/>
  <c r="FU75" i="67"/>
  <c r="FU76" i="67"/>
  <c r="FU77" i="67"/>
  <c r="FU78" i="67"/>
  <c r="FU79" i="67"/>
  <c r="FU80" i="67"/>
  <c r="FU81" i="67"/>
  <c r="FU82" i="67"/>
  <c r="FU83" i="67"/>
  <c r="FU84" i="67"/>
  <c r="FU85" i="67"/>
  <c r="FU86" i="67"/>
  <c r="FU87" i="67"/>
  <c r="FU88" i="67"/>
  <c r="FU89" i="67"/>
  <c r="FU90" i="67"/>
  <c r="FU91" i="67"/>
  <c r="FU92" i="67"/>
  <c r="FU93" i="67"/>
  <c r="FU94" i="67"/>
  <c r="FU95" i="67"/>
  <c r="FU96" i="67"/>
  <c r="FU97" i="67"/>
  <c r="FU98" i="67"/>
  <c r="FU99" i="67"/>
  <c r="FU100" i="67"/>
  <c r="FU101" i="67"/>
  <c r="FU102" i="67"/>
  <c r="FU103" i="67"/>
  <c r="FU104" i="67"/>
  <c r="FU105" i="67"/>
  <c r="FU106" i="67"/>
  <c r="FU107" i="67"/>
  <c r="FU108" i="67"/>
  <c r="FU109" i="67"/>
  <c r="FU110" i="67"/>
  <c r="FU111" i="67"/>
  <c r="FU112" i="67"/>
  <c r="FU113" i="67"/>
  <c r="FU114" i="67"/>
  <c r="FU115" i="67"/>
  <c r="FU116" i="67"/>
  <c r="FU117" i="67"/>
  <c r="FU118" i="67"/>
  <c r="FU6" i="67"/>
  <c r="FV7" i="67"/>
  <c r="FV8" i="67"/>
  <c r="FV9" i="67"/>
  <c r="FV10" i="67"/>
  <c r="FV11" i="67"/>
  <c r="FV12" i="67"/>
  <c r="FV13" i="67"/>
  <c r="FV14" i="67"/>
  <c r="FV15" i="67"/>
  <c r="FV16" i="67"/>
  <c r="FV17" i="67"/>
  <c r="FV18" i="67"/>
  <c r="FV19" i="67"/>
  <c r="FV20" i="67"/>
  <c r="FV21" i="67"/>
  <c r="FV22" i="67"/>
  <c r="FV23" i="67"/>
  <c r="FV24" i="67"/>
  <c r="FV25" i="67"/>
  <c r="FV26" i="67"/>
  <c r="FV27" i="67"/>
  <c r="FV28" i="67"/>
  <c r="FV29" i="67"/>
  <c r="FV30" i="67"/>
  <c r="FV31" i="67"/>
  <c r="FV32" i="67"/>
  <c r="FV33" i="67"/>
  <c r="FV34" i="67"/>
  <c r="FV35" i="67"/>
  <c r="FV36" i="67"/>
  <c r="FV37" i="67"/>
  <c r="FV38" i="67"/>
  <c r="FV39" i="67"/>
  <c r="FV40" i="67"/>
  <c r="FV41" i="67"/>
  <c r="FV42" i="67"/>
  <c r="FV43" i="67"/>
  <c r="FV44" i="67"/>
  <c r="FV45" i="67"/>
  <c r="FV46" i="67"/>
  <c r="FV47" i="67"/>
  <c r="FV48" i="67"/>
  <c r="FV49" i="67"/>
  <c r="FV50" i="67"/>
  <c r="FV51" i="67"/>
  <c r="FV52" i="67"/>
  <c r="FV53" i="67"/>
  <c r="FV54" i="67"/>
  <c r="FV55" i="67"/>
  <c r="FV56" i="67"/>
  <c r="FV57" i="67"/>
  <c r="FV58" i="67"/>
  <c r="FV59" i="67"/>
  <c r="FV60" i="67"/>
  <c r="FV61" i="67"/>
  <c r="FV62" i="67"/>
  <c r="FV63" i="67"/>
  <c r="FV64" i="67"/>
  <c r="FV65" i="67"/>
  <c r="FV66" i="67"/>
  <c r="FV67" i="67"/>
  <c r="FV68" i="67"/>
  <c r="FV69" i="67"/>
  <c r="FV70" i="67"/>
  <c r="FV71" i="67"/>
  <c r="FV72" i="67"/>
  <c r="FV73" i="67"/>
  <c r="FV74" i="67"/>
  <c r="FV75" i="67"/>
  <c r="FV76" i="67"/>
  <c r="FV77" i="67"/>
  <c r="FV78" i="67"/>
  <c r="FV79" i="67"/>
  <c r="FV80" i="67"/>
  <c r="FV81" i="67"/>
  <c r="FV82" i="67"/>
  <c r="FV83" i="67"/>
  <c r="FV84" i="67"/>
  <c r="FV85" i="67"/>
  <c r="FV86" i="67"/>
  <c r="FV87" i="67"/>
  <c r="FV88" i="67"/>
  <c r="FV89" i="67"/>
  <c r="FV90" i="67"/>
  <c r="FV91" i="67"/>
  <c r="FV92" i="67"/>
  <c r="FV93" i="67"/>
  <c r="FV94" i="67"/>
  <c r="FV95" i="67"/>
  <c r="FV96" i="67"/>
  <c r="FV97" i="67"/>
  <c r="FV98" i="67"/>
  <c r="FV99" i="67"/>
  <c r="FV100" i="67"/>
  <c r="FV101" i="67"/>
  <c r="FV102" i="67"/>
  <c r="FV103" i="67"/>
  <c r="FV104" i="67"/>
  <c r="FV105" i="67"/>
  <c r="FV106" i="67"/>
  <c r="FV107" i="67"/>
  <c r="FV108" i="67"/>
  <c r="FV109" i="67"/>
  <c r="FV110" i="67"/>
  <c r="FV111" i="67"/>
  <c r="FV112" i="67"/>
  <c r="FV113" i="67"/>
  <c r="FV114" i="67"/>
  <c r="FV115" i="67"/>
  <c r="FV116" i="67"/>
  <c r="FV117" i="67"/>
  <c r="FV118" i="67"/>
  <c r="FV6" i="67"/>
  <c r="DI3" i="69"/>
  <c r="DN31" i="69" s="1"/>
  <c r="DN26" i="69" l="1"/>
  <c r="DN22" i="69"/>
  <c r="DN18" i="69"/>
  <c r="DN14" i="69"/>
  <c r="DN10" i="69"/>
  <c r="DN6" i="69"/>
  <c r="DN44" i="69"/>
  <c r="DN36" i="69"/>
  <c r="DN27" i="69"/>
  <c r="DN23" i="69"/>
  <c r="DN19" i="69"/>
  <c r="DN15" i="69"/>
  <c r="DN11" i="69"/>
  <c r="DN7" i="69"/>
  <c r="DN46" i="69"/>
  <c r="DN38" i="69"/>
  <c r="DN30" i="69"/>
  <c r="DN28" i="69"/>
  <c r="DN24" i="69"/>
  <c r="DN20" i="69"/>
  <c r="DN16" i="69"/>
  <c r="DN12" i="69"/>
  <c r="DN8" i="69"/>
  <c r="DN3" i="69"/>
  <c r="DN40" i="69"/>
  <c r="DN32" i="69"/>
  <c r="DM29" i="69"/>
  <c r="DN25" i="69"/>
  <c r="DN21" i="69"/>
  <c r="DN17" i="69"/>
  <c r="DN13" i="69"/>
  <c r="DN9" i="69"/>
  <c r="DN5" i="69"/>
  <c r="DN42" i="69"/>
  <c r="DN34" i="69"/>
  <c r="DN4" i="69"/>
  <c r="DN47" i="69"/>
  <c r="DN43" i="69"/>
  <c r="DN37" i="69"/>
  <c r="DN29" i="69"/>
  <c r="DM27" i="69"/>
  <c r="DM25" i="69"/>
  <c r="DM23" i="69"/>
  <c r="DM21" i="69"/>
  <c r="DM19" i="69"/>
  <c r="DM17" i="69"/>
  <c r="DM15" i="69"/>
  <c r="DM13" i="69"/>
  <c r="DM11" i="69"/>
  <c r="DM9" i="69"/>
  <c r="DM7" i="69"/>
  <c r="DM5" i="69"/>
  <c r="DM3" i="69"/>
  <c r="DM46" i="69"/>
  <c r="DM44" i="69"/>
  <c r="DM42" i="69"/>
  <c r="DM40" i="69"/>
  <c r="DM38" i="69"/>
  <c r="DM36" i="69"/>
  <c r="DM34" i="69"/>
  <c r="DM32" i="69"/>
  <c r="DM30" i="69"/>
  <c r="DM28" i="69"/>
  <c r="DM26" i="69"/>
  <c r="DM24" i="69"/>
  <c r="DM22" i="69"/>
  <c r="DM20" i="69"/>
  <c r="DM18" i="69"/>
  <c r="DM16" i="69"/>
  <c r="DM14" i="69"/>
  <c r="DM12" i="69"/>
  <c r="DM10" i="69"/>
  <c r="DM8" i="69"/>
  <c r="DM6" i="69"/>
  <c r="DM4" i="69"/>
  <c r="DM47" i="69"/>
  <c r="DM45" i="69"/>
  <c r="DM43" i="69"/>
  <c r="DM41" i="69"/>
  <c r="DM39" i="69"/>
  <c r="DM37" i="69"/>
  <c r="DM35" i="69"/>
  <c r="DM33" i="69"/>
  <c r="DM31" i="69"/>
  <c r="DN45" i="69"/>
  <c r="DN41" i="69"/>
  <c r="DN39" i="69"/>
  <c r="DN35" i="69"/>
  <c r="DN33" i="69"/>
  <c r="FL5" i="67"/>
  <c r="FJ5" i="67" s="1"/>
  <c r="FL6" i="67" l="1"/>
  <c r="FL7" i="67" s="1"/>
  <c r="FJ6" i="67" l="1"/>
  <c r="FL8" i="67"/>
  <c r="FJ7" i="67"/>
  <c r="FJ8" i="67" l="1"/>
  <c r="FL9" i="67"/>
  <c r="FL10" i="67" l="1"/>
  <c r="FJ9" i="67"/>
  <c r="FJ10" i="67" l="1"/>
  <c r="FL11" i="67"/>
  <c r="FL12" i="67" l="1"/>
  <c r="FU5" i="67" s="1"/>
  <c r="FJ11" i="67"/>
  <c r="FJ12" i="67" l="1"/>
  <c r="FL13" i="67"/>
  <c r="FL14" i="67" l="1"/>
  <c r="FJ13" i="67"/>
  <c r="FJ14" i="67" l="1"/>
  <c r="FL15" i="67"/>
  <c r="FL16" i="67" l="1"/>
  <c r="FJ15" i="67"/>
  <c r="FJ16" i="67" l="1"/>
  <c r="FV5" i="67" s="1"/>
  <c r="FL17" i="67"/>
  <c r="BJ2" i="67"/>
  <c r="BK2" i="67" s="1"/>
  <c r="BL2" i="67" s="1"/>
  <c r="BM2" i="67" s="1"/>
  <c r="BN2" i="67" s="1"/>
  <c r="BO2" i="67" s="1"/>
  <c r="BP2" i="67" s="1"/>
  <c r="BQ2" i="67" s="1"/>
  <c r="BR2" i="67" s="1"/>
  <c r="BS2" i="67" s="1"/>
  <c r="BT2" i="67" s="1"/>
  <c r="BU2" i="67" s="1"/>
  <c r="BV2" i="67" s="1"/>
  <c r="BW2" i="67" s="1"/>
  <c r="BX2" i="67" s="1"/>
  <c r="BY2" i="67" s="1"/>
  <c r="BZ2" i="67" s="1"/>
  <c r="CA2" i="67" s="1"/>
  <c r="CB2" i="67" s="1"/>
  <c r="CC2" i="67" s="1"/>
  <c r="CD2" i="67" s="1"/>
  <c r="CE2" i="67" s="1"/>
  <c r="CF2" i="67" s="1"/>
  <c r="CG2" i="67" s="1"/>
  <c r="CH2" i="67" s="1"/>
  <c r="CI2" i="67" s="1"/>
  <c r="CJ2" i="67" s="1"/>
  <c r="CK2" i="67" s="1"/>
  <c r="CL2" i="67" s="1"/>
  <c r="CM2" i="67" s="1"/>
  <c r="CN2" i="67" s="1"/>
  <c r="CO2" i="67" s="1"/>
  <c r="CP2" i="67" s="1"/>
  <c r="CQ2" i="67" s="1"/>
  <c r="CR2" i="67" s="1"/>
  <c r="CS2" i="67" s="1"/>
  <c r="CT2" i="67" s="1"/>
  <c r="CU2" i="67" s="1"/>
  <c r="CV2" i="67" s="1"/>
  <c r="CW2" i="67" s="1"/>
  <c r="CX2" i="67" s="1"/>
  <c r="CY2" i="67" s="1"/>
  <c r="CZ2" i="67" s="1"/>
  <c r="DA2" i="67" s="1"/>
  <c r="DB2" i="67" s="1"/>
  <c r="DC2" i="67" s="1"/>
  <c r="DD2" i="67" s="1"/>
  <c r="DE2" i="67" s="1"/>
  <c r="DF2" i="67" s="1"/>
  <c r="DG2" i="67" s="1"/>
  <c r="DH2" i="67" s="1"/>
  <c r="DI2" i="67" s="1"/>
  <c r="DJ2" i="67" s="1"/>
  <c r="DK2" i="67" s="1"/>
  <c r="DL2" i="67" s="1"/>
  <c r="DM2" i="67" s="1"/>
  <c r="DN2" i="67" s="1"/>
  <c r="DO2" i="67" s="1"/>
  <c r="DP2" i="67" s="1"/>
  <c r="DQ2" i="67" s="1"/>
  <c r="DR2" i="67" s="1"/>
  <c r="DS2" i="67" s="1"/>
  <c r="DT2" i="67" s="1"/>
  <c r="DU2" i="67" s="1"/>
  <c r="DV2" i="67" s="1"/>
  <c r="DW2" i="67" s="1"/>
  <c r="DX2" i="67" s="1"/>
  <c r="DY2" i="67" s="1"/>
  <c r="DZ2" i="67" s="1"/>
  <c r="EA2" i="67" s="1"/>
  <c r="EB2" i="67" s="1"/>
  <c r="EC2" i="67" s="1"/>
  <c r="ED2" i="67" s="1"/>
  <c r="EE2" i="67" s="1"/>
  <c r="EF2" i="67" s="1"/>
  <c r="EG2" i="67" s="1"/>
  <c r="EH2" i="67" s="1"/>
  <c r="EI2" i="67" s="1"/>
  <c r="EJ2" i="67" s="1"/>
  <c r="EK2" i="67" s="1"/>
  <c r="EL2" i="67" s="1"/>
  <c r="EM2" i="67" s="1"/>
  <c r="EN2" i="67" s="1"/>
  <c r="EO2" i="67" s="1"/>
  <c r="EP2" i="67" s="1"/>
  <c r="EQ2" i="67" s="1"/>
  <c r="ER2" i="67" s="1"/>
  <c r="ES2" i="67" s="1"/>
  <c r="ET2" i="67" s="1"/>
  <c r="EU2" i="67" s="1"/>
  <c r="EV2" i="67" s="1"/>
  <c r="EW2" i="67" s="1"/>
  <c r="EX2" i="67" s="1"/>
  <c r="EY2" i="67" s="1"/>
  <c r="EZ2" i="67" s="1"/>
  <c r="FA2" i="67" s="1"/>
  <c r="FB2" i="67" s="1"/>
  <c r="FC2" i="67" s="1"/>
  <c r="FD2" i="67" s="1"/>
  <c r="FE2" i="67" s="1"/>
  <c r="C119" i="71"/>
  <c r="F119" i="71" s="1"/>
  <c r="A121" i="71"/>
  <c r="A122" i="71"/>
  <c r="A123" i="71"/>
  <c r="A124" i="71"/>
  <c r="A125" i="71"/>
  <c r="A126" i="71"/>
  <c r="A127" i="71"/>
  <c r="A128" i="71"/>
  <c r="A129" i="71"/>
  <c r="A130" i="71"/>
  <c r="A131" i="71"/>
  <c r="A132" i="71"/>
  <c r="A133" i="71"/>
  <c r="A134" i="71"/>
  <c r="A135" i="71"/>
  <c r="A136" i="71"/>
  <c r="A137" i="71"/>
  <c r="A138" i="71"/>
  <c r="A139" i="71"/>
  <c r="A140" i="71"/>
  <c r="A141" i="71"/>
  <c r="A142" i="71"/>
  <c r="A143" i="71"/>
  <c r="A144" i="71"/>
  <c r="A145" i="71"/>
  <c r="A146" i="71"/>
  <c r="A147" i="71"/>
  <c r="A148" i="71"/>
  <c r="A149" i="71"/>
  <c r="A150" i="71"/>
  <c r="A151" i="71"/>
  <c r="A152" i="71"/>
  <c r="A153" i="71"/>
  <c r="A154" i="71"/>
  <c r="A155" i="71"/>
  <c r="AV42" i="72"/>
  <c r="D117" i="72"/>
  <c r="FH5" i="67"/>
  <c r="T1" i="71" s="1"/>
  <c r="F3" i="71" s="1"/>
  <c r="H3" i="71" s="1"/>
  <c r="H120" i="71" s="1"/>
  <c r="B5" i="72"/>
  <c r="C5" i="72"/>
  <c r="D5" i="72"/>
  <c r="E5" i="72"/>
  <c r="B6" i="72"/>
  <c r="C6" i="72"/>
  <c r="D6" i="72"/>
  <c r="E6" i="72"/>
  <c r="B7" i="72"/>
  <c r="C7" i="72"/>
  <c r="D7" i="72"/>
  <c r="E7" i="72"/>
  <c r="B8" i="72"/>
  <c r="C8" i="72"/>
  <c r="D8" i="72"/>
  <c r="E8" i="72"/>
  <c r="B9" i="72"/>
  <c r="C9" i="72"/>
  <c r="D9" i="72"/>
  <c r="E9" i="72"/>
  <c r="B10" i="72"/>
  <c r="C10" i="72"/>
  <c r="D10" i="72"/>
  <c r="E10" i="72"/>
  <c r="B11" i="72"/>
  <c r="C11" i="72"/>
  <c r="D11" i="72"/>
  <c r="E11" i="72"/>
  <c r="B12" i="72"/>
  <c r="C12" i="72"/>
  <c r="D12" i="72"/>
  <c r="E12" i="72"/>
  <c r="B13" i="72"/>
  <c r="C13" i="72"/>
  <c r="D13" i="72"/>
  <c r="E13" i="72"/>
  <c r="B14" i="72"/>
  <c r="C14" i="72"/>
  <c r="D14" i="72"/>
  <c r="E14" i="72"/>
  <c r="B15" i="72"/>
  <c r="C15" i="72"/>
  <c r="D15" i="72"/>
  <c r="E15" i="72"/>
  <c r="B16" i="72"/>
  <c r="C16" i="72"/>
  <c r="D16" i="72"/>
  <c r="E16" i="72"/>
  <c r="B17" i="72"/>
  <c r="C17" i="72"/>
  <c r="D17" i="72"/>
  <c r="E17" i="72"/>
  <c r="B18" i="72"/>
  <c r="C18" i="72"/>
  <c r="D18" i="72"/>
  <c r="E18" i="72"/>
  <c r="B19" i="72"/>
  <c r="C19" i="72"/>
  <c r="D19" i="72"/>
  <c r="E19" i="72"/>
  <c r="B20" i="72"/>
  <c r="C20" i="72"/>
  <c r="D20" i="72"/>
  <c r="E20" i="72"/>
  <c r="B21" i="72"/>
  <c r="C21" i="72"/>
  <c r="D21" i="72"/>
  <c r="E21" i="72"/>
  <c r="B22" i="72"/>
  <c r="C22" i="72"/>
  <c r="D22" i="72"/>
  <c r="E22" i="72"/>
  <c r="B23" i="72"/>
  <c r="C23" i="72"/>
  <c r="D23" i="72"/>
  <c r="E23" i="72"/>
  <c r="B24" i="72"/>
  <c r="C24" i="72"/>
  <c r="D24" i="72"/>
  <c r="E24" i="72"/>
  <c r="B25" i="72"/>
  <c r="C25" i="72"/>
  <c r="D25" i="72"/>
  <c r="E25" i="72"/>
  <c r="B26" i="72"/>
  <c r="C26" i="72"/>
  <c r="D26" i="72"/>
  <c r="E26" i="72"/>
  <c r="B27" i="72"/>
  <c r="C27" i="72"/>
  <c r="D27" i="72"/>
  <c r="E27" i="72"/>
  <c r="B28" i="72"/>
  <c r="C28" i="72"/>
  <c r="D28" i="72"/>
  <c r="E28" i="72"/>
  <c r="B29" i="72"/>
  <c r="C29" i="72"/>
  <c r="D29" i="72"/>
  <c r="E29" i="72"/>
  <c r="B30" i="72"/>
  <c r="C30" i="72"/>
  <c r="D30" i="72"/>
  <c r="E30" i="72"/>
  <c r="B31" i="72"/>
  <c r="C31" i="72"/>
  <c r="D31" i="72"/>
  <c r="E31" i="72"/>
  <c r="B32" i="72"/>
  <c r="C32" i="72"/>
  <c r="D32" i="72"/>
  <c r="E32" i="72"/>
  <c r="B33" i="72"/>
  <c r="C33" i="72"/>
  <c r="D33" i="72"/>
  <c r="E33" i="72"/>
  <c r="B34" i="72"/>
  <c r="C34" i="72"/>
  <c r="D34" i="72"/>
  <c r="E34" i="72"/>
  <c r="B35" i="72"/>
  <c r="C35" i="72"/>
  <c r="D35" i="72"/>
  <c r="E35" i="72"/>
  <c r="B36" i="72"/>
  <c r="C36" i="72"/>
  <c r="D36" i="72"/>
  <c r="E36" i="72"/>
  <c r="B37" i="72"/>
  <c r="C37" i="72"/>
  <c r="D37" i="72"/>
  <c r="E37" i="72"/>
  <c r="B38" i="72"/>
  <c r="C38" i="72"/>
  <c r="D38" i="72"/>
  <c r="E38" i="72"/>
  <c r="B39" i="72"/>
  <c r="C39" i="72"/>
  <c r="D39" i="72"/>
  <c r="E39" i="72"/>
  <c r="B40" i="72"/>
  <c r="C40" i="72"/>
  <c r="D40" i="72"/>
  <c r="E40" i="72"/>
  <c r="B41" i="72"/>
  <c r="C41" i="72"/>
  <c r="D41" i="72"/>
  <c r="E41" i="72"/>
  <c r="B42" i="72"/>
  <c r="C42" i="72"/>
  <c r="D42" i="72"/>
  <c r="E42" i="72"/>
  <c r="B43" i="72"/>
  <c r="C43" i="72"/>
  <c r="D43" i="72"/>
  <c r="E43" i="72"/>
  <c r="B44" i="72"/>
  <c r="C44" i="72"/>
  <c r="D44" i="72"/>
  <c r="E44" i="72"/>
  <c r="B45" i="72"/>
  <c r="C45" i="72"/>
  <c r="D45" i="72"/>
  <c r="E45" i="72"/>
  <c r="B46" i="72"/>
  <c r="C46" i="72"/>
  <c r="D46" i="72"/>
  <c r="E46" i="72"/>
  <c r="B47" i="72"/>
  <c r="C47" i="72"/>
  <c r="D47" i="72"/>
  <c r="E47" i="72"/>
  <c r="B48" i="72"/>
  <c r="C48" i="72"/>
  <c r="D48" i="72"/>
  <c r="E48" i="72"/>
  <c r="B49" i="72"/>
  <c r="C49" i="72"/>
  <c r="D49" i="72"/>
  <c r="E49" i="72"/>
  <c r="B50" i="72"/>
  <c r="C50" i="72"/>
  <c r="D50" i="72"/>
  <c r="E50" i="72"/>
  <c r="B51" i="72"/>
  <c r="C51" i="72"/>
  <c r="D51" i="72"/>
  <c r="E51" i="72"/>
  <c r="B52" i="72"/>
  <c r="C52" i="72"/>
  <c r="D52" i="72"/>
  <c r="E52" i="72"/>
  <c r="B53" i="72"/>
  <c r="C53" i="72"/>
  <c r="D53" i="72"/>
  <c r="E53" i="72"/>
  <c r="B54" i="72"/>
  <c r="C54" i="72"/>
  <c r="D54" i="72"/>
  <c r="E54" i="72"/>
  <c r="B55" i="72"/>
  <c r="C55" i="72"/>
  <c r="D55" i="72"/>
  <c r="E55" i="72"/>
  <c r="B56" i="72"/>
  <c r="C56" i="72"/>
  <c r="D56" i="72"/>
  <c r="E56" i="72"/>
  <c r="B57" i="72"/>
  <c r="C57" i="72"/>
  <c r="D57" i="72"/>
  <c r="E57" i="72"/>
  <c r="B58" i="72"/>
  <c r="C58" i="72"/>
  <c r="D58" i="72"/>
  <c r="E58" i="72"/>
  <c r="B59" i="72"/>
  <c r="C59" i="72"/>
  <c r="D59" i="72"/>
  <c r="E59" i="72"/>
  <c r="B60" i="72"/>
  <c r="C60" i="72"/>
  <c r="D60" i="72"/>
  <c r="E60" i="72"/>
  <c r="B61" i="72"/>
  <c r="C61" i="72"/>
  <c r="D61" i="72"/>
  <c r="E61" i="72"/>
  <c r="B62" i="72"/>
  <c r="C62" i="72"/>
  <c r="D62" i="72"/>
  <c r="E62" i="72"/>
  <c r="B63" i="72"/>
  <c r="C63" i="72"/>
  <c r="D63" i="72"/>
  <c r="E63" i="72"/>
  <c r="B64" i="72"/>
  <c r="C64" i="72"/>
  <c r="D64" i="72"/>
  <c r="E64" i="72"/>
  <c r="B65" i="72"/>
  <c r="C65" i="72"/>
  <c r="D65" i="72"/>
  <c r="E65" i="72"/>
  <c r="B66" i="72"/>
  <c r="C66" i="72"/>
  <c r="D66" i="72"/>
  <c r="E66" i="72"/>
  <c r="B67" i="72"/>
  <c r="C67" i="72"/>
  <c r="D67" i="72"/>
  <c r="E67" i="72"/>
  <c r="B68" i="72"/>
  <c r="C68" i="72"/>
  <c r="D68" i="72"/>
  <c r="E68" i="72"/>
  <c r="B69" i="72"/>
  <c r="C69" i="72"/>
  <c r="D69" i="72"/>
  <c r="E69" i="72"/>
  <c r="B70" i="72"/>
  <c r="C70" i="72"/>
  <c r="D70" i="72"/>
  <c r="E70" i="72"/>
  <c r="B71" i="72"/>
  <c r="C71" i="72"/>
  <c r="D71" i="72"/>
  <c r="E71" i="72"/>
  <c r="B72" i="72"/>
  <c r="C72" i="72"/>
  <c r="D72" i="72"/>
  <c r="E72" i="72"/>
  <c r="B73" i="72"/>
  <c r="C73" i="72"/>
  <c r="D73" i="72"/>
  <c r="E73" i="72"/>
  <c r="B74" i="72"/>
  <c r="C74" i="72"/>
  <c r="D74" i="72"/>
  <c r="E74" i="72"/>
  <c r="B75" i="72"/>
  <c r="C75" i="72"/>
  <c r="D75" i="72"/>
  <c r="E75" i="72"/>
  <c r="B76" i="72"/>
  <c r="C76" i="72"/>
  <c r="D76" i="72"/>
  <c r="E76" i="72"/>
  <c r="B77" i="72"/>
  <c r="C77" i="72"/>
  <c r="D77" i="72"/>
  <c r="E77" i="72"/>
  <c r="B78" i="72"/>
  <c r="C78" i="72"/>
  <c r="D78" i="72"/>
  <c r="E78" i="72"/>
  <c r="B79" i="72"/>
  <c r="C79" i="72"/>
  <c r="D79" i="72"/>
  <c r="E79" i="72"/>
  <c r="B80" i="72"/>
  <c r="C80" i="72"/>
  <c r="D80" i="72"/>
  <c r="E80" i="72"/>
  <c r="B81" i="72"/>
  <c r="C81" i="72"/>
  <c r="D81" i="72"/>
  <c r="E81" i="72"/>
  <c r="B82" i="72"/>
  <c r="C82" i="72"/>
  <c r="D82" i="72"/>
  <c r="E82" i="72"/>
  <c r="B83" i="72"/>
  <c r="C83" i="72"/>
  <c r="D83" i="72"/>
  <c r="E83" i="72"/>
  <c r="B84" i="72"/>
  <c r="C84" i="72"/>
  <c r="D84" i="72"/>
  <c r="E84" i="72"/>
  <c r="B85" i="72"/>
  <c r="C85" i="72"/>
  <c r="D85" i="72"/>
  <c r="E85" i="72"/>
  <c r="B86" i="72"/>
  <c r="C86" i="72"/>
  <c r="D86" i="72"/>
  <c r="E86" i="72"/>
  <c r="B87" i="72"/>
  <c r="C87" i="72"/>
  <c r="D87" i="72"/>
  <c r="E87" i="72"/>
  <c r="B88" i="72"/>
  <c r="C88" i="72"/>
  <c r="D88" i="72"/>
  <c r="E88" i="72"/>
  <c r="B89" i="72"/>
  <c r="C89" i="72"/>
  <c r="D89" i="72"/>
  <c r="E89" i="72"/>
  <c r="B90" i="72"/>
  <c r="C90" i="72"/>
  <c r="D90" i="72"/>
  <c r="E90" i="72"/>
  <c r="B91" i="72"/>
  <c r="C91" i="72"/>
  <c r="D91" i="72"/>
  <c r="E91" i="72"/>
  <c r="B92" i="72"/>
  <c r="C92" i="72"/>
  <c r="D92" i="72"/>
  <c r="E92" i="72"/>
  <c r="B93" i="72"/>
  <c r="C93" i="72"/>
  <c r="D93" i="72"/>
  <c r="E93" i="72"/>
  <c r="B94" i="72"/>
  <c r="C94" i="72"/>
  <c r="D94" i="72"/>
  <c r="E94" i="72"/>
  <c r="B95" i="72"/>
  <c r="C95" i="72"/>
  <c r="D95" i="72"/>
  <c r="E95" i="72"/>
  <c r="B96" i="72"/>
  <c r="C96" i="72"/>
  <c r="D96" i="72"/>
  <c r="E96" i="72"/>
  <c r="B97" i="72"/>
  <c r="C97" i="72"/>
  <c r="D97" i="72"/>
  <c r="E97" i="72"/>
  <c r="B98" i="72"/>
  <c r="C98" i="72"/>
  <c r="D98" i="72"/>
  <c r="E98" i="72"/>
  <c r="B99" i="72"/>
  <c r="C99" i="72"/>
  <c r="D99" i="72"/>
  <c r="E99" i="72"/>
  <c r="B100" i="72"/>
  <c r="C100" i="72"/>
  <c r="D100" i="72"/>
  <c r="E100" i="72"/>
  <c r="B101" i="72"/>
  <c r="C101" i="72"/>
  <c r="D101" i="72"/>
  <c r="E101" i="72"/>
  <c r="B102" i="72"/>
  <c r="C102" i="72"/>
  <c r="D102" i="72"/>
  <c r="E102" i="72"/>
  <c r="B103" i="72"/>
  <c r="C103" i="72"/>
  <c r="D103" i="72"/>
  <c r="E103" i="72"/>
  <c r="B104" i="72"/>
  <c r="C104" i="72"/>
  <c r="D104" i="72"/>
  <c r="E104" i="72"/>
  <c r="B105" i="72"/>
  <c r="C105" i="72"/>
  <c r="D105" i="72"/>
  <c r="E105" i="72"/>
  <c r="B106" i="72"/>
  <c r="C106" i="72"/>
  <c r="D106" i="72"/>
  <c r="E106" i="72"/>
  <c r="B107" i="72"/>
  <c r="C107" i="72"/>
  <c r="D107" i="72"/>
  <c r="E107" i="72"/>
  <c r="B108" i="72"/>
  <c r="C108" i="72"/>
  <c r="D108" i="72"/>
  <c r="E108" i="72"/>
  <c r="B109" i="72"/>
  <c r="C109" i="72"/>
  <c r="D109" i="72"/>
  <c r="E109" i="72"/>
  <c r="B110" i="72"/>
  <c r="C110" i="72"/>
  <c r="D110" i="72"/>
  <c r="E110" i="72"/>
  <c r="B111" i="72"/>
  <c r="C111" i="72"/>
  <c r="D111" i="72"/>
  <c r="E111" i="72"/>
  <c r="B112" i="72"/>
  <c r="C112" i="72"/>
  <c r="D112" i="72"/>
  <c r="E112" i="72"/>
  <c r="B113" i="72"/>
  <c r="C113" i="72"/>
  <c r="D113" i="72"/>
  <c r="E113" i="72"/>
  <c r="B114" i="72"/>
  <c r="C114" i="72"/>
  <c r="D114" i="72"/>
  <c r="E114" i="72"/>
  <c r="B115" i="72"/>
  <c r="C115" i="72"/>
  <c r="D115" i="72"/>
  <c r="E115" i="72"/>
  <c r="B116" i="72"/>
  <c r="C116" i="72"/>
  <c r="D116" i="72"/>
  <c r="E116" i="72"/>
  <c r="BI4" i="4"/>
  <c r="ED11" i="4"/>
  <c r="AO11" i="67"/>
  <c r="AO141" i="67" s="1"/>
  <c r="AO7" i="67"/>
  <c r="BI7" i="67" s="1"/>
  <c r="BI38" i="4"/>
  <c r="AO90" i="67"/>
  <c r="AO91" i="67"/>
  <c r="AO92" i="67"/>
  <c r="AO93" i="67"/>
  <c r="AO94" i="67"/>
  <c r="AO95" i="67"/>
  <c r="AO96" i="67"/>
  <c r="AO97" i="67"/>
  <c r="AO98" i="67"/>
  <c r="AO99" i="67"/>
  <c r="AO100" i="67"/>
  <c r="AO101" i="67"/>
  <c r="AO102" i="67"/>
  <c r="AO103" i="67"/>
  <c r="AO104" i="67"/>
  <c r="AO105" i="67"/>
  <c r="AO106" i="67"/>
  <c r="AO107" i="67"/>
  <c r="AO108" i="67"/>
  <c r="AO109" i="67"/>
  <c r="AO110" i="67"/>
  <c r="AO111" i="67"/>
  <c r="AO112" i="67"/>
  <c r="AO113" i="67"/>
  <c r="AO114" i="67"/>
  <c r="AO115" i="67"/>
  <c r="AO116" i="67"/>
  <c r="AO117" i="67"/>
  <c r="B89" i="71"/>
  <c r="B128" i="71" s="1"/>
  <c r="C89" i="71"/>
  <c r="C128" i="71" s="1"/>
  <c r="D89" i="71"/>
  <c r="D128" i="71" s="1"/>
  <c r="E89" i="71"/>
  <c r="E128" i="71" s="1"/>
  <c r="B90" i="71"/>
  <c r="B129" i="71" s="1"/>
  <c r="C90" i="71"/>
  <c r="C129" i="71" s="1"/>
  <c r="D90" i="71"/>
  <c r="D129" i="71" s="1"/>
  <c r="E90" i="71"/>
  <c r="E129" i="71" s="1"/>
  <c r="B91" i="71"/>
  <c r="B130" i="71" s="1"/>
  <c r="C91" i="71"/>
  <c r="C130" i="71" s="1"/>
  <c r="D91" i="71"/>
  <c r="D130" i="71" s="1"/>
  <c r="E91" i="71"/>
  <c r="E130" i="71" s="1"/>
  <c r="B92" i="71"/>
  <c r="B131" i="71" s="1"/>
  <c r="C92" i="71"/>
  <c r="C131" i="71" s="1"/>
  <c r="D92" i="71"/>
  <c r="D131" i="71" s="1"/>
  <c r="E92" i="71"/>
  <c r="E131" i="71" s="1"/>
  <c r="B93" i="71"/>
  <c r="B132" i="71" s="1"/>
  <c r="C93" i="71"/>
  <c r="C132" i="71" s="1"/>
  <c r="D93" i="71"/>
  <c r="D132" i="71" s="1"/>
  <c r="E93" i="71"/>
  <c r="E132" i="71" s="1"/>
  <c r="B94" i="71"/>
  <c r="B133" i="71" s="1"/>
  <c r="C94" i="71"/>
  <c r="C133" i="71" s="1"/>
  <c r="D94" i="71"/>
  <c r="D133" i="71" s="1"/>
  <c r="E94" i="71"/>
  <c r="E133" i="71" s="1"/>
  <c r="B95" i="71"/>
  <c r="B134" i="71" s="1"/>
  <c r="C95" i="71"/>
  <c r="C134" i="71" s="1"/>
  <c r="D95" i="71"/>
  <c r="D134" i="71" s="1"/>
  <c r="E95" i="71"/>
  <c r="E134" i="71" s="1"/>
  <c r="B96" i="71"/>
  <c r="B135" i="71" s="1"/>
  <c r="C96" i="71"/>
  <c r="C135" i="71" s="1"/>
  <c r="D96" i="71"/>
  <c r="D135" i="71" s="1"/>
  <c r="E96" i="71"/>
  <c r="E135" i="71" s="1"/>
  <c r="B97" i="71"/>
  <c r="B136" i="71" s="1"/>
  <c r="C97" i="71"/>
  <c r="C136" i="71" s="1"/>
  <c r="D97" i="71"/>
  <c r="D136" i="71" s="1"/>
  <c r="E97" i="71"/>
  <c r="E136" i="71" s="1"/>
  <c r="B98" i="71"/>
  <c r="B137" i="71" s="1"/>
  <c r="C98" i="71"/>
  <c r="C137" i="71" s="1"/>
  <c r="D98" i="71"/>
  <c r="D137" i="71" s="1"/>
  <c r="E98" i="71"/>
  <c r="E137" i="71" s="1"/>
  <c r="B99" i="71"/>
  <c r="B138" i="71" s="1"/>
  <c r="C99" i="71"/>
  <c r="C138" i="71" s="1"/>
  <c r="D99" i="71"/>
  <c r="D138" i="71" s="1"/>
  <c r="E99" i="71"/>
  <c r="E138" i="71" s="1"/>
  <c r="B100" i="71"/>
  <c r="B139" i="71" s="1"/>
  <c r="C100" i="71"/>
  <c r="C139" i="71" s="1"/>
  <c r="D100" i="71"/>
  <c r="D139" i="71" s="1"/>
  <c r="E100" i="71"/>
  <c r="E139" i="71" s="1"/>
  <c r="B101" i="71"/>
  <c r="B140" i="71" s="1"/>
  <c r="C101" i="71"/>
  <c r="C140" i="71" s="1"/>
  <c r="D101" i="71"/>
  <c r="D140" i="71" s="1"/>
  <c r="E101" i="71"/>
  <c r="E140" i="71" s="1"/>
  <c r="B102" i="71"/>
  <c r="B141" i="71" s="1"/>
  <c r="C102" i="71"/>
  <c r="C141" i="71" s="1"/>
  <c r="D102" i="71"/>
  <c r="D141" i="71" s="1"/>
  <c r="E102" i="71"/>
  <c r="E141" i="71" s="1"/>
  <c r="B103" i="71"/>
  <c r="B142" i="71" s="1"/>
  <c r="C103" i="71"/>
  <c r="C142" i="71" s="1"/>
  <c r="D103" i="71"/>
  <c r="D142" i="71" s="1"/>
  <c r="E103" i="71"/>
  <c r="E142" i="71" s="1"/>
  <c r="B104" i="71"/>
  <c r="B143" i="71" s="1"/>
  <c r="C104" i="71"/>
  <c r="C143" i="71" s="1"/>
  <c r="D104" i="71"/>
  <c r="D143" i="71" s="1"/>
  <c r="E104" i="71"/>
  <c r="E143" i="71" s="1"/>
  <c r="B105" i="71"/>
  <c r="B144" i="71" s="1"/>
  <c r="C105" i="71"/>
  <c r="C144" i="71" s="1"/>
  <c r="D105" i="71"/>
  <c r="D144" i="71" s="1"/>
  <c r="E105" i="71"/>
  <c r="E144" i="71" s="1"/>
  <c r="B106" i="71"/>
  <c r="B145" i="71" s="1"/>
  <c r="C106" i="71"/>
  <c r="C145" i="71" s="1"/>
  <c r="D106" i="71"/>
  <c r="D145" i="71" s="1"/>
  <c r="E106" i="71"/>
  <c r="E145" i="71" s="1"/>
  <c r="B107" i="71"/>
  <c r="B146" i="71" s="1"/>
  <c r="C107" i="71"/>
  <c r="C146" i="71" s="1"/>
  <c r="D107" i="71"/>
  <c r="D146" i="71" s="1"/>
  <c r="E107" i="71"/>
  <c r="E146" i="71" s="1"/>
  <c r="B108" i="71"/>
  <c r="B147" i="71" s="1"/>
  <c r="C108" i="71"/>
  <c r="C147" i="71" s="1"/>
  <c r="D108" i="71"/>
  <c r="D147" i="71" s="1"/>
  <c r="E108" i="71"/>
  <c r="E147" i="71" s="1"/>
  <c r="B109" i="71"/>
  <c r="B148" i="71" s="1"/>
  <c r="C109" i="71"/>
  <c r="C148" i="71" s="1"/>
  <c r="D109" i="71"/>
  <c r="D148" i="71" s="1"/>
  <c r="E109" i="71"/>
  <c r="E148" i="71" s="1"/>
  <c r="B110" i="71"/>
  <c r="B149" i="71" s="1"/>
  <c r="C110" i="71"/>
  <c r="C149" i="71" s="1"/>
  <c r="D110" i="71"/>
  <c r="D149" i="71" s="1"/>
  <c r="E110" i="71"/>
  <c r="E149" i="71" s="1"/>
  <c r="B111" i="71"/>
  <c r="B150" i="71" s="1"/>
  <c r="C111" i="71"/>
  <c r="C150" i="71" s="1"/>
  <c r="D111" i="71"/>
  <c r="D150" i="71" s="1"/>
  <c r="E111" i="71"/>
  <c r="E150" i="71" s="1"/>
  <c r="B112" i="71"/>
  <c r="B151" i="71" s="1"/>
  <c r="C112" i="71"/>
  <c r="C151" i="71" s="1"/>
  <c r="D112" i="71"/>
  <c r="D151" i="71" s="1"/>
  <c r="E112" i="71"/>
  <c r="E151" i="71" s="1"/>
  <c r="B113" i="71"/>
  <c r="B152" i="71" s="1"/>
  <c r="C113" i="71"/>
  <c r="C152" i="71" s="1"/>
  <c r="D113" i="71"/>
  <c r="D152" i="71" s="1"/>
  <c r="E113" i="71"/>
  <c r="E152" i="71" s="1"/>
  <c r="B114" i="71"/>
  <c r="B153" i="71" s="1"/>
  <c r="C114" i="71"/>
  <c r="C153" i="71" s="1"/>
  <c r="D114" i="71"/>
  <c r="D153" i="71" s="1"/>
  <c r="E114" i="71"/>
  <c r="E153" i="71" s="1"/>
  <c r="B115" i="71"/>
  <c r="B154" i="71" s="1"/>
  <c r="C115" i="71"/>
  <c r="C154" i="71" s="1"/>
  <c r="D115" i="71"/>
  <c r="D154" i="71" s="1"/>
  <c r="E115" i="71"/>
  <c r="E154" i="71" s="1"/>
  <c r="B116" i="71"/>
  <c r="B155" i="71" s="1"/>
  <c r="C116" i="71"/>
  <c r="C155" i="71" s="1"/>
  <c r="D116" i="71"/>
  <c r="D155" i="71" s="1"/>
  <c r="E116" i="71"/>
  <c r="E155" i="71" s="1"/>
  <c r="AO20" i="67"/>
  <c r="AS20" i="67" s="1"/>
  <c r="I19" i="72" s="1"/>
  <c r="AO21" i="67"/>
  <c r="AO22" i="67"/>
  <c r="AO23" i="67"/>
  <c r="AO24" i="67"/>
  <c r="AQ24" i="67" s="1"/>
  <c r="G23" i="72" s="1"/>
  <c r="AO25" i="67"/>
  <c r="AO26" i="67"/>
  <c r="AO27" i="67"/>
  <c r="AO28" i="67"/>
  <c r="AP28" i="67" s="1"/>
  <c r="F27" i="72" s="1"/>
  <c r="AO29" i="67"/>
  <c r="AO30" i="67"/>
  <c r="AO31" i="67"/>
  <c r="AO32" i="67"/>
  <c r="AP32" i="67" s="1"/>
  <c r="F31" i="72" s="1"/>
  <c r="AO33" i="67"/>
  <c r="AO34" i="67"/>
  <c r="AO35" i="67"/>
  <c r="AO36" i="67"/>
  <c r="AO37" i="67"/>
  <c r="AO38" i="67"/>
  <c r="AO39" i="67"/>
  <c r="AO40" i="67"/>
  <c r="AO41" i="67"/>
  <c r="AO42" i="67"/>
  <c r="AO43" i="67"/>
  <c r="AO44" i="67"/>
  <c r="AO174" i="67" s="1"/>
  <c r="AO45" i="67"/>
  <c r="AO46" i="67"/>
  <c r="AO47" i="67"/>
  <c r="AO48" i="67"/>
  <c r="AO49" i="67"/>
  <c r="AO50" i="67"/>
  <c r="AO51" i="67"/>
  <c r="AO52" i="67"/>
  <c r="AO53" i="67"/>
  <c r="AO54" i="67"/>
  <c r="AO55" i="67"/>
  <c r="AO56" i="67"/>
  <c r="AO57" i="67"/>
  <c r="AO58" i="67"/>
  <c r="AO59" i="67"/>
  <c r="AO60" i="67"/>
  <c r="AO61" i="67"/>
  <c r="AO62" i="67"/>
  <c r="AO63" i="67"/>
  <c r="AO64" i="67"/>
  <c r="AO65" i="67"/>
  <c r="AO66" i="67"/>
  <c r="AO67" i="67"/>
  <c r="AO68" i="67"/>
  <c r="AO69" i="67"/>
  <c r="AO70" i="67"/>
  <c r="AO71" i="67"/>
  <c r="AO72" i="67"/>
  <c r="AO73" i="67"/>
  <c r="AO74" i="67"/>
  <c r="AO75" i="67"/>
  <c r="AO76" i="67"/>
  <c r="AO77" i="67"/>
  <c r="AO78" i="67"/>
  <c r="AO79" i="67"/>
  <c r="AO209" i="67" s="1"/>
  <c r="AO80" i="67"/>
  <c r="AO81" i="67"/>
  <c r="AO82" i="67"/>
  <c r="AO83" i="67"/>
  <c r="AO84" i="67"/>
  <c r="AO85" i="67"/>
  <c r="AO86" i="67"/>
  <c r="AO216" i="67" s="1"/>
  <c r="AO87" i="67"/>
  <c r="AO88" i="67"/>
  <c r="AO89" i="67"/>
  <c r="AO118" i="67"/>
  <c r="AO8" i="67"/>
  <c r="AO9" i="67"/>
  <c r="AO10" i="67"/>
  <c r="AO12" i="67"/>
  <c r="CY12" i="67" s="1"/>
  <c r="AO13" i="67"/>
  <c r="BX13" i="67" s="1"/>
  <c r="AO14" i="67"/>
  <c r="AO15" i="67"/>
  <c r="AO16" i="67"/>
  <c r="BK16" i="67" s="1"/>
  <c r="M15" i="72" s="1"/>
  <c r="AO17" i="67"/>
  <c r="BC17" i="67" s="1"/>
  <c r="AO18" i="67"/>
  <c r="AO19" i="67"/>
  <c r="AO6" i="67"/>
  <c r="AN118" i="67"/>
  <c r="AN248" i="67" s="1"/>
  <c r="AN113" i="67"/>
  <c r="AN243" i="67" s="1"/>
  <c r="AN114" i="67"/>
  <c r="AN244" i="67" s="1"/>
  <c r="AN115" i="67"/>
  <c r="AN245" i="67" s="1"/>
  <c r="AN116" i="67"/>
  <c r="AN246" i="67" s="1"/>
  <c r="AN117" i="67"/>
  <c r="AN247" i="67" s="1"/>
  <c r="AN104" i="67"/>
  <c r="AN234" i="67" s="1"/>
  <c r="AN105" i="67"/>
  <c r="AN235" i="67" s="1"/>
  <c r="AN106" i="67"/>
  <c r="AN236" i="67" s="1"/>
  <c r="AN107" i="67"/>
  <c r="AN237" i="67" s="1"/>
  <c r="AN108" i="67"/>
  <c r="AN238" i="67" s="1"/>
  <c r="AN109" i="67"/>
  <c r="AN239" i="67" s="1"/>
  <c r="AN110" i="67"/>
  <c r="AN240" i="67" s="1"/>
  <c r="AN111" i="67"/>
  <c r="AN241" i="67" s="1"/>
  <c r="AN112" i="67"/>
  <c r="AN242" i="67" s="1"/>
  <c r="AN91" i="67"/>
  <c r="AN221" i="67" s="1"/>
  <c r="AN92" i="67"/>
  <c r="AN222" i="67" s="1"/>
  <c r="AN93" i="67"/>
  <c r="AN223" i="67" s="1"/>
  <c r="AN94" i="67"/>
  <c r="AN224" i="67" s="1"/>
  <c r="AN95" i="67"/>
  <c r="AN225" i="67" s="1"/>
  <c r="AN96" i="67"/>
  <c r="AN226" i="67" s="1"/>
  <c r="AN97" i="67"/>
  <c r="AN227" i="67" s="1"/>
  <c r="AN98" i="67"/>
  <c r="AN228" i="67" s="1"/>
  <c r="AN99" i="67"/>
  <c r="AN229" i="67" s="1"/>
  <c r="AN100" i="67"/>
  <c r="AN230" i="67" s="1"/>
  <c r="AN101" i="67"/>
  <c r="AN231" i="67" s="1"/>
  <c r="AN102" i="67"/>
  <c r="AN232" i="67" s="1"/>
  <c r="AN103" i="67"/>
  <c r="AN233" i="67" s="1"/>
  <c r="AZ7" i="67"/>
  <c r="CJ7" i="67"/>
  <c r="DD7" i="67" s="1"/>
  <c r="CW7" i="67"/>
  <c r="ED7" i="67"/>
  <c r="EI7" i="67"/>
  <c r="AR11" i="67"/>
  <c r="AV11" i="67"/>
  <c r="AX11" i="67"/>
  <c r="BC11" i="67"/>
  <c r="BF11" i="67"/>
  <c r="BG11" i="67"/>
  <c r="BL11" i="67"/>
  <c r="BN11" i="67"/>
  <c r="BR11" i="67"/>
  <c r="BV11" i="67"/>
  <c r="BX11" i="67"/>
  <c r="N10" i="72" s="1"/>
  <c r="CA11" i="67"/>
  <c r="CF11" i="67"/>
  <c r="CI11" i="67"/>
  <c r="CL11" i="67"/>
  <c r="DF11" i="67" s="1"/>
  <c r="CM11" i="67"/>
  <c r="CR11" i="67"/>
  <c r="DL11" i="67" s="1"/>
  <c r="CV11" i="67"/>
  <c r="DP11" i="67" s="1"/>
  <c r="CY11" i="67"/>
  <c r="DO11" i="67"/>
  <c r="DR11" i="67"/>
  <c r="DT11" i="67"/>
  <c r="DX11" i="67"/>
  <c r="EB11" i="67"/>
  <c r="ED11" i="67"/>
  <c r="EI11" i="67"/>
  <c r="EJ11" i="67"/>
  <c r="EM11" i="67"/>
  <c r="ER11" i="67"/>
  <c r="ET11" i="67"/>
  <c r="EX11" i="67"/>
  <c r="EZ11" i="67"/>
  <c r="FD11" i="67"/>
  <c r="AX13" i="67"/>
  <c r="DQ13" i="67"/>
  <c r="EK13" i="67"/>
  <c r="BZ14" i="67"/>
  <c r="EO14" i="67"/>
  <c r="AP15" i="67"/>
  <c r="AT15" i="67"/>
  <c r="AX15" i="67"/>
  <c r="AZ15" i="67"/>
  <c r="BD15" i="67"/>
  <c r="BH15" i="67"/>
  <c r="BK15" i="67"/>
  <c r="BO15" i="67"/>
  <c r="BS15" i="67"/>
  <c r="BV15" i="67"/>
  <c r="BZ15" i="67"/>
  <c r="CD15" i="67"/>
  <c r="CE15" i="67"/>
  <c r="CI15" i="67"/>
  <c r="CT15" i="67"/>
  <c r="DN15" i="67" s="1"/>
  <c r="CV15" i="67"/>
  <c r="DP15" i="67" s="1"/>
  <c r="CY15" i="67"/>
  <c r="DK15" i="67"/>
  <c r="DR15" i="67"/>
  <c r="DV15" i="67"/>
  <c r="DZ15" i="67"/>
  <c r="EB15" i="67"/>
  <c r="EF15" i="67"/>
  <c r="EJ15" i="67"/>
  <c r="EM15" i="67"/>
  <c r="EQ15" i="67"/>
  <c r="EU15" i="67"/>
  <c r="EX15" i="67"/>
  <c r="FB15" i="67"/>
  <c r="BP16" i="67"/>
  <c r="CL16" i="67"/>
  <c r="DF16" i="67" s="1"/>
  <c r="DM16" i="67"/>
  <c r="AP17" i="67"/>
  <c r="AW17" i="67"/>
  <c r="BN17" i="67"/>
  <c r="BV17" i="67"/>
  <c r="CK17" i="67"/>
  <c r="CW17" i="67"/>
  <c r="DQ17" i="67"/>
  <c r="DV17" i="67"/>
  <c r="EK17" i="67"/>
  <c r="EO17" i="67"/>
  <c r="FB17" i="67"/>
  <c r="AQ18" i="67"/>
  <c r="AU18" i="67"/>
  <c r="AY18" i="67"/>
  <c r="BB18" i="67"/>
  <c r="BF18" i="67"/>
  <c r="BJ18" i="67"/>
  <c r="BL18" i="67"/>
  <c r="BP18" i="67"/>
  <c r="BT18" i="67"/>
  <c r="BW18" i="67"/>
  <c r="CA18" i="67"/>
  <c r="CE18" i="67"/>
  <c r="CP18" i="67"/>
  <c r="DJ18" i="67" s="1"/>
  <c r="CR18" i="67"/>
  <c r="DL18" i="67" s="1"/>
  <c r="CV18" i="67"/>
  <c r="DP18" i="67" s="1"/>
  <c r="DC18" i="67"/>
  <c r="DK18" i="67"/>
  <c r="DR18" i="67"/>
  <c r="DV18" i="67"/>
  <c r="DX18" i="67"/>
  <c r="EB18" i="67"/>
  <c r="EF18" i="67"/>
  <c r="EI18" i="67"/>
  <c r="EM18" i="67"/>
  <c r="EQ18" i="67"/>
  <c r="ET18" i="67"/>
  <c r="EX18" i="67"/>
  <c r="FB18" i="67"/>
  <c r="FD18" i="67"/>
  <c r="AQ19" i="67"/>
  <c r="AS19" i="67"/>
  <c r="AU19" i="67"/>
  <c r="AW19" i="67"/>
  <c r="AY19" i="67"/>
  <c r="BA19" i="67"/>
  <c r="BC19" i="67"/>
  <c r="BE19" i="67"/>
  <c r="BG19" i="67"/>
  <c r="BI19" i="67"/>
  <c r="BK19" i="67"/>
  <c r="BM19" i="67"/>
  <c r="BO19" i="67"/>
  <c r="BQ19" i="67"/>
  <c r="BS19" i="67"/>
  <c r="BU19" i="67"/>
  <c r="BW19" i="67"/>
  <c r="BY19" i="67"/>
  <c r="CA19" i="67"/>
  <c r="CC19" i="67"/>
  <c r="CE19" i="67"/>
  <c r="CG19" i="67"/>
  <c r="CI19" i="67"/>
  <c r="CK19" i="67"/>
  <c r="CM19" i="67"/>
  <c r="CO19" i="67"/>
  <c r="CQ19" i="67"/>
  <c r="CS19" i="67"/>
  <c r="CU19" i="67"/>
  <c r="CW19" i="67"/>
  <c r="CY19" i="67"/>
  <c r="DA19" i="67"/>
  <c r="DC19" i="67"/>
  <c r="DE19" i="67"/>
  <c r="DG19" i="67"/>
  <c r="DI19" i="67"/>
  <c r="DK19" i="67"/>
  <c r="DM19" i="67"/>
  <c r="DO19" i="67"/>
  <c r="DQ19" i="67"/>
  <c r="DS19" i="67"/>
  <c r="DU19" i="67"/>
  <c r="DW19" i="67"/>
  <c r="DY19" i="67"/>
  <c r="EA19" i="67"/>
  <c r="EC19" i="67"/>
  <c r="EE19" i="67"/>
  <c r="EG19" i="67"/>
  <c r="EI19" i="67"/>
  <c r="EK19" i="67"/>
  <c r="EM19" i="67"/>
  <c r="EO19" i="67"/>
  <c r="EQ19" i="67"/>
  <c r="ES19" i="67"/>
  <c r="EU19" i="67"/>
  <c r="EW19" i="67"/>
  <c r="EY19" i="67"/>
  <c r="FA19" i="67"/>
  <c r="FC19" i="67"/>
  <c r="FE19" i="67"/>
  <c r="AU20" i="67"/>
  <c r="BC20" i="67"/>
  <c r="BK20" i="67"/>
  <c r="BS20" i="67"/>
  <c r="CA20" i="67"/>
  <c r="CI20" i="67"/>
  <c r="CQ20" i="67"/>
  <c r="CY20" i="67"/>
  <c r="DG20" i="67"/>
  <c r="DO20" i="67"/>
  <c r="DW20" i="67"/>
  <c r="EE20" i="67"/>
  <c r="EM20" i="67"/>
  <c r="EU20" i="67"/>
  <c r="FC20" i="67"/>
  <c r="AQ21" i="67"/>
  <c r="AT21" i="67"/>
  <c r="AV21" i="67"/>
  <c r="AY21" i="67"/>
  <c r="BB21" i="67"/>
  <c r="BD21" i="67"/>
  <c r="BG21" i="67"/>
  <c r="BJ21" i="67"/>
  <c r="BL21" i="67"/>
  <c r="BO21" i="67"/>
  <c r="BR21" i="67"/>
  <c r="BT21" i="67"/>
  <c r="BW21" i="67"/>
  <c r="BZ21" i="67"/>
  <c r="CB21" i="67"/>
  <c r="CE21" i="67"/>
  <c r="CJ21" i="67"/>
  <c r="DD21" i="67" s="1"/>
  <c r="CM21" i="67"/>
  <c r="CR21" i="67"/>
  <c r="DL21" i="67" s="1"/>
  <c r="CU21" i="67"/>
  <c r="DC21" i="67"/>
  <c r="DK21" i="67"/>
  <c r="DR21" i="67"/>
  <c r="DT21" i="67"/>
  <c r="DW21" i="67"/>
  <c r="DZ21" i="67"/>
  <c r="EB21" i="67"/>
  <c r="EE21" i="67"/>
  <c r="EH21" i="67"/>
  <c r="EJ21" i="67"/>
  <c r="EM21" i="67"/>
  <c r="EP21" i="67"/>
  <c r="ER21" i="67"/>
  <c r="EU21" i="67"/>
  <c r="EX21" i="67"/>
  <c r="EZ21" i="67"/>
  <c r="FC21" i="67"/>
  <c r="AP22" i="67"/>
  <c r="AQ22" i="67"/>
  <c r="AR22" i="67"/>
  <c r="AS22" i="67"/>
  <c r="AT22" i="67"/>
  <c r="AU22" i="67"/>
  <c r="AV22" i="67"/>
  <c r="AW22" i="67"/>
  <c r="AX22" i="67"/>
  <c r="AY22" i="67"/>
  <c r="AZ22" i="67"/>
  <c r="BA22" i="67"/>
  <c r="BB22" i="67"/>
  <c r="BC22" i="67"/>
  <c r="BD22" i="67"/>
  <c r="BE22" i="67"/>
  <c r="BF22" i="67"/>
  <c r="BG22" i="67"/>
  <c r="BH22" i="67"/>
  <c r="BI22" i="67"/>
  <c r="BJ22" i="67"/>
  <c r="BK22" i="67"/>
  <c r="BL22" i="67"/>
  <c r="BM22" i="67"/>
  <c r="BN22" i="67"/>
  <c r="BO22" i="67"/>
  <c r="BP22" i="67"/>
  <c r="BQ22" i="67"/>
  <c r="BR22" i="67"/>
  <c r="BS22" i="67"/>
  <c r="BT22" i="67"/>
  <c r="BU22" i="67"/>
  <c r="BV22" i="67"/>
  <c r="BW22" i="67"/>
  <c r="BX22" i="67"/>
  <c r="BY22" i="67"/>
  <c r="BZ22" i="67"/>
  <c r="CA22" i="67"/>
  <c r="CB22" i="67"/>
  <c r="CC22" i="67"/>
  <c r="CD22" i="67"/>
  <c r="CE22" i="67"/>
  <c r="CF22" i="67"/>
  <c r="CG22" i="67"/>
  <c r="CH22" i="67"/>
  <c r="CI22" i="67"/>
  <c r="CJ22" i="67"/>
  <c r="CK22" i="67"/>
  <c r="CL22" i="67"/>
  <c r="CM22" i="67"/>
  <c r="CN22" i="67"/>
  <c r="CO22" i="67"/>
  <c r="CP22" i="67"/>
  <c r="CQ22" i="67"/>
  <c r="CR22" i="67"/>
  <c r="CS22" i="67"/>
  <c r="CT22" i="67"/>
  <c r="CU22" i="67"/>
  <c r="CV22" i="67"/>
  <c r="CW22" i="67"/>
  <c r="CX22" i="67"/>
  <c r="CY22" i="67"/>
  <c r="CZ22" i="67"/>
  <c r="DA22" i="67"/>
  <c r="DB22" i="67"/>
  <c r="DC22" i="67"/>
  <c r="DD22" i="67"/>
  <c r="DE22" i="67"/>
  <c r="DF22" i="67"/>
  <c r="DG22" i="67"/>
  <c r="DH22" i="67"/>
  <c r="DI22" i="67"/>
  <c r="DJ22" i="67"/>
  <c r="DK22" i="67"/>
  <c r="DL22" i="67"/>
  <c r="DM22" i="67"/>
  <c r="DN22" i="67"/>
  <c r="DO22" i="67"/>
  <c r="DP22" i="67"/>
  <c r="DQ22" i="67"/>
  <c r="DR22" i="67"/>
  <c r="DS22" i="67"/>
  <c r="DT22" i="67"/>
  <c r="DU22" i="67"/>
  <c r="DV22" i="67"/>
  <c r="DW22" i="67"/>
  <c r="DX22" i="67"/>
  <c r="DY22" i="67"/>
  <c r="DZ22" i="67"/>
  <c r="EA22" i="67"/>
  <c r="EB22" i="67"/>
  <c r="EC22" i="67"/>
  <c r="ED22" i="67"/>
  <c r="EE22" i="67"/>
  <c r="EF22" i="67"/>
  <c r="EG22" i="67"/>
  <c r="EH22" i="67"/>
  <c r="EI22" i="67"/>
  <c r="EJ22" i="67"/>
  <c r="EK22" i="67"/>
  <c r="EL22" i="67"/>
  <c r="EM22" i="67"/>
  <c r="EN22" i="67"/>
  <c r="EO22" i="67"/>
  <c r="EP22" i="67"/>
  <c r="EQ22" i="67"/>
  <c r="ER22" i="67"/>
  <c r="ES22" i="67"/>
  <c r="ET22" i="67"/>
  <c r="EU22" i="67"/>
  <c r="EV22" i="67"/>
  <c r="EW22" i="67"/>
  <c r="EX22" i="67"/>
  <c r="EY22" i="67"/>
  <c r="EZ22" i="67"/>
  <c r="FA22" i="67"/>
  <c r="FB22" i="67"/>
  <c r="FC22" i="67"/>
  <c r="FD22" i="67"/>
  <c r="FE22" i="67"/>
  <c r="AP23" i="67"/>
  <c r="AQ23" i="67"/>
  <c r="AR23" i="67"/>
  <c r="AT23" i="67"/>
  <c r="AU23" i="67"/>
  <c r="AV23" i="67"/>
  <c r="AX23" i="67"/>
  <c r="AY23" i="67"/>
  <c r="AZ23" i="67"/>
  <c r="BB23" i="67"/>
  <c r="BC23" i="67"/>
  <c r="BD23" i="67"/>
  <c r="BF23" i="67"/>
  <c r="BG23" i="67"/>
  <c r="BH23" i="67"/>
  <c r="BJ23" i="67"/>
  <c r="BK23" i="67"/>
  <c r="BL23" i="67"/>
  <c r="BM23" i="67"/>
  <c r="BN23" i="67"/>
  <c r="BO23" i="67"/>
  <c r="BP23" i="67"/>
  <c r="BQ23" i="67"/>
  <c r="BR23" i="67"/>
  <c r="BS23" i="67"/>
  <c r="BT23" i="67"/>
  <c r="BU23" i="67"/>
  <c r="BV23" i="67"/>
  <c r="BW23" i="67"/>
  <c r="BX23" i="67"/>
  <c r="BY23" i="67"/>
  <c r="BZ23" i="67"/>
  <c r="CA23" i="67"/>
  <c r="CB23" i="67"/>
  <c r="CC23" i="67"/>
  <c r="CD23" i="67"/>
  <c r="CE23" i="67"/>
  <c r="CF23" i="67"/>
  <c r="CG23" i="67"/>
  <c r="CH23" i="67"/>
  <c r="CI23" i="67"/>
  <c r="CJ23" i="67"/>
  <c r="CK23" i="67"/>
  <c r="CL23" i="67"/>
  <c r="CM23" i="67"/>
  <c r="CN23" i="67"/>
  <c r="CO23" i="67"/>
  <c r="CP23" i="67"/>
  <c r="CQ23" i="67"/>
  <c r="CR23" i="67"/>
  <c r="CS23" i="67"/>
  <c r="CT23" i="67"/>
  <c r="CU23" i="67"/>
  <c r="CV23" i="67"/>
  <c r="CW23" i="67"/>
  <c r="CX23" i="67"/>
  <c r="CY23" i="67"/>
  <c r="CZ23" i="67"/>
  <c r="DA23" i="67"/>
  <c r="DB23" i="67"/>
  <c r="DC23" i="67"/>
  <c r="DD23" i="67"/>
  <c r="DE23" i="67"/>
  <c r="DF23" i="67"/>
  <c r="DG23" i="67"/>
  <c r="DH23" i="67"/>
  <c r="DI23" i="67"/>
  <c r="DJ23" i="67"/>
  <c r="DK23" i="67"/>
  <c r="DL23" i="67"/>
  <c r="DM23" i="67"/>
  <c r="DN23" i="67"/>
  <c r="DO23" i="67"/>
  <c r="DP23" i="67"/>
  <c r="DQ23" i="67"/>
  <c r="DR23" i="67"/>
  <c r="DS23" i="67"/>
  <c r="DT23" i="67"/>
  <c r="DU23" i="67"/>
  <c r="DV23" i="67"/>
  <c r="DW23" i="67"/>
  <c r="DX23" i="67"/>
  <c r="DY23" i="67"/>
  <c r="DZ23" i="67"/>
  <c r="EA23" i="67"/>
  <c r="EB23" i="67"/>
  <c r="EC23" i="67"/>
  <c r="ED23" i="67"/>
  <c r="EE23" i="67"/>
  <c r="EF23" i="67"/>
  <c r="EG23" i="67"/>
  <c r="EH23" i="67"/>
  <c r="EI23" i="67"/>
  <c r="EJ23" i="67"/>
  <c r="EK23" i="67"/>
  <c r="EL23" i="67"/>
  <c r="EM23" i="67"/>
  <c r="EN23" i="67"/>
  <c r="EO23" i="67"/>
  <c r="EP23" i="67"/>
  <c r="EQ23" i="67"/>
  <c r="ER23" i="67"/>
  <c r="ES23" i="67"/>
  <c r="ET23" i="67"/>
  <c r="EU23" i="67"/>
  <c r="EV23" i="67"/>
  <c r="EW23" i="67"/>
  <c r="EX23" i="67"/>
  <c r="EY23" i="67"/>
  <c r="EZ23" i="67"/>
  <c r="FA23" i="67"/>
  <c r="FB23" i="67"/>
  <c r="FC23" i="67"/>
  <c r="FD23" i="67"/>
  <c r="FE23" i="67"/>
  <c r="AS24" i="67"/>
  <c r="AX24" i="67"/>
  <c r="BC24" i="67"/>
  <c r="BI24" i="67"/>
  <c r="BN24" i="67"/>
  <c r="BS24" i="67"/>
  <c r="BY24" i="67"/>
  <c r="CD24" i="67"/>
  <c r="CI24" i="67"/>
  <c r="CO24" i="67"/>
  <c r="CT24" i="67"/>
  <c r="DN24" i="67" s="1"/>
  <c r="DA24" i="67"/>
  <c r="DI24" i="67"/>
  <c r="DQ24" i="67"/>
  <c r="DV24" i="67"/>
  <c r="EA24" i="67"/>
  <c r="EG24" i="67"/>
  <c r="EL24" i="67"/>
  <c r="EQ24" i="67"/>
  <c r="EW24" i="67"/>
  <c r="FB24" i="67"/>
  <c r="AP25" i="67"/>
  <c r="AQ25" i="67"/>
  <c r="AR25" i="67"/>
  <c r="AS25" i="67"/>
  <c r="AT25" i="67"/>
  <c r="AU25" i="67"/>
  <c r="AV25" i="67"/>
  <c r="AW25" i="67"/>
  <c r="AX25" i="67"/>
  <c r="AY25" i="67"/>
  <c r="AZ25" i="67"/>
  <c r="BA25" i="67"/>
  <c r="BB25" i="67"/>
  <c r="BC25" i="67"/>
  <c r="BD25" i="67"/>
  <c r="BE25" i="67"/>
  <c r="BF25" i="67"/>
  <c r="BG25" i="67"/>
  <c r="BH25" i="67"/>
  <c r="BI25" i="67"/>
  <c r="BJ25" i="67"/>
  <c r="BK25" i="67"/>
  <c r="BL25" i="67"/>
  <c r="BM25" i="67"/>
  <c r="BN25" i="67"/>
  <c r="BO25" i="67"/>
  <c r="BP25" i="67"/>
  <c r="BQ25" i="67"/>
  <c r="BR25" i="67"/>
  <c r="BS25" i="67"/>
  <c r="BT25" i="67"/>
  <c r="BU25" i="67"/>
  <c r="BV25" i="67"/>
  <c r="BW25" i="67"/>
  <c r="BX25" i="67"/>
  <c r="BY25" i="67"/>
  <c r="BZ25" i="67"/>
  <c r="CA25" i="67"/>
  <c r="CB25" i="67"/>
  <c r="CC25" i="67"/>
  <c r="CD25" i="67"/>
  <c r="CE25" i="67"/>
  <c r="CF25" i="67"/>
  <c r="CG25" i="67"/>
  <c r="CH25" i="67"/>
  <c r="CI25" i="67"/>
  <c r="CJ25" i="67"/>
  <c r="CK25" i="67"/>
  <c r="CL25" i="67"/>
  <c r="CM25" i="67"/>
  <c r="CN25" i="67"/>
  <c r="CO25" i="67"/>
  <c r="FZ25" i="67" s="1"/>
  <c r="CP25" i="67"/>
  <c r="CQ25" i="67"/>
  <c r="CR25" i="67"/>
  <c r="CS25" i="67"/>
  <c r="CT25" i="67"/>
  <c r="CU25" i="67"/>
  <c r="CV25" i="67"/>
  <c r="CW25" i="67"/>
  <c r="CX25" i="67"/>
  <c r="CY25" i="67"/>
  <c r="CZ25" i="67"/>
  <c r="DA25" i="67"/>
  <c r="DB25" i="67"/>
  <c r="DC25" i="67"/>
  <c r="DD25" i="67"/>
  <c r="DE25" i="67"/>
  <c r="DF25" i="67"/>
  <c r="DG25" i="67"/>
  <c r="DH25" i="67"/>
  <c r="DI25" i="67"/>
  <c r="DJ25" i="67"/>
  <c r="DK25" i="67"/>
  <c r="DL25" i="67"/>
  <c r="DM25" i="67"/>
  <c r="DN25" i="67"/>
  <c r="DO25" i="67"/>
  <c r="DP25" i="67"/>
  <c r="DQ25" i="67"/>
  <c r="DR25" i="67"/>
  <c r="DS25" i="67"/>
  <c r="DT25" i="67"/>
  <c r="DU25" i="67"/>
  <c r="DV25" i="67"/>
  <c r="DW25" i="67"/>
  <c r="DX25" i="67"/>
  <c r="DY25" i="67"/>
  <c r="DZ25" i="67"/>
  <c r="EA25" i="67"/>
  <c r="EB25" i="67"/>
  <c r="EC25" i="67"/>
  <c r="ED25" i="67"/>
  <c r="EE25" i="67"/>
  <c r="EF25" i="67"/>
  <c r="EG25" i="67"/>
  <c r="EH25" i="67"/>
  <c r="EI25" i="67"/>
  <c r="EJ25" i="67"/>
  <c r="EK25" i="67"/>
  <c r="EL25" i="67"/>
  <c r="AJ24" i="72" s="1"/>
  <c r="EM25" i="67"/>
  <c r="AK24" i="72" s="1"/>
  <c r="EN25" i="67"/>
  <c r="EO25" i="67"/>
  <c r="EP25" i="67"/>
  <c r="AN24" i="72" s="1"/>
  <c r="EQ25" i="67"/>
  <c r="ER25" i="67"/>
  <c r="ES25" i="67"/>
  <c r="ET25" i="67"/>
  <c r="EU25" i="67"/>
  <c r="EV25" i="67"/>
  <c r="EW25" i="67"/>
  <c r="EX25" i="67"/>
  <c r="EY25" i="67"/>
  <c r="EZ25" i="67"/>
  <c r="FA25" i="67"/>
  <c r="FB25" i="67"/>
  <c r="FC25" i="67"/>
  <c r="FD25" i="67"/>
  <c r="FE25" i="67"/>
  <c r="AP26" i="67"/>
  <c r="AQ26" i="67"/>
  <c r="AR26" i="67"/>
  <c r="AS26" i="67"/>
  <c r="AT26" i="67"/>
  <c r="AU26" i="67"/>
  <c r="AV26" i="67"/>
  <c r="AW26" i="67"/>
  <c r="AX26" i="67"/>
  <c r="AY26" i="67"/>
  <c r="AZ26" i="67"/>
  <c r="BA26" i="67"/>
  <c r="BB26" i="67"/>
  <c r="BC26" i="67"/>
  <c r="BD26" i="67"/>
  <c r="BE26" i="67"/>
  <c r="BF26" i="67"/>
  <c r="BG26" i="67"/>
  <c r="BH26" i="67"/>
  <c r="BI26" i="67"/>
  <c r="BJ26" i="67"/>
  <c r="BK26" i="67"/>
  <c r="BL26" i="67"/>
  <c r="BM26" i="67"/>
  <c r="BN26" i="67"/>
  <c r="BO26" i="67"/>
  <c r="BP26" i="67"/>
  <c r="BQ26" i="67"/>
  <c r="BR26" i="67"/>
  <c r="BS26" i="67"/>
  <c r="BT26" i="67"/>
  <c r="BU26" i="67"/>
  <c r="BV26" i="67"/>
  <c r="BW26" i="67"/>
  <c r="BX26" i="67"/>
  <c r="BY26" i="67"/>
  <c r="BZ26" i="67"/>
  <c r="CA26" i="67"/>
  <c r="CB26" i="67"/>
  <c r="CC26" i="67"/>
  <c r="CD26" i="67"/>
  <c r="CE26" i="67"/>
  <c r="CF26" i="67"/>
  <c r="CG26" i="67"/>
  <c r="CH26" i="67"/>
  <c r="CI26" i="67"/>
  <c r="CJ26" i="67"/>
  <c r="CK26" i="67"/>
  <c r="CL26" i="67"/>
  <c r="CM26" i="67"/>
  <c r="CN26" i="67"/>
  <c r="CO26" i="67"/>
  <c r="CP26" i="67"/>
  <c r="CQ26" i="67"/>
  <c r="CR26" i="67"/>
  <c r="CS26" i="67"/>
  <c r="CT26" i="67"/>
  <c r="CU26" i="67"/>
  <c r="CV26" i="67"/>
  <c r="CW26" i="67"/>
  <c r="CX26" i="67"/>
  <c r="CY26" i="67"/>
  <c r="CZ26" i="67"/>
  <c r="DA26" i="67"/>
  <c r="DB26" i="67"/>
  <c r="DC26" i="67"/>
  <c r="DD26" i="67"/>
  <c r="DE26" i="67"/>
  <c r="DF26" i="67"/>
  <c r="DG26" i="67"/>
  <c r="DH26" i="67"/>
  <c r="DI26" i="67"/>
  <c r="DJ26" i="67"/>
  <c r="DK26" i="67"/>
  <c r="DL26" i="67"/>
  <c r="DM26" i="67"/>
  <c r="DN26" i="67"/>
  <c r="DO26" i="67"/>
  <c r="DP26" i="67"/>
  <c r="DQ26" i="67"/>
  <c r="DR26" i="67"/>
  <c r="DS26" i="67"/>
  <c r="DT26" i="67"/>
  <c r="DU26" i="67"/>
  <c r="DV26" i="67"/>
  <c r="DW26" i="67"/>
  <c r="DX26" i="67"/>
  <c r="DY26" i="67"/>
  <c r="DZ26" i="67"/>
  <c r="EA26" i="67"/>
  <c r="EB26" i="67"/>
  <c r="EC26" i="67"/>
  <c r="ED26" i="67"/>
  <c r="EE26" i="67"/>
  <c r="EF26" i="67"/>
  <c r="EG26" i="67"/>
  <c r="EH26" i="67"/>
  <c r="EI26" i="67"/>
  <c r="EJ26" i="67"/>
  <c r="EK26" i="67"/>
  <c r="EL26" i="67"/>
  <c r="EM26" i="67"/>
  <c r="EN26" i="67"/>
  <c r="EO26" i="67"/>
  <c r="EP26" i="67"/>
  <c r="EQ26" i="67"/>
  <c r="ER26" i="67"/>
  <c r="ES26" i="67"/>
  <c r="ET26" i="67"/>
  <c r="EU26" i="67"/>
  <c r="EV26" i="67"/>
  <c r="EW26" i="67"/>
  <c r="EX26" i="67"/>
  <c r="EY26" i="67"/>
  <c r="EZ26" i="67"/>
  <c r="FA26" i="67"/>
  <c r="FB26" i="67"/>
  <c r="FC26" i="67"/>
  <c r="FD26" i="67"/>
  <c r="FE26" i="67"/>
  <c r="AP27" i="67"/>
  <c r="AQ27" i="67"/>
  <c r="AR27" i="67"/>
  <c r="AS27" i="67"/>
  <c r="AT27" i="67"/>
  <c r="AU27" i="67"/>
  <c r="AV27" i="67"/>
  <c r="AW27" i="67"/>
  <c r="AX27" i="67"/>
  <c r="AY27" i="67"/>
  <c r="AZ27" i="67"/>
  <c r="BA27" i="67"/>
  <c r="BB27" i="67"/>
  <c r="BC27" i="67"/>
  <c r="BD27" i="67"/>
  <c r="BE27" i="67"/>
  <c r="BF27" i="67"/>
  <c r="BG27" i="67"/>
  <c r="BH27" i="67"/>
  <c r="BI27" i="67"/>
  <c r="BJ27" i="67"/>
  <c r="BK27" i="67"/>
  <c r="BL27" i="67"/>
  <c r="BM27" i="67"/>
  <c r="BN27" i="67"/>
  <c r="BO27" i="67"/>
  <c r="BP27" i="67"/>
  <c r="BQ27" i="67"/>
  <c r="BR27" i="67"/>
  <c r="BS27" i="67"/>
  <c r="BT27" i="67"/>
  <c r="BU27" i="67"/>
  <c r="BV27" i="67"/>
  <c r="BW27" i="67"/>
  <c r="BX27" i="67"/>
  <c r="BY27" i="67"/>
  <c r="BZ27" i="67"/>
  <c r="CA27" i="67"/>
  <c r="CB27" i="67"/>
  <c r="CC27" i="67"/>
  <c r="CD27" i="67"/>
  <c r="CE27" i="67"/>
  <c r="CF27" i="67"/>
  <c r="CG27" i="67"/>
  <c r="CH27" i="67"/>
  <c r="CI27" i="67"/>
  <c r="CJ27" i="67"/>
  <c r="CK27" i="67"/>
  <c r="CL27" i="67"/>
  <c r="CM27" i="67"/>
  <c r="CN27" i="67"/>
  <c r="CO27" i="67"/>
  <c r="CP27" i="67"/>
  <c r="CQ27" i="67"/>
  <c r="CR27" i="67"/>
  <c r="CS27" i="67"/>
  <c r="CT27" i="67"/>
  <c r="CU27" i="67"/>
  <c r="CV27" i="67"/>
  <c r="CW27" i="67"/>
  <c r="CX27" i="67"/>
  <c r="CY27" i="67"/>
  <c r="CZ27" i="67"/>
  <c r="DA27" i="67"/>
  <c r="DB27" i="67"/>
  <c r="DC27" i="67"/>
  <c r="DD27" i="67"/>
  <c r="DE27" i="67"/>
  <c r="DF27" i="67"/>
  <c r="DG27" i="67"/>
  <c r="DH27" i="67"/>
  <c r="DI27" i="67"/>
  <c r="DJ27" i="67"/>
  <c r="DK27" i="67"/>
  <c r="DL27" i="67"/>
  <c r="DM27" i="67"/>
  <c r="DN27" i="67"/>
  <c r="DO27" i="67"/>
  <c r="DP27" i="67"/>
  <c r="DQ27" i="67"/>
  <c r="DR27" i="67"/>
  <c r="DS27" i="67"/>
  <c r="DT27" i="67"/>
  <c r="DU27" i="67"/>
  <c r="DV27" i="67"/>
  <c r="DW27" i="67"/>
  <c r="DX27" i="67"/>
  <c r="DY27" i="67"/>
  <c r="DZ27" i="67"/>
  <c r="EA27" i="67"/>
  <c r="EB27" i="67"/>
  <c r="EC27" i="67"/>
  <c r="ED27" i="67"/>
  <c r="EE27" i="67"/>
  <c r="EF27" i="67"/>
  <c r="EG27" i="67"/>
  <c r="EH27" i="67"/>
  <c r="EI27" i="67"/>
  <c r="EJ27" i="67"/>
  <c r="EK27" i="67"/>
  <c r="EL27" i="67"/>
  <c r="EM27" i="67"/>
  <c r="EN27" i="67"/>
  <c r="AL26" i="72" s="1"/>
  <c r="EO27" i="67"/>
  <c r="EP27" i="67"/>
  <c r="EQ27" i="67"/>
  <c r="ER27" i="67"/>
  <c r="ES27" i="67"/>
  <c r="ET27" i="67"/>
  <c r="EU27" i="67"/>
  <c r="EV27" i="67"/>
  <c r="EW27" i="67"/>
  <c r="EX27" i="67"/>
  <c r="EY27" i="67"/>
  <c r="EZ27" i="67"/>
  <c r="FA27" i="67"/>
  <c r="FB27" i="67"/>
  <c r="FC27" i="67"/>
  <c r="FD27" i="67"/>
  <c r="FE27" i="67"/>
  <c r="AQ28" i="67"/>
  <c r="AU28" i="67"/>
  <c r="AY28" i="67"/>
  <c r="BC28" i="67"/>
  <c r="BG28" i="67"/>
  <c r="BK28" i="67"/>
  <c r="BO28" i="67"/>
  <c r="BS28" i="67"/>
  <c r="BW28" i="67"/>
  <c r="CA28" i="67"/>
  <c r="CE28" i="67"/>
  <c r="CI28" i="67"/>
  <c r="CM28" i="67"/>
  <c r="CQ28" i="67"/>
  <c r="CU28" i="67"/>
  <c r="CY28" i="67"/>
  <c r="DC28" i="67"/>
  <c r="DG28" i="67"/>
  <c r="DK28" i="67"/>
  <c r="DO28" i="67"/>
  <c r="DS28" i="67"/>
  <c r="DW28" i="67"/>
  <c r="EA28" i="67"/>
  <c r="EE28" i="67"/>
  <c r="EI28" i="67"/>
  <c r="EM28" i="67"/>
  <c r="EQ28" i="67"/>
  <c r="EU28" i="67"/>
  <c r="EY28" i="67"/>
  <c r="FC28" i="67"/>
  <c r="AP29" i="67"/>
  <c r="AQ29" i="67"/>
  <c r="AR29" i="67"/>
  <c r="AS29" i="67"/>
  <c r="AT29" i="67"/>
  <c r="AU29" i="67"/>
  <c r="AV29" i="67"/>
  <c r="AW29" i="67"/>
  <c r="AX29" i="67"/>
  <c r="AY29" i="67"/>
  <c r="AZ29" i="67"/>
  <c r="BA29" i="67"/>
  <c r="BB29" i="67"/>
  <c r="BC29" i="67"/>
  <c r="BD29" i="67"/>
  <c r="BE29" i="67"/>
  <c r="BF29" i="67"/>
  <c r="BG29" i="67"/>
  <c r="BH29" i="67"/>
  <c r="BI29" i="67"/>
  <c r="BJ29" i="67"/>
  <c r="BK29" i="67"/>
  <c r="BL29" i="67"/>
  <c r="BM29" i="67"/>
  <c r="BN29" i="67"/>
  <c r="BO29" i="67"/>
  <c r="BP29" i="67"/>
  <c r="BQ29" i="67"/>
  <c r="BR29" i="67"/>
  <c r="BS29" i="67"/>
  <c r="BT29" i="67"/>
  <c r="BU29" i="67"/>
  <c r="BV29" i="67"/>
  <c r="BW29" i="67"/>
  <c r="BX29" i="67"/>
  <c r="BY29" i="67"/>
  <c r="BZ29" i="67"/>
  <c r="CA29" i="67"/>
  <c r="CB29" i="67"/>
  <c r="CC29" i="67"/>
  <c r="CD29" i="67"/>
  <c r="CE29" i="67"/>
  <c r="CF29" i="67"/>
  <c r="CG29" i="67"/>
  <c r="CH29" i="67"/>
  <c r="CI29" i="67"/>
  <c r="CJ29" i="67"/>
  <c r="CK29" i="67"/>
  <c r="CL29" i="67"/>
  <c r="CM29" i="67"/>
  <c r="CN29" i="67"/>
  <c r="CO29" i="67"/>
  <c r="CP29" i="67"/>
  <c r="CQ29" i="67"/>
  <c r="CR29" i="67"/>
  <c r="CS29" i="67"/>
  <c r="CT29" i="67"/>
  <c r="CU29" i="67"/>
  <c r="CV29" i="67"/>
  <c r="CW29" i="67"/>
  <c r="CX29" i="67"/>
  <c r="CY29" i="67"/>
  <c r="CZ29" i="67"/>
  <c r="DA29" i="67"/>
  <c r="DB29" i="67"/>
  <c r="DC29" i="67"/>
  <c r="DD29" i="67"/>
  <c r="DE29" i="67"/>
  <c r="DF29" i="67"/>
  <c r="DG29" i="67"/>
  <c r="DH29" i="67"/>
  <c r="DI29" i="67"/>
  <c r="GA29" i="67" s="1"/>
  <c r="DJ29" i="67"/>
  <c r="DK29" i="67"/>
  <c r="DL29" i="67"/>
  <c r="DM29" i="67"/>
  <c r="DN29" i="67"/>
  <c r="DO29" i="67"/>
  <c r="DP29" i="67"/>
  <c r="DQ29" i="67"/>
  <c r="DR29" i="67"/>
  <c r="DS29" i="67"/>
  <c r="DT29" i="67"/>
  <c r="DU29" i="67"/>
  <c r="DV29" i="67"/>
  <c r="DW29" i="67"/>
  <c r="DX29" i="67"/>
  <c r="DY29" i="67"/>
  <c r="DZ29" i="67"/>
  <c r="EA29" i="67"/>
  <c r="EB29" i="67"/>
  <c r="EC29" i="67"/>
  <c r="ED29" i="67"/>
  <c r="EE29" i="67"/>
  <c r="EF29" i="67"/>
  <c r="EG29" i="67"/>
  <c r="EH29" i="67"/>
  <c r="EI29" i="67"/>
  <c r="EJ29" i="67"/>
  <c r="EK29" i="67"/>
  <c r="EL29" i="67"/>
  <c r="EM29" i="67"/>
  <c r="EN29" i="67"/>
  <c r="EO29" i="67"/>
  <c r="EP29" i="67"/>
  <c r="EQ29" i="67"/>
  <c r="ER29" i="67"/>
  <c r="ES29" i="67"/>
  <c r="ET29" i="67"/>
  <c r="EU29" i="67"/>
  <c r="EV29" i="67"/>
  <c r="EW29" i="67"/>
  <c r="EX29" i="67"/>
  <c r="EY29" i="67"/>
  <c r="EZ29" i="67"/>
  <c r="FA29" i="67"/>
  <c r="FB29" i="67"/>
  <c r="FC29" i="67"/>
  <c r="FD29" i="67"/>
  <c r="FE29" i="67"/>
  <c r="AP30" i="67"/>
  <c r="AQ30" i="67"/>
  <c r="AR30" i="67"/>
  <c r="AS30" i="67"/>
  <c r="AT30" i="67"/>
  <c r="AU30" i="67"/>
  <c r="AV30" i="67"/>
  <c r="AW30" i="67"/>
  <c r="AX30" i="67"/>
  <c r="AY30" i="67"/>
  <c r="AZ30" i="67"/>
  <c r="BA30" i="67"/>
  <c r="BB30" i="67"/>
  <c r="BC30" i="67"/>
  <c r="BD30" i="67"/>
  <c r="BE30" i="67"/>
  <c r="BF30" i="67"/>
  <c r="BG30" i="67"/>
  <c r="BH30" i="67"/>
  <c r="BI30" i="67"/>
  <c r="BJ30" i="67"/>
  <c r="BK30" i="67"/>
  <c r="BL30" i="67"/>
  <c r="BM30" i="67"/>
  <c r="BN30" i="67"/>
  <c r="BO30" i="67"/>
  <c r="BP30" i="67"/>
  <c r="BQ30" i="67"/>
  <c r="BR30" i="67"/>
  <c r="BS30" i="67"/>
  <c r="BT30" i="67"/>
  <c r="BU30" i="67"/>
  <c r="BV30" i="67"/>
  <c r="BW30" i="67"/>
  <c r="BX30" i="67"/>
  <c r="BY30" i="67"/>
  <c r="BZ30" i="67"/>
  <c r="CA30" i="67"/>
  <c r="CB30" i="67"/>
  <c r="CC30" i="67"/>
  <c r="CD30" i="67"/>
  <c r="CE30" i="67"/>
  <c r="CF30" i="67"/>
  <c r="CG30" i="67"/>
  <c r="CH30" i="67"/>
  <c r="CI30" i="67"/>
  <c r="CJ30" i="67"/>
  <c r="CK30" i="67"/>
  <c r="CL30" i="67"/>
  <c r="CM30" i="67"/>
  <c r="CN30" i="67"/>
  <c r="CO30" i="67"/>
  <c r="FZ30" i="67" s="1"/>
  <c r="CP30" i="67"/>
  <c r="CQ30" i="67"/>
  <c r="CR30" i="67"/>
  <c r="CS30" i="67"/>
  <c r="CT30" i="67"/>
  <c r="CU30" i="67"/>
  <c r="CV30" i="67"/>
  <c r="CW30" i="67"/>
  <c r="CX30" i="67"/>
  <c r="CY30" i="67"/>
  <c r="CZ30" i="67"/>
  <c r="DA30" i="67"/>
  <c r="DB30" i="67"/>
  <c r="DC30" i="67"/>
  <c r="DD30" i="67"/>
  <c r="DE30" i="67"/>
  <c r="DF30" i="67"/>
  <c r="DG30" i="67"/>
  <c r="DH30" i="67"/>
  <c r="DI30" i="67"/>
  <c r="DJ30" i="67"/>
  <c r="DK30" i="67"/>
  <c r="DL30" i="67"/>
  <c r="DM30" i="67"/>
  <c r="DN30" i="67"/>
  <c r="DO30" i="67"/>
  <c r="DP30" i="67"/>
  <c r="DQ30" i="67"/>
  <c r="DR30" i="67"/>
  <c r="DS30" i="67"/>
  <c r="DT30" i="67"/>
  <c r="DU30" i="67"/>
  <c r="DV30" i="67"/>
  <c r="DW30" i="67"/>
  <c r="DX30" i="67"/>
  <c r="DY30" i="67"/>
  <c r="DZ30" i="67"/>
  <c r="EA30" i="67"/>
  <c r="EB30" i="67"/>
  <c r="EC30" i="67"/>
  <c r="ED30" i="67"/>
  <c r="EE30" i="67"/>
  <c r="EF30" i="67"/>
  <c r="EG30" i="67"/>
  <c r="EH30" i="67"/>
  <c r="EI30" i="67"/>
  <c r="EJ30" i="67"/>
  <c r="EK30" i="67"/>
  <c r="EL30" i="67"/>
  <c r="EM30" i="67"/>
  <c r="EN30" i="67"/>
  <c r="EO30" i="67"/>
  <c r="EP30" i="67"/>
  <c r="EQ30" i="67"/>
  <c r="ER30" i="67"/>
  <c r="ES30" i="67"/>
  <c r="ET30" i="67"/>
  <c r="EU30" i="67"/>
  <c r="EV30" i="67"/>
  <c r="EW30" i="67"/>
  <c r="EX30" i="67"/>
  <c r="EY30" i="67"/>
  <c r="EZ30" i="67"/>
  <c r="FA30" i="67"/>
  <c r="FB30" i="67"/>
  <c r="FC30" i="67"/>
  <c r="FD30" i="67"/>
  <c r="FE30" i="67"/>
  <c r="AP31" i="67"/>
  <c r="AQ31" i="67"/>
  <c r="AR31" i="67"/>
  <c r="AS31" i="67"/>
  <c r="AT31" i="67"/>
  <c r="AU31" i="67"/>
  <c r="AV31" i="67"/>
  <c r="AW31" i="67"/>
  <c r="AX31" i="67"/>
  <c r="AY31" i="67"/>
  <c r="AZ31" i="67"/>
  <c r="BA31" i="67"/>
  <c r="BB31" i="67"/>
  <c r="BC31" i="67"/>
  <c r="BD31" i="67"/>
  <c r="BE31" i="67"/>
  <c r="BF31" i="67"/>
  <c r="BG31" i="67"/>
  <c r="BH31" i="67"/>
  <c r="BI31" i="67"/>
  <c r="BJ31" i="67"/>
  <c r="BK31" i="67"/>
  <c r="BL31" i="67"/>
  <c r="BM31" i="67"/>
  <c r="BN31" i="67"/>
  <c r="BO31" i="67"/>
  <c r="BP31" i="67"/>
  <c r="BQ31" i="67"/>
  <c r="BR31" i="67"/>
  <c r="BS31" i="67"/>
  <c r="BT31" i="67"/>
  <c r="BU31" i="67"/>
  <c r="BV31" i="67"/>
  <c r="BW31" i="67"/>
  <c r="BX31" i="67"/>
  <c r="BY31" i="67"/>
  <c r="BZ31" i="67"/>
  <c r="CA31" i="67"/>
  <c r="CB31" i="67"/>
  <c r="CC31" i="67"/>
  <c r="CD31" i="67"/>
  <c r="CE31" i="67"/>
  <c r="CF31" i="67"/>
  <c r="CG31" i="67"/>
  <c r="CH31" i="67"/>
  <c r="CI31" i="67"/>
  <c r="CJ31" i="67"/>
  <c r="CK31" i="67"/>
  <c r="CL31" i="67"/>
  <c r="CM31" i="67"/>
  <c r="CN31" i="67"/>
  <c r="CO31" i="67"/>
  <c r="FZ31" i="67" s="1"/>
  <c r="CP31" i="67"/>
  <c r="CQ31" i="67"/>
  <c r="CR31" i="67"/>
  <c r="CS31" i="67"/>
  <c r="CT31" i="67"/>
  <c r="CU31" i="67"/>
  <c r="CV31" i="67"/>
  <c r="CW31" i="67"/>
  <c r="CX31" i="67"/>
  <c r="CY31" i="67"/>
  <c r="CZ31" i="67"/>
  <c r="DA31" i="67"/>
  <c r="DB31" i="67"/>
  <c r="DC31" i="67"/>
  <c r="DD31" i="67"/>
  <c r="DE31" i="67"/>
  <c r="DF31" i="67"/>
  <c r="DG31" i="67"/>
  <c r="DH31" i="67"/>
  <c r="DI31" i="67"/>
  <c r="GA31" i="67" s="1"/>
  <c r="DJ31" i="67"/>
  <c r="DK31" i="67"/>
  <c r="DL31" i="67"/>
  <c r="DM31" i="67"/>
  <c r="DN31" i="67"/>
  <c r="DO31" i="67"/>
  <c r="DP31" i="67"/>
  <c r="DQ31" i="67"/>
  <c r="DR31" i="67"/>
  <c r="DS31" i="67"/>
  <c r="DT31" i="67"/>
  <c r="DU31" i="67"/>
  <c r="DV31" i="67"/>
  <c r="DW31" i="67"/>
  <c r="DX31" i="67"/>
  <c r="DY31" i="67"/>
  <c r="DZ31" i="67"/>
  <c r="EA31" i="67"/>
  <c r="EB31" i="67"/>
  <c r="EC31" i="67"/>
  <c r="ED31" i="67"/>
  <c r="EE31" i="67"/>
  <c r="EF31" i="67"/>
  <c r="EG31" i="67"/>
  <c r="EH31" i="67"/>
  <c r="EI31" i="67"/>
  <c r="EJ31" i="67"/>
  <c r="EK31" i="67"/>
  <c r="EL31" i="67"/>
  <c r="AJ30" i="72" s="1"/>
  <c r="EM31" i="67"/>
  <c r="EN31" i="67"/>
  <c r="EO31" i="67"/>
  <c r="AM30" i="72" s="1"/>
  <c r="EP31" i="67"/>
  <c r="AN30" i="72" s="1"/>
  <c r="EQ31" i="67"/>
  <c r="ER31" i="67"/>
  <c r="ES31" i="67"/>
  <c r="ET31" i="67"/>
  <c r="EU31" i="67"/>
  <c r="EV31" i="67"/>
  <c r="EW31" i="67"/>
  <c r="EX31" i="67"/>
  <c r="EY31" i="67"/>
  <c r="EZ31" i="67"/>
  <c r="FA31" i="67"/>
  <c r="FB31" i="67"/>
  <c r="FC31" i="67"/>
  <c r="FD31" i="67"/>
  <c r="FE31" i="67"/>
  <c r="AQ32" i="67"/>
  <c r="AS32" i="67"/>
  <c r="AU32" i="67"/>
  <c r="AW32" i="67"/>
  <c r="AY32" i="67"/>
  <c r="BA32" i="67"/>
  <c r="BC32" i="67"/>
  <c r="BE32" i="67"/>
  <c r="BG32" i="67"/>
  <c r="BI32" i="67"/>
  <c r="BK32" i="67"/>
  <c r="BM32" i="67"/>
  <c r="BO32" i="67"/>
  <c r="BQ32" i="67"/>
  <c r="BS32" i="67"/>
  <c r="BU32" i="67"/>
  <c r="BW32" i="67"/>
  <c r="BY32" i="67"/>
  <c r="CA32" i="67"/>
  <c r="CC32" i="67"/>
  <c r="CE32" i="67"/>
  <c r="CG32" i="67"/>
  <c r="CI32" i="67"/>
  <c r="CK32" i="67"/>
  <c r="CM32" i="67"/>
  <c r="CO32" i="67"/>
  <c r="FZ32" i="67" s="1"/>
  <c r="CQ32" i="67"/>
  <c r="CS32" i="67"/>
  <c r="CU32" i="67"/>
  <c r="CW32" i="67"/>
  <c r="CY32" i="67"/>
  <c r="DA32" i="67"/>
  <c r="DC32" i="67"/>
  <c r="DE32" i="67"/>
  <c r="DG32" i="67"/>
  <c r="DI32" i="67"/>
  <c r="DK32" i="67"/>
  <c r="DM32" i="67"/>
  <c r="DO32" i="67"/>
  <c r="DQ32" i="67"/>
  <c r="DS32" i="67"/>
  <c r="DU32" i="67"/>
  <c r="DW32" i="67"/>
  <c r="DY32" i="67"/>
  <c r="EA32" i="67"/>
  <c r="EC32" i="67"/>
  <c r="EE32" i="67"/>
  <c r="EG32" i="67"/>
  <c r="EI32" i="67"/>
  <c r="EK32" i="67"/>
  <c r="EM32" i="67"/>
  <c r="EO32" i="67"/>
  <c r="EQ32" i="67"/>
  <c r="ES32" i="67"/>
  <c r="EU32" i="67"/>
  <c r="EW32" i="67"/>
  <c r="EY32" i="67"/>
  <c r="FA32" i="67"/>
  <c r="FC32" i="67"/>
  <c r="FE32" i="67"/>
  <c r="AP33" i="67"/>
  <c r="AQ33" i="67"/>
  <c r="AR33" i="67"/>
  <c r="AS33" i="67"/>
  <c r="AT33" i="67"/>
  <c r="AU33" i="67"/>
  <c r="AV33" i="67"/>
  <c r="AW33" i="67"/>
  <c r="AX33" i="67"/>
  <c r="AY33" i="67"/>
  <c r="AZ33" i="67"/>
  <c r="BA33" i="67"/>
  <c r="BB33" i="67"/>
  <c r="BC33" i="67"/>
  <c r="BD33" i="67"/>
  <c r="BE33" i="67"/>
  <c r="BF33" i="67"/>
  <c r="BG33" i="67"/>
  <c r="BH33" i="67"/>
  <c r="BI33" i="67"/>
  <c r="BJ33" i="67"/>
  <c r="BK33" i="67"/>
  <c r="BL33" i="67"/>
  <c r="BM33" i="67"/>
  <c r="BN33" i="67"/>
  <c r="BO33" i="67"/>
  <c r="BP33" i="67"/>
  <c r="BQ33" i="67"/>
  <c r="BR33" i="67"/>
  <c r="BS33" i="67"/>
  <c r="BT33" i="67"/>
  <c r="BU33" i="67"/>
  <c r="BV33" i="67"/>
  <c r="BW33" i="67"/>
  <c r="BX33" i="67"/>
  <c r="BY33" i="67"/>
  <c r="BZ33" i="67"/>
  <c r="CA33" i="67"/>
  <c r="CB33" i="67"/>
  <c r="CC33" i="67"/>
  <c r="CD33" i="67"/>
  <c r="CE33" i="67"/>
  <c r="CF33" i="67"/>
  <c r="CG33" i="67"/>
  <c r="CH33" i="67"/>
  <c r="CI33" i="67"/>
  <c r="CJ33" i="67"/>
  <c r="CK33" i="67"/>
  <c r="CL33" i="67"/>
  <c r="CM33" i="67"/>
  <c r="CN33" i="67"/>
  <c r="CO33" i="67"/>
  <c r="FZ33" i="67" s="1"/>
  <c r="CP33" i="67"/>
  <c r="CQ33" i="67"/>
  <c r="CR33" i="67"/>
  <c r="CS33" i="67"/>
  <c r="CT33" i="67"/>
  <c r="CU33" i="67"/>
  <c r="CV33" i="67"/>
  <c r="CW33" i="67"/>
  <c r="CX33" i="67"/>
  <c r="CY33" i="67"/>
  <c r="CZ33" i="67"/>
  <c r="DA33" i="67"/>
  <c r="DB33" i="67"/>
  <c r="DC33" i="67"/>
  <c r="DD33" i="67"/>
  <c r="DE33" i="67"/>
  <c r="DF33" i="67"/>
  <c r="DG33" i="67"/>
  <c r="DH33" i="67"/>
  <c r="DI33" i="67"/>
  <c r="GA33" i="67" s="1"/>
  <c r="DJ33" i="67"/>
  <c r="DK33" i="67"/>
  <c r="DL33" i="67"/>
  <c r="DM33" i="67"/>
  <c r="DN33" i="67"/>
  <c r="DO33" i="67"/>
  <c r="DP33" i="67"/>
  <c r="DQ33" i="67"/>
  <c r="DR33" i="67"/>
  <c r="DS33" i="67"/>
  <c r="DT33" i="67"/>
  <c r="DU33" i="67"/>
  <c r="DV33" i="67"/>
  <c r="DW33" i="67"/>
  <c r="DX33" i="67"/>
  <c r="DY33" i="67"/>
  <c r="DZ33" i="67"/>
  <c r="EA33" i="67"/>
  <c r="EB33" i="67"/>
  <c r="EC33" i="67"/>
  <c r="ED33" i="67"/>
  <c r="EE33" i="67"/>
  <c r="EF33" i="67"/>
  <c r="EG33" i="67"/>
  <c r="EH33" i="67"/>
  <c r="EI33" i="67"/>
  <c r="EJ33" i="67"/>
  <c r="EK33" i="67"/>
  <c r="EL33" i="67"/>
  <c r="AJ32" i="72"/>
  <c r="EM33" i="67"/>
  <c r="EN33" i="67"/>
  <c r="EO33" i="67"/>
  <c r="EP33" i="67"/>
  <c r="EQ33" i="67"/>
  <c r="ER33" i="67"/>
  <c r="ES33" i="67"/>
  <c r="ET33" i="67"/>
  <c r="EU33" i="67"/>
  <c r="EV33" i="67"/>
  <c r="EW33" i="67"/>
  <c r="EX33" i="67"/>
  <c r="EY33" i="67"/>
  <c r="EZ33" i="67"/>
  <c r="FA33" i="67"/>
  <c r="FB33" i="67"/>
  <c r="FC33" i="67"/>
  <c r="FD33" i="67"/>
  <c r="FE33" i="67"/>
  <c r="AP34" i="67"/>
  <c r="AQ34" i="67"/>
  <c r="AR34" i="67"/>
  <c r="AS34" i="67"/>
  <c r="AT34" i="67"/>
  <c r="AU34" i="67"/>
  <c r="AV34" i="67"/>
  <c r="AW34" i="67"/>
  <c r="AX34" i="67"/>
  <c r="AY34" i="67"/>
  <c r="AZ34" i="67"/>
  <c r="BA34" i="67"/>
  <c r="BB34" i="67"/>
  <c r="BC34" i="67"/>
  <c r="BD34" i="67"/>
  <c r="BE34" i="67"/>
  <c r="BF34" i="67"/>
  <c r="BG34" i="67"/>
  <c r="BH34" i="67"/>
  <c r="BI34" i="67"/>
  <c r="BJ34" i="67"/>
  <c r="BK34" i="67"/>
  <c r="BL34" i="67"/>
  <c r="BM34" i="67"/>
  <c r="BN34" i="67"/>
  <c r="BO34" i="67"/>
  <c r="BP34" i="67"/>
  <c r="BQ34" i="67"/>
  <c r="BR34" i="67"/>
  <c r="BS34" i="67"/>
  <c r="BT34" i="67"/>
  <c r="BU34" i="67"/>
  <c r="BV34" i="67"/>
  <c r="BW34" i="67"/>
  <c r="BX34" i="67"/>
  <c r="BY34" i="67"/>
  <c r="BZ34" i="67"/>
  <c r="CA34" i="67"/>
  <c r="CB34" i="67"/>
  <c r="CC34" i="67"/>
  <c r="CD34" i="67"/>
  <c r="CE34" i="67"/>
  <c r="CF34" i="67"/>
  <c r="CG34" i="67"/>
  <c r="CH34" i="67"/>
  <c r="CI34" i="67"/>
  <c r="CJ34" i="67"/>
  <c r="CK34" i="67"/>
  <c r="CL34" i="67"/>
  <c r="CM34" i="67"/>
  <c r="CN34" i="67"/>
  <c r="CO34" i="67"/>
  <c r="CP34" i="67"/>
  <c r="CQ34" i="67"/>
  <c r="CR34" i="67"/>
  <c r="CS34" i="67"/>
  <c r="CT34" i="67"/>
  <c r="CU34" i="67"/>
  <c r="CV34" i="67"/>
  <c r="CW34" i="67"/>
  <c r="CX34" i="67"/>
  <c r="CY34" i="67"/>
  <c r="CZ34" i="67"/>
  <c r="DA34" i="67"/>
  <c r="DB34" i="67"/>
  <c r="DC34" i="67"/>
  <c r="DD34" i="67"/>
  <c r="DE34" i="67"/>
  <c r="DF34" i="67"/>
  <c r="DG34" i="67"/>
  <c r="DH34" i="67"/>
  <c r="DI34" i="67"/>
  <c r="DJ34" i="67"/>
  <c r="DK34" i="67"/>
  <c r="DL34" i="67"/>
  <c r="DM34" i="67"/>
  <c r="DN34" i="67"/>
  <c r="DO34" i="67"/>
  <c r="DP34" i="67"/>
  <c r="DQ34" i="67"/>
  <c r="DR34" i="67"/>
  <c r="DS34" i="67"/>
  <c r="DT34" i="67"/>
  <c r="DU34" i="67"/>
  <c r="DV34" i="67"/>
  <c r="DW34" i="67"/>
  <c r="DX34" i="67"/>
  <c r="DY34" i="67"/>
  <c r="DZ34" i="67"/>
  <c r="EA34" i="67"/>
  <c r="EB34" i="67"/>
  <c r="EC34" i="67"/>
  <c r="ED34" i="67"/>
  <c r="EE34" i="67"/>
  <c r="EF34" i="67"/>
  <c r="EG34" i="67"/>
  <c r="EH34" i="67"/>
  <c r="EI34" i="67"/>
  <c r="EJ34" i="67"/>
  <c r="EK34" i="67"/>
  <c r="EL34" i="67"/>
  <c r="EM34" i="67"/>
  <c r="EN34" i="67"/>
  <c r="AL33" i="72" s="1"/>
  <c r="EO34" i="67"/>
  <c r="EP34" i="67"/>
  <c r="EQ34" i="67"/>
  <c r="ER34" i="67"/>
  <c r="ES34" i="67"/>
  <c r="ET34" i="67"/>
  <c r="EU34" i="67"/>
  <c r="EV34" i="67"/>
  <c r="EW34" i="67"/>
  <c r="EX34" i="67"/>
  <c r="EY34" i="67"/>
  <c r="EZ34" i="67"/>
  <c r="FA34" i="67"/>
  <c r="FB34" i="67"/>
  <c r="FC34" i="67"/>
  <c r="FD34" i="67"/>
  <c r="FE34" i="67"/>
  <c r="AP35" i="67"/>
  <c r="AQ35" i="67"/>
  <c r="AR35" i="67"/>
  <c r="AS35" i="67"/>
  <c r="AT35" i="67"/>
  <c r="AU35" i="67"/>
  <c r="AV35" i="67"/>
  <c r="AW35" i="67"/>
  <c r="AX35" i="67"/>
  <c r="AY35" i="67"/>
  <c r="AZ35" i="67"/>
  <c r="BA35" i="67"/>
  <c r="BB35" i="67"/>
  <c r="BC35" i="67"/>
  <c r="BD35" i="67"/>
  <c r="BE35" i="67"/>
  <c r="BF35" i="67"/>
  <c r="BG35" i="67"/>
  <c r="BH35" i="67"/>
  <c r="BI35" i="67"/>
  <c r="BJ35" i="67"/>
  <c r="BK35" i="67"/>
  <c r="BL35" i="67"/>
  <c r="BM35" i="67"/>
  <c r="BN35" i="67"/>
  <c r="BO35" i="67"/>
  <c r="BP35" i="67"/>
  <c r="BQ35" i="67"/>
  <c r="BR35" i="67"/>
  <c r="BS35" i="67"/>
  <c r="BT35" i="67"/>
  <c r="BU35" i="67"/>
  <c r="BV35" i="67"/>
  <c r="BW35" i="67"/>
  <c r="BX35" i="67"/>
  <c r="BY35" i="67"/>
  <c r="BZ35" i="67"/>
  <c r="CA35" i="67"/>
  <c r="CB35" i="67"/>
  <c r="CC35" i="67"/>
  <c r="CD35" i="67"/>
  <c r="CE35" i="67"/>
  <c r="CF35" i="67"/>
  <c r="CG35" i="67"/>
  <c r="CH35" i="67"/>
  <c r="CI35" i="67"/>
  <c r="CJ35" i="67"/>
  <c r="CK35" i="67"/>
  <c r="CL35" i="67"/>
  <c r="CM35" i="67"/>
  <c r="CN35" i="67"/>
  <c r="CO35" i="67"/>
  <c r="CP35" i="67"/>
  <c r="CQ35" i="67"/>
  <c r="CR35" i="67"/>
  <c r="CS35" i="67"/>
  <c r="CT35" i="67"/>
  <c r="CU35" i="67"/>
  <c r="CV35" i="67"/>
  <c r="CW35" i="67"/>
  <c r="CX35" i="67"/>
  <c r="CY35" i="67"/>
  <c r="CZ35" i="67"/>
  <c r="DA35" i="67"/>
  <c r="DB35" i="67"/>
  <c r="DC35" i="67"/>
  <c r="DD35" i="67"/>
  <c r="DE35" i="67"/>
  <c r="DF35" i="67"/>
  <c r="DG35" i="67"/>
  <c r="DH35" i="67"/>
  <c r="DI35" i="67"/>
  <c r="DJ35" i="67"/>
  <c r="DK35" i="67"/>
  <c r="DL35" i="67"/>
  <c r="DM35" i="67"/>
  <c r="DN35" i="67"/>
  <c r="DO35" i="67"/>
  <c r="DP35" i="67"/>
  <c r="DQ35" i="67"/>
  <c r="DR35" i="67"/>
  <c r="DS35" i="67"/>
  <c r="DT35" i="67"/>
  <c r="DU35" i="67"/>
  <c r="DV35" i="67"/>
  <c r="DW35" i="67"/>
  <c r="DX35" i="67"/>
  <c r="DY35" i="67"/>
  <c r="DZ35" i="67"/>
  <c r="EA35" i="67"/>
  <c r="EB35" i="67"/>
  <c r="EC35" i="67"/>
  <c r="ED35" i="67"/>
  <c r="EE35" i="67"/>
  <c r="EF35" i="67"/>
  <c r="EG35" i="67"/>
  <c r="EH35" i="67"/>
  <c r="EI35" i="67"/>
  <c r="EJ35" i="67"/>
  <c r="EK35" i="67"/>
  <c r="EL35" i="67"/>
  <c r="EM35" i="67"/>
  <c r="EN35" i="67"/>
  <c r="EO35" i="67"/>
  <c r="EP35" i="67"/>
  <c r="EQ35" i="67"/>
  <c r="ER35" i="67"/>
  <c r="ES35" i="67"/>
  <c r="ET35" i="67"/>
  <c r="EU35" i="67"/>
  <c r="EV35" i="67"/>
  <c r="EW35" i="67"/>
  <c r="EX35" i="67"/>
  <c r="EY35" i="67"/>
  <c r="EZ35" i="67"/>
  <c r="FA35" i="67"/>
  <c r="FB35" i="67"/>
  <c r="FC35" i="67"/>
  <c r="FD35" i="67"/>
  <c r="FE35" i="67"/>
  <c r="AP36" i="67"/>
  <c r="AQ36" i="67"/>
  <c r="AR36" i="67"/>
  <c r="AS36" i="67"/>
  <c r="AT36" i="67"/>
  <c r="AU36" i="67"/>
  <c r="AV36" i="67"/>
  <c r="AW36" i="67"/>
  <c r="AX36" i="67"/>
  <c r="AY36" i="67"/>
  <c r="AZ36" i="67"/>
  <c r="BA36" i="67"/>
  <c r="BB36" i="67"/>
  <c r="BC36" i="67"/>
  <c r="BD36" i="67"/>
  <c r="BE36" i="67"/>
  <c r="BF36" i="67"/>
  <c r="BG36" i="67"/>
  <c r="BH36" i="67"/>
  <c r="BI36" i="67"/>
  <c r="BJ36" i="67"/>
  <c r="BK36" i="67"/>
  <c r="BL36" i="67"/>
  <c r="BM36" i="67"/>
  <c r="BN36" i="67"/>
  <c r="BO36" i="67"/>
  <c r="BP36" i="67"/>
  <c r="BQ36" i="67"/>
  <c r="BR36" i="67"/>
  <c r="BS36" i="67"/>
  <c r="BT36" i="67"/>
  <c r="BU36" i="67"/>
  <c r="BV36" i="67"/>
  <c r="BW36" i="67"/>
  <c r="BX36" i="67"/>
  <c r="BY36" i="67"/>
  <c r="BZ36" i="67"/>
  <c r="CA36" i="67"/>
  <c r="CB36" i="67"/>
  <c r="CC36" i="67"/>
  <c r="CD36" i="67"/>
  <c r="CE36" i="67"/>
  <c r="CF36" i="67"/>
  <c r="CG36" i="67"/>
  <c r="CH36" i="67"/>
  <c r="CI36" i="67"/>
  <c r="CJ36" i="67"/>
  <c r="CK36" i="67"/>
  <c r="CL36" i="67"/>
  <c r="CM36" i="67"/>
  <c r="CN36" i="67"/>
  <c r="CO36" i="67"/>
  <c r="CP36" i="67"/>
  <c r="CQ36" i="67"/>
  <c r="CR36" i="67"/>
  <c r="CS36" i="67"/>
  <c r="CT36" i="67"/>
  <c r="CU36" i="67"/>
  <c r="CV36" i="67"/>
  <c r="CW36" i="67"/>
  <c r="CX36" i="67"/>
  <c r="CY36" i="67"/>
  <c r="CZ36" i="67"/>
  <c r="DA36" i="67"/>
  <c r="DB36" i="67"/>
  <c r="DC36" i="67"/>
  <c r="DD36" i="67"/>
  <c r="DE36" i="67"/>
  <c r="DF36" i="67"/>
  <c r="DG36" i="67"/>
  <c r="DH36" i="67"/>
  <c r="DI36" i="67"/>
  <c r="DJ36" i="67"/>
  <c r="DK36" i="67"/>
  <c r="DL36" i="67"/>
  <c r="DM36" i="67"/>
  <c r="DN36" i="67"/>
  <c r="DO36" i="67"/>
  <c r="DP36" i="67"/>
  <c r="DQ36" i="67"/>
  <c r="DR36" i="67"/>
  <c r="DS36" i="67"/>
  <c r="DT36" i="67"/>
  <c r="DU36" i="67"/>
  <c r="DV36" i="67"/>
  <c r="DW36" i="67"/>
  <c r="DX36" i="67"/>
  <c r="DY36" i="67"/>
  <c r="DZ36" i="67"/>
  <c r="EA36" i="67"/>
  <c r="EB36" i="67"/>
  <c r="EC36" i="67"/>
  <c r="ED36" i="67"/>
  <c r="EE36" i="67"/>
  <c r="EF36" i="67"/>
  <c r="EG36" i="67"/>
  <c r="EH36" i="67"/>
  <c r="EI36" i="67"/>
  <c r="EJ36" i="67"/>
  <c r="EK36" i="67"/>
  <c r="EL36" i="67"/>
  <c r="EM36" i="67"/>
  <c r="EN36" i="67"/>
  <c r="AL35" i="72" s="1"/>
  <c r="EO36" i="67"/>
  <c r="EP36" i="67"/>
  <c r="EQ36" i="67"/>
  <c r="ER36" i="67"/>
  <c r="ES36" i="67"/>
  <c r="ET36" i="67"/>
  <c r="EU36" i="67"/>
  <c r="EV36" i="67"/>
  <c r="EW36" i="67"/>
  <c r="EX36" i="67"/>
  <c r="EY36" i="67"/>
  <c r="EZ36" i="67"/>
  <c r="FA36" i="67"/>
  <c r="FB36" i="67"/>
  <c r="FC36" i="67"/>
  <c r="FD36" i="67"/>
  <c r="FE36" i="67"/>
  <c r="AP37" i="67"/>
  <c r="AQ37" i="67"/>
  <c r="AR37" i="67"/>
  <c r="AS37" i="67"/>
  <c r="AT37" i="67"/>
  <c r="AU37" i="67"/>
  <c r="AV37" i="67"/>
  <c r="AW37" i="67"/>
  <c r="AX37" i="67"/>
  <c r="AY37" i="67"/>
  <c r="AZ37" i="67"/>
  <c r="BA37" i="67"/>
  <c r="BB37" i="67"/>
  <c r="BC37" i="67"/>
  <c r="BD37" i="67"/>
  <c r="BE37" i="67"/>
  <c r="BF37" i="67"/>
  <c r="BG37" i="67"/>
  <c r="BH37" i="67"/>
  <c r="BI37" i="67"/>
  <c r="BJ37" i="67"/>
  <c r="BK37" i="67"/>
  <c r="BL37" i="67"/>
  <c r="BM37" i="67"/>
  <c r="BN37" i="67"/>
  <c r="BO37" i="67"/>
  <c r="BP37" i="67"/>
  <c r="BQ37" i="67"/>
  <c r="BR37" i="67"/>
  <c r="BS37" i="67"/>
  <c r="BT37" i="67"/>
  <c r="BU37" i="67"/>
  <c r="BV37" i="67"/>
  <c r="BW37" i="67"/>
  <c r="BX37" i="67"/>
  <c r="BY37" i="67"/>
  <c r="BZ37" i="67"/>
  <c r="CA37" i="67"/>
  <c r="CB37" i="67"/>
  <c r="CC37" i="67"/>
  <c r="CD37" i="67"/>
  <c r="CE37" i="67"/>
  <c r="CF37" i="67"/>
  <c r="CG37" i="67"/>
  <c r="CH37" i="67"/>
  <c r="CI37" i="67"/>
  <c r="CJ37" i="67"/>
  <c r="CK37" i="67"/>
  <c r="CL37" i="67"/>
  <c r="CM37" i="67"/>
  <c r="CN37" i="67"/>
  <c r="CO37" i="67"/>
  <c r="FZ37" i="67" s="1"/>
  <c r="CP37" i="67"/>
  <c r="CQ37" i="67"/>
  <c r="CR37" i="67"/>
  <c r="CS37" i="67"/>
  <c r="CT37" i="67"/>
  <c r="CU37" i="67"/>
  <c r="CV37" i="67"/>
  <c r="CW37" i="67"/>
  <c r="CX37" i="67"/>
  <c r="CY37" i="67"/>
  <c r="CZ37" i="67"/>
  <c r="DA37" i="67"/>
  <c r="DB37" i="67"/>
  <c r="DC37" i="67"/>
  <c r="DD37" i="67"/>
  <c r="DE37" i="67"/>
  <c r="DF37" i="67"/>
  <c r="DG37" i="67"/>
  <c r="DH37" i="67"/>
  <c r="DI37" i="67"/>
  <c r="GA37" i="67" s="1"/>
  <c r="DJ37" i="67"/>
  <c r="DK37" i="67"/>
  <c r="DL37" i="67"/>
  <c r="DM37" i="67"/>
  <c r="DN37" i="67"/>
  <c r="DO37" i="67"/>
  <c r="DP37" i="67"/>
  <c r="DQ37" i="67"/>
  <c r="DR37" i="67"/>
  <c r="DS37" i="67"/>
  <c r="DT37" i="67"/>
  <c r="DU37" i="67"/>
  <c r="DV37" i="67"/>
  <c r="DW37" i="67"/>
  <c r="DX37" i="67"/>
  <c r="DY37" i="67"/>
  <c r="DZ37" i="67"/>
  <c r="EA37" i="67"/>
  <c r="EB37" i="67"/>
  <c r="EC37" i="67"/>
  <c r="ED37" i="67"/>
  <c r="EE37" i="67"/>
  <c r="EF37" i="67"/>
  <c r="EG37" i="67"/>
  <c r="EH37" i="67"/>
  <c r="EI37" i="67"/>
  <c r="EJ37" i="67"/>
  <c r="EK37" i="67"/>
  <c r="EL37" i="67"/>
  <c r="EM37" i="67"/>
  <c r="EN37" i="67"/>
  <c r="EO37" i="67"/>
  <c r="EP37" i="67"/>
  <c r="EQ37" i="67"/>
  <c r="ER37" i="67"/>
  <c r="ES37" i="67"/>
  <c r="ET37" i="67"/>
  <c r="EU37" i="67"/>
  <c r="EV37" i="67"/>
  <c r="EW37" i="67"/>
  <c r="EX37" i="67"/>
  <c r="EY37" i="67"/>
  <c r="EZ37" i="67"/>
  <c r="FA37" i="67"/>
  <c r="FB37" i="67"/>
  <c r="FC37" i="67"/>
  <c r="FD37" i="67"/>
  <c r="FE37" i="67"/>
  <c r="AP38" i="67"/>
  <c r="AQ38" i="67"/>
  <c r="AR38" i="67"/>
  <c r="AS38" i="67"/>
  <c r="AT38" i="67"/>
  <c r="AU38" i="67"/>
  <c r="AV38" i="67"/>
  <c r="AW38" i="67"/>
  <c r="AX38" i="67"/>
  <c r="AY38" i="67"/>
  <c r="AZ38" i="67"/>
  <c r="BA38" i="67"/>
  <c r="BB38" i="67"/>
  <c r="BC38" i="67"/>
  <c r="BD38" i="67"/>
  <c r="BE38" i="67"/>
  <c r="BF38" i="67"/>
  <c r="BG38" i="67"/>
  <c r="BH38" i="67"/>
  <c r="BI38" i="67"/>
  <c r="BJ38" i="67"/>
  <c r="BK38" i="67"/>
  <c r="BL38" i="67"/>
  <c r="BM38" i="67"/>
  <c r="BN38" i="67"/>
  <c r="BO38" i="67"/>
  <c r="BP38" i="67"/>
  <c r="BQ38" i="67"/>
  <c r="BR38" i="67"/>
  <c r="BS38" i="67"/>
  <c r="BT38" i="67"/>
  <c r="BU38" i="67"/>
  <c r="BV38" i="67"/>
  <c r="BW38" i="67"/>
  <c r="BX38" i="67"/>
  <c r="BY38" i="67"/>
  <c r="BZ38" i="67"/>
  <c r="CA38" i="67"/>
  <c r="CB38" i="67"/>
  <c r="CC38" i="67"/>
  <c r="CD38" i="67"/>
  <c r="CE38" i="67"/>
  <c r="CF38" i="67"/>
  <c r="CG38" i="67"/>
  <c r="CH38" i="67"/>
  <c r="CI38" i="67"/>
  <c r="CJ38" i="67"/>
  <c r="CK38" i="67"/>
  <c r="CL38" i="67"/>
  <c r="CM38" i="67"/>
  <c r="CN38" i="67"/>
  <c r="CO38" i="67"/>
  <c r="FZ38" i="67" s="1"/>
  <c r="CP38" i="67"/>
  <c r="CQ38" i="67"/>
  <c r="CR38" i="67"/>
  <c r="CS38" i="67"/>
  <c r="CT38" i="67"/>
  <c r="CU38" i="67"/>
  <c r="CV38" i="67"/>
  <c r="CW38" i="67"/>
  <c r="CX38" i="67"/>
  <c r="CY38" i="67"/>
  <c r="CZ38" i="67"/>
  <c r="DA38" i="67"/>
  <c r="DB38" i="67"/>
  <c r="DC38" i="67"/>
  <c r="DD38" i="67"/>
  <c r="DE38" i="67"/>
  <c r="DF38" i="67"/>
  <c r="DG38" i="67"/>
  <c r="DH38" i="67"/>
  <c r="DI38" i="67"/>
  <c r="GA38" i="67" s="1"/>
  <c r="DJ38" i="67"/>
  <c r="DK38" i="67"/>
  <c r="DL38" i="67"/>
  <c r="DM38" i="67"/>
  <c r="DN38" i="67"/>
  <c r="DO38" i="67"/>
  <c r="DP38" i="67"/>
  <c r="DQ38" i="67"/>
  <c r="DR38" i="67"/>
  <c r="DS38" i="67"/>
  <c r="DT38" i="67"/>
  <c r="DU38" i="67"/>
  <c r="DV38" i="67"/>
  <c r="DW38" i="67"/>
  <c r="DX38" i="67"/>
  <c r="DY38" i="67"/>
  <c r="DZ38" i="67"/>
  <c r="EA38" i="67"/>
  <c r="EB38" i="67"/>
  <c r="EC38" i="67"/>
  <c r="ED38" i="67"/>
  <c r="EE38" i="67"/>
  <c r="EF38" i="67"/>
  <c r="EG38" i="67"/>
  <c r="EH38" i="67"/>
  <c r="EI38" i="67"/>
  <c r="EJ38" i="67"/>
  <c r="EK38" i="67"/>
  <c r="EL38" i="67"/>
  <c r="EM38" i="67"/>
  <c r="EN38" i="67"/>
  <c r="EO38" i="67"/>
  <c r="EP38" i="67"/>
  <c r="EQ38" i="67"/>
  <c r="ER38" i="67"/>
  <c r="ES38" i="67"/>
  <c r="ET38" i="67"/>
  <c r="EU38" i="67"/>
  <c r="EV38" i="67"/>
  <c r="EW38" i="67"/>
  <c r="EX38" i="67"/>
  <c r="EY38" i="67"/>
  <c r="EZ38" i="67"/>
  <c r="FA38" i="67"/>
  <c r="FB38" i="67"/>
  <c r="FC38" i="67"/>
  <c r="FD38" i="67"/>
  <c r="FE38" i="67"/>
  <c r="AP39" i="67"/>
  <c r="AQ39" i="67"/>
  <c r="AR39" i="67"/>
  <c r="AS39" i="67"/>
  <c r="AT39" i="67"/>
  <c r="AU39" i="67"/>
  <c r="AV39" i="67"/>
  <c r="AW39" i="67"/>
  <c r="AX39" i="67"/>
  <c r="AY39" i="67"/>
  <c r="AZ39" i="67"/>
  <c r="BA39" i="67"/>
  <c r="BB39" i="67"/>
  <c r="BC39" i="67"/>
  <c r="BD39" i="67"/>
  <c r="BE39" i="67"/>
  <c r="BF39" i="67"/>
  <c r="BG39" i="67"/>
  <c r="BH39" i="67"/>
  <c r="BI39" i="67"/>
  <c r="BJ39" i="67"/>
  <c r="BK39" i="67"/>
  <c r="BL39" i="67"/>
  <c r="BM39" i="67"/>
  <c r="BN39" i="67"/>
  <c r="BO39" i="67"/>
  <c r="BP39" i="67"/>
  <c r="BQ39" i="67"/>
  <c r="BR39" i="67"/>
  <c r="BS39" i="67"/>
  <c r="BT39" i="67"/>
  <c r="BU39" i="67"/>
  <c r="BV39" i="67"/>
  <c r="BW39" i="67"/>
  <c r="BX39" i="67"/>
  <c r="BY39" i="67"/>
  <c r="BZ39" i="67"/>
  <c r="CA39" i="67"/>
  <c r="CB39" i="67"/>
  <c r="CC39" i="67"/>
  <c r="CD39" i="67"/>
  <c r="CE39" i="67"/>
  <c r="CF39" i="67"/>
  <c r="CG39" i="67"/>
  <c r="CH39" i="67"/>
  <c r="CI39" i="67"/>
  <c r="CJ39" i="67"/>
  <c r="CK39" i="67"/>
  <c r="CL39" i="67"/>
  <c r="CM39" i="67"/>
  <c r="CN39" i="67"/>
  <c r="CO39" i="67"/>
  <c r="FZ39" i="67" s="1"/>
  <c r="CP39" i="67"/>
  <c r="CQ39" i="67"/>
  <c r="CR39" i="67"/>
  <c r="CS39" i="67"/>
  <c r="CT39" i="67"/>
  <c r="CU39" i="67"/>
  <c r="CV39" i="67"/>
  <c r="CW39" i="67"/>
  <c r="CX39" i="67"/>
  <c r="CY39" i="67"/>
  <c r="CZ39" i="67"/>
  <c r="DA39" i="67"/>
  <c r="DB39" i="67"/>
  <c r="DC39" i="67"/>
  <c r="DD39" i="67"/>
  <c r="DE39" i="67"/>
  <c r="DF39" i="67"/>
  <c r="DG39" i="67"/>
  <c r="DH39" i="67"/>
  <c r="DI39" i="67"/>
  <c r="GA39" i="67" s="1"/>
  <c r="DJ39" i="67"/>
  <c r="DK39" i="67"/>
  <c r="DL39" i="67"/>
  <c r="DM39" i="67"/>
  <c r="DN39" i="67"/>
  <c r="DO39" i="67"/>
  <c r="DP39" i="67"/>
  <c r="DQ39" i="67"/>
  <c r="DR39" i="67"/>
  <c r="DS39" i="67"/>
  <c r="DT39" i="67"/>
  <c r="DU39" i="67"/>
  <c r="DV39" i="67"/>
  <c r="DW39" i="67"/>
  <c r="DX39" i="67"/>
  <c r="DY39" i="67"/>
  <c r="DZ39" i="67"/>
  <c r="EA39" i="67"/>
  <c r="EB39" i="67"/>
  <c r="EC39" i="67"/>
  <c r="ED39" i="67"/>
  <c r="EE39" i="67"/>
  <c r="EF39" i="67"/>
  <c r="EG39" i="67"/>
  <c r="EH39" i="67"/>
  <c r="EI39" i="67"/>
  <c r="EJ39" i="67"/>
  <c r="EK39" i="67"/>
  <c r="EL39" i="67"/>
  <c r="EM39" i="67"/>
  <c r="EN39" i="67"/>
  <c r="AL38" i="72" s="1"/>
  <c r="EO39" i="67"/>
  <c r="EP39" i="67"/>
  <c r="EQ39" i="67"/>
  <c r="ER39" i="67"/>
  <c r="ES39" i="67"/>
  <c r="ET39" i="67"/>
  <c r="EU39" i="67"/>
  <c r="EV39" i="67"/>
  <c r="EW39" i="67"/>
  <c r="EX39" i="67"/>
  <c r="EY39" i="67"/>
  <c r="EZ39" i="67"/>
  <c r="FA39" i="67"/>
  <c r="FB39" i="67"/>
  <c r="FC39" i="67"/>
  <c r="FD39" i="67"/>
  <c r="FE39" i="67"/>
  <c r="AP40" i="67"/>
  <c r="AQ40" i="67"/>
  <c r="AR40" i="67"/>
  <c r="AS40" i="67"/>
  <c r="AT40" i="67"/>
  <c r="AU40" i="67"/>
  <c r="AV40" i="67"/>
  <c r="AW40" i="67"/>
  <c r="AX40" i="67"/>
  <c r="AY40" i="67"/>
  <c r="AZ40" i="67"/>
  <c r="BA40" i="67"/>
  <c r="BB40" i="67"/>
  <c r="BC40" i="67"/>
  <c r="BD40" i="67"/>
  <c r="BE40" i="67"/>
  <c r="BF40" i="67"/>
  <c r="BG40" i="67"/>
  <c r="BH40" i="67"/>
  <c r="BI40" i="67"/>
  <c r="BJ40" i="67"/>
  <c r="BK40" i="67"/>
  <c r="BL40" i="67"/>
  <c r="BM40" i="67"/>
  <c r="BN40" i="67"/>
  <c r="BO40" i="67"/>
  <c r="BP40" i="67"/>
  <c r="BQ40" i="67"/>
  <c r="BR40" i="67"/>
  <c r="BS40" i="67"/>
  <c r="BT40" i="67"/>
  <c r="BU40" i="67"/>
  <c r="BV40" i="67"/>
  <c r="BW40" i="67"/>
  <c r="BX40" i="67"/>
  <c r="BY40" i="67"/>
  <c r="BZ40" i="67"/>
  <c r="CA40" i="67"/>
  <c r="CB40" i="67"/>
  <c r="CC40" i="67"/>
  <c r="CD40" i="67"/>
  <c r="CE40" i="67"/>
  <c r="CF40" i="67"/>
  <c r="CG40" i="67"/>
  <c r="CH40" i="67"/>
  <c r="CI40" i="67"/>
  <c r="CJ40" i="67"/>
  <c r="CK40" i="67"/>
  <c r="CL40" i="67"/>
  <c r="CM40" i="67"/>
  <c r="CN40" i="67"/>
  <c r="CO40" i="67"/>
  <c r="FZ40" i="67" s="1"/>
  <c r="CP40" i="67"/>
  <c r="CQ40" i="67"/>
  <c r="CR40" i="67"/>
  <c r="CS40" i="67"/>
  <c r="CT40" i="67"/>
  <c r="CU40" i="67"/>
  <c r="CV40" i="67"/>
  <c r="CW40" i="67"/>
  <c r="CX40" i="67"/>
  <c r="CY40" i="67"/>
  <c r="CZ40" i="67"/>
  <c r="DA40" i="67"/>
  <c r="DB40" i="67"/>
  <c r="DC40" i="67"/>
  <c r="DD40" i="67"/>
  <c r="DE40" i="67"/>
  <c r="DF40" i="67"/>
  <c r="DG40" i="67"/>
  <c r="DH40" i="67"/>
  <c r="DI40" i="67"/>
  <c r="GA40" i="67" s="1"/>
  <c r="DJ40" i="67"/>
  <c r="DK40" i="67"/>
  <c r="DL40" i="67"/>
  <c r="DM40" i="67"/>
  <c r="DN40" i="67"/>
  <c r="DO40" i="67"/>
  <c r="DP40" i="67"/>
  <c r="DQ40" i="67"/>
  <c r="DR40" i="67"/>
  <c r="DS40" i="67"/>
  <c r="DT40" i="67"/>
  <c r="DU40" i="67"/>
  <c r="DV40" i="67"/>
  <c r="DW40" i="67"/>
  <c r="DX40" i="67"/>
  <c r="DY40" i="67"/>
  <c r="DZ40" i="67"/>
  <c r="EA40" i="67"/>
  <c r="EB40" i="67"/>
  <c r="EC40" i="67"/>
  <c r="ED40" i="67"/>
  <c r="EE40" i="67"/>
  <c r="EF40" i="67"/>
  <c r="EG40" i="67"/>
  <c r="EH40" i="67"/>
  <c r="EI40" i="67"/>
  <c r="EJ40" i="67"/>
  <c r="EK40" i="67"/>
  <c r="EL40" i="67"/>
  <c r="EM40" i="67"/>
  <c r="EN40" i="67"/>
  <c r="AL39" i="72" s="1"/>
  <c r="EO40" i="67"/>
  <c r="EP40" i="67"/>
  <c r="AN39" i="72" s="1"/>
  <c r="EQ40" i="67"/>
  <c r="ER40" i="67"/>
  <c r="ES40" i="67"/>
  <c r="ET40" i="67"/>
  <c r="EU40" i="67"/>
  <c r="EV40" i="67"/>
  <c r="EW40" i="67"/>
  <c r="EX40" i="67"/>
  <c r="EY40" i="67"/>
  <c r="EZ40" i="67"/>
  <c r="FA40" i="67"/>
  <c r="FB40" i="67"/>
  <c r="FC40" i="67"/>
  <c r="FD40" i="67"/>
  <c r="FE40" i="67"/>
  <c r="AP41" i="67"/>
  <c r="AQ41" i="67"/>
  <c r="AR41" i="67"/>
  <c r="AS41" i="67"/>
  <c r="AT41" i="67"/>
  <c r="AU41" i="67"/>
  <c r="AV41" i="67"/>
  <c r="AW41" i="67"/>
  <c r="AX41" i="67"/>
  <c r="AY41" i="67"/>
  <c r="AZ41" i="67"/>
  <c r="BA41" i="67"/>
  <c r="BB41" i="67"/>
  <c r="BC41" i="67"/>
  <c r="BD41" i="67"/>
  <c r="BE41" i="67"/>
  <c r="BF41" i="67"/>
  <c r="BG41" i="67"/>
  <c r="BH41" i="67"/>
  <c r="BI41" i="67"/>
  <c r="BJ41" i="67"/>
  <c r="BK41" i="67"/>
  <c r="BL41" i="67"/>
  <c r="BM41" i="67"/>
  <c r="BN41" i="67"/>
  <c r="BO41" i="67"/>
  <c r="BP41" i="67"/>
  <c r="BQ41" i="67"/>
  <c r="BR41" i="67"/>
  <c r="BS41" i="67"/>
  <c r="BT41" i="67"/>
  <c r="BU41" i="67"/>
  <c r="BV41" i="67"/>
  <c r="BW41" i="67"/>
  <c r="BX41" i="67"/>
  <c r="BY41" i="67"/>
  <c r="BZ41" i="67"/>
  <c r="CA41" i="67"/>
  <c r="CB41" i="67"/>
  <c r="CC41" i="67"/>
  <c r="CD41" i="67"/>
  <c r="CE41" i="67"/>
  <c r="CF41" i="67"/>
  <c r="CG41" i="67"/>
  <c r="CH41" i="67"/>
  <c r="CI41" i="67"/>
  <c r="CJ41" i="67"/>
  <c r="CK41" i="67"/>
  <c r="CL41" i="67"/>
  <c r="CM41" i="67"/>
  <c r="CN41" i="67"/>
  <c r="CO41" i="67"/>
  <c r="FZ41" i="67" s="1"/>
  <c r="CP41" i="67"/>
  <c r="CQ41" i="67"/>
  <c r="CR41" i="67"/>
  <c r="CS41" i="67"/>
  <c r="CT41" i="67"/>
  <c r="CU41" i="67"/>
  <c r="CV41" i="67"/>
  <c r="CW41" i="67"/>
  <c r="CX41" i="67"/>
  <c r="CY41" i="67"/>
  <c r="CZ41" i="67"/>
  <c r="DA41" i="67"/>
  <c r="DB41" i="67"/>
  <c r="DC41" i="67"/>
  <c r="DD41" i="67"/>
  <c r="DE41" i="67"/>
  <c r="DF41" i="67"/>
  <c r="DG41" i="67"/>
  <c r="DH41" i="67"/>
  <c r="DI41" i="67"/>
  <c r="GA41" i="67" s="1"/>
  <c r="DJ41" i="67"/>
  <c r="DK41" i="67"/>
  <c r="DL41" i="67"/>
  <c r="DM41" i="67"/>
  <c r="DN41" i="67"/>
  <c r="DO41" i="67"/>
  <c r="DP41" i="67"/>
  <c r="DQ41" i="67"/>
  <c r="DR41" i="67"/>
  <c r="DS41" i="67"/>
  <c r="DT41" i="67"/>
  <c r="DU41" i="67"/>
  <c r="DV41" i="67"/>
  <c r="DW41" i="67"/>
  <c r="DX41" i="67"/>
  <c r="DY41" i="67"/>
  <c r="DZ41" i="67"/>
  <c r="EA41" i="67"/>
  <c r="EB41" i="67"/>
  <c r="EC41" i="67"/>
  <c r="ED41" i="67"/>
  <c r="EE41" i="67"/>
  <c r="EF41" i="67"/>
  <c r="EG41" i="67"/>
  <c r="EH41" i="67"/>
  <c r="EI41" i="67"/>
  <c r="EJ41" i="67"/>
  <c r="EK41" i="67"/>
  <c r="EL41" i="67"/>
  <c r="EM41" i="67"/>
  <c r="EN41" i="67"/>
  <c r="AL40" i="72" s="1"/>
  <c r="EO41" i="67"/>
  <c r="EP41" i="67"/>
  <c r="EQ41" i="67"/>
  <c r="ER41" i="67"/>
  <c r="ES41" i="67"/>
  <c r="ET41" i="67"/>
  <c r="EU41" i="67"/>
  <c r="EV41" i="67"/>
  <c r="EW41" i="67"/>
  <c r="EX41" i="67"/>
  <c r="EY41" i="67"/>
  <c r="EZ41" i="67"/>
  <c r="FA41" i="67"/>
  <c r="FB41" i="67"/>
  <c r="FC41" i="67"/>
  <c r="FD41" i="67"/>
  <c r="FE41" i="67"/>
  <c r="AP42" i="67"/>
  <c r="AQ42" i="67"/>
  <c r="AR42" i="67"/>
  <c r="AS42" i="67"/>
  <c r="AT42" i="67"/>
  <c r="AU42" i="67"/>
  <c r="AV42" i="67"/>
  <c r="AW42" i="67"/>
  <c r="AX42" i="67"/>
  <c r="AY42" i="67"/>
  <c r="AZ42" i="67"/>
  <c r="BA42" i="67"/>
  <c r="BB42" i="67"/>
  <c r="BC42" i="67"/>
  <c r="BD42" i="67"/>
  <c r="BE42" i="67"/>
  <c r="BF42" i="67"/>
  <c r="BG42" i="67"/>
  <c r="BH42" i="67"/>
  <c r="BI42" i="67"/>
  <c r="BJ42" i="67"/>
  <c r="BK42" i="67"/>
  <c r="BL42" i="67"/>
  <c r="BM42" i="67"/>
  <c r="BN42" i="67"/>
  <c r="BO42" i="67"/>
  <c r="BP42" i="67"/>
  <c r="BQ42" i="67"/>
  <c r="BR42" i="67"/>
  <c r="BS42" i="67"/>
  <c r="BT42" i="67"/>
  <c r="BU42" i="67"/>
  <c r="BV42" i="67"/>
  <c r="BW42" i="67"/>
  <c r="BX42" i="67"/>
  <c r="BY42" i="67"/>
  <c r="BZ42" i="67"/>
  <c r="CA42" i="67"/>
  <c r="CB42" i="67"/>
  <c r="CC42" i="67"/>
  <c r="CD42" i="67"/>
  <c r="CE42" i="67"/>
  <c r="CF42" i="67"/>
  <c r="CG42" i="67"/>
  <c r="CH42" i="67"/>
  <c r="CI42" i="67"/>
  <c r="CJ42" i="67"/>
  <c r="CK42" i="67"/>
  <c r="CL42" i="67"/>
  <c r="CM42" i="67"/>
  <c r="CN42" i="67"/>
  <c r="CO42" i="67"/>
  <c r="CP42" i="67"/>
  <c r="CQ42" i="67"/>
  <c r="CR42" i="67"/>
  <c r="CS42" i="67"/>
  <c r="CT42" i="67"/>
  <c r="CU42" i="67"/>
  <c r="CV42" i="67"/>
  <c r="CW42" i="67"/>
  <c r="CX42" i="67"/>
  <c r="CY42" i="67"/>
  <c r="CZ42" i="67"/>
  <c r="DA42" i="67"/>
  <c r="DB42" i="67"/>
  <c r="DC42" i="67"/>
  <c r="DD42" i="67"/>
  <c r="DE42" i="67"/>
  <c r="DF42" i="67"/>
  <c r="DG42" i="67"/>
  <c r="DH42" i="67"/>
  <c r="DI42" i="67"/>
  <c r="DJ42" i="67"/>
  <c r="DK42" i="67"/>
  <c r="DL42" i="67"/>
  <c r="DM42" i="67"/>
  <c r="DN42" i="67"/>
  <c r="DO42" i="67"/>
  <c r="DP42" i="67"/>
  <c r="DQ42" i="67"/>
  <c r="DR42" i="67"/>
  <c r="DS42" i="67"/>
  <c r="DT42" i="67"/>
  <c r="DU42" i="67"/>
  <c r="DV42" i="67"/>
  <c r="DW42" i="67"/>
  <c r="DX42" i="67"/>
  <c r="DY42" i="67"/>
  <c r="DZ42" i="67"/>
  <c r="EA42" i="67"/>
  <c r="EB42" i="67"/>
  <c r="EC42" i="67"/>
  <c r="ED42" i="67"/>
  <c r="EE42" i="67"/>
  <c r="EF42" i="67"/>
  <c r="EG42" i="67"/>
  <c r="EH42" i="67"/>
  <c r="EI42" i="67"/>
  <c r="EJ42" i="67"/>
  <c r="EK42" i="67"/>
  <c r="EL42" i="67"/>
  <c r="EM42" i="67"/>
  <c r="EN42" i="67"/>
  <c r="EO42" i="67"/>
  <c r="EP42" i="67"/>
  <c r="AN41" i="72" s="1"/>
  <c r="EQ42" i="67"/>
  <c r="ER42" i="67"/>
  <c r="ES42" i="67"/>
  <c r="ET42" i="67"/>
  <c r="EU42" i="67"/>
  <c r="EV42" i="67"/>
  <c r="EW42" i="67"/>
  <c r="EX42" i="67"/>
  <c r="EY42" i="67"/>
  <c r="EZ42" i="67"/>
  <c r="FA42" i="67"/>
  <c r="FB42" i="67"/>
  <c r="FC42" i="67"/>
  <c r="FD42" i="67"/>
  <c r="FE42" i="67"/>
  <c r="AP43" i="67"/>
  <c r="AQ43" i="67"/>
  <c r="AR43" i="67"/>
  <c r="AS43" i="67"/>
  <c r="AT43" i="67"/>
  <c r="AU43" i="67"/>
  <c r="AV43" i="67"/>
  <c r="AW43" i="67"/>
  <c r="AX43" i="67"/>
  <c r="AY43" i="67"/>
  <c r="AZ43" i="67"/>
  <c r="BA43" i="67"/>
  <c r="BB43" i="67"/>
  <c r="BC43" i="67"/>
  <c r="BD43" i="67"/>
  <c r="BE43" i="67"/>
  <c r="BF43" i="67"/>
  <c r="BG43" i="67"/>
  <c r="BH43" i="67"/>
  <c r="BI43" i="67"/>
  <c r="BJ43" i="67"/>
  <c r="BK43" i="67"/>
  <c r="BL43" i="67"/>
  <c r="BM43" i="67"/>
  <c r="BN43" i="67"/>
  <c r="BO43" i="67"/>
  <c r="BP43" i="67"/>
  <c r="BQ43" i="67"/>
  <c r="BR43" i="67"/>
  <c r="BS43" i="67"/>
  <c r="BT43" i="67"/>
  <c r="BU43" i="67"/>
  <c r="BV43" i="67"/>
  <c r="BW43" i="67"/>
  <c r="BX43" i="67"/>
  <c r="BY43" i="67"/>
  <c r="BZ43" i="67"/>
  <c r="CA43" i="67"/>
  <c r="CB43" i="67"/>
  <c r="CC43" i="67"/>
  <c r="CD43" i="67"/>
  <c r="CE43" i="67"/>
  <c r="CF43" i="67"/>
  <c r="CG43" i="67"/>
  <c r="CH43" i="67"/>
  <c r="CI43" i="67"/>
  <c r="CJ43" i="67"/>
  <c r="CK43" i="67"/>
  <c r="CL43" i="67"/>
  <c r="CM43" i="67"/>
  <c r="CN43" i="67"/>
  <c r="CO43" i="67"/>
  <c r="CP43" i="67"/>
  <c r="CQ43" i="67"/>
  <c r="CR43" i="67"/>
  <c r="CS43" i="67"/>
  <c r="CT43" i="67"/>
  <c r="CU43" i="67"/>
  <c r="CV43" i="67"/>
  <c r="CW43" i="67"/>
  <c r="CX43" i="67"/>
  <c r="CY43" i="67"/>
  <c r="CZ43" i="67"/>
  <c r="DA43" i="67"/>
  <c r="DB43" i="67"/>
  <c r="DC43" i="67"/>
  <c r="DD43" i="67"/>
  <c r="DE43" i="67"/>
  <c r="DF43" i="67"/>
  <c r="DG43" i="67"/>
  <c r="DH43" i="67"/>
  <c r="DI43" i="67"/>
  <c r="DJ43" i="67"/>
  <c r="DK43" i="67"/>
  <c r="DL43" i="67"/>
  <c r="DM43" i="67"/>
  <c r="DN43" i="67"/>
  <c r="DO43" i="67"/>
  <c r="DP43" i="67"/>
  <c r="DQ43" i="67"/>
  <c r="DR43" i="67"/>
  <c r="DS43" i="67"/>
  <c r="DT43" i="67"/>
  <c r="DU43" i="67"/>
  <c r="DV43" i="67"/>
  <c r="DW43" i="67"/>
  <c r="DX43" i="67"/>
  <c r="DY43" i="67"/>
  <c r="DZ43" i="67"/>
  <c r="EA43" i="67"/>
  <c r="EB43" i="67"/>
  <c r="EC43" i="67"/>
  <c r="ED43" i="67"/>
  <c r="EE43" i="67"/>
  <c r="EF43" i="67"/>
  <c r="EG43" i="67"/>
  <c r="EH43" i="67"/>
  <c r="EI43" i="67"/>
  <c r="EJ43" i="67"/>
  <c r="EK43" i="67"/>
  <c r="EL43" i="67"/>
  <c r="EM43" i="67"/>
  <c r="EN43" i="67"/>
  <c r="EO43" i="67"/>
  <c r="EP43" i="67"/>
  <c r="EQ43" i="67"/>
  <c r="ER43" i="67"/>
  <c r="ES43" i="67"/>
  <c r="ET43" i="67"/>
  <c r="EU43" i="67"/>
  <c r="EV43" i="67"/>
  <c r="EW43" i="67"/>
  <c r="EX43" i="67"/>
  <c r="EY43" i="67"/>
  <c r="EZ43" i="67"/>
  <c r="FA43" i="67"/>
  <c r="FB43" i="67"/>
  <c r="FC43" i="67"/>
  <c r="FD43" i="67"/>
  <c r="FE43" i="67"/>
  <c r="AP44" i="67"/>
  <c r="AQ44" i="67"/>
  <c r="AR44" i="67"/>
  <c r="AS44" i="67"/>
  <c r="AT44" i="67"/>
  <c r="AU44" i="67"/>
  <c r="AV44" i="67"/>
  <c r="AW44" i="67"/>
  <c r="AX44" i="67"/>
  <c r="AY44" i="67"/>
  <c r="AZ44" i="67"/>
  <c r="BA44" i="67"/>
  <c r="BB44" i="67"/>
  <c r="BC44" i="67"/>
  <c r="BD44" i="67"/>
  <c r="BE44" i="67"/>
  <c r="BF44" i="67"/>
  <c r="BG44" i="67"/>
  <c r="BH44" i="67"/>
  <c r="BI44" i="67"/>
  <c r="BJ44" i="67"/>
  <c r="BK44" i="67"/>
  <c r="BL44" i="67"/>
  <c r="BM44" i="67"/>
  <c r="BN44" i="67"/>
  <c r="BO44" i="67"/>
  <c r="BP44" i="67"/>
  <c r="BQ44" i="67"/>
  <c r="BR44" i="67"/>
  <c r="BS44" i="67"/>
  <c r="BT44" i="67"/>
  <c r="BU44" i="67"/>
  <c r="BV44" i="67"/>
  <c r="BW44" i="67"/>
  <c r="BX44" i="67"/>
  <c r="BY44" i="67"/>
  <c r="BZ44" i="67"/>
  <c r="CA44" i="67"/>
  <c r="CB44" i="67"/>
  <c r="CC44" i="67"/>
  <c r="CD44" i="67"/>
  <c r="CE44" i="67"/>
  <c r="CF44" i="67"/>
  <c r="CG44" i="67"/>
  <c r="CH44" i="67"/>
  <c r="CI44" i="67"/>
  <c r="CJ44" i="67"/>
  <c r="CK44" i="67"/>
  <c r="CL44" i="67"/>
  <c r="CM44" i="67"/>
  <c r="CN44" i="67"/>
  <c r="CO44" i="67"/>
  <c r="CP44" i="67"/>
  <c r="CQ44" i="67"/>
  <c r="CR44" i="67"/>
  <c r="CS44" i="67"/>
  <c r="CT44" i="67"/>
  <c r="CU44" i="67"/>
  <c r="CV44" i="67"/>
  <c r="CW44" i="67"/>
  <c r="CX44" i="67"/>
  <c r="CY44" i="67"/>
  <c r="CZ44" i="67"/>
  <c r="DA44" i="67"/>
  <c r="DB44" i="67"/>
  <c r="DC44" i="67"/>
  <c r="DD44" i="67"/>
  <c r="DE44" i="67"/>
  <c r="DF44" i="67"/>
  <c r="DG44" i="67"/>
  <c r="DH44" i="67"/>
  <c r="DI44" i="67"/>
  <c r="DJ44" i="67"/>
  <c r="DK44" i="67"/>
  <c r="DL44" i="67"/>
  <c r="DM44" i="67"/>
  <c r="DN44" i="67"/>
  <c r="DO44" i="67"/>
  <c r="DP44" i="67"/>
  <c r="DQ44" i="67"/>
  <c r="DR44" i="67"/>
  <c r="DS44" i="67"/>
  <c r="DT44" i="67"/>
  <c r="DU44" i="67"/>
  <c r="DV44" i="67"/>
  <c r="DW44" i="67"/>
  <c r="DX44" i="67"/>
  <c r="DY44" i="67"/>
  <c r="DZ44" i="67"/>
  <c r="EA44" i="67"/>
  <c r="EB44" i="67"/>
  <c r="EC44" i="67"/>
  <c r="ED44" i="67"/>
  <c r="EE44" i="67"/>
  <c r="EF44" i="67"/>
  <c r="EG44" i="67"/>
  <c r="EH44" i="67"/>
  <c r="EI44" i="67"/>
  <c r="EJ44" i="67"/>
  <c r="EK44" i="67"/>
  <c r="EL44" i="67"/>
  <c r="EM44" i="67"/>
  <c r="EN44" i="67"/>
  <c r="EO44" i="67"/>
  <c r="EP44" i="67"/>
  <c r="EQ44" i="67"/>
  <c r="ER44" i="67"/>
  <c r="ES44" i="67"/>
  <c r="ET44" i="67"/>
  <c r="EU44" i="67"/>
  <c r="EV44" i="67"/>
  <c r="EW44" i="67"/>
  <c r="EX44" i="67"/>
  <c r="EY44" i="67"/>
  <c r="EZ44" i="67"/>
  <c r="FA44" i="67"/>
  <c r="FB44" i="67"/>
  <c r="FC44" i="67"/>
  <c r="FD44" i="67"/>
  <c r="FE44" i="67"/>
  <c r="AP45" i="67"/>
  <c r="AQ45" i="67"/>
  <c r="AR45" i="67"/>
  <c r="AS45" i="67"/>
  <c r="AT45" i="67"/>
  <c r="AU45" i="67"/>
  <c r="AV45" i="67"/>
  <c r="AW45" i="67"/>
  <c r="AX45" i="67"/>
  <c r="AY45" i="67"/>
  <c r="AZ45" i="67"/>
  <c r="BA45" i="67"/>
  <c r="BB45" i="67"/>
  <c r="BC45" i="67"/>
  <c r="BD45" i="67"/>
  <c r="BE45" i="67"/>
  <c r="BF45" i="67"/>
  <c r="BG45" i="67"/>
  <c r="BH45" i="67"/>
  <c r="BI45" i="67"/>
  <c r="BJ45" i="67"/>
  <c r="BK45" i="67"/>
  <c r="BL45" i="67"/>
  <c r="BM45" i="67"/>
  <c r="BN45" i="67"/>
  <c r="BO45" i="67"/>
  <c r="BP45" i="67"/>
  <c r="BQ45" i="67"/>
  <c r="BR45" i="67"/>
  <c r="BS45" i="67"/>
  <c r="BT45" i="67"/>
  <c r="BU45" i="67"/>
  <c r="BV45" i="67"/>
  <c r="BW45" i="67"/>
  <c r="BX45" i="67"/>
  <c r="BY45" i="67"/>
  <c r="BZ45" i="67"/>
  <c r="CA45" i="67"/>
  <c r="CB45" i="67"/>
  <c r="CC45" i="67"/>
  <c r="CD45" i="67"/>
  <c r="CE45" i="67"/>
  <c r="CF45" i="67"/>
  <c r="CG45" i="67"/>
  <c r="CH45" i="67"/>
  <c r="CI45" i="67"/>
  <c r="CJ45" i="67"/>
  <c r="CK45" i="67"/>
  <c r="CL45" i="67"/>
  <c r="CM45" i="67"/>
  <c r="CN45" i="67"/>
  <c r="CO45" i="67"/>
  <c r="CP45" i="67"/>
  <c r="CQ45" i="67"/>
  <c r="CR45" i="67"/>
  <c r="CS45" i="67"/>
  <c r="CT45" i="67"/>
  <c r="CU45" i="67"/>
  <c r="CV45" i="67"/>
  <c r="CW45" i="67"/>
  <c r="CX45" i="67"/>
  <c r="CY45" i="67"/>
  <c r="CZ45" i="67"/>
  <c r="DA45" i="67"/>
  <c r="DB45" i="67"/>
  <c r="DC45" i="67"/>
  <c r="DD45" i="67"/>
  <c r="DE45" i="67"/>
  <c r="DF45" i="67"/>
  <c r="DG45" i="67"/>
  <c r="DH45" i="67"/>
  <c r="DI45" i="67"/>
  <c r="DJ45" i="67"/>
  <c r="DK45" i="67"/>
  <c r="DL45" i="67"/>
  <c r="DM45" i="67"/>
  <c r="DN45" i="67"/>
  <c r="DO45" i="67"/>
  <c r="DP45" i="67"/>
  <c r="DQ45" i="67"/>
  <c r="DR45" i="67"/>
  <c r="DS45" i="67"/>
  <c r="DT45" i="67"/>
  <c r="DU45" i="67"/>
  <c r="DV45" i="67"/>
  <c r="DW45" i="67"/>
  <c r="DX45" i="67"/>
  <c r="DY45" i="67"/>
  <c r="DZ45" i="67"/>
  <c r="EA45" i="67"/>
  <c r="EB45" i="67"/>
  <c r="EC45" i="67"/>
  <c r="ED45" i="67"/>
  <c r="EE45" i="67"/>
  <c r="EF45" i="67"/>
  <c r="EG45" i="67"/>
  <c r="EH45" i="67"/>
  <c r="EI45" i="67"/>
  <c r="EJ45" i="67"/>
  <c r="EK45" i="67"/>
  <c r="EL45" i="67"/>
  <c r="EM45" i="67"/>
  <c r="EN45" i="67"/>
  <c r="EO45" i="67"/>
  <c r="EP45" i="67"/>
  <c r="EQ45" i="67"/>
  <c r="ER45" i="67"/>
  <c r="ES45" i="67"/>
  <c r="ET45" i="67"/>
  <c r="EU45" i="67"/>
  <c r="EV45" i="67"/>
  <c r="EW45" i="67"/>
  <c r="EX45" i="67"/>
  <c r="EY45" i="67"/>
  <c r="EZ45" i="67"/>
  <c r="FA45" i="67"/>
  <c r="FB45" i="67"/>
  <c r="FC45" i="67"/>
  <c r="FD45" i="67"/>
  <c r="FE45" i="67"/>
  <c r="AP46" i="67"/>
  <c r="AQ46" i="67"/>
  <c r="AR46" i="67"/>
  <c r="AS46" i="67"/>
  <c r="AT46" i="67"/>
  <c r="AU46" i="67"/>
  <c r="AV46" i="67"/>
  <c r="AW46" i="67"/>
  <c r="AX46" i="67"/>
  <c r="AY46" i="67"/>
  <c r="AZ46" i="67"/>
  <c r="BA46" i="67"/>
  <c r="BB46" i="67"/>
  <c r="BC46" i="67"/>
  <c r="BD46" i="67"/>
  <c r="BE46" i="67"/>
  <c r="BF46" i="67"/>
  <c r="BG46" i="67"/>
  <c r="BH46" i="67"/>
  <c r="BI46" i="67"/>
  <c r="BJ46" i="67"/>
  <c r="BK46" i="67"/>
  <c r="BL46" i="67"/>
  <c r="BM46" i="67"/>
  <c r="BN46" i="67"/>
  <c r="BO46" i="67"/>
  <c r="BP46" i="67"/>
  <c r="BQ46" i="67"/>
  <c r="BR46" i="67"/>
  <c r="BS46" i="67"/>
  <c r="BT46" i="67"/>
  <c r="BU46" i="67"/>
  <c r="BV46" i="67"/>
  <c r="BW46" i="67"/>
  <c r="BX46" i="67"/>
  <c r="BY46" i="67"/>
  <c r="BZ46" i="67"/>
  <c r="CA46" i="67"/>
  <c r="CB46" i="67"/>
  <c r="CC46" i="67"/>
  <c r="CD46" i="67"/>
  <c r="CE46" i="67"/>
  <c r="CF46" i="67"/>
  <c r="CG46" i="67"/>
  <c r="CH46" i="67"/>
  <c r="CI46" i="67"/>
  <c r="CJ46" i="67"/>
  <c r="CK46" i="67"/>
  <c r="CL46" i="67"/>
  <c r="CM46" i="67"/>
  <c r="CN46" i="67"/>
  <c r="CO46" i="67"/>
  <c r="CP46" i="67"/>
  <c r="CQ46" i="67"/>
  <c r="CR46" i="67"/>
  <c r="CS46" i="67"/>
  <c r="CT46" i="67"/>
  <c r="CU46" i="67"/>
  <c r="CV46" i="67"/>
  <c r="CW46" i="67"/>
  <c r="CX46" i="67"/>
  <c r="CY46" i="67"/>
  <c r="CZ46" i="67"/>
  <c r="DA46" i="67"/>
  <c r="DB46" i="67"/>
  <c r="DC46" i="67"/>
  <c r="DD46" i="67"/>
  <c r="DE46" i="67"/>
  <c r="DF46" i="67"/>
  <c r="DG46" i="67"/>
  <c r="DH46" i="67"/>
  <c r="DI46" i="67"/>
  <c r="DJ46" i="67"/>
  <c r="DK46" i="67"/>
  <c r="DL46" i="67"/>
  <c r="DM46" i="67"/>
  <c r="DN46" i="67"/>
  <c r="DO46" i="67"/>
  <c r="DP46" i="67"/>
  <c r="DQ46" i="67"/>
  <c r="DR46" i="67"/>
  <c r="DS46" i="67"/>
  <c r="DT46" i="67"/>
  <c r="DU46" i="67"/>
  <c r="DV46" i="67"/>
  <c r="DW46" i="67"/>
  <c r="DX46" i="67"/>
  <c r="DY46" i="67"/>
  <c r="DZ46" i="67"/>
  <c r="EA46" i="67"/>
  <c r="EB46" i="67"/>
  <c r="EC46" i="67"/>
  <c r="ED46" i="67"/>
  <c r="EE46" i="67"/>
  <c r="EF46" i="67"/>
  <c r="EG46" i="67"/>
  <c r="EH46" i="67"/>
  <c r="EI46" i="67"/>
  <c r="EJ46" i="67"/>
  <c r="EK46" i="67"/>
  <c r="EL46" i="67"/>
  <c r="EM46" i="67"/>
  <c r="EN46" i="67"/>
  <c r="EO46" i="67"/>
  <c r="EP46" i="67"/>
  <c r="EQ46" i="67"/>
  <c r="ER46" i="67"/>
  <c r="ES46" i="67"/>
  <c r="ET46" i="67"/>
  <c r="EU46" i="67"/>
  <c r="EV46" i="67"/>
  <c r="EW46" i="67"/>
  <c r="EX46" i="67"/>
  <c r="EY46" i="67"/>
  <c r="EZ46" i="67"/>
  <c r="FA46" i="67"/>
  <c r="FB46" i="67"/>
  <c r="FC46" i="67"/>
  <c r="FD46" i="67"/>
  <c r="FE46" i="67"/>
  <c r="AP47" i="67"/>
  <c r="AQ47" i="67"/>
  <c r="AR47" i="67"/>
  <c r="AS47" i="67"/>
  <c r="AT47" i="67"/>
  <c r="AU47" i="67"/>
  <c r="AV47" i="67"/>
  <c r="AW47" i="67"/>
  <c r="AX47" i="67"/>
  <c r="AY47" i="67"/>
  <c r="AZ47" i="67"/>
  <c r="BA47" i="67"/>
  <c r="BB47" i="67"/>
  <c r="BC47" i="67"/>
  <c r="BD47" i="67"/>
  <c r="BE47" i="67"/>
  <c r="BF47" i="67"/>
  <c r="BG47" i="67"/>
  <c r="BH47" i="67"/>
  <c r="BI47" i="67"/>
  <c r="BJ47" i="67"/>
  <c r="BK47" i="67"/>
  <c r="BL47" i="67"/>
  <c r="BM47" i="67"/>
  <c r="BN47" i="67"/>
  <c r="BO47" i="67"/>
  <c r="BP47" i="67"/>
  <c r="BQ47" i="67"/>
  <c r="BR47" i="67"/>
  <c r="BS47" i="67"/>
  <c r="BT47" i="67"/>
  <c r="BU47" i="67"/>
  <c r="BV47" i="67"/>
  <c r="BW47" i="67"/>
  <c r="BX47" i="67"/>
  <c r="BY47" i="67"/>
  <c r="BZ47" i="67"/>
  <c r="CA47" i="67"/>
  <c r="CB47" i="67"/>
  <c r="CC47" i="67"/>
  <c r="CD47" i="67"/>
  <c r="CE47" i="67"/>
  <c r="CF47" i="67"/>
  <c r="CG47" i="67"/>
  <c r="CH47" i="67"/>
  <c r="CI47" i="67"/>
  <c r="CJ47" i="67"/>
  <c r="CK47" i="67"/>
  <c r="CL47" i="67"/>
  <c r="CM47" i="67"/>
  <c r="CN47" i="67"/>
  <c r="CO47" i="67"/>
  <c r="CP47" i="67"/>
  <c r="CQ47" i="67"/>
  <c r="CR47" i="67"/>
  <c r="CS47" i="67"/>
  <c r="CT47" i="67"/>
  <c r="CU47" i="67"/>
  <c r="CV47" i="67"/>
  <c r="CW47" i="67"/>
  <c r="CX47" i="67"/>
  <c r="CY47" i="67"/>
  <c r="CZ47" i="67"/>
  <c r="DA47" i="67"/>
  <c r="DB47" i="67"/>
  <c r="DC47" i="67"/>
  <c r="DD47" i="67"/>
  <c r="DE47" i="67"/>
  <c r="DF47" i="67"/>
  <c r="DG47" i="67"/>
  <c r="DH47" i="67"/>
  <c r="DI47" i="67"/>
  <c r="DJ47" i="67"/>
  <c r="DK47" i="67"/>
  <c r="DL47" i="67"/>
  <c r="DM47" i="67"/>
  <c r="DN47" i="67"/>
  <c r="DO47" i="67"/>
  <c r="DP47" i="67"/>
  <c r="DQ47" i="67"/>
  <c r="DR47" i="67"/>
  <c r="DS47" i="67"/>
  <c r="DT47" i="67"/>
  <c r="DU47" i="67"/>
  <c r="DV47" i="67"/>
  <c r="DW47" i="67"/>
  <c r="DX47" i="67"/>
  <c r="DY47" i="67"/>
  <c r="DZ47" i="67"/>
  <c r="EA47" i="67"/>
  <c r="EB47" i="67"/>
  <c r="EC47" i="67"/>
  <c r="ED47" i="67"/>
  <c r="EE47" i="67"/>
  <c r="EF47" i="67"/>
  <c r="EG47" i="67"/>
  <c r="EH47" i="67"/>
  <c r="EI47" i="67"/>
  <c r="EJ47" i="67"/>
  <c r="EK47" i="67"/>
  <c r="EL47" i="67"/>
  <c r="EM47" i="67"/>
  <c r="EN47" i="67"/>
  <c r="EO47" i="67"/>
  <c r="EP47" i="67"/>
  <c r="EQ47" i="67"/>
  <c r="ER47" i="67"/>
  <c r="ES47" i="67"/>
  <c r="ET47" i="67"/>
  <c r="EU47" i="67"/>
  <c r="EV47" i="67"/>
  <c r="EW47" i="67"/>
  <c r="EX47" i="67"/>
  <c r="EY47" i="67"/>
  <c r="EZ47" i="67"/>
  <c r="FA47" i="67"/>
  <c r="FB47" i="67"/>
  <c r="FC47" i="67"/>
  <c r="FD47" i="67"/>
  <c r="FE47" i="67"/>
  <c r="AP48" i="67"/>
  <c r="AQ48" i="67"/>
  <c r="AR48" i="67"/>
  <c r="AS48" i="67"/>
  <c r="AT48" i="67"/>
  <c r="AU48" i="67"/>
  <c r="AV48" i="67"/>
  <c r="AW48" i="67"/>
  <c r="AX48" i="67"/>
  <c r="AY48" i="67"/>
  <c r="AZ48" i="67"/>
  <c r="BA48" i="67"/>
  <c r="BB48" i="67"/>
  <c r="BC48" i="67"/>
  <c r="BD48" i="67"/>
  <c r="BE48" i="67"/>
  <c r="BF48" i="67"/>
  <c r="BG48" i="67"/>
  <c r="BH48" i="67"/>
  <c r="BI48" i="67"/>
  <c r="BJ48" i="67"/>
  <c r="BK48" i="67"/>
  <c r="BL48" i="67"/>
  <c r="BM48" i="67"/>
  <c r="BN48" i="67"/>
  <c r="BO48" i="67"/>
  <c r="BP48" i="67"/>
  <c r="BQ48" i="67"/>
  <c r="BR48" i="67"/>
  <c r="BS48" i="67"/>
  <c r="BT48" i="67"/>
  <c r="BU48" i="67"/>
  <c r="BV48" i="67"/>
  <c r="BW48" i="67"/>
  <c r="BX48" i="67"/>
  <c r="BY48" i="67"/>
  <c r="BZ48" i="67"/>
  <c r="CA48" i="67"/>
  <c r="CB48" i="67"/>
  <c r="CC48" i="67"/>
  <c r="CD48" i="67"/>
  <c r="CE48" i="67"/>
  <c r="CF48" i="67"/>
  <c r="CG48" i="67"/>
  <c r="CH48" i="67"/>
  <c r="CI48" i="67"/>
  <c r="CJ48" i="67"/>
  <c r="CK48" i="67"/>
  <c r="CL48" i="67"/>
  <c r="CM48" i="67"/>
  <c r="CN48" i="67"/>
  <c r="CO48" i="67"/>
  <c r="FZ48" i="67" s="1"/>
  <c r="CP48" i="67"/>
  <c r="CQ48" i="67"/>
  <c r="CR48" i="67"/>
  <c r="CS48" i="67"/>
  <c r="CT48" i="67"/>
  <c r="CU48" i="67"/>
  <c r="CV48" i="67"/>
  <c r="CW48" i="67"/>
  <c r="CX48" i="67"/>
  <c r="CY48" i="67"/>
  <c r="CZ48" i="67"/>
  <c r="DA48" i="67"/>
  <c r="DB48" i="67"/>
  <c r="DC48" i="67"/>
  <c r="DD48" i="67"/>
  <c r="DE48" i="67"/>
  <c r="DF48" i="67"/>
  <c r="DG48" i="67"/>
  <c r="DH48" i="67"/>
  <c r="DI48" i="67"/>
  <c r="GA48" i="67" s="1"/>
  <c r="DJ48" i="67"/>
  <c r="DK48" i="67"/>
  <c r="DL48" i="67"/>
  <c r="DM48" i="67"/>
  <c r="DN48" i="67"/>
  <c r="DO48" i="67"/>
  <c r="DP48" i="67"/>
  <c r="DQ48" i="67"/>
  <c r="DR48" i="67"/>
  <c r="DS48" i="67"/>
  <c r="DT48" i="67"/>
  <c r="DU48" i="67"/>
  <c r="DV48" i="67"/>
  <c r="DW48" i="67"/>
  <c r="DX48" i="67"/>
  <c r="DY48" i="67"/>
  <c r="DZ48" i="67"/>
  <c r="EA48" i="67"/>
  <c r="EB48" i="67"/>
  <c r="EC48" i="67"/>
  <c r="ED48" i="67"/>
  <c r="EE48" i="67"/>
  <c r="EF48" i="67"/>
  <c r="EG48" i="67"/>
  <c r="EH48" i="67"/>
  <c r="EI48" i="67"/>
  <c r="EJ48" i="67"/>
  <c r="EK48" i="67"/>
  <c r="EL48" i="67"/>
  <c r="EM48" i="67"/>
  <c r="EN48" i="67"/>
  <c r="EO48" i="67"/>
  <c r="EP48" i="67"/>
  <c r="EQ48" i="67"/>
  <c r="ER48" i="67"/>
  <c r="ES48" i="67"/>
  <c r="ET48" i="67"/>
  <c r="EU48" i="67"/>
  <c r="EV48" i="67"/>
  <c r="EW48" i="67"/>
  <c r="EX48" i="67"/>
  <c r="EY48" i="67"/>
  <c r="EZ48" i="67"/>
  <c r="FA48" i="67"/>
  <c r="FB48" i="67"/>
  <c r="FC48" i="67"/>
  <c r="FD48" i="67"/>
  <c r="FE48" i="67"/>
  <c r="AP49" i="67"/>
  <c r="AQ49" i="67"/>
  <c r="AR49" i="67"/>
  <c r="AS49" i="67"/>
  <c r="AT49" i="67"/>
  <c r="AU49" i="67"/>
  <c r="AV49" i="67"/>
  <c r="AW49" i="67"/>
  <c r="AX49" i="67"/>
  <c r="AY49" i="67"/>
  <c r="AZ49" i="67"/>
  <c r="BA49" i="67"/>
  <c r="BB49" i="67"/>
  <c r="BC49" i="67"/>
  <c r="BD49" i="67"/>
  <c r="BE49" i="67"/>
  <c r="BF49" i="67"/>
  <c r="BG49" i="67"/>
  <c r="BH49" i="67"/>
  <c r="BI49" i="67"/>
  <c r="BJ49" i="67"/>
  <c r="BK49" i="67"/>
  <c r="BL49" i="67"/>
  <c r="BM49" i="67"/>
  <c r="BN49" i="67"/>
  <c r="BO49" i="67"/>
  <c r="BP49" i="67"/>
  <c r="BQ49" i="67"/>
  <c r="BR49" i="67"/>
  <c r="BS49" i="67"/>
  <c r="BT49" i="67"/>
  <c r="BU49" i="67"/>
  <c r="BV49" i="67"/>
  <c r="BW49" i="67"/>
  <c r="BX49" i="67"/>
  <c r="BY49" i="67"/>
  <c r="BZ49" i="67"/>
  <c r="CA49" i="67"/>
  <c r="CB49" i="67"/>
  <c r="CC49" i="67"/>
  <c r="CD49" i="67"/>
  <c r="CE49" i="67"/>
  <c r="CF49" i="67"/>
  <c r="CG49" i="67"/>
  <c r="CH49" i="67"/>
  <c r="CI49" i="67"/>
  <c r="CJ49" i="67"/>
  <c r="CK49" i="67"/>
  <c r="CL49" i="67"/>
  <c r="CM49" i="67"/>
  <c r="CN49" i="67"/>
  <c r="CO49" i="67"/>
  <c r="FZ49" i="67" s="1"/>
  <c r="CP49" i="67"/>
  <c r="CQ49" i="67"/>
  <c r="CR49" i="67"/>
  <c r="CS49" i="67"/>
  <c r="CT49" i="67"/>
  <c r="CU49" i="67"/>
  <c r="CV49" i="67"/>
  <c r="CW49" i="67"/>
  <c r="CX49" i="67"/>
  <c r="CY49" i="67"/>
  <c r="CZ49" i="67"/>
  <c r="DA49" i="67"/>
  <c r="DB49" i="67"/>
  <c r="DC49" i="67"/>
  <c r="DD49" i="67"/>
  <c r="DE49" i="67"/>
  <c r="DF49" i="67"/>
  <c r="DG49" i="67"/>
  <c r="DH49" i="67"/>
  <c r="DI49" i="67"/>
  <c r="GA49" i="67" s="1"/>
  <c r="DJ49" i="67"/>
  <c r="DK49" i="67"/>
  <c r="DL49" i="67"/>
  <c r="DM49" i="67"/>
  <c r="DN49" i="67"/>
  <c r="DO49" i="67"/>
  <c r="DP49" i="67"/>
  <c r="DQ49" i="67"/>
  <c r="DR49" i="67"/>
  <c r="DS49" i="67"/>
  <c r="DT49" i="67"/>
  <c r="DU49" i="67"/>
  <c r="DV49" i="67"/>
  <c r="DW49" i="67"/>
  <c r="DX49" i="67"/>
  <c r="DY49" i="67"/>
  <c r="DZ49" i="67"/>
  <c r="EA49" i="67"/>
  <c r="EB49" i="67"/>
  <c r="EC49" i="67"/>
  <c r="ED49" i="67"/>
  <c r="EE49" i="67"/>
  <c r="EF49" i="67"/>
  <c r="EG49" i="67"/>
  <c r="EH49" i="67"/>
  <c r="EI49" i="67"/>
  <c r="EJ49" i="67"/>
  <c r="EK49" i="67"/>
  <c r="EL49" i="67"/>
  <c r="EM49" i="67"/>
  <c r="EN49" i="67"/>
  <c r="EO49" i="67"/>
  <c r="EP49" i="67"/>
  <c r="EQ49" i="67"/>
  <c r="ER49" i="67"/>
  <c r="ES49" i="67"/>
  <c r="ET49" i="67"/>
  <c r="EU49" i="67"/>
  <c r="EV49" i="67"/>
  <c r="EW49" i="67"/>
  <c r="EX49" i="67"/>
  <c r="EY49" i="67"/>
  <c r="EZ49" i="67"/>
  <c r="FA49" i="67"/>
  <c r="FB49" i="67"/>
  <c r="FC49" i="67"/>
  <c r="FD49" i="67"/>
  <c r="FE49" i="67"/>
  <c r="AP50" i="67"/>
  <c r="AQ50" i="67"/>
  <c r="AR50" i="67"/>
  <c r="AS50" i="67"/>
  <c r="AT50" i="67"/>
  <c r="AU50" i="67"/>
  <c r="AV50" i="67"/>
  <c r="AW50" i="67"/>
  <c r="AX50" i="67"/>
  <c r="AY50" i="67"/>
  <c r="AZ50" i="67"/>
  <c r="BA50" i="67"/>
  <c r="BB50" i="67"/>
  <c r="BC50" i="67"/>
  <c r="BD50" i="67"/>
  <c r="BE50" i="67"/>
  <c r="BF50" i="67"/>
  <c r="BG50" i="67"/>
  <c r="BH50" i="67"/>
  <c r="BI50" i="67"/>
  <c r="BJ50" i="67"/>
  <c r="BK50" i="67"/>
  <c r="BL50" i="67"/>
  <c r="BM50" i="67"/>
  <c r="BN50" i="67"/>
  <c r="BO50" i="67"/>
  <c r="BP50" i="67"/>
  <c r="BQ50" i="67"/>
  <c r="BR50" i="67"/>
  <c r="BS50" i="67"/>
  <c r="BT50" i="67"/>
  <c r="BU50" i="67"/>
  <c r="BV50" i="67"/>
  <c r="BW50" i="67"/>
  <c r="BX50" i="67"/>
  <c r="BY50" i="67"/>
  <c r="BZ50" i="67"/>
  <c r="CA50" i="67"/>
  <c r="CB50" i="67"/>
  <c r="CC50" i="67"/>
  <c r="CD50" i="67"/>
  <c r="CE50" i="67"/>
  <c r="CF50" i="67"/>
  <c r="CG50" i="67"/>
  <c r="CH50" i="67"/>
  <c r="CI50" i="67"/>
  <c r="CJ50" i="67"/>
  <c r="CK50" i="67"/>
  <c r="CL50" i="67"/>
  <c r="CM50" i="67"/>
  <c r="CN50" i="67"/>
  <c r="CO50" i="67"/>
  <c r="FZ50" i="67" s="1"/>
  <c r="CP50" i="67"/>
  <c r="CQ50" i="67"/>
  <c r="CR50" i="67"/>
  <c r="CS50" i="67"/>
  <c r="CT50" i="67"/>
  <c r="CU50" i="67"/>
  <c r="CV50" i="67"/>
  <c r="CW50" i="67"/>
  <c r="CX50" i="67"/>
  <c r="CY50" i="67"/>
  <c r="CZ50" i="67"/>
  <c r="DA50" i="67"/>
  <c r="DB50" i="67"/>
  <c r="DC50" i="67"/>
  <c r="DD50" i="67"/>
  <c r="DE50" i="67"/>
  <c r="DF50" i="67"/>
  <c r="DG50" i="67"/>
  <c r="DH50" i="67"/>
  <c r="DI50" i="67"/>
  <c r="GA50" i="67" s="1"/>
  <c r="DJ50" i="67"/>
  <c r="DK50" i="67"/>
  <c r="DL50" i="67"/>
  <c r="DM50" i="67"/>
  <c r="DN50" i="67"/>
  <c r="DO50" i="67"/>
  <c r="DP50" i="67"/>
  <c r="DQ50" i="67"/>
  <c r="DR50" i="67"/>
  <c r="DS50" i="67"/>
  <c r="DT50" i="67"/>
  <c r="DU50" i="67"/>
  <c r="DV50" i="67"/>
  <c r="DW50" i="67"/>
  <c r="DX50" i="67"/>
  <c r="DY50" i="67"/>
  <c r="DZ50" i="67"/>
  <c r="EA50" i="67"/>
  <c r="EB50" i="67"/>
  <c r="EC50" i="67"/>
  <c r="ED50" i="67"/>
  <c r="EE50" i="67"/>
  <c r="EF50" i="67"/>
  <c r="EG50" i="67"/>
  <c r="EH50" i="67"/>
  <c r="EI50" i="67"/>
  <c r="EJ50" i="67"/>
  <c r="EK50" i="67"/>
  <c r="EL50" i="67"/>
  <c r="EM50" i="67"/>
  <c r="EN50" i="67"/>
  <c r="EO50" i="67"/>
  <c r="EP50" i="67"/>
  <c r="EQ50" i="67"/>
  <c r="ER50" i="67"/>
  <c r="ES50" i="67"/>
  <c r="ET50" i="67"/>
  <c r="EU50" i="67"/>
  <c r="EV50" i="67"/>
  <c r="EW50" i="67"/>
  <c r="EX50" i="67"/>
  <c r="EY50" i="67"/>
  <c r="EZ50" i="67"/>
  <c r="FA50" i="67"/>
  <c r="FB50" i="67"/>
  <c r="FC50" i="67"/>
  <c r="FD50" i="67"/>
  <c r="FE50" i="67"/>
  <c r="AP51" i="67"/>
  <c r="AQ51" i="67"/>
  <c r="AR51" i="67"/>
  <c r="AS51" i="67"/>
  <c r="AT51" i="67"/>
  <c r="AU51" i="67"/>
  <c r="AV51" i="67"/>
  <c r="AW51" i="67"/>
  <c r="AX51" i="67"/>
  <c r="AY51" i="67"/>
  <c r="AZ51" i="67"/>
  <c r="BA51" i="67"/>
  <c r="BB51" i="67"/>
  <c r="BC51" i="67"/>
  <c r="BD51" i="67"/>
  <c r="BE51" i="67"/>
  <c r="BF51" i="67"/>
  <c r="BG51" i="67"/>
  <c r="BH51" i="67"/>
  <c r="BI51" i="67"/>
  <c r="BJ51" i="67"/>
  <c r="BK51" i="67"/>
  <c r="BL51" i="67"/>
  <c r="BM51" i="67"/>
  <c r="BN51" i="67"/>
  <c r="BO51" i="67"/>
  <c r="BP51" i="67"/>
  <c r="BQ51" i="67"/>
  <c r="BR51" i="67"/>
  <c r="BS51" i="67"/>
  <c r="BT51" i="67"/>
  <c r="BU51" i="67"/>
  <c r="BV51" i="67"/>
  <c r="BW51" i="67"/>
  <c r="BX51" i="67"/>
  <c r="BY51" i="67"/>
  <c r="BZ51" i="67"/>
  <c r="CA51" i="67"/>
  <c r="CB51" i="67"/>
  <c r="CC51" i="67"/>
  <c r="CD51" i="67"/>
  <c r="CE51" i="67"/>
  <c r="CF51" i="67"/>
  <c r="CG51" i="67"/>
  <c r="CH51" i="67"/>
  <c r="CI51" i="67"/>
  <c r="CJ51" i="67"/>
  <c r="CK51" i="67"/>
  <c r="CL51" i="67"/>
  <c r="CM51" i="67"/>
  <c r="CN51" i="67"/>
  <c r="CO51" i="67"/>
  <c r="FZ51" i="67" s="1"/>
  <c r="CP51" i="67"/>
  <c r="CQ51" i="67"/>
  <c r="CR51" i="67"/>
  <c r="CS51" i="67"/>
  <c r="CT51" i="67"/>
  <c r="CU51" i="67"/>
  <c r="CV51" i="67"/>
  <c r="CW51" i="67"/>
  <c r="CX51" i="67"/>
  <c r="CY51" i="67"/>
  <c r="CZ51" i="67"/>
  <c r="DA51" i="67"/>
  <c r="DB51" i="67"/>
  <c r="DC51" i="67"/>
  <c r="DD51" i="67"/>
  <c r="DE51" i="67"/>
  <c r="DF51" i="67"/>
  <c r="DG51" i="67"/>
  <c r="DH51" i="67"/>
  <c r="DI51" i="67"/>
  <c r="GA51" i="67" s="1"/>
  <c r="DJ51" i="67"/>
  <c r="DK51" i="67"/>
  <c r="DL51" i="67"/>
  <c r="DM51" i="67"/>
  <c r="DN51" i="67"/>
  <c r="DO51" i="67"/>
  <c r="DP51" i="67"/>
  <c r="DQ51" i="67"/>
  <c r="DR51" i="67"/>
  <c r="DS51" i="67"/>
  <c r="DT51" i="67"/>
  <c r="DU51" i="67"/>
  <c r="DV51" i="67"/>
  <c r="DW51" i="67"/>
  <c r="DX51" i="67"/>
  <c r="DY51" i="67"/>
  <c r="DZ51" i="67"/>
  <c r="EA51" i="67"/>
  <c r="EB51" i="67"/>
  <c r="EC51" i="67"/>
  <c r="ED51" i="67"/>
  <c r="EE51" i="67"/>
  <c r="EF51" i="67"/>
  <c r="EG51" i="67"/>
  <c r="EH51" i="67"/>
  <c r="EI51" i="67"/>
  <c r="EJ51" i="67"/>
  <c r="EK51" i="67"/>
  <c r="EL51" i="67"/>
  <c r="EM51" i="67"/>
  <c r="EN51" i="67"/>
  <c r="EO51" i="67"/>
  <c r="EP51" i="67"/>
  <c r="EQ51" i="67"/>
  <c r="ER51" i="67"/>
  <c r="ES51" i="67"/>
  <c r="ET51" i="67"/>
  <c r="EU51" i="67"/>
  <c r="EV51" i="67"/>
  <c r="EW51" i="67"/>
  <c r="EX51" i="67"/>
  <c r="EY51" i="67"/>
  <c r="EZ51" i="67"/>
  <c r="FA51" i="67"/>
  <c r="FB51" i="67"/>
  <c r="FC51" i="67"/>
  <c r="FD51" i="67"/>
  <c r="FE51" i="67"/>
  <c r="AP52" i="67"/>
  <c r="AQ52" i="67"/>
  <c r="AR52" i="67"/>
  <c r="AS52" i="67"/>
  <c r="AT52" i="67"/>
  <c r="AU52" i="67"/>
  <c r="AV52" i="67"/>
  <c r="AW52" i="67"/>
  <c r="AX52" i="67"/>
  <c r="AY52" i="67"/>
  <c r="AZ52" i="67"/>
  <c r="BA52" i="67"/>
  <c r="BB52" i="67"/>
  <c r="BC52" i="67"/>
  <c r="BD52" i="67"/>
  <c r="BE52" i="67"/>
  <c r="BF52" i="67"/>
  <c r="BG52" i="67"/>
  <c r="BH52" i="67"/>
  <c r="BI52" i="67"/>
  <c r="BJ52" i="67"/>
  <c r="BK52" i="67"/>
  <c r="BL52" i="67"/>
  <c r="BM52" i="67"/>
  <c r="BN52" i="67"/>
  <c r="BO52" i="67"/>
  <c r="BP52" i="67"/>
  <c r="BQ52" i="67"/>
  <c r="BR52" i="67"/>
  <c r="BS52" i="67"/>
  <c r="BT52" i="67"/>
  <c r="BU52" i="67"/>
  <c r="BV52" i="67"/>
  <c r="BW52" i="67"/>
  <c r="BX52" i="67"/>
  <c r="BY52" i="67"/>
  <c r="BZ52" i="67"/>
  <c r="CA52" i="67"/>
  <c r="CB52" i="67"/>
  <c r="CC52" i="67"/>
  <c r="CD52" i="67"/>
  <c r="CE52" i="67"/>
  <c r="CF52" i="67"/>
  <c r="CG52" i="67"/>
  <c r="CH52" i="67"/>
  <c r="CI52" i="67"/>
  <c r="CJ52" i="67"/>
  <c r="CK52" i="67"/>
  <c r="CL52" i="67"/>
  <c r="CM52" i="67"/>
  <c r="CN52" i="67"/>
  <c r="CO52" i="67"/>
  <c r="FZ52" i="67" s="1"/>
  <c r="CP52" i="67"/>
  <c r="CQ52" i="67"/>
  <c r="CR52" i="67"/>
  <c r="CS52" i="67"/>
  <c r="CT52" i="67"/>
  <c r="CU52" i="67"/>
  <c r="CV52" i="67"/>
  <c r="CW52" i="67"/>
  <c r="CX52" i="67"/>
  <c r="CY52" i="67"/>
  <c r="CZ52" i="67"/>
  <c r="DA52" i="67"/>
  <c r="DB52" i="67"/>
  <c r="DC52" i="67"/>
  <c r="DD52" i="67"/>
  <c r="DE52" i="67"/>
  <c r="DF52" i="67"/>
  <c r="DG52" i="67"/>
  <c r="DH52" i="67"/>
  <c r="DI52" i="67"/>
  <c r="GA52" i="67" s="1"/>
  <c r="DJ52" i="67"/>
  <c r="DK52" i="67"/>
  <c r="DL52" i="67"/>
  <c r="DM52" i="67"/>
  <c r="DN52" i="67"/>
  <c r="DO52" i="67"/>
  <c r="DP52" i="67"/>
  <c r="DQ52" i="67"/>
  <c r="DR52" i="67"/>
  <c r="DS52" i="67"/>
  <c r="DT52" i="67"/>
  <c r="DU52" i="67"/>
  <c r="DV52" i="67"/>
  <c r="DW52" i="67"/>
  <c r="DX52" i="67"/>
  <c r="DY52" i="67"/>
  <c r="DZ52" i="67"/>
  <c r="EA52" i="67"/>
  <c r="EB52" i="67"/>
  <c r="EC52" i="67"/>
  <c r="ED52" i="67"/>
  <c r="EE52" i="67"/>
  <c r="EF52" i="67"/>
  <c r="EG52" i="67"/>
  <c r="EH52" i="67"/>
  <c r="EI52" i="67"/>
  <c r="EJ52" i="67"/>
  <c r="EK52" i="67"/>
  <c r="EL52" i="67"/>
  <c r="EM52" i="67"/>
  <c r="EN52" i="67"/>
  <c r="EO52" i="67"/>
  <c r="EP52" i="67"/>
  <c r="EQ52" i="67"/>
  <c r="ER52" i="67"/>
  <c r="ES52" i="67"/>
  <c r="ET52" i="67"/>
  <c r="EU52" i="67"/>
  <c r="EV52" i="67"/>
  <c r="EW52" i="67"/>
  <c r="EX52" i="67"/>
  <c r="EY52" i="67"/>
  <c r="EZ52" i="67"/>
  <c r="FA52" i="67"/>
  <c r="FB52" i="67"/>
  <c r="FC52" i="67"/>
  <c r="FD52" i="67"/>
  <c r="FE52" i="67"/>
  <c r="AP53" i="67"/>
  <c r="AQ53" i="67"/>
  <c r="AR53" i="67"/>
  <c r="AS53" i="67"/>
  <c r="AT53" i="67"/>
  <c r="AU53" i="67"/>
  <c r="AV53" i="67"/>
  <c r="AW53" i="67"/>
  <c r="AX53" i="67"/>
  <c r="AY53" i="67"/>
  <c r="AZ53" i="67"/>
  <c r="BA53" i="67"/>
  <c r="BB53" i="67"/>
  <c r="BC53" i="67"/>
  <c r="BD53" i="67"/>
  <c r="BE53" i="67"/>
  <c r="BF53" i="67"/>
  <c r="BG53" i="67"/>
  <c r="BH53" i="67"/>
  <c r="BI53" i="67"/>
  <c r="BJ53" i="67"/>
  <c r="BK53" i="67"/>
  <c r="BL53" i="67"/>
  <c r="BM53" i="67"/>
  <c r="BN53" i="67"/>
  <c r="BO53" i="67"/>
  <c r="BP53" i="67"/>
  <c r="BQ53" i="67"/>
  <c r="BR53" i="67"/>
  <c r="BS53" i="67"/>
  <c r="BT53" i="67"/>
  <c r="BU53" i="67"/>
  <c r="BV53" i="67"/>
  <c r="BW53" i="67"/>
  <c r="BX53" i="67"/>
  <c r="BY53" i="67"/>
  <c r="BZ53" i="67"/>
  <c r="CA53" i="67"/>
  <c r="CB53" i="67"/>
  <c r="CC53" i="67"/>
  <c r="CD53" i="67"/>
  <c r="CE53" i="67"/>
  <c r="CF53" i="67"/>
  <c r="CG53" i="67"/>
  <c r="CH53" i="67"/>
  <c r="CI53" i="67"/>
  <c r="CJ53" i="67"/>
  <c r="CK53" i="67"/>
  <c r="CL53" i="67"/>
  <c r="CM53" i="67"/>
  <c r="CN53" i="67"/>
  <c r="CO53" i="67"/>
  <c r="FZ53" i="67" s="1"/>
  <c r="CP53" i="67"/>
  <c r="CQ53" i="67"/>
  <c r="CR53" i="67"/>
  <c r="CS53" i="67"/>
  <c r="CT53" i="67"/>
  <c r="CU53" i="67"/>
  <c r="CV53" i="67"/>
  <c r="CW53" i="67"/>
  <c r="CX53" i="67"/>
  <c r="CY53" i="67"/>
  <c r="CZ53" i="67"/>
  <c r="DA53" i="67"/>
  <c r="DB53" i="67"/>
  <c r="DC53" i="67"/>
  <c r="DD53" i="67"/>
  <c r="DE53" i="67"/>
  <c r="DF53" i="67"/>
  <c r="DG53" i="67"/>
  <c r="DH53" i="67"/>
  <c r="DI53" i="67"/>
  <c r="GA53" i="67" s="1"/>
  <c r="DJ53" i="67"/>
  <c r="DK53" i="67"/>
  <c r="DL53" i="67"/>
  <c r="DM53" i="67"/>
  <c r="DN53" i="67"/>
  <c r="DO53" i="67"/>
  <c r="DP53" i="67"/>
  <c r="DQ53" i="67"/>
  <c r="DR53" i="67"/>
  <c r="DS53" i="67"/>
  <c r="DT53" i="67"/>
  <c r="DU53" i="67"/>
  <c r="DV53" i="67"/>
  <c r="DW53" i="67"/>
  <c r="DX53" i="67"/>
  <c r="DY53" i="67"/>
  <c r="DZ53" i="67"/>
  <c r="EA53" i="67"/>
  <c r="EB53" i="67"/>
  <c r="EC53" i="67"/>
  <c r="ED53" i="67"/>
  <c r="EE53" i="67"/>
  <c r="EF53" i="67"/>
  <c r="EG53" i="67"/>
  <c r="EH53" i="67"/>
  <c r="EI53" i="67"/>
  <c r="EJ53" i="67"/>
  <c r="EK53" i="67"/>
  <c r="EL53" i="67"/>
  <c r="EM53" i="67"/>
  <c r="EN53" i="67"/>
  <c r="EO53" i="67"/>
  <c r="EP53" i="67"/>
  <c r="EQ53" i="67"/>
  <c r="ER53" i="67"/>
  <c r="ES53" i="67"/>
  <c r="ET53" i="67"/>
  <c r="EU53" i="67"/>
  <c r="EV53" i="67"/>
  <c r="EW53" i="67"/>
  <c r="EX53" i="67"/>
  <c r="EY53" i="67"/>
  <c r="EZ53" i="67"/>
  <c r="FA53" i="67"/>
  <c r="FB53" i="67"/>
  <c r="FC53" i="67"/>
  <c r="FD53" i="67"/>
  <c r="FE53" i="67"/>
  <c r="AP54" i="67"/>
  <c r="AQ54" i="67"/>
  <c r="AR54" i="67"/>
  <c r="AS54" i="67"/>
  <c r="AT54" i="67"/>
  <c r="AU54" i="67"/>
  <c r="AV54" i="67"/>
  <c r="AW54" i="67"/>
  <c r="AX54" i="67"/>
  <c r="AY54" i="67"/>
  <c r="AZ54" i="67"/>
  <c r="BA54" i="67"/>
  <c r="BB54" i="67"/>
  <c r="BC54" i="67"/>
  <c r="BD54" i="67"/>
  <c r="BE54" i="67"/>
  <c r="BF54" i="67"/>
  <c r="BG54" i="67"/>
  <c r="BH54" i="67"/>
  <c r="BI54" i="67"/>
  <c r="BJ54" i="67"/>
  <c r="BK54" i="67"/>
  <c r="BL54" i="67"/>
  <c r="BM54" i="67"/>
  <c r="BN54" i="67"/>
  <c r="BO54" i="67"/>
  <c r="BP54" i="67"/>
  <c r="BQ54" i="67"/>
  <c r="BR54" i="67"/>
  <c r="BS54" i="67"/>
  <c r="BT54" i="67"/>
  <c r="BU54" i="67"/>
  <c r="BV54" i="67"/>
  <c r="BW54" i="67"/>
  <c r="BX54" i="67"/>
  <c r="BY54" i="67"/>
  <c r="BZ54" i="67"/>
  <c r="CA54" i="67"/>
  <c r="CB54" i="67"/>
  <c r="CC54" i="67"/>
  <c r="CD54" i="67"/>
  <c r="CE54" i="67"/>
  <c r="CF54" i="67"/>
  <c r="CG54" i="67"/>
  <c r="CH54" i="67"/>
  <c r="CI54" i="67"/>
  <c r="CJ54" i="67"/>
  <c r="CK54" i="67"/>
  <c r="CL54" i="67"/>
  <c r="CM54" i="67"/>
  <c r="CN54" i="67"/>
  <c r="CO54" i="67"/>
  <c r="FZ54" i="67" s="1"/>
  <c r="CP54" i="67"/>
  <c r="CQ54" i="67"/>
  <c r="CR54" i="67"/>
  <c r="CS54" i="67"/>
  <c r="CT54" i="67"/>
  <c r="CU54" i="67"/>
  <c r="CV54" i="67"/>
  <c r="CW54" i="67"/>
  <c r="CX54" i="67"/>
  <c r="CY54" i="67"/>
  <c r="CZ54" i="67"/>
  <c r="DA54" i="67"/>
  <c r="DB54" i="67"/>
  <c r="DC54" i="67"/>
  <c r="DD54" i="67"/>
  <c r="DE54" i="67"/>
  <c r="DF54" i="67"/>
  <c r="DG54" i="67"/>
  <c r="DH54" i="67"/>
  <c r="DI54" i="67"/>
  <c r="GA54" i="67" s="1"/>
  <c r="DJ54" i="67"/>
  <c r="DK54" i="67"/>
  <c r="DL54" i="67"/>
  <c r="DM54" i="67"/>
  <c r="DN54" i="67"/>
  <c r="DO54" i="67"/>
  <c r="DP54" i="67"/>
  <c r="DQ54" i="67"/>
  <c r="DR54" i="67"/>
  <c r="DS54" i="67"/>
  <c r="DT54" i="67"/>
  <c r="DU54" i="67"/>
  <c r="DV54" i="67"/>
  <c r="DW54" i="67"/>
  <c r="DX54" i="67"/>
  <c r="DY54" i="67"/>
  <c r="DZ54" i="67"/>
  <c r="EA54" i="67"/>
  <c r="EB54" i="67"/>
  <c r="EC54" i="67"/>
  <c r="ED54" i="67"/>
  <c r="EE54" i="67"/>
  <c r="EF54" i="67"/>
  <c r="EG54" i="67"/>
  <c r="EH54" i="67"/>
  <c r="EI54" i="67"/>
  <c r="EJ54" i="67"/>
  <c r="EK54" i="67"/>
  <c r="EL54" i="67"/>
  <c r="EM54" i="67"/>
  <c r="EN54" i="67"/>
  <c r="EO54" i="67"/>
  <c r="EP54" i="67"/>
  <c r="EQ54" i="67"/>
  <c r="ER54" i="67"/>
  <c r="ES54" i="67"/>
  <c r="ET54" i="67"/>
  <c r="EU54" i="67"/>
  <c r="EV54" i="67"/>
  <c r="EW54" i="67"/>
  <c r="EX54" i="67"/>
  <c r="EY54" i="67"/>
  <c r="EZ54" i="67"/>
  <c r="FA54" i="67"/>
  <c r="FB54" i="67"/>
  <c r="FC54" i="67"/>
  <c r="FD54" i="67"/>
  <c r="FE54" i="67"/>
  <c r="AP55" i="67"/>
  <c r="AQ55" i="67"/>
  <c r="AR55" i="67"/>
  <c r="AS55" i="67"/>
  <c r="AT55" i="67"/>
  <c r="AU55" i="67"/>
  <c r="AV55" i="67"/>
  <c r="AW55" i="67"/>
  <c r="AX55" i="67"/>
  <c r="AY55" i="67"/>
  <c r="AZ55" i="67"/>
  <c r="BA55" i="67"/>
  <c r="BB55" i="67"/>
  <c r="BC55" i="67"/>
  <c r="BD55" i="67"/>
  <c r="BE55" i="67"/>
  <c r="BF55" i="67"/>
  <c r="BG55" i="67"/>
  <c r="BH55" i="67"/>
  <c r="BI55" i="67"/>
  <c r="BJ55" i="67"/>
  <c r="BK55" i="67"/>
  <c r="BL55" i="67"/>
  <c r="BM55" i="67"/>
  <c r="BN55" i="67"/>
  <c r="BO55" i="67"/>
  <c r="BP55" i="67"/>
  <c r="BQ55" i="67"/>
  <c r="BR55" i="67"/>
  <c r="BS55" i="67"/>
  <c r="BT55" i="67"/>
  <c r="BU55" i="67"/>
  <c r="BV55" i="67"/>
  <c r="BW55" i="67"/>
  <c r="BX55" i="67"/>
  <c r="BY55" i="67"/>
  <c r="BZ55" i="67"/>
  <c r="CA55" i="67"/>
  <c r="CB55" i="67"/>
  <c r="CC55" i="67"/>
  <c r="CD55" i="67"/>
  <c r="CE55" i="67"/>
  <c r="CF55" i="67"/>
  <c r="CG55" i="67"/>
  <c r="CH55" i="67"/>
  <c r="CI55" i="67"/>
  <c r="CJ55" i="67"/>
  <c r="CK55" i="67"/>
  <c r="CL55" i="67"/>
  <c r="CM55" i="67"/>
  <c r="CN55" i="67"/>
  <c r="CO55" i="67"/>
  <c r="FZ55" i="67" s="1"/>
  <c r="CP55" i="67"/>
  <c r="CQ55" i="67"/>
  <c r="CR55" i="67"/>
  <c r="CS55" i="67"/>
  <c r="CT55" i="67"/>
  <c r="CU55" i="67"/>
  <c r="CV55" i="67"/>
  <c r="CW55" i="67"/>
  <c r="CX55" i="67"/>
  <c r="CY55" i="67"/>
  <c r="CZ55" i="67"/>
  <c r="DA55" i="67"/>
  <c r="DB55" i="67"/>
  <c r="DC55" i="67"/>
  <c r="DD55" i="67"/>
  <c r="DE55" i="67"/>
  <c r="DF55" i="67"/>
  <c r="DG55" i="67"/>
  <c r="DH55" i="67"/>
  <c r="DI55" i="67"/>
  <c r="GA55" i="67" s="1"/>
  <c r="DJ55" i="67"/>
  <c r="DK55" i="67"/>
  <c r="DL55" i="67"/>
  <c r="DM55" i="67"/>
  <c r="DN55" i="67"/>
  <c r="DO55" i="67"/>
  <c r="DP55" i="67"/>
  <c r="DQ55" i="67"/>
  <c r="DR55" i="67"/>
  <c r="DS55" i="67"/>
  <c r="DT55" i="67"/>
  <c r="DU55" i="67"/>
  <c r="DV55" i="67"/>
  <c r="DW55" i="67"/>
  <c r="DX55" i="67"/>
  <c r="DY55" i="67"/>
  <c r="DZ55" i="67"/>
  <c r="EA55" i="67"/>
  <c r="EB55" i="67"/>
  <c r="EC55" i="67"/>
  <c r="ED55" i="67"/>
  <c r="EE55" i="67"/>
  <c r="EF55" i="67"/>
  <c r="EG55" i="67"/>
  <c r="EH55" i="67"/>
  <c r="EI55" i="67"/>
  <c r="EJ55" i="67"/>
  <c r="EK55" i="67"/>
  <c r="EL55" i="67"/>
  <c r="EM55" i="67"/>
  <c r="EN55" i="67"/>
  <c r="EO55" i="67"/>
  <c r="EP55" i="67"/>
  <c r="EQ55" i="67"/>
  <c r="ER55" i="67"/>
  <c r="ES55" i="67"/>
  <c r="ET55" i="67"/>
  <c r="EU55" i="67"/>
  <c r="EV55" i="67"/>
  <c r="EW55" i="67"/>
  <c r="EX55" i="67"/>
  <c r="EY55" i="67"/>
  <c r="EZ55" i="67"/>
  <c r="FA55" i="67"/>
  <c r="FB55" i="67"/>
  <c r="FC55" i="67"/>
  <c r="FD55" i="67"/>
  <c r="FE55" i="67"/>
  <c r="AP56" i="67"/>
  <c r="AQ56" i="67"/>
  <c r="AR56" i="67"/>
  <c r="AS56" i="67"/>
  <c r="AT56" i="67"/>
  <c r="AU56" i="67"/>
  <c r="AV56" i="67"/>
  <c r="AW56" i="67"/>
  <c r="AX56" i="67"/>
  <c r="AY56" i="67"/>
  <c r="AZ56" i="67"/>
  <c r="BA56" i="67"/>
  <c r="BB56" i="67"/>
  <c r="BC56" i="67"/>
  <c r="BD56" i="67"/>
  <c r="BE56" i="67"/>
  <c r="BF56" i="67"/>
  <c r="BG56" i="67"/>
  <c r="BH56" i="67"/>
  <c r="BI56" i="67"/>
  <c r="BJ56" i="67"/>
  <c r="BK56" i="67"/>
  <c r="BL56" i="67"/>
  <c r="BM56" i="67"/>
  <c r="BN56" i="67"/>
  <c r="BO56" i="67"/>
  <c r="BP56" i="67"/>
  <c r="BQ56" i="67"/>
  <c r="BR56" i="67"/>
  <c r="BS56" i="67"/>
  <c r="BT56" i="67"/>
  <c r="BU56" i="67"/>
  <c r="BV56" i="67"/>
  <c r="BW56" i="67"/>
  <c r="BX56" i="67"/>
  <c r="BY56" i="67"/>
  <c r="BZ56" i="67"/>
  <c r="CA56" i="67"/>
  <c r="CB56" i="67"/>
  <c r="CC56" i="67"/>
  <c r="CD56" i="67"/>
  <c r="CE56" i="67"/>
  <c r="CF56" i="67"/>
  <c r="CG56" i="67"/>
  <c r="CH56" i="67"/>
  <c r="CI56" i="67"/>
  <c r="CJ56" i="67"/>
  <c r="CK56" i="67"/>
  <c r="CL56" i="67"/>
  <c r="CM56" i="67"/>
  <c r="CN56" i="67"/>
  <c r="CO56" i="67"/>
  <c r="FZ56" i="67" s="1"/>
  <c r="CP56" i="67"/>
  <c r="CQ56" i="67"/>
  <c r="CR56" i="67"/>
  <c r="CS56" i="67"/>
  <c r="CT56" i="67"/>
  <c r="CU56" i="67"/>
  <c r="CV56" i="67"/>
  <c r="CW56" i="67"/>
  <c r="CX56" i="67"/>
  <c r="CY56" i="67"/>
  <c r="CZ56" i="67"/>
  <c r="DA56" i="67"/>
  <c r="DB56" i="67"/>
  <c r="DC56" i="67"/>
  <c r="DD56" i="67"/>
  <c r="DE56" i="67"/>
  <c r="DF56" i="67"/>
  <c r="DG56" i="67"/>
  <c r="DH56" i="67"/>
  <c r="DI56" i="67"/>
  <c r="GA56" i="67" s="1"/>
  <c r="DJ56" i="67"/>
  <c r="DK56" i="67"/>
  <c r="DL56" i="67"/>
  <c r="DM56" i="67"/>
  <c r="DN56" i="67"/>
  <c r="DO56" i="67"/>
  <c r="DP56" i="67"/>
  <c r="DQ56" i="67"/>
  <c r="DR56" i="67"/>
  <c r="DS56" i="67"/>
  <c r="DT56" i="67"/>
  <c r="DU56" i="67"/>
  <c r="DV56" i="67"/>
  <c r="DW56" i="67"/>
  <c r="DX56" i="67"/>
  <c r="DY56" i="67"/>
  <c r="DZ56" i="67"/>
  <c r="EA56" i="67"/>
  <c r="EB56" i="67"/>
  <c r="EC56" i="67"/>
  <c r="ED56" i="67"/>
  <c r="EE56" i="67"/>
  <c r="EF56" i="67"/>
  <c r="EG56" i="67"/>
  <c r="EH56" i="67"/>
  <c r="EI56" i="67"/>
  <c r="EJ56" i="67"/>
  <c r="EK56" i="67"/>
  <c r="EL56" i="67"/>
  <c r="EM56" i="67"/>
  <c r="EN56" i="67"/>
  <c r="EO56" i="67"/>
  <c r="EP56" i="67"/>
  <c r="EQ56" i="67"/>
  <c r="ER56" i="67"/>
  <c r="ES56" i="67"/>
  <c r="ET56" i="67"/>
  <c r="EU56" i="67"/>
  <c r="EV56" i="67"/>
  <c r="EW56" i="67"/>
  <c r="EX56" i="67"/>
  <c r="EY56" i="67"/>
  <c r="EZ56" i="67"/>
  <c r="FA56" i="67"/>
  <c r="FB56" i="67"/>
  <c r="FC56" i="67"/>
  <c r="FD56" i="67"/>
  <c r="FE56" i="67"/>
  <c r="AP57" i="67"/>
  <c r="AQ57" i="67"/>
  <c r="AR57" i="67"/>
  <c r="AS57" i="67"/>
  <c r="AT57" i="67"/>
  <c r="AU57" i="67"/>
  <c r="AV57" i="67"/>
  <c r="AW57" i="67"/>
  <c r="AX57" i="67"/>
  <c r="AY57" i="67"/>
  <c r="AZ57" i="67"/>
  <c r="BA57" i="67"/>
  <c r="BB57" i="67"/>
  <c r="BC57" i="67"/>
  <c r="BD57" i="67"/>
  <c r="BE57" i="67"/>
  <c r="BF57" i="67"/>
  <c r="BG57" i="67"/>
  <c r="BH57" i="67"/>
  <c r="BI57" i="67"/>
  <c r="BJ57" i="67"/>
  <c r="BK57" i="67"/>
  <c r="BL57" i="67"/>
  <c r="BM57" i="67"/>
  <c r="BN57" i="67"/>
  <c r="BO57" i="67"/>
  <c r="BP57" i="67"/>
  <c r="BQ57" i="67"/>
  <c r="BR57" i="67"/>
  <c r="BS57" i="67"/>
  <c r="BT57" i="67"/>
  <c r="BU57" i="67"/>
  <c r="BV57" i="67"/>
  <c r="BW57" i="67"/>
  <c r="BX57" i="67"/>
  <c r="BY57" i="67"/>
  <c r="BZ57" i="67"/>
  <c r="CA57" i="67"/>
  <c r="CB57" i="67"/>
  <c r="CC57" i="67"/>
  <c r="CD57" i="67"/>
  <c r="CE57" i="67"/>
  <c r="CF57" i="67"/>
  <c r="CG57" i="67"/>
  <c r="CH57" i="67"/>
  <c r="CI57" i="67"/>
  <c r="CJ57" i="67"/>
  <c r="CK57" i="67"/>
  <c r="CL57" i="67"/>
  <c r="CM57" i="67"/>
  <c r="CN57" i="67"/>
  <c r="CO57" i="67"/>
  <c r="FZ57" i="67" s="1"/>
  <c r="CP57" i="67"/>
  <c r="CQ57" i="67"/>
  <c r="CR57" i="67"/>
  <c r="CS57" i="67"/>
  <c r="CT57" i="67"/>
  <c r="CU57" i="67"/>
  <c r="CV57" i="67"/>
  <c r="CW57" i="67"/>
  <c r="CX57" i="67"/>
  <c r="CY57" i="67"/>
  <c r="CZ57" i="67"/>
  <c r="DA57" i="67"/>
  <c r="DB57" i="67"/>
  <c r="DC57" i="67"/>
  <c r="DD57" i="67"/>
  <c r="DE57" i="67"/>
  <c r="DF57" i="67"/>
  <c r="DG57" i="67"/>
  <c r="DH57" i="67"/>
  <c r="DI57" i="67"/>
  <c r="GA57" i="67" s="1"/>
  <c r="DJ57" i="67"/>
  <c r="DK57" i="67"/>
  <c r="DL57" i="67"/>
  <c r="DM57" i="67"/>
  <c r="DN57" i="67"/>
  <c r="DO57" i="67"/>
  <c r="DP57" i="67"/>
  <c r="DQ57" i="67"/>
  <c r="DR57" i="67"/>
  <c r="DS57" i="67"/>
  <c r="DT57" i="67"/>
  <c r="DU57" i="67"/>
  <c r="DV57" i="67"/>
  <c r="DW57" i="67"/>
  <c r="DX57" i="67"/>
  <c r="DY57" i="67"/>
  <c r="DZ57" i="67"/>
  <c r="EA57" i="67"/>
  <c r="EB57" i="67"/>
  <c r="EC57" i="67"/>
  <c r="ED57" i="67"/>
  <c r="EE57" i="67"/>
  <c r="EF57" i="67"/>
  <c r="EG57" i="67"/>
  <c r="EH57" i="67"/>
  <c r="EI57" i="67"/>
  <c r="EJ57" i="67"/>
  <c r="EK57" i="67"/>
  <c r="EL57" i="67"/>
  <c r="EM57" i="67"/>
  <c r="EN57" i="67"/>
  <c r="EO57" i="67"/>
  <c r="EP57" i="67"/>
  <c r="EQ57" i="67"/>
  <c r="ER57" i="67"/>
  <c r="ES57" i="67"/>
  <c r="ET57" i="67"/>
  <c r="EU57" i="67"/>
  <c r="EV57" i="67"/>
  <c r="EW57" i="67"/>
  <c r="EX57" i="67"/>
  <c r="EY57" i="67"/>
  <c r="EZ57" i="67"/>
  <c r="FA57" i="67"/>
  <c r="FB57" i="67"/>
  <c r="FC57" i="67"/>
  <c r="FD57" i="67"/>
  <c r="FE57" i="67"/>
  <c r="AP58" i="67"/>
  <c r="AQ58" i="67"/>
  <c r="AR58" i="67"/>
  <c r="AS58" i="67"/>
  <c r="AT58" i="67"/>
  <c r="AU58" i="67"/>
  <c r="AV58" i="67"/>
  <c r="AW58" i="67"/>
  <c r="AX58" i="67"/>
  <c r="AY58" i="67"/>
  <c r="AZ58" i="67"/>
  <c r="BA58" i="67"/>
  <c r="BB58" i="67"/>
  <c r="BC58" i="67"/>
  <c r="BD58" i="67"/>
  <c r="BE58" i="67"/>
  <c r="BF58" i="67"/>
  <c r="BG58" i="67"/>
  <c r="BH58" i="67"/>
  <c r="BI58" i="67"/>
  <c r="BJ58" i="67"/>
  <c r="BK58" i="67"/>
  <c r="BL58" i="67"/>
  <c r="BM58" i="67"/>
  <c r="BN58" i="67"/>
  <c r="BO58" i="67"/>
  <c r="BP58" i="67"/>
  <c r="BQ58" i="67"/>
  <c r="BR58" i="67"/>
  <c r="BS58" i="67"/>
  <c r="BT58" i="67"/>
  <c r="BU58" i="67"/>
  <c r="BV58" i="67"/>
  <c r="BW58" i="67"/>
  <c r="BX58" i="67"/>
  <c r="BY58" i="67"/>
  <c r="BZ58" i="67"/>
  <c r="CA58" i="67"/>
  <c r="CB58" i="67"/>
  <c r="CC58" i="67"/>
  <c r="CD58" i="67"/>
  <c r="CE58" i="67"/>
  <c r="CF58" i="67"/>
  <c r="CG58" i="67"/>
  <c r="CH58" i="67"/>
  <c r="CI58" i="67"/>
  <c r="CJ58" i="67"/>
  <c r="CK58" i="67"/>
  <c r="CL58" i="67"/>
  <c r="CM58" i="67"/>
  <c r="CN58" i="67"/>
  <c r="CO58" i="67"/>
  <c r="FZ58" i="67" s="1"/>
  <c r="CP58" i="67"/>
  <c r="CQ58" i="67"/>
  <c r="CR58" i="67"/>
  <c r="CS58" i="67"/>
  <c r="CT58" i="67"/>
  <c r="CU58" i="67"/>
  <c r="CV58" i="67"/>
  <c r="CW58" i="67"/>
  <c r="CX58" i="67"/>
  <c r="CY58" i="67"/>
  <c r="CZ58" i="67"/>
  <c r="DA58" i="67"/>
  <c r="DB58" i="67"/>
  <c r="DC58" i="67"/>
  <c r="DD58" i="67"/>
  <c r="DE58" i="67"/>
  <c r="DF58" i="67"/>
  <c r="DG58" i="67"/>
  <c r="DH58" i="67"/>
  <c r="DI58" i="67"/>
  <c r="GA58" i="67" s="1"/>
  <c r="DJ58" i="67"/>
  <c r="DK58" i="67"/>
  <c r="DL58" i="67"/>
  <c r="DM58" i="67"/>
  <c r="DN58" i="67"/>
  <c r="DO58" i="67"/>
  <c r="DP58" i="67"/>
  <c r="DQ58" i="67"/>
  <c r="DR58" i="67"/>
  <c r="DS58" i="67"/>
  <c r="DT58" i="67"/>
  <c r="DU58" i="67"/>
  <c r="DV58" i="67"/>
  <c r="DW58" i="67"/>
  <c r="DX58" i="67"/>
  <c r="DY58" i="67"/>
  <c r="DZ58" i="67"/>
  <c r="EA58" i="67"/>
  <c r="EB58" i="67"/>
  <c r="EC58" i="67"/>
  <c r="ED58" i="67"/>
  <c r="EE58" i="67"/>
  <c r="EF58" i="67"/>
  <c r="EG58" i="67"/>
  <c r="EH58" i="67"/>
  <c r="EI58" i="67"/>
  <c r="EJ58" i="67"/>
  <c r="EK58" i="67"/>
  <c r="EL58" i="67"/>
  <c r="EM58" i="67"/>
  <c r="EN58" i="67"/>
  <c r="EO58" i="67"/>
  <c r="EP58" i="67"/>
  <c r="EQ58" i="67"/>
  <c r="ER58" i="67"/>
  <c r="ES58" i="67"/>
  <c r="ET58" i="67"/>
  <c r="EU58" i="67"/>
  <c r="EV58" i="67"/>
  <c r="EW58" i="67"/>
  <c r="EX58" i="67"/>
  <c r="EY58" i="67"/>
  <c r="EZ58" i="67"/>
  <c r="FA58" i="67"/>
  <c r="FB58" i="67"/>
  <c r="FC58" i="67"/>
  <c r="FD58" i="67"/>
  <c r="FE58" i="67"/>
  <c r="AP59" i="67"/>
  <c r="AQ59" i="67"/>
  <c r="AR59" i="67"/>
  <c r="AS59" i="67"/>
  <c r="AT59" i="67"/>
  <c r="AU59" i="67"/>
  <c r="AV59" i="67"/>
  <c r="AW59" i="67"/>
  <c r="AX59" i="67"/>
  <c r="AY59" i="67"/>
  <c r="AZ59" i="67"/>
  <c r="BA59" i="67"/>
  <c r="BB59" i="67"/>
  <c r="BC59" i="67"/>
  <c r="BD59" i="67"/>
  <c r="BE59" i="67"/>
  <c r="BF59" i="67"/>
  <c r="BG59" i="67"/>
  <c r="BH59" i="67"/>
  <c r="BI59" i="67"/>
  <c r="BJ59" i="67"/>
  <c r="BK59" i="67"/>
  <c r="BL59" i="67"/>
  <c r="BM59" i="67"/>
  <c r="BN59" i="67"/>
  <c r="BO59" i="67"/>
  <c r="BP59" i="67"/>
  <c r="BQ59" i="67"/>
  <c r="BR59" i="67"/>
  <c r="BS59" i="67"/>
  <c r="BT59" i="67"/>
  <c r="BU59" i="67"/>
  <c r="BV59" i="67"/>
  <c r="BW59" i="67"/>
  <c r="BX59" i="67"/>
  <c r="BY59" i="67"/>
  <c r="BZ59" i="67"/>
  <c r="CA59" i="67"/>
  <c r="CB59" i="67"/>
  <c r="CC59" i="67"/>
  <c r="CD59" i="67"/>
  <c r="CE59" i="67"/>
  <c r="CF59" i="67"/>
  <c r="CG59" i="67"/>
  <c r="CH59" i="67"/>
  <c r="CI59" i="67"/>
  <c r="CJ59" i="67"/>
  <c r="CK59" i="67"/>
  <c r="CL59" i="67"/>
  <c r="CM59" i="67"/>
  <c r="CN59" i="67"/>
  <c r="CO59" i="67"/>
  <c r="FZ59" i="67" s="1"/>
  <c r="CP59" i="67"/>
  <c r="CQ59" i="67"/>
  <c r="CR59" i="67"/>
  <c r="CS59" i="67"/>
  <c r="CT59" i="67"/>
  <c r="CU59" i="67"/>
  <c r="CV59" i="67"/>
  <c r="CW59" i="67"/>
  <c r="CX59" i="67"/>
  <c r="CY59" i="67"/>
  <c r="CZ59" i="67"/>
  <c r="DA59" i="67"/>
  <c r="DB59" i="67"/>
  <c r="DC59" i="67"/>
  <c r="DD59" i="67"/>
  <c r="DE59" i="67"/>
  <c r="DF59" i="67"/>
  <c r="DG59" i="67"/>
  <c r="DH59" i="67"/>
  <c r="DI59" i="67"/>
  <c r="GA59" i="67" s="1"/>
  <c r="DJ59" i="67"/>
  <c r="DK59" i="67"/>
  <c r="DL59" i="67"/>
  <c r="DM59" i="67"/>
  <c r="DN59" i="67"/>
  <c r="DO59" i="67"/>
  <c r="DP59" i="67"/>
  <c r="DQ59" i="67"/>
  <c r="DR59" i="67"/>
  <c r="DS59" i="67"/>
  <c r="DT59" i="67"/>
  <c r="DU59" i="67"/>
  <c r="DV59" i="67"/>
  <c r="DW59" i="67"/>
  <c r="DX59" i="67"/>
  <c r="DY59" i="67"/>
  <c r="DZ59" i="67"/>
  <c r="EA59" i="67"/>
  <c r="EB59" i="67"/>
  <c r="EC59" i="67"/>
  <c r="ED59" i="67"/>
  <c r="EE59" i="67"/>
  <c r="EF59" i="67"/>
  <c r="EG59" i="67"/>
  <c r="EH59" i="67"/>
  <c r="EI59" i="67"/>
  <c r="EJ59" i="67"/>
  <c r="EK59" i="67"/>
  <c r="EL59" i="67"/>
  <c r="EM59" i="67"/>
  <c r="EN59" i="67"/>
  <c r="EO59" i="67"/>
  <c r="EP59" i="67"/>
  <c r="EQ59" i="67"/>
  <c r="ER59" i="67"/>
  <c r="ES59" i="67"/>
  <c r="ET59" i="67"/>
  <c r="EU59" i="67"/>
  <c r="EV59" i="67"/>
  <c r="EW59" i="67"/>
  <c r="EX59" i="67"/>
  <c r="EY59" i="67"/>
  <c r="EZ59" i="67"/>
  <c r="FA59" i="67"/>
  <c r="FB59" i="67"/>
  <c r="FC59" i="67"/>
  <c r="FD59" i="67"/>
  <c r="FE59" i="67"/>
  <c r="AP60" i="67"/>
  <c r="AQ60" i="67"/>
  <c r="AR60" i="67"/>
  <c r="AS60" i="67"/>
  <c r="AT60" i="67"/>
  <c r="AU60" i="67"/>
  <c r="AV60" i="67"/>
  <c r="AW60" i="67"/>
  <c r="AX60" i="67"/>
  <c r="AY60" i="67"/>
  <c r="AZ60" i="67"/>
  <c r="BA60" i="67"/>
  <c r="BB60" i="67"/>
  <c r="BC60" i="67"/>
  <c r="BD60" i="67"/>
  <c r="BE60" i="67"/>
  <c r="BF60" i="67"/>
  <c r="BG60" i="67"/>
  <c r="BH60" i="67"/>
  <c r="BI60" i="67"/>
  <c r="BJ60" i="67"/>
  <c r="BK60" i="67"/>
  <c r="BL60" i="67"/>
  <c r="BM60" i="67"/>
  <c r="BN60" i="67"/>
  <c r="BO60" i="67"/>
  <c r="BP60" i="67"/>
  <c r="BQ60" i="67"/>
  <c r="BR60" i="67"/>
  <c r="BS60" i="67"/>
  <c r="BT60" i="67"/>
  <c r="BU60" i="67"/>
  <c r="BV60" i="67"/>
  <c r="BW60" i="67"/>
  <c r="BX60" i="67"/>
  <c r="BY60" i="67"/>
  <c r="BZ60" i="67"/>
  <c r="CA60" i="67"/>
  <c r="CB60" i="67"/>
  <c r="CC60" i="67"/>
  <c r="CD60" i="67"/>
  <c r="CE60" i="67"/>
  <c r="CF60" i="67"/>
  <c r="CG60" i="67"/>
  <c r="CH60" i="67"/>
  <c r="CI60" i="67"/>
  <c r="CJ60" i="67"/>
  <c r="CK60" i="67"/>
  <c r="CL60" i="67"/>
  <c r="CM60" i="67"/>
  <c r="CN60" i="67"/>
  <c r="CO60" i="67"/>
  <c r="FZ60" i="67" s="1"/>
  <c r="CP60" i="67"/>
  <c r="CQ60" i="67"/>
  <c r="CR60" i="67"/>
  <c r="CS60" i="67"/>
  <c r="CT60" i="67"/>
  <c r="CU60" i="67"/>
  <c r="CV60" i="67"/>
  <c r="CW60" i="67"/>
  <c r="CX60" i="67"/>
  <c r="CY60" i="67"/>
  <c r="CZ60" i="67"/>
  <c r="DA60" i="67"/>
  <c r="DB60" i="67"/>
  <c r="DC60" i="67"/>
  <c r="DD60" i="67"/>
  <c r="DE60" i="67"/>
  <c r="DF60" i="67"/>
  <c r="DG60" i="67"/>
  <c r="DH60" i="67"/>
  <c r="DI60" i="67"/>
  <c r="GA60" i="67" s="1"/>
  <c r="DJ60" i="67"/>
  <c r="DK60" i="67"/>
  <c r="DL60" i="67"/>
  <c r="DM60" i="67"/>
  <c r="DN60" i="67"/>
  <c r="DO60" i="67"/>
  <c r="DP60" i="67"/>
  <c r="DQ60" i="67"/>
  <c r="DR60" i="67"/>
  <c r="DS60" i="67"/>
  <c r="DT60" i="67"/>
  <c r="DU60" i="67"/>
  <c r="DV60" i="67"/>
  <c r="DW60" i="67"/>
  <c r="DX60" i="67"/>
  <c r="DY60" i="67"/>
  <c r="DZ60" i="67"/>
  <c r="EA60" i="67"/>
  <c r="EB60" i="67"/>
  <c r="EC60" i="67"/>
  <c r="ED60" i="67"/>
  <c r="EE60" i="67"/>
  <c r="EF60" i="67"/>
  <c r="EG60" i="67"/>
  <c r="EH60" i="67"/>
  <c r="EI60" i="67"/>
  <c r="EJ60" i="67"/>
  <c r="EK60" i="67"/>
  <c r="EL60" i="67"/>
  <c r="EM60" i="67"/>
  <c r="EN60" i="67"/>
  <c r="EO60" i="67"/>
  <c r="EP60" i="67"/>
  <c r="EQ60" i="67"/>
  <c r="ER60" i="67"/>
  <c r="ES60" i="67"/>
  <c r="ET60" i="67"/>
  <c r="EU60" i="67"/>
  <c r="EV60" i="67"/>
  <c r="EW60" i="67"/>
  <c r="EX60" i="67"/>
  <c r="EY60" i="67"/>
  <c r="EZ60" i="67"/>
  <c r="FA60" i="67"/>
  <c r="FB60" i="67"/>
  <c r="FC60" i="67"/>
  <c r="FD60" i="67"/>
  <c r="FE60" i="67"/>
  <c r="AP61" i="67"/>
  <c r="AQ61" i="67"/>
  <c r="AR61" i="67"/>
  <c r="AS61" i="67"/>
  <c r="AT61" i="67"/>
  <c r="AU61" i="67"/>
  <c r="AV61" i="67"/>
  <c r="AW61" i="67"/>
  <c r="AX61" i="67"/>
  <c r="AY61" i="67"/>
  <c r="AZ61" i="67"/>
  <c r="BA61" i="67"/>
  <c r="BB61" i="67"/>
  <c r="BC61" i="67"/>
  <c r="BD61" i="67"/>
  <c r="BE61" i="67"/>
  <c r="BF61" i="67"/>
  <c r="BG61" i="67"/>
  <c r="BH61" i="67"/>
  <c r="BI61" i="67"/>
  <c r="BJ61" i="67"/>
  <c r="BK61" i="67"/>
  <c r="BL61" i="67"/>
  <c r="BM61" i="67"/>
  <c r="BN61" i="67"/>
  <c r="BO61" i="67"/>
  <c r="BP61" i="67"/>
  <c r="BQ61" i="67"/>
  <c r="BR61" i="67"/>
  <c r="BS61" i="67"/>
  <c r="BT61" i="67"/>
  <c r="BU61" i="67"/>
  <c r="BV61" i="67"/>
  <c r="BW61" i="67"/>
  <c r="BX61" i="67"/>
  <c r="BY61" i="67"/>
  <c r="BZ61" i="67"/>
  <c r="CA61" i="67"/>
  <c r="CB61" i="67"/>
  <c r="CC61" i="67"/>
  <c r="CD61" i="67"/>
  <c r="CE61" i="67"/>
  <c r="CF61" i="67"/>
  <c r="CG61" i="67"/>
  <c r="CH61" i="67"/>
  <c r="CI61" i="67"/>
  <c r="CJ61" i="67"/>
  <c r="CK61" i="67"/>
  <c r="CL61" i="67"/>
  <c r="CM61" i="67"/>
  <c r="CN61" i="67"/>
  <c r="CO61" i="67"/>
  <c r="FZ61" i="67" s="1"/>
  <c r="CP61" i="67"/>
  <c r="CQ61" i="67"/>
  <c r="CR61" i="67"/>
  <c r="CS61" i="67"/>
  <c r="CT61" i="67"/>
  <c r="CU61" i="67"/>
  <c r="CV61" i="67"/>
  <c r="CW61" i="67"/>
  <c r="CX61" i="67"/>
  <c r="CY61" i="67"/>
  <c r="CZ61" i="67"/>
  <c r="DA61" i="67"/>
  <c r="DB61" i="67"/>
  <c r="DC61" i="67"/>
  <c r="DD61" i="67"/>
  <c r="DE61" i="67"/>
  <c r="DF61" i="67"/>
  <c r="DG61" i="67"/>
  <c r="DH61" i="67"/>
  <c r="DI61" i="67"/>
  <c r="GA61" i="67" s="1"/>
  <c r="DJ61" i="67"/>
  <c r="DK61" i="67"/>
  <c r="DL61" i="67"/>
  <c r="DM61" i="67"/>
  <c r="DN61" i="67"/>
  <c r="DO61" i="67"/>
  <c r="DP61" i="67"/>
  <c r="DQ61" i="67"/>
  <c r="DR61" i="67"/>
  <c r="DS61" i="67"/>
  <c r="DT61" i="67"/>
  <c r="DU61" i="67"/>
  <c r="DV61" i="67"/>
  <c r="DW61" i="67"/>
  <c r="DX61" i="67"/>
  <c r="DY61" i="67"/>
  <c r="DZ61" i="67"/>
  <c r="EA61" i="67"/>
  <c r="EB61" i="67"/>
  <c r="EC61" i="67"/>
  <c r="ED61" i="67"/>
  <c r="EE61" i="67"/>
  <c r="EF61" i="67"/>
  <c r="EG61" i="67"/>
  <c r="EH61" i="67"/>
  <c r="EI61" i="67"/>
  <c r="EJ61" i="67"/>
  <c r="EK61" i="67"/>
  <c r="EL61" i="67"/>
  <c r="EM61" i="67"/>
  <c r="EN61" i="67"/>
  <c r="EO61" i="67"/>
  <c r="EP61" i="67"/>
  <c r="EQ61" i="67"/>
  <c r="ER61" i="67"/>
  <c r="ES61" i="67"/>
  <c r="ET61" i="67"/>
  <c r="EU61" i="67"/>
  <c r="EV61" i="67"/>
  <c r="EW61" i="67"/>
  <c r="EX61" i="67"/>
  <c r="EY61" i="67"/>
  <c r="EZ61" i="67"/>
  <c r="FA61" i="67"/>
  <c r="FB61" i="67"/>
  <c r="FC61" i="67"/>
  <c r="FD61" i="67"/>
  <c r="FE61" i="67"/>
  <c r="AP62" i="67"/>
  <c r="AQ62" i="67"/>
  <c r="AR62" i="67"/>
  <c r="AS62" i="67"/>
  <c r="AT62" i="67"/>
  <c r="AU62" i="67"/>
  <c r="AV62" i="67"/>
  <c r="AW62" i="67"/>
  <c r="AX62" i="67"/>
  <c r="AY62" i="67"/>
  <c r="AZ62" i="67"/>
  <c r="BA62" i="67"/>
  <c r="BB62" i="67"/>
  <c r="BC62" i="67"/>
  <c r="BD62" i="67"/>
  <c r="BE62" i="67"/>
  <c r="BF62" i="67"/>
  <c r="BG62" i="67"/>
  <c r="BH62" i="67"/>
  <c r="BI62" i="67"/>
  <c r="BJ62" i="67"/>
  <c r="BK62" i="67"/>
  <c r="BL62" i="67"/>
  <c r="BM62" i="67"/>
  <c r="BN62" i="67"/>
  <c r="BO62" i="67"/>
  <c r="BP62" i="67"/>
  <c r="BQ62" i="67"/>
  <c r="BR62" i="67"/>
  <c r="BS62" i="67"/>
  <c r="BT62" i="67"/>
  <c r="BU62" i="67"/>
  <c r="BV62" i="67"/>
  <c r="BW62" i="67"/>
  <c r="BX62" i="67"/>
  <c r="BY62" i="67"/>
  <c r="BZ62" i="67"/>
  <c r="CA62" i="67"/>
  <c r="CB62" i="67"/>
  <c r="CC62" i="67"/>
  <c r="CD62" i="67"/>
  <c r="CE62" i="67"/>
  <c r="CF62" i="67"/>
  <c r="CG62" i="67"/>
  <c r="CH62" i="67"/>
  <c r="CI62" i="67"/>
  <c r="CJ62" i="67"/>
  <c r="CK62" i="67"/>
  <c r="CL62" i="67"/>
  <c r="CM62" i="67"/>
  <c r="CN62" i="67"/>
  <c r="CO62" i="67"/>
  <c r="FZ62" i="67" s="1"/>
  <c r="CP62" i="67"/>
  <c r="CQ62" i="67"/>
  <c r="CR62" i="67"/>
  <c r="CS62" i="67"/>
  <c r="CT62" i="67"/>
  <c r="CU62" i="67"/>
  <c r="CV62" i="67"/>
  <c r="CW62" i="67"/>
  <c r="CX62" i="67"/>
  <c r="CY62" i="67"/>
  <c r="CZ62" i="67"/>
  <c r="DA62" i="67"/>
  <c r="DB62" i="67"/>
  <c r="DC62" i="67"/>
  <c r="DD62" i="67"/>
  <c r="DE62" i="67"/>
  <c r="DF62" i="67"/>
  <c r="DG62" i="67"/>
  <c r="DH62" i="67"/>
  <c r="DI62" i="67"/>
  <c r="GA62" i="67" s="1"/>
  <c r="DJ62" i="67"/>
  <c r="DK62" i="67"/>
  <c r="DL62" i="67"/>
  <c r="DM62" i="67"/>
  <c r="DN62" i="67"/>
  <c r="DO62" i="67"/>
  <c r="DP62" i="67"/>
  <c r="DQ62" i="67"/>
  <c r="DR62" i="67"/>
  <c r="DS62" i="67"/>
  <c r="DT62" i="67"/>
  <c r="DU62" i="67"/>
  <c r="DV62" i="67"/>
  <c r="DW62" i="67"/>
  <c r="DX62" i="67"/>
  <c r="DY62" i="67"/>
  <c r="DZ62" i="67"/>
  <c r="EA62" i="67"/>
  <c r="EB62" i="67"/>
  <c r="EC62" i="67"/>
  <c r="ED62" i="67"/>
  <c r="EE62" i="67"/>
  <c r="EF62" i="67"/>
  <c r="EG62" i="67"/>
  <c r="EH62" i="67"/>
  <c r="EI62" i="67"/>
  <c r="EJ62" i="67"/>
  <c r="EK62" i="67"/>
  <c r="EL62" i="67"/>
  <c r="EM62" i="67"/>
  <c r="EN62" i="67"/>
  <c r="EO62" i="67"/>
  <c r="EP62" i="67"/>
  <c r="EQ62" i="67"/>
  <c r="ER62" i="67"/>
  <c r="ES62" i="67"/>
  <c r="ET62" i="67"/>
  <c r="EU62" i="67"/>
  <c r="EV62" i="67"/>
  <c r="EW62" i="67"/>
  <c r="EX62" i="67"/>
  <c r="EY62" i="67"/>
  <c r="EZ62" i="67"/>
  <c r="FA62" i="67"/>
  <c r="FB62" i="67"/>
  <c r="FC62" i="67"/>
  <c r="FD62" i="67"/>
  <c r="FE62" i="67"/>
  <c r="AP63" i="67"/>
  <c r="AQ63" i="67"/>
  <c r="AR63" i="67"/>
  <c r="AS63" i="67"/>
  <c r="AT63" i="67"/>
  <c r="AU63" i="67"/>
  <c r="AV63" i="67"/>
  <c r="AW63" i="67"/>
  <c r="AX63" i="67"/>
  <c r="AY63" i="67"/>
  <c r="AZ63" i="67"/>
  <c r="BA63" i="67"/>
  <c r="BB63" i="67"/>
  <c r="BC63" i="67"/>
  <c r="BD63" i="67"/>
  <c r="BE63" i="67"/>
  <c r="BF63" i="67"/>
  <c r="BG63" i="67"/>
  <c r="BH63" i="67"/>
  <c r="BI63" i="67"/>
  <c r="BJ63" i="67"/>
  <c r="BK63" i="67"/>
  <c r="BL63" i="67"/>
  <c r="BM63" i="67"/>
  <c r="BN63" i="67"/>
  <c r="BO63" i="67"/>
  <c r="BP63" i="67"/>
  <c r="BQ63" i="67"/>
  <c r="BR63" i="67"/>
  <c r="BS63" i="67"/>
  <c r="BT63" i="67"/>
  <c r="BU63" i="67"/>
  <c r="BV63" i="67"/>
  <c r="BW63" i="67"/>
  <c r="BX63" i="67"/>
  <c r="BY63" i="67"/>
  <c r="BZ63" i="67"/>
  <c r="CA63" i="67"/>
  <c r="CB63" i="67"/>
  <c r="CC63" i="67"/>
  <c r="CD63" i="67"/>
  <c r="CE63" i="67"/>
  <c r="CF63" i="67"/>
  <c r="CG63" i="67"/>
  <c r="CH63" i="67"/>
  <c r="CI63" i="67"/>
  <c r="CJ63" i="67"/>
  <c r="CK63" i="67"/>
  <c r="CL63" i="67"/>
  <c r="CM63" i="67"/>
  <c r="CN63" i="67"/>
  <c r="CO63" i="67"/>
  <c r="FZ63" i="67" s="1"/>
  <c r="CP63" i="67"/>
  <c r="CQ63" i="67"/>
  <c r="CR63" i="67"/>
  <c r="CS63" i="67"/>
  <c r="CT63" i="67"/>
  <c r="CU63" i="67"/>
  <c r="CV63" i="67"/>
  <c r="CW63" i="67"/>
  <c r="CX63" i="67"/>
  <c r="CY63" i="67"/>
  <c r="CZ63" i="67"/>
  <c r="DA63" i="67"/>
  <c r="DB63" i="67"/>
  <c r="DC63" i="67"/>
  <c r="DD63" i="67"/>
  <c r="DE63" i="67"/>
  <c r="DF63" i="67"/>
  <c r="DG63" i="67"/>
  <c r="DH63" i="67"/>
  <c r="DI63" i="67"/>
  <c r="GA63" i="67" s="1"/>
  <c r="DJ63" i="67"/>
  <c r="DK63" i="67"/>
  <c r="DL63" i="67"/>
  <c r="DM63" i="67"/>
  <c r="DN63" i="67"/>
  <c r="DO63" i="67"/>
  <c r="DP63" i="67"/>
  <c r="DQ63" i="67"/>
  <c r="DR63" i="67"/>
  <c r="DS63" i="67"/>
  <c r="DT63" i="67"/>
  <c r="DU63" i="67"/>
  <c r="DV63" i="67"/>
  <c r="DW63" i="67"/>
  <c r="DX63" i="67"/>
  <c r="DY63" i="67"/>
  <c r="DZ63" i="67"/>
  <c r="EA63" i="67"/>
  <c r="EB63" i="67"/>
  <c r="EC63" i="67"/>
  <c r="ED63" i="67"/>
  <c r="EE63" i="67"/>
  <c r="EF63" i="67"/>
  <c r="EG63" i="67"/>
  <c r="EH63" i="67"/>
  <c r="EI63" i="67"/>
  <c r="EJ63" i="67"/>
  <c r="EK63" i="67"/>
  <c r="EL63" i="67"/>
  <c r="EM63" i="67"/>
  <c r="EN63" i="67"/>
  <c r="EO63" i="67"/>
  <c r="EP63" i="67"/>
  <c r="EQ63" i="67"/>
  <c r="ER63" i="67"/>
  <c r="ES63" i="67"/>
  <c r="ET63" i="67"/>
  <c r="EU63" i="67"/>
  <c r="EV63" i="67"/>
  <c r="EW63" i="67"/>
  <c r="EX63" i="67"/>
  <c r="EY63" i="67"/>
  <c r="EZ63" i="67"/>
  <c r="FA63" i="67"/>
  <c r="FB63" i="67"/>
  <c r="FC63" i="67"/>
  <c r="FD63" i="67"/>
  <c r="FE63" i="67"/>
  <c r="AP64" i="67"/>
  <c r="AQ64" i="67"/>
  <c r="AR64" i="67"/>
  <c r="AS64" i="67"/>
  <c r="AT64" i="67"/>
  <c r="AU64" i="67"/>
  <c r="AV64" i="67"/>
  <c r="AW64" i="67"/>
  <c r="AX64" i="67"/>
  <c r="AY64" i="67"/>
  <c r="AZ64" i="67"/>
  <c r="BA64" i="67"/>
  <c r="BB64" i="67"/>
  <c r="BC64" i="67"/>
  <c r="BD64" i="67"/>
  <c r="BE64" i="67"/>
  <c r="BF64" i="67"/>
  <c r="BG64" i="67"/>
  <c r="BH64" i="67"/>
  <c r="BI64" i="67"/>
  <c r="BJ64" i="67"/>
  <c r="BK64" i="67"/>
  <c r="BL64" i="67"/>
  <c r="BM64" i="67"/>
  <c r="BN64" i="67"/>
  <c r="BO64" i="67"/>
  <c r="BP64" i="67"/>
  <c r="BQ64" i="67"/>
  <c r="BR64" i="67"/>
  <c r="BS64" i="67"/>
  <c r="BT64" i="67"/>
  <c r="BU64" i="67"/>
  <c r="BV64" i="67"/>
  <c r="BW64" i="67"/>
  <c r="BX64" i="67"/>
  <c r="BY64" i="67"/>
  <c r="BZ64" i="67"/>
  <c r="CA64" i="67"/>
  <c r="CB64" i="67"/>
  <c r="CC64" i="67"/>
  <c r="CD64" i="67"/>
  <c r="CE64" i="67"/>
  <c r="CF64" i="67"/>
  <c r="CG64" i="67"/>
  <c r="CH64" i="67"/>
  <c r="CI64" i="67"/>
  <c r="CJ64" i="67"/>
  <c r="CK64" i="67"/>
  <c r="CL64" i="67"/>
  <c r="CM64" i="67"/>
  <c r="CN64" i="67"/>
  <c r="CO64" i="67"/>
  <c r="FZ64" i="67" s="1"/>
  <c r="CP64" i="67"/>
  <c r="CQ64" i="67"/>
  <c r="CR64" i="67"/>
  <c r="CS64" i="67"/>
  <c r="CT64" i="67"/>
  <c r="CU64" i="67"/>
  <c r="CV64" i="67"/>
  <c r="CW64" i="67"/>
  <c r="CX64" i="67"/>
  <c r="CY64" i="67"/>
  <c r="CZ64" i="67"/>
  <c r="DA64" i="67"/>
  <c r="DB64" i="67"/>
  <c r="DC64" i="67"/>
  <c r="DD64" i="67"/>
  <c r="DE64" i="67"/>
  <c r="DF64" i="67"/>
  <c r="DG64" i="67"/>
  <c r="DH64" i="67"/>
  <c r="DI64" i="67"/>
  <c r="GA64" i="67" s="1"/>
  <c r="DJ64" i="67"/>
  <c r="DK64" i="67"/>
  <c r="DL64" i="67"/>
  <c r="DM64" i="67"/>
  <c r="DN64" i="67"/>
  <c r="DO64" i="67"/>
  <c r="DP64" i="67"/>
  <c r="DQ64" i="67"/>
  <c r="DR64" i="67"/>
  <c r="DS64" i="67"/>
  <c r="DT64" i="67"/>
  <c r="DU64" i="67"/>
  <c r="DV64" i="67"/>
  <c r="DW64" i="67"/>
  <c r="DX64" i="67"/>
  <c r="DY64" i="67"/>
  <c r="DZ64" i="67"/>
  <c r="EA64" i="67"/>
  <c r="EB64" i="67"/>
  <c r="EC64" i="67"/>
  <c r="ED64" i="67"/>
  <c r="EE64" i="67"/>
  <c r="EF64" i="67"/>
  <c r="EG64" i="67"/>
  <c r="EH64" i="67"/>
  <c r="EI64" i="67"/>
  <c r="EJ64" i="67"/>
  <c r="EK64" i="67"/>
  <c r="EL64" i="67"/>
  <c r="EM64" i="67"/>
  <c r="EN64" i="67"/>
  <c r="EO64" i="67"/>
  <c r="EP64" i="67"/>
  <c r="EQ64" i="67"/>
  <c r="ER64" i="67"/>
  <c r="ES64" i="67"/>
  <c r="ET64" i="67"/>
  <c r="EU64" i="67"/>
  <c r="EV64" i="67"/>
  <c r="EW64" i="67"/>
  <c r="EX64" i="67"/>
  <c r="EY64" i="67"/>
  <c r="EZ64" i="67"/>
  <c r="FA64" i="67"/>
  <c r="FB64" i="67"/>
  <c r="FC64" i="67"/>
  <c r="FD64" i="67"/>
  <c r="FE64" i="67"/>
  <c r="AP65" i="67"/>
  <c r="AQ65" i="67"/>
  <c r="AR65" i="67"/>
  <c r="AS65" i="67"/>
  <c r="AT65" i="67"/>
  <c r="AU65" i="67"/>
  <c r="AV65" i="67"/>
  <c r="AW65" i="67"/>
  <c r="AX65" i="67"/>
  <c r="AY65" i="67"/>
  <c r="AZ65" i="67"/>
  <c r="BA65" i="67"/>
  <c r="BB65" i="67"/>
  <c r="BC65" i="67"/>
  <c r="BD65" i="67"/>
  <c r="BE65" i="67"/>
  <c r="BF65" i="67"/>
  <c r="BG65" i="67"/>
  <c r="BH65" i="67"/>
  <c r="BI65" i="67"/>
  <c r="BJ65" i="67"/>
  <c r="BK65" i="67"/>
  <c r="BL65" i="67"/>
  <c r="BM65" i="67"/>
  <c r="BN65" i="67"/>
  <c r="BO65" i="67"/>
  <c r="BP65" i="67"/>
  <c r="BQ65" i="67"/>
  <c r="BR65" i="67"/>
  <c r="BS65" i="67"/>
  <c r="BT65" i="67"/>
  <c r="BU65" i="67"/>
  <c r="BV65" i="67"/>
  <c r="BW65" i="67"/>
  <c r="BX65" i="67"/>
  <c r="BY65" i="67"/>
  <c r="BZ65" i="67"/>
  <c r="CA65" i="67"/>
  <c r="CB65" i="67"/>
  <c r="CC65" i="67"/>
  <c r="CD65" i="67"/>
  <c r="CE65" i="67"/>
  <c r="CF65" i="67"/>
  <c r="CG65" i="67"/>
  <c r="CH65" i="67"/>
  <c r="CI65" i="67"/>
  <c r="CJ65" i="67"/>
  <c r="CK65" i="67"/>
  <c r="CL65" i="67"/>
  <c r="CM65" i="67"/>
  <c r="CN65" i="67"/>
  <c r="CO65" i="67"/>
  <c r="FZ65" i="67" s="1"/>
  <c r="CP65" i="67"/>
  <c r="CQ65" i="67"/>
  <c r="CR65" i="67"/>
  <c r="CS65" i="67"/>
  <c r="CT65" i="67"/>
  <c r="CU65" i="67"/>
  <c r="CV65" i="67"/>
  <c r="CW65" i="67"/>
  <c r="CX65" i="67"/>
  <c r="AJ64" i="72" s="1"/>
  <c r="CY65" i="67"/>
  <c r="CZ65" i="67"/>
  <c r="DA65" i="67"/>
  <c r="DB65" i="67"/>
  <c r="DC65" i="67"/>
  <c r="DD65" i="67"/>
  <c r="DE65" i="67"/>
  <c r="DF65" i="67"/>
  <c r="DG65" i="67"/>
  <c r="DH65" i="67"/>
  <c r="DI65" i="67"/>
  <c r="GA65" i="67" s="1"/>
  <c r="DJ65" i="67"/>
  <c r="DK65" i="67"/>
  <c r="DL65" i="67"/>
  <c r="DM65" i="67"/>
  <c r="DN65" i="67"/>
  <c r="DO65" i="67"/>
  <c r="DP65" i="67"/>
  <c r="DQ65" i="67"/>
  <c r="DR65" i="67"/>
  <c r="DS65" i="67"/>
  <c r="DT65" i="67"/>
  <c r="DU65" i="67"/>
  <c r="DV65" i="67"/>
  <c r="DW65" i="67"/>
  <c r="DX65" i="67"/>
  <c r="DY65" i="67"/>
  <c r="DZ65" i="67"/>
  <c r="EA65" i="67"/>
  <c r="EB65" i="67"/>
  <c r="EC65" i="67"/>
  <c r="ED65" i="67"/>
  <c r="EE65" i="67"/>
  <c r="EF65" i="67"/>
  <c r="EG65" i="67"/>
  <c r="EH65" i="67"/>
  <c r="EI65" i="67"/>
  <c r="EJ65" i="67"/>
  <c r="EK65" i="67"/>
  <c r="EL65" i="67"/>
  <c r="EM65" i="67"/>
  <c r="EN65" i="67"/>
  <c r="EO65" i="67"/>
  <c r="EP65" i="67"/>
  <c r="EQ65" i="67"/>
  <c r="ER65" i="67"/>
  <c r="ES65" i="67"/>
  <c r="ET65" i="67"/>
  <c r="EU65" i="67"/>
  <c r="EV65" i="67"/>
  <c r="EW65" i="67"/>
  <c r="EX65" i="67"/>
  <c r="EY65" i="67"/>
  <c r="EZ65" i="67"/>
  <c r="FA65" i="67"/>
  <c r="FB65" i="67"/>
  <c r="FC65" i="67"/>
  <c r="FD65" i="67"/>
  <c r="FE65" i="67"/>
  <c r="AP66" i="67"/>
  <c r="AQ66" i="67"/>
  <c r="AR66" i="67"/>
  <c r="AS66" i="67"/>
  <c r="AT66" i="67"/>
  <c r="AU66" i="67"/>
  <c r="AV66" i="67"/>
  <c r="AW66" i="67"/>
  <c r="AX66" i="67"/>
  <c r="AY66" i="67"/>
  <c r="AZ66" i="67"/>
  <c r="BA66" i="67"/>
  <c r="BB66" i="67"/>
  <c r="BC66" i="67"/>
  <c r="BD66" i="67"/>
  <c r="BE66" i="67"/>
  <c r="BF66" i="67"/>
  <c r="BG66" i="67"/>
  <c r="BH66" i="67"/>
  <c r="BI66" i="67"/>
  <c r="BJ66" i="67"/>
  <c r="BK66" i="67"/>
  <c r="BL66" i="67"/>
  <c r="BM66" i="67"/>
  <c r="BN66" i="67"/>
  <c r="BO66" i="67"/>
  <c r="BP66" i="67"/>
  <c r="BQ66" i="67"/>
  <c r="BR66" i="67"/>
  <c r="BS66" i="67"/>
  <c r="BT66" i="67"/>
  <c r="BU66" i="67"/>
  <c r="BV66" i="67"/>
  <c r="BW66" i="67"/>
  <c r="BX66" i="67"/>
  <c r="BY66" i="67"/>
  <c r="BZ66" i="67"/>
  <c r="CA66" i="67"/>
  <c r="CB66" i="67"/>
  <c r="CC66" i="67"/>
  <c r="CD66" i="67"/>
  <c r="CE66" i="67"/>
  <c r="CF66" i="67"/>
  <c r="CG66" i="67"/>
  <c r="CH66" i="67"/>
  <c r="CI66" i="67"/>
  <c r="CJ66" i="67"/>
  <c r="CK66" i="67"/>
  <c r="CL66" i="67"/>
  <c r="CM66" i="67"/>
  <c r="CN66" i="67"/>
  <c r="CO66" i="67"/>
  <c r="CP66" i="67"/>
  <c r="CQ66" i="67"/>
  <c r="CR66" i="67"/>
  <c r="CS66" i="67"/>
  <c r="CT66" i="67"/>
  <c r="CU66" i="67"/>
  <c r="CV66" i="67"/>
  <c r="CW66" i="67"/>
  <c r="CX66" i="67"/>
  <c r="CY66" i="67"/>
  <c r="CZ66" i="67"/>
  <c r="DA66" i="67"/>
  <c r="DB66" i="67"/>
  <c r="DC66" i="67"/>
  <c r="DD66" i="67"/>
  <c r="DE66" i="67"/>
  <c r="DF66" i="67"/>
  <c r="DG66" i="67"/>
  <c r="DH66" i="67"/>
  <c r="DI66" i="67"/>
  <c r="DJ66" i="67"/>
  <c r="DK66" i="67"/>
  <c r="DL66" i="67"/>
  <c r="DM66" i="67"/>
  <c r="DN66" i="67"/>
  <c r="DO66" i="67"/>
  <c r="DP66" i="67"/>
  <c r="DQ66" i="67"/>
  <c r="DR66" i="67"/>
  <c r="DS66" i="67"/>
  <c r="DT66" i="67"/>
  <c r="DU66" i="67"/>
  <c r="DV66" i="67"/>
  <c r="DW66" i="67"/>
  <c r="DX66" i="67"/>
  <c r="DY66" i="67"/>
  <c r="DZ66" i="67"/>
  <c r="EA66" i="67"/>
  <c r="EB66" i="67"/>
  <c r="EC66" i="67"/>
  <c r="ED66" i="67"/>
  <c r="EE66" i="67"/>
  <c r="EF66" i="67"/>
  <c r="EG66" i="67"/>
  <c r="EH66" i="67"/>
  <c r="EI66" i="67"/>
  <c r="EJ66" i="67"/>
  <c r="EK66" i="67"/>
  <c r="EL66" i="67"/>
  <c r="EM66" i="67"/>
  <c r="EN66" i="67"/>
  <c r="EO66" i="67"/>
  <c r="EP66" i="67"/>
  <c r="EQ66" i="67"/>
  <c r="ER66" i="67"/>
  <c r="ES66" i="67"/>
  <c r="ET66" i="67"/>
  <c r="EU66" i="67"/>
  <c r="EV66" i="67"/>
  <c r="EW66" i="67"/>
  <c r="EX66" i="67"/>
  <c r="EY66" i="67"/>
  <c r="EZ66" i="67"/>
  <c r="FA66" i="67"/>
  <c r="FB66" i="67"/>
  <c r="FC66" i="67"/>
  <c r="FD66" i="67"/>
  <c r="FE66" i="67"/>
  <c r="AP67" i="67"/>
  <c r="AQ67" i="67"/>
  <c r="AR67" i="67"/>
  <c r="AS67" i="67"/>
  <c r="AT67" i="67"/>
  <c r="AU67" i="67"/>
  <c r="AV67" i="67"/>
  <c r="AW67" i="67"/>
  <c r="AX67" i="67"/>
  <c r="AY67" i="67"/>
  <c r="AZ67" i="67"/>
  <c r="BA67" i="67"/>
  <c r="BB67" i="67"/>
  <c r="BC67" i="67"/>
  <c r="BD67" i="67"/>
  <c r="BE67" i="67"/>
  <c r="BF67" i="67"/>
  <c r="BG67" i="67"/>
  <c r="BH67" i="67"/>
  <c r="BI67" i="67"/>
  <c r="BJ67" i="67"/>
  <c r="BK67" i="67"/>
  <c r="BL67" i="67"/>
  <c r="BM67" i="67"/>
  <c r="BN67" i="67"/>
  <c r="BO67" i="67"/>
  <c r="BP67" i="67"/>
  <c r="BQ67" i="67"/>
  <c r="BR67" i="67"/>
  <c r="BS67" i="67"/>
  <c r="BT67" i="67"/>
  <c r="BU67" i="67"/>
  <c r="BV67" i="67"/>
  <c r="BW67" i="67"/>
  <c r="BX67" i="67"/>
  <c r="BY67" i="67"/>
  <c r="BZ67" i="67"/>
  <c r="CA67" i="67"/>
  <c r="CB67" i="67"/>
  <c r="CC67" i="67"/>
  <c r="CD67" i="67"/>
  <c r="CX67" i="67" s="1"/>
  <c r="CE67" i="67"/>
  <c r="CF67" i="67"/>
  <c r="CG67" i="67"/>
  <c r="CH67" i="67"/>
  <c r="CI67" i="67"/>
  <c r="CJ67" i="67"/>
  <c r="DD67" i="67" s="1"/>
  <c r="CK67" i="67"/>
  <c r="CL67" i="67"/>
  <c r="DF67" i="67" s="1"/>
  <c r="CM67" i="67"/>
  <c r="CN67" i="67"/>
  <c r="DH67" i="67" s="1"/>
  <c r="CO67" i="67"/>
  <c r="CP67" i="67"/>
  <c r="DJ67" i="67" s="1"/>
  <c r="CQ67" i="67"/>
  <c r="CR67" i="67"/>
  <c r="DL67" i="67" s="1"/>
  <c r="CS67" i="67"/>
  <c r="CT67" i="67"/>
  <c r="DN67" i="67" s="1"/>
  <c r="CU67" i="67"/>
  <c r="CV67" i="67"/>
  <c r="DP67" i="67" s="1"/>
  <c r="CW67" i="67"/>
  <c r="CY67" i="67"/>
  <c r="DA67" i="67"/>
  <c r="DC67" i="67"/>
  <c r="DE67" i="67"/>
  <c r="DG67" i="67"/>
  <c r="DI67" i="67"/>
  <c r="DK67" i="67"/>
  <c r="DM67" i="67"/>
  <c r="DO67" i="67"/>
  <c r="DQ67" i="67"/>
  <c r="DR67" i="67"/>
  <c r="DS67" i="67"/>
  <c r="DT67" i="67"/>
  <c r="DU67" i="67"/>
  <c r="DV67" i="67"/>
  <c r="DW67" i="67"/>
  <c r="DX67" i="67"/>
  <c r="DY67" i="67"/>
  <c r="DZ67" i="67"/>
  <c r="EA67" i="67"/>
  <c r="EB67" i="67"/>
  <c r="EC67" i="67"/>
  <c r="ED67" i="67"/>
  <c r="EE67" i="67"/>
  <c r="EF67" i="67"/>
  <c r="EG67" i="67"/>
  <c r="EH67" i="67"/>
  <c r="EI67" i="67"/>
  <c r="EJ67" i="67"/>
  <c r="EK67" i="67"/>
  <c r="EL67" i="67"/>
  <c r="EM67" i="67"/>
  <c r="EN67" i="67"/>
  <c r="EO67" i="67"/>
  <c r="EP67" i="67"/>
  <c r="EQ67" i="67"/>
  <c r="ER67" i="67"/>
  <c r="ES67" i="67"/>
  <c r="ET67" i="67"/>
  <c r="EU67" i="67"/>
  <c r="EV67" i="67"/>
  <c r="EW67" i="67"/>
  <c r="EX67" i="67"/>
  <c r="EY67" i="67"/>
  <c r="EZ67" i="67"/>
  <c r="FA67" i="67"/>
  <c r="FB67" i="67"/>
  <c r="FC67" i="67"/>
  <c r="FD67" i="67"/>
  <c r="FE67" i="67"/>
  <c r="AP68" i="67"/>
  <c r="AQ68" i="67"/>
  <c r="AR68" i="67"/>
  <c r="AS68" i="67"/>
  <c r="AT68" i="67"/>
  <c r="AU68" i="67"/>
  <c r="AV68" i="67"/>
  <c r="AW68" i="67"/>
  <c r="AX68" i="67"/>
  <c r="AY68" i="67"/>
  <c r="AZ68" i="67"/>
  <c r="BA68" i="67"/>
  <c r="BB68" i="67"/>
  <c r="BC68" i="67"/>
  <c r="BD68" i="67"/>
  <c r="BE68" i="67"/>
  <c r="BF68" i="67"/>
  <c r="BG68" i="67"/>
  <c r="BH68" i="67"/>
  <c r="BI68" i="67"/>
  <c r="BJ68" i="67"/>
  <c r="BK68" i="67"/>
  <c r="BL68" i="67"/>
  <c r="BM68" i="67"/>
  <c r="BN68" i="67"/>
  <c r="BO68" i="67"/>
  <c r="BP68" i="67"/>
  <c r="BQ68" i="67"/>
  <c r="BR68" i="67"/>
  <c r="BS68" i="67"/>
  <c r="BT68" i="67"/>
  <c r="BU68" i="67"/>
  <c r="BV68" i="67"/>
  <c r="BW68" i="67"/>
  <c r="BX68" i="67"/>
  <c r="BY68" i="67"/>
  <c r="BZ68" i="67"/>
  <c r="CA68" i="67"/>
  <c r="CB68" i="67"/>
  <c r="CC68" i="67"/>
  <c r="CD68" i="67"/>
  <c r="CE68" i="67"/>
  <c r="CF68" i="67"/>
  <c r="CG68" i="67"/>
  <c r="CH68" i="67"/>
  <c r="CI68" i="67"/>
  <c r="CJ68" i="67"/>
  <c r="CK68" i="67"/>
  <c r="CL68" i="67"/>
  <c r="CM68" i="67"/>
  <c r="CN68" i="67"/>
  <c r="CO68" i="67"/>
  <c r="CP68" i="67"/>
  <c r="CQ68" i="67"/>
  <c r="CR68" i="67"/>
  <c r="CS68" i="67"/>
  <c r="CT68" i="67"/>
  <c r="CU68" i="67"/>
  <c r="CV68" i="67"/>
  <c r="CW68" i="67"/>
  <c r="CX68" i="67"/>
  <c r="CY68" i="67"/>
  <c r="CZ68" i="67"/>
  <c r="DA68" i="67"/>
  <c r="DB68" i="67"/>
  <c r="DC68" i="67"/>
  <c r="DD68" i="67"/>
  <c r="DE68" i="67"/>
  <c r="DF68" i="67"/>
  <c r="DG68" i="67"/>
  <c r="DH68" i="67"/>
  <c r="DI68" i="67"/>
  <c r="DJ68" i="67"/>
  <c r="DK68" i="67"/>
  <c r="DL68" i="67"/>
  <c r="DM68" i="67"/>
  <c r="DN68" i="67"/>
  <c r="DO68" i="67"/>
  <c r="DP68" i="67"/>
  <c r="DQ68" i="67"/>
  <c r="DR68" i="67"/>
  <c r="DS68" i="67"/>
  <c r="DT68" i="67"/>
  <c r="DU68" i="67"/>
  <c r="DV68" i="67"/>
  <c r="DW68" i="67"/>
  <c r="DX68" i="67"/>
  <c r="DY68" i="67"/>
  <c r="DZ68" i="67"/>
  <c r="EA68" i="67"/>
  <c r="EB68" i="67"/>
  <c r="EC68" i="67"/>
  <c r="ED68" i="67"/>
  <c r="EE68" i="67"/>
  <c r="EF68" i="67"/>
  <c r="EG68" i="67"/>
  <c r="EH68" i="67"/>
  <c r="EI68" i="67"/>
  <c r="EJ68" i="67"/>
  <c r="EK68" i="67"/>
  <c r="EL68" i="67"/>
  <c r="EM68" i="67"/>
  <c r="EN68" i="67"/>
  <c r="EO68" i="67"/>
  <c r="EP68" i="67"/>
  <c r="AN67" i="72" s="1"/>
  <c r="EQ68" i="67"/>
  <c r="ER68" i="67"/>
  <c r="ES68" i="67"/>
  <c r="ET68" i="67"/>
  <c r="EU68" i="67"/>
  <c r="EV68" i="67"/>
  <c r="EW68" i="67"/>
  <c r="EX68" i="67"/>
  <c r="EY68" i="67"/>
  <c r="EZ68" i="67"/>
  <c r="FA68" i="67"/>
  <c r="FB68" i="67"/>
  <c r="FC68" i="67"/>
  <c r="FD68" i="67"/>
  <c r="FE68" i="67"/>
  <c r="AP69" i="67"/>
  <c r="AQ69" i="67"/>
  <c r="AR69" i="67"/>
  <c r="AS69" i="67"/>
  <c r="AT69" i="67"/>
  <c r="AU69" i="67"/>
  <c r="AV69" i="67"/>
  <c r="AW69" i="67"/>
  <c r="AX69" i="67"/>
  <c r="AY69" i="67"/>
  <c r="AZ69" i="67"/>
  <c r="BA69" i="67"/>
  <c r="BB69" i="67"/>
  <c r="BC69" i="67"/>
  <c r="BD69" i="67"/>
  <c r="BE69" i="67"/>
  <c r="BF69" i="67"/>
  <c r="BG69" i="67"/>
  <c r="BH69" i="67"/>
  <c r="BI69" i="67"/>
  <c r="BJ69" i="67"/>
  <c r="BK69" i="67"/>
  <c r="BL69" i="67"/>
  <c r="BM69" i="67"/>
  <c r="BN69" i="67"/>
  <c r="BO69" i="67"/>
  <c r="BP69" i="67"/>
  <c r="BQ69" i="67"/>
  <c r="BR69" i="67"/>
  <c r="BS69" i="67"/>
  <c r="BT69" i="67"/>
  <c r="BU69" i="67"/>
  <c r="BV69" i="67"/>
  <c r="BW69" i="67"/>
  <c r="BX69" i="67"/>
  <c r="BY69" i="67"/>
  <c r="BZ69" i="67"/>
  <c r="CA69" i="67"/>
  <c r="CB69" i="67"/>
  <c r="CC69" i="67"/>
  <c r="CD69" i="67"/>
  <c r="CE69" i="67"/>
  <c r="CF69" i="67"/>
  <c r="CG69" i="67"/>
  <c r="CH69" i="67"/>
  <c r="CI69" i="67"/>
  <c r="CJ69" i="67"/>
  <c r="CK69" i="67"/>
  <c r="CL69" i="67"/>
  <c r="CM69" i="67"/>
  <c r="CN69" i="67"/>
  <c r="CO69" i="67"/>
  <c r="CP69" i="67"/>
  <c r="CQ69" i="67"/>
  <c r="CR69" i="67"/>
  <c r="CS69" i="67"/>
  <c r="CT69" i="67"/>
  <c r="CU69" i="67"/>
  <c r="CV69" i="67"/>
  <c r="CW69" i="67"/>
  <c r="CX69" i="67"/>
  <c r="CY69" i="67"/>
  <c r="CZ69" i="67"/>
  <c r="DA69" i="67"/>
  <c r="DB69" i="67"/>
  <c r="DC69" i="67"/>
  <c r="DD69" i="67"/>
  <c r="DE69" i="67"/>
  <c r="DF69" i="67"/>
  <c r="DG69" i="67"/>
  <c r="DH69" i="67"/>
  <c r="DI69" i="67"/>
  <c r="DJ69" i="67"/>
  <c r="DK69" i="67"/>
  <c r="DL69" i="67"/>
  <c r="DM69" i="67"/>
  <c r="DN69" i="67"/>
  <c r="DO69" i="67"/>
  <c r="DP69" i="67"/>
  <c r="DQ69" i="67"/>
  <c r="DR69" i="67"/>
  <c r="DS69" i="67"/>
  <c r="DT69" i="67"/>
  <c r="DU69" i="67"/>
  <c r="DV69" i="67"/>
  <c r="DW69" i="67"/>
  <c r="DX69" i="67"/>
  <c r="DY69" i="67"/>
  <c r="DZ69" i="67"/>
  <c r="EA69" i="67"/>
  <c r="EB69" i="67"/>
  <c r="EC69" i="67"/>
  <c r="ED69" i="67"/>
  <c r="EE69" i="67"/>
  <c r="EF69" i="67"/>
  <c r="EG69" i="67"/>
  <c r="EH69" i="67"/>
  <c r="EI69" i="67"/>
  <c r="EJ69" i="67"/>
  <c r="EK69" i="67"/>
  <c r="EL69" i="67"/>
  <c r="EM69" i="67"/>
  <c r="EN69" i="67"/>
  <c r="EO69" i="67"/>
  <c r="EP69" i="67"/>
  <c r="EQ69" i="67"/>
  <c r="ER69" i="67"/>
  <c r="ES69" i="67"/>
  <c r="ET69" i="67"/>
  <c r="EU69" i="67"/>
  <c r="EV69" i="67"/>
  <c r="EW69" i="67"/>
  <c r="EX69" i="67"/>
  <c r="EY69" i="67"/>
  <c r="EZ69" i="67"/>
  <c r="FA69" i="67"/>
  <c r="FB69" i="67"/>
  <c r="FC69" i="67"/>
  <c r="FD69" i="67"/>
  <c r="FE69" i="67"/>
  <c r="AP70" i="67"/>
  <c r="AQ70" i="67"/>
  <c r="AR70" i="67"/>
  <c r="AS70" i="67"/>
  <c r="AT70" i="67"/>
  <c r="AU70" i="67"/>
  <c r="AV70" i="67"/>
  <c r="AW70" i="67"/>
  <c r="AX70" i="67"/>
  <c r="AY70" i="67"/>
  <c r="AZ70" i="67"/>
  <c r="BA70" i="67"/>
  <c r="BB70" i="67"/>
  <c r="BC70" i="67"/>
  <c r="BD70" i="67"/>
  <c r="BE70" i="67"/>
  <c r="BF70" i="67"/>
  <c r="BG70" i="67"/>
  <c r="BH70" i="67"/>
  <c r="BI70" i="67"/>
  <c r="BJ70" i="67"/>
  <c r="BK70" i="67"/>
  <c r="BL70" i="67"/>
  <c r="BM70" i="67"/>
  <c r="BN70" i="67"/>
  <c r="BO70" i="67"/>
  <c r="BP70" i="67"/>
  <c r="BQ70" i="67"/>
  <c r="BR70" i="67"/>
  <c r="BS70" i="67"/>
  <c r="BT70" i="67"/>
  <c r="BU70" i="67"/>
  <c r="BV70" i="67"/>
  <c r="BW70" i="67"/>
  <c r="BX70" i="67"/>
  <c r="BY70" i="67"/>
  <c r="BZ70" i="67"/>
  <c r="CA70" i="67"/>
  <c r="CB70" i="67"/>
  <c r="CC70" i="67"/>
  <c r="CD70" i="67"/>
  <c r="CE70" i="67"/>
  <c r="CF70" i="67"/>
  <c r="CG70" i="67"/>
  <c r="CH70" i="67"/>
  <c r="CI70" i="67"/>
  <c r="CJ70" i="67"/>
  <c r="CK70" i="67"/>
  <c r="CL70" i="67"/>
  <c r="CM70" i="67"/>
  <c r="CN70" i="67"/>
  <c r="CO70" i="67"/>
  <c r="CP70" i="67"/>
  <c r="CQ70" i="67"/>
  <c r="CR70" i="67"/>
  <c r="CS70" i="67"/>
  <c r="CT70" i="67"/>
  <c r="CU70" i="67"/>
  <c r="CV70" i="67"/>
  <c r="CW70" i="67"/>
  <c r="CX70" i="67"/>
  <c r="CY70" i="67"/>
  <c r="CZ70" i="67"/>
  <c r="DA70" i="67"/>
  <c r="DB70" i="67"/>
  <c r="DC70" i="67"/>
  <c r="DD70" i="67"/>
  <c r="DE70" i="67"/>
  <c r="DF70" i="67"/>
  <c r="DG70" i="67"/>
  <c r="DH70" i="67"/>
  <c r="DI70" i="67"/>
  <c r="DJ70" i="67"/>
  <c r="DK70" i="67"/>
  <c r="DL70" i="67"/>
  <c r="DM70" i="67"/>
  <c r="DN70" i="67"/>
  <c r="DO70" i="67"/>
  <c r="DP70" i="67"/>
  <c r="DQ70" i="67"/>
  <c r="DR70" i="67"/>
  <c r="DS70" i="67"/>
  <c r="DT70" i="67"/>
  <c r="DU70" i="67"/>
  <c r="DV70" i="67"/>
  <c r="DW70" i="67"/>
  <c r="DX70" i="67"/>
  <c r="DY70" i="67"/>
  <c r="DZ70" i="67"/>
  <c r="EA70" i="67"/>
  <c r="EB70" i="67"/>
  <c r="EC70" i="67"/>
  <c r="ED70" i="67"/>
  <c r="EE70" i="67"/>
  <c r="EF70" i="67"/>
  <c r="EG70" i="67"/>
  <c r="EH70" i="67"/>
  <c r="EI70" i="67"/>
  <c r="EJ70" i="67"/>
  <c r="EK70" i="67"/>
  <c r="EL70" i="67"/>
  <c r="EM70" i="67"/>
  <c r="EN70" i="67"/>
  <c r="EO70" i="67"/>
  <c r="EP70" i="67"/>
  <c r="EQ70" i="67"/>
  <c r="ER70" i="67"/>
  <c r="ES70" i="67"/>
  <c r="ET70" i="67"/>
  <c r="EU70" i="67"/>
  <c r="EV70" i="67"/>
  <c r="EW70" i="67"/>
  <c r="EX70" i="67"/>
  <c r="EY70" i="67"/>
  <c r="EZ70" i="67"/>
  <c r="FA70" i="67"/>
  <c r="FB70" i="67"/>
  <c r="FC70" i="67"/>
  <c r="FD70" i="67"/>
  <c r="FE70" i="67"/>
  <c r="AP71" i="67"/>
  <c r="AQ71" i="67"/>
  <c r="AR71" i="67"/>
  <c r="AS71" i="67"/>
  <c r="AT71" i="67"/>
  <c r="AU71" i="67"/>
  <c r="AV71" i="67"/>
  <c r="AW71" i="67"/>
  <c r="AX71" i="67"/>
  <c r="AY71" i="67"/>
  <c r="AZ71" i="67"/>
  <c r="BA71" i="67"/>
  <c r="BB71" i="67"/>
  <c r="BC71" i="67"/>
  <c r="BD71" i="67"/>
  <c r="BE71" i="67"/>
  <c r="BF71" i="67"/>
  <c r="BG71" i="67"/>
  <c r="BH71" i="67"/>
  <c r="BI71" i="67"/>
  <c r="BJ71" i="67"/>
  <c r="BK71" i="67"/>
  <c r="BL71" i="67"/>
  <c r="BM71" i="67"/>
  <c r="BN71" i="67"/>
  <c r="BO71" i="67"/>
  <c r="BP71" i="67"/>
  <c r="BQ71" i="67"/>
  <c r="BR71" i="67"/>
  <c r="BS71" i="67"/>
  <c r="BT71" i="67"/>
  <c r="BU71" i="67"/>
  <c r="BV71" i="67"/>
  <c r="BW71" i="67"/>
  <c r="BX71" i="67"/>
  <c r="BY71" i="67"/>
  <c r="BZ71" i="67"/>
  <c r="CA71" i="67"/>
  <c r="CB71" i="67"/>
  <c r="CC71" i="67"/>
  <c r="CD71" i="67"/>
  <c r="CE71" i="67"/>
  <c r="CF71" i="67"/>
  <c r="CG71" i="67"/>
  <c r="CH71" i="67"/>
  <c r="CI71" i="67"/>
  <c r="CJ71" i="67"/>
  <c r="DD71" i="67" s="1"/>
  <c r="CK71" i="67"/>
  <c r="CL71" i="67"/>
  <c r="CM71" i="67"/>
  <c r="CN71" i="67"/>
  <c r="CO71" i="67"/>
  <c r="CP71" i="67"/>
  <c r="CQ71" i="67"/>
  <c r="CR71" i="67"/>
  <c r="CS71" i="67"/>
  <c r="CT71" i="67"/>
  <c r="CU71" i="67"/>
  <c r="CV71" i="67"/>
  <c r="CW71" i="67"/>
  <c r="CY71" i="67"/>
  <c r="DA71" i="67"/>
  <c r="DC71" i="67"/>
  <c r="DE71" i="67"/>
  <c r="DF71" i="67"/>
  <c r="DG71" i="67"/>
  <c r="DH71" i="67"/>
  <c r="DI71" i="67"/>
  <c r="DJ71" i="67"/>
  <c r="DK71" i="67"/>
  <c r="DL71" i="67"/>
  <c r="DM71" i="67"/>
  <c r="DN71" i="67"/>
  <c r="DO71" i="67"/>
  <c r="DP71" i="67"/>
  <c r="DQ71" i="67"/>
  <c r="DR71" i="67"/>
  <c r="DS71" i="67"/>
  <c r="DT71" i="67"/>
  <c r="DU71" i="67"/>
  <c r="DV71" i="67"/>
  <c r="DW71" i="67"/>
  <c r="DX71" i="67"/>
  <c r="DY71" i="67"/>
  <c r="DZ71" i="67"/>
  <c r="EA71" i="67"/>
  <c r="EB71" i="67"/>
  <c r="EC71" i="67"/>
  <c r="ED71" i="67"/>
  <c r="EE71" i="67"/>
  <c r="EF71" i="67"/>
  <c r="EG71" i="67"/>
  <c r="EH71" i="67"/>
  <c r="EI71" i="67"/>
  <c r="EJ71" i="67"/>
  <c r="EK71" i="67"/>
  <c r="EL71" i="67"/>
  <c r="EM71" i="67"/>
  <c r="EN71" i="67"/>
  <c r="EO71" i="67"/>
  <c r="EP71" i="67"/>
  <c r="EQ71" i="67"/>
  <c r="ER71" i="67"/>
  <c r="ES71" i="67"/>
  <c r="ET71" i="67"/>
  <c r="EU71" i="67"/>
  <c r="EV71" i="67"/>
  <c r="EW71" i="67"/>
  <c r="EX71" i="67"/>
  <c r="EY71" i="67"/>
  <c r="EZ71" i="67"/>
  <c r="FA71" i="67"/>
  <c r="FB71" i="67"/>
  <c r="FC71" i="67"/>
  <c r="FD71" i="67"/>
  <c r="FE71" i="67"/>
  <c r="AP72" i="67"/>
  <c r="AQ72" i="67"/>
  <c r="AR72" i="67"/>
  <c r="AS72" i="67"/>
  <c r="AT72" i="67"/>
  <c r="AU72" i="67"/>
  <c r="AV72" i="67"/>
  <c r="AW72" i="67"/>
  <c r="AX72" i="67"/>
  <c r="AY72" i="67"/>
  <c r="AZ72" i="67"/>
  <c r="BA72" i="67"/>
  <c r="BB72" i="67"/>
  <c r="BC72" i="67"/>
  <c r="BD72" i="67"/>
  <c r="BE72" i="67"/>
  <c r="BF72" i="67"/>
  <c r="BG72" i="67"/>
  <c r="BH72" i="67"/>
  <c r="BI72" i="67"/>
  <c r="BJ72" i="67"/>
  <c r="BK72" i="67"/>
  <c r="BL72" i="67"/>
  <c r="BM72" i="67"/>
  <c r="BN72" i="67"/>
  <c r="BO72" i="67"/>
  <c r="BP72" i="67"/>
  <c r="BQ72" i="67"/>
  <c r="BR72" i="67"/>
  <c r="BS72" i="67"/>
  <c r="BT72" i="67"/>
  <c r="BU72" i="67"/>
  <c r="BV72" i="67"/>
  <c r="BW72" i="67"/>
  <c r="BX72" i="67"/>
  <c r="BY72" i="67"/>
  <c r="BZ72" i="67"/>
  <c r="CA72" i="67"/>
  <c r="CB72" i="67"/>
  <c r="CC72" i="67"/>
  <c r="CD72" i="67"/>
  <c r="CE72" i="67"/>
  <c r="CF72" i="67"/>
  <c r="CG72" i="67"/>
  <c r="CH72" i="67"/>
  <c r="CI72" i="67"/>
  <c r="CJ72" i="67"/>
  <c r="CK72" i="67"/>
  <c r="CL72" i="67"/>
  <c r="CM72" i="67"/>
  <c r="CN72" i="67"/>
  <c r="CO72" i="67"/>
  <c r="CP72" i="67"/>
  <c r="CQ72" i="67"/>
  <c r="CR72" i="67"/>
  <c r="CS72" i="67"/>
  <c r="CT72" i="67"/>
  <c r="CU72" i="67"/>
  <c r="CV72" i="67"/>
  <c r="CW72" i="67"/>
  <c r="CX72" i="67"/>
  <c r="CY72" i="67"/>
  <c r="CZ72" i="67"/>
  <c r="DA72" i="67"/>
  <c r="DB72" i="67"/>
  <c r="DC72" i="67"/>
  <c r="DD72" i="67"/>
  <c r="DE72" i="67"/>
  <c r="DF72" i="67"/>
  <c r="DG72" i="67"/>
  <c r="DH72" i="67"/>
  <c r="DI72" i="67"/>
  <c r="DJ72" i="67"/>
  <c r="DK72" i="67"/>
  <c r="DL72" i="67"/>
  <c r="DM72" i="67"/>
  <c r="DN72" i="67"/>
  <c r="DO72" i="67"/>
  <c r="DP72" i="67"/>
  <c r="DQ72" i="67"/>
  <c r="DR72" i="67"/>
  <c r="DS72" i="67"/>
  <c r="DT72" i="67"/>
  <c r="DU72" i="67"/>
  <c r="DV72" i="67"/>
  <c r="DW72" i="67"/>
  <c r="DX72" i="67"/>
  <c r="DY72" i="67"/>
  <c r="DZ72" i="67"/>
  <c r="EA72" i="67"/>
  <c r="EB72" i="67"/>
  <c r="EC72" i="67"/>
  <c r="ED72" i="67"/>
  <c r="EE72" i="67"/>
  <c r="EF72" i="67"/>
  <c r="EG72" i="67"/>
  <c r="EH72" i="67"/>
  <c r="EI72" i="67"/>
  <c r="EJ72" i="67"/>
  <c r="EK72" i="67"/>
  <c r="EL72" i="67"/>
  <c r="EM72" i="67"/>
  <c r="EN72" i="67"/>
  <c r="EO72" i="67"/>
  <c r="EP72" i="67"/>
  <c r="EQ72" i="67"/>
  <c r="ER72" i="67"/>
  <c r="ES72" i="67"/>
  <c r="ET72" i="67"/>
  <c r="EU72" i="67"/>
  <c r="EV72" i="67"/>
  <c r="EW72" i="67"/>
  <c r="EX72" i="67"/>
  <c r="EY72" i="67"/>
  <c r="EZ72" i="67"/>
  <c r="FA72" i="67"/>
  <c r="FB72" i="67"/>
  <c r="FC72" i="67"/>
  <c r="FD72" i="67"/>
  <c r="FE72" i="67"/>
  <c r="AP73" i="67"/>
  <c r="AQ73" i="67"/>
  <c r="AR73" i="67"/>
  <c r="AS73" i="67"/>
  <c r="AT73" i="67"/>
  <c r="AU73" i="67"/>
  <c r="AV73" i="67"/>
  <c r="AW73" i="67"/>
  <c r="AX73" i="67"/>
  <c r="AY73" i="67"/>
  <c r="AZ73" i="67"/>
  <c r="BA73" i="67"/>
  <c r="BB73" i="67"/>
  <c r="BC73" i="67"/>
  <c r="BD73" i="67"/>
  <c r="BE73" i="67"/>
  <c r="BF73" i="67"/>
  <c r="BG73" i="67"/>
  <c r="BH73" i="67"/>
  <c r="BI73" i="67"/>
  <c r="BJ73" i="67"/>
  <c r="BK73" i="67"/>
  <c r="BL73" i="67"/>
  <c r="BM73" i="67"/>
  <c r="BN73" i="67"/>
  <c r="BO73" i="67"/>
  <c r="BP73" i="67"/>
  <c r="BQ73" i="67"/>
  <c r="BR73" i="67"/>
  <c r="BS73" i="67"/>
  <c r="BT73" i="67"/>
  <c r="BU73" i="67"/>
  <c r="BV73" i="67"/>
  <c r="BW73" i="67"/>
  <c r="BX73" i="67"/>
  <c r="BY73" i="67"/>
  <c r="BZ73" i="67"/>
  <c r="CA73" i="67"/>
  <c r="CB73" i="67"/>
  <c r="CC73" i="67"/>
  <c r="CD73" i="67"/>
  <c r="CE73" i="67"/>
  <c r="CF73" i="67"/>
  <c r="CG73" i="67"/>
  <c r="CH73" i="67"/>
  <c r="DB73" i="67" s="1"/>
  <c r="CI73" i="67"/>
  <c r="CJ73" i="67"/>
  <c r="DD73" i="67" s="1"/>
  <c r="CK73" i="67"/>
  <c r="CL73" i="67"/>
  <c r="CM73" i="67"/>
  <c r="CN73" i="67"/>
  <c r="CO73" i="67"/>
  <c r="CP73" i="67"/>
  <c r="CQ73" i="67"/>
  <c r="S72" i="72" s="1"/>
  <c r="CR73" i="67"/>
  <c r="CS73" i="67"/>
  <c r="CT73" i="67"/>
  <c r="CU73" i="67"/>
  <c r="CV73" i="67"/>
  <c r="CW73" i="67"/>
  <c r="CY73" i="67"/>
  <c r="DA73" i="67"/>
  <c r="DC73" i="67"/>
  <c r="DE73" i="67"/>
  <c r="DF73" i="67"/>
  <c r="DG73" i="67"/>
  <c r="DH73" i="67"/>
  <c r="DI73" i="67"/>
  <c r="DJ73" i="67"/>
  <c r="DK73" i="67"/>
  <c r="DL73" i="67"/>
  <c r="DM73" i="67"/>
  <c r="DN73" i="67"/>
  <c r="DO73" i="67"/>
  <c r="DP73" i="67"/>
  <c r="DQ73" i="67"/>
  <c r="DR73" i="67"/>
  <c r="DS73" i="67"/>
  <c r="DT73" i="67"/>
  <c r="DU73" i="67"/>
  <c r="DV73" i="67"/>
  <c r="DW73" i="67"/>
  <c r="DX73" i="67"/>
  <c r="DY73" i="67"/>
  <c r="DZ73" i="67"/>
  <c r="EA73" i="67"/>
  <c r="EB73" i="67"/>
  <c r="EC73" i="67"/>
  <c r="ED73" i="67"/>
  <c r="EE73" i="67"/>
  <c r="EF73" i="67"/>
  <c r="EG73" i="67"/>
  <c r="EH73" i="67"/>
  <c r="EI73" i="67"/>
  <c r="EJ73" i="67"/>
  <c r="EK73" i="67"/>
  <c r="EL73" i="67"/>
  <c r="EM73" i="67"/>
  <c r="EN73" i="67"/>
  <c r="EO73" i="67"/>
  <c r="EP73" i="67"/>
  <c r="EQ73" i="67"/>
  <c r="ER73" i="67"/>
  <c r="ES73" i="67"/>
  <c r="ET73" i="67"/>
  <c r="EU73" i="67"/>
  <c r="EV73" i="67"/>
  <c r="EW73" i="67"/>
  <c r="EX73" i="67"/>
  <c r="EY73" i="67"/>
  <c r="EZ73" i="67"/>
  <c r="FA73" i="67"/>
  <c r="FB73" i="67"/>
  <c r="FC73" i="67"/>
  <c r="FD73" i="67"/>
  <c r="FE73" i="67"/>
  <c r="AP74" i="67"/>
  <c r="AQ74" i="67"/>
  <c r="AR74" i="67"/>
  <c r="AS74" i="67"/>
  <c r="AT74" i="67"/>
  <c r="AU74" i="67"/>
  <c r="AV74" i="67"/>
  <c r="AW74" i="67"/>
  <c r="AX74" i="67"/>
  <c r="AY74" i="67"/>
  <c r="AZ74" i="67"/>
  <c r="BA74" i="67"/>
  <c r="BB74" i="67"/>
  <c r="BC74" i="67"/>
  <c r="BD74" i="67"/>
  <c r="BE74" i="67"/>
  <c r="BF74" i="67"/>
  <c r="BG74" i="67"/>
  <c r="BH74" i="67"/>
  <c r="BI74" i="67"/>
  <c r="BJ74" i="67"/>
  <c r="BK74" i="67"/>
  <c r="BL74" i="67"/>
  <c r="BM74" i="67"/>
  <c r="BN74" i="67"/>
  <c r="BO74" i="67"/>
  <c r="BP74" i="67"/>
  <c r="BQ74" i="67"/>
  <c r="BR74" i="67"/>
  <c r="BS74" i="67"/>
  <c r="BT74" i="67"/>
  <c r="BU74" i="67"/>
  <c r="BV74" i="67"/>
  <c r="BW74" i="67"/>
  <c r="BX74" i="67"/>
  <c r="BY74" i="67"/>
  <c r="BZ74" i="67"/>
  <c r="CA74" i="67"/>
  <c r="CB74" i="67"/>
  <c r="CC74" i="67"/>
  <c r="CD74" i="67"/>
  <c r="CE74" i="67"/>
  <c r="CF74" i="67"/>
  <c r="CG74" i="67"/>
  <c r="CH74" i="67"/>
  <c r="CI74" i="67"/>
  <c r="CJ74" i="67"/>
  <c r="DD74" i="67" s="1"/>
  <c r="CK74" i="67"/>
  <c r="CL74" i="67"/>
  <c r="DF74" i="67" s="1"/>
  <c r="CM74" i="67"/>
  <c r="CN74" i="67"/>
  <c r="DH74" i="67" s="1"/>
  <c r="CO74" i="67"/>
  <c r="CP74" i="67"/>
  <c r="DJ74" i="67" s="1"/>
  <c r="CQ74" i="67"/>
  <c r="CR74" i="67"/>
  <c r="DL74" i="67" s="1"/>
  <c r="CS74" i="67"/>
  <c r="CT74" i="67"/>
  <c r="DN74" i="67" s="1"/>
  <c r="CU74" i="67"/>
  <c r="CV74" i="67"/>
  <c r="DP74" i="67" s="1"/>
  <c r="CW74" i="67"/>
  <c r="CY74" i="67"/>
  <c r="DA74" i="67"/>
  <c r="DC74" i="67"/>
  <c r="DE74" i="67"/>
  <c r="DG74" i="67"/>
  <c r="DI74" i="67"/>
  <c r="DK74" i="67"/>
  <c r="DM74" i="67"/>
  <c r="DO74" i="67"/>
  <c r="DQ74" i="67"/>
  <c r="DR74" i="67"/>
  <c r="DS74" i="67"/>
  <c r="DT74" i="67"/>
  <c r="DU74" i="67"/>
  <c r="DV74" i="67"/>
  <c r="DW74" i="67"/>
  <c r="DX74" i="67"/>
  <c r="DY74" i="67"/>
  <c r="DZ74" i="67"/>
  <c r="EA74" i="67"/>
  <c r="EB74" i="67"/>
  <c r="EC74" i="67"/>
  <c r="ED74" i="67"/>
  <c r="EE74" i="67"/>
  <c r="EF74" i="67"/>
  <c r="EG74" i="67"/>
  <c r="EH74" i="67"/>
  <c r="EI74" i="67"/>
  <c r="EJ74" i="67"/>
  <c r="EK74" i="67"/>
  <c r="EL74" i="67"/>
  <c r="EM74" i="67"/>
  <c r="EN74" i="67"/>
  <c r="EO74" i="67"/>
  <c r="EP74" i="67"/>
  <c r="EQ74" i="67"/>
  <c r="ER74" i="67"/>
  <c r="ES74" i="67"/>
  <c r="ET74" i="67"/>
  <c r="EU74" i="67"/>
  <c r="EV74" i="67"/>
  <c r="EW74" i="67"/>
  <c r="EX74" i="67"/>
  <c r="EY74" i="67"/>
  <c r="EZ74" i="67"/>
  <c r="FA74" i="67"/>
  <c r="FB74" i="67"/>
  <c r="FC74" i="67"/>
  <c r="FD74" i="67"/>
  <c r="FE74" i="67"/>
  <c r="AP75" i="67"/>
  <c r="AQ75" i="67"/>
  <c r="AR75" i="67"/>
  <c r="AS75" i="67"/>
  <c r="AT75" i="67"/>
  <c r="AU75" i="67"/>
  <c r="AV75" i="67"/>
  <c r="AW75" i="67"/>
  <c r="AX75" i="67"/>
  <c r="AY75" i="67"/>
  <c r="AZ75" i="67"/>
  <c r="BA75" i="67"/>
  <c r="BB75" i="67"/>
  <c r="BC75" i="67"/>
  <c r="BD75" i="67"/>
  <c r="H74" i="72" s="1"/>
  <c r="BE75" i="67"/>
  <c r="BF75" i="67"/>
  <c r="BG75" i="67"/>
  <c r="BH75" i="67"/>
  <c r="BI75" i="67"/>
  <c r="BJ75" i="67"/>
  <c r="BK75" i="67"/>
  <c r="BL75" i="67"/>
  <c r="BM75" i="67"/>
  <c r="BN75" i="67"/>
  <c r="BO75" i="67"/>
  <c r="BP75" i="67"/>
  <c r="BQ75" i="67"/>
  <c r="BR75" i="67"/>
  <c r="BS75" i="67"/>
  <c r="BT75" i="67"/>
  <c r="BU75" i="67"/>
  <c r="BV75" i="67"/>
  <c r="BW75" i="67"/>
  <c r="BX75" i="67"/>
  <c r="N74" i="72" s="1"/>
  <c r="BY75" i="67"/>
  <c r="BZ75" i="67"/>
  <c r="CA75" i="67"/>
  <c r="CB75" i="67"/>
  <c r="CC75" i="67"/>
  <c r="CD75" i="67"/>
  <c r="CE75" i="67"/>
  <c r="CF75" i="67"/>
  <c r="CG75" i="67"/>
  <c r="CH75" i="67"/>
  <c r="CI75" i="67"/>
  <c r="CJ75" i="67"/>
  <c r="DD75" i="67" s="1"/>
  <c r="CK75" i="67"/>
  <c r="CL75" i="67"/>
  <c r="DF75" i="67" s="1"/>
  <c r="CM75" i="67"/>
  <c r="CN75" i="67"/>
  <c r="DH75" i="67" s="1"/>
  <c r="CO75" i="67"/>
  <c r="CP75" i="67"/>
  <c r="DJ75" i="67" s="1"/>
  <c r="CQ75" i="67"/>
  <c r="CR75" i="67"/>
  <c r="DL75" i="67" s="1"/>
  <c r="CS75" i="67"/>
  <c r="CT75" i="67"/>
  <c r="DN75" i="67" s="1"/>
  <c r="CU75" i="67"/>
  <c r="CV75" i="67"/>
  <c r="DP75" i="67" s="1"/>
  <c r="CW75" i="67"/>
  <c r="CY75" i="67"/>
  <c r="DA75" i="67"/>
  <c r="DC75" i="67"/>
  <c r="DE75" i="67"/>
  <c r="DG75" i="67"/>
  <c r="DI75" i="67"/>
  <c r="DK75" i="67"/>
  <c r="DM75" i="67"/>
  <c r="DO75" i="67"/>
  <c r="DQ75" i="67"/>
  <c r="DR75" i="67"/>
  <c r="DS75" i="67"/>
  <c r="DT75" i="67"/>
  <c r="DU75" i="67"/>
  <c r="DV75" i="67"/>
  <c r="DW75" i="67"/>
  <c r="DX75" i="67"/>
  <c r="DY75" i="67"/>
  <c r="DZ75" i="67"/>
  <c r="EA75" i="67"/>
  <c r="EB75" i="67"/>
  <c r="EC75" i="67"/>
  <c r="ED75" i="67"/>
  <c r="EE75" i="67"/>
  <c r="EF75" i="67"/>
  <c r="EG75" i="67"/>
  <c r="EH75" i="67"/>
  <c r="EI75" i="67"/>
  <c r="EJ75" i="67"/>
  <c r="EK75" i="67"/>
  <c r="EL75" i="67"/>
  <c r="EM75" i="67"/>
  <c r="EN75" i="67"/>
  <c r="EO75" i="67"/>
  <c r="EP75" i="67"/>
  <c r="EQ75" i="67"/>
  <c r="ER75" i="67"/>
  <c r="ES75" i="67"/>
  <c r="ET75" i="67"/>
  <c r="EU75" i="67"/>
  <c r="EV75" i="67"/>
  <c r="EW75" i="67"/>
  <c r="EX75" i="67"/>
  <c r="EY75" i="67"/>
  <c r="EZ75" i="67"/>
  <c r="FA75" i="67"/>
  <c r="FB75" i="67"/>
  <c r="FC75" i="67"/>
  <c r="FD75" i="67"/>
  <c r="FE75" i="67"/>
  <c r="AP76" i="67"/>
  <c r="AQ76" i="67"/>
  <c r="AR76" i="67"/>
  <c r="AS76" i="67"/>
  <c r="AT76" i="67"/>
  <c r="AU76" i="67"/>
  <c r="AV76" i="67"/>
  <c r="AW76" i="67"/>
  <c r="AX76" i="67"/>
  <c r="AY76" i="67"/>
  <c r="AZ76" i="67"/>
  <c r="BA76" i="67"/>
  <c r="BB76" i="67"/>
  <c r="BC76" i="67"/>
  <c r="BD76" i="67"/>
  <c r="BE76" i="67"/>
  <c r="BF76" i="67"/>
  <c r="BG76" i="67"/>
  <c r="BH76" i="67"/>
  <c r="BI76" i="67"/>
  <c r="BJ76" i="67"/>
  <c r="BK76" i="67"/>
  <c r="BL76" i="67"/>
  <c r="BM76" i="67"/>
  <c r="BN76" i="67"/>
  <c r="BO76" i="67"/>
  <c r="BP76" i="67"/>
  <c r="BQ76" i="67"/>
  <c r="BR76" i="67"/>
  <c r="BS76" i="67"/>
  <c r="BT76" i="67"/>
  <c r="BU76" i="67"/>
  <c r="BV76" i="67"/>
  <c r="BW76" i="67"/>
  <c r="BX76" i="67"/>
  <c r="BY76" i="67"/>
  <c r="BZ76" i="67"/>
  <c r="CA76" i="67"/>
  <c r="CB76" i="67"/>
  <c r="CC76" i="67"/>
  <c r="CD76" i="67"/>
  <c r="CE76" i="67"/>
  <c r="CF76" i="67"/>
  <c r="CG76" i="67"/>
  <c r="CH76" i="67"/>
  <c r="DB76" i="67" s="1"/>
  <c r="CI76" i="67"/>
  <c r="CJ76" i="67"/>
  <c r="DD76" i="67" s="1"/>
  <c r="CK76" i="67"/>
  <c r="CL76" i="67"/>
  <c r="DF76" i="67" s="1"/>
  <c r="CM76" i="67"/>
  <c r="CN76" i="67"/>
  <c r="DH76" i="67" s="1"/>
  <c r="CO76" i="67"/>
  <c r="CP76" i="67"/>
  <c r="DJ76" i="67" s="1"/>
  <c r="CQ76" i="67"/>
  <c r="CR76" i="67"/>
  <c r="DL76" i="67" s="1"/>
  <c r="CS76" i="67"/>
  <c r="CT76" i="67"/>
  <c r="DN76" i="67" s="1"/>
  <c r="CU76" i="67"/>
  <c r="CV76" i="67"/>
  <c r="DP76" i="67" s="1"/>
  <c r="CW76" i="67"/>
  <c r="CY76" i="67"/>
  <c r="DA76" i="67"/>
  <c r="DC76" i="67"/>
  <c r="DE76" i="67"/>
  <c r="DG76" i="67"/>
  <c r="DI76" i="67"/>
  <c r="DK76" i="67"/>
  <c r="DM76" i="67"/>
  <c r="DO76" i="67"/>
  <c r="DQ76" i="67"/>
  <c r="DR76" i="67"/>
  <c r="DS76" i="67"/>
  <c r="DT76" i="67"/>
  <c r="DU76" i="67"/>
  <c r="DV76" i="67"/>
  <c r="DW76" i="67"/>
  <c r="DX76" i="67"/>
  <c r="DY76" i="67"/>
  <c r="DZ76" i="67"/>
  <c r="EA76" i="67"/>
  <c r="EB76" i="67"/>
  <c r="EC76" i="67"/>
  <c r="ED76" i="67"/>
  <c r="AD75" i="72" s="1"/>
  <c r="EE76" i="67"/>
  <c r="EF76" i="67"/>
  <c r="EG76" i="67"/>
  <c r="AG75" i="72" s="1"/>
  <c r="EH76" i="67"/>
  <c r="AH75" i="72" s="1"/>
  <c r="EI76" i="67"/>
  <c r="EJ76" i="67"/>
  <c r="EK76" i="67"/>
  <c r="EL76" i="67"/>
  <c r="EM76" i="67"/>
  <c r="EN76" i="67"/>
  <c r="EO76" i="67"/>
  <c r="EP76" i="67"/>
  <c r="EQ76" i="67"/>
  <c r="ER76" i="67"/>
  <c r="ES76" i="67"/>
  <c r="ET76" i="67"/>
  <c r="EU76" i="67"/>
  <c r="EV76" i="67"/>
  <c r="EW76" i="67"/>
  <c r="EX76" i="67"/>
  <c r="EY76" i="67"/>
  <c r="EZ76" i="67"/>
  <c r="FA76" i="67"/>
  <c r="FB76" i="67"/>
  <c r="FC76" i="67"/>
  <c r="FD76" i="67"/>
  <c r="FE76" i="67"/>
  <c r="AP77" i="67"/>
  <c r="AQ77" i="67"/>
  <c r="AR77" i="67"/>
  <c r="AS77" i="67"/>
  <c r="AT77" i="67"/>
  <c r="AU77" i="67"/>
  <c r="AV77" i="67"/>
  <c r="AW77" i="67"/>
  <c r="AX77" i="67"/>
  <c r="AY77" i="67"/>
  <c r="AZ77" i="67"/>
  <c r="BA77" i="67"/>
  <c r="BB77" i="67"/>
  <c r="F76" i="72" s="1"/>
  <c r="BC77" i="67"/>
  <c r="BD77" i="67"/>
  <c r="BE77" i="67"/>
  <c r="BF77" i="67"/>
  <c r="J76" i="72" s="1"/>
  <c r="BG77" i="67"/>
  <c r="BH77" i="67"/>
  <c r="BI77" i="67"/>
  <c r="BJ77" i="67"/>
  <c r="BK77" i="67"/>
  <c r="BL77" i="67"/>
  <c r="BM77" i="67"/>
  <c r="BN77" i="67"/>
  <c r="BO77" i="67"/>
  <c r="BP77" i="67"/>
  <c r="BQ77" i="67"/>
  <c r="BR77" i="67"/>
  <c r="BS77" i="67"/>
  <c r="BT77" i="67"/>
  <c r="BU77" i="67"/>
  <c r="BV77" i="67"/>
  <c r="L76" i="72" s="1"/>
  <c r="BW77" i="67"/>
  <c r="BX77" i="67"/>
  <c r="BY77" i="67"/>
  <c r="BZ77" i="67"/>
  <c r="P76" i="72" s="1"/>
  <c r="CA77" i="67"/>
  <c r="CB77" i="67"/>
  <c r="CC77" i="67"/>
  <c r="CD77" i="67"/>
  <c r="CX77" i="67" s="1"/>
  <c r="CE77" i="67"/>
  <c r="CF77" i="67"/>
  <c r="CZ77" i="67" s="1"/>
  <c r="CG77" i="67"/>
  <c r="CH77" i="67"/>
  <c r="DB77" i="67" s="1"/>
  <c r="CI77" i="67"/>
  <c r="CJ77" i="67"/>
  <c r="DD77" i="67" s="1"/>
  <c r="CK77" i="67"/>
  <c r="CL77" i="67"/>
  <c r="DF77" i="67" s="1"/>
  <c r="CM77" i="67"/>
  <c r="CN77" i="67"/>
  <c r="DH77" i="67" s="1"/>
  <c r="CO77" i="67"/>
  <c r="CP77" i="67"/>
  <c r="R76" i="72" s="1"/>
  <c r="CQ77" i="67"/>
  <c r="CR77" i="67"/>
  <c r="DL77" i="67" s="1"/>
  <c r="CS77" i="67"/>
  <c r="CT77" i="67"/>
  <c r="V76" i="72" s="1"/>
  <c r="CU77" i="67"/>
  <c r="CV77" i="67"/>
  <c r="DP77" i="67" s="1"/>
  <c r="CW77" i="67"/>
  <c r="CY77" i="67"/>
  <c r="DA77" i="67"/>
  <c r="DC77" i="67"/>
  <c r="DE77" i="67"/>
  <c r="DG77" i="67"/>
  <c r="DI77" i="67"/>
  <c r="DK77" i="67"/>
  <c r="DM77" i="67"/>
  <c r="DO77" i="67"/>
  <c r="DQ77" i="67"/>
  <c r="DR77" i="67"/>
  <c r="DS77" i="67"/>
  <c r="DT77" i="67"/>
  <c r="DU77" i="67"/>
  <c r="DV77" i="67"/>
  <c r="DW77" i="67"/>
  <c r="DX77" i="67"/>
  <c r="DY77" i="67"/>
  <c r="DZ77" i="67"/>
  <c r="EA77" i="67"/>
  <c r="EB77" i="67"/>
  <c r="EC77" i="67"/>
  <c r="ED77" i="67"/>
  <c r="AD76" i="72" s="1"/>
  <c r="EE77" i="67"/>
  <c r="EF77" i="67"/>
  <c r="EG77" i="67"/>
  <c r="EH77" i="67"/>
  <c r="AH76" i="72" s="1"/>
  <c r="EI77" i="67"/>
  <c r="EJ77" i="67"/>
  <c r="EK77" i="67"/>
  <c r="EL77" i="67"/>
  <c r="EM77" i="67"/>
  <c r="EN77" i="67"/>
  <c r="EO77" i="67"/>
  <c r="EP77" i="67"/>
  <c r="EQ77" i="67"/>
  <c r="ER77" i="67"/>
  <c r="ES77" i="67"/>
  <c r="ET77" i="67"/>
  <c r="EU77" i="67"/>
  <c r="EV77" i="67"/>
  <c r="EW77" i="67"/>
  <c r="EX77" i="67"/>
  <c r="EY77" i="67"/>
  <c r="EZ77" i="67"/>
  <c r="FA77" i="67"/>
  <c r="FB77" i="67"/>
  <c r="FC77" i="67"/>
  <c r="FD77" i="67"/>
  <c r="FE77" i="67"/>
  <c r="AP78" i="67"/>
  <c r="AQ78" i="67"/>
  <c r="AR78" i="67"/>
  <c r="AS78" i="67"/>
  <c r="AT78" i="67"/>
  <c r="AU78" i="67"/>
  <c r="AV78" i="67"/>
  <c r="AW78" i="67"/>
  <c r="AX78" i="67"/>
  <c r="AY78" i="67"/>
  <c r="AZ78" i="67"/>
  <c r="BA78" i="67"/>
  <c r="BB78" i="67"/>
  <c r="F77" i="72" s="1"/>
  <c r="BC78" i="67"/>
  <c r="BD78" i="67"/>
  <c r="BE78" i="67"/>
  <c r="BF78" i="67"/>
  <c r="J77" i="72" s="1"/>
  <c r="BG78" i="67"/>
  <c r="BH78" i="67"/>
  <c r="BI78" i="67"/>
  <c r="BJ78" i="67"/>
  <c r="BK78" i="67"/>
  <c r="BL78" i="67"/>
  <c r="BM78" i="67"/>
  <c r="BN78" i="67"/>
  <c r="BO78" i="67"/>
  <c r="BP78" i="67"/>
  <c r="BQ78" i="67"/>
  <c r="BR78" i="67"/>
  <c r="BS78" i="67"/>
  <c r="BT78" i="67"/>
  <c r="BU78" i="67"/>
  <c r="BV78" i="67"/>
  <c r="L77" i="72" s="1"/>
  <c r="BW78" i="67"/>
  <c r="BX78" i="67"/>
  <c r="BY78" i="67"/>
  <c r="BZ78" i="67"/>
  <c r="P77" i="72" s="1"/>
  <c r="CA78" i="67"/>
  <c r="CB78" i="67"/>
  <c r="CC78" i="67"/>
  <c r="CD78" i="67"/>
  <c r="CX78" i="67" s="1"/>
  <c r="CE78" i="67"/>
  <c r="CF78" i="67"/>
  <c r="CZ78" i="67" s="1"/>
  <c r="CG78" i="67"/>
  <c r="CH78" i="67"/>
  <c r="DB78" i="67" s="1"/>
  <c r="CI78" i="67"/>
  <c r="CJ78" i="67"/>
  <c r="DD78" i="67" s="1"/>
  <c r="CK78" i="67"/>
  <c r="CL78" i="67"/>
  <c r="DF78" i="67" s="1"/>
  <c r="CM78" i="67"/>
  <c r="CN78" i="67"/>
  <c r="DH78" i="67" s="1"/>
  <c r="CO78" i="67"/>
  <c r="CP78" i="67"/>
  <c r="R77" i="72" s="1"/>
  <c r="CQ78" i="67"/>
  <c r="CR78" i="67"/>
  <c r="DL78" i="67" s="1"/>
  <c r="CS78" i="67"/>
  <c r="CT78" i="67"/>
  <c r="V77" i="72" s="1"/>
  <c r="CU78" i="67"/>
  <c r="CV78" i="67"/>
  <c r="DP78" i="67" s="1"/>
  <c r="CW78" i="67"/>
  <c r="CY78" i="67"/>
  <c r="DA78" i="67"/>
  <c r="DC78" i="67"/>
  <c r="DE78" i="67"/>
  <c r="DG78" i="67"/>
  <c r="DI78" i="67"/>
  <c r="DK78" i="67"/>
  <c r="DM78" i="67"/>
  <c r="DO78" i="67"/>
  <c r="DQ78" i="67"/>
  <c r="DR78" i="67"/>
  <c r="DS78" i="67"/>
  <c r="DT78" i="67"/>
  <c r="DU78" i="67"/>
  <c r="DV78" i="67"/>
  <c r="DW78" i="67"/>
  <c r="DX78" i="67"/>
  <c r="DY78" i="67"/>
  <c r="DZ78" i="67"/>
  <c r="EA78" i="67"/>
  <c r="EB78" i="67"/>
  <c r="EC78" i="67"/>
  <c r="ED78" i="67"/>
  <c r="AD77" i="72" s="1"/>
  <c r="EE78" i="67"/>
  <c r="EF78" i="67"/>
  <c r="EG78" i="67"/>
  <c r="EH78" i="67"/>
  <c r="AH77" i="72" s="1"/>
  <c r="EI78" i="67"/>
  <c r="EJ78" i="67"/>
  <c r="EK78" i="67"/>
  <c r="EL78" i="67"/>
  <c r="EM78" i="67"/>
  <c r="EN78" i="67"/>
  <c r="EO78" i="67"/>
  <c r="EP78" i="67"/>
  <c r="EQ78" i="67"/>
  <c r="ER78" i="67"/>
  <c r="ES78" i="67"/>
  <c r="ET78" i="67"/>
  <c r="EU78" i="67"/>
  <c r="EV78" i="67"/>
  <c r="EW78" i="67"/>
  <c r="EX78" i="67"/>
  <c r="EY78" i="67"/>
  <c r="EZ78" i="67"/>
  <c r="FA78" i="67"/>
  <c r="FB78" i="67"/>
  <c r="FC78" i="67"/>
  <c r="FD78" i="67"/>
  <c r="FE78" i="67"/>
  <c r="AP79" i="67"/>
  <c r="AQ79" i="67"/>
  <c r="AR79" i="67"/>
  <c r="AS79" i="67"/>
  <c r="AT79" i="67"/>
  <c r="AU79" i="67"/>
  <c r="AV79" i="67"/>
  <c r="AW79" i="67"/>
  <c r="AX79" i="67"/>
  <c r="AY79" i="67"/>
  <c r="AZ79" i="67"/>
  <c r="BA79" i="67"/>
  <c r="BB79" i="67"/>
  <c r="F78" i="72" s="1"/>
  <c r="BC79" i="67"/>
  <c r="BD79" i="67"/>
  <c r="BE79" i="67"/>
  <c r="BF79" i="67"/>
  <c r="J78" i="72" s="1"/>
  <c r="BG79" i="67"/>
  <c r="BH79" i="67"/>
  <c r="BI79" i="67"/>
  <c r="BJ79" i="67"/>
  <c r="BK79" i="67"/>
  <c r="BL79" i="67"/>
  <c r="BM79" i="67"/>
  <c r="BN79" i="67"/>
  <c r="BO79" i="67"/>
  <c r="BP79" i="67"/>
  <c r="BQ79" i="67"/>
  <c r="BR79" i="67"/>
  <c r="BS79" i="67"/>
  <c r="BT79" i="67"/>
  <c r="BU79" i="67"/>
  <c r="BV79" i="67"/>
  <c r="L78" i="72" s="1"/>
  <c r="BW79" i="67"/>
  <c r="BX79" i="67"/>
  <c r="BY79" i="67"/>
  <c r="BZ79" i="67"/>
  <c r="P78" i="72" s="1"/>
  <c r="CA79" i="67"/>
  <c r="CB79" i="67"/>
  <c r="CC79" i="67"/>
  <c r="CD79" i="67"/>
  <c r="CE79" i="67"/>
  <c r="CF79" i="67"/>
  <c r="CG79" i="67"/>
  <c r="CH79" i="67"/>
  <c r="CI79" i="67"/>
  <c r="CJ79" i="67"/>
  <c r="DD79" i="67" s="1"/>
  <c r="CK79" i="67"/>
  <c r="CL79" i="67"/>
  <c r="DF79" i="67" s="1"/>
  <c r="CM79" i="67"/>
  <c r="CN79" i="67"/>
  <c r="CO79" i="67"/>
  <c r="CP79" i="67"/>
  <c r="CQ79" i="67"/>
  <c r="CR79" i="67"/>
  <c r="DL79" i="67" s="1"/>
  <c r="CS79" i="67"/>
  <c r="CT79" i="67"/>
  <c r="CU79" i="67"/>
  <c r="CV79" i="67"/>
  <c r="DP79" i="67" s="1"/>
  <c r="CW79" i="67"/>
  <c r="CY79" i="67"/>
  <c r="DA79" i="67"/>
  <c r="DC79" i="67"/>
  <c r="DE79" i="67"/>
  <c r="DG79" i="67"/>
  <c r="DI79" i="67"/>
  <c r="DK79" i="67"/>
  <c r="DM79" i="67"/>
  <c r="DO79" i="67"/>
  <c r="DQ79" i="67"/>
  <c r="DR79" i="67"/>
  <c r="DS79" i="67"/>
  <c r="DT79" i="67"/>
  <c r="DU79" i="67"/>
  <c r="DV79" i="67"/>
  <c r="DW79" i="67"/>
  <c r="DX79" i="67"/>
  <c r="DY79" i="67"/>
  <c r="DZ79" i="67"/>
  <c r="EA79" i="67"/>
  <c r="EB79" i="67"/>
  <c r="EC79" i="67"/>
  <c r="ED79" i="67"/>
  <c r="EE79" i="67"/>
  <c r="EF79" i="67"/>
  <c r="EG79" i="67"/>
  <c r="EH79" i="67"/>
  <c r="EI79" i="67"/>
  <c r="EJ79" i="67"/>
  <c r="EK79" i="67"/>
  <c r="EL79" i="67"/>
  <c r="EM79" i="67"/>
  <c r="EN79" i="67"/>
  <c r="EO79" i="67"/>
  <c r="EP79" i="67"/>
  <c r="EQ79" i="67"/>
  <c r="ER79" i="67"/>
  <c r="ES79" i="67"/>
  <c r="ET79" i="67"/>
  <c r="EU79" i="67"/>
  <c r="EV79" i="67"/>
  <c r="EW79" i="67"/>
  <c r="EX79" i="67"/>
  <c r="EY79" i="67"/>
  <c r="EZ79" i="67"/>
  <c r="FA79" i="67"/>
  <c r="FB79" i="67"/>
  <c r="FC79" i="67"/>
  <c r="FD79" i="67"/>
  <c r="FE79" i="67"/>
  <c r="AP80" i="67"/>
  <c r="AQ80" i="67"/>
  <c r="AR80" i="67"/>
  <c r="AS80" i="67"/>
  <c r="AT80" i="67"/>
  <c r="AU80" i="67"/>
  <c r="AV80" i="67"/>
  <c r="AW80" i="67"/>
  <c r="AX80" i="67"/>
  <c r="AY80" i="67"/>
  <c r="AZ80" i="67"/>
  <c r="BA80" i="67"/>
  <c r="BB80" i="67"/>
  <c r="BC80" i="67"/>
  <c r="BD80" i="67"/>
  <c r="BE80" i="67"/>
  <c r="BF80" i="67"/>
  <c r="BG80" i="67"/>
  <c r="BH80" i="67"/>
  <c r="BI80" i="67"/>
  <c r="BJ80" i="67"/>
  <c r="BK80" i="67"/>
  <c r="BL80" i="67"/>
  <c r="BM80" i="67"/>
  <c r="BN80" i="67"/>
  <c r="BO80" i="67"/>
  <c r="BP80" i="67"/>
  <c r="BQ80" i="67"/>
  <c r="BR80" i="67"/>
  <c r="BS80" i="67"/>
  <c r="BT80" i="67"/>
  <c r="BU80" i="67"/>
  <c r="BV80" i="67"/>
  <c r="BW80" i="67"/>
  <c r="BX80" i="67"/>
  <c r="BY80" i="67"/>
  <c r="BZ80" i="67"/>
  <c r="CA80" i="67"/>
  <c r="CB80" i="67"/>
  <c r="CC80" i="67"/>
  <c r="CD80" i="67"/>
  <c r="CE80" i="67"/>
  <c r="CF80" i="67"/>
  <c r="CZ80" i="67" s="1"/>
  <c r="CG80" i="67"/>
  <c r="CH80" i="67"/>
  <c r="CI80" i="67"/>
  <c r="CJ80" i="67"/>
  <c r="CK80" i="67"/>
  <c r="CL80" i="67"/>
  <c r="DF80" i="67" s="1"/>
  <c r="CM80" i="67"/>
  <c r="CN80" i="67"/>
  <c r="DH80" i="67" s="1"/>
  <c r="CO80" i="67"/>
  <c r="FZ80" i="67" s="1"/>
  <c r="CP80" i="67"/>
  <c r="CQ80" i="67"/>
  <c r="CR80" i="67"/>
  <c r="DL80" i="67" s="1"/>
  <c r="CS80" i="67"/>
  <c r="CT80" i="67"/>
  <c r="DN80" i="67" s="1"/>
  <c r="CU80" i="67"/>
  <c r="CV80" i="67"/>
  <c r="DP80" i="67" s="1"/>
  <c r="CW80" i="67"/>
  <c r="CY80" i="67"/>
  <c r="DA80" i="67"/>
  <c r="DC80" i="67"/>
  <c r="DE80" i="67"/>
  <c r="DG80" i="67"/>
  <c r="DI80" i="67"/>
  <c r="DK80" i="67"/>
  <c r="DM80" i="67"/>
  <c r="DO80" i="67"/>
  <c r="DQ80" i="67"/>
  <c r="DR80" i="67"/>
  <c r="DS80" i="67"/>
  <c r="DT80" i="67"/>
  <c r="DU80" i="67"/>
  <c r="DV80" i="67"/>
  <c r="DW80" i="67"/>
  <c r="DX80" i="67"/>
  <c r="DY80" i="67"/>
  <c r="DZ80" i="67"/>
  <c r="EA80" i="67"/>
  <c r="EB80" i="67"/>
  <c r="EC80" i="67"/>
  <c r="ED80" i="67"/>
  <c r="EE80" i="67"/>
  <c r="EF80" i="67"/>
  <c r="EG80" i="67"/>
  <c r="AG79" i="72" s="1"/>
  <c r="EH80" i="67"/>
  <c r="EI80" i="67"/>
  <c r="EJ80" i="67"/>
  <c r="EK80" i="67"/>
  <c r="EL80" i="67"/>
  <c r="EM80" i="67"/>
  <c r="EN80" i="67"/>
  <c r="EO80" i="67"/>
  <c r="EP80" i="67"/>
  <c r="EQ80" i="67"/>
  <c r="ER80" i="67"/>
  <c r="ES80" i="67"/>
  <c r="ET80" i="67"/>
  <c r="EU80" i="67"/>
  <c r="EV80" i="67"/>
  <c r="EW80" i="67"/>
  <c r="EX80" i="67"/>
  <c r="EY80" i="67"/>
  <c r="EZ80" i="67"/>
  <c r="FA80" i="67"/>
  <c r="FB80" i="67"/>
  <c r="FC80" i="67"/>
  <c r="FD80" i="67"/>
  <c r="FE80" i="67"/>
  <c r="AP81" i="67"/>
  <c r="AQ81" i="67"/>
  <c r="AR81" i="67"/>
  <c r="AS81" i="67"/>
  <c r="AT81" i="67"/>
  <c r="AU81" i="67"/>
  <c r="AV81" i="67"/>
  <c r="AW81" i="67"/>
  <c r="AX81" i="67"/>
  <c r="AY81" i="67"/>
  <c r="AZ81" i="67"/>
  <c r="BA81" i="67"/>
  <c r="BB81" i="67"/>
  <c r="BC81" i="67"/>
  <c r="BD81" i="67"/>
  <c r="BE81" i="67"/>
  <c r="I80" i="72" s="1"/>
  <c r="BF81" i="67"/>
  <c r="BG81" i="67"/>
  <c r="BH81" i="67"/>
  <c r="BI81" i="67"/>
  <c r="BJ81" i="67"/>
  <c r="BK81" i="67"/>
  <c r="BL81" i="67"/>
  <c r="BM81" i="67"/>
  <c r="BN81" i="67"/>
  <c r="BO81" i="67"/>
  <c r="BP81" i="67"/>
  <c r="BQ81" i="67"/>
  <c r="BR81" i="67"/>
  <c r="BS81" i="67"/>
  <c r="BT81" i="67"/>
  <c r="BU81" i="67"/>
  <c r="BV81" i="67"/>
  <c r="BW81" i="67"/>
  <c r="BX81" i="67"/>
  <c r="BY81" i="67"/>
  <c r="O80" i="72" s="1"/>
  <c r="BZ81" i="67"/>
  <c r="CA81" i="67"/>
  <c r="CB81" i="67"/>
  <c r="CC81" i="67"/>
  <c r="CD81" i="67"/>
  <c r="CE81" i="67"/>
  <c r="CF81" i="67"/>
  <c r="CG81" i="67"/>
  <c r="CH81" i="67"/>
  <c r="CI81" i="67"/>
  <c r="CJ81" i="67"/>
  <c r="CK81" i="67"/>
  <c r="CL81" i="67"/>
  <c r="DF81" i="67" s="1"/>
  <c r="CM81" i="67"/>
  <c r="CN81" i="67"/>
  <c r="DH81" i="67" s="1"/>
  <c r="CO81" i="67"/>
  <c r="FZ81" i="67" s="1"/>
  <c r="CP81" i="67"/>
  <c r="CQ81" i="67"/>
  <c r="CR81" i="67"/>
  <c r="T80" i="72" s="1"/>
  <c r="CS81" i="67"/>
  <c r="CT81" i="67"/>
  <c r="DN81" i="67" s="1"/>
  <c r="CU81" i="67"/>
  <c r="CV81" i="67"/>
  <c r="DP81" i="67" s="1"/>
  <c r="CW81" i="67"/>
  <c r="CY81" i="67"/>
  <c r="DA81" i="67"/>
  <c r="DC81" i="67"/>
  <c r="DE81" i="67"/>
  <c r="DG81" i="67"/>
  <c r="DI81" i="67"/>
  <c r="DK81" i="67"/>
  <c r="DM81" i="67"/>
  <c r="DO81" i="67"/>
  <c r="DQ81" i="67"/>
  <c r="DR81" i="67"/>
  <c r="DS81" i="67"/>
  <c r="DT81" i="67"/>
  <c r="DU81" i="67"/>
  <c r="DV81" i="67"/>
  <c r="DW81" i="67"/>
  <c r="DX81" i="67"/>
  <c r="DY81" i="67"/>
  <c r="DZ81" i="67"/>
  <c r="EA81" i="67"/>
  <c r="EB81" i="67"/>
  <c r="EC81" i="67"/>
  <c r="ED81" i="67"/>
  <c r="AD80" i="72" s="1"/>
  <c r="EE81" i="67"/>
  <c r="EF81" i="67"/>
  <c r="EG81" i="67"/>
  <c r="EH81" i="67"/>
  <c r="AH80" i="72" s="1"/>
  <c r="EI81" i="67"/>
  <c r="EJ81" i="67"/>
  <c r="EK81" i="67"/>
  <c r="EL81" i="67"/>
  <c r="EM81" i="67"/>
  <c r="EN81" i="67"/>
  <c r="EO81" i="67"/>
  <c r="EP81" i="67"/>
  <c r="EQ81" i="67"/>
  <c r="ER81" i="67"/>
  <c r="ES81" i="67"/>
  <c r="ET81" i="67"/>
  <c r="EU81" i="67"/>
  <c r="EV81" i="67"/>
  <c r="EW81" i="67"/>
  <c r="EX81" i="67"/>
  <c r="EY81" i="67"/>
  <c r="EZ81" i="67"/>
  <c r="FA81" i="67"/>
  <c r="FB81" i="67"/>
  <c r="FC81" i="67"/>
  <c r="FD81" i="67"/>
  <c r="FE81" i="67"/>
  <c r="AP82" i="67"/>
  <c r="AQ82" i="67"/>
  <c r="AR82" i="67"/>
  <c r="AS82" i="67"/>
  <c r="AT82" i="67"/>
  <c r="AU82" i="67"/>
  <c r="AV82" i="67"/>
  <c r="AW82" i="67"/>
  <c r="AX82" i="67"/>
  <c r="AY82" i="67"/>
  <c r="AZ82" i="67"/>
  <c r="BA82" i="67"/>
  <c r="BB82" i="67"/>
  <c r="F81" i="72" s="1"/>
  <c r="BC82" i="67"/>
  <c r="BD82" i="67"/>
  <c r="BE82" i="67"/>
  <c r="BF82" i="67"/>
  <c r="J81" i="72" s="1"/>
  <c r="BG82" i="67"/>
  <c r="BH82" i="67"/>
  <c r="BI82" i="67"/>
  <c r="BJ82" i="67"/>
  <c r="BK82" i="67"/>
  <c r="BL82" i="67"/>
  <c r="BM82" i="67"/>
  <c r="BN82" i="67"/>
  <c r="BO82" i="67"/>
  <c r="BP82" i="67"/>
  <c r="BQ82" i="67"/>
  <c r="BR82" i="67"/>
  <c r="BS82" i="67"/>
  <c r="BT82" i="67"/>
  <c r="BU82" i="67"/>
  <c r="BV82" i="67"/>
  <c r="L81" i="72" s="1"/>
  <c r="BW82" i="67"/>
  <c r="BX82" i="67"/>
  <c r="BY82" i="67"/>
  <c r="BZ82" i="67"/>
  <c r="P81" i="72" s="1"/>
  <c r="CA82" i="67"/>
  <c r="CB82" i="67"/>
  <c r="CC82" i="67"/>
  <c r="CD82" i="67"/>
  <c r="CX82" i="67" s="1"/>
  <c r="CE82" i="67"/>
  <c r="CF82" i="67"/>
  <c r="CZ82" i="67" s="1"/>
  <c r="CG82" i="67"/>
  <c r="CH82" i="67"/>
  <c r="DB82" i="67" s="1"/>
  <c r="CI82" i="67"/>
  <c r="CJ82" i="67"/>
  <c r="DD82" i="67" s="1"/>
  <c r="CK82" i="67"/>
  <c r="CL82" i="67"/>
  <c r="DF82" i="67" s="1"/>
  <c r="CM82" i="67"/>
  <c r="CN82" i="67"/>
  <c r="DH82" i="67" s="1"/>
  <c r="CO82" i="67"/>
  <c r="CP82" i="67"/>
  <c r="R81" i="72" s="1"/>
  <c r="CQ82" i="67"/>
  <c r="CR82" i="67"/>
  <c r="DL82" i="67" s="1"/>
  <c r="CS82" i="67"/>
  <c r="CT82" i="67"/>
  <c r="V81" i="72" s="1"/>
  <c r="CU82" i="67"/>
  <c r="CV82" i="67"/>
  <c r="DP82" i="67" s="1"/>
  <c r="CW82" i="67"/>
  <c r="CY82" i="67"/>
  <c r="DA82" i="67"/>
  <c r="DC82" i="67"/>
  <c r="DE82" i="67"/>
  <c r="DG82" i="67"/>
  <c r="DI82" i="67"/>
  <c r="DK82" i="67"/>
  <c r="DM82" i="67"/>
  <c r="DO82" i="67"/>
  <c r="DQ82" i="67"/>
  <c r="DR82" i="67"/>
  <c r="DS82" i="67"/>
  <c r="DT82" i="67"/>
  <c r="DU82" i="67"/>
  <c r="DV82" i="67"/>
  <c r="DW82" i="67"/>
  <c r="DX82" i="67"/>
  <c r="DY82" i="67"/>
  <c r="DZ82" i="67"/>
  <c r="EA82" i="67"/>
  <c r="EB82" i="67"/>
  <c r="EC82" i="67"/>
  <c r="ED82" i="67"/>
  <c r="AD81" i="72" s="1"/>
  <c r="EE82" i="67"/>
  <c r="EF82" i="67"/>
  <c r="EG82" i="67"/>
  <c r="EH82" i="67"/>
  <c r="AH81" i="72" s="1"/>
  <c r="EI82" i="67"/>
  <c r="EJ82" i="67"/>
  <c r="EK82" i="67"/>
  <c r="EL82" i="67"/>
  <c r="EM82" i="67"/>
  <c r="EN82" i="67"/>
  <c r="EO82" i="67"/>
  <c r="EP82" i="67"/>
  <c r="EQ82" i="67"/>
  <c r="ER82" i="67"/>
  <c r="ES82" i="67"/>
  <c r="ET82" i="67"/>
  <c r="EU82" i="67"/>
  <c r="EV82" i="67"/>
  <c r="EW82" i="67"/>
  <c r="EX82" i="67"/>
  <c r="EY82" i="67"/>
  <c r="EZ82" i="67"/>
  <c r="FA82" i="67"/>
  <c r="FB82" i="67"/>
  <c r="FC82" i="67"/>
  <c r="FD82" i="67"/>
  <c r="FE82" i="67"/>
  <c r="AQ83" i="67"/>
  <c r="AR83" i="67"/>
  <c r="AS83" i="67"/>
  <c r="AT83" i="67"/>
  <c r="AU83" i="67"/>
  <c r="AV83" i="67"/>
  <c r="AW83" i="67"/>
  <c r="AX83" i="67"/>
  <c r="AY83" i="67"/>
  <c r="AZ83" i="67"/>
  <c r="BA83" i="67"/>
  <c r="BB83" i="67"/>
  <c r="BC83" i="67"/>
  <c r="BD83" i="67"/>
  <c r="BE83" i="67"/>
  <c r="BF83" i="67"/>
  <c r="J82" i="71" s="1"/>
  <c r="BG83" i="67"/>
  <c r="K82" i="71" s="1"/>
  <c r="BH83" i="67"/>
  <c r="BI83" i="67"/>
  <c r="BJ83" i="67"/>
  <c r="BK83" i="67"/>
  <c r="BL83" i="67"/>
  <c r="BM83" i="67"/>
  <c r="BN83" i="67"/>
  <c r="BO83" i="67"/>
  <c r="BP83" i="67"/>
  <c r="BQ83" i="67"/>
  <c r="BR83" i="67"/>
  <c r="BS83" i="67"/>
  <c r="BT83" i="67"/>
  <c r="BU83" i="67"/>
  <c r="BV83" i="67"/>
  <c r="BW83" i="67"/>
  <c r="BX83" i="67"/>
  <c r="BY83" i="67"/>
  <c r="O82" i="71" s="1"/>
  <c r="BZ83" i="67"/>
  <c r="CA83" i="67"/>
  <c r="CB83" i="67"/>
  <c r="CC83" i="67"/>
  <c r="CD83" i="67"/>
  <c r="CE83" i="67"/>
  <c r="CF83" i="67"/>
  <c r="CG83" i="67"/>
  <c r="CH83" i="67"/>
  <c r="DB83" i="67" s="1"/>
  <c r="CI83" i="67"/>
  <c r="CJ83" i="67"/>
  <c r="CK83" i="67"/>
  <c r="CL83" i="67"/>
  <c r="DF83" i="67" s="1"/>
  <c r="CM83" i="67"/>
  <c r="CN83" i="67"/>
  <c r="CO83" i="67"/>
  <c r="CP83" i="67"/>
  <c r="CQ83" i="67"/>
  <c r="CR83" i="67"/>
  <c r="DL83" i="67" s="1"/>
  <c r="CS83" i="67"/>
  <c r="CT83" i="67"/>
  <c r="CU83" i="67"/>
  <c r="CV83" i="67"/>
  <c r="DP83" i="67" s="1"/>
  <c r="CW83" i="67"/>
  <c r="CY83" i="67"/>
  <c r="DA83" i="67"/>
  <c r="DC83" i="67"/>
  <c r="DE83" i="67"/>
  <c r="DG83" i="67"/>
  <c r="DI83" i="67"/>
  <c r="DK83" i="67"/>
  <c r="DM83" i="67"/>
  <c r="DO83" i="67"/>
  <c r="DQ83" i="67"/>
  <c r="DR83" i="67"/>
  <c r="DS83" i="67"/>
  <c r="DT83" i="67"/>
  <c r="DU83" i="67"/>
  <c r="DV83" i="67"/>
  <c r="DW83" i="67"/>
  <c r="DX83" i="67"/>
  <c r="DY83" i="67"/>
  <c r="DZ83" i="67"/>
  <c r="EA83" i="67"/>
  <c r="EB83" i="67"/>
  <c r="EC83" i="67"/>
  <c r="ED83" i="67"/>
  <c r="EE83" i="67"/>
  <c r="EF83" i="67"/>
  <c r="EG83" i="67"/>
  <c r="EH83" i="67"/>
  <c r="EI83" i="67"/>
  <c r="AI82" i="71" s="1"/>
  <c r="EJ83" i="67"/>
  <c r="EK83" i="67"/>
  <c r="EL83" i="67"/>
  <c r="EM83" i="67"/>
  <c r="EN83" i="67"/>
  <c r="EO83" i="67"/>
  <c r="EP83" i="67"/>
  <c r="EQ83" i="67"/>
  <c r="ER83" i="67"/>
  <c r="ES83" i="67"/>
  <c r="ET83" i="67"/>
  <c r="EU83" i="67"/>
  <c r="EV83" i="67"/>
  <c r="EW83" i="67"/>
  <c r="EX83" i="67"/>
  <c r="EY83" i="67"/>
  <c r="EZ83" i="67"/>
  <c r="FA83" i="67"/>
  <c r="FB83" i="67"/>
  <c r="FC83" i="67"/>
  <c r="FD83" i="67"/>
  <c r="FE83" i="67"/>
  <c r="AP84" i="67"/>
  <c r="AQ84" i="67"/>
  <c r="AR84" i="67"/>
  <c r="AS84" i="67"/>
  <c r="AT84" i="67"/>
  <c r="AU84" i="67"/>
  <c r="AV84" i="67"/>
  <c r="AW84" i="67"/>
  <c r="AX84" i="67"/>
  <c r="AY84" i="67"/>
  <c r="AZ84" i="67"/>
  <c r="BA84" i="67"/>
  <c r="BB84" i="67"/>
  <c r="BC84" i="67"/>
  <c r="BD84" i="67"/>
  <c r="BE84" i="67"/>
  <c r="BF84" i="67"/>
  <c r="BG84" i="67"/>
  <c r="K83" i="71" s="1"/>
  <c r="BH84" i="67"/>
  <c r="BI84" i="67"/>
  <c r="BJ84" i="67"/>
  <c r="BK84" i="67"/>
  <c r="BL84" i="67"/>
  <c r="BM84" i="67"/>
  <c r="BN84" i="67"/>
  <c r="BO84" i="67"/>
  <c r="BP84" i="67"/>
  <c r="BQ84" i="67"/>
  <c r="BR84" i="67"/>
  <c r="BS84" i="67"/>
  <c r="BT84" i="67"/>
  <c r="BU84" i="67"/>
  <c r="BV84" i="67"/>
  <c r="BW84" i="67"/>
  <c r="BX84" i="67"/>
  <c r="BY84" i="67"/>
  <c r="O83" i="71" s="1"/>
  <c r="BZ84" i="67"/>
  <c r="CA84" i="67"/>
  <c r="CB84" i="67"/>
  <c r="CC84" i="67"/>
  <c r="CD84" i="67"/>
  <c r="CX84" i="67" s="1"/>
  <c r="CE84" i="67"/>
  <c r="CF84" i="67"/>
  <c r="CG84" i="67"/>
  <c r="CH84" i="67"/>
  <c r="DB84" i="67" s="1"/>
  <c r="CI84" i="67"/>
  <c r="CJ84" i="67"/>
  <c r="CK84" i="67"/>
  <c r="CL84" i="67"/>
  <c r="DF84" i="67" s="1"/>
  <c r="CM84" i="67"/>
  <c r="CN84" i="67"/>
  <c r="CO84" i="67"/>
  <c r="CP84" i="67"/>
  <c r="CQ84" i="67"/>
  <c r="CR84" i="67"/>
  <c r="CS84" i="67"/>
  <c r="CT84" i="67"/>
  <c r="DN84" i="67" s="1"/>
  <c r="CU84" i="67"/>
  <c r="CV84" i="67"/>
  <c r="DP84" i="67" s="1"/>
  <c r="CW84" i="67"/>
  <c r="CY84" i="67"/>
  <c r="DA84" i="67"/>
  <c r="DC84" i="67"/>
  <c r="DE84" i="67"/>
  <c r="DG84" i="67"/>
  <c r="DI84" i="67"/>
  <c r="DK84" i="67"/>
  <c r="DM84" i="67"/>
  <c r="DO84" i="67"/>
  <c r="DQ84" i="67"/>
  <c r="DR84" i="67"/>
  <c r="DS84" i="67"/>
  <c r="DT84" i="67"/>
  <c r="DU84" i="67"/>
  <c r="DV84" i="67"/>
  <c r="DW84" i="67"/>
  <c r="DX84" i="67"/>
  <c r="DY84" i="67"/>
  <c r="DZ84" i="67"/>
  <c r="EA84" i="67"/>
  <c r="EB84" i="67"/>
  <c r="EC84" i="67"/>
  <c r="ED84" i="67"/>
  <c r="EE84" i="67"/>
  <c r="EF84" i="67"/>
  <c r="EG84" i="67"/>
  <c r="EH84" i="67"/>
  <c r="EI84" i="67"/>
  <c r="EJ84" i="67"/>
  <c r="EK84" i="67"/>
  <c r="EL84" i="67"/>
  <c r="EM84" i="67"/>
  <c r="EN84" i="67"/>
  <c r="EO84" i="67"/>
  <c r="EP84" i="67"/>
  <c r="EQ84" i="67"/>
  <c r="ER84" i="67"/>
  <c r="ES84" i="67"/>
  <c r="ET84" i="67"/>
  <c r="EU84" i="67"/>
  <c r="EV84" i="67"/>
  <c r="EW84" i="67"/>
  <c r="EX84" i="67"/>
  <c r="EY84" i="67"/>
  <c r="EZ84" i="67"/>
  <c r="FA84" i="67"/>
  <c r="FB84" i="67"/>
  <c r="FC84" i="67"/>
  <c r="FD84" i="67"/>
  <c r="FE84" i="67"/>
  <c r="AP85" i="67"/>
  <c r="AQ85" i="67"/>
  <c r="AR85" i="67"/>
  <c r="AS85" i="67"/>
  <c r="AT85" i="67"/>
  <c r="AU85" i="67"/>
  <c r="AV85" i="67"/>
  <c r="AW85" i="67"/>
  <c r="AX85" i="67"/>
  <c r="AY85" i="67"/>
  <c r="AZ85" i="67"/>
  <c r="BA85" i="67"/>
  <c r="BB85" i="67"/>
  <c r="BC85" i="67"/>
  <c r="BD85" i="67"/>
  <c r="BE85" i="67"/>
  <c r="BF85" i="67"/>
  <c r="BG85" i="67"/>
  <c r="K84" i="71" s="1"/>
  <c r="BH85" i="67"/>
  <c r="BI85" i="67"/>
  <c r="BJ85" i="67"/>
  <c r="BK85" i="67"/>
  <c r="BL85" i="67"/>
  <c r="BM85" i="67"/>
  <c r="BN85" i="67"/>
  <c r="BO85" i="67"/>
  <c r="BP85" i="67"/>
  <c r="BQ85" i="67"/>
  <c r="BR85" i="67"/>
  <c r="BS85" i="67"/>
  <c r="BT85" i="67"/>
  <c r="BU85" i="67"/>
  <c r="BV85" i="67"/>
  <c r="BW85" i="67"/>
  <c r="BX85" i="67"/>
  <c r="BY85" i="67"/>
  <c r="O84" i="71" s="1"/>
  <c r="BZ85" i="67"/>
  <c r="CA85" i="67"/>
  <c r="CB85" i="67"/>
  <c r="CC85" i="67"/>
  <c r="CD85" i="67"/>
  <c r="CE85" i="67"/>
  <c r="CF85" i="67"/>
  <c r="CG85" i="67"/>
  <c r="CH85" i="67"/>
  <c r="DB85" i="67" s="1"/>
  <c r="CI85" i="67"/>
  <c r="CJ85" i="67"/>
  <c r="DD85" i="67" s="1"/>
  <c r="CK85" i="67"/>
  <c r="CL85" i="67"/>
  <c r="DF85" i="67" s="1"/>
  <c r="CM85" i="67"/>
  <c r="CN85" i="67"/>
  <c r="CO85" i="67"/>
  <c r="CP85" i="67"/>
  <c r="CQ85" i="67"/>
  <c r="CR85" i="67"/>
  <c r="CS85" i="67"/>
  <c r="CT85" i="67"/>
  <c r="DN85" i="67" s="1"/>
  <c r="CU85" i="67"/>
  <c r="W84" i="71" s="1"/>
  <c r="CV85" i="67"/>
  <c r="DP85" i="67" s="1"/>
  <c r="CW85" i="67"/>
  <c r="CY85" i="67"/>
  <c r="DA85" i="67"/>
  <c r="DC85" i="67"/>
  <c r="DE85" i="67"/>
  <c r="DG85" i="67"/>
  <c r="DI85" i="67"/>
  <c r="DK85" i="67"/>
  <c r="DM85" i="67"/>
  <c r="DO85" i="67"/>
  <c r="DQ85" i="67"/>
  <c r="DR85" i="67"/>
  <c r="DS85" i="67"/>
  <c r="DT85" i="67"/>
  <c r="DU85" i="67"/>
  <c r="DV85" i="67"/>
  <c r="DW85" i="67"/>
  <c r="DX85" i="67"/>
  <c r="DY85" i="67"/>
  <c r="DZ85" i="67"/>
  <c r="EA85" i="67"/>
  <c r="EB85" i="67"/>
  <c r="EC85" i="67"/>
  <c r="ED85" i="67"/>
  <c r="EE85" i="67"/>
  <c r="EF85" i="67"/>
  <c r="EG85" i="67"/>
  <c r="EH85" i="67"/>
  <c r="EI85" i="67"/>
  <c r="EJ85" i="67"/>
  <c r="EK85" i="67"/>
  <c r="EL85" i="67"/>
  <c r="EM85" i="67"/>
  <c r="EN85" i="67"/>
  <c r="EO85" i="67"/>
  <c r="EP85" i="67"/>
  <c r="EQ85" i="67"/>
  <c r="ER85" i="67"/>
  <c r="ES85" i="67"/>
  <c r="ET85" i="67"/>
  <c r="EU85" i="67"/>
  <c r="EV85" i="67"/>
  <c r="EW85" i="67"/>
  <c r="EX85" i="67"/>
  <c r="EY85" i="67"/>
  <c r="EZ85" i="67"/>
  <c r="FA85" i="67"/>
  <c r="FB85" i="67"/>
  <c r="FC85" i="67"/>
  <c r="FD85" i="67"/>
  <c r="FE85" i="67"/>
  <c r="AP86" i="67"/>
  <c r="AQ86" i="67"/>
  <c r="AR86" i="67"/>
  <c r="AS86" i="67"/>
  <c r="AT86" i="67"/>
  <c r="AU86" i="67"/>
  <c r="AV86" i="67"/>
  <c r="AW86" i="67"/>
  <c r="AX86" i="67"/>
  <c r="AY86" i="67"/>
  <c r="AZ86" i="67"/>
  <c r="BA86" i="67"/>
  <c r="BB86" i="67"/>
  <c r="BC86" i="67"/>
  <c r="BD86" i="67"/>
  <c r="BE86" i="67"/>
  <c r="BF86" i="67"/>
  <c r="BG86" i="67"/>
  <c r="K85" i="71" s="1"/>
  <c r="BH86" i="67"/>
  <c r="BI86" i="67"/>
  <c r="BJ86" i="67"/>
  <c r="BK86" i="67"/>
  <c r="BL86" i="67"/>
  <c r="BM86" i="67"/>
  <c r="BN86" i="67"/>
  <c r="BO86" i="67"/>
  <c r="BP86" i="67"/>
  <c r="BQ86" i="67"/>
  <c r="BR86" i="67"/>
  <c r="BS86" i="67"/>
  <c r="BT86" i="67"/>
  <c r="BU86" i="67"/>
  <c r="BV86" i="67"/>
  <c r="BW86" i="67"/>
  <c r="BX86" i="67"/>
  <c r="BY86" i="67"/>
  <c r="O85" i="71" s="1"/>
  <c r="BZ86" i="67"/>
  <c r="CA86" i="67"/>
  <c r="CB86" i="67"/>
  <c r="CC86" i="67"/>
  <c r="CD86" i="67"/>
  <c r="CE86" i="67"/>
  <c r="CF86" i="67"/>
  <c r="CG86" i="67"/>
  <c r="CH86" i="67"/>
  <c r="DB86" i="67" s="1"/>
  <c r="CI86" i="67"/>
  <c r="CJ86" i="67"/>
  <c r="DD86" i="67" s="1"/>
  <c r="CK86" i="67"/>
  <c r="CL86" i="67"/>
  <c r="DF86" i="67" s="1"/>
  <c r="CM86" i="67"/>
  <c r="CN86" i="67"/>
  <c r="CO86" i="67"/>
  <c r="CP86" i="67"/>
  <c r="CQ86" i="67"/>
  <c r="CR86" i="67"/>
  <c r="CS86" i="67"/>
  <c r="CT86" i="67"/>
  <c r="DN86" i="67" s="1"/>
  <c r="CU86" i="67"/>
  <c r="CV86" i="67"/>
  <c r="DP86" i="67" s="1"/>
  <c r="CW86" i="67"/>
  <c r="CY86" i="67"/>
  <c r="DA86" i="67"/>
  <c r="DC86" i="67"/>
  <c r="DE86" i="67"/>
  <c r="DG86" i="67"/>
  <c r="DI86" i="67"/>
  <c r="DK86" i="67"/>
  <c r="DM86" i="67"/>
  <c r="DO86" i="67"/>
  <c r="DQ86" i="67"/>
  <c r="DR86" i="67"/>
  <c r="DS86" i="67"/>
  <c r="DT86" i="67"/>
  <c r="DU86" i="67"/>
  <c r="DV86" i="67"/>
  <c r="DW86" i="67"/>
  <c r="DX86" i="67"/>
  <c r="DY86" i="67"/>
  <c r="DZ86" i="67"/>
  <c r="EA86" i="67"/>
  <c r="EB86" i="67"/>
  <c r="EC86" i="67"/>
  <c r="ED86" i="67"/>
  <c r="EE86" i="67"/>
  <c r="EF86" i="67"/>
  <c r="EG86" i="67"/>
  <c r="EH86" i="67"/>
  <c r="EI86" i="67"/>
  <c r="AI85" i="71" s="1"/>
  <c r="EJ86" i="67"/>
  <c r="EK86" i="67"/>
  <c r="EL86" i="67"/>
  <c r="EM86" i="67"/>
  <c r="EN86" i="67"/>
  <c r="EO86" i="67"/>
  <c r="EP86" i="67"/>
  <c r="EQ86" i="67"/>
  <c r="ER86" i="67"/>
  <c r="ES86" i="67"/>
  <c r="ET86" i="67"/>
  <c r="EU86" i="67"/>
  <c r="EV86" i="67"/>
  <c r="EW86" i="67"/>
  <c r="EX86" i="67"/>
  <c r="EY86" i="67"/>
  <c r="EZ86" i="67"/>
  <c r="FA86" i="67"/>
  <c r="FB86" i="67"/>
  <c r="FC86" i="67"/>
  <c r="FD86" i="67"/>
  <c r="FE86" i="67"/>
  <c r="AP87" i="67"/>
  <c r="AQ87" i="67"/>
  <c r="AR87" i="67"/>
  <c r="AS87" i="67"/>
  <c r="AT87" i="67"/>
  <c r="AU87" i="67"/>
  <c r="AV87" i="67"/>
  <c r="AW87" i="67"/>
  <c r="AX87" i="67"/>
  <c r="AY87" i="67"/>
  <c r="AZ87" i="67"/>
  <c r="BA87" i="67"/>
  <c r="BB87" i="67"/>
  <c r="BC87" i="67"/>
  <c r="BD87" i="67"/>
  <c r="BE87" i="67"/>
  <c r="BF87" i="67"/>
  <c r="BG87" i="67"/>
  <c r="K86" i="71" s="1"/>
  <c r="BH87" i="67"/>
  <c r="BI87" i="67"/>
  <c r="BJ87" i="67"/>
  <c r="BK87" i="67"/>
  <c r="BL87" i="67"/>
  <c r="BM87" i="67"/>
  <c r="BN87" i="67"/>
  <c r="BO87" i="67"/>
  <c r="BP87" i="67"/>
  <c r="BQ87" i="67"/>
  <c r="BR87" i="67"/>
  <c r="BS87" i="67"/>
  <c r="BT87" i="67"/>
  <c r="BU87" i="67"/>
  <c r="BV87" i="67"/>
  <c r="BW87" i="67"/>
  <c r="BX87" i="67"/>
  <c r="BY87" i="67"/>
  <c r="O86" i="71" s="1"/>
  <c r="BZ87" i="67"/>
  <c r="CA87" i="67"/>
  <c r="CB87" i="67"/>
  <c r="CC87" i="67"/>
  <c r="CD87" i="67"/>
  <c r="CE87" i="67"/>
  <c r="CF87" i="67"/>
  <c r="CZ87" i="67" s="1"/>
  <c r="CG87" i="67"/>
  <c r="CH87" i="67"/>
  <c r="DB87" i="67" s="1"/>
  <c r="CI87" i="67"/>
  <c r="CJ87" i="67"/>
  <c r="CK87" i="67"/>
  <c r="CL87" i="67"/>
  <c r="CM87" i="67"/>
  <c r="CN87" i="67"/>
  <c r="CO87" i="67"/>
  <c r="CP87" i="67"/>
  <c r="CQ87" i="67"/>
  <c r="CR87" i="67"/>
  <c r="CS87" i="67"/>
  <c r="CT87" i="67"/>
  <c r="DN87" i="67" s="1"/>
  <c r="CU87" i="67"/>
  <c r="W86" i="71" s="1"/>
  <c r="CV87" i="67"/>
  <c r="DP87" i="67" s="1"/>
  <c r="CW87" i="67"/>
  <c r="CY87" i="67"/>
  <c r="DA87" i="67"/>
  <c r="DC87" i="67"/>
  <c r="DE87" i="67"/>
  <c r="DG87" i="67"/>
  <c r="DI87" i="67"/>
  <c r="DK87" i="67"/>
  <c r="DM87" i="67"/>
  <c r="DO87" i="67"/>
  <c r="DQ87" i="67"/>
  <c r="DR87" i="67"/>
  <c r="DS87" i="67"/>
  <c r="DT87" i="67"/>
  <c r="DU87" i="67"/>
  <c r="DV87" i="67"/>
  <c r="DW87" i="67"/>
  <c r="DX87" i="67"/>
  <c r="DY87" i="67"/>
  <c r="DZ87" i="67"/>
  <c r="EA87" i="67"/>
  <c r="EB87" i="67"/>
  <c r="EC87" i="67"/>
  <c r="ED87" i="67"/>
  <c r="EE87" i="67"/>
  <c r="EF87" i="67"/>
  <c r="EG87" i="67"/>
  <c r="EH87" i="67"/>
  <c r="EI87" i="67"/>
  <c r="EJ87" i="67"/>
  <c r="EK87" i="67"/>
  <c r="EL87" i="67"/>
  <c r="EM87" i="67"/>
  <c r="EN87" i="67"/>
  <c r="EO87" i="67"/>
  <c r="EP87" i="67"/>
  <c r="EQ87" i="67"/>
  <c r="ER87" i="67"/>
  <c r="ES87" i="67"/>
  <c r="ET87" i="67"/>
  <c r="EU87" i="67"/>
  <c r="EV87" i="67"/>
  <c r="EW87" i="67"/>
  <c r="EX87" i="67"/>
  <c r="EY87" i="67"/>
  <c r="EZ87" i="67"/>
  <c r="FA87" i="67"/>
  <c r="FB87" i="67"/>
  <c r="FC87" i="67"/>
  <c r="FD87" i="67"/>
  <c r="FE87" i="67"/>
  <c r="AP88" i="67"/>
  <c r="AQ88" i="67"/>
  <c r="AR88" i="67"/>
  <c r="AS88" i="67"/>
  <c r="AT88" i="67"/>
  <c r="AU88" i="67"/>
  <c r="AV88" i="67"/>
  <c r="AW88" i="67"/>
  <c r="AX88" i="67"/>
  <c r="AY88" i="67"/>
  <c r="AZ88" i="67"/>
  <c r="BA88" i="67"/>
  <c r="BB88" i="67"/>
  <c r="BC88" i="67"/>
  <c r="BD88" i="67"/>
  <c r="BE88" i="67"/>
  <c r="BF88" i="67"/>
  <c r="J87" i="71" s="1"/>
  <c r="BG88" i="67"/>
  <c r="K87" i="71" s="1"/>
  <c r="BH88" i="67"/>
  <c r="BI88" i="67"/>
  <c r="BJ88" i="67"/>
  <c r="BK88" i="67"/>
  <c r="BL88" i="67"/>
  <c r="BM88" i="67"/>
  <c r="BN88" i="67"/>
  <c r="BO88" i="67"/>
  <c r="BP88" i="67"/>
  <c r="BQ88" i="67"/>
  <c r="BR88" i="67"/>
  <c r="BS88" i="67"/>
  <c r="BT88" i="67"/>
  <c r="BU88" i="67"/>
  <c r="BV88" i="67"/>
  <c r="BW88" i="67"/>
  <c r="BX88" i="67"/>
  <c r="BY88" i="67"/>
  <c r="O87" i="71" s="1"/>
  <c r="BZ88" i="67"/>
  <c r="P87" i="71" s="1"/>
  <c r="CA88" i="67"/>
  <c r="CB88" i="67"/>
  <c r="CC88" i="67"/>
  <c r="CD88" i="67"/>
  <c r="CE88" i="67"/>
  <c r="CF88" i="67"/>
  <c r="CG88" i="67"/>
  <c r="CH88" i="67"/>
  <c r="DB88" i="67" s="1"/>
  <c r="CI88" i="67"/>
  <c r="CJ88" i="67"/>
  <c r="DD88" i="67" s="1"/>
  <c r="CK88" i="67"/>
  <c r="CL88" i="67"/>
  <c r="DF88" i="67" s="1"/>
  <c r="CM88" i="67"/>
  <c r="CN88" i="67"/>
  <c r="CO88" i="67"/>
  <c r="CP88" i="67"/>
  <c r="DJ88" i="67" s="1"/>
  <c r="CQ88" i="67"/>
  <c r="CR88" i="67"/>
  <c r="DL88" i="67" s="1"/>
  <c r="CS88" i="67"/>
  <c r="CT88" i="67"/>
  <c r="CU88" i="67"/>
  <c r="CV88" i="67"/>
  <c r="DP88" i="67" s="1"/>
  <c r="CW88" i="67"/>
  <c r="CY88" i="67"/>
  <c r="DA88" i="67"/>
  <c r="DC88" i="67"/>
  <c r="DE88" i="67"/>
  <c r="DG88" i="67"/>
  <c r="DI88" i="67"/>
  <c r="DK88" i="67"/>
  <c r="DM88" i="67"/>
  <c r="DO88" i="67"/>
  <c r="DQ88" i="67"/>
  <c r="DR88" i="67"/>
  <c r="DS88" i="67"/>
  <c r="DT88" i="67"/>
  <c r="DU88" i="67"/>
  <c r="DV88" i="67"/>
  <c r="DW88" i="67"/>
  <c r="DX88" i="67"/>
  <c r="DY88" i="67"/>
  <c r="DZ88" i="67"/>
  <c r="EA88" i="67"/>
  <c r="EB88" i="67"/>
  <c r="EC88" i="67"/>
  <c r="ED88" i="67"/>
  <c r="EE88" i="67"/>
  <c r="EF88" i="67"/>
  <c r="EG88" i="67"/>
  <c r="EH88" i="67"/>
  <c r="EI88" i="67"/>
  <c r="EJ88" i="67"/>
  <c r="EK88" i="67"/>
  <c r="EL88" i="67"/>
  <c r="EM88" i="67"/>
  <c r="EN88" i="67"/>
  <c r="EO88" i="67"/>
  <c r="EP88" i="67"/>
  <c r="EQ88" i="67"/>
  <c r="ER88" i="67"/>
  <c r="ES88" i="67"/>
  <c r="ET88" i="67"/>
  <c r="EU88" i="67"/>
  <c r="EV88" i="67"/>
  <c r="EW88" i="67"/>
  <c r="EX88" i="67"/>
  <c r="EY88" i="67"/>
  <c r="EZ88" i="67"/>
  <c r="FA88" i="67"/>
  <c r="FB88" i="67"/>
  <c r="FC88" i="67"/>
  <c r="FD88" i="67"/>
  <c r="FE88" i="67"/>
  <c r="AP89" i="67"/>
  <c r="AQ89" i="67"/>
  <c r="AR89" i="67"/>
  <c r="AS89" i="67"/>
  <c r="AT89" i="67"/>
  <c r="AU89" i="67"/>
  <c r="AV89" i="67"/>
  <c r="AW89" i="67"/>
  <c r="AX89" i="67"/>
  <c r="AY89" i="67"/>
  <c r="AZ89" i="67"/>
  <c r="BA89" i="67"/>
  <c r="BB89" i="67"/>
  <c r="BC89" i="67"/>
  <c r="BD89" i="67"/>
  <c r="BE89" i="67"/>
  <c r="BF89" i="67"/>
  <c r="BG89" i="67"/>
  <c r="K88" i="71" s="1"/>
  <c r="BH89" i="67"/>
  <c r="BI89" i="67"/>
  <c r="BJ89" i="67"/>
  <c r="BK89" i="67"/>
  <c r="BL89" i="67"/>
  <c r="BM89" i="67"/>
  <c r="BN89" i="67"/>
  <c r="BO89" i="67"/>
  <c r="BP89" i="67"/>
  <c r="BQ89" i="67"/>
  <c r="BR89" i="67"/>
  <c r="BS89" i="67"/>
  <c r="BT89" i="67"/>
  <c r="BU89" i="67"/>
  <c r="BV89" i="67"/>
  <c r="BW89" i="67"/>
  <c r="BX89" i="67"/>
  <c r="BY89" i="67"/>
  <c r="O88" i="71" s="1"/>
  <c r="BZ89" i="67"/>
  <c r="CA89" i="67"/>
  <c r="CB89" i="67"/>
  <c r="CC89" i="67"/>
  <c r="CD89" i="67"/>
  <c r="CE89" i="67"/>
  <c r="CF89" i="67"/>
  <c r="CG89" i="67"/>
  <c r="CH89" i="67"/>
  <c r="DB89" i="67" s="1"/>
  <c r="CI89" i="67"/>
  <c r="CJ89" i="67"/>
  <c r="CK89" i="67"/>
  <c r="CL89" i="67"/>
  <c r="DF89" i="67" s="1"/>
  <c r="CM89" i="67"/>
  <c r="CN89" i="67"/>
  <c r="DH89" i="67" s="1"/>
  <c r="CO89" i="67"/>
  <c r="CP89" i="67"/>
  <c r="CQ89" i="67"/>
  <c r="CR89" i="67"/>
  <c r="DL89" i="67" s="1"/>
  <c r="CS89" i="67"/>
  <c r="CT89" i="67"/>
  <c r="CU89" i="67"/>
  <c r="CV89" i="67"/>
  <c r="DP89" i="67" s="1"/>
  <c r="CW89" i="67"/>
  <c r="CY89" i="67"/>
  <c r="DA89" i="67"/>
  <c r="DC89" i="67"/>
  <c r="DE89" i="67"/>
  <c r="DG89" i="67"/>
  <c r="DI89" i="67"/>
  <c r="DK89" i="67"/>
  <c r="DM89" i="67"/>
  <c r="DO89" i="67"/>
  <c r="DQ89" i="67"/>
  <c r="DR89" i="67"/>
  <c r="DS89" i="67"/>
  <c r="DT89" i="67"/>
  <c r="DU89" i="67"/>
  <c r="DV89" i="67"/>
  <c r="DW89" i="67"/>
  <c r="DX89" i="67"/>
  <c r="DY89" i="67"/>
  <c r="DZ89" i="67"/>
  <c r="EA89" i="67"/>
  <c r="EB89" i="67"/>
  <c r="EC89" i="67"/>
  <c r="ED89" i="67"/>
  <c r="EE89" i="67"/>
  <c r="EF89" i="67"/>
  <c r="EG89" i="67"/>
  <c r="EH89" i="67"/>
  <c r="EI89" i="67"/>
  <c r="AI88" i="71" s="1"/>
  <c r="EJ89" i="67"/>
  <c r="EK89" i="67"/>
  <c r="EL89" i="67"/>
  <c r="EM89" i="67"/>
  <c r="EN89" i="67"/>
  <c r="EO89" i="67"/>
  <c r="EP89" i="67"/>
  <c r="EQ89" i="67"/>
  <c r="ER89" i="67"/>
  <c r="ES89" i="67"/>
  <c r="ET89" i="67"/>
  <c r="EU89" i="67"/>
  <c r="EV89" i="67"/>
  <c r="EW89" i="67"/>
  <c r="EX89" i="67"/>
  <c r="EY89" i="67"/>
  <c r="EZ89" i="67"/>
  <c r="FA89" i="67"/>
  <c r="FB89" i="67"/>
  <c r="FC89" i="67"/>
  <c r="FD89" i="67"/>
  <c r="FE89" i="67"/>
  <c r="AV90" i="67"/>
  <c r="AW90" i="67"/>
  <c r="AX90" i="67"/>
  <c r="AY90" i="67"/>
  <c r="AZ90" i="67"/>
  <c r="BA90" i="67"/>
  <c r="BH90" i="67"/>
  <c r="BI90" i="67"/>
  <c r="BP90" i="67"/>
  <c r="BQ90" i="67"/>
  <c r="BR90" i="67"/>
  <c r="BS90" i="67"/>
  <c r="BT90" i="67"/>
  <c r="BU90" i="67"/>
  <c r="CB90" i="67"/>
  <c r="CC90" i="67"/>
  <c r="CJ90" i="67"/>
  <c r="CK90" i="67"/>
  <c r="CL90" i="67"/>
  <c r="DF90" i="67" s="1"/>
  <c r="CM90" i="67"/>
  <c r="CN90" i="67"/>
  <c r="CO90" i="67"/>
  <c r="CV90" i="67"/>
  <c r="DP90" i="67" s="1"/>
  <c r="CW90" i="67"/>
  <c r="CY90" i="67"/>
  <c r="DA90" i="67"/>
  <c r="DC90" i="67"/>
  <c r="DE90" i="67"/>
  <c r="DG90" i="67"/>
  <c r="DI90" i="67"/>
  <c r="DK90" i="67"/>
  <c r="DM90" i="67"/>
  <c r="DO90" i="67"/>
  <c r="DQ90" i="67"/>
  <c r="DX90" i="67"/>
  <c r="DY90" i="67"/>
  <c r="DZ90" i="67"/>
  <c r="EA90" i="67"/>
  <c r="EB90" i="67"/>
  <c r="EC90" i="67"/>
  <c r="EJ90" i="67"/>
  <c r="EK90" i="67"/>
  <c r="ER90" i="67"/>
  <c r="ES90" i="67"/>
  <c r="ET90" i="67"/>
  <c r="EU90" i="67"/>
  <c r="EV90" i="67"/>
  <c r="EW90" i="67"/>
  <c r="FD90" i="67"/>
  <c r="FE90" i="67"/>
  <c r="AV91" i="67"/>
  <c r="AW91" i="67"/>
  <c r="AX91" i="67"/>
  <c r="AY91" i="67"/>
  <c r="AZ91" i="67"/>
  <c r="BA91" i="67"/>
  <c r="BH91" i="67"/>
  <c r="BI91" i="67"/>
  <c r="BP91" i="67"/>
  <c r="BQ91" i="67"/>
  <c r="BR91" i="67"/>
  <c r="BS91" i="67"/>
  <c r="BT91" i="67"/>
  <c r="BU91" i="67"/>
  <c r="CB91" i="67"/>
  <c r="CC91" i="67"/>
  <c r="CJ91" i="67"/>
  <c r="CK91" i="67"/>
  <c r="CL91" i="67"/>
  <c r="CM91" i="67"/>
  <c r="CN91" i="67"/>
  <c r="DH91" i="67" s="1"/>
  <c r="CO91" i="67"/>
  <c r="CV91" i="67"/>
  <c r="DP91" i="67" s="1"/>
  <c r="CW91" i="67"/>
  <c r="CY91" i="67"/>
  <c r="DA91" i="67"/>
  <c r="DC91" i="67"/>
  <c r="DE91" i="67"/>
  <c r="DG91" i="67"/>
  <c r="DI91" i="67"/>
  <c r="DK91" i="67"/>
  <c r="DM91" i="67"/>
  <c r="DO91" i="67"/>
  <c r="DQ91" i="67"/>
  <c r="DX91" i="67"/>
  <c r="DY91" i="67"/>
  <c r="DZ91" i="67"/>
  <c r="EA91" i="67"/>
  <c r="EB91" i="67"/>
  <c r="EC91" i="67"/>
  <c r="EJ91" i="67"/>
  <c r="EK91" i="67"/>
  <c r="ER91" i="67"/>
  <c r="ES91" i="67"/>
  <c r="ET91" i="67"/>
  <c r="EU91" i="67"/>
  <c r="EV91" i="67"/>
  <c r="EW91" i="67"/>
  <c r="FD91" i="67"/>
  <c r="FE91" i="67"/>
  <c r="AV92" i="67"/>
  <c r="AW92" i="67"/>
  <c r="AX92" i="67"/>
  <c r="AY92" i="67"/>
  <c r="AZ92" i="67"/>
  <c r="BA92" i="67"/>
  <c r="BH92" i="67"/>
  <c r="BI92" i="67"/>
  <c r="BP92" i="67"/>
  <c r="BQ92" i="67"/>
  <c r="BR92" i="67"/>
  <c r="BS92" i="67"/>
  <c r="BT92" i="67"/>
  <c r="BU92" i="67"/>
  <c r="CB92" i="67"/>
  <c r="CC92" i="67"/>
  <c r="CJ92" i="67"/>
  <c r="CK92" i="67"/>
  <c r="CL92" i="67"/>
  <c r="DF92" i="67" s="1"/>
  <c r="CM92" i="67"/>
  <c r="CN92" i="67"/>
  <c r="CO92" i="67"/>
  <c r="CV92" i="67"/>
  <c r="DP92" i="67" s="1"/>
  <c r="CW92" i="67"/>
  <c r="CY92" i="67"/>
  <c r="DA92" i="67"/>
  <c r="DC92" i="67"/>
  <c r="DE92" i="67"/>
  <c r="DG92" i="67"/>
  <c r="DI92" i="67"/>
  <c r="DK92" i="67"/>
  <c r="DM92" i="67"/>
  <c r="DO92" i="67"/>
  <c r="DQ92" i="67"/>
  <c r="DX92" i="67"/>
  <c r="DY92" i="67"/>
  <c r="DZ92" i="67"/>
  <c r="EA92" i="67"/>
  <c r="EB92" i="67"/>
  <c r="EC92" i="67"/>
  <c r="EJ92" i="67"/>
  <c r="EK92" i="67"/>
  <c r="ER92" i="67"/>
  <c r="ES92" i="67"/>
  <c r="ET92" i="67"/>
  <c r="EU92" i="67"/>
  <c r="EV92" i="67"/>
  <c r="EW92" i="67"/>
  <c r="FD92" i="67"/>
  <c r="FE92" i="67"/>
  <c r="AV93" i="67"/>
  <c r="AW93" i="67"/>
  <c r="AX93" i="67"/>
  <c r="AY93" i="67"/>
  <c r="AZ93" i="67"/>
  <c r="BA93" i="67"/>
  <c r="BH93" i="67"/>
  <c r="BI93" i="67"/>
  <c r="BP93" i="67"/>
  <c r="BQ93" i="67"/>
  <c r="BR93" i="67"/>
  <c r="BS93" i="67"/>
  <c r="BT93" i="67"/>
  <c r="BU93" i="67"/>
  <c r="CB93" i="67"/>
  <c r="CC93" i="67"/>
  <c r="CJ93" i="67"/>
  <c r="CK93" i="67"/>
  <c r="CL93" i="67"/>
  <c r="CM93" i="67"/>
  <c r="CN93" i="67"/>
  <c r="CO93" i="67"/>
  <c r="CV93" i="67"/>
  <c r="DP93" i="67" s="1"/>
  <c r="CW93" i="67"/>
  <c r="CY93" i="67"/>
  <c r="DA93" i="67"/>
  <c r="DC93" i="67"/>
  <c r="DE93" i="67"/>
  <c r="DG93" i="67"/>
  <c r="DI93" i="67"/>
  <c r="DK93" i="67"/>
  <c r="DM93" i="67"/>
  <c r="DO93" i="67"/>
  <c r="DQ93" i="67"/>
  <c r="DX93" i="67"/>
  <c r="DY93" i="67"/>
  <c r="DZ93" i="67"/>
  <c r="EA93" i="67"/>
  <c r="EB93" i="67"/>
  <c r="EC93" i="67"/>
  <c r="EJ93" i="67"/>
  <c r="EK93" i="67"/>
  <c r="ER93" i="67"/>
  <c r="ES93" i="67"/>
  <c r="ET93" i="67"/>
  <c r="EU93" i="67"/>
  <c r="EV93" i="67"/>
  <c r="EW93" i="67"/>
  <c r="FD93" i="67"/>
  <c r="FE93" i="67"/>
  <c r="AV94" i="67"/>
  <c r="AW94" i="67"/>
  <c r="AX94" i="67"/>
  <c r="AY94" i="67"/>
  <c r="AZ94" i="67"/>
  <c r="BA94" i="67"/>
  <c r="BH94" i="67"/>
  <c r="BI94" i="67"/>
  <c r="BP94" i="67"/>
  <c r="BQ94" i="67"/>
  <c r="BR94" i="67"/>
  <c r="BS94" i="67"/>
  <c r="BT94" i="67"/>
  <c r="BU94" i="67"/>
  <c r="CB94" i="67"/>
  <c r="CC94" i="67"/>
  <c r="CJ94" i="67"/>
  <c r="CK94" i="67"/>
  <c r="CL94" i="67"/>
  <c r="DF94" i="67" s="1"/>
  <c r="CM94" i="67"/>
  <c r="CN94" i="67"/>
  <c r="CO94" i="67"/>
  <c r="CV94" i="67"/>
  <c r="DP94" i="67" s="1"/>
  <c r="CW94" i="67"/>
  <c r="CY94" i="67"/>
  <c r="DA94" i="67"/>
  <c r="DC94" i="67"/>
  <c r="DE94" i="67"/>
  <c r="DG94" i="67"/>
  <c r="DI94" i="67"/>
  <c r="DK94" i="67"/>
  <c r="DM94" i="67"/>
  <c r="DO94" i="67"/>
  <c r="DQ94" i="67"/>
  <c r="DX94" i="67"/>
  <c r="DY94" i="67"/>
  <c r="DZ94" i="67"/>
  <c r="EA94" i="67"/>
  <c r="EB94" i="67"/>
  <c r="EC94" i="67"/>
  <c r="EJ94" i="67"/>
  <c r="EK94" i="67"/>
  <c r="ER94" i="67"/>
  <c r="ES94" i="67"/>
  <c r="ET94" i="67"/>
  <c r="EU94" i="67"/>
  <c r="EV94" i="67"/>
  <c r="EW94" i="67"/>
  <c r="FD94" i="67"/>
  <c r="FE94" i="67"/>
  <c r="AV95" i="67"/>
  <c r="AW95" i="67"/>
  <c r="AX95" i="67"/>
  <c r="AY95" i="67"/>
  <c r="AZ95" i="67"/>
  <c r="BA95" i="67"/>
  <c r="BH95" i="67"/>
  <c r="BI95" i="67"/>
  <c r="BP95" i="67"/>
  <c r="BQ95" i="67"/>
  <c r="BR95" i="67"/>
  <c r="BS95" i="67"/>
  <c r="BT95" i="67"/>
  <c r="BU95" i="67"/>
  <c r="CB95" i="67"/>
  <c r="CC95" i="67"/>
  <c r="CJ95" i="67"/>
  <c r="CK95" i="67"/>
  <c r="CL95" i="67"/>
  <c r="DF95" i="67" s="1"/>
  <c r="CM95" i="67"/>
  <c r="CN95" i="67"/>
  <c r="DH95" i="67" s="1"/>
  <c r="CO95" i="67"/>
  <c r="CV95" i="67"/>
  <c r="DP95" i="67" s="1"/>
  <c r="CW95" i="67"/>
  <c r="CY95" i="67"/>
  <c r="DA95" i="67"/>
  <c r="DC95" i="67"/>
  <c r="DE95" i="67"/>
  <c r="DG95" i="67"/>
  <c r="DI95" i="67"/>
  <c r="DK95" i="67"/>
  <c r="DM95" i="67"/>
  <c r="DO95" i="67"/>
  <c r="DQ95" i="67"/>
  <c r="DX95" i="67"/>
  <c r="DY95" i="67"/>
  <c r="DZ95" i="67"/>
  <c r="EA95" i="67"/>
  <c r="EB95" i="67"/>
  <c r="EC95" i="67"/>
  <c r="EJ95" i="67"/>
  <c r="EK95" i="67"/>
  <c r="ER95" i="67"/>
  <c r="ES95" i="67"/>
  <c r="ET95" i="67"/>
  <c r="EU95" i="67"/>
  <c r="EV95" i="67"/>
  <c r="EW95" i="67"/>
  <c r="FD95" i="67"/>
  <c r="FE95" i="67"/>
  <c r="AV96" i="67"/>
  <c r="AW96" i="67"/>
  <c r="AX96" i="67"/>
  <c r="AY96" i="67"/>
  <c r="AZ96" i="67"/>
  <c r="BA96" i="67"/>
  <c r="BH96" i="67"/>
  <c r="BI96" i="67"/>
  <c r="BP96" i="67"/>
  <c r="BQ96" i="67"/>
  <c r="BR96" i="67"/>
  <c r="BS96" i="67"/>
  <c r="BT96" i="67"/>
  <c r="BU96" i="67"/>
  <c r="CB96" i="67"/>
  <c r="CC96" i="67"/>
  <c r="CJ96" i="67"/>
  <c r="CK96" i="67"/>
  <c r="CL96" i="67"/>
  <c r="DF96" i="67" s="1"/>
  <c r="CM96" i="67"/>
  <c r="CN96" i="67"/>
  <c r="CO96" i="67"/>
  <c r="CV96" i="67"/>
  <c r="DP96" i="67" s="1"/>
  <c r="CW96" i="67"/>
  <c r="CY96" i="67"/>
  <c r="DA96" i="67"/>
  <c r="DC96" i="67"/>
  <c r="DE96" i="67"/>
  <c r="DG96" i="67"/>
  <c r="DI96" i="67"/>
  <c r="DK96" i="67"/>
  <c r="DM96" i="67"/>
  <c r="DO96" i="67"/>
  <c r="DQ96" i="67"/>
  <c r="DX96" i="67"/>
  <c r="DY96" i="67"/>
  <c r="DZ96" i="67"/>
  <c r="EA96" i="67"/>
  <c r="EB96" i="67"/>
  <c r="EC96" i="67"/>
  <c r="EJ96" i="67"/>
  <c r="EK96" i="67"/>
  <c r="ER96" i="67"/>
  <c r="ES96" i="67"/>
  <c r="ET96" i="67"/>
  <c r="EU96" i="67"/>
  <c r="EV96" i="67"/>
  <c r="EW96" i="67"/>
  <c r="FD96" i="67"/>
  <c r="FE96" i="67"/>
  <c r="AV97" i="67"/>
  <c r="AW97" i="67"/>
  <c r="AX97" i="67"/>
  <c r="AY97" i="67"/>
  <c r="AZ97" i="67"/>
  <c r="BA97" i="67"/>
  <c r="BH97" i="67"/>
  <c r="BI97" i="67"/>
  <c r="BP97" i="67"/>
  <c r="BQ97" i="67"/>
  <c r="BR97" i="67"/>
  <c r="BS97" i="67"/>
  <c r="BT97" i="67"/>
  <c r="BU97" i="67"/>
  <c r="CB97" i="67"/>
  <c r="CC97" i="67"/>
  <c r="CJ97" i="67"/>
  <c r="CK97" i="67"/>
  <c r="CL97" i="67"/>
  <c r="CM97" i="67"/>
  <c r="CN97" i="67"/>
  <c r="DH97" i="67" s="1"/>
  <c r="CO97" i="67"/>
  <c r="CV97" i="67"/>
  <c r="DP97" i="67" s="1"/>
  <c r="CW97" i="67"/>
  <c r="CY97" i="67"/>
  <c r="DA97" i="67"/>
  <c r="DC97" i="67"/>
  <c r="DE97" i="67"/>
  <c r="DG97" i="67"/>
  <c r="DI97" i="67"/>
  <c r="DK97" i="67"/>
  <c r="DM97" i="67"/>
  <c r="DO97" i="67"/>
  <c r="DQ97" i="67"/>
  <c r="DX97" i="67"/>
  <c r="DY97" i="67"/>
  <c r="DZ97" i="67"/>
  <c r="EA97" i="67"/>
  <c r="EB97" i="67"/>
  <c r="EC97" i="67"/>
  <c r="EJ97" i="67"/>
  <c r="EK97" i="67"/>
  <c r="ER97" i="67"/>
  <c r="ES97" i="67"/>
  <c r="ET97" i="67"/>
  <c r="EU97" i="67"/>
  <c r="EV97" i="67"/>
  <c r="EW97" i="67"/>
  <c r="FD97" i="67"/>
  <c r="FE97" i="67"/>
  <c r="AV98" i="67"/>
  <c r="AW98" i="67"/>
  <c r="AX98" i="67"/>
  <c r="AY98" i="67"/>
  <c r="AZ98" i="67"/>
  <c r="BA98" i="67"/>
  <c r="BH98" i="67"/>
  <c r="BI98" i="67"/>
  <c r="BP98" i="67"/>
  <c r="BQ98" i="67"/>
  <c r="BR98" i="67"/>
  <c r="BS98" i="67"/>
  <c r="BT98" i="67"/>
  <c r="BU98" i="67"/>
  <c r="CB98" i="67"/>
  <c r="CC98" i="67"/>
  <c r="CJ98" i="67"/>
  <c r="CK98" i="67"/>
  <c r="CL98" i="67"/>
  <c r="DF98" i="67" s="1"/>
  <c r="CM98" i="67"/>
  <c r="CN98" i="67"/>
  <c r="CO98" i="67"/>
  <c r="CV98" i="67"/>
  <c r="DP98" i="67" s="1"/>
  <c r="CW98" i="67"/>
  <c r="CY98" i="67"/>
  <c r="DA98" i="67"/>
  <c r="DC98" i="67"/>
  <c r="DE98" i="67"/>
  <c r="DG98" i="67"/>
  <c r="DI98" i="67"/>
  <c r="DK98" i="67"/>
  <c r="DM98" i="67"/>
  <c r="DO98" i="67"/>
  <c r="DQ98" i="67"/>
  <c r="DX98" i="67"/>
  <c r="DY98" i="67"/>
  <c r="DZ98" i="67"/>
  <c r="EA98" i="67"/>
  <c r="EB98" i="67"/>
  <c r="EC98" i="67"/>
  <c r="EJ98" i="67"/>
  <c r="EK98" i="67"/>
  <c r="ER98" i="67"/>
  <c r="ES98" i="67"/>
  <c r="ET98" i="67"/>
  <c r="EU98" i="67"/>
  <c r="EV98" i="67"/>
  <c r="EW98" i="67"/>
  <c r="FD98" i="67"/>
  <c r="FE98" i="67"/>
  <c r="AV99" i="67"/>
  <c r="AW99" i="67"/>
  <c r="AX99" i="67"/>
  <c r="AY99" i="67"/>
  <c r="AZ99" i="67"/>
  <c r="BA99" i="67"/>
  <c r="BH99" i="67"/>
  <c r="BI99" i="67"/>
  <c r="BP99" i="67"/>
  <c r="BQ99" i="67"/>
  <c r="BR99" i="67"/>
  <c r="BS99" i="67"/>
  <c r="BT99" i="67"/>
  <c r="BU99" i="67"/>
  <c r="CB99" i="67"/>
  <c r="CC99" i="67"/>
  <c r="CJ99" i="67"/>
  <c r="CK99" i="67"/>
  <c r="CL99" i="67"/>
  <c r="DF99" i="67" s="1"/>
  <c r="CM99" i="67"/>
  <c r="CN99" i="67"/>
  <c r="DH99" i="67" s="1"/>
  <c r="CO99" i="67"/>
  <c r="CV99" i="67"/>
  <c r="DP99" i="67" s="1"/>
  <c r="CW99" i="67"/>
  <c r="CY99" i="67"/>
  <c r="DA99" i="67"/>
  <c r="DC99" i="67"/>
  <c r="DE99" i="67"/>
  <c r="DG99" i="67"/>
  <c r="DI99" i="67"/>
  <c r="DK99" i="67"/>
  <c r="DM99" i="67"/>
  <c r="DO99" i="67"/>
  <c r="DQ99" i="67"/>
  <c r="DX99" i="67"/>
  <c r="DY99" i="67"/>
  <c r="DZ99" i="67"/>
  <c r="EA99" i="67"/>
  <c r="EB99" i="67"/>
  <c r="EC99" i="67"/>
  <c r="EJ99" i="67"/>
  <c r="EK99" i="67"/>
  <c r="ER99" i="67"/>
  <c r="ES99" i="67"/>
  <c r="ET99" i="67"/>
  <c r="EU99" i="67"/>
  <c r="EV99" i="67"/>
  <c r="EW99" i="67"/>
  <c r="FD99" i="67"/>
  <c r="FE99" i="67"/>
  <c r="AV100" i="67"/>
  <c r="AW100" i="67"/>
  <c r="AX100" i="67"/>
  <c r="AY100" i="67"/>
  <c r="AZ100" i="67"/>
  <c r="BA100" i="67"/>
  <c r="BH100" i="67"/>
  <c r="BI100" i="67"/>
  <c r="BP100" i="67"/>
  <c r="BQ100" i="67"/>
  <c r="BR100" i="67"/>
  <c r="BS100" i="67"/>
  <c r="BT100" i="67"/>
  <c r="BU100" i="67"/>
  <c r="CB100" i="67"/>
  <c r="CC100" i="67"/>
  <c r="CJ100" i="67"/>
  <c r="CK100" i="67"/>
  <c r="CL100" i="67"/>
  <c r="DF100" i="67" s="1"/>
  <c r="CM100" i="67"/>
  <c r="CN100" i="67"/>
  <c r="CO100" i="67"/>
  <c r="CV100" i="67"/>
  <c r="DP100" i="67" s="1"/>
  <c r="CW100" i="67"/>
  <c r="CY100" i="67"/>
  <c r="DA100" i="67"/>
  <c r="DC100" i="67"/>
  <c r="DE100" i="67"/>
  <c r="DG100" i="67"/>
  <c r="DI100" i="67"/>
  <c r="DK100" i="67"/>
  <c r="DM100" i="67"/>
  <c r="DO100" i="67"/>
  <c r="DQ100" i="67"/>
  <c r="DX100" i="67"/>
  <c r="DY100" i="67"/>
  <c r="DZ100" i="67"/>
  <c r="EA100" i="67"/>
  <c r="EB100" i="67"/>
  <c r="EC100" i="67"/>
  <c r="EJ100" i="67"/>
  <c r="EK100" i="67"/>
  <c r="ER100" i="67"/>
  <c r="ES100" i="67"/>
  <c r="ET100" i="67"/>
  <c r="EU100" i="67"/>
  <c r="EV100" i="67"/>
  <c r="EW100" i="67"/>
  <c r="FD100" i="67"/>
  <c r="FE100" i="67"/>
  <c r="AV101" i="67"/>
  <c r="AW101" i="67"/>
  <c r="AX101" i="67"/>
  <c r="AY101" i="67"/>
  <c r="AZ101" i="67"/>
  <c r="BA101" i="67"/>
  <c r="BH101" i="67"/>
  <c r="BI101" i="67"/>
  <c r="BP101" i="67"/>
  <c r="BQ101" i="67"/>
  <c r="BR101" i="67"/>
  <c r="BS101" i="67"/>
  <c r="BT101" i="67"/>
  <c r="BU101" i="67"/>
  <c r="CB101" i="67"/>
  <c r="CC101" i="67"/>
  <c r="CJ101" i="67"/>
  <c r="CK101" i="67"/>
  <c r="CL101" i="67"/>
  <c r="DF101" i="67" s="1"/>
  <c r="CM101" i="67"/>
  <c r="CN101" i="67"/>
  <c r="CO101" i="67"/>
  <c r="CV101" i="67"/>
  <c r="DP101" i="67" s="1"/>
  <c r="CW101" i="67"/>
  <c r="CY101" i="67"/>
  <c r="DA101" i="67"/>
  <c r="DC101" i="67"/>
  <c r="DE101" i="67"/>
  <c r="DG101" i="67"/>
  <c r="DI101" i="67"/>
  <c r="DK101" i="67"/>
  <c r="DM101" i="67"/>
  <c r="DO101" i="67"/>
  <c r="DQ101" i="67"/>
  <c r="DX101" i="67"/>
  <c r="DY101" i="67"/>
  <c r="DZ101" i="67"/>
  <c r="EA101" i="67"/>
  <c r="EB101" i="67"/>
  <c r="EC101" i="67"/>
  <c r="EJ101" i="67"/>
  <c r="EK101" i="67"/>
  <c r="ER101" i="67"/>
  <c r="ES101" i="67"/>
  <c r="ET101" i="67"/>
  <c r="EU101" i="67"/>
  <c r="EV101" i="67"/>
  <c r="EW101" i="67"/>
  <c r="FD101" i="67"/>
  <c r="FE101" i="67"/>
  <c r="AV102" i="67"/>
  <c r="AW102" i="67"/>
  <c r="AX102" i="67"/>
  <c r="AY102" i="67"/>
  <c r="AZ102" i="67"/>
  <c r="BA102" i="67"/>
  <c r="BH102" i="67"/>
  <c r="BI102" i="67"/>
  <c r="BP102" i="67"/>
  <c r="BQ102" i="67"/>
  <c r="BR102" i="67"/>
  <c r="BS102" i="67"/>
  <c r="BT102" i="67"/>
  <c r="BU102" i="67"/>
  <c r="CB102" i="67"/>
  <c r="CC102" i="67"/>
  <c r="CJ102" i="67"/>
  <c r="CK102" i="67"/>
  <c r="CL102" i="67"/>
  <c r="DF102" i="67" s="1"/>
  <c r="CM102" i="67"/>
  <c r="CN102" i="67"/>
  <c r="DH102" i="67" s="1"/>
  <c r="CO102" i="67"/>
  <c r="CV102" i="67"/>
  <c r="DP102" i="67" s="1"/>
  <c r="CW102" i="67"/>
  <c r="CY102" i="67"/>
  <c r="DA102" i="67"/>
  <c r="DC102" i="67"/>
  <c r="DE102" i="67"/>
  <c r="DG102" i="67"/>
  <c r="DI102" i="67"/>
  <c r="DK102" i="67"/>
  <c r="DM102" i="67"/>
  <c r="DO102" i="67"/>
  <c r="DQ102" i="67"/>
  <c r="DX102" i="67"/>
  <c r="DY102" i="67"/>
  <c r="DZ102" i="67"/>
  <c r="EA102" i="67"/>
  <c r="EB102" i="67"/>
  <c r="EC102" i="67"/>
  <c r="EJ102" i="67"/>
  <c r="EK102" i="67"/>
  <c r="ER102" i="67"/>
  <c r="ES102" i="67"/>
  <c r="ET102" i="67"/>
  <c r="EU102" i="67"/>
  <c r="EV102" i="67"/>
  <c r="EW102" i="67"/>
  <c r="FD102" i="67"/>
  <c r="FE102" i="67"/>
  <c r="AV103" i="67"/>
  <c r="AW103" i="67"/>
  <c r="AX103" i="67"/>
  <c r="AY103" i="67"/>
  <c r="AZ103" i="67"/>
  <c r="BA103" i="67"/>
  <c r="BH103" i="67"/>
  <c r="BI103" i="67"/>
  <c r="BP103" i="67"/>
  <c r="BQ103" i="67"/>
  <c r="BR103" i="67"/>
  <c r="BS103" i="67"/>
  <c r="BT103" i="67"/>
  <c r="BU103" i="67"/>
  <c r="CB103" i="67"/>
  <c r="CC103" i="67"/>
  <c r="CJ103" i="67"/>
  <c r="CK103" i="67"/>
  <c r="CL103" i="67"/>
  <c r="DF103" i="67" s="1"/>
  <c r="CM103" i="67"/>
  <c r="CN103" i="67"/>
  <c r="DH103" i="67" s="1"/>
  <c r="CO103" i="67"/>
  <c r="CV103" i="67"/>
  <c r="DP103" i="67" s="1"/>
  <c r="CW103" i="67"/>
  <c r="CY103" i="67"/>
  <c r="DA103" i="67"/>
  <c r="DC103" i="67"/>
  <c r="DE103" i="67"/>
  <c r="DG103" i="67"/>
  <c r="DI103" i="67"/>
  <c r="DK103" i="67"/>
  <c r="DM103" i="67"/>
  <c r="DO103" i="67"/>
  <c r="DQ103" i="67"/>
  <c r="DX103" i="67"/>
  <c r="DY103" i="67"/>
  <c r="DZ103" i="67"/>
  <c r="EA103" i="67"/>
  <c r="EB103" i="67"/>
  <c r="EC103" i="67"/>
  <c r="EJ103" i="67"/>
  <c r="EK103" i="67"/>
  <c r="ER103" i="67"/>
  <c r="ES103" i="67"/>
  <c r="ET103" i="67"/>
  <c r="EU103" i="67"/>
  <c r="EV103" i="67"/>
  <c r="EW103" i="67"/>
  <c r="FD103" i="67"/>
  <c r="FE103" i="67"/>
  <c r="AV104" i="67"/>
  <c r="AW104" i="67"/>
  <c r="AX104" i="67"/>
  <c r="AY104" i="67"/>
  <c r="AZ104" i="67"/>
  <c r="BA104" i="67"/>
  <c r="BH104" i="67"/>
  <c r="BI104" i="67"/>
  <c r="BP104" i="67"/>
  <c r="BQ104" i="67"/>
  <c r="BR104" i="67"/>
  <c r="BS104" i="67"/>
  <c r="BT104" i="67"/>
  <c r="BU104" i="67"/>
  <c r="CB104" i="67"/>
  <c r="CC104" i="67"/>
  <c r="CJ104" i="67"/>
  <c r="CK104" i="67"/>
  <c r="CL104" i="67"/>
  <c r="DF104" i="67" s="1"/>
  <c r="CM104" i="67"/>
  <c r="CN104" i="67"/>
  <c r="CO104" i="67"/>
  <c r="CV104" i="67"/>
  <c r="DP104" i="67" s="1"/>
  <c r="CW104" i="67"/>
  <c r="CY104" i="67"/>
  <c r="DA104" i="67"/>
  <c r="DC104" i="67"/>
  <c r="DE104" i="67"/>
  <c r="DG104" i="67"/>
  <c r="DI104" i="67"/>
  <c r="DK104" i="67"/>
  <c r="DM104" i="67"/>
  <c r="DO104" i="67"/>
  <c r="DQ104" i="67"/>
  <c r="DX104" i="67"/>
  <c r="DY104" i="67"/>
  <c r="DZ104" i="67"/>
  <c r="EA104" i="67"/>
  <c r="EB104" i="67"/>
  <c r="EC104" i="67"/>
  <c r="EJ104" i="67"/>
  <c r="EK104" i="67"/>
  <c r="ER104" i="67"/>
  <c r="ES104" i="67"/>
  <c r="ET104" i="67"/>
  <c r="EU104" i="67"/>
  <c r="EV104" i="67"/>
  <c r="EW104" i="67"/>
  <c r="FD104" i="67"/>
  <c r="FE104" i="67"/>
  <c r="AV105" i="67"/>
  <c r="AW105" i="67"/>
  <c r="AX105" i="67"/>
  <c r="AY105" i="67"/>
  <c r="AZ105" i="67"/>
  <c r="BA105" i="67"/>
  <c r="BH105" i="67"/>
  <c r="BI105" i="67"/>
  <c r="BP105" i="67"/>
  <c r="BQ105" i="67"/>
  <c r="BR105" i="67"/>
  <c r="BS105" i="67"/>
  <c r="BT105" i="67"/>
  <c r="BU105" i="67"/>
  <c r="CB105" i="67"/>
  <c r="CC105" i="67"/>
  <c r="CJ105" i="67"/>
  <c r="CK105" i="67"/>
  <c r="CL105" i="67"/>
  <c r="DF105" i="67" s="1"/>
  <c r="CM105" i="67"/>
  <c r="CN105" i="67"/>
  <c r="DH105" i="67" s="1"/>
  <c r="CO105" i="67"/>
  <c r="CV105" i="67"/>
  <c r="DP105" i="67" s="1"/>
  <c r="CW105" i="67"/>
  <c r="CY105" i="67"/>
  <c r="DA105" i="67"/>
  <c r="DC105" i="67"/>
  <c r="DE105" i="67"/>
  <c r="DG105" i="67"/>
  <c r="DI105" i="67"/>
  <c r="DK105" i="67"/>
  <c r="DM105" i="67"/>
  <c r="DO105" i="67"/>
  <c r="DQ105" i="67"/>
  <c r="DX105" i="67"/>
  <c r="DY105" i="67"/>
  <c r="DZ105" i="67"/>
  <c r="EA105" i="67"/>
  <c r="EB105" i="67"/>
  <c r="EC105" i="67"/>
  <c r="EJ105" i="67"/>
  <c r="EK105" i="67"/>
  <c r="ER105" i="67"/>
  <c r="ES105" i="67"/>
  <c r="ET105" i="67"/>
  <c r="EU105" i="67"/>
  <c r="EV105" i="67"/>
  <c r="EW105" i="67"/>
  <c r="FD105" i="67"/>
  <c r="FE105" i="67"/>
  <c r="AV106" i="67"/>
  <c r="AW106" i="67"/>
  <c r="AX106" i="67"/>
  <c r="AY106" i="67"/>
  <c r="AZ106" i="67"/>
  <c r="BA106" i="67"/>
  <c r="BH106" i="67"/>
  <c r="BI106" i="67"/>
  <c r="BP106" i="67"/>
  <c r="BQ106" i="67"/>
  <c r="BR106" i="67"/>
  <c r="BS106" i="67"/>
  <c r="BT106" i="67"/>
  <c r="BU106" i="67"/>
  <c r="CB106" i="67"/>
  <c r="CC106" i="67"/>
  <c r="CJ106" i="67"/>
  <c r="CK106" i="67"/>
  <c r="CL106" i="67"/>
  <c r="DF106" i="67" s="1"/>
  <c r="CM106" i="67"/>
  <c r="CN106" i="67"/>
  <c r="CO106" i="67"/>
  <c r="CV106" i="67"/>
  <c r="DP106" i="67" s="1"/>
  <c r="CW106" i="67"/>
  <c r="CY106" i="67"/>
  <c r="DA106" i="67"/>
  <c r="DC106" i="67"/>
  <c r="DE106" i="67"/>
  <c r="DG106" i="67"/>
  <c r="DI106" i="67"/>
  <c r="DK106" i="67"/>
  <c r="DM106" i="67"/>
  <c r="DO106" i="67"/>
  <c r="DQ106" i="67"/>
  <c r="DX106" i="67"/>
  <c r="DY106" i="67"/>
  <c r="DZ106" i="67"/>
  <c r="EA106" i="67"/>
  <c r="EB106" i="67"/>
  <c r="EC106" i="67"/>
  <c r="EJ106" i="67"/>
  <c r="EK106" i="67"/>
  <c r="ER106" i="67"/>
  <c r="ES106" i="67"/>
  <c r="ET106" i="67"/>
  <c r="EU106" i="67"/>
  <c r="EV106" i="67"/>
  <c r="EW106" i="67"/>
  <c r="FD106" i="67"/>
  <c r="FE106" i="67"/>
  <c r="AV107" i="67"/>
  <c r="AW107" i="67"/>
  <c r="AX107" i="67"/>
  <c r="AY107" i="67"/>
  <c r="AZ107" i="67"/>
  <c r="BA107" i="67"/>
  <c r="BH107" i="67"/>
  <c r="BI107" i="67"/>
  <c r="BP107" i="67"/>
  <c r="BQ107" i="67"/>
  <c r="BR107" i="67"/>
  <c r="BS107" i="67"/>
  <c r="BT107" i="67"/>
  <c r="BU107" i="67"/>
  <c r="CB107" i="67"/>
  <c r="CC107" i="67"/>
  <c r="CJ107" i="67"/>
  <c r="CK107" i="67"/>
  <c r="CL107" i="67"/>
  <c r="DF107" i="67" s="1"/>
  <c r="CM107" i="67"/>
  <c r="CN107" i="67"/>
  <c r="DH107" i="67" s="1"/>
  <c r="CO107" i="67"/>
  <c r="CV107" i="67"/>
  <c r="DP107" i="67" s="1"/>
  <c r="CW107" i="67"/>
  <c r="CY107" i="67"/>
  <c r="DA107" i="67"/>
  <c r="DC107" i="67"/>
  <c r="DE107" i="67"/>
  <c r="DG107" i="67"/>
  <c r="DI107" i="67"/>
  <c r="DK107" i="67"/>
  <c r="DM107" i="67"/>
  <c r="DO107" i="67"/>
  <c r="DQ107" i="67"/>
  <c r="DX107" i="67"/>
  <c r="DY107" i="67"/>
  <c r="DZ107" i="67"/>
  <c r="EA107" i="67"/>
  <c r="EB107" i="67"/>
  <c r="EC107" i="67"/>
  <c r="EJ107" i="67"/>
  <c r="EK107" i="67"/>
  <c r="ER107" i="67"/>
  <c r="ES107" i="67"/>
  <c r="ET107" i="67"/>
  <c r="EU107" i="67"/>
  <c r="EV107" i="67"/>
  <c r="EW107" i="67"/>
  <c r="FD107" i="67"/>
  <c r="FE107" i="67"/>
  <c r="AV108" i="67"/>
  <c r="AW108" i="67"/>
  <c r="AX108" i="67"/>
  <c r="AY108" i="67"/>
  <c r="AZ108" i="67"/>
  <c r="BA108" i="67"/>
  <c r="BH108" i="67"/>
  <c r="BI108" i="67"/>
  <c r="BP108" i="67"/>
  <c r="BQ108" i="67"/>
  <c r="BR108" i="67"/>
  <c r="BS108" i="67"/>
  <c r="BT108" i="67"/>
  <c r="BU108" i="67"/>
  <c r="CB108" i="67"/>
  <c r="CC108" i="67"/>
  <c r="CJ108" i="67"/>
  <c r="CK108" i="67"/>
  <c r="CL108" i="67"/>
  <c r="DF108" i="67" s="1"/>
  <c r="CM108" i="67"/>
  <c r="CN108" i="67"/>
  <c r="CO108" i="67"/>
  <c r="CV108" i="67"/>
  <c r="DP108" i="67" s="1"/>
  <c r="CW108" i="67"/>
  <c r="CY108" i="67"/>
  <c r="DA108" i="67"/>
  <c r="DC108" i="67"/>
  <c r="DE108" i="67"/>
  <c r="DG108" i="67"/>
  <c r="DI108" i="67"/>
  <c r="DK108" i="67"/>
  <c r="DM108" i="67"/>
  <c r="DO108" i="67"/>
  <c r="DQ108" i="67"/>
  <c r="DX108" i="67"/>
  <c r="DY108" i="67"/>
  <c r="DZ108" i="67"/>
  <c r="EA108" i="67"/>
  <c r="EB108" i="67"/>
  <c r="EC108" i="67"/>
  <c r="EJ108" i="67"/>
  <c r="EK108" i="67"/>
  <c r="ER108" i="67"/>
  <c r="ES108" i="67"/>
  <c r="ET108" i="67"/>
  <c r="EU108" i="67"/>
  <c r="EV108" i="67"/>
  <c r="EW108" i="67"/>
  <c r="FD108" i="67"/>
  <c r="FE108" i="67"/>
  <c r="AV109" i="67"/>
  <c r="AW109" i="67"/>
  <c r="AX109" i="67"/>
  <c r="AY109" i="67"/>
  <c r="AZ109" i="67"/>
  <c r="BA109" i="67"/>
  <c r="BH109" i="67"/>
  <c r="BI109" i="67"/>
  <c r="BP109" i="67"/>
  <c r="BQ109" i="67"/>
  <c r="BR109" i="67"/>
  <c r="BS109" i="67"/>
  <c r="BT109" i="67"/>
  <c r="BU109" i="67"/>
  <c r="CB109" i="67"/>
  <c r="CC109" i="67"/>
  <c r="CJ109" i="67"/>
  <c r="CK109" i="67"/>
  <c r="CL109" i="67"/>
  <c r="DF109" i="67" s="1"/>
  <c r="CM109" i="67"/>
  <c r="CN109" i="67"/>
  <c r="CO109" i="67"/>
  <c r="CV109" i="67"/>
  <c r="DP109" i="67" s="1"/>
  <c r="CW109" i="67"/>
  <c r="CY109" i="67"/>
  <c r="DA109" i="67"/>
  <c r="DC109" i="67"/>
  <c r="DE109" i="67"/>
  <c r="DG109" i="67"/>
  <c r="DI109" i="67"/>
  <c r="DK109" i="67"/>
  <c r="DM109" i="67"/>
  <c r="DO109" i="67"/>
  <c r="DQ109" i="67"/>
  <c r="DX109" i="67"/>
  <c r="DY109" i="67"/>
  <c r="DZ109" i="67"/>
  <c r="EA109" i="67"/>
  <c r="EB109" i="67"/>
  <c r="EC109" i="67"/>
  <c r="EJ109" i="67"/>
  <c r="EK109" i="67"/>
  <c r="ER109" i="67"/>
  <c r="ES109" i="67"/>
  <c r="ET109" i="67"/>
  <c r="EU109" i="67"/>
  <c r="EV109" i="67"/>
  <c r="EW109" i="67"/>
  <c r="FD109" i="67"/>
  <c r="FE109" i="67"/>
  <c r="AV110" i="67"/>
  <c r="AW110" i="67"/>
  <c r="AX110" i="67"/>
  <c r="AY110" i="67"/>
  <c r="AZ110" i="67"/>
  <c r="BA110" i="67"/>
  <c r="BH110" i="67"/>
  <c r="BI110" i="67"/>
  <c r="BP110" i="67"/>
  <c r="BQ110" i="67"/>
  <c r="BR110" i="67"/>
  <c r="BS110" i="67"/>
  <c r="BT110" i="67"/>
  <c r="BU110" i="67"/>
  <c r="CB110" i="67"/>
  <c r="CC110" i="67"/>
  <c r="CJ110" i="67"/>
  <c r="CK110" i="67"/>
  <c r="CL110" i="67"/>
  <c r="DF110" i="67" s="1"/>
  <c r="CM110" i="67"/>
  <c r="CN110" i="67"/>
  <c r="CO110" i="67"/>
  <c r="CV110" i="67"/>
  <c r="DP110" i="67" s="1"/>
  <c r="CW110" i="67"/>
  <c r="CY110" i="67"/>
  <c r="DA110" i="67"/>
  <c r="DC110" i="67"/>
  <c r="DE110" i="67"/>
  <c r="DG110" i="67"/>
  <c r="DI110" i="67"/>
  <c r="DK110" i="67"/>
  <c r="DM110" i="67"/>
  <c r="DO110" i="67"/>
  <c r="DQ110" i="67"/>
  <c r="DX110" i="67"/>
  <c r="DY110" i="67"/>
  <c r="DZ110" i="67"/>
  <c r="EA110" i="67"/>
  <c r="EB110" i="67"/>
  <c r="EC110" i="67"/>
  <c r="EJ110" i="67"/>
  <c r="EK110" i="67"/>
  <c r="ER110" i="67"/>
  <c r="ES110" i="67"/>
  <c r="ET110" i="67"/>
  <c r="EU110" i="67"/>
  <c r="EV110" i="67"/>
  <c r="EW110" i="67"/>
  <c r="FD110" i="67"/>
  <c r="FE110" i="67"/>
  <c r="AV111" i="67"/>
  <c r="AW111" i="67"/>
  <c r="AX111" i="67"/>
  <c r="AY111" i="67"/>
  <c r="AZ111" i="67"/>
  <c r="BA111" i="67"/>
  <c r="BH111" i="67"/>
  <c r="BI111" i="67"/>
  <c r="BP111" i="67"/>
  <c r="BQ111" i="67"/>
  <c r="BR111" i="67"/>
  <c r="BS111" i="67"/>
  <c r="BT111" i="67"/>
  <c r="BU111" i="67"/>
  <c r="CB111" i="67"/>
  <c r="CC111" i="67"/>
  <c r="CJ111" i="67"/>
  <c r="CK111" i="67"/>
  <c r="CL111" i="67"/>
  <c r="DF111" i="67" s="1"/>
  <c r="CM111" i="67"/>
  <c r="CN111" i="67"/>
  <c r="DH111" i="67" s="1"/>
  <c r="CO111" i="67"/>
  <c r="CV111" i="67"/>
  <c r="DP111" i="67" s="1"/>
  <c r="CW111" i="67"/>
  <c r="CY111" i="67"/>
  <c r="DA111" i="67"/>
  <c r="DC111" i="67"/>
  <c r="DE111" i="67"/>
  <c r="DG111" i="67"/>
  <c r="DI111" i="67"/>
  <c r="DK111" i="67"/>
  <c r="DM111" i="67"/>
  <c r="DO111" i="67"/>
  <c r="DQ111" i="67"/>
  <c r="DX111" i="67"/>
  <c r="DY111" i="67"/>
  <c r="DZ111" i="67"/>
  <c r="EA111" i="67"/>
  <c r="EB111" i="67"/>
  <c r="EC111" i="67"/>
  <c r="EJ111" i="67"/>
  <c r="EK111" i="67"/>
  <c r="ER111" i="67"/>
  <c r="ES111" i="67"/>
  <c r="ET111" i="67"/>
  <c r="EU111" i="67"/>
  <c r="EV111" i="67"/>
  <c r="EW111" i="67"/>
  <c r="FD111" i="67"/>
  <c r="FE111" i="67"/>
  <c r="AV112" i="67"/>
  <c r="AW112" i="67"/>
  <c r="AX112" i="67"/>
  <c r="AY112" i="67"/>
  <c r="AZ112" i="67"/>
  <c r="BA112" i="67"/>
  <c r="BH112" i="67"/>
  <c r="BI112" i="67"/>
  <c r="BP112" i="67"/>
  <c r="BQ112" i="67"/>
  <c r="BR112" i="67"/>
  <c r="BS112" i="67"/>
  <c r="BT112" i="67"/>
  <c r="BU112" i="67"/>
  <c r="CB112" i="67"/>
  <c r="CC112" i="67"/>
  <c r="CJ112" i="67"/>
  <c r="CK112" i="67"/>
  <c r="CL112" i="67"/>
  <c r="DF112" i="67" s="1"/>
  <c r="CM112" i="67"/>
  <c r="CN112" i="67"/>
  <c r="CO112" i="67"/>
  <c r="CV112" i="67"/>
  <c r="DP112" i="67" s="1"/>
  <c r="CW112" i="67"/>
  <c r="CY112" i="67"/>
  <c r="DA112" i="67"/>
  <c r="DC112" i="67"/>
  <c r="DE112" i="67"/>
  <c r="DG112" i="67"/>
  <c r="DI112" i="67"/>
  <c r="DK112" i="67"/>
  <c r="DM112" i="67"/>
  <c r="DO112" i="67"/>
  <c r="DQ112" i="67"/>
  <c r="DX112" i="67"/>
  <c r="DY112" i="67"/>
  <c r="DZ112" i="67"/>
  <c r="EA112" i="67"/>
  <c r="EB112" i="67"/>
  <c r="EC112" i="67"/>
  <c r="EJ112" i="67"/>
  <c r="EK112" i="67"/>
  <c r="ER112" i="67"/>
  <c r="ES112" i="67"/>
  <c r="ET112" i="67"/>
  <c r="EU112" i="67"/>
  <c r="EV112" i="67"/>
  <c r="EW112" i="67"/>
  <c r="FD112" i="67"/>
  <c r="FE112" i="67"/>
  <c r="AV113" i="67"/>
  <c r="AW113" i="67"/>
  <c r="AX113" i="67"/>
  <c r="AY113" i="67"/>
  <c r="AZ113" i="67"/>
  <c r="BA113" i="67"/>
  <c r="BH113" i="67"/>
  <c r="BI113" i="67"/>
  <c r="BP113" i="67"/>
  <c r="BQ113" i="67"/>
  <c r="BR113" i="67"/>
  <c r="BS113" i="67"/>
  <c r="BT113" i="67"/>
  <c r="BU113" i="67"/>
  <c r="CB113" i="67"/>
  <c r="CC113" i="67"/>
  <c r="CJ113" i="67"/>
  <c r="CK113" i="67"/>
  <c r="CL113" i="67"/>
  <c r="DF113" i="67" s="1"/>
  <c r="CM113" i="67"/>
  <c r="CN113" i="67"/>
  <c r="CO113" i="67"/>
  <c r="CV113" i="67"/>
  <c r="DP113" i="67" s="1"/>
  <c r="CW113" i="67"/>
  <c r="CY113" i="67"/>
  <c r="DA113" i="67"/>
  <c r="DC113" i="67"/>
  <c r="DE113" i="67"/>
  <c r="DG113" i="67"/>
  <c r="DI113" i="67"/>
  <c r="DK113" i="67"/>
  <c r="DM113" i="67"/>
  <c r="DO113" i="67"/>
  <c r="DQ113" i="67"/>
  <c r="DX113" i="67"/>
  <c r="DY113" i="67"/>
  <c r="DZ113" i="67"/>
  <c r="EA113" i="67"/>
  <c r="EB113" i="67"/>
  <c r="EC113" i="67"/>
  <c r="EJ113" i="67"/>
  <c r="EK113" i="67"/>
  <c r="ER113" i="67"/>
  <c r="ES113" i="67"/>
  <c r="ET113" i="67"/>
  <c r="EU113" i="67"/>
  <c r="EV113" i="67"/>
  <c r="EW113" i="67"/>
  <c r="FD113" i="67"/>
  <c r="FE113" i="67"/>
  <c r="AV114" i="67"/>
  <c r="AW114" i="67"/>
  <c r="AX114" i="67"/>
  <c r="AY114" i="67"/>
  <c r="AZ114" i="67"/>
  <c r="BA114" i="67"/>
  <c r="BH114" i="67"/>
  <c r="BI114" i="67"/>
  <c r="BP114" i="67"/>
  <c r="BQ114" i="67"/>
  <c r="BR114" i="67"/>
  <c r="BS114" i="67"/>
  <c r="BT114" i="67"/>
  <c r="BU114" i="67"/>
  <c r="CB114" i="67"/>
  <c r="CC114" i="67"/>
  <c r="CJ114" i="67"/>
  <c r="CK114" i="67"/>
  <c r="CL114" i="67"/>
  <c r="DF114" i="67" s="1"/>
  <c r="CM114" i="67"/>
  <c r="CN114" i="67"/>
  <c r="CO114" i="67"/>
  <c r="CV114" i="67"/>
  <c r="DP114" i="67" s="1"/>
  <c r="CW114" i="67"/>
  <c r="CY114" i="67"/>
  <c r="DA114" i="67"/>
  <c r="DC114" i="67"/>
  <c r="DE114" i="67"/>
  <c r="DG114" i="67"/>
  <c r="DI114" i="67"/>
  <c r="DK114" i="67"/>
  <c r="DM114" i="67"/>
  <c r="DO114" i="67"/>
  <c r="DQ114" i="67"/>
  <c r="DX114" i="67"/>
  <c r="DY114" i="67"/>
  <c r="DZ114" i="67"/>
  <c r="EA114" i="67"/>
  <c r="EB114" i="67"/>
  <c r="EC114" i="67"/>
  <c r="EJ114" i="67"/>
  <c r="EK114" i="67"/>
  <c r="ER114" i="67"/>
  <c r="ES114" i="67"/>
  <c r="ET114" i="67"/>
  <c r="EU114" i="67"/>
  <c r="EV114" i="67"/>
  <c r="EW114" i="67"/>
  <c r="FD114" i="67"/>
  <c r="FE114" i="67"/>
  <c r="AV115" i="67"/>
  <c r="AW115" i="67"/>
  <c r="AX115" i="67"/>
  <c r="AY115" i="67"/>
  <c r="AZ115" i="67"/>
  <c r="BA115" i="67"/>
  <c r="BH115" i="67"/>
  <c r="BI115" i="67"/>
  <c r="BP115" i="67"/>
  <c r="BQ115" i="67"/>
  <c r="BR115" i="67"/>
  <c r="BS115" i="67"/>
  <c r="BT115" i="67"/>
  <c r="BU115" i="67"/>
  <c r="CB115" i="67"/>
  <c r="CC115" i="67"/>
  <c r="CJ115" i="67"/>
  <c r="CK115" i="67"/>
  <c r="CL115" i="67"/>
  <c r="CM115" i="67"/>
  <c r="CN115" i="67"/>
  <c r="CO115" i="67"/>
  <c r="CV115" i="67"/>
  <c r="DP115" i="67" s="1"/>
  <c r="CW115" i="67"/>
  <c r="CY115" i="67"/>
  <c r="DA115" i="67"/>
  <c r="DC115" i="67"/>
  <c r="DE115" i="67"/>
  <c r="DG115" i="67"/>
  <c r="DI115" i="67"/>
  <c r="DK115" i="67"/>
  <c r="DM115" i="67"/>
  <c r="DO115" i="67"/>
  <c r="DQ115" i="67"/>
  <c r="DX115" i="67"/>
  <c r="DY115" i="67"/>
  <c r="DZ115" i="67"/>
  <c r="EA115" i="67"/>
  <c r="EB115" i="67"/>
  <c r="EC115" i="67"/>
  <c r="EJ115" i="67"/>
  <c r="EK115" i="67"/>
  <c r="ER115" i="67"/>
  <c r="ES115" i="67"/>
  <c r="ET115" i="67"/>
  <c r="EU115" i="67"/>
  <c r="EV115" i="67"/>
  <c r="EW115" i="67"/>
  <c r="FD115" i="67"/>
  <c r="FE115" i="67"/>
  <c r="AV116" i="67"/>
  <c r="AW116" i="67"/>
  <c r="AX116" i="67"/>
  <c r="AY116" i="67"/>
  <c r="AZ116" i="67"/>
  <c r="BA116" i="67"/>
  <c r="BH116" i="67"/>
  <c r="BI116" i="67"/>
  <c r="BP116" i="67"/>
  <c r="BQ116" i="67"/>
  <c r="BR116" i="67"/>
  <c r="BS116" i="67"/>
  <c r="BT116" i="67"/>
  <c r="BU116" i="67"/>
  <c r="CB116" i="67"/>
  <c r="CC116" i="67"/>
  <c r="CJ116" i="67"/>
  <c r="CK116" i="67"/>
  <c r="CL116" i="67"/>
  <c r="DF116" i="67" s="1"/>
  <c r="CM116" i="67"/>
  <c r="CN116" i="67"/>
  <c r="CO116" i="67"/>
  <c r="CV116" i="67"/>
  <c r="DP116" i="67" s="1"/>
  <c r="CW116" i="67"/>
  <c r="CY116" i="67"/>
  <c r="DA116" i="67"/>
  <c r="DC116" i="67"/>
  <c r="DE116" i="67"/>
  <c r="DG116" i="67"/>
  <c r="DI116" i="67"/>
  <c r="DK116" i="67"/>
  <c r="DM116" i="67"/>
  <c r="DO116" i="67"/>
  <c r="DQ116" i="67"/>
  <c r="DX116" i="67"/>
  <c r="DY116" i="67"/>
  <c r="DZ116" i="67"/>
  <c r="EA116" i="67"/>
  <c r="EB116" i="67"/>
  <c r="EC116" i="67"/>
  <c r="EJ116" i="67"/>
  <c r="EK116" i="67"/>
  <c r="ER116" i="67"/>
  <c r="ES116" i="67"/>
  <c r="ET116" i="67"/>
  <c r="EU116" i="67"/>
  <c r="EV116" i="67"/>
  <c r="EW116" i="67"/>
  <c r="FD116" i="67"/>
  <c r="FE116" i="67"/>
  <c r="AV117" i="67"/>
  <c r="AW117" i="67"/>
  <c r="AX117" i="67"/>
  <c r="AY117" i="67"/>
  <c r="AZ117" i="67"/>
  <c r="BA117" i="67"/>
  <c r="BH117" i="67"/>
  <c r="BI117" i="67"/>
  <c r="BP117" i="67"/>
  <c r="BQ117" i="67"/>
  <c r="BR117" i="67"/>
  <c r="BS117" i="67"/>
  <c r="BT117" i="67"/>
  <c r="BU117" i="67"/>
  <c r="CB117" i="67"/>
  <c r="CC117" i="67"/>
  <c r="CJ117" i="67"/>
  <c r="CK117" i="67"/>
  <c r="CL117" i="67"/>
  <c r="DF117" i="67" s="1"/>
  <c r="CM117" i="67"/>
  <c r="CN117" i="67"/>
  <c r="DH117" i="67" s="1"/>
  <c r="CO117" i="67"/>
  <c r="CV117" i="67"/>
  <c r="DP117" i="67" s="1"/>
  <c r="CW117" i="67"/>
  <c r="CY117" i="67"/>
  <c r="DA117" i="67"/>
  <c r="DC117" i="67"/>
  <c r="DE117" i="67"/>
  <c r="DG117" i="67"/>
  <c r="DI117" i="67"/>
  <c r="DK117" i="67"/>
  <c r="DM117" i="67"/>
  <c r="DO117" i="67"/>
  <c r="DQ117" i="67"/>
  <c r="DX117" i="67"/>
  <c r="DY117" i="67"/>
  <c r="DZ117" i="67"/>
  <c r="EA117" i="67"/>
  <c r="EB117" i="67"/>
  <c r="EC117" i="67"/>
  <c r="EJ117" i="67"/>
  <c r="EK117" i="67"/>
  <c r="ER117" i="67"/>
  <c r="ES117" i="67"/>
  <c r="ET117" i="67"/>
  <c r="EU117" i="67"/>
  <c r="EV117" i="67"/>
  <c r="EW117" i="67"/>
  <c r="FD117" i="67"/>
  <c r="FE117" i="67"/>
  <c r="AP118" i="67"/>
  <c r="AQ118" i="67"/>
  <c r="AR118" i="67"/>
  <c r="AS118" i="67"/>
  <c r="AT118" i="67"/>
  <c r="AU118" i="67"/>
  <c r="AV118" i="67"/>
  <c r="AW118" i="67"/>
  <c r="AX118" i="67"/>
  <c r="AY118" i="67"/>
  <c r="AZ118" i="67"/>
  <c r="BA118" i="67"/>
  <c r="BB118" i="67"/>
  <c r="BC118" i="67"/>
  <c r="BD118" i="67"/>
  <c r="BE118" i="67"/>
  <c r="BF118" i="67"/>
  <c r="BG118" i="67"/>
  <c r="BH118" i="67"/>
  <c r="BI118" i="67"/>
  <c r="BJ118" i="67"/>
  <c r="BK118" i="67"/>
  <c r="BL118" i="67"/>
  <c r="BM118" i="67"/>
  <c r="BN118" i="67"/>
  <c r="BO118" i="67"/>
  <c r="BP118" i="67"/>
  <c r="BQ118" i="67"/>
  <c r="BR118" i="67"/>
  <c r="BS118" i="67"/>
  <c r="BT118" i="67"/>
  <c r="BU118" i="67"/>
  <c r="BV118" i="67"/>
  <c r="BW118" i="67"/>
  <c r="BX118" i="67"/>
  <c r="BY118" i="67"/>
  <c r="BZ118" i="67"/>
  <c r="CA118" i="67"/>
  <c r="CB118" i="67"/>
  <c r="CC118" i="67"/>
  <c r="CD118" i="67"/>
  <c r="CX118" i="67" s="1"/>
  <c r="CE118" i="67"/>
  <c r="CF118" i="67"/>
  <c r="CZ118" i="67" s="1"/>
  <c r="CG118" i="67"/>
  <c r="CH118" i="67"/>
  <c r="DB118" i="67" s="1"/>
  <c r="CI118" i="67"/>
  <c r="CJ118" i="67"/>
  <c r="DD118" i="67" s="1"/>
  <c r="CK118" i="67"/>
  <c r="CL118" i="67"/>
  <c r="DF118" i="67" s="1"/>
  <c r="CM118" i="67"/>
  <c r="CN118" i="67"/>
  <c r="DH118" i="67" s="1"/>
  <c r="CO118" i="67"/>
  <c r="FZ118" i="67" s="1"/>
  <c r="CP118" i="67"/>
  <c r="DJ118" i="67" s="1"/>
  <c r="CQ118" i="67"/>
  <c r="CR118" i="67"/>
  <c r="DL118" i="67" s="1"/>
  <c r="CS118" i="67"/>
  <c r="CT118" i="67"/>
  <c r="DN118" i="67" s="1"/>
  <c r="CU118" i="67"/>
  <c r="CV118" i="67"/>
  <c r="DP118" i="67" s="1"/>
  <c r="CW118" i="67"/>
  <c r="CY118" i="67"/>
  <c r="DA118" i="67"/>
  <c r="DC118" i="67"/>
  <c r="DE118" i="67"/>
  <c r="DG118" i="67"/>
  <c r="DI118" i="67"/>
  <c r="DK118" i="67"/>
  <c r="DM118" i="67"/>
  <c r="DO118" i="67"/>
  <c r="DQ118" i="67"/>
  <c r="DR118" i="67"/>
  <c r="DS118" i="67"/>
  <c r="DT118" i="67"/>
  <c r="DU118" i="67"/>
  <c r="DV118" i="67"/>
  <c r="DW118" i="67"/>
  <c r="DX118" i="67"/>
  <c r="DY118" i="67"/>
  <c r="DZ118" i="67"/>
  <c r="EA118" i="67"/>
  <c r="EB118" i="67"/>
  <c r="EC118" i="67"/>
  <c r="ED118" i="67"/>
  <c r="EE118" i="67"/>
  <c r="EF118" i="67"/>
  <c r="EG118" i="67"/>
  <c r="EH118" i="67"/>
  <c r="EI118" i="67"/>
  <c r="EJ118" i="67"/>
  <c r="EK118" i="67"/>
  <c r="EL118" i="67"/>
  <c r="EM118" i="67"/>
  <c r="EN118" i="67"/>
  <c r="EO118" i="67"/>
  <c r="EP118" i="67"/>
  <c r="EQ118" i="67"/>
  <c r="ER118" i="67"/>
  <c r="ES118" i="67"/>
  <c r="ET118" i="67"/>
  <c r="EU118" i="67"/>
  <c r="EV118" i="67"/>
  <c r="EW118" i="67"/>
  <c r="EX118" i="67"/>
  <c r="EY118" i="67"/>
  <c r="EZ118" i="67"/>
  <c r="FA118" i="67"/>
  <c r="FB118" i="67"/>
  <c r="FC118" i="67"/>
  <c r="FD118" i="67"/>
  <c r="FE118" i="67"/>
  <c r="FE6" i="67"/>
  <c r="FD6" i="67"/>
  <c r="FC6" i="67"/>
  <c r="FB6" i="67"/>
  <c r="FA6" i="67"/>
  <c r="EZ6" i="67"/>
  <c r="EY6" i="67"/>
  <c r="EX6" i="67"/>
  <c r="EW6" i="67"/>
  <c r="EV6" i="67"/>
  <c r="EP6" i="67"/>
  <c r="EU6" i="67"/>
  <c r="ET6" i="67"/>
  <c r="ES6" i="67"/>
  <c r="ER6" i="67"/>
  <c r="EL6" i="67"/>
  <c r="EQ6" i="67"/>
  <c r="EO6" i="67"/>
  <c r="EN6" i="67"/>
  <c r="EM6" i="67"/>
  <c r="EK6" i="67"/>
  <c r="EJ6" i="67"/>
  <c r="EI6" i="67"/>
  <c r="EH6" i="67"/>
  <c r="EG6" i="67"/>
  <c r="EF6" i="67"/>
  <c r="EE6" i="67"/>
  <c r="ED6" i="67"/>
  <c r="EC6" i="67"/>
  <c r="EB6" i="67"/>
  <c r="EA6" i="67"/>
  <c r="DZ6" i="67"/>
  <c r="DY6" i="67"/>
  <c r="DX6" i="67"/>
  <c r="DW6" i="67"/>
  <c r="DV6" i="67"/>
  <c r="DU6" i="67"/>
  <c r="DT6" i="67"/>
  <c r="DS6" i="67"/>
  <c r="DR6" i="67"/>
  <c r="DQ6" i="67"/>
  <c r="DO6" i="67"/>
  <c r="DM6" i="67"/>
  <c r="DK6" i="67"/>
  <c r="DI6" i="67"/>
  <c r="DG6" i="67"/>
  <c r="DE6" i="67"/>
  <c r="DC6" i="67"/>
  <c r="DA6" i="67"/>
  <c r="CY6" i="67"/>
  <c r="CW6" i="67"/>
  <c r="CV6" i="67"/>
  <c r="DP6" i="67" s="1"/>
  <c r="CU6" i="67"/>
  <c r="CO6" i="67"/>
  <c r="CI6" i="67"/>
  <c r="CT6" i="67"/>
  <c r="DN6" i="67" s="1"/>
  <c r="CS6" i="67"/>
  <c r="CR6" i="67"/>
  <c r="DL6" i="67" s="1"/>
  <c r="CQ6" i="67"/>
  <c r="CP6" i="67"/>
  <c r="CN6" i="67"/>
  <c r="DH6" i="67" s="1"/>
  <c r="CM6" i="67"/>
  <c r="CG6" i="67"/>
  <c r="CL6" i="67"/>
  <c r="DF6" i="67" s="1"/>
  <c r="CK6" i="67"/>
  <c r="CJ6" i="67"/>
  <c r="DD6" i="67" s="1"/>
  <c r="CH6" i="67"/>
  <c r="CF6" i="67"/>
  <c r="CE6" i="67"/>
  <c r="CD6" i="67"/>
  <c r="CC6" i="67"/>
  <c r="CB6" i="67"/>
  <c r="CA6" i="67"/>
  <c r="BZ6" i="67"/>
  <c r="BY6" i="67"/>
  <c r="BX6" i="67"/>
  <c r="BW6" i="67"/>
  <c r="BV6" i="67"/>
  <c r="BU6" i="67"/>
  <c r="BO6" i="67"/>
  <c r="BT6" i="67"/>
  <c r="BN6" i="67"/>
  <c r="BS6" i="67"/>
  <c r="BR6" i="67"/>
  <c r="BQ6" i="67"/>
  <c r="BK6" i="67"/>
  <c r="BP6" i="67"/>
  <c r="BJ6" i="67"/>
  <c r="BM6" i="67"/>
  <c r="BL6" i="67"/>
  <c r="BI6" i="67"/>
  <c r="BH6" i="67"/>
  <c r="BG6" i="67"/>
  <c r="BF6" i="67"/>
  <c r="BE6" i="67"/>
  <c r="BD6" i="67"/>
  <c r="BC6" i="67"/>
  <c r="BB6" i="67"/>
  <c r="BA6" i="67"/>
  <c r="AU6" i="67"/>
  <c r="AZ6" i="67"/>
  <c r="AT6" i="67"/>
  <c r="AY6" i="67"/>
  <c r="AX6" i="67"/>
  <c r="AW6" i="67"/>
  <c r="AQ6" i="67"/>
  <c r="AV6" i="67"/>
  <c r="AS6" i="67"/>
  <c r="AR6" i="67"/>
  <c r="AW2" i="4"/>
  <c r="AV33" i="4"/>
  <c r="AV94" i="4"/>
  <c r="BE94" i="4" s="1"/>
  <c r="AQ88" i="4"/>
  <c r="AR88" i="4"/>
  <c r="AS88" i="4"/>
  <c r="AV88" i="4"/>
  <c r="AQ89" i="4"/>
  <c r="AO89" i="4" s="1"/>
  <c r="AR89" i="4"/>
  <c r="AS89" i="4"/>
  <c r="AV89" i="4"/>
  <c r="BE89" i="4" s="1"/>
  <c r="AQ90" i="4"/>
  <c r="AO90" i="4" s="1"/>
  <c r="AR90" i="4"/>
  <c r="AS90" i="4"/>
  <c r="AV90" i="4"/>
  <c r="AQ91" i="4"/>
  <c r="AN91" i="4" s="1"/>
  <c r="AR91" i="4"/>
  <c r="AS91" i="4"/>
  <c r="AV91" i="4"/>
  <c r="BE91" i="4" s="1"/>
  <c r="AQ92" i="4"/>
  <c r="AN92" i="4" s="1"/>
  <c r="AR92" i="4"/>
  <c r="AS92" i="4"/>
  <c r="AV92" i="4"/>
  <c r="AQ93" i="4"/>
  <c r="AR93" i="4"/>
  <c r="AS93" i="4"/>
  <c r="AV93" i="4"/>
  <c r="BE93" i="4" s="1"/>
  <c r="AQ94" i="4"/>
  <c r="AR94" i="4"/>
  <c r="AS94" i="4"/>
  <c r="AQ95" i="4"/>
  <c r="AO95" i="4" s="1"/>
  <c r="AR95" i="4"/>
  <c r="AS95" i="4"/>
  <c r="AV95" i="4"/>
  <c r="AQ96" i="4"/>
  <c r="AO96" i="4" s="1"/>
  <c r="AR96" i="4"/>
  <c r="AS96" i="4"/>
  <c r="AV96" i="4"/>
  <c r="BE96" i="4" s="1"/>
  <c r="AQ97" i="4"/>
  <c r="AR97" i="4"/>
  <c r="AS97" i="4"/>
  <c r="AV97" i="4"/>
  <c r="BE97" i="4" s="1"/>
  <c r="AQ98" i="4"/>
  <c r="AR98" i="4"/>
  <c r="AS98" i="4"/>
  <c r="AV98" i="4"/>
  <c r="AQ99" i="4"/>
  <c r="AR99" i="4"/>
  <c r="AS99" i="4"/>
  <c r="AV99" i="4"/>
  <c r="AQ100" i="4"/>
  <c r="AO100" i="4" s="1"/>
  <c r="AR100" i="4"/>
  <c r="AS100" i="4"/>
  <c r="AV100" i="4"/>
  <c r="AQ101" i="4"/>
  <c r="AR101" i="4"/>
  <c r="AS101" i="4"/>
  <c r="AV101" i="4"/>
  <c r="AQ102" i="4"/>
  <c r="AR102" i="4"/>
  <c r="AS102" i="4"/>
  <c r="AV102" i="4"/>
  <c r="BE102" i="4" s="1"/>
  <c r="AQ103" i="4"/>
  <c r="AM103" i="4" s="1"/>
  <c r="AR103" i="4"/>
  <c r="AS103" i="4"/>
  <c r="AV103" i="4"/>
  <c r="AQ104" i="4"/>
  <c r="AM104" i="4" s="1"/>
  <c r="AR104" i="4"/>
  <c r="AS104" i="4"/>
  <c r="AV104" i="4"/>
  <c r="AQ105" i="4"/>
  <c r="AR105" i="4"/>
  <c r="AS105" i="4"/>
  <c r="AV105" i="4"/>
  <c r="BE105" i="4" s="1"/>
  <c r="AQ106" i="4"/>
  <c r="AO106" i="4" s="1"/>
  <c r="AR106" i="4"/>
  <c r="AS106" i="4"/>
  <c r="AV106" i="4"/>
  <c r="BE106" i="4" s="1"/>
  <c r="AQ107" i="4"/>
  <c r="AM107" i="4" s="1"/>
  <c r="AR107" i="4"/>
  <c r="AS107" i="4"/>
  <c r="AV107" i="4"/>
  <c r="AQ108" i="4"/>
  <c r="AO108" i="4" s="1"/>
  <c r="AR108" i="4"/>
  <c r="AS108" i="4"/>
  <c r="AV108" i="4"/>
  <c r="BE108" i="4" s="1"/>
  <c r="AQ109" i="4"/>
  <c r="AR109" i="4"/>
  <c r="AS109" i="4"/>
  <c r="AV109" i="4"/>
  <c r="AQ110" i="4"/>
  <c r="AO110" i="4" s="1"/>
  <c r="AR110" i="4"/>
  <c r="AS110" i="4"/>
  <c r="AV110" i="4"/>
  <c r="BE110" i="4" s="1"/>
  <c r="AQ111" i="4"/>
  <c r="AO111" i="4" s="1"/>
  <c r="AR111" i="4"/>
  <c r="AS111" i="4"/>
  <c r="AV111" i="4"/>
  <c r="AQ112" i="4"/>
  <c r="AO112" i="4" s="1"/>
  <c r="AR112" i="4"/>
  <c r="AS112" i="4"/>
  <c r="AV112" i="4"/>
  <c r="BE112" i="4" s="1"/>
  <c r="AQ113" i="4"/>
  <c r="AM113" i="4" s="1"/>
  <c r="AR113" i="4"/>
  <c r="AS113" i="4"/>
  <c r="AV113" i="4"/>
  <c r="BE113" i="4" s="1"/>
  <c r="AQ114" i="4"/>
  <c r="AO114" i="4" s="1"/>
  <c r="AR114" i="4"/>
  <c r="AS114" i="4"/>
  <c r="AV114" i="4"/>
  <c r="BE114" i="4" s="1"/>
  <c r="AQ115" i="4"/>
  <c r="AO115" i="4" s="1"/>
  <c r="AR115" i="4"/>
  <c r="AS115" i="4"/>
  <c r="AV115" i="4"/>
  <c r="AM110" i="4"/>
  <c r="AP105" i="4"/>
  <c r="AP106" i="4"/>
  <c r="AP107" i="4"/>
  <c r="AP108" i="4"/>
  <c r="AP109" i="4"/>
  <c r="AP110" i="4"/>
  <c r="AP111" i="4"/>
  <c r="AP112" i="4"/>
  <c r="AP113" i="4"/>
  <c r="AP114" i="4"/>
  <c r="AP115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Q3" i="4"/>
  <c r="AN3" i="4" s="1"/>
  <c r="AM3" i="4"/>
  <c r="AQ4" i="4"/>
  <c r="AN4" i="4" s="1"/>
  <c r="W4" i="4"/>
  <c r="W5" i="4" s="1"/>
  <c r="W6" i="4" s="1"/>
  <c r="W7" i="4" s="1"/>
  <c r="W8" i="4" s="1"/>
  <c r="W9" i="4" s="1"/>
  <c r="U3" i="4" s="1"/>
  <c r="BR29" i="4" s="1"/>
  <c r="CQ2" i="3"/>
  <c r="CR32" i="3" s="1"/>
  <c r="CQ24" i="3"/>
  <c r="CO4" i="3"/>
  <c r="CO5" i="3"/>
  <c r="CQ6" i="3"/>
  <c r="CQ4" i="3"/>
  <c r="CQ5" i="3" s="1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5" i="3"/>
  <c r="CQ26" i="3"/>
  <c r="FG29" i="67"/>
  <c r="FG19" i="67"/>
  <c r="FF7" i="67"/>
  <c r="FF6" i="67"/>
  <c r="FF5" i="67"/>
  <c r="C56" i="71"/>
  <c r="C57" i="71"/>
  <c r="C58" i="71"/>
  <c r="C59" i="71"/>
  <c r="C60" i="71"/>
  <c r="C61" i="71"/>
  <c r="C62" i="71"/>
  <c r="C63" i="71"/>
  <c r="C64" i="71"/>
  <c r="C65" i="71"/>
  <c r="C66" i="71"/>
  <c r="C67" i="71"/>
  <c r="C68" i="71"/>
  <c r="C69" i="71"/>
  <c r="C70" i="71"/>
  <c r="C71" i="71"/>
  <c r="C72" i="71"/>
  <c r="C73" i="71"/>
  <c r="C74" i="71"/>
  <c r="C75" i="71"/>
  <c r="C76" i="71"/>
  <c r="C77" i="71"/>
  <c r="C78" i="71"/>
  <c r="C79" i="71"/>
  <c r="C80" i="71"/>
  <c r="C81" i="71"/>
  <c r="C82" i="71"/>
  <c r="C121" i="71" s="1"/>
  <c r="C83" i="71"/>
  <c r="C122" i="71" s="1"/>
  <c r="C84" i="71"/>
  <c r="C123" i="71" s="1"/>
  <c r="C85" i="71"/>
  <c r="C124" i="71" s="1"/>
  <c r="C86" i="71"/>
  <c r="C125" i="71" s="1"/>
  <c r="C87" i="71"/>
  <c r="C126" i="71" s="1"/>
  <c r="C88" i="71"/>
  <c r="C127" i="71" s="1"/>
  <c r="C29" i="71"/>
  <c r="C30" i="71"/>
  <c r="C31" i="71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Q83" i="71"/>
  <c r="AH87" i="71"/>
  <c r="B75" i="71"/>
  <c r="D75" i="71"/>
  <c r="E75" i="71"/>
  <c r="B76" i="71"/>
  <c r="D76" i="71"/>
  <c r="E76" i="71"/>
  <c r="B77" i="71"/>
  <c r="D77" i="71"/>
  <c r="E77" i="71"/>
  <c r="B78" i="71"/>
  <c r="D78" i="71"/>
  <c r="E78" i="71"/>
  <c r="B79" i="71"/>
  <c r="D79" i="71"/>
  <c r="E79" i="71"/>
  <c r="B80" i="71"/>
  <c r="D80" i="71"/>
  <c r="E80" i="71"/>
  <c r="B81" i="71"/>
  <c r="D81" i="71"/>
  <c r="E81" i="71"/>
  <c r="B82" i="71"/>
  <c r="B121" i="71" s="1"/>
  <c r="D82" i="71"/>
  <c r="D121" i="71" s="1"/>
  <c r="E82" i="71"/>
  <c r="E121" i="71" s="1"/>
  <c r="B83" i="71"/>
  <c r="B122" i="71" s="1"/>
  <c r="D83" i="71"/>
  <c r="D122" i="71" s="1"/>
  <c r="E83" i="71"/>
  <c r="E122" i="71" s="1"/>
  <c r="B84" i="71"/>
  <c r="B123" i="71" s="1"/>
  <c r="D84" i="71"/>
  <c r="D123" i="71" s="1"/>
  <c r="E84" i="71"/>
  <c r="E123" i="71" s="1"/>
  <c r="B85" i="71"/>
  <c r="B124" i="71" s="1"/>
  <c r="D85" i="71"/>
  <c r="D124" i="71" s="1"/>
  <c r="E85" i="71"/>
  <c r="E124" i="71" s="1"/>
  <c r="B86" i="71"/>
  <c r="B125" i="71" s="1"/>
  <c r="D86" i="71"/>
  <c r="D125" i="71" s="1"/>
  <c r="E86" i="71"/>
  <c r="E125" i="71" s="1"/>
  <c r="B87" i="71"/>
  <c r="B126" i="71" s="1"/>
  <c r="D87" i="71"/>
  <c r="D126" i="71" s="1"/>
  <c r="E87" i="71"/>
  <c r="E126" i="71" s="1"/>
  <c r="B88" i="71"/>
  <c r="B127" i="71" s="1"/>
  <c r="D88" i="71"/>
  <c r="D127" i="71" s="1"/>
  <c r="E88" i="71"/>
  <c r="E127" i="71" s="1"/>
  <c r="AN7" i="67"/>
  <c r="AN137" i="67" s="1"/>
  <c r="AN8" i="67"/>
  <c r="AN138" i="67" s="1"/>
  <c r="AN9" i="67"/>
  <c r="AN139" i="67" s="1"/>
  <c r="AN10" i="67"/>
  <c r="AN140" i="67" s="1"/>
  <c r="AN11" i="67"/>
  <c r="AN141" i="67" s="1"/>
  <c r="AN12" i="67"/>
  <c r="AN142" i="67" s="1"/>
  <c r="AN13" i="67"/>
  <c r="AN143" i="67" s="1"/>
  <c r="AN14" i="67"/>
  <c r="AN144" i="67" s="1"/>
  <c r="AN15" i="67"/>
  <c r="AN145" i="67" s="1"/>
  <c r="AN16" i="67"/>
  <c r="AN146" i="67" s="1"/>
  <c r="AN17" i="67"/>
  <c r="AN147" i="67" s="1"/>
  <c r="AN18" i="67"/>
  <c r="AN148" i="67" s="1"/>
  <c r="AN19" i="67"/>
  <c r="AN149" i="67" s="1"/>
  <c r="AN20" i="67"/>
  <c r="AN150" i="67" s="1"/>
  <c r="AN21" i="67"/>
  <c r="AN151" i="67" s="1"/>
  <c r="AN22" i="67"/>
  <c r="AN152" i="67" s="1"/>
  <c r="AN23" i="67"/>
  <c r="AN153" i="67" s="1"/>
  <c r="AN24" i="67"/>
  <c r="AN154" i="67" s="1"/>
  <c r="AN25" i="67"/>
  <c r="AN155" i="67" s="1"/>
  <c r="AN26" i="67"/>
  <c r="AN156" i="67" s="1"/>
  <c r="AN27" i="67"/>
  <c r="AN157" i="67" s="1"/>
  <c r="AN28" i="67"/>
  <c r="AN158" i="67" s="1"/>
  <c r="AN29" i="67"/>
  <c r="AN159" i="67" s="1"/>
  <c r="AN30" i="67"/>
  <c r="AN160" i="67" s="1"/>
  <c r="AN31" i="67"/>
  <c r="AN161" i="67" s="1"/>
  <c r="AN32" i="67"/>
  <c r="AN162" i="67" s="1"/>
  <c r="AN33" i="67"/>
  <c r="AN163" i="67" s="1"/>
  <c r="AN34" i="67"/>
  <c r="AN164" i="67" s="1"/>
  <c r="AN35" i="67"/>
  <c r="AN165" i="67" s="1"/>
  <c r="AN36" i="67"/>
  <c r="AN166" i="67" s="1"/>
  <c r="AN37" i="67"/>
  <c r="AN167" i="67" s="1"/>
  <c r="AN38" i="67"/>
  <c r="AN168" i="67" s="1"/>
  <c r="AN39" i="67"/>
  <c r="AN169" i="67" s="1"/>
  <c r="AN40" i="67"/>
  <c r="AN170" i="67" s="1"/>
  <c r="AN41" i="67"/>
  <c r="AN171" i="67" s="1"/>
  <c r="AN42" i="67"/>
  <c r="AN172" i="67" s="1"/>
  <c r="AN43" i="67"/>
  <c r="AN173" i="67" s="1"/>
  <c r="AN44" i="67"/>
  <c r="AN174" i="67" s="1"/>
  <c r="AN45" i="67"/>
  <c r="AN175" i="67" s="1"/>
  <c r="AN46" i="67"/>
  <c r="AN176" i="67" s="1"/>
  <c r="AN47" i="67"/>
  <c r="AN177" i="67" s="1"/>
  <c r="AN48" i="67"/>
  <c r="AN178" i="67" s="1"/>
  <c r="AN49" i="67"/>
  <c r="AN179" i="67" s="1"/>
  <c r="AN50" i="67"/>
  <c r="AN180" i="67" s="1"/>
  <c r="AN51" i="67"/>
  <c r="AN181" i="67" s="1"/>
  <c r="AN52" i="67"/>
  <c r="AN182" i="67" s="1"/>
  <c r="AN53" i="67"/>
  <c r="AN183" i="67" s="1"/>
  <c r="AN54" i="67"/>
  <c r="AN184" i="67" s="1"/>
  <c r="AN55" i="67"/>
  <c r="AN185" i="67" s="1"/>
  <c r="AN56" i="67"/>
  <c r="AN186" i="67" s="1"/>
  <c r="AN57" i="67"/>
  <c r="AN187" i="67" s="1"/>
  <c r="AN58" i="67"/>
  <c r="AN188" i="67" s="1"/>
  <c r="AN59" i="67"/>
  <c r="AN189" i="67" s="1"/>
  <c r="AN60" i="67"/>
  <c r="AN190" i="67" s="1"/>
  <c r="AN61" i="67"/>
  <c r="AN191" i="67" s="1"/>
  <c r="AN62" i="67"/>
  <c r="AN192" i="67" s="1"/>
  <c r="AN63" i="67"/>
  <c r="AN193" i="67" s="1"/>
  <c r="AN64" i="67"/>
  <c r="AN194" i="67" s="1"/>
  <c r="AN65" i="67"/>
  <c r="AN195" i="67" s="1"/>
  <c r="AN66" i="67"/>
  <c r="AN196" i="67" s="1"/>
  <c r="AN67" i="67"/>
  <c r="AN197" i="67" s="1"/>
  <c r="AN68" i="67"/>
  <c r="AN198" i="67" s="1"/>
  <c r="AN69" i="67"/>
  <c r="AN199" i="67" s="1"/>
  <c r="AN70" i="67"/>
  <c r="AN200" i="67" s="1"/>
  <c r="AN71" i="67"/>
  <c r="AN201" i="67" s="1"/>
  <c r="AN72" i="67"/>
  <c r="AN202" i="67" s="1"/>
  <c r="AN73" i="67"/>
  <c r="AN203" i="67" s="1"/>
  <c r="AN74" i="67"/>
  <c r="AN204" i="67" s="1"/>
  <c r="AN75" i="67"/>
  <c r="AN205" i="67" s="1"/>
  <c r="AN76" i="67"/>
  <c r="AN206" i="67" s="1"/>
  <c r="AN77" i="67"/>
  <c r="AN207" i="67" s="1"/>
  <c r="AN78" i="67"/>
  <c r="AN208" i="67" s="1"/>
  <c r="AN79" i="67"/>
  <c r="AN209" i="67" s="1"/>
  <c r="AN80" i="67"/>
  <c r="AN210" i="67" s="1"/>
  <c r="AN81" i="67"/>
  <c r="AN211" i="67" s="1"/>
  <c r="AN82" i="67"/>
  <c r="AN212" i="67" s="1"/>
  <c r="AN83" i="67"/>
  <c r="AN213" i="67" s="1"/>
  <c r="AN84" i="67"/>
  <c r="AN214" i="67" s="1"/>
  <c r="AN85" i="67"/>
  <c r="AN215" i="67" s="1"/>
  <c r="AN86" i="67"/>
  <c r="AN216" i="67" s="1"/>
  <c r="AN87" i="67"/>
  <c r="AN217" i="67" s="1"/>
  <c r="AN88" i="67"/>
  <c r="AN218" i="67" s="1"/>
  <c r="AN89" i="67"/>
  <c r="AN219" i="67" s="1"/>
  <c r="AN90" i="67"/>
  <c r="AN220" i="67" s="1"/>
  <c r="AV80" i="4"/>
  <c r="AP4" i="4"/>
  <c r="AS4" i="4"/>
  <c r="AV4" i="4"/>
  <c r="BE4" i="4" s="1"/>
  <c r="AP5" i="4"/>
  <c r="AQ5" i="4"/>
  <c r="AS5" i="4"/>
  <c r="AV5" i="4"/>
  <c r="BE5" i="4" s="1"/>
  <c r="AP6" i="4"/>
  <c r="AQ6" i="4"/>
  <c r="AM6" i="4" s="1"/>
  <c r="AS6" i="4"/>
  <c r="AV6" i="4"/>
  <c r="BE6" i="4" s="1"/>
  <c r="AP7" i="4"/>
  <c r="AQ7" i="4"/>
  <c r="AM7" i="4" s="1"/>
  <c r="AS7" i="4"/>
  <c r="AV7" i="4"/>
  <c r="AP8" i="4"/>
  <c r="AQ8" i="4"/>
  <c r="AM8" i="4" s="1"/>
  <c r="AS8" i="4"/>
  <c r="AV8" i="4"/>
  <c r="BE8" i="4"/>
  <c r="AP9" i="4"/>
  <c r="AQ9" i="4"/>
  <c r="AS9" i="4"/>
  <c r="AV9" i="4"/>
  <c r="AP10" i="4"/>
  <c r="AQ10" i="4"/>
  <c r="AN10" i="4" s="1"/>
  <c r="AS10" i="4"/>
  <c r="AV10" i="4"/>
  <c r="BE10" i="4" s="1"/>
  <c r="AP11" i="4"/>
  <c r="AQ11" i="4"/>
  <c r="AN11" i="4" s="1"/>
  <c r="AS11" i="4"/>
  <c r="AV11" i="4"/>
  <c r="BE11" i="4" s="1"/>
  <c r="AP12" i="4"/>
  <c r="AQ12" i="4"/>
  <c r="AN12" i="4" s="1"/>
  <c r="AS12" i="4"/>
  <c r="AV12" i="4"/>
  <c r="AP13" i="4"/>
  <c r="AQ13" i="4"/>
  <c r="AN13" i="4" s="1"/>
  <c r="AS13" i="4"/>
  <c r="AV13" i="4"/>
  <c r="BE13" i="4" s="1"/>
  <c r="AP14" i="4"/>
  <c r="AN14" i="4" s="1"/>
  <c r="AQ14" i="4"/>
  <c r="AS14" i="4"/>
  <c r="AV14" i="4"/>
  <c r="AP15" i="4"/>
  <c r="AQ15" i="4"/>
  <c r="AM15" i="4"/>
  <c r="AS15" i="4"/>
  <c r="AV15" i="4"/>
  <c r="BE15" i="4" s="1"/>
  <c r="AP16" i="4"/>
  <c r="AQ16" i="4"/>
  <c r="AO16" i="4" s="1"/>
  <c r="AS16" i="4"/>
  <c r="AV16" i="4"/>
  <c r="BE16" i="4" s="1"/>
  <c r="AP17" i="4"/>
  <c r="AQ17" i="4"/>
  <c r="AS17" i="4"/>
  <c r="AV17" i="4"/>
  <c r="AP18" i="4"/>
  <c r="AQ18" i="4"/>
  <c r="AO18" i="4" s="1"/>
  <c r="AS18" i="4"/>
  <c r="AV18" i="4"/>
  <c r="AP19" i="4"/>
  <c r="AQ19" i="4"/>
  <c r="AS19" i="4"/>
  <c r="AV19" i="4"/>
  <c r="AP20" i="4"/>
  <c r="AQ20" i="4"/>
  <c r="AS20" i="4"/>
  <c r="AV20" i="4"/>
  <c r="AP21" i="4"/>
  <c r="AQ21" i="4"/>
  <c r="AS21" i="4"/>
  <c r="AV21" i="4"/>
  <c r="AP22" i="4"/>
  <c r="AQ22" i="4"/>
  <c r="AM22" i="4" s="1"/>
  <c r="AS22" i="4"/>
  <c r="AV22" i="4"/>
  <c r="BE22" i="4"/>
  <c r="AP23" i="4"/>
  <c r="AQ23" i="4"/>
  <c r="AO23" i="4" s="1"/>
  <c r="AS23" i="4"/>
  <c r="AV23" i="4"/>
  <c r="BE23" i="4" s="1"/>
  <c r="AP24" i="4"/>
  <c r="AQ24" i="4"/>
  <c r="AO24" i="4" s="1"/>
  <c r="AS24" i="4"/>
  <c r="AV24" i="4"/>
  <c r="BE24" i="4" s="1"/>
  <c r="AP25" i="4"/>
  <c r="AQ25" i="4"/>
  <c r="AS25" i="4"/>
  <c r="AV25" i="4"/>
  <c r="AP26" i="4"/>
  <c r="AQ26" i="4"/>
  <c r="AO26" i="4" s="1"/>
  <c r="AS26" i="4"/>
  <c r="AV26" i="4"/>
  <c r="AP27" i="4"/>
  <c r="AQ27" i="4"/>
  <c r="AO27" i="4" s="1"/>
  <c r="AS27" i="4"/>
  <c r="AV27" i="4"/>
  <c r="AP28" i="4"/>
  <c r="AQ28" i="4"/>
  <c r="AO28" i="4" s="1"/>
  <c r="AS28" i="4"/>
  <c r="AV28" i="4"/>
  <c r="BE28" i="4" s="1"/>
  <c r="AP29" i="4"/>
  <c r="AQ29" i="4"/>
  <c r="AS29" i="4"/>
  <c r="AV29" i="4"/>
  <c r="AP30" i="4"/>
  <c r="AQ30" i="4"/>
  <c r="AN30" i="4" s="1"/>
  <c r="AS30" i="4"/>
  <c r="AV30" i="4"/>
  <c r="AP31" i="4"/>
  <c r="AQ31" i="4"/>
  <c r="AN31" i="4"/>
  <c r="AS31" i="4"/>
  <c r="AV31" i="4"/>
  <c r="BE31" i="4" s="1"/>
  <c r="AP32" i="4"/>
  <c r="AQ32" i="4"/>
  <c r="AN32" i="4" s="1"/>
  <c r="AS32" i="4"/>
  <c r="AV32" i="4"/>
  <c r="AP33" i="4"/>
  <c r="AQ33" i="4"/>
  <c r="AS33" i="4"/>
  <c r="AP34" i="4"/>
  <c r="AQ34" i="4"/>
  <c r="AS34" i="4"/>
  <c r="AV34" i="4"/>
  <c r="BE34" i="4" s="1"/>
  <c r="AP35" i="4"/>
  <c r="AQ35" i="4"/>
  <c r="AO35" i="4" s="1"/>
  <c r="AS35" i="4"/>
  <c r="AV35" i="4"/>
  <c r="BE35" i="4" s="1"/>
  <c r="AP36" i="4"/>
  <c r="AQ36" i="4"/>
  <c r="AO36" i="4" s="1"/>
  <c r="AS36" i="4"/>
  <c r="AV36" i="4"/>
  <c r="AP37" i="4"/>
  <c r="AQ37" i="4"/>
  <c r="AM37" i="4" s="1"/>
  <c r="AS37" i="4"/>
  <c r="AV37" i="4"/>
  <c r="AP38" i="4"/>
  <c r="AQ38" i="4"/>
  <c r="AN38" i="4" s="1"/>
  <c r="AS38" i="4"/>
  <c r="AV38" i="4"/>
  <c r="AP39" i="4"/>
  <c r="AQ39" i="4"/>
  <c r="AN39" i="4" s="1"/>
  <c r="AS39" i="4"/>
  <c r="AV39" i="4"/>
  <c r="AP40" i="4"/>
  <c r="AQ40" i="4"/>
  <c r="AO40" i="4" s="1"/>
  <c r="AS40" i="4"/>
  <c r="AV40" i="4"/>
  <c r="BE40" i="4" s="1"/>
  <c r="AP41" i="4"/>
  <c r="AQ41" i="4"/>
  <c r="AS41" i="4"/>
  <c r="AV41" i="4"/>
  <c r="AP42" i="4"/>
  <c r="AQ42" i="4"/>
  <c r="AN42" i="4" s="1"/>
  <c r="AO42" i="4"/>
  <c r="AS42" i="4"/>
  <c r="AV42" i="4"/>
  <c r="BE42" i="4" s="1"/>
  <c r="AP43" i="4"/>
  <c r="AQ43" i="4"/>
  <c r="AN43" i="4" s="1"/>
  <c r="AS43" i="4"/>
  <c r="AV43" i="4"/>
  <c r="BE43" i="4" s="1"/>
  <c r="AP44" i="4"/>
  <c r="AQ44" i="4"/>
  <c r="AO44" i="4" s="1"/>
  <c r="AS44" i="4"/>
  <c r="AV44" i="4"/>
  <c r="AP45" i="4"/>
  <c r="AQ45" i="4"/>
  <c r="AN45" i="4" s="1"/>
  <c r="AS45" i="4"/>
  <c r="AV45" i="4"/>
  <c r="BE45" i="4"/>
  <c r="AP46" i="4"/>
  <c r="AQ46" i="4"/>
  <c r="AM46" i="4" s="1"/>
  <c r="AS46" i="4"/>
  <c r="AV46" i="4"/>
  <c r="BE46" i="4" s="1"/>
  <c r="AP47" i="4"/>
  <c r="AQ47" i="4"/>
  <c r="AO47" i="4" s="1"/>
  <c r="AS47" i="4"/>
  <c r="AV47" i="4"/>
  <c r="BE47" i="4" s="1"/>
  <c r="AP48" i="4"/>
  <c r="AQ48" i="4"/>
  <c r="AN48" i="4" s="1"/>
  <c r="AS48" i="4"/>
  <c r="AV48" i="4"/>
  <c r="BE48" i="4" s="1"/>
  <c r="AP49" i="4"/>
  <c r="AQ49" i="4"/>
  <c r="AS49" i="4"/>
  <c r="AV49" i="4"/>
  <c r="AP50" i="4"/>
  <c r="AQ50" i="4"/>
  <c r="AO50" i="4" s="1"/>
  <c r="AS50" i="4"/>
  <c r="AV50" i="4"/>
  <c r="BE50" i="4"/>
  <c r="AP51" i="4"/>
  <c r="AQ51" i="4"/>
  <c r="AO51" i="4" s="1"/>
  <c r="AS51" i="4"/>
  <c r="AV51" i="4"/>
  <c r="BE51" i="4" s="1"/>
  <c r="AP52" i="4"/>
  <c r="AQ52" i="4"/>
  <c r="AO52" i="4" s="1"/>
  <c r="AS52" i="4"/>
  <c r="AV52" i="4"/>
  <c r="BE52" i="4" s="1"/>
  <c r="AP53" i="4"/>
  <c r="AQ53" i="4"/>
  <c r="AS53" i="4"/>
  <c r="AV53" i="4"/>
  <c r="AP54" i="4"/>
  <c r="AQ54" i="4"/>
  <c r="AN54" i="4" s="1"/>
  <c r="AS54" i="4"/>
  <c r="AV54" i="4"/>
  <c r="AP55" i="4"/>
  <c r="AQ55" i="4"/>
  <c r="AO55" i="4" s="1"/>
  <c r="AS55" i="4"/>
  <c r="AV55" i="4"/>
  <c r="AP56" i="4"/>
  <c r="AQ56" i="4"/>
  <c r="AO56" i="4" s="1"/>
  <c r="AS56" i="4"/>
  <c r="AV56" i="4"/>
  <c r="BE56" i="4" s="1"/>
  <c r="AP57" i="4"/>
  <c r="AQ57" i="4"/>
  <c r="AO57" i="4"/>
  <c r="AS57" i="4"/>
  <c r="AV57" i="4"/>
  <c r="BE57" i="4" s="1"/>
  <c r="AP58" i="4"/>
  <c r="AQ58" i="4"/>
  <c r="AS58" i="4"/>
  <c r="AV58" i="4"/>
  <c r="AP59" i="4"/>
  <c r="AQ59" i="4"/>
  <c r="AS59" i="4"/>
  <c r="AV59" i="4"/>
  <c r="BE59" i="4" s="1"/>
  <c r="AP60" i="4"/>
  <c r="AQ60" i="4"/>
  <c r="AO60" i="4" s="1"/>
  <c r="AS60" i="4"/>
  <c r="AV60" i="4"/>
  <c r="AP61" i="4"/>
  <c r="AQ61" i="4"/>
  <c r="AM61" i="4" s="1"/>
  <c r="AS61" i="4"/>
  <c r="AV61" i="4"/>
  <c r="BE61" i="4" s="1"/>
  <c r="AP62" i="4"/>
  <c r="AQ62" i="4"/>
  <c r="AO62" i="4"/>
  <c r="AS62" i="4"/>
  <c r="AV62" i="4"/>
  <c r="BE62" i="4" s="1"/>
  <c r="AP63" i="4"/>
  <c r="AQ63" i="4"/>
  <c r="AM63" i="4" s="1"/>
  <c r="AS63" i="4"/>
  <c r="AV63" i="4"/>
  <c r="BE63" i="4" s="1"/>
  <c r="AP64" i="4"/>
  <c r="AQ64" i="4"/>
  <c r="AO64" i="4" s="1"/>
  <c r="AS64" i="4"/>
  <c r="AV64" i="4"/>
  <c r="BE64" i="4" s="1"/>
  <c r="AP65" i="4"/>
  <c r="AQ65" i="4"/>
  <c r="AN65" i="4" s="1"/>
  <c r="AS65" i="4"/>
  <c r="AV65" i="4"/>
  <c r="BE65" i="4" s="1"/>
  <c r="AP66" i="4"/>
  <c r="AQ66" i="4"/>
  <c r="AO66" i="4" s="1"/>
  <c r="AS66" i="4"/>
  <c r="AV66" i="4"/>
  <c r="BE66" i="4" s="1"/>
  <c r="AP67" i="4"/>
  <c r="AQ67" i="4"/>
  <c r="AM67" i="4" s="1"/>
  <c r="AS67" i="4"/>
  <c r="AV67" i="4"/>
  <c r="BE67" i="4" s="1"/>
  <c r="AP68" i="4"/>
  <c r="AQ68" i="4"/>
  <c r="AO68" i="4" s="1"/>
  <c r="AS68" i="4"/>
  <c r="AV68" i="4"/>
  <c r="AP69" i="4"/>
  <c r="AQ69" i="4"/>
  <c r="AM69" i="4"/>
  <c r="AS69" i="4"/>
  <c r="AV69" i="4"/>
  <c r="BE69" i="4" s="1"/>
  <c r="AP70" i="4"/>
  <c r="AQ70" i="4"/>
  <c r="AO70" i="4" s="1"/>
  <c r="AS70" i="4"/>
  <c r="AV70" i="4"/>
  <c r="BE70" i="4" s="1"/>
  <c r="AP71" i="4"/>
  <c r="AQ71" i="4"/>
  <c r="AN71" i="4" s="1"/>
  <c r="AS71" i="4"/>
  <c r="AV71" i="4"/>
  <c r="AP72" i="4"/>
  <c r="AQ72" i="4"/>
  <c r="AO72" i="4" s="1"/>
  <c r="AS72" i="4"/>
  <c r="AV72" i="4"/>
  <c r="AP73" i="4"/>
  <c r="AQ73" i="4"/>
  <c r="AN73" i="4" s="1"/>
  <c r="AS73" i="4"/>
  <c r="AV73" i="4"/>
  <c r="AP74" i="4"/>
  <c r="AQ74" i="4"/>
  <c r="AN74" i="4" s="1"/>
  <c r="AS74" i="4"/>
  <c r="AV74" i="4"/>
  <c r="AP75" i="4"/>
  <c r="AQ75" i="4"/>
  <c r="AO75" i="4" s="1"/>
  <c r="AM75" i="4"/>
  <c r="AS75" i="4"/>
  <c r="AV75" i="4"/>
  <c r="BE75" i="4" s="1"/>
  <c r="AP76" i="4"/>
  <c r="AQ76" i="4"/>
  <c r="AO76" i="4" s="1"/>
  <c r="AS76" i="4"/>
  <c r="AV76" i="4"/>
  <c r="BE76" i="4" s="1"/>
  <c r="AP77" i="4"/>
  <c r="AQ77" i="4"/>
  <c r="AM77" i="4" s="1"/>
  <c r="AS77" i="4"/>
  <c r="AV77" i="4"/>
  <c r="BE77" i="4" s="1"/>
  <c r="AP78" i="4"/>
  <c r="AQ78" i="4"/>
  <c r="AS78" i="4"/>
  <c r="AV78" i="4"/>
  <c r="BE78" i="4" s="1"/>
  <c r="AP79" i="4"/>
  <c r="AQ79" i="4"/>
  <c r="AO79" i="4" s="1"/>
  <c r="AS79" i="4"/>
  <c r="AV79" i="4"/>
  <c r="BE79" i="4" s="1"/>
  <c r="AP80" i="4"/>
  <c r="AQ80" i="4"/>
  <c r="AN80" i="4" s="1"/>
  <c r="AS80" i="4"/>
  <c r="AP81" i="4"/>
  <c r="AQ81" i="4"/>
  <c r="AS81" i="4"/>
  <c r="AV81" i="4"/>
  <c r="BE81" i="4" s="1"/>
  <c r="AP82" i="4"/>
  <c r="AQ82" i="4"/>
  <c r="AN82" i="4" s="1"/>
  <c r="AS82" i="4"/>
  <c r="AV82" i="4"/>
  <c r="BE82" i="4" s="1"/>
  <c r="AP83" i="4"/>
  <c r="AQ83" i="4"/>
  <c r="AS83" i="4"/>
  <c r="AV83" i="4"/>
  <c r="BE83" i="4" s="1"/>
  <c r="AP84" i="4"/>
  <c r="AQ84" i="4"/>
  <c r="AS84" i="4"/>
  <c r="AV84" i="4"/>
  <c r="BE84" i="4" s="1"/>
  <c r="AP85" i="4"/>
  <c r="AQ85" i="4"/>
  <c r="AS85" i="4"/>
  <c r="AV85" i="4"/>
  <c r="BE85" i="4" s="1"/>
  <c r="AP86" i="4"/>
  <c r="AQ86" i="4"/>
  <c r="AS86" i="4"/>
  <c r="AV86" i="4"/>
  <c r="BE86" i="4" s="1"/>
  <c r="AP87" i="4"/>
  <c r="AQ87" i="4"/>
  <c r="AS87" i="4"/>
  <c r="AV87" i="4"/>
  <c r="BE87" i="4" s="1"/>
  <c r="AS3" i="4"/>
  <c r="B5" i="71"/>
  <c r="B6" i="71"/>
  <c r="B7" i="71"/>
  <c r="B8" i="71"/>
  <c r="B9" i="71"/>
  <c r="B10" i="71"/>
  <c r="B11" i="71"/>
  <c r="B12" i="71"/>
  <c r="B13" i="71"/>
  <c r="B14" i="71"/>
  <c r="B15" i="71"/>
  <c r="B16" i="71"/>
  <c r="B17" i="71"/>
  <c r="B18" i="71"/>
  <c r="B19" i="71"/>
  <c r="B20" i="71"/>
  <c r="B21" i="71"/>
  <c r="B22" i="71"/>
  <c r="B23" i="71"/>
  <c r="B24" i="71"/>
  <c r="B25" i="71"/>
  <c r="B26" i="71"/>
  <c r="B27" i="71"/>
  <c r="B28" i="71"/>
  <c r="B29" i="71"/>
  <c r="B30" i="71"/>
  <c r="B31" i="71"/>
  <c r="B32" i="71"/>
  <c r="B33" i="71"/>
  <c r="B34" i="71"/>
  <c r="B35" i="71"/>
  <c r="B36" i="71"/>
  <c r="B37" i="71"/>
  <c r="B38" i="71"/>
  <c r="B39" i="71"/>
  <c r="B40" i="71"/>
  <c r="B41" i="71"/>
  <c r="B42" i="71"/>
  <c r="B43" i="71"/>
  <c r="B44" i="71"/>
  <c r="B45" i="71"/>
  <c r="B46" i="71"/>
  <c r="B47" i="71"/>
  <c r="B48" i="71"/>
  <c r="B49" i="71"/>
  <c r="B50" i="71"/>
  <c r="B51" i="71"/>
  <c r="B52" i="71"/>
  <c r="B53" i="71"/>
  <c r="B54" i="71"/>
  <c r="B55" i="71"/>
  <c r="B56" i="71"/>
  <c r="B57" i="71"/>
  <c r="B58" i="71"/>
  <c r="B59" i="71"/>
  <c r="B60" i="71"/>
  <c r="B61" i="71"/>
  <c r="B62" i="71"/>
  <c r="B63" i="71"/>
  <c r="B64" i="71"/>
  <c r="B65" i="71"/>
  <c r="B66" i="71"/>
  <c r="B67" i="71"/>
  <c r="B68" i="71"/>
  <c r="B69" i="71"/>
  <c r="B70" i="71"/>
  <c r="B71" i="71"/>
  <c r="B72" i="71"/>
  <c r="B73" i="71"/>
  <c r="B74" i="71"/>
  <c r="V86" i="71"/>
  <c r="AN6" i="4"/>
  <c r="AN8" i="4"/>
  <c r="AN24" i="4"/>
  <c r="AN57" i="4"/>
  <c r="AN63" i="4"/>
  <c r="AN68" i="4"/>
  <c r="AN75" i="4"/>
  <c r="AN84" i="4"/>
  <c r="AN94" i="4"/>
  <c r="E73" i="71"/>
  <c r="D73" i="71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S41" i="3" s="1"/>
  <c r="CO7" i="3"/>
  <c r="CO8" i="3"/>
  <c r="CO9" i="3"/>
  <c r="CO10" i="3"/>
  <c r="CO11" i="3"/>
  <c r="CO12" i="3"/>
  <c r="CO13" i="3"/>
  <c r="CO14" i="3"/>
  <c r="CO15" i="3"/>
  <c r="CO16" i="3"/>
  <c r="CN1" i="3" s="1"/>
  <c r="CO17" i="3"/>
  <c r="CO18" i="3"/>
  <c r="CO6" i="3"/>
  <c r="E7" i="71"/>
  <c r="E11" i="71"/>
  <c r="E6" i="71"/>
  <c r="E8" i="71"/>
  <c r="E9" i="71"/>
  <c r="E10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E55" i="71"/>
  <c r="E56" i="71"/>
  <c r="E57" i="71"/>
  <c r="E58" i="71"/>
  <c r="E59" i="71"/>
  <c r="E60" i="71"/>
  <c r="E61" i="71"/>
  <c r="E62" i="71"/>
  <c r="E63" i="71"/>
  <c r="E64" i="71"/>
  <c r="E65" i="71"/>
  <c r="E66" i="71"/>
  <c r="E67" i="71"/>
  <c r="E68" i="71"/>
  <c r="E69" i="71"/>
  <c r="E70" i="71"/>
  <c r="E71" i="71"/>
  <c r="E72" i="71"/>
  <c r="E74" i="71"/>
  <c r="E5" i="71"/>
  <c r="D7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C55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55" i="71"/>
  <c r="D56" i="71"/>
  <c r="D57" i="71"/>
  <c r="D58" i="71"/>
  <c r="D59" i="71"/>
  <c r="D60" i="71"/>
  <c r="D61" i="71"/>
  <c r="D62" i="71"/>
  <c r="D63" i="71"/>
  <c r="D64" i="71"/>
  <c r="D65" i="71"/>
  <c r="D66" i="71"/>
  <c r="D67" i="71"/>
  <c r="D68" i="71"/>
  <c r="D69" i="71"/>
  <c r="D70" i="71"/>
  <c r="D71" i="71"/>
  <c r="D72" i="71"/>
  <c r="D6" i="71"/>
  <c r="D7" i="71"/>
  <c r="D8" i="71"/>
  <c r="D9" i="71"/>
  <c r="D10" i="71"/>
  <c r="D11" i="71"/>
  <c r="D12" i="71"/>
  <c r="D13" i="71"/>
  <c r="D14" i="71"/>
  <c r="D5" i="71"/>
  <c r="CC135" i="67"/>
  <c r="CB135" i="67"/>
  <c r="CA135" i="67"/>
  <c r="BZ135" i="67"/>
  <c r="BY135" i="67"/>
  <c r="BX135" i="67"/>
  <c r="BW135" i="67"/>
  <c r="BV135" i="67"/>
  <c r="BU135" i="67"/>
  <c r="BT135" i="67"/>
  <c r="BS135" i="67"/>
  <c r="BR135" i="67"/>
  <c r="BQ135" i="67"/>
  <c r="BP135" i="67"/>
  <c r="BO135" i="67"/>
  <c r="BN135" i="67"/>
  <c r="BM135" i="67"/>
  <c r="BL135" i="67"/>
  <c r="BK135" i="67"/>
  <c r="BJ135" i="67"/>
  <c r="AP3" i="4"/>
  <c r="AO3" i="4"/>
  <c r="AO6" i="4"/>
  <c r="AO63" i="4"/>
  <c r="BS26" i="4"/>
  <c r="CK26" i="4"/>
  <c r="CI26" i="4"/>
  <c r="CG26" i="4"/>
  <c r="CE26" i="4"/>
  <c r="CC26" i="4"/>
  <c r="CA26" i="4"/>
  <c r="BY26" i="4"/>
  <c r="BW26" i="4"/>
  <c r="BU26" i="4"/>
  <c r="AR3" i="4"/>
  <c r="AV3" i="4"/>
  <c r="BE3" i="4" s="1"/>
  <c r="CG4" i="3"/>
  <c r="CM4" i="3"/>
  <c r="FC7" i="71" s="1"/>
  <c r="FC7" i="72"/>
  <c r="CI4" i="3"/>
  <c r="FA7" i="71" s="1"/>
  <c r="CM41" i="3"/>
  <c r="CK41" i="3"/>
  <c r="CI41" i="3"/>
  <c r="CG41" i="3"/>
  <c r="CM40" i="3"/>
  <c r="CK40" i="3"/>
  <c r="CI40" i="3"/>
  <c r="CG40" i="3"/>
  <c r="CM39" i="3"/>
  <c r="CK39" i="3"/>
  <c r="CI39" i="3"/>
  <c r="CG39" i="3"/>
  <c r="CM38" i="3"/>
  <c r="CK38" i="3"/>
  <c r="CI38" i="3"/>
  <c r="CG38" i="3"/>
  <c r="CM37" i="3"/>
  <c r="CK37" i="3"/>
  <c r="CI37" i="3"/>
  <c r="CG37" i="3"/>
  <c r="CM36" i="3"/>
  <c r="CK36" i="3"/>
  <c r="CI36" i="3"/>
  <c r="CG36" i="3"/>
  <c r="CM35" i="3"/>
  <c r="CK35" i="3"/>
  <c r="CI35" i="3"/>
  <c r="CG35" i="3"/>
  <c r="CM34" i="3"/>
  <c r="CK34" i="3"/>
  <c r="CI34" i="3"/>
  <c r="CG34" i="3"/>
  <c r="CM33" i="3"/>
  <c r="CK33" i="3"/>
  <c r="CI33" i="3"/>
  <c r="CG33" i="3"/>
  <c r="CM32" i="3"/>
  <c r="CK32" i="3"/>
  <c r="CI32" i="3"/>
  <c r="CG32" i="3"/>
  <c r="CM31" i="3"/>
  <c r="CK31" i="3"/>
  <c r="CI31" i="3"/>
  <c r="CG31" i="3"/>
  <c r="CM30" i="3"/>
  <c r="CK30" i="3"/>
  <c r="CI30" i="3"/>
  <c r="CG30" i="3"/>
  <c r="CM29" i="3"/>
  <c r="CK29" i="3"/>
  <c r="CI29" i="3"/>
  <c r="CG29" i="3"/>
  <c r="CM28" i="3"/>
  <c r="CK28" i="3"/>
  <c r="CI28" i="3"/>
  <c r="CG28" i="3"/>
  <c r="CM27" i="3"/>
  <c r="CK27" i="3"/>
  <c r="CI27" i="3"/>
  <c r="CG27" i="3"/>
  <c r="CM26" i="3"/>
  <c r="CK26" i="3"/>
  <c r="CI26" i="3"/>
  <c r="CH1" i="3" s="1"/>
  <c r="CG26" i="3"/>
  <c r="CM25" i="3"/>
  <c r="CK25" i="3"/>
  <c r="CI25" i="3"/>
  <c r="CG25" i="3"/>
  <c r="CM24" i="3"/>
  <c r="CK24" i="3"/>
  <c r="CI24" i="3"/>
  <c r="CG24" i="3"/>
  <c r="CM23" i="3"/>
  <c r="CK23" i="3"/>
  <c r="CI23" i="3"/>
  <c r="CG23" i="3"/>
  <c r="CM22" i="3"/>
  <c r="CK22" i="3"/>
  <c r="CI22" i="3"/>
  <c r="CG22" i="3"/>
  <c r="CM21" i="3"/>
  <c r="CL1" i="3" s="1"/>
  <c r="CK21" i="3"/>
  <c r="CJ1" i="3"/>
  <c r="CI21" i="3"/>
  <c r="CG21" i="3"/>
  <c r="CM20" i="3"/>
  <c r="CK20" i="3"/>
  <c r="CI20" i="3"/>
  <c r="CG20" i="3"/>
  <c r="CM19" i="3"/>
  <c r="CK19" i="3"/>
  <c r="CI19" i="3"/>
  <c r="CG19" i="3"/>
  <c r="CM18" i="3"/>
  <c r="CK18" i="3"/>
  <c r="CI18" i="3"/>
  <c r="CG18" i="3"/>
  <c r="CM17" i="3"/>
  <c r="CK17" i="3"/>
  <c r="CI17" i="3"/>
  <c r="CG17" i="3"/>
  <c r="CM16" i="3"/>
  <c r="CK16" i="3"/>
  <c r="CI16" i="3"/>
  <c r="CG16" i="3"/>
  <c r="CF1" i="3" s="1"/>
  <c r="CM15" i="3"/>
  <c r="CK15" i="3"/>
  <c r="CI15" i="3"/>
  <c r="CG15" i="3"/>
  <c r="CM14" i="3"/>
  <c r="CK14" i="3"/>
  <c r="CI14" i="3"/>
  <c r="CG14" i="3"/>
  <c r="CM13" i="3"/>
  <c r="CK13" i="3"/>
  <c r="CI13" i="3"/>
  <c r="CG13" i="3"/>
  <c r="CM12" i="3"/>
  <c r="CK12" i="3"/>
  <c r="CI12" i="3"/>
  <c r="CG12" i="3"/>
  <c r="CM11" i="3"/>
  <c r="CK11" i="3"/>
  <c r="CI11" i="3"/>
  <c r="CG11" i="3"/>
  <c r="CM10" i="3"/>
  <c r="CK10" i="3"/>
  <c r="CI10" i="3"/>
  <c r="CG10" i="3"/>
  <c r="CM9" i="3"/>
  <c r="CK9" i="3"/>
  <c r="CI9" i="3"/>
  <c r="CG9" i="3"/>
  <c r="CM8" i="3"/>
  <c r="CK8" i="3"/>
  <c r="CI8" i="3"/>
  <c r="CG8" i="3"/>
  <c r="CM7" i="3"/>
  <c r="CK7" i="3"/>
  <c r="CI7" i="3"/>
  <c r="CG7" i="3"/>
  <c r="CM6" i="3"/>
  <c r="CK6" i="3"/>
  <c r="CI6" i="3"/>
  <c r="CG6" i="3"/>
  <c r="CK4" i="3"/>
  <c r="FB7" i="72"/>
  <c r="AN6" i="67"/>
  <c r="AN136" i="67" s="1"/>
  <c r="BI135" i="67"/>
  <c r="BH135" i="67"/>
  <c r="BG135" i="67"/>
  <c r="BF135" i="67"/>
  <c r="BE135" i="67"/>
  <c r="BD135" i="67"/>
  <c r="BC135" i="67"/>
  <c r="BB135" i="67"/>
  <c r="BA135" i="67"/>
  <c r="AZ135" i="67"/>
  <c r="AY135" i="67"/>
  <c r="AX135" i="67"/>
  <c r="AW135" i="67"/>
  <c r="AV135" i="67"/>
  <c r="AU135" i="67"/>
  <c r="AT135" i="67"/>
  <c r="AS135" i="67"/>
  <c r="AR135" i="67"/>
  <c r="AQ135" i="67"/>
  <c r="AP135" i="67"/>
  <c r="BH4" i="67"/>
  <c r="BH134" i="67" s="1"/>
  <c r="BF4" i="67"/>
  <c r="BF134" i="67" s="1"/>
  <c r="BD4" i="67"/>
  <c r="BD134" i="67" s="1"/>
  <c r="BB4" i="67"/>
  <c r="BB134" i="67" s="1"/>
  <c r="AZ4" i="67"/>
  <c r="BT4" i="67" s="1"/>
  <c r="AX4" i="67"/>
  <c r="BR4" i="67" s="1"/>
  <c r="AV4" i="67"/>
  <c r="AV134" i="67" s="1"/>
  <c r="AT4" i="67"/>
  <c r="AT134" i="67" s="1"/>
  <c r="AR4" i="67"/>
  <c r="BL4" i="67" s="1"/>
  <c r="AP4" i="67"/>
  <c r="AP134" i="67" s="1"/>
  <c r="BN17" i="4"/>
  <c r="BN5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3" i="4"/>
  <c r="AH3" i="4"/>
  <c r="BZ2" i="3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O2" i="4"/>
  <c r="AH13" i="3"/>
  <c r="AP13" i="3"/>
  <c r="AT13" i="3"/>
  <c r="BH40" i="4"/>
  <c r="A2" i="68" s="1"/>
  <c r="BH6" i="4"/>
  <c r="A2" i="69" s="1"/>
  <c r="W88" i="71"/>
  <c r="Q88" i="71"/>
  <c r="W87" i="71"/>
  <c r="W85" i="71"/>
  <c r="AH85" i="71"/>
  <c r="W83" i="71"/>
  <c r="AN83" i="71"/>
  <c r="AI86" i="71"/>
  <c r="AI84" i="71"/>
  <c r="AO88" i="71"/>
  <c r="AO87" i="71"/>
  <c r="AO86" i="71"/>
  <c r="AO85" i="71"/>
  <c r="AO84" i="71"/>
  <c r="AO83" i="71"/>
  <c r="AO82" i="71"/>
  <c r="V85" i="71"/>
  <c r="Q85" i="71"/>
  <c r="Q84" i="71"/>
  <c r="P83" i="71"/>
  <c r="AI87" i="71"/>
  <c r="W82" i="71"/>
  <c r="V83" i="71"/>
  <c r="P82" i="71"/>
  <c r="Q82" i="71"/>
  <c r="Q86" i="71"/>
  <c r="P88" i="71"/>
  <c r="Q87" i="71"/>
  <c r="AT7" i="67"/>
  <c r="J6" i="72" s="1"/>
  <c r="AX7" i="67"/>
  <c r="BB7" i="67"/>
  <c r="BF7" i="67"/>
  <c r="BJ7" i="67"/>
  <c r="BN7" i="67"/>
  <c r="BR7" i="67"/>
  <c r="BV7" i="67"/>
  <c r="BZ7" i="67"/>
  <c r="CD7" i="67"/>
  <c r="CH7" i="67"/>
  <c r="CL7" i="67"/>
  <c r="DF7" i="67" s="1"/>
  <c r="CP7" i="67"/>
  <c r="CT7" i="67"/>
  <c r="DN89" i="67"/>
  <c r="AN88" i="71" s="1"/>
  <c r="DJ89" i="67"/>
  <c r="DN83" i="67"/>
  <c r="DJ83" i="67"/>
  <c r="DJ87" i="67"/>
  <c r="DJ84" i="67"/>
  <c r="AJ83" i="71" s="1"/>
  <c r="V84" i="71"/>
  <c r="FE11" i="67"/>
  <c r="FA11" i="67"/>
  <c r="EW11" i="67"/>
  <c r="ES11" i="67"/>
  <c r="EO11" i="67"/>
  <c r="EK11" i="67"/>
  <c r="EG11" i="67"/>
  <c r="EC11" i="67"/>
  <c r="DY11" i="67"/>
  <c r="DU11" i="67"/>
  <c r="DQ11" i="67"/>
  <c r="DM11" i="67"/>
  <c r="DI11" i="67"/>
  <c r="DE11" i="67"/>
  <c r="DA11" i="67"/>
  <c r="CW11" i="67"/>
  <c r="CS11" i="67"/>
  <c r="CG11" i="67"/>
  <c r="CO11" i="67"/>
  <c r="CK11" i="67"/>
  <c r="CC11" i="67"/>
  <c r="BY11" i="67"/>
  <c r="BU11" i="67"/>
  <c r="BQ11" i="67"/>
  <c r="BM11" i="67"/>
  <c r="BI11" i="67"/>
  <c r="BE11" i="67"/>
  <c r="BA11" i="67"/>
  <c r="AW11" i="67"/>
  <c r="FB9" i="67"/>
  <c r="EX9" i="67"/>
  <c r="ET9" i="67"/>
  <c r="EP9" i="67"/>
  <c r="EL9" i="67"/>
  <c r="EH9" i="67"/>
  <c r="ED9" i="67"/>
  <c r="DZ9" i="67"/>
  <c r="DV9" i="67"/>
  <c r="DR9" i="67"/>
  <c r="CT9" i="67"/>
  <c r="DN9" i="67" s="1"/>
  <c r="CP9" i="67"/>
  <c r="CL9" i="67"/>
  <c r="DF9" i="67" s="1"/>
  <c r="CH9" i="67"/>
  <c r="DB9" i="67" s="1"/>
  <c r="CD9" i="67"/>
  <c r="CX9" i="67" s="1"/>
  <c r="BZ9" i="67"/>
  <c r="BV9" i="67"/>
  <c r="BR9" i="67"/>
  <c r="BN9" i="67"/>
  <c r="BJ9" i="67"/>
  <c r="BF9" i="67"/>
  <c r="BB9" i="67"/>
  <c r="AX9" i="67"/>
  <c r="AT9" i="67"/>
  <c r="AP9" i="67"/>
  <c r="FE7" i="67"/>
  <c r="FA7" i="67"/>
  <c r="EW7" i="67"/>
  <c r="ES7" i="67"/>
  <c r="EO7" i="67"/>
  <c r="EK7" i="67"/>
  <c r="EG7" i="67"/>
  <c r="EC7" i="67"/>
  <c r="DY7" i="67"/>
  <c r="DU7" i="67"/>
  <c r="DQ7" i="67"/>
  <c r="DM7" i="67"/>
  <c r="DI7" i="67"/>
  <c r="CY7" i="67"/>
  <c r="CS7" i="67"/>
  <c r="CN7" i="67"/>
  <c r="DH7" i="67" s="1"/>
  <c r="CI7" i="67"/>
  <c r="CC7" i="67"/>
  <c r="BX7" i="67"/>
  <c r="BS7" i="67"/>
  <c r="BM7" i="67"/>
  <c r="BH7" i="67"/>
  <c r="BC7" i="67"/>
  <c r="AW7" i="67"/>
  <c r="AR7" i="67"/>
  <c r="DN88" i="67"/>
  <c r="AN87" i="71" s="1"/>
  <c r="DJ85" i="67"/>
  <c r="AP109" i="67"/>
  <c r="BE109" i="67"/>
  <c r="BG109" i="67"/>
  <c r="BK109" i="67"/>
  <c r="BZ109" i="67"/>
  <c r="CD109" i="67"/>
  <c r="FZ109" i="67" s="1"/>
  <c r="CS109" i="67"/>
  <c r="AO239" i="67"/>
  <c r="AP239" i="67" s="1"/>
  <c r="DS109" i="67"/>
  <c r="EH109" i="67"/>
  <c r="EY109" i="67"/>
  <c r="EO109" i="67"/>
  <c r="AR105" i="67"/>
  <c r="BJ105" i="67"/>
  <c r="BO105" i="67"/>
  <c r="DR105" i="67"/>
  <c r="EH105" i="67"/>
  <c r="FB105" i="67"/>
  <c r="FC113" i="67"/>
  <c r="BY113" i="67"/>
  <c r="EQ106" i="67"/>
  <c r="EZ106" i="67"/>
  <c r="EH106" i="67"/>
  <c r="EE106" i="67"/>
  <c r="DS106" i="67"/>
  <c r="CT106" i="67"/>
  <c r="BN106" i="67"/>
  <c r="AU106" i="67"/>
  <c r="AQ106" i="67"/>
  <c r="DW100" i="67"/>
  <c r="CD100" i="67"/>
  <c r="BE100" i="67"/>
  <c r="EO99" i="67"/>
  <c r="ED99" i="67"/>
  <c r="DR99" i="67"/>
  <c r="CQ99" i="67"/>
  <c r="BK99" i="67"/>
  <c r="AR99" i="67"/>
  <c r="EZ98" i="67"/>
  <c r="BZ98" i="67"/>
  <c r="AP117" i="67"/>
  <c r="BE117" i="67"/>
  <c r="BV117" i="67"/>
  <c r="BN117" i="67"/>
  <c r="CQ117" i="67"/>
  <c r="CS117" i="67"/>
  <c r="AO247" i="67"/>
  <c r="BB247" i="67" s="1"/>
  <c r="ED117" i="67"/>
  <c r="DV117" i="67"/>
  <c r="EY117" i="67"/>
  <c r="EO117" i="67"/>
  <c r="BC107" i="67"/>
  <c r="AT107" i="67"/>
  <c r="BW107" i="67"/>
  <c r="BO107" i="67"/>
  <c r="CS107" i="67"/>
  <c r="DR107" i="67"/>
  <c r="DU107" i="67"/>
  <c r="EY107" i="67"/>
  <c r="FB107" i="67"/>
  <c r="EP112" i="67"/>
  <c r="EL112" i="67"/>
  <c r="EE112" i="67"/>
  <c r="CS112" i="67"/>
  <c r="BN112" i="67"/>
  <c r="BG112" i="67"/>
  <c r="EN109" i="67"/>
  <c r="DW109" i="67"/>
  <c r="EF109" i="67"/>
  <c r="CU109" i="67"/>
  <c r="CR109" i="67"/>
  <c r="DL109" i="67" s="1"/>
  <c r="BN109" i="67"/>
  <c r="BW109" i="67"/>
  <c r="BC109" i="67"/>
  <c r="FA106" i="67"/>
  <c r="DW106" i="67"/>
  <c r="CH106" i="67"/>
  <c r="DB106" i="67" s="1"/>
  <c r="CP106" i="67"/>
  <c r="BW106" i="67"/>
  <c r="FC105" i="67"/>
  <c r="DU105" i="67"/>
  <c r="CR105" i="67"/>
  <c r="BW105" i="67"/>
  <c r="BC105" i="67"/>
  <c r="FA100" i="67"/>
  <c r="CI100" i="67"/>
  <c r="EQ99" i="67"/>
  <c r="AO98" i="71" s="1"/>
  <c r="EY99" i="67"/>
  <c r="EF99" i="67"/>
  <c r="CS99" i="67"/>
  <c r="BZ99" i="67"/>
  <c r="BJ113" i="67"/>
  <c r="BD113" i="67"/>
  <c r="CH113" i="67"/>
  <c r="DB113" i="67" s="1"/>
  <c r="AP106" i="67"/>
  <c r="BF106" i="67"/>
  <c r="BL106" i="67"/>
  <c r="CA106" i="67"/>
  <c r="CF106" i="67"/>
  <c r="ED106" i="67"/>
  <c r="EF106" i="67"/>
  <c r="EI106" i="67"/>
  <c r="EM106" i="67"/>
  <c r="FB106" i="67"/>
  <c r="BC100" i="67"/>
  <c r="AQ100" i="67"/>
  <c r="AU100" i="67"/>
  <c r="BN100" i="67"/>
  <c r="CT100" i="67"/>
  <c r="DN100" i="67" s="1"/>
  <c r="DT100" i="67"/>
  <c r="EM100" i="67"/>
  <c r="BB100" i="67"/>
  <c r="BG100" i="67"/>
  <c r="BY100" i="67"/>
  <c r="CF100" i="67"/>
  <c r="EF100" i="67"/>
  <c r="EX100" i="67"/>
  <c r="EQ100" i="67"/>
  <c r="BC99" i="67"/>
  <c r="AS99" i="67"/>
  <c r="BJ99" i="67"/>
  <c r="BY99" i="67"/>
  <c r="BO99" i="67"/>
  <c r="CF99" i="67"/>
  <c r="CU99" i="67"/>
  <c r="DS99" i="67"/>
  <c r="EH99" i="67"/>
  <c r="EX99" i="67"/>
  <c r="EN99" i="67"/>
  <c r="FC99" i="67"/>
  <c r="AP99" i="67"/>
  <c r="BE99" i="67"/>
  <c r="BV99" i="67"/>
  <c r="BL99" i="67"/>
  <c r="CA99" i="67"/>
  <c r="Q98" i="71" s="1"/>
  <c r="CR99" i="67"/>
  <c r="CH99" i="67"/>
  <c r="DB99" i="67" s="1"/>
  <c r="DU99" i="67"/>
  <c r="DW99" i="67"/>
  <c r="EZ99" i="67"/>
  <c r="FB99" i="67"/>
  <c r="AQ98" i="67"/>
  <c r="BG98" i="67"/>
  <c r="CR98" i="67"/>
  <c r="EX98" i="67"/>
  <c r="FB98" i="67"/>
  <c r="AR98" i="67"/>
  <c r="CP98" i="67"/>
  <c r="EF98" i="67"/>
  <c r="EO98" i="67"/>
  <c r="AP112" i="67"/>
  <c r="BE112" i="67"/>
  <c r="BM112" i="67"/>
  <c r="CQ112" i="67"/>
  <c r="CU112" i="67"/>
  <c r="DS112" i="67"/>
  <c r="DW112" i="67"/>
  <c r="FA112" i="67"/>
  <c r="EX113" i="67"/>
  <c r="BW113" i="67"/>
  <c r="FC109" i="67"/>
  <c r="EM109" i="67"/>
  <c r="DU109" i="67"/>
  <c r="ED109" i="67"/>
  <c r="CG109" i="67"/>
  <c r="BO109" i="67"/>
  <c r="BL109" i="67"/>
  <c r="BV109" i="67"/>
  <c r="AR109" i="67"/>
  <c r="EM107" i="67"/>
  <c r="EG107" i="67"/>
  <c r="CU107" i="67"/>
  <c r="CD107" i="67"/>
  <c r="BJ107" i="67"/>
  <c r="BE107" i="67"/>
  <c r="EP106" i="67"/>
  <c r="EL106" i="67"/>
  <c r="DU106" i="67"/>
  <c r="CQ106" i="67"/>
  <c r="BM106" i="67"/>
  <c r="BG106" i="67"/>
  <c r="K105" i="71" s="1"/>
  <c r="BB106" i="67"/>
  <c r="EM105" i="67"/>
  <c r="DS105" i="67"/>
  <c r="BN105" i="67"/>
  <c r="AT105" i="67"/>
  <c r="EH100" i="67"/>
  <c r="CP100" i="67"/>
  <c r="DV99" i="67"/>
  <c r="AH98" i="71" s="1"/>
  <c r="AO229" i="67"/>
  <c r="AT229" i="67" s="1"/>
  <c r="CD99" i="67"/>
  <c r="BW99" i="67"/>
  <c r="BD99" i="67"/>
  <c r="EL98" i="67"/>
  <c r="BM98" i="67"/>
  <c r="EP104" i="67"/>
  <c r="EZ104" i="67"/>
  <c r="DW104" i="67"/>
  <c r="EE104" i="67"/>
  <c r="CU104" i="67"/>
  <c r="CF104" i="67"/>
  <c r="CP104" i="67"/>
  <c r="BY104" i="67"/>
  <c r="BJ104" i="67"/>
  <c r="BF104" i="67"/>
  <c r="ED102" i="67"/>
  <c r="BN102" i="67"/>
  <c r="EQ101" i="67"/>
  <c r="EN101" i="67"/>
  <c r="CS101" i="67"/>
  <c r="CD101" i="67"/>
  <c r="BY101" i="67"/>
  <c r="AR101" i="67"/>
  <c r="FC97" i="67"/>
  <c r="EO97" i="67"/>
  <c r="EM97" i="67"/>
  <c r="DW97" i="67"/>
  <c r="DU97" i="67"/>
  <c r="DS97" i="67"/>
  <c r="AO227" i="67"/>
  <c r="CS97" i="67"/>
  <c r="CQ97" i="67"/>
  <c r="CA97" i="67"/>
  <c r="BM97" i="67"/>
  <c r="BX97" i="67"/>
  <c r="BV97" i="67"/>
  <c r="BF97" i="67"/>
  <c r="FB96" i="67"/>
  <c r="EQ95" i="67"/>
  <c r="EZ95" i="67"/>
  <c r="EL95" i="67"/>
  <c r="DV95" i="67"/>
  <c r="DT95" i="67"/>
  <c r="EE95" i="67"/>
  <c r="CI95" i="67"/>
  <c r="CT95" i="67"/>
  <c r="CR95" i="67"/>
  <c r="DL95" i="67" s="1"/>
  <c r="CP95" i="67"/>
  <c r="BZ95" i="67"/>
  <c r="BN95" i="67"/>
  <c r="BW95" i="67"/>
  <c r="BG95" i="67"/>
  <c r="BE95" i="67"/>
  <c r="AQ95" i="67"/>
  <c r="BB95" i="67"/>
  <c r="FB94" i="67"/>
  <c r="EP94" i="67"/>
  <c r="EX94" i="67"/>
  <c r="EF94" i="67"/>
  <c r="CT94" i="67"/>
  <c r="CP94" i="67"/>
  <c r="DJ94" i="67" s="1"/>
  <c r="BX94" i="67"/>
  <c r="BF94" i="67"/>
  <c r="BB94" i="67"/>
  <c r="CU91" i="67"/>
  <c r="CS91" i="67"/>
  <c r="CE91" i="67"/>
  <c r="CP91" i="67"/>
  <c r="BZ91" i="67"/>
  <c r="BX91" i="67"/>
  <c r="BV91" i="67"/>
  <c r="BE91" i="67"/>
  <c r="EQ90" i="67"/>
  <c r="EO90" i="67"/>
  <c r="EZ90" i="67"/>
  <c r="EN90" i="67"/>
  <c r="EL90" i="67"/>
  <c r="DV90" i="67"/>
  <c r="DT90" i="67"/>
  <c r="AO220" i="67"/>
  <c r="CT90" i="67"/>
  <c r="DN90" i="67" s="1"/>
  <c r="CQ90" i="67"/>
  <c r="CA90" i="67"/>
  <c r="BY90" i="67"/>
  <c r="BK90" i="67"/>
  <c r="BV90" i="67"/>
  <c r="BF90" i="67"/>
  <c r="BD90" i="67"/>
  <c r="AR90" i="67"/>
  <c r="AP90" i="67"/>
  <c r="FB95" i="67"/>
  <c r="EN95" i="67"/>
  <c r="EI95" i="67"/>
  <c r="DW95" i="67"/>
  <c r="EG95" i="67"/>
  <c r="DS95" i="67"/>
  <c r="CH95" i="67"/>
  <c r="DB95" i="67" s="1"/>
  <c r="CF95" i="67"/>
  <c r="CD95" i="67"/>
  <c r="CX95" i="67" s="1"/>
  <c r="BY95" i="67"/>
  <c r="BK95" i="67"/>
  <c r="AU95" i="67"/>
  <c r="AS95" i="67"/>
  <c r="AP95" i="67"/>
  <c r="EL94" i="67"/>
  <c r="DT94" i="67"/>
  <c r="CU94" i="67"/>
  <c r="CQ94" i="67"/>
  <c r="CE94" i="67"/>
  <c r="BY94" i="67"/>
  <c r="BG94" i="67"/>
  <c r="AU94" i="67"/>
  <c r="BC94" i="67"/>
  <c r="FB90" i="67"/>
  <c r="EY90" i="67"/>
  <c r="EI90" i="67"/>
  <c r="EG90" i="67"/>
  <c r="EE90" i="67"/>
  <c r="CH90" i="67"/>
  <c r="DB90" i="67" s="1"/>
  <c r="CS90" i="67"/>
  <c r="CE90" i="67"/>
  <c r="BO90" i="67"/>
  <c r="BM90" i="67"/>
  <c r="BJ90" i="67"/>
  <c r="AT90" i="67"/>
  <c r="EP95" i="67"/>
  <c r="FA95" i="67"/>
  <c r="EY95" i="67"/>
  <c r="DU95" i="67"/>
  <c r="ED95" i="67"/>
  <c r="AO225" i="67"/>
  <c r="CS95" i="67"/>
  <c r="CQ95" i="67"/>
  <c r="CA95" i="67"/>
  <c r="BM95" i="67"/>
  <c r="BX95" i="67"/>
  <c r="BV95" i="67"/>
  <c r="BF95" i="67"/>
  <c r="EQ94" i="67"/>
  <c r="EM94" i="67"/>
  <c r="DU94" i="67"/>
  <c r="CI94" i="67"/>
  <c r="W93" i="71" s="1"/>
  <c r="BM94" i="67"/>
  <c r="AQ94" i="67"/>
  <c r="BJ4" i="67"/>
  <c r="CD4" i="67" s="1"/>
  <c r="CX4" i="67" s="1"/>
  <c r="DR4" i="67" s="1"/>
  <c r="EL4" i="67" s="1"/>
  <c r="BE74" i="4"/>
  <c r="BE73" i="4"/>
  <c r="BE72" i="4"/>
  <c r="BE71" i="4"/>
  <c r="BE68" i="4"/>
  <c r="AW61" i="4"/>
  <c r="AX61" i="4" s="1"/>
  <c r="BC61" i="4" s="1"/>
  <c r="BA61" i="4" s="1"/>
  <c r="BE60" i="4"/>
  <c r="BE58" i="4"/>
  <c r="BE55" i="4"/>
  <c r="BE54" i="4"/>
  <c r="BE53" i="4"/>
  <c r="BE49" i="4"/>
  <c r="BE44" i="4"/>
  <c r="BE41" i="4"/>
  <c r="BE39" i="4"/>
  <c r="BE38" i="4"/>
  <c r="BE37" i="4"/>
  <c r="BE32" i="4"/>
  <c r="BE30" i="4"/>
  <c r="BE29" i="4"/>
  <c r="BE27" i="4"/>
  <c r="BE26" i="4"/>
  <c r="BE25" i="4"/>
  <c r="BE21" i="4"/>
  <c r="BE19" i="4"/>
  <c r="BE17" i="4"/>
  <c r="BE14" i="4"/>
  <c r="BE12" i="4"/>
  <c r="BE9" i="4"/>
  <c r="BE7" i="4"/>
  <c r="BE107" i="4"/>
  <c r="BN4" i="67"/>
  <c r="CM5" i="3"/>
  <c r="BE80" i="4"/>
  <c r="BE99" i="4"/>
  <c r="AX134" i="67"/>
  <c r="AM71" i="4"/>
  <c r="AM59" i="4"/>
  <c r="AM31" i="4"/>
  <c r="AM26" i="4"/>
  <c r="AM10" i="4"/>
  <c r="BE111" i="4"/>
  <c r="BE104" i="4"/>
  <c r="BE101" i="4"/>
  <c r="BE100" i="4"/>
  <c r="BE98" i="4"/>
  <c r="BE95" i="4"/>
  <c r="BE92" i="4"/>
  <c r="BE90" i="4"/>
  <c r="BE88" i="4"/>
  <c r="BE115" i="4"/>
  <c r="AP12" i="67"/>
  <c r="AT12" i="67"/>
  <c r="AX12" i="67"/>
  <c r="BB12" i="67"/>
  <c r="BF12" i="67"/>
  <c r="BJ12" i="67"/>
  <c r="BN12" i="67"/>
  <c r="BR12" i="67"/>
  <c r="BV12" i="67"/>
  <c r="BZ12" i="67"/>
  <c r="CD12" i="67"/>
  <c r="CX12" i="67" s="1"/>
  <c r="CH12" i="67"/>
  <c r="CL12" i="67"/>
  <c r="DF12" i="67" s="1"/>
  <c r="CP12" i="67"/>
  <c r="AP10" i="67"/>
  <c r="AT10" i="67"/>
  <c r="AX10" i="67"/>
  <c r="BB10" i="67"/>
  <c r="BF10" i="67"/>
  <c r="BJ10" i="67"/>
  <c r="BN10" i="67"/>
  <c r="BR10" i="67"/>
  <c r="BV10" i="67"/>
  <c r="BZ10" i="67"/>
  <c r="CD10" i="67"/>
  <c r="CH10" i="67"/>
  <c r="CL10" i="67"/>
  <c r="DF10" i="67" s="1"/>
  <c r="CP10" i="67"/>
  <c r="CT10" i="67"/>
  <c r="DR10" i="67"/>
  <c r="DV10" i="67"/>
  <c r="DZ10" i="67"/>
  <c r="ED10" i="67"/>
  <c r="EH10" i="67"/>
  <c r="EL10" i="67"/>
  <c r="EP10" i="67"/>
  <c r="ET10" i="67"/>
  <c r="EX10" i="67"/>
  <c r="FB10" i="67"/>
  <c r="AP8" i="67"/>
  <c r="AT8" i="67"/>
  <c r="AX8" i="67"/>
  <c r="BB8" i="67"/>
  <c r="BF8" i="67"/>
  <c r="BJ8" i="67"/>
  <c r="BN8" i="67"/>
  <c r="BR8" i="67"/>
  <c r="BV8" i="67"/>
  <c r="BZ8" i="67"/>
  <c r="CD8" i="67"/>
  <c r="CH8" i="67"/>
  <c r="CL8" i="67"/>
  <c r="DF8" i="67" s="1"/>
  <c r="CP8" i="67"/>
  <c r="CT8" i="67"/>
  <c r="DR8" i="67"/>
  <c r="DV8" i="67"/>
  <c r="DZ8" i="67"/>
  <c r="ED8" i="67"/>
  <c r="EH8" i="67"/>
  <c r="EL8" i="67"/>
  <c r="EP8" i="67"/>
  <c r="ET8" i="67"/>
  <c r="EX8" i="67"/>
  <c r="FB8" i="67"/>
  <c r="FD12" i="67"/>
  <c r="EZ12" i="67"/>
  <c r="EV12" i="67"/>
  <c r="ER12" i="67"/>
  <c r="EN12" i="67"/>
  <c r="EJ12" i="67"/>
  <c r="EF12" i="67"/>
  <c r="EB12" i="67"/>
  <c r="DX12" i="67"/>
  <c r="DT12" i="67"/>
  <c r="CV12" i="67"/>
  <c r="DP12" i="67" s="1"/>
  <c r="CR12" i="67"/>
  <c r="DL12" i="67" s="1"/>
  <c r="CM12" i="67"/>
  <c r="CG12" i="67"/>
  <c r="CB12" i="67"/>
  <c r="BW12" i="67"/>
  <c r="BQ12" i="67"/>
  <c r="BL12" i="67"/>
  <c r="BG12" i="67"/>
  <c r="BA12" i="67"/>
  <c r="AV12" i="67"/>
  <c r="AQ12" i="67"/>
  <c r="FA10" i="67"/>
  <c r="EV10" i="67"/>
  <c r="EQ10" i="67"/>
  <c r="EK10" i="67"/>
  <c r="EF10" i="67"/>
  <c r="EA10" i="67"/>
  <c r="DU10" i="67"/>
  <c r="DK10" i="67"/>
  <c r="DE10" i="67"/>
  <c r="CU10" i="67"/>
  <c r="CO10" i="67"/>
  <c r="CJ10" i="67"/>
  <c r="DD10" i="67" s="1"/>
  <c r="CE10" i="67"/>
  <c r="BY10" i="67"/>
  <c r="BT10" i="67"/>
  <c r="BO10" i="67"/>
  <c r="BI10" i="67"/>
  <c r="BD10" i="67"/>
  <c r="AY10" i="67"/>
  <c r="AS10" i="67"/>
  <c r="FD8" i="67"/>
  <c r="EY8" i="67"/>
  <c r="ES8" i="67"/>
  <c r="EN8" i="67"/>
  <c r="EI8" i="67"/>
  <c r="EC8" i="67"/>
  <c r="DX8" i="67"/>
  <c r="DS8" i="67"/>
  <c r="DM8" i="67"/>
  <c r="DC8" i="67"/>
  <c r="CW8" i="67"/>
  <c r="CR8" i="67"/>
  <c r="CM8" i="67"/>
  <c r="CG8" i="67"/>
  <c r="CB8" i="67"/>
  <c r="BW8" i="67"/>
  <c r="BQ8" i="67"/>
  <c r="BL8" i="67"/>
  <c r="BG8" i="67"/>
  <c r="BA8" i="67"/>
  <c r="AV8" i="67"/>
  <c r="AQ8" i="67"/>
  <c r="BB115" i="67"/>
  <c r="AP115" i="67"/>
  <c r="AQ115" i="67"/>
  <c r="BF115" i="67"/>
  <c r="AU115" i="67"/>
  <c r="BX115" i="67"/>
  <c r="BM115" i="67"/>
  <c r="CP115" i="67"/>
  <c r="DJ115" i="67" s="1"/>
  <c r="CE115" i="67"/>
  <c r="CT115" i="67"/>
  <c r="CI115" i="67"/>
  <c r="EE115" i="67"/>
  <c r="DT115" i="67"/>
  <c r="EI115" i="67"/>
  <c r="EL115" i="67"/>
  <c r="FA115" i="67"/>
  <c r="EP115" i="67"/>
  <c r="BD115" i="67"/>
  <c r="BK115" i="67"/>
  <c r="BY115" i="67"/>
  <c r="CA115" i="67"/>
  <c r="CF115" i="67"/>
  <c r="CH115" i="67"/>
  <c r="DB115" i="67" s="1"/>
  <c r="AO245" i="67"/>
  <c r="AQ245" i="67" s="1"/>
  <c r="DV115" i="67"/>
  <c r="EX115" i="67"/>
  <c r="EZ115" i="67"/>
  <c r="EQ115" i="67"/>
  <c r="FB116" i="67"/>
  <c r="DW116" i="67"/>
  <c r="CQ116" i="67"/>
  <c r="CE116" i="67"/>
  <c r="BL116" i="67"/>
  <c r="EQ113" i="67"/>
  <c r="EO113" i="67"/>
  <c r="EY113" i="67"/>
  <c r="DV113" i="67"/>
  <c r="AH112" i="71" s="1"/>
  <c r="EF113" i="67"/>
  <c r="ED113" i="67"/>
  <c r="DR113" i="67"/>
  <c r="CU113" i="67"/>
  <c r="CF113" i="67"/>
  <c r="CD113" i="67"/>
  <c r="BZ113" i="67"/>
  <c r="BN113" i="67"/>
  <c r="P112" i="71" s="1"/>
  <c r="BK113" i="67"/>
  <c r="BG113" i="67"/>
  <c r="BE113" i="67"/>
  <c r="AP113" i="67"/>
  <c r="AQ239" i="67"/>
  <c r="DW108" i="67"/>
  <c r="BL108" i="67"/>
  <c r="AQ108" i="67"/>
  <c r="BD116" i="67"/>
  <c r="AS116" i="67"/>
  <c r="BV116" i="67"/>
  <c r="BK116" i="67"/>
  <c r="BZ116" i="67"/>
  <c r="BO116" i="67"/>
  <c r="CR116" i="67"/>
  <c r="CG116" i="67"/>
  <c r="AO246" i="67"/>
  <c r="BG246" i="67" s="1"/>
  <c r="DR116" i="67"/>
  <c r="EG116" i="67"/>
  <c r="DU116" i="67"/>
  <c r="DV116" i="67"/>
  <c r="EY116" i="67"/>
  <c r="EN116" i="67"/>
  <c r="FC116" i="67"/>
  <c r="BC116" i="67"/>
  <c r="AT116" i="67"/>
  <c r="BJ116" i="67"/>
  <c r="BX116" i="67"/>
  <c r="CS116" i="67"/>
  <c r="CU116" i="67"/>
  <c r="DS116" i="67"/>
  <c r="EI116" i="67"/>
  <c r="EP116" i="67"/>
  <c r="EM113" i="67"/>
  <c r="DW113" i="67"/>
  <c r="CG113" i="67"/>
  <c r="BL113" i="67"/>
  <c r="AS113" i="67"/>
  <c r="I112" i="71" s="1"/>
  <c r="BC113" i="67"/>
  <c r="EM108" i="67"/>
  <c r="ED108" i="67"/>
  <c r="DR108" i="67"/>
  <c r="CI108" i="67"/>
  <c r="BN108" i="67"/>
  <c r="BE108" i="67"/>
  <c r="BB111" i="67"/>
  <c r="AQ111" i="67"/>
  <c r="BF111" i="67"/>
  <c r="AU111" i="67"/>
  <c r="BX111" i="67"/>
  <c r="BM111" i="67"/>
  <c r="CP111" i="67"/>
  <c r="DJ111" i="67" s="1"/>
  <c r="CE111" i="67"/>
  <c r="CT111" i="67"/>
  <c r="DN111" i="67" s="1"/>
  <c r="CI111" i="67"/>
  <c r="EE111" i="67"/>
  <c r="DT111" i="67"/>
  <c r="EI111" i="67"/>
  <c r="EL111" i="67"/>
  <c r="FA111" i="67"/>
  <c r="EP111" i="67"/>
  <c r="BC111" i="67"/>
  <c r="BE111" i="67"/>
  <c r="BJ111" i="67"/>
  <c r="BL111" i="67"/>
  <c r="BZ111" i="67"/>
  <c r="CG111" i="67"/>
  <c r="CU111" i="67"/>
  <c r="ED111" i="67"/>
  <c r="DU111" i="67"/>
  <c r="DW111" i="67"/>
  <c r="EY111" i="67"/>
  <c r="AR111" i="67"/>
  <c r="AT111" i="67"/>
  <c r="BV111" i="67"/>
  <c r="BO111" i="67"/>
  <c r="CQ111" i="67"/>
  <c r="CS111" i="67"/>
  <c r="DS111" i="67"/>
  <c r="EG111" i="67"/>
  <c r="EN111" i="67"/>
  <c r="FB111" i="67"/>
  <c r="EZ113" i="67"/>
  <c r="DU113" i="67"/>
  <c r="AO243" i="67"/>
  <c r="AT243" i="67" s="1"/>
  <c r="CA113" i="67"/>
  <c r="FA108" i="67"/>
  <c r="EO108" i="67"/>
  <c r="EF108" i="67"/>
  <c r="CP108" i="67"/>
  <c r="DJ108" i="67" s="1"/>
  <c r="BB113" i="67"/>
  <c r="AQ113" i="67"/>
  <c r="BF113" i="67"/>
  <c r="AU113" i="67"/>
  <c r="BX113" i="67"/>
  <c r="BM113" i="67"/>
  <c r="CP113" i="67"/>
  <c r="CE113" i="67"/>
  <c r="CT113" i="67"/>
  <c r="DN113" i="67" s="1"/>
  <c r="CI113" i="67"/>
  <c r="W112" i="71" s="1"/>
  <c r="EE113" i="67"/>
  <c r="DT113" i="67"/>
  <c r="EI113" i="67"/>
  <c r="EL113" i="67"/>
  <c r="FA113" i="67"/>
  <c r="EP113" i="67"/>
  <c r="AR113" i="67"/>
  <c r="AT113" i="67"/>
  <c r="BV113" i="67"/>
  <c r="BO113" i="67"/>
  <c r="Q112" i="71" s="1"/>
  <c r="CQ113" i="67"/>
  <c r="CS113" i="67"/>
  <c r="DS113" i="67"/>
  <c r="EG113" i="67"/>
  <c r="EN113" i="67"/>
  <c r="FB113" i="67"/>
  <c r="BE239" i="67"/>
  <c r="AT239" i="67"/>
  <c r="BB239" i="67"/>
  <c r="AU239" i="67"/>
  <c r="BC239" i="67"/>
  <c r="AR239" i="67"/>
  <c r="BD108" i="67"/>
  <c r="AR108" i="67"/>
  <c r="AS108" i="67"/>
  <c r="BV108" i="67"/>
  <c r="BK108" i="67"/>
  <c r="BZ108" i="67"/>
  <c r="BO108" i="67"/>
  <c r="CR108" i="67"/>
  <c r="CG108" i="67"/>
  <c r="AO238" i="67"/>
  <c r="BG238" i="67" s="1"/>
  <c r="EG108" i="67"/>
  <c r="DV108" i="67"/>
  <c r="EY108" i="67"/>
  <c r="EN108" i="67"/>
  <c r="FC108" i="67"/>
  <c r="BB108" i="67"/>
  <c r="AU108" i="67"/>
  <c r="BW108" i="67"/>
  <c r="BY108" i="67"/>
  <c r="BM108" i="67"/>
  <c r="CD108" i="67"/>
  <c r="CF108" i="67"/>
  <c r="CT108" i="67"/>
  <c r="DT108" i="67"/>
  <c r="EH108" i="67"/>
  <c r="EX108" i="67"/>
  <c r="EQ108" i="67"/>
  <c r="AO107" i="71" s="1"/>
  <c r="BC108" i="67"/>
  <c r="AT108" i="67"/>
  <c r="BJ108" i="67"/>
  <c r="BX108" i="67"/>
  <c r="CE108" i="67"/>
  <c r="CS108" i="67"/>
  <c r="CU108" i="67"/>
  <c r="W107" i="71" s="1"/>
  <c r="DS108" i="67"/>
  <c r="DU108" i="67"/>
  <c r="EI108" i="67"/>
  <c r="EP108" i="67"/>
  <c r="AP108" i="67"/>
  <c r="BF108" i="67"/>
  <c r="CA108" i="67"/>
  <c r="CQ108" i="67"/>
  <c r="CH108" i="67"/>
  <c r="DB108" i="67" s="1"/>
  <c r="EE108" i="67"/>
  <c r="EL108" i="67"/>
  <c r="EZ108" i="67"/>
  <c r="FB108" i="67"/>
  <c r="BD112" i="67"/>
  <c r="AS112" i="67"/>
  <c r="I111" i="71" s="1"/>
  <c r="BV112" i="67"/>
  <c r="BK112" i="67"/>
  <c r="BZ112" i="67"/>
  <c r="BO112" i="67"/>
  <c r="CR112" i="67"/>
  <c r="DL112" i="67" s="1"/>
  <c r="CG112" i="67"/>
  <c r="AO242" i="67"/>
  <c r="BG242" i="67" s="1"/>
  <c r="DR112" i="67"/>
  <c r="EG112" i="67"/>
  <c r="DV112" i="67"/>
  <c r="EY112" i="67"/>
  <c r="EN112" i="67"/>
  <c r="FC112" i="67"/>
  <c r="BB107" i="67"/>
  <c r="AQ107" i="67"/>
  <c r="BF107" i="67"/>
  <c r="AU107" i="67"/>
  <c r="BX107" i="67"/>
  <c r="BM107" i="67"/>
  <c r="CP107" i="67"/>
  <c r="DJ107" i="67" s="1"/>
  <c r="CE107" i="67"/>
  <c r="CT107" i="67"/>
  <c r="CI107" i="67"/>
  <c r="W106" i="71" s="1"/>
  <c r="EE107" i="67"/>
  <c r="DT107" i="67"/>
  <c r="EI107" i="67"/>
  <c r="EL107" i="67"/>
  <c r="FA107" i="67"/>
  <c r="EP107" i="67"/>
  <c r="BB105" i="67"/>
  <c r="AQ105" i="67"/>
  <c r="BF105" i="67"/>
  <c r="J104" i="71" s="1"/>
  <c r="AU105" i="67"/>
  <c r="BX105" i="67"/>
  <c r="BM105" i="67"/>
  <c r="CP105" i="67"/>
  <c r="CE105" i="67"/>
  <c r="CT105" i="67"/>
  <c r="CI105" i="67"/>
  <c r="EE105" i="67"/>
  <c r="DT105" i="67"/>
  <c r="EI105" i="67"/>
  <c r="EL105" i="67"/>
  <c r="FA105" i="67"/>
  <c r="EP105" i="67"/>
  <c r="AP105" i="67"/>
  <c r="BD105" i="67"/>
  <c r="BK105" i="67"/>
  <c r="BY105" i="67"/>
  <c r="CA105" i="67"/>
  <c r="CF105" i="67"/>
  <c r="CH105" i="67"/>
  <c r="DB105" i="67" s="1"/>
  <c r="AO235" i="67"/>
  <c r="AQ235" i="67" s="1"/>
  <c r="DV105" i="67"/>
  <c r="AH104" i="71" s="1"/>
  <c r="EX105" i="67"/>
  <c r="EZ105" i="67"/>
  <c r="EQ105" i="67"/>
  <c r="BB103" i="67"/>
  <c r="AQ103" i="67"/>
  <c r="BF103" i="67"/>
  <c r="AU103" i="67"/>
  <c r="BX103" i="67"/>
  <c r="BM103" i="67"/>
  <c r="CP103" i="67"/>
  <c r="DJ103" i="67" s="1"/>
  <c r="CE103" i="67"/>
  <c r="CT103" i="67"/>
  <c r="CI103" i="67"/>
  <c r="EE103" i="67"/>
  <c r="DT103" i="67"/>
  <c r="EI103" i="67"/>
  <c r="EL103" i="67"/>
  <c r="FA103" i="67"/>
  <c r="EP103" i="67"/>
  <c r="BC103" i="67"/>
  <c r="BE103" i="67"/>
  <c r="BJ103" i="67"/>
  <c r="BL103" i="67"/>
  <c r="BZ103" i="67"/>
  <c r="CG103" i="67"/>
  <c r="CU103" i="67"/>
  <c r="ED103" i="67"/>
  <c r="DU103" i="67"/>
  <c r="DW103" i="67"/>
  <c r="EY103" i="67"/>
  <c r="AR103" i="67"/>
  <c r="AT103" i="67"/>
  <c r="J102" i="71" s="1"/>
  <c r="BV103" i="67"/>
  <c r="BO103" i="67"/>
  <c r="CQ103" i="67"/>
  <c r="CS103" i="67"/>
  <c r="DS103" i="67"/>
  <c r="EG103" i="67"/>
  <c r="EN103" i="67"/>
  <c r="FB103" i="67"/>
  <c r="EQ110" i="67"/>
  <c r="EO110" i="67"/>
  <c r="EX110" i="67"/>
  <c r="EH110" i="67"/>
  <c r="DT110" i="67"/>
  <c r="CT110" i="67"/>
  <c r="CF110" i="67"/>
  <c r="CD110" i="67"/>
  <c r="BY110" i="67"/>
  <c r="BW110" i="67"/>
  <c r="AU110" i="67"/>
  <c r="BB110" i="67"/>
  <c r="EI102" i="67"/>
  <c r="DS102" i="67"/>
  <c r="CS102" i="67"/>
  <c r="BX102" i="67"/>
  <c r="AT102" i="67"/>
  <c r="BC102" i="67"/>
  <c r="BB117" i="67"/>
  <c r="AQ117" i="67"/>
  <c r="BF117" i="67"/>
  <c r="AU117" i="67"/>
  <c r="BX117" i="67"/>
  <c r="BM117" i="67"/>
  <c r="CP117" i="67"/>
  <c r="CE117" i="67"/>
  <c r="CT117" i="67"/>
  <c r="DN117" i="67" s="1"/>
  <c r="CI117" i="67"/>
  <c r="EE117" i="67"/>
  <c r="DT117" i="67"/>
  <c r="EI117" i="67"/>
  <c r="EL117" i="67"/>
  <c r="FA117" i="67"/>
  <c r="EP117" i="67"/>
  <c r="BD114" i="67"/>
  <c r="AS114" i="67"/>
  <c r="BV114" i="67"/>
  <c r="BK114" i="67"/>
  <c r="BZ114" i="67"/>
  <c r="BO114" i="67"/>
  <c r="CR114" i="67"/>
  <c r="CG114" i="67"/>
  <c r="AO244" i="67"/>
  <c r="BC244" i="67" s="1"/>
  <c r="DR114" i="67"/>
  <c r="EG114" i="67"/>
  <c r="DV114" i="67"/>
  <c r="EY114" i="67"/>
  <c r="EN114" i="67"/>
  <c r="FC114" i="67"/>
  <c r="BB109" i="67"/>
  <c r="AQ109" i="67"/>
  <c r="BF109" i="67"/>
  <c r="AU109" i="67"/>
  <c r="BX109" i="67"/>
  <c r="BM109" i="67"/>
  <c r="CP109" i="67"/>
  <c r="DJ109" i="67" s="1"/>
  <c r="CE109" i="67"/>
  <c r="CT109" i="67"/>
  <c r="DN109" i="67" s="1"/>
  <c r="CI109" i="67"/>
  <c r="W108" i="71" s="1"/>
  <c r="EE109" i="67"/>
  <c r="DT109" i="67"/>
  <c r="EI109" i="67"/>
  <c r="AI108" i="71" s="1"/>
  <c r="EL109" i="67"/>
  <c r="FA109" i="67"/>
  <c r="EP109" i="67"/>
  <c r="BD106" i="67"/>
  <c r="AS106" i="67"/>
  <c r="BV106" i="67"/>
  <c r="BK106" i="67"/>
  <c r="BZ106" i="67"/>
  <c r="BO106" i="67"/>
  <c r="CR106" i="67"/>
  <c r="DL106" i="67" s="1"/>
  <c r="CG106" i="67"/>
  <c r="AO236" i="67"/>
  <c r="BC106" i="67"/>
  <c r="AT106" i="67"/>
  <c r="J105" i="71" s="1"/>
  <c r="BJ106" i="67"/>
  <c r="BX106" i="67"/>
  <c r="CE106" i="67"/>
  <c r="CS106" i="67"/>
  <c r="CU106" i="67"/>
  <c r="DR106" i="67"/>
  <c r="EG106" i="67"/>
  <c r="DV106" i="67"/>
  <c r="EY106" i="67"/>
  <c r="EN106" i="67"/>
  <c r="FC106" i="67"/>
  <c r="AO105" i="71"/>
  <c r="EQ112" i="67"/>
  <c r="EO112" i="67"/>
  <c r="EX112" i="67"/>
  <c r="EH112" i="67"/>
  <c r="AH111" i="71" s="1"/>
  <c r="DT112" i="67"/>
  <c r="CT112" i="67"/>
  <c r="CF112" i="67"/>
  <c r="CD112" i="67"/>
  <c r="BY112" i="67"/>
  <c r="BW112" i="67"/>
  <c r="AU112" i="67"/>
  <c r="BB112" i="67"/>
  <c r="FB110" i="67"/>
  <c r="EZ110" i="67"/>
  <c r="EL110" i="67"/>
  <c r="EE110" i="67"/>
  <c r="CH110" i="67"/>
  <c r="DB110" i="67" s="1"/>
  <c r="CQ110" i="67"/>
  <c r="CA110" i="67"/>
  <c r="BM110" i="67"/>
  <c r="BF110" i="67"/>
  <c r="AR110" i="67"/>
  <c r="EQ107" i="67"/>
  <c r="AO106" i="71" s="1"/>
  <c r="EZ107" i="67"/>
  <c r="EX107" i="67"/>
  <c r="DV107" i="67"/>
  <c r="AO237" i="67"/>
  <c r="BD237" i="67" s="1"/>
  <c r="CH107" i="67"/>
  <c r="DB107" i="67" s="1"/>
  <c r="CF107" i="67"/>
  <c r="CA107" i="67"/>
  <c r="BY107" i="67"/>
  <c r="BK107" i="67"/>
  <c r="BD107" i="67"/>
  <c r="AP107" i="67"/>
  <c r="EO105" i="67"/>
  <c r="EY105" i="67"/>
  <c r="EF105" i="67"/>
  <c r="ED105" i="67"/>
  <c r="CU105" i="67"/>
  <c r="CS105" i="67"/>
  <c r="CD105" i="67"/>
  <c r="BZ105" i="67"/>
  <c r="BG105" i="67"/>
  <c r="K104" i="71" s="1"/>
  <c r="BE105" i="67"/>
  <c r="FA102" i="67"/>
  <c r="EO102" i="67"/>
  <c r="DW102" i="67"/>
  <c r="EF102" i="67"/>
  <c r="CP102" i="67"/>
  <c r="DJ102" i="67" s="1"/>
  <c r="BL102" i="67"/>
  <c r="BG102" i="67"/>
  <c r="BD110" i="67"/>
  <c r="AS110" i="67"/>
  <c r="BV110" i="67"/>
  <c r="BK110" i="67"/>
  <c r="BZ110" i="67"/>
  <c r="BO110" i="67"/>
  <c r="Q109" i="71" s="1"/>
  <c r="CR110" i="67"/>
  <c r="CG110" i="67"/>
  <c r="AO240" i="67"/>
  <c r="DR110" i="67"/>
  <c r="EG110" i="67"/>
  <c r="DV110" i="67"/>
  <c r="EY110" i="67"/>
  <c r="EN110" i="67"/>
  <c r="FC110" i="67"/>
  <c r="BD102" i="67"/>
  <c r="AR102" i="67"/>
  <c r="AS102" i="67"/>
  <c r="BV102" i="67"/>
  <c r="BK102" i="67"/>
  <c r="BZ102" i="67"/>
  <c r="BO102" i="67"/>
  <c r="CR102" i="67"/>
  <c r="DL102" i="67" s="1"/>
  <c r="CG102" i="67"/>
  <c r="AO232" i="67"/>
  <c r="DR102" i="67"/>
  <c r="EG102" i="67"/>
  <c r="DV102" i="67"/>
  <c r="EY102" i="67"/>
  <c r="EN102" i="67"/>
  <c r="FC102" i="67"/>
  <c r="EQ102" i="67"/>
  <c r="AO101" i="71" s="1"/>
  <c r="AP102" i="67"/>
  <c r="BF102" i="67"/>
  <c r="BM102" i="67"/>
  <c r="CA102" i="67"/>
  <c r="CQ102" i="67"/>
  <c r="CH102" i="67"/>
  <c r="DB102" i="67" s="1"/>
  <c r="EE102" i="67"/>
  <c r="EL102" i="67"/>
  <c r="EZ102" i="67"/>
  <c r="FB102" i="67"/>
  <c r="BB102" i="67"/>
  <c r="AU102" i="67"/>
  <c r="BW102" i="67"/>
  <c r="BY102" i="67"/>
  <c r="CD102" i="67"/>
  <c r="CF102" i="67"/>
  <c r="CT102" i="67"/>
  <c r="DN102" i="67" s="1"/>
  <c r="DT102" i="67"/>
  <c r="EH102" i="67"/>
  <c r="EX102" i="67"/>
  <c r="BD104" i="67"/>
  <c r="AS104" i="67"/>
  <c r="BV104" i="67"/>
  <c r="BK104" i="67"/>
  <c r="BZ104" i="67"/>
  <c r="BO104" i="67"/>
  <c r="CR104" i="67"/>
  <c r="CG104" i="67"/>
  <c r="AO234" i="67"/>
  <c r="BC234" i="67" s="1"/>
  <c r="DR104" i="67"/>
  <c r="EG104" i="67"/>
  <c r="DV104" i="67"/>
  <c r="EY104" i="67"/>
  <c r="EN104" i="67"/>
  <c r="FC104" i="67"/>
  <c r="BB99" i="67"/>
  <c r="AQ99" i="67"/>
  <c r="BF99" i="67"/>
  <c r="AU99" i="67"/>
  <c r="BX99" i="67"/>
  <c r="BM99" i="67"/>
  <c r="CP99" i="67"/>
  <c r="DJ99" i="67" s="1"/>
  <c r="CE99" i="67"/>
  <c r="CT99" i="67"/>
  <c r="DN99" i="67" s="1"/>
  <c r="CI99" i="67"/>
  <c r="W98" i="71" s="1"/>
  <c r="EE99" i="67"/>
  <c r="DT99" i="67"/>
  <c r="EI99" i="67"/>
  <c r="EL99" i="67"/>
  <c r="FA99" i="67"/>
  <c r="EP99" i="67"/>
  <c r="EY101" i="67"/>
  <c r="DW101" i="67"/>
  <c r="DU101" i="67"/>
  <c r="ED101" i="67"/>
  <c r="CU101" i="67"/>
  <c r="CG101" i="67"/>
  <c r="BZ101" i="67"/>
  <c r="BL101" i="67"/>
  <c r="BJ101" i="67"/>
  <c r="BE101" i="67"/>
  <c r="FB100" i="67"/>
  <c r="EP100" i="67"/>
  <c r="EZ100" i="67"/>
  <c r="EL100" i="67"/>
  <c r="EE100" i="67"/>
  <c r="CH100" i="67"/>
  <c r="DB100" i="67" s="1"/>
  <c r="CQ100" i="67"/>
  <c r="CE100" i="67"/>
  <c r="CA100" i="67"/>
  <c r="BO100" i="67"/>
  <c r="BM100" i="67"/>
  <c r="BF100" i="67"/>
  <c r="AR100" i="67"/>
  <c r="AP100" i="67"/>
  <c r="EP98" i="67"/>
  <c r="EI98" i="67"/>
  <c r="EG98" i="67"/>
  <c r="DU98" i="67"/>
  <c r="DR98" i="67"/>
  <c r="CI98" i="67"/>
  <c r="CG98" i="67"/>
  <c r="CQ98" i="67"/>
  <c r="BN98" i="67"/>
  <c r="P97" i="71" s="1"/>
  <c r="BX98" i="67"/>
  <c r="BL98" i="67"/>
  <c r="BV98" i="67"/>
  <c r="AS98" i="67"/>
  <c r="BC98" i="67"/>
  <c r="BB101" i="67"/>
  <c r="AQ101" i="67"/>
  <c r="BF101" i="67"/>
  <c r="AU101" i="67"/>
  <c r="BX101" i="67"/>
  <c r="BM101" i="67"/>
  <c r="CP101" i="67"/>
  <c r="DJ101" i="67" s="1"/>
  <c r="CE101" i="67"/>
  <c r="CT101" i="67"/>
  <c r="DN101" i="67" s="1"/>
  <c r="CI101" i="67"/>
  <c r="EE101" i="67"/>
  <c r="DT101" i="67"/>
  <c r="EI101" i="67"/>
  <c r="EL101" i="67"/>
  <c r="FA101" i="67"/>
  <c r="EP101" i="67"/>
  <c r="AP229" i="67"/>
  <c r="BE229" i="67"/>
  <c r="EI100" i="67"/>
  <c r="AI99" i="71" s="1"/>
  <c r="DU100" i="67"/>
  <c r="DS100" i="67"/>
  <c r="CU100" i="67"/>
  <c r="W99" i="71" s="1"/>
  <c r="CS100" i="67"/>
  <c r="BX100" i="67"/>
  <c r="BJ100" i="67"/>
  <c r="AT100" i="67"/>
  <c r="FA98" i="67"/>
  <c r="EM98" i="67"/>
  <c r="DW98" i="67"/>
  <c r="EE98" i="67"/>
  <c r="DS98" i="67"/>
  <c r="CE98" i="67"/>
  <c r="BO98" i="67"/>
  <c r="BJ98" i="67"/>
  <c r="BF98" i="67"/>
  <c r="AT98" i="67"/>
  <c r="BD100" i="67"/>
  <c r="AS100" i="67"/>
  <c r="I99" i="71" s="1"/>
  <c r="BV100" i="67"/>
  <c r="BK100" i="67"/>
  <c r="BZ100" i="67"/>
  <c r="P99" i="71" s="1"/>
  <c r="CR100" i="67"/>
  <c r="CG100" i="67"/>
  <c r="AO230" i="67"/>
  <c r="BY230" i="67" s="1"/>
  <c r="DR100" i="67"/>
  <c r="EG100" i="67"/>
  <c r="DV100" i="67"/>
  <c r="AH99" i="71" s="1"/>
  <c r="EY100" i="67"/>
  <c r="EN100" i="67"/>
  <c r="FC100" i="67"/>
  <c r="AO99" i="71"/>
  <c r="AP98" i="67"/>
  <c r="BE98" i="67"/>
  <c r="BW98" i="67"/>
  <c r="BK98" i="67"/>
  <c r="CA98" i="67"/>
  <c r="CD98" i="67"/>
  <c r="CS98" i="67"/>
  <c r="CH98" i="67"/>
  <c r="DB98" i="67" s="1"/>
  <c r="ED98" i="67"/>
  <c r="EH98" i="67"/>
  <c r="BB98" i="67"/>
  <c r="BD98" i="67"/>
  <c r="AU98" i="67"/>
  <c r="BY98" i="67"/>
  <c r="CF98" i="67"/>
  <c r="CT98" i="67"/>
  <c r="DN98" i="67" s="1"/>
  <c r="AO228" i="67"/>
  <c r="BD228" i="67" s="1"/>
  <c r="DT98" i="67"/>
  <c r="DV98" i="67"/>
  <c r="EY98" i="67"/>
  <c r="EN98" i="67"/>
  <c r="FC98" i="67"/>
  <c r="BD96" i="67"/>
  <c r="AS96" i="67"/>
  <c r="BV96" i="67"/>
  <c r="BK96" i="67"/>
  <c r="BZ96" i="67"/>
  <c r="BO96" i="67"/>
  <c r="CR96" i="67"/>
  <c r="DL96" i="67" s="1"/>
  <c r="CG96" i="67"/>
  <c r="AO226" i="67"/>
  <c r="DR96" i="67"/>
  <c r="EG96" i="67"/>
  <c r="DV96" i="67"/>
  <c r="EY96" i="67"/>
  <c r="EN96" i="67"/>
  <c r="FC96" i="67"/>
  <c r="AP96" i="67"/>
  <c r="BE96" i="67"/>
  <c r="AT96" i="67"/>
  <c r="BW96" i="67"/>
  <c r="BL96" i="67"/>
  <c r="CA96" i="67"/>
  <c r="CD96" i="67"/>
  <c r="CS96" i="67"/>
  <c r="CH96" i="67"/>
  <c r="DB96" i="67" s="1"/>
  <c r="ED96" i="67"/>
  <c r="DS96" i="67"/>
  <c r="EH96" i="67"/>
  <c r="DW96" i="67"/>
  <c r="EZ96" i="67"/>
  <c r="EO96" i="67"/>
  <c r="BB225" i="67"/>
  <c r="AQ225" i="67"/>
  <c r="AU225" i="67"/>
  <c r="EP96" i="67"/>
  <c r="EI96" i="67"/>
  <c r="DT96" i="67"/>
  <c r="CT96" i="67"/>
  <c r="DN96" i="67" s="1"/>
  <c r="CE96" i="67"/>
  <c r="BX96" i="67"/>
  <c r="AU96" i="67"/>
  <c r="BB96" i="67"/>
  <c r="EQ96" i="67"/>
  <c r="AO95" i="71" s="1"/>
  <c r="EX96" i="67"/>
  <c r="DU96" i="67"/>
  <c r="CU96" i="67"/>
  <c r="CF96" i="67"/>
  <c r="BY96" i="67"/>
  <c r="BJ96" i="67"/>
  <c r="BC96" i="67"/>
  <c r="AP227" i="67"/>
  <c r="BE227" i="67"/>
  <c r="AT227" i="67"/>
  <c r="BB227" i="67"/>
  <c r="AQ227" i="67"/>
  <c r="BF227" i="67"/>
  <c r="AU227" i="67"/>
  <c r="FA96" i="67"/>
  <c r="EL96" i="67"/>
  <c r="EE96" i="67"/>
  <c r="CI96" i="67"/>
  <c r="CP96" i="67"/>
  <c r="DJ96" i="67" s="1"/>
  <c r="BM96" i="67"/>
  <c r="BF96" i="67"/>
  <c r="AQ96" i="67"/>
  <c r="EO94" i="67"/>
  <c r="EZ94" i="67"/>
  <c r="EN94" i="67"/>
  <c r="DW94" i="67"/>
  <c r="EH94" i="67"/>
  <c r="DS94" i="67"/>
  <c r="ED94" i="67"/>
  <c r="CH94" i="67"/>
  <c r="DB94" i="67" s="1"/>
  <c r="CS94" i="67"/>
  <c r="CD94" i="67"/>
  <c r="CA94" i="67"/>
  <c r="BL94" i="67"/>
  <c r="BW94" i="67"/>
  <c r="BK94" i="67"/>
  <c r="AT94" i="67"/>
  <c r="J93" i="71" s="1"/>
  <c r="BE94" i="67"/>
  <c r="AS94" i="67"/>
  <c r="AP94" i="67"/>
  <c r="EO92" i="67"/>
  <c r="EZ92" i="67"/>
  <c r="EN92" i="67"/>
  <c r="DW92" i="67"/>
  <c r="EH92" i="67"/>
  <c r="DS92" i="67"/>
  <c r="ED92" i="67"/>
  <c r="DR92" i="67"/>
  <c r="CH92" i="67"/>
  <c r="DB92" i="67" s="1"/>
  <c r="CS92" i="67"/>
  <c r="CD92" i="67"/>
  <c r="CA92" i="67"/>
  <c r="BL92" i="67"/>
  <c r="BW92" i="67"/>
  <c r="BK92" i="67"/>
  <c r="AT92" i="67"/>
  <c r="BE92" i="67"/>
  <c r="AS92" i="67"/>
  <c r="AP92" i="67"/>
  <c r="FC94" i="67"/>
  <c r="AO93" i="71"/>
  <c r="EY94" i="67"/>
  <c r="DV94" i="67"/>
  <c r="AH93" i="71" s="1"/>
  <c r="EG94" i="67"/>
  <c r="DR94" i="67"/>
  <c r="AO224" i="67"/>
  <c r="CG94" i="67"/>
  <c r="CR94" i="67"/>
  <c r="BO94" i="67"/>
  <c r="BZ94" i="67"/>
  <c r="BV94" i="67"/>
  <c r="FC92" i="67"/>
  <c r="EY92" i="67"/>
  <c r="DV92" i="67"/>
  <c r="AH91" i="71" s="1"/>
  <c r="EG92" i="67"/>
  <c r="AO222" i="67"/>
  <c r="AV222" i="67" s="1"/>
  <c r="CG92" i="67"/>
  <c r="CR92" i="67"/>
  <c r="DL92" i="67" s="1"/>
  <c r="BO92" i="67"/>
  <c r="Q91" i="71" s="1"/>
  <c r="BZ92" i="67"/>
  <c r="BV92" i="67"/>
  <c r="BG225" i="67"/>
  <c r="AX225" i="67"/>
  <c r="BL225" i="67"/>
  <c r="BT225" i="67"/>
  <c r="BX225" i="67"/>
  <c r="AZ225" i="67"/>
  <c r="BJ225" i="67"/>
  <c r="BN225" i="67"/>
  <c r="BZ225" i="67"/>
  <c r="BD225" i="67"/>
  <c r="BM225" i="67"/>
  <c r="CC225" i="67"/>
  <c r="BK225" i="67"/>
  <c r="BS225" i="67"/>
  <c r="BQ225" i="67"/>
  <c r="BY225" i="67"/>
  <c r="BA225" i="67"/>
  <c r="BG239" i="67"/>
  <c r="AS239" i="67"/>
  <c r="AV239" i="67"/>
  <c r="AZ239" i="67"/>
  <c r="BJ239" i="67"/>
  <c r="BN239" i="67"/>
  <c r="BR239" i="67"/>
  <c r="BV239" i="67"/>
  <c r="BZ239" i="67"/>
  <c r="BA239" i="67"/>
  <c r="BL239" i="67"/>
  <c r="BQ239" i="67"/>
  <c r="BW239" i="67"/>
  <c r="CB239" i="67"/>
  <c r="AY239" i="67"/>
  <c r="BK239" i="67"/>
  <c r="BP239" i="67"/>
  <c r="BU239" i="67"/>
  <c r="CA239" i="67"/>
  <c r="AX239" i="67"/>
  <c r="BI239" i="67"/>
  <c r="BO239" i="67"/>
  <c r="BT239" i="67"/>
  <c r="BY239" i="67"/>
  <c r="AW239" i="67"/>
  <c r="BH239" i="67"/>
  <c r="BM239" i="67"/>
  <c r="BS239" i="67"/>
  <c r="BX239" i="67"/>
  <c r="CC239" i="67"/>
  <c r="DN94" i="67"/>
  <c r="DN95" i="67"/>
  <c r="AN94" i="71" s="1"/>
  <c r="BD227" i="67"/>
  <c r="AR227" i="67"/>
  <c r="BC227" i="67"/>
  <c r="BG227" i="67"/>
  <c r="AX227" i="67"/>
  <c r="BH227" i="67"/>
  <c r="BL227" i="67"/>
  <c r="BP227" i="67"/>
  <c r="BT227" i="67"/>
  <c r="BX227" i="67"/>
  <c r="CB227" i="67"/>
  <c r="AS227" i="67"/>
  <c r="AV227" i="67"/>
  <c r="AZ227" i="67"/>
  <c r="BJ227" i="67"/>
  <c r="BN227" i="67"/>
  <c r="BR227" i="67"/>
  <c r="BV227" i="67"/>
  <c r="BZ227" i="67"/>
  <c r="BI227" i="67"/>
  <c r="BQ227" i="67"/>
  <c r="BY227" i="67"/>
  <c r="BA227" i="67"/>
  <c r="BO227" i="67"/>
  <c r="BW227" i="67"/>
  <c r="AY227" i="67"/>
  <c r="BM227" i="67"/>
  <c r="BU227" i="67"/>
  <c r="CC227" i="67"/>
  <c r="AW227" i="67"/>
  <c r="BK227" i="67"/>
  <c r="BS227" i="67"/>
  <c r="CA227" i="67"/>
  <c r="DJ100" i="67"/>
  <c r="V105" i="71"/>
  <c r="DN106" i="67"/>
  <c r="AN105" i="71" s="1"/>
  <c r="BC220" i="67"/>
  <c r="BE220" i="67"/>
  <c r="BG220" i="67"/>
  <c r="AP220" i="67"/>
  <c r="AR220" i="67"/>
  <c r="AT220" i="67"/>
  <c r="BB220" i="67"/>
  <c r="BD220" i="67"/>
  <c r="BF220" i="67"/>
  <c r="AQ220" i="67"/>
  <c r="AS220" i="67"/>
  <c r="AU220" i="67"/>
  <c r="AX220" i="67"/>
  <c r="BH220" i="67"/>
  <c r="BL220" i="67"/>
  <c r="BP220" i="67"/>
  <c r="BT220" i="67"/>
  <c r="BX220" i="67"/>
  <c r="CB220" i="67"/>
  <c r="AV220" i="67"/>
  <c r="AZ220" i="67"/>
  <c r="BJ220" i="67"/>
  <c r="BN220" i="67"/>
  <c r="BR220" i="67"/>
  <c r="BV220" i="67"/>
  <c r="BZ220" i="67"/>
  <c r="BI220" i="67"/>
  <c r="BQ220" i="67"/>
  <c r="BY220" i="67"/>
  <c r="BA220" i="67"/>
  <c r="BO220" i="67"/>
  <c r="BW220" i="67"/>
  <c r="AY220" i="67"/>
  <c r="BM220" i="67"/>
  <c r="BU220" i="67"/>
  <c r="CC220" i="67"/>
  <c r="AW220" i="67"/>
  <c r="BK220" i="67"/>
  <c r="BS220" i="67"/>
  <c r="CA220" i="67"/>
  <c r="DL99" i="67"/>
  <c r="DL105" i="67"/>
  <c r="DJ106" i="67"/>
  <c r="DJ7" i="67"/>
  <c r="V89" i="71"/>
  <c r="DJ91" i="67"/>
  <c r="DJ95" i="67"/>
  <c r="DJ104" i="67"/>
  <c r="BC229" i="67"/>
  <c r="BD229" i="67"/>
  <c r="BG229" i="67"/>
  <c r="AQ229" i="67"/>
  <c r="BF229" i="67"/>
  <c r="AU229" i="67"/>
  <c r="AX229" i="67"/>
  <c r="BH229" i="67"/>
  <c r="BL229" i="67"/>
  <c r="BP229" i="67"/>
  <c r="BT229" i="67"/>
  <c r="BX229" i="67"/>
  <c r="CB229" i="67"/>
  <c r="AS229" i="67"/>
  <c r="AR229" i="67"/>
  <c r="AV229" i="67"/>
  <c r="AZ229" i="67"/>
  <c r="BJ229" i="67"/>
  <c r="BN229" i="67"/>
  <c r="BR229" i="67"/>
  <c r="BV229" i="67"/>
  <c r="BZ229" i="67"/>
  <c r="BB229" i="67"/>
  <c r="AY229" i="67"/>
  <c r="BM229" i="67"/>
  <c r="BU229" i="67"/>
  <c r="CC229" i="67"/>
  <c r="AW229" i="67"/>
  <c r="BK229" i="67"/>
  <c r="BS229" i="67"/>
  <c r="CA229" i="67"/>
  <c r="BI229" i="67"/>
  <c r="BQ229" i="67"/>
  <c r="BY229" i="67"/>
  <c r="BA229" i="67"/>
  <c r="BO229" i="67"/>
  <c r="BW229" i="67"/>
  <c r="DJ98" i="67"/>
  <c r="DL98" i="67"/>
  <c r="V99" i="71"/>
  <c r="AS247" i="67"/>
  <c r="AR247" i="67"/>
  <c r="AZ247" i="67"/>
  <c r="BR247" i="67"/>
  <c r="BD247" i="67"/>
  <c r="BF247" i="67"/>
  <c r="BP247" i="67"/>
  <c r="AX247" i="67"/>
  <c r="BO247" i="67"/>
  <c r="AW247" i="67"/>
  <c r="BS247" i="67"/>
  <c r="CC247" i="67"/>
  <c r="BQ247" i="67"/>
  <c r="DJ9" i="67"/>
  <c r="DN7" i="67"/>
  <c r="DJ105" i="67"/>
  <c r="DJ113" i="67"/>
  <c r="V114" i="71"/>
  <c r="DN115" i="67"/>
  <c r="AN114" i="71" s="1"/>
  <c r="DJ10" i="67"/>
  <c r="BC226" i="67"/>
  <c r="AQ226" i="67"/>
  <c r="AP226" i="67"/>
  <c r="BL226" i="67"/>
  <c r="CB226" i="67"/>
  <c r="BK226" i="67"/>
  <c r="BU226" i="67"/>
  <c r="AW226" i="67"/>
  <c r="BY226" i="67"/>
  <c r="CC226" i="67"/>
  <c r="AR230" i="67"/>
  <c r="BT230" i="67"/>
  <c r="DL104" i="67"/>
  <c r="BC232" i="67"/>
  <c r="AR232" i="67"/>
  <c r="BG232" i="67"/>
  <c r="BB232" i="67"/>
  <c r="AS232" i="67"/>
  <c r="AU232" i="67"/>
  <c r="AQ232" i="67"/>
  <c r="BE232" i="67"/>
  <c r="BD232" i="67"/>
  <c r="AT232" i="67"/>
  <c r="AP232" i="67"/>
  <c r="BF232" i="67"/>
  <c r="AX232" i="67"/>
  <c r="BH232" i="67"/>
  <c r="BL232" i="67"/>
  <c r="BP232" i="67"/>
  <c r="BT232" i="67"/>
  <c r="BX232" i="67"/>
  <c r="CB232" i="67"/>
  <c r="AY232" i="67"/>
  <c r="BJ232" i="67"/>
  <c r="BO232" i="67"/>
  <c r="BU232" i="67"/>
  <c r="BZ232" i="67"/>
  <c r="BA232" i="67"/>
  <c r="BN232" i="67"/>
  <c r="BV232" i="67"/>
  <c r="CC232" i="67"/>
  <c r="AZ232" i="67"/>
  <c r="BM232" i="67"/>
  <c r="BS232" i="67"/>
  <c r="CA232" i="67"/>
  <c r="AW232" i="67"/>
  <c r="BK232" i="67"/>
  <c r="BR232" i="67"/>
  <c r="BY232" i="67"/>
  <c r="AV232" i="67"/>
  <c r="BI232" i="67"/>
  <c r="BQ232" i="67"/>
  <c r="BW232" i="67"/>
  <c r="DN112" i="67"/>
  <c r="DL114" i="67"/>
  <c r="DJ117" i="67"/>
  <c r="BG235" i="67"/>
  <c r="AU235" i="67"/>
  <c r="BV235" i="67"/>
  <c r="AY235" i="67"/>
  <c r="BQ235" i="67"/>
  <c r="AQ238" i="67"/>
  <c r="BF238" i="67"/>
  <c r="AT238" i="67"/>
  <c r="AW238" i="67"/>
  <c r="BY238" i="67"/>
  <c r="BW238" i="67"/>
  <c r="CA238" i="67"/>
  <c r="BZ238" i="67"/>
  <c r="AP243" i="67"/>
  <c r="BE243" i="67"/>
  <c r="BB243" i="67"/>
  <c r="BD243" i="67"/>
  <c r="AU243" i="67"/>
  <c r="AR243" i="67"/>
  <c r="AQ243" i="67"/>
  <c r="BF243" i="67"/>
  <c r="AS243" i="67"/>
  <c r="AX243" i="67"/>
  <c r="BH243" i="67"/>
  <c r="BP243" i="67"/>
  <c r="BT243" i="67"/>
  <c r="BX243" i="67"/>
  <c r="AY243" i="67"/>
  <c r="BJ243" i="67"/>
  <c r="BO243" i="67"/>
  <c r="BZ243" i="67"/>
  <c r="AW243" i="67"/>
  <c r="BK243" i="67"/>
  <c r="BY243" i="67"/>
  <c r="AV243" i="67"/>
  <c r="BI243" i="67"/>
  <c r="BW243" i="67"/>
  <c r="BA243" i="67"/>
  <c r="BN243" i="67"/>
  <c r="CC243" i="67"/>
  <c r="AZ243" i="67"/>
  <c r="BM243" i="67"/>
  <c r="CA243" i="67"/>
  <c r="BC246" i="67"/>
  <c r="AP246" i="67"/>
  <c r="BF246" i="67"/>
  <c r="BE246" i="67"/>
  <c r="AT246" i="67"/>
  <c r="BH246" i="67"/>
  <c r="BT246" i="67"/>
  <c r="AZ246" i="67"/>
  <c r="BQ246" i="67"/>
  <c r="AY246" i="67"/>
  <c r="BZ246" i="67"/>
  <c r="BJ246" i="67"/>
  <c r="AV246" i="67"/>
  <c r="BW246" i="67"/>
  <c r="BN246" i="67"/>
  <c r="CC246" i="67"/>
  <c r="AW12" i="4"/>
  <c r="AX12" i="4" s="1"/>
  <c r="DJ8" i="67"/>
  <c r="DN10" i="67"/>
  <c r="V95" i="71"/>
  <c r="V98" i="71"/>
  <c r="BC240" i="67"/>
  <c r="AR240" i="67"/>
  <c r="BG240" i="67"/>
  <c r="BB240" i="67"/>
  <c r="AS240" i="67"/>
  <c r="AU240" i="67"/>
  <c r="AQ240" i="67"/>
  <c r="BE240" i="67"/>
  <c r="AT240" i="67"/>
  <c r="AP240" i="67"/>
  <c r="BF240" i="67"/>
  <c r="BD240" i="67"/>
  <c r="AX240" i="67"/>
  <c r="BH240" i="67"/>
  <c r="BL240" i="67"/>
  <c r="BP240" i="67"/>
  <c r="BT240" i="67"/>
  <c r="BX240" i="67"/>
  <c r="CB240" i="67"/>
  <c r="AV240" i="67"/>
  <c r="BA240" i="67"/>
  <c r="BM240" i="67"/>
  <c r="BR240" i="67"/>
  <c r="BW240" i="67"/>
  <c r="CC240" i="67"/>
  <c r="AW240" i="67"/>
  <c r="BJ240" i="67"/>
  <c r="BQ240" i="67"/>
  <c r="BY240" i="67"/>
  <c r="BI240" i="67"/>
  <c r="BO240" i="67"/>
  <c r="BV240" i="67"/>
  <c r="AZ240" i="67"/>
  <c r="BN240" i="67"/>
  <c r="BU240" i="67"/>
  <c r="CA240" i="67"/>
  <c r="AY240" i="67"/>
  <c r="BK240" i="67"/>
  <c r="BS240" i="67"/>
  <c r="BZ240" i="67"/>
  <c r="BS237" i="67"/>
  <c r="BC236" i="67"/>
  <c r="AR236" i="67"/>
  <c r="AP236" i="67"/>
  <c r="BD236" i="67"/>
  <c r="BG236" i="67"/>
  <c r="AQ236" i="67"/>
  <c r="AS236" i="67"/>
  <c r="AU236" i="67"/>
  <c r="BE236" i="67"/>
  <c r="BB236" i="67"/>
  <c r="AT236" i="67"/>
  <c r="BF236" i="67"/>
  <c r="AX236" i="67"/>
  <c r="BH236" i="67"/>
  <c r="BL236" i="67"/>
  <c r="BP236" i="67"/>
  <c r="BT236" i="67"/>
  <c r="BX236" i="67"/>
  <c r="CB236" i="67"/>
  <c r="AZ236" i="67"/>
  <c r="BK236" i="67"/>
  <c r="BQ236" i="67"/>
  <c r="BV236" i="67"/>
  <c r="CA236" i="67"/>
  <c r="AV236" i="67"/>
  <c r="BI236" i="67"/>
  <c r="BO236" i="67"/>
  <c r="BW236" i="67"/>
  <c r="BA236" i="67"/>
  <c r="BN236" i="67"/>
  <c r="BU236" i="67"/>
  <c r="CC236" i="67"/>
  <c r="AY236" i="67"/>
  <c r="BM236" i="67"/>
  <c r="BS236" i="67"/>
  <c r="BZ236" i="67"/>
  <c r="AW236" i="67"/>
  <c r="BJ236" i="67"/>
  <c r="BR236" i="67"/>
  <c r="BY236" i="67"/>
  <c r="V109" i="71"/>
  <c r="DN110" i="67"/>
  <c r="CH103" i="67"/>
  <c r="V102" i="71" s="1"/>
  <c r="DN103" i="67"/>
  <c r="V104" i="71"/>
  <c r="DN105" i="67"/>
  <c r="AN104" i="71" s="1"/>
  <c r="V106" i="71"/>
  <c r="DN107" i="67"/>
  <c r="AN106" i="71" s="1"/>
  <c r="V107" i="71"/>
  <c r="DN108" i="67"/>
  <c r="AN107" i="71" s="1"/>
  <c r="V112" i="71"/>
  <c r="DN8" i="67"/>
  <c r="DJ12" i="67"/>
  <c r="AW19" i="4"/>
  <c r="AX19" i="4" s="1"/>
  <c r="AW22" i="4"/>
  <c r="AX22" i="4" s="1"/>
  <c r="DL94" i="67"/>
  <c r="AS228" i="67"/>
  <c r="AQ228" i="67"/>
  <c r="BG228" i="67"/>
  <c r="BC228" i="67"/>
  <c r="AU228" i="67"/>
  <c r="BB228" i="67"/>
  <c r="AT228" i="67"/>
  <c r="BF228" i="67"/>
  <c r="BH228" i="67"/>
  <c r="BL228" i="67"/>
  <c r="BP228" i="67"/>
  <c r="BX228" i="67"/>
  <c r="CB228" i="67"/>
  <c r="AY228" i="67"/>
  <c r="BO228" i="67"/>
  <c r="BU228" i="67"/>
  <c r="BZ228" i="67"/>
  <c r="BI228" i="67"/>
  <c r="BN228" i="67"/>
  <c r="BS228" i="67"/>
  <c r="AV228" i="67"/>
  <c r="BA228" i="67"/>
  <c r="BM228" i="67"/>
  <c r="BW228" i="67"/>
  <c r="CC228" i="67"/>
  <c r="BK228" i="67"/>
  <c r="CA228" i="67"/>
  <c r="BV228" i="67"/>
  <c r="BQ228" i="67"/>
  <c r="DL100" i="67"/>
  <c r="AR234" i="67"/>
  <c r="BG234" i="67"/>
  <c r="BF234" i="67"/>
  <c r="AP234" i="67"/>
  <c r="BE234" i="67"/>
  <c r="BB234" i="67"/>
  <c r="BH234" i="67"/>
  <c r="BL234" i="67"/>
  <c r="BP234" i="67"/>
  <c r="CB234" i="67"/>
  <c r="AW234" i="67"/>
  <c r="BN234" i="67"/>
  <c r="BY234" i="67"/>
  <c r="BO234" i="67"/>
  <c r="BV234" i="67"/>
  <c r="BM234" i="67"/>
  <c r="BU234" i="67"/>
  <c r="CA234" i="67"/>
  <c r="BR234" i="67"/>
  <c r="BZ234" i="67"/>
  <c r="BJ234" i="67"/>
  <c r="BW234" i="67"/>
  <c r="AR244" i="67"/>
  <c r="BG244" i="67"/>
  <c r="AT244" i="67"/>
  <c r="AS244" i="67"/>
  <c r="AP244" i="67"/>
  <c r="AU244" i="67"/>
  <c r="BD244" i="67"/>
  <c r="BH244" i="67"/>
  <c r="BL244" i="67"/>
  <c r="BX244" i="67"/>
  <c r="CB244" i="67"/>
  <c r="BI244" i="67"/>
  <c r="BS244" i="67"/>
  <c r="AY244" i="67"/>
  <c r="BK244" i="67"/>
  <c r="AV244" i="67"/>
  <c r="BJ244" i="67"/>
  <c r="BQ244" i="67"/>
  <c r="BO244" i="67"/>
  <c r="BV244" i="67"/>
  <c r="AZ244" i="67"/>
  <c r="BU244" i="67"/>
  <c r="AQ242" i="67"/>
  <c r="AU242" i="67"/>
  <c r="AS242" i="67"/>
  <c r="BP242" i="67"/>
  <c r="AZ242" i="67"/>
  <c r="BV242" i="67"/>
  <c r="BR242" i="67"/>
  <c r="BO242" i="67"/>
  <c r="BU242" i="67"/>
  <c r="BS242" i="67"/>
  <c r="DL108" i="67"/>
  <c r="CF116" i="67"/>
  <c r="CZ116" i="67" s="1"/>
  <c r="DL116" i="67"/>
  <c r="AP245" i="67"/>
  <c r="AT245" i="67"/>
  <c r="BG245" i="67"/>
  <c r="BD245" i="67"/>
  <c r="BC245" i="67"/>
  <c r="BH245" i="67"/>
  <c r="BT245" i="67"/>
  <c r="CB245" i="67"/>
  <c r="BM245" i="67"/>
  <c r="CC245" i="67"/>
  <c r="BK245" i="67"/>
  <c r="AW245" i="67"/>
  <c r="BY245" i="67"/>
  <c r="BO245" i="67"/>
  <c r="BN245" i="67"/>
  <c r="DL8" i="67"/>
  <c r="CH4" i="67"/>
  <c r="DB4" i="67" s="1"/>
  <c r="DV4" i="67" s="1"/>
  <c r="EP4" i="67" s="1"/>
  <c r="BN134" i="67"/>
  <c r="AW3" i="4"/>
  <c r="AX3" i="4" s="1"/>
  <c r="BD222" i="67"/>
  <c r="CR19" i="3"/>
  <c r="CS27" i="3"/>
  <c r="CS39" i="3"/>
  <c r="CS11" i="3"/>
  <c r="CS23" i="3"/>
  <c r="CS20" i="3"/>
  <c r="CR9" i="3"/>
  <c r="CR41" i="3"/>
  <c r="CS42" i="3"/>
  <c r="CR37" i="3"/>
  <c r="CR28" i="3"/>
  <c r="CS33" i="3"/>
  <c r="CR33" i="3"/>
  <c r="CS29" i="3"/>
  <c r="CR21" i="3"/>
  <c r="CR25" i="3"/>
  <c r="CS8" i="3"/>
  <c r="CS12" i="3"/>
  <c r="CR16" i="3"/>
  <c r="CR22" i="3"/>
  <c r="CS40" i="3"/>
  <c r="CS7" i="3"/>
  <c r="CS28" i="3"/>
  <c r="CR34" i="3"/>
  <c r="CR30" i="3"/>
  <c r="CS14" i="3"/>
  <c r="CR18" i="3"/>
  <c r="CR26" i="3"/>
  <c r="CR12" i="3"/>
  <c r="CR40" i="3"/>
  <c r="CS21" i="3"/>
  <c r="CR27" i="3"/>
  <c r="CR36" i="3"/>
  <c r="CS38" i="3"/>
  <c r="CR29" i="3"/>
  <c r="CS26" i="3"/>
  <c r="CR38" i="3"/>
  <c r="AW112" i="4"/>
  <c r="AX112" i="4" s="1"/>
  <c r="AW89" i="4"/>
  <c r="AX89" i="4" s="1"/>
  <c r="AW94" i="4"/>
  <c r="AX94" i="4" s="1"/>
  <c r="AW107" i="4"/>
  <c r="AX107" i="4" s="1"/>
  <c r="AW115" i="4"/>
  <c r="AX115" i="4" s="1"/>
  <c r="AW8" i="4"/>
  <c r="AX8" i="4" s="1"/>
  <c r="BA8" i="4" s="1"/>
  <c r="AW81" i="4"/>
  <c r="AX81" i="4" s="1"/>
  <c r="AW35" i="4"/>
  <c r="AX35" i="4" s="1"/>
  <c r="AW82" i="4"/>
  <c r="AX82" i="4" s="1"/>
  <c r="AW83" i="4"/>
  <c r="AX83" i="4" s="1"/>
  <c r="AW105" i="4"/>
  <c r="AX105" i="4" s="1"/>
  <c r="AW106" i="4"/>
  <c r="AX106" i="4" s="1"/>
  <c r="AW51" i="4"/>
  <c r="AX51" i="4" s="1"/>
  <c r="AY51" i="4" s="1"/>
  <c r="AZ51" i="4" s="1"/>
  <c r="BD51" i="4" s="1"/>
  <c r="BB51" i="4" s="1"/>
  <c r="AW79" i="4"/>
  <c r="AX79" i="4" s="1"/>
  <c r="BC79" i="4" s="1"/>
  <c r="BA79" i="4" s="1"/>
  <c r="AW85" i="4"/>
  <c r="AX85" i="4" s="1"/>
  <c r="AW47" i="4"/>
  <c r="AX47" i="4" s="1"/>
  <c r="AW70" i="4"/>
  <c r="AX70" i="4" s="1"/>
  <c r="AO146" i="67"/>
  <c r="BK146" i="67" s="1"/>
  <c r="AS16" i="67"/>
  <c r="AW16" i="67"/>
  <c r="BA16" i="67"/>
  <c r="BE16" i="67"/>
  <c r="BI16" i="67"/>
  <c r="BM16" i="67"/>
  <c r="BQ16" i="67"/>
  <c r="BB116" i="67"/>
  <c r="AP116" i="67"/>
  <c r="BE116" i="67"/>
  <c r="BG116" i="67"/>
  <c r="BN116" i="67"/>
  <c r="P115" i="71" s="1"/>
  <c r="EX116" i="67"/>
  <c r="EZ116" i="67"/>
  <c r="EO116" i="67"/>
  <c r="BF116" i="67"/>
  <c r="BW116" i="67"/>
  <c r="CA116" i="67"/>
  <c r="ED116" i="67"/>
  <c r="DT116" i="67"/>
  <c r="EL116" i="67"/>
  <c r="AQ116" i="67"/>
  <c r="AU116" i="67"/>
  <c r="BM116" i="67"/>
  <c r="CD116" i="67"/>
  <c r="CI116" i="67"/>
  <c r="W115" i="71" s="1"/>
  <c r="EF116" i="67"/>
  <c r="FA116" i="67"/>
  <c r="BY116" i="67"/>
  <c r="CT116" i="67"/>
  <c r="DN116" i="67" s="1"/>
  <c r="EE116" i="67"/>
  <c r="EH116" i="67"/>
  <c r="AH115" i="71"/>
  <c r="EM116" i="67"/>
  <c r="EQ116" i="67"/>
  <c r="AO115" i="71" s="1"/>
  <c r="BW103" i="67"/>
  <c r="CD103" i="67"/>
  <c r="DR103" i="67"/>
  <c r="EM103" i="67"/>
  <c r="FC103" i="67"/>
  <c r="BD103" i="67"/>
  <c r="CA103" i="67"/>
  <c r="Q102" i="71"/>
  <c r="CF103" i="67"/>
  <c r="EF103" i="67"/>
  <c r="EX103" i="67"/>
  <c r="EO103" i="67"/>
  <c r="AP103" i="67"/>
  <c r="BN103" i="67"/>
  <c r="P102" i="71" s="1"/>
  <c r="DV103" i="67"/>
  <c r="AS103" i="67"/>
  <c r="I102" i="71" s="1"/>
  <c r="BK103" i="67"/>
  <c r="AO233" i="67"/>
  <c r="BP233" i="67" s="1"/>
  <c r="AQ7" i="67"/>
  <c r="G6" i="72" s="1"/>
  <c r="AY7" i="67"/>
  <c r="BE7" i="67"/>
  <c r="BL7" i="67"/>
  <c r="N6" i="72" s="1"/>
  <c r="BT7" i="67"/>
  <c r="CA7" i="67"/>
  <c r="CG7" i="67"/>
  <c r="CM7" i="67"/>
  <c r="CU7" i="67"/>
  <c r="DA7" i="67"/>
  <c r="AM6" i="72" s="1"/>
  <c r="DK7" i="67"/>
  <c r="DR7" i="67"/>
  <c r="AD6" i="72" s="1"/>
  <c r="DW7" i="67"/>
  <c r="AI6" i="72" s="1"/>
  <c r="EB7" i="67"/>
  <c r="DV7" i="67"/>
  <c r="EH7" i="67"/>
  <c r="EM7" i="67"/>
  <c r="ER7" i="67"/>
  <c r="EX7" i="67"/>
  <c r="FC7" i="67"/>
  <c r="EQ7" i="67"/>
  <c r="AV7" i="67"/>
  <c r="BD7" i="67"/>
  <c r="BK7" i="67"/>
  <c r="BQ7" i="67"/>
  <c r="BY7" i="67"/>
  <c r="CF7" i="67"/>
  <c r="CK7" i="67"/>
  <c r="CR7" i="67"/>
  <c r="DG7" i="67"/>
  <c r="EA7" i="67"/>
  <c r="EF7" i="67"/>
  <c r="EL7" i="67"/>
  <c r="EV7" i="67"/>
  <c r="FB7" i="67"/>
  <c r="AS117" i="67"/>
  <c r="I116" i="71" s="1"/>
  <c r="BJ117" i="67"/>
  <c r="BL117" i="67"/>
  <c r="CD117" i="67"/>
  <c r="CG117" i="67"/>
  <c r="DR117" i="67"/>
  <c r="EG117" i="67"/>
  <c r="EM117" i="67"/>
  <c r="FB117" i="67"/>
  <c r="EQ117" i="67"/>
  <c r="BD117" i="67"/>
  <c r="BG117" i="67"/>
  <c r="K116" i="71" s="1"/>
  <c r="BK117" i="67"/>
  <c r="CA117" i="67"/>
  <c r="EX117" i="67"/>
  <c r="EN117" i="67"/>
  <c r="BC117" i="67"/>
  <c r="AT117" i="67"/>
  <c r="J116" i="71" s="1"/>
  <c r="BZ117" i="67"/>
  <c r="P116" i="71" s="1"/>
  <c r="CR117" i="67"/>
  <c r="DL117" i="67" s="1"/>
  <c r="CU117" i="67"/>
  <c r="DW117" i="67"/>
  <c r="BY117" i="67"/>
  <c r="CF117" i="67"/>
  <c r="DS117" i="67"/>
  <c r="DU117" i="67"/>
  <c r="CH116" i="67"/>
  <c r="DB116" i="67" s="1"/>
  <c r="AR116" i="67"/>
  <c r="EH103" i="67"/>
  <c r="BG103" i="67"/>
  <c r="K102" i="71" s="1"/>
  <c r="AO137" i="67"/>
  <c r="BY137" i="67" s="1"/>
  <c r="EZ103" i="67"/>
  <c r="BY103" i="67"/>
  <c r="O102" i="71" s="1"/>
  <c r="DJ81" i="67"/>
  <c r="DJ80" i="67"/>
  <c r="DN79" i="67"/>
  <c r="FD17" i="67"/>
  <c r="EZ17" i="67"/>
  <c r="EN17" i="67"/>
  <c r="EV17" i="67"/>
  <c r="ER17" i="67"/>
  <c r="EJ17" i="67"/>
  <c r="EF17" i="67"/>
  <c r="DT17" i="67"/>
  <c r="EB17" i="67"/>
  <c r="DX17" i="67"/>
  <c r="CV17" i="67"/>
  <c r="DP17" i="67" s="1"/>
  <c r="CR17" i="67"/>
  <c r="DL17" i="67" s="1"/>
  <c r="CN17" i="67"/>
  <c r="CJ17" i="67"/>
  <c r="DD17" i="67" s="1"/>
  <c r="CF17" i="67"/>
  <c r="CB17" i="67"/>
  <c r="BX17" i="67"/>
  <c r="BL17" i="67"/>
  <c r="BT17" i="67"/>
  <c r="BP17" i="67"/>
  <c r="BH17" i="67"/>
  <c r="BD17" i="67"/>
  <c r="AR17" i="67"/>
  <c r="AZ17" i="67"/>
  <c r="AV17" i="67"/>
  <c r="FD16" i="67"/>
  <c r="EZ16" i="67"/>
  <c r="EN16" i="67"/>
  <c r="EV16" i="67"/>
  <c r="ER16" i="67"/>
  <c r="EJ16" i="67"/>
  <c r="EF16" i="67"/>
  <c r="DT16" i="67"/>
  <c r="EB16" i="67"/>
  <c r="DX16" i="67"/>
  <c r="CV16" i="67"/>
  <c r="DP16" i="67" s="1"/>
  <c r="CR16" i="67"/>
  <c r="DL16" i="67" s="1"/>
  <c r="CN16" i="67"/>
  <c r="DH16" i="67" s="1"/>
  <c r="CJ16" i="67"/>
  <c r="CF16" i="67"/>
  <c r="CB16" i="67"/>
  <c r="BX16" i="67"/>
  <c r="BT16" i="67"/>
  <c r="BO16" i="67"/>
  <c r="BJ16" i="67"/>
  <c r="L15" i="72" s="1"/>
  <c r="BD16" i="67"/>
  <c r="AY16" i="67"/>
  <c r="AT16" i="67"/>
  <c r="EF117" i="67"/>
  <c r="BW117" i="67"/>
  <c r="EQ103" i="67"/>
  <c r="AO102" i="71" s="1"/>
  <c r="CR103" i="67"/>
  <c r="DL103" i="67" s="1"/>
  <c r="AT110" i="67"/>
  <c r="J109" i="71" s="1"/>
  <c r="BX110" i="67"/>
  <c r="CP110" i="67"/>
  <c r="ED110" i="67"/>
  <c r="DW110" i="67"/>
  <c r="EP110" i="67"/>
  <c r="AN109" i="71" s="1"/>
  <c r="BG107" i="67"/>
  <c r="K106" i="71" s="1"/>
  <c r="BL107" i="67"/>
  <c r="CQ107" i="67"/>
  <c r="CG107" i="67"/>
  <c r="EF107" i="67"/>
  <c r="DW107" i="67"/>
  <c r="AI106" i="71" s="1"/>
  <c r="BC95" i="67"/>
  <c r="BJ95" i="67"/>
  <c r="CG95" i="67"/>
  <c r="EF95" i="67"/>
  <c r="EX95" i="67"/>
  <c r="FC95" i="67"/>
  <c r="AO94" i="71"/>
  <c r="CD106" i="67"/>
  <c r="AR106" i="67"/>
  <c r="DV101" i="67"/>
  <c r="CF101" i="67"/>
  <c r="BO101" i="67"/>
  <c r="BW101" i="67"/>
  <c r="AT101" i="67"/>
  <c r="J100" i="71" s="1"/>
  <c r="EF96" i="67"/>
  <c r="BN96" i="67"/>
  <c r="P95" i="71" s="1"/>
  <c r="AT99" i="67"/>
  <c r="J98" i="71" s="1"/>
  <c r="CG99" i="67"/>
  <c r="BG96" i="67"/>
  <c r="EO95" i="67"/>
  <c r="EH95" i="67"/>
  <c r="AH94" i="71" s="1"/>
  <c r="CU95" i="67"/>
  <c r="W94" i="71"/>
  <c r="AT95" i="67"/>
  <c r="J94" i="71" s="1"/>
  <c r="BD95" i="67"/>
  <c r="AP114" i="67"/>
  <c r="AR114" i="67"/>
  <c r="AU114" i="67"/>
  <c r="BX114" i="67"/>
  <c r="CQ114" i="67"/>
  <c r="CS114" i="67"/>
  <c r="CH114" i="67"/>
  <c r="DB114" i="67" s="1"/>
  <c r="ED114" i="67"/>
  <c r="DS114" i="67"/>
  <c r="DU114" i="67"/>
  <c r="EL114" i="67"/>
  <c r="FA114" i="67"/>
  <c r="AT112" i="67"/>
  <c r="BL112" i="67"/>
  <c r="ED112" i="67"/>
  <c r="DU112" i="67"/>
  <c r="EZ112" i="67"/>
  <c r="CG105" i="67"/>
  <c r="EN105" i="67"/>
  <c r="BC104" i="67"/>
  <c r="AP104" i="67"/>
  <c r="AU104" i="67"/>
  <c r="CA104" i="67"/>
  <c r="Q103" i="71" s="1"/>
  <c r="CT104" i="67"/>
  <c r="DN104" i="67" s="1"/>
  <c r="ED104" i="67"/>
  <c r="EQ104" i="67"/>
  <c r="AO103" i="71" s="1"/>
  <c r="FB11" i="67"/>
  <c r="EV11" i="67"/>
  <c r="EQ11" i="67"/>
  <c r="EL11" i="67"/>
  <c r="EF11" i="67"/>
  <c r="EA11" i="67"/>
  <c r="DV11" i="67"/>
  <c r="DK11" i="67"/>
  <c r="CU11" i="67"/>
  <c r="CP11" i="67"/>
  <c r="DJ11" i="67" s="1"/>
  <c r="CJ11" i="67"/>
  <c r="DD11" i="67" s="1"/>
  <c r="CE11" i="67"/>
  <c r="BZ11" i="67"/>
  <c r="BT11" i="67"/>
  <c r="BO11" i="67"/>
  <c r="Q10" i="72" s="1"/>
  <c r="BJ11" i="67"/>
  <c r="L10" i="72" s="1"/>
  <c r="BD11" i="67"/>
  <c r="AY11" i="67"/>
  <c r="FE10" i="67"/>
  <c r="EY10" i="67"/>
  <c r="ER10" i="67"/>
  <c r="EJ10" i="67"/>
  <c r="EC10" i="67"/>
  <c r="DW10" i="67"/>
  <c r="DO10" i="67"/>
  <c r="DC10" i="67"/>
  <c r="CR10" i="67"/>
  <c r="DL10" i="67" s="1"/>
  <c r="CM10" i="67"/>
  <c r="CA10" i="67"/>
  <c r="BS10" i="67"/>
  <c r="BL10" i="67"/>
  <c r="BE10" i="67"/>
  <c r="I9" i="72" s="1"/>
  <c r="AW10" i="67"/>
  <c r="FB115" i="67"/>
  <c r="EY115" i="67"/>
  <c r="EG115" i="67"/>
  <c r="CD115" i="67"/>
  <c r="BL115" i="67"/>
  <c r="BV115" i="67"/>
  <c r="EZ111" i="67"/>
  <c r="AO241" i="67"/>
  <c r="BL241" i="67" s="1"/>
  <c r="BK111" i="67"/>
  <c r="EI110" i="67"/>
  <c r="CS110" i="67"/>
  <c r="BL110" i="67"/>
  <c r="BG110" i="67"/>
  <c r="K109" i="71" s="1"/>
  <c r="BC110" i="67"/>
  <c r="EN107" i="67"/>
  <c r="DS107" i="67"/>
  <c r="CR107" i="67"/>
  <c r="DL107" i="67" s="1"/>
  <c r="BZ107" i="67"/>
  <c r="AS107" i="67"/>
  <c r="I106" i="71" s="1"/>
  <c r="EX106" i="67"/>
  <c r="CI102" i="67"/>
  <c r="W101" i="71" s="1"/>
  <c r="BE102" i="67"/>
  <c r="EM101" i="67"/>
  <c r="DR101" i="67"/>
  <c r="BN101" i="67"/>
  <c r="P100" i="71" s="1"/>
  <c r="BV101" i="67"/>
  <c r="EM96" i="67"/>
  <c r="BL95" i="67"/>
  <c r="BC115" i="67"/>
  <c r="BW115" i="67"/>
  <c r="CQ115" i="67"/>
  <c r="CS115" i="67"/>
  <c r="DS115" i="67"/>
  <c r="DW115" i="67"/>
  <c r="AI114" i="71" s="1"/>
  <c r="EN115" i="67"/>
  <c r="FC115" i="67"/>
  <c r="AO114" i="71"/>
  <c r="BW111" i="67"/>
  <c r="CD111" i="67"/>
  <c r="CH111" i="67"/>
  <c r="DB111" i="67" s="1"/>
  <c r="EX111" i="67"/>
  <c r="EQ111" i="67"/>
  <c r="CI106" i="67"/>
  <c r="W105" i="71" s="1"/>
  <c r="EO106" i="67"/>
  <c r="BC101" i="67"/>
  <c r="CR101" i="67"/>
  <c r="AO231" i="67"/>
  <c r="BT231" i="67" s="1"/>
  <c r="EF101" i="67"/>
  <c r="EH101" i="67"/>
  <c r="EO101" i="67"/>
  <c r="DS110" i="67"/>
  <c r="CU110" i="67"/>
  <c r="BN110" i="67"/>
  <c r="P109" i="71" s="1"/>
  <c r="AQ110" i="67"/>
  <c r="EP93" i="67"/>
  <c r="EO93" i="67"/>
  <c r="EZ93" i="67"/>
  <c r="EH93" i="67"/>
  <c r="DT93" i="67"/>
  <c r="ED93" i="67"/>
  <c r="CI93" i="67"/>
  <c r="CS93" i="67"/>
  <c r="CE93" i="67"/>
  <c r="CD93" i="67"/>
  <c r="CA93" i="67"/>
  <c r="BW93" i="67"/>
  <c r="AU93" i="67"/>
  <c r="BE93" i="67"/>
  <c r="EP91" i="67"/>
  <c r="EO91" i="67"/>
  <c r="EZ91" i="67"/>
  <c r="EL91" i="67"/>
  <c r="EH91" i="67"/>
  <c r="ED91" i="67"/>
  <c r="DR91" i="67"/>
  <c r="CI91" i="67"/>
  <c r="W90" i="71" s="1"/>
  <c r="CG91" i="67"/>
  <c r="AU91" i="67"/>
  <c r="BF91" i="67"/>
  <c r="BD91" i="67"/>
  <c r="AR91" i="67"/>
  <c r="BB91" i="67"/>
  <c r="AU90" i="67"/>
  <c r="BB90" i="67"/>
  <c r="FB91" i="67"/>
  <c r="EN91" i="67"/>
  <c r="EX91" i="67"/>
  <c r="DV91" i="67"/>
  <c r="AH90" i="71" s="1"/>
  <c r="EF91" i="67"/>
  <c r="CD91" i="67"/>
  <c r="BN91" i="67"/>
  <c r="P90" i="71" s="1"/>
  <c r="BL91" i="67"/>
  <c r="BJ91" i="67"/>
  <c r="AT91" i="67"/>
  <c r="J90" i="71" s="1"/>
  <c r="AP91" i="67"/>
  <c r="BG90" i="67"/>
  <c r="AQ90" i="67"/>
  <c r="BZ146" i="67"/>
  <c r="BP241" i="67"/>
  <c r="CF10" i="67"/>
  <c r="AW88" i="4"/>
  <c r="AX88" i="4" s="1"/>
  <c r="AW92" i="4"/>
  <c r="AX92" i="4" s="1"/>
  <c r="AW111" i="4"/>
  <c r="AX111" i="4" s="1"/>
  <c r="AW80" i="4"/>
  <c r="AX80" i="4" s="1"/>
  <c r="AW7" i="4"/>
  <c r="AX7" i="4" s="1"/>
  <c r="AW30" i="4"/>
  <c r="AX30" i="4" s="1"/>
  <c r="AW31" i="4"/>
  <c r="AX31" i="4" s="1"/>
  <c r="AW37" i="4"/>
  <c r="AX37" i="4" s="1"/>
  <c r="AW41" i="4"/>
  <c r="AX41" i="4" s="1"/>
  <c r="BA41" i="4" s="1"/>
  <c r="AW44" i="4"/>
  <c r="AX44" i="4" s="1"/>
  <c r="AW45" i="4"/>
  <c r="AX45" i="4" s="1"/>
  <c r="AW50" i="4"/>
  <c r="AX50" i="4" s="1"/>
  <c r="AW60" i="4"/>
  <c r="AX60" i="4" s="1"/>
  <c r="AW66" i="4"/>
  <c r="AX66" i="4" s="1"/>
  <c r="BC66" i="4" s="1"/>
  <c r="BA66" i="4" s="1"/>
  <c r="AW71" i="4"/>
  <c r="AX71" i="4" s="1"/>
  <c r="AW75" i="4"/>
  <c r="AX75" i="4" s="1"/>
  <c r="AW78" i="4"/>
  <c r="AX78" i="4" s="1"/>
  <c r="AW59" i="4"/>
  <c r="AX59" i="4" s="1"/>
  <c r="BX4" i="67"/>
  <c r="CR4" i="67" s="1"/>
  <c r="DL4" i="67" s="1"/>
  <c r="EF4" i="67" s="1"/>
  <c r="EZ4" i="67" s="1"/>
  <c r="AW23" i="4"/>
  <c r="AX23" i="4" s="1"/>
  <c r="AW104" i="4"/>
  <c r="AX104" i="4" s="1"/>
  <c r="AW38" i="4"/>
  <c r="AX38" i="4" s="1"/>
  <c r="AW52" i="4"/>
  <c r="AX52" i="4" s="1"/>
  <c r="AW58" i="4"/>
  <c r="AX58" i="4" s="1"/>
  <c r="AW64" i="4"/>
  <c r="AX64" i="4" s="1"/>
  <c r="AW68" i="4"/>
  <c r="AX68" i="4" s="1"/>
  <c r="AW73" i="4"/>
  <c r="AX73" i="4" s="1"/>
  <c r="DF87" i="67"/>
  <c r="BJ146" i="67"/>
  <c r="DD92" i="67"/>
  <c r="DF115" i="67"/>
  <c r="DF97" i="67"/>
  <c r="DD90" i="67"/>
  <c r="DD89" i="67"/>
  <c r="BX146" i="67"/>
  <c r="AV234" i="67"/>
  <c r="AY234" i="67"/>
  <c r="AS234" i="67"/>
  <c r="AZ234" i="67"/>
  <c r="BA234" i="67"/>
  <c r="BI234" i="67"/>
  <c r="BT234" i="67"/>
  <c r="AX234" i="67"/>
  <c r="AU234" i="67"/>
  <c r="AT234" i="67"/>
  <c r="AB103" i="71" s="1"/>
  <c r="AZ228" i="67"/>
  <c r="BR228" i="67"/>
  <c r="BY228" i="67"/>
  <c r="AW228" i="67"/>
  <c r="BJ228" i="67"/>
  <c r="BT228" i="67"/>
  <c r="AX228" i="67"/>
  <c r="AR228" i="67"/>
  <c r="AP228" i="67"/>
  <c r="BE228" i="67"/>
  <c r="BJ235" i="67"/>
  <c r="BN235" i="67"/>
  <c r="BI235" i="67"/>
  <c r="BM235" i="67"/>
  <c r="BH235" i="67"/>
  <c r="BC235" i="67"/>
  <c r="AR235" i="67"/>
  <c r="BZ224" i="67"/>
  <c r="AY224" i="67"/>
  <c r="BL224" i="67"/>
  <c r="AQ224" i="67"/>
  <c r="BB146" i="67"/>
  <c r="BA7" i="67"/>
  <c r="BP7" i="67"/>
  <c r="CE7" i="67"/>
  <c r="CV7" i="67"/>
  <c r="DP7" i="67" s="1"/>
  <c r="DO7" i="67"/>
  <c r="DZ7" i="67"/>
  <c r="EJ7" i="67"/>
  <c r="EU7" i="67"/>
  <c r="BG7" i="67"/>
  <c r="BW7" i="67"/>
  <c r="CQ7" i="67"/>
  <c r="DS7" i="67"/>
  <c r="EE7" i="67"/>
  <c r="ET7" i="67"/>
  <c r="AO151" i="67"/>
  <c r="BN151" i="67" s="1"/>
  <c r="AS21" i="67"/>
  <c r="AW21" i="67"/>
  <c r="BA21" i="67"/>
  <c r="BE21" i="67"/>
  <c r="BI21" i="67"/>
  <c r="BM21" i="67"/>
  <c r="BQ21" i="67"/>
  <c r="BU21" i="67"/>
  <c r="BY21" i="67"/>
  <c r="CC21" i="67"/>
  <c r="CG21" i="67"/>
  <c r="CK21" i="67"/>
  <c r="CO21" i="67"/>
  <c r="CS21" i="67"/>
  <c r="CW21" i="67"/>
  <c r="DA21" i="67"/>
  <c r="DE21" i="67"/>
  <c r="DI21" i="67"/>
  <c r="DM21" i="67"/>
  <c r="DQ21" i="67"/>
  <c r="DU21" i="67"/>
  <c r="DY21" i="67"/>
  <c r="EC21" i="67"/>
  <c r="EG21" i="67"/>
  <c r="EK21" i="67"/>
  <c r="EO21" i="67"/>
  <c r="ES21" i="67"/>
  <c r="EW21" i="67"/>
  <c r="FA21" i="67"/>
  <c r="FE21" i="67"/>
  <c r="EZ18" i="67"/>
  <c r="EU18" i="67"/>
  <c r="EP18" i="67"/>
  <c r="EJ18" i="67"/>
  <c r="EE18" i="67"/>
  <c r="DZ18" i="67"/>
  <c r="DT18" i="67"/>
  <c r="DO18" i="67"/>
  <c r="CY18" i="67"/>
  <c r="CT18" i="67"/>
  <c r="DN18" i="67" s="1"/>
  <c r="CN18" i="67"/>
  <c r="CI18" i="67"/>
  <c r="CD18" i="67"/>
  <c r="BX18" i="67"/>
  <c r="BS18" i="67"/>
  <c r="BM18" i="67"/>
  <c r="O17" i="72" s="1"/>
  <c r="BN18" i="67"/>
  <c r="BH18" i="67"/>
  <c r="BC18" i="67"/>
  <c r="AX18" i="67"/>
  <c r="EY16" i="67"/>
  <c r="ES16" i="67"/>
  <c r="EK16" i="67"/>
  <c r="ED16" i="67"/>
  <c r="DW16" i="67"/>
  <c r="DO16" i="67"/>
  <c r="DE16" i="67"/>
  <c r="CU16" i="67"/>
  <c r="CM16" i="67"/>
  <c r="CG16" i="67"/>
  <c r="BZ16" i="67"/>
  <c r="BR16" i="67"/>
  <c r="BH16" i="67"/>
  <c r="AZ16" i="67"/>
  <c r="FA14" i="67"/>
  <c r="EV14" i="67"/>
  <c r="EP14" i="67"/>
  <c r="EK14" i="67"/>
  <c r="EF14" i="67"/>
  <c r="DZ14" i="67"/>
  <c r="DU14" i="67"/>
  <c r="DE14" i="67"/>
  <c r="CT14" i="67"/>
  <c r="DN14" i="67" s="1"/>
  <c r="CO14" i="67"/>
  <c r="CJ14" i="67"/>
  <c r="DD14" i="67" s="1"/>
  <c r="CD14" i="67"/>
  <c r="CX14" i="67" s="1"/>
  <c r="BY14" i="67"/>
  <c r="BT14" i="67"/>
  <c r="BN14" i="67"/>
  <c r="BI14" i="67"/>
  <c r="BD14" i="67"/>
  <c r="AX14" i="67"/>
  <c r="FD13" i="67"/>
  <c r="EX13" i="67"/>
  <c r="ES13" i="67"/>
  <c r="EN13" i="67"/>
  <c r="EH13" i="67"/>
  <c r="EC13" i="67"/>
  <c r="DW13" i="67"/>
  <c r="DX13" i="67"/>
  <c r="DR13" i="67"/>
  <c r="DM13" i="67"/>
  <c r="DG13" i="67"/>
  <c r="CY13" i="67"/>
  <c r="CR13" i="67"/>
  <c r="DL13" i="67" s="1"/>
  <c r="CL13" i="67"/>
  <c r="DF13" i="67" s="1"/>
  <c r="CD13" i="67"/>
  <c r="CX13" i="67" s="1"/>
  <c r="BW13" i="67"/>
  <c r="BP13" i="67"/>
  <c r="BJ13" i="67"/>
  <c r="BH13" i="67"/>
  <c r="BB13" i="67"/>
  <c r="FB12" i="67"/>
  <c r="ES12" i="67"/>
  <c r="EK12" i="67"/>
  <c r="DZ12" i="67"/>
  <c r="DQ12" i="67"/>
  <c r="DC12" i="67"/>
  <c r="CO12" i="67"/>
  <c r="CF12" i="67"/>
  <c r="T11" i="72" s="1"/>
  <c r="BT12" i="67"/>
  <c r="BE12" i="67"/>
  <c r="ES10" i="67"/>
  <c r="EM10" i="67"/>
  <c r="DY10" i="67"/>
  <c r="DI10" i="67"/>
  <c r="CQ10" i="67"/>
  <c r="CB10" i="67"/>
  <c r="BK10" i="67"/>
  <c r="EY9" i="67"/>
  <c r="EO9" i="67"/>
  <c r="EF9" i="67"/>
  <c r="DU9" i="67"/>
  <c r="DK9" i="67"/>
  <c r="CY9" i="67"/>
  <c r="CQ9" i="67"/>
  <c r="CI9" i="67"/>
  <c r="CB9" i="67"/>
  <c r="BQ9" i="67"/>
  <c r="BH9" i="67"/>
  <c r="FC8" i="67"/>
  <c r="ER8" i="67"/>
  <c r="EF8" i="67"/>
  <c r="DQ8" i="67"/>
  <c r="CY8" i="67"/>
  <c r="CC8" i="67"/>
  <c r="BP8" i="67"/>
  <c r="EH117" i="67"/>
  <c r="AH116" i="71" s="1"/>
  <c r="EF115" i="67"/>
  <c r="AT115" i="67"/>
  <c r="J114" i="71" s="1"/>
  <c r="AQ14" i="67"/>
  <c r="AU14" i="67"/>
  <c r="AY14" i="67"/>
  <c r="BC14" i="67"/>
  <c r="BG14" i="67"/>
  <c r="BK14" i="67"/>
  <c r="M13" i="72" s="1"/>
  <c r="BO14" i="67"/>
  <c r="BS14" i="67"/>
  <c r="BW14" i="67"/>
  <c r="CA14" i="67"/>
  <c r="CE14" i="67"/>
  <c r="CI14" i="67"/>
  <c r="CM14" i="67"/>
  <c r="CQ14" i="67"/>
  <c r="CU14" i="67"/>
  <c r="CY14" i="67"/>
  <c r="DC14" i="67"/>
  <c r="DG14" i="67"/>
  <c r="DK14" i="67"/>
  <c r="DO14" i="67"/>
  <c r="DS14" i="67"/>
  <c r="DW14" i="67"/>
  <c r="EA14" i="67"/>
  <c r="EE14" i="67"/>
  <c r="EI14" i="67"/>
  <c r="EM14" i="67"/>
  <c r="EQ14" i="67"/>
  <c r="EU14" i="67"/>
  <c r="EY14" i="67"/>
  <c r="FC14" i="67"/>
  <c r="AS13" i="67"/>
  <c r="AW13" i="67"/>
  <c r="BA13" i="67"/>
  <c r="BE13" i="67"/>
  <c r="BI13" i="67"/>
  <c r="BM13" i="67"/>
  <c r="O12" i="72" s="1"/>
  <c r="BQ13" i="67"/>
  <c r="BU13" i="67"/>
  <c r="BY13" i="67"/>
  <c r="CC13" i="67"/>
  <c r="CG13" i="67"/>
  <c r="CK13" i="67"/>
  <c r="CO13" i="67"/>
  <c r="CS13" i="67"/>
  <c r="CW13" i="67"/>
  <c r="DA13" i="67"/>
  <c r="AM12" i="72" s="1"/>
  <c r="DE13" i="67"/>
  <c r="DI13" i="67"/>
  <c r="AO143" i="67"/>
  <c r="AS143" i="67" s="1"/>
  <c r="AT13" i="67"/>
  <c r="AY13" i="67"/>
  <c r="BD13" i="67"/>
  <c r="BO13" i="67"/>
  <c r="BT13" i="67"/>
  <c r="BZ13" i="67"/>
  <c r="CE13" i="67"/>
  <c r="CJ13" i="67"/>
  <c r="DD13" i="67" s="1"/>
  <c r="CP13" i="67"/>
  <c r="DJ13" i="67" s="1"/>
  <c r="CU13" i="67"/>
  <c r="DK13" i="67"/>
  <c r="DO13" i="67"/>
  <c r="DS13" i="67"/>
  <c r="AE12" i="72" s="1"/>
  <c r="EA13" i="67"/>
  <c r="DU13" i="67"/>
  <c r="EE13" i="67"/>
  <c r="EI13" i="67"/>
  <c r="EM13" i="67"/>
  <c r="EQ13" i="67"/>
  <c r="EU13" i="67"/>
  <c r="EY13" i="67"/>
  <c r="FC13" i="67"/>
  <c r="AO142" i="67"/>
  <c r="BJ142" i="67" s="1"/>
  <c r="AU12" i="67"/>
  <c r="K11" i="72" s="1"/>
  <c r="BC12" i="67"/>
  <c r="BI12" i="67"/>
  <c r="BP12" i="67"/>
  <c r="BX12" i="67"/>
  <c r="CE12" i="67"/>
  <c r="CJ12" i="67"/>
  <c r="DD12" i="67" s="1"/>
  <c r="CQ12" i="67"/>
  <c r="CW12" i="67"/>
  <c r="DE12" i="67"/>
  <c r="DM12" i="67"/>
  <c r="DS12" i="67"/>
  <c r="DY12" i="67"/>
  <c r="ED12" i="67"/>
  <c r="EI12" i="67"/>
  <c r="EO12" i="67"/>
  <c r="ET12" i="67"/>
  <c r="EY12" i="67"/>
  <c r="FE12" i="67"/>
  <c r="AY12" i="67"/>
  <c r="BH12" i="67"/>
  <c r="BS12" i="67"/>
  <c r="CA12" i="67"/>
  <c r="CI12" i="67"/>
  <c r="CS12" i="67"/>
  <c r="U11" i="72" s="1"/>
  <c r="DA12" i="67"/>
  <c r="AM11" i="72" s="1"/>
  <c r="DK12" i="67"/>
  <c r="DU12" i="67"/>
  <c r="EA12" i="67"/>
  <c r="EH12" i="67"/>
  <c r="EP12" i="67"/>
  <c r="EW12" i="67"/>
  <c r="FC12" i="67"/>
  <c r="AU10" i="67"/>
  <c r="K9" i="72" s="1"/>
  <c r="BC10" i="67"/>
  <c r="BM10" i="67"/>
  <c r="O9" i="72" s="1"/>
  <c r="BW10" i="67"/>
  <c r="CK10" i="67"/>
  <c r="CV10" i="67"/>
  <c r="DP10" i="67" s="1"/>
  <c r="DG10" i="67"/>
  <c r="DS10" i="67"/>
  <c r="EB10" i="67"/>
  <c r="EU10" i="67"/>
  <c r="EO10" i="67"/>
  <c r="FD10" i="67"/>
  <c r="AR10" i="67"/>
  <c r="H9" i="72" s="1"/>
  <c r="BG10" i="67"/>
  <c r="BQ10" i="67"/>
  <c r="CC10" i="67"/>
  <c r="CN10" i="67"/>
  <c r="DH10" i="67" s="1"/>
  <c r="CY10" i="67"/>
  <c r="DQ10" i="67"/>
  <c r="EE10" i="67"/>
  <c r="FC10" i="67"/>
  <c r="AU9" i="67"/>
  <c r="AZ9" i="67"/>
  <c r="BE9" i="67"/>
  <c r="BK9" i="67"/>
  <c r="BP9" i="67"/>
  <c r="BU9" i="67"/>
  <c r="CA9" i="67"/>
  <c r="CF9" i="67"/>
  <c r="CZ9" i="67" s="1"/>
  <c r="CJ9" i="67"/>
  <c r="DD9" i="67" s="1"/>
  <c r="DC9" i="67"/>
  <c r="DI9" i="67"/>
  <c r="DQ9" i="67"/>
  <c r="DW9" i="67"/>
  <c r="EB9" i="67"/>
  <c r="EG9" i="67"/>
  <c r="EM9" i="67"/>
  <c r="ER9" i="67"/>
  <c r="EW9" i="67"/>
  <c r="FC9" i="67"/>
  <c r="AO139" i="67"/>
  <c r="BU139" i="67" s="1"/>
  <c r="AQ9" i="67"/>
  <c r="AW9" i="67"/>
  <c r="BD9" i="67"/>
  <c r="BL9" i="67"/>
  <c r="BS9" i="67"/>
  <c r="BY9" i="67"/>
  <c r="CM9" i="67"/>
  <c r="CR9" i="67"/>
  <c r="T8" i="72" s="1"/>
  <c r="CW9" i="67"/>
  <c r="DE9" i="67"/>
  <c r="DO9" i="67"/>
  <c r="DX9" i="67"/>
  <c r="EE9" i="67"/>
  <c r="EK9" i="67"/>
  <c r="ES9" i="67"/>
  <c r="EZ9" i="67"/>
  <c r="AR8" i="67"/>
  <c r="AY8" i="67"/>
  <c r="AS8" i="67"/>
  <c r="BE8" i="67"/>
  <c r="BM8" i="67"/>
  <c r="BT8" i="67"/>
  <c r="CA8" i="67"/>
  <c r="CI8" i="67"/>
  <c r="W7" i="72" s="1"/>
  <c r="CN8" i="67"/>
  <c r="DH8" i="67" s="1"/>
  <c r="CS8" i="67"/>
  <c r="DA8" i="67"/>
  <c r="DK8" i="67"/>
  <c r="DU8" i="67"/>
  <c r="EB8" i="67"/>
  <c r="EJ8" i="67"/>
  <c r="EQ8" i="67"/>
  <c r="AO7" i="72" s="1"/>
  <c r="EW8" i="67"/>
  <c r="FE8" i="67"/>
  <c r="BC8" i="67"/>
  <c r="BK8" i="67"/>
  <c r="M7" i="72" s="1"/>
  <c r="BU8" i="67"/>
  <c r="CE8" i="67"/>
  <c r="CK8" i="67"/>
  <c r="CU8" i="67"/>
  <c r="DG8" i="67"/>
  <c r="DT8" i="67"/>
  <c r="EE8" i="67"/>
  <c r="EM8" i="67"/>
  <c r="EV8" i="67"/>
  <c r="DU115" i="67"/>
  <c r="AS18" i="67"/>
  <c r="I17" i="72" s="1"/>
  <c r="AW18" i="67"/>
  <c r="BA18" i="67"/>
  <c r="BE18" i="67"/>
  <c r="BI18" i="67"/>
  <c r="BQ18" i="67"/>
  <c r="BU18" i="67"/>
  <c r="BY18" i="67"/>
  <c r="CC18" i="67"/>
  <c r="CG18" i="67"/>
  <c r="U17" i="72" s="1"/>
  <c r="CK18" i="67"/>
  <c r="CO18" i="67"/>
  <c r="CS18" i="67"/>
  <c r="CW18" i="67"/>
  <c r="DA18" i="67"/>
  <c r="DE18" i="67"/>
  <c r="DI18" i="67"/>
  <c r="DM18" i="67"/>
  <c r="DQ18" i="67"/>
  <c r="DU18" i="67"/>
  <c r="AG17" i="72" s="1"/>
  <c r="DY18" i="67"/>
  <c r="EC18" i="67"/>
  <c r="EG18" i="67"/>
  <c r="EK18" i="67"/>
  <c r="EO18" i="67"/>
  <c r="ES18" i="67"/>
  <c r="EW18" i="67"/>
  <c r="FA18" i="67"/>
  <c r="FE18" i="67"/>
  <c r="AQ16" i="67"/>
  <c r="AX16" i="67"/>
  <c r="BF16" i="67"/>
  <c r="BL16" i="67"/>
  <c r="N15" i="72" s="1"/>
  <c r="BS16" i="67"/>
  <c r="BY16" i="67"/>
  <c r="CD16" i="67"/>
  <c r="CI16" i="67"/>
  <c r="CO16" i="67"/>
  <c r="CT16" i="67"/>
  <c r="DN16" i="67" s="1"/>
  <c r="DA16" i="67"/>
  <c r="DI16" i="67"/>
  <c r="DQ16" i="67"/>
  <c r="DV16" i="67"/>
  <c r="AH15" i="72" s="1"/>
  <c r="EA16" i="67"/>
  <c r="EG16" i="67"/>
  <c r="EL16" i="67"/>
  <c r="EQ16" i="67"/>
  <c r="EW16" i="67"/>
  <c r="FB16" i="67"/>
  <c r="AO153" i="67"/>
  <c r="AT153" i="67" s="1"/>
  <c r="AS23" i="67"/>
  <c r="AW23" i="67"/>
  <c r="BA23" i="67"/>
  <c r="BE23" i="67"/>
  <c r="BI23" i="67"/>
  <c r="CH117" i="67"/>
  <c r="DB117" i="67" s="1"/>
  <c r="BO117" i="67"/>
  <c r="Q116" i="71" s="1"/>
  <c r="AR117" i="67"/>
  <c r="FC117" i="67"/>
  <c r="BE115" i="67"/>
  <c r="BG115" i="67"/>
  <c r="K114" i="71" s="1"/>
  <c r="BO115" i="67"/>
  <c r="Q114" i="71" s="1"/>
  <c r="ED115" i="67"/>
  <c r="EH115" i="67"/>
  <c r="AH114" i="71" s="1"/>
  <c r="AS115" i="67"/>
  <c r="BN115" i="67"/>
  <c r="DR115" i="67"/>
  <c r="EO115" i="67"/>
  <c r="AR115" i="67"/>
  <c r="BZ115" i="67"/>
  <c r="P114" i="71" s="1"/>
  <c r="CU115" i="67"/>
  <c r="W114" i="71" s="1"/>
  <c r="EM115" i="67"/>
  <c r="DF93" i="67"/>
  <c r="DD81" i="67"/>
  <c r="DH79" i="67"/>
  <c r="AO148" i="67"/>
  <c r="BW148" i="67" s="1"/>
  <c r="EP102" i="67"/>
  <c r="CU102" i="67"/>
  <c r="BJ102" i="67"/>
  <c r="EM102" i="67"/>
  <c r="AT109" i="67"/>
  <c r="J108" i="71" s="1"/>
  <c r="CQ109" i="67"/>
  <c r="EG109" i="67"/>
  <c r="FB109" i="67"/>
  <c r="AQ102" i="67"/>
  <c r="BE110" i="67"/>
  <c r="EF110" i="67"/>
  <c r="AR107" i="67"/>
  <c r="EH107" i="67"/>
  <c r="AH106" i="71" s="1"/>
  <c r="BW100" i="67"/>
  <c r="ED100" i="67"/>
  <c r="BJ94" i="67"/>
  <c r="EI94" i="67"/>
  <c r="BD94" i="67"/>
  <c r="CF94" i="67"/>
  <c r="EM112" i="67"/>
  <c r="CE112" i="67"/>
  <c r="DV109" i="67"/>
  <c r="AH108" i="71" s="1"/>
  <c r="CA109" i="67"/>
  <c r="BD109" i="67"/>
  <c r="CE102" i="67"/>
  <c r="EP97" i="67"/>
  <c r="EI97" i="67"/>
  <c r="AI96" i="71" s="1"/>
  <c r="ED97" i="67"/>
  <c r="CE97" i="67"/>
  <c r="BK97" i="67"/>
  <c r="AR112" i="67"/>
  <c r="CA112" i="67"/>
  <c r="Q111" i="71" s="1"/>
  <c r="CI112" i="67"/>
  <c r="W111" i="71" s="1"/>
  <c r="FB112" i="67"/>
  <c r="BD97" i="67"/>
  <c r="AQ97" i="67"/>
  <c r="AT97" i="67"/>
  <c r="J96" i="71" s="1"/>
  <c r="BW97" i="67"/>
  <c r="BZ97" i="67"/>
  <c r="CD97" i="67"/>
  <c r="CG97" i="67"/>
  <c r="CI97" i="67"/>
  <c r="EF97" i="67"/>
  <c r="DV97" i="67"/>
  <c r="EY97" i="67"/>
  <c r="FB97" i="67"/>
  <c r="AP97" i="67"/>
  <c r="BE97" i="67"/>
  <c r="AU97" i="67"/>
  <c r="BL97" i="67"/>
  <c r="BO97" i="67"/>
  <c r="Q96" i="71" s="1"/>
  <c r="CR97" i="67"/>
  <c r="DL97" i="67" s="1"/>
  <c r="CH97" i="67"/>
  <c r="DB97" i="67" s="1"/>
  <c r="DR97" i="67"/>
  <c r="EG97" i="67"/>
  <c r="EX97" i="67"/>
  <c r="EN97" i="67"/>
  <c r="EQ97" i="67"/>
  <c r="AO96" i="71" s="1"/>
  <c r="EX109" i="67"/>
  <c r="CF109" i="67"/>
  <c r="AS109" i="67"/>
  <c r="I108" i="71" s="1"/>
  <c r="DU102" i="67"/>
  <c r="EM104" i="67"/>
  <c r="EH104" i="67"/>
  <c r="AH103" i="71" s="1"/>
  <c r="DS104" i="67"/>
  <c r="CE104" i="67"/>
  <c r="BM104" i="67"/>
  <c r="BG104" i="67"/>
  <c r="FC101" i="67"/>
  <c r="EG101" i="67"/>
  <c r="CA101" i="67"/>
  <c r="CT93" i="67"/>
  <c r="DN93" i="67" s="1"/>
  <c r="CQ93" i="67"/>
  <c r="BZ93" i="67"/>
  <c r="BX93" i="67"/>
  <c r="BG93" i="67"/>
  <c r="AR93" i="67"/>
  <c r="EP92" i="67"/>
  <c r="EL92" i="67"/>
  <c r="DT92" i="67"/>
  <c r="CU92" i="67"/>
  <c r="CQ92" i="67"/>
  <c r="BY92" i="67"/>
  <c r="BG92" i="67"/>
  <c r="BC92" i="67"/>
  <c r="EQ91" i="67"/>
  <c r="AO90" i="71" s="1"/>
  <c r="EY91" i="67"/>
  <c r="EG91" i="67"/>
  <c r="CH91" i="67"/>
  <c r="DB91" i="67" s="1"/>
  <c r="CQ91" i="67"/>
  <c r="BY91" i="67"/>
  <c r="AS91" i="67"/>
  <c r="I90" i="71" s="1"/>
  <c r="FC90" i="67"/>
  <c r="EX90" i="67"/>
  <c r="EF90" i="67"/>
  <c r="CI90" i="67"/>
  <c r="CR90" i="67"/>
  <c r="BZ90" i="67"/>
  <c r="AS90" i="67"/>
  <c r="FA92" i="67"/>
  <c r="EI92" i="67"/>
  <c r="EE92" i="67"/>
  <c r="CF92" i="67"/>
  <c r="CZ92" i="67" s="1"/>
  <c r="BN92" i="67"/>
  <c r="P91" i="71" s="1"/>
  <c r="BJ92" i="67"/>
  <c r="AR92" i="67"/>
  <c r="FA91" i="67"/>
  <c r="EI91" i="67"/>
  <c r="DS91" i="67"/>
  <c r="CF91" i="67"/>
  <c r="CZ91" i="67" s="1"/>
  <c r="CA91" i="67"/>
  <c r="BW91" i="67"/>
  <c r="FA90" i="67"/>
  <c r="EH90" i="67"/>
  <c r="AH89" i="71" s="1"/>
  <c r="DR90" i="67"/>
  <c r="CG90" i="67"/>
  <c r="CP90" i="67"/>
  <c r="DJ90" i="67" s="1"/>
  <c r="BX90" i="67"/>
  <c r="CB4" i="67"/>
  <c r="CB134" i="67" s="1"/>
  <c r="CF111" i="67"/>
  <c r="CZ111" i="67" s="1"/>
  <c r="AW113" i="4"/>
  <c r="AX113" i="4" s="1"/>
  <c r="AW91" i="4"/>
  <c r="AX91" i="4" s="1"/>
  <c r="AW24" i="4"/>
  <c r="AX24" i="4" s="1"/>
  <c r="AW27" i="4"/>
  <c r="AX27" i="4" s="1"/>
  <c r="AW28" i="4"/>
  <c r="AX28" i="4" s="1"/>
  <c r="BA28" i="4" s="1"/>
  <c r="AW32" i="4"/>
  <c r="AX32" i="4" s="1"/>
  <c r="BP4" i="67"/>
  <c r="BP134" i="67" s="1"/>
  <c r="AW65" i="4"/>
  <c r="AX65" i="4" s="1"/>
  <c r="AR134" i="67"/>
  <c r="AW110" i="4"/>
  <c r="AX110" i="4" s="1"/>
  <c r="BC110" i="4" s="1"/>
  <c r="BA110" i="4" s="1"/>
  <c r="AW102" i="4"/>
  <c r="AX102" i="4" s="1"/>
  <c r="DH114" i="67"/>
  <c r="DD97" i="67"/>
  <c r="V87" i="71"/>
  <c r="V82" i="71"/>
  <c r="AW86" i="4"/>
  <c r="AX86" i="4" s="1"/>
  <c r="AW84" i="4"/>
  <c r="AX84" i="4" s="1"/>
  <c r="AW57" i="4"/>
  <c r="AX57" i="4" s="1"/>
  <c r="AW99" i="4"/>
  <c r="AX99" i="4" s="1"/>
  <c r="DH92" i="67"/>
  <c r="DF91" i="67"/>
  <c r="AT151" i="67"/>
  <c r="AB20" i="72" s="1"/>
  <c r="DH18" i="67"/>
  <c r="BC143" i="67"/>
  <c r="BI143" i="67"/>
  <c r="CF13" i="67"/>
  <c r="CZ13" i="67" s="1"/>
  <c r="BF153" i="67"/>
  <c r="AT231" i="67"/>
  <c r="AR226" i="67"/>
  <c r="AT226" i="67"/>
  <c r="BE226" i="67"/>
  <c r="AX226" i="67"/>
  <c r="BP226" i="67"/>
  <c r="AZ226" i="67"/>
  <c r="BV226" i="67"/>
  <c r="BJ226" i="67"/>
  <c r="AR224" i="67"/>
  <c r="BF224" i="67"/>
  <c r="CC224" i="67"/>
  <c r="BV224" i="67"/>
  <c r="BU224" i="67"/>
  <c r="BC224" i="67"/>
  <c r="DD83" i="67"/>
  <c r="CS37" i="3"/>
  <c r="CR31" i="3"/>
  <c r="CS22" i="3"/>
  <c r="CR39" i="3"/>
  <c r="AZ134" i="67"/>
  <c r="FB7" i="71"/>
  <c r="CS19" i="3"/>
  <c r="CS16" i="3"/>
  <c r="CS13" i="3"/>
  <c r="CS35" i="3"/>
  <c r="CS32" i="3"/>
  <c r="CS25" i="3"/>
  <c r="CS10" i="3"/>
  <c r="CR15" i="3"/>
  <c r="CR23" i="3"/>
  <c r="AS12" i="67"/>
  <c r="I11" i="72" s="1"/>
  <c r="AZ12" i="67"/>
  <c r="BO12" i="67"/>
  <c r="Q11" i="72" s="1"/>
  <c r="CK12" i="67"/>
  <c r="DI12" i="67"/>
  <c r="GA12" i="67" s="1"/>
  <c r="DW12" i="67"/>
  <c r="EL12" i="67"/>
  <c r="AJ11" i="72" s="1"/>
  <c r="EX12" i="67"/>
  <c r="AS11" i="67"/>
  <c r="I10" i="72" s="1"/>
  <c r="AU11" i="67"/>
  <c r="K10" i="72" s="1"/>
  <c r="BB11" i="67"/>
  <c r="BH11" i="67"/>
  <c r="BP11" i="67"/>
  <c r="BW11" i="67"/>
  <c r="CD11" i="67"/>
  <c r="R10" i="72" s="1"/>
  <c r="CH11" i="67"/>
  <c r="DB11" i="67" s="1"/>
  <c r="CQ11" i="67"/>
  <c r="DC11" i="67"/>
  <c r="DS11" i="67"/>
  <c r="DZ11" i="67"/>
  <c r="EH11" i="67"/>
  <c r="EN11" i="67"/>
  <c r="EU11" i="67"/>
  <c r="FC11" i="67"/>
  <c r="BD8" i="67"/>
  <c r="BH8" i="67"/>
  <c r="BX8" i="67"/>
  <c r="N7" i="72" s="1"/>
  <c r="CJ8" i="67"/>
  <c r="DD8" i="67" s="1"/>
  <c r="CV8" i="67"/>
  <c r="DP8" i="67" s="1"/>
  <c r="DO8" i="67"/>
  <c r="EG8" i="67"/>
  <c r="EZ8" i="67"/>
  <c r="AQ114" i="67"/>
  <c r="BG114" i="67"/>
  <c r="K113" i="71" s="1"/>
  <c r="BY114" i="67"/>
  <c r="CP114" i="67"/>
  <c r="CT114" i="67"/>
  <c r="DN114" i="67" s="1"/>
  <c r="EF114" i="67"/>
  <c r="DW114" i="67"/>
  <c r="EO114" i="67"/>
  <c r="EZ13" i="67"/>
  <c r="EO13" i="67"/>
  <c r="EF13" i="67"/>
  <c r="DV13" i="67"/>
  <c r="DC13" i="67"/>
  <c r="CN13" i="67"/>
  <c r="DH13" i="67" s="1"/>
  <c r="BS13" i="67"/>
  <c r="BG13" i="67"/>
  <c r="EN10" i="67"/>
  <c r="DM10" i="67"/>
  <c r="BX10" i="67"/>
  <c r="N9" i="72" s="1"/>
  <c r="EI104" i="67"/>
  <c r="AI103" i="71" s="1"/>
  <c r="CH104" i="67"/>
  <c r="V103" i="71" s="1"/>
  <c r="BL104" i="67"/>
  <c r="BB104" i="67"/>
  <c r="FA97" i="67"/>
  <c r="EE97" i="67"/>
  <c r="BN97" i="67"/>
  <c r="P96" i="71" s="1"/>
  <c r="BB97" i="67"/>
  <c r="EE94" i="67"/>
  <c r="AP16" i="67"/>
  <c r="F15" i="72" s="1"/>
  <c r="BB16" i="67"/>
  <c r="BN16" i="67"/>
  <c r="BW16" i="67"/>
  <c r="CH16" i="67"/>
  <c r="V15" i="72" s="1"/>
  <c r="CS16" i="67"/>
  <c r="DG16" i="67"/>
  <c r="DS16" i="67"/>
  <c r="EC16" i="67"/>
  <c r="EM16" i="67"/>
  <c r="EU16" i="67"/>
  <c r="FE16" i="67"/>
  <c r="AS15" i="67"/>
  <c r="I14" i="72" s="1"/>
  <c r="AW15" i="67"/>
  <c r="AQ15" i="67"/>
  <c r="G14" i="72" s="1"/>
  <c r="BA15" i="67"/>
  <c r="BE15" i="67"/>
  <c r="BI15" i="67"/>
  <c r="BM15" i="67"/>
  <c r="BQ15" i="67"/>
  <c r="BU15" i="67"/>
  <c r="BY15" i="67"/>
  <c r="CC15" i="67"/>
  <c r="CG15" i="67"/>
  <c r="CK15" i="67"/>
  <c r="CO15" i="67"/>
  <c r="CS15" i="67"/>
  <c r="CW15" i="67"/>
  <c r="DA15" i="67"/>
  <c r="DE15" i="67"/>
  <c r="DI15" i="67"/>
  <c r="DM15" i="67"/>
  <c r="DQ15" i="67"/>
  <c r="DU15" i="67"/>
  <c r="DY15" i="67"/>
  <c r="EC15" i="67"/>
  <c r="EG15" i="67"/>
  <c r="EK15" i="67"/>
  <c r="EO15" i="67"/>
  <c r="ES15" i="67"/>
  <c r="EW15" i="67"/>
  <c r="FA15" i="67"/>
  <c r="FE15" i="67"/>
  <c r="AR13" i="67"/>
  <c r="H12" i="72" s="1"/>
  <c r="BC13" i="67"/>
  <c r="BL13" i="67"/>
  <c r="N12" i="72" s="1"/>
  <c r="BV13" i="67"/>
  <c r="CI13" i="67"/>
  <c r="W12" i="72" s="1"/>
  <c r="CQ13" i="67"/>
  <c r="EB13" i="67"/>
  <c r="EJ13" i="67"/>
  <c r="EP13" i="67"/>
  <c r="EW13" i="67"/>
  <c r="FE13" i="67"/>
  <c r="AQ10" i="67"/>
  <c r="G9" i="72" s="1"/>
  <c r="BH10" i="67"/>
  <c r="CG10" i="67"/>
  <c r="DA10" i="67"/>
  <c r="EG10" i="67"/>
  <c r="EZ10" i="67"/>
  <c r="AP110" i="67"/>
  <c r="DU110" i="67"/>
  <c r="DD80" i="67"/>
  <c r="EL104" i="67"/>
  <c r="CI104" i="67"/>
  <c r="W103" i="71" s="1"/>
  <c r="BN104" i="67"/>
  <c r="P103" i="71" s="1"/>
  <c r="DT97" i="67"/>
  <c r="CP97" i="67"/>
  <c r="DJ97" i="67" s="1"/>
  <c r="FA94" i="67"/>
  <c r="AT17" i="67"/>
  <c r="AY17" i="67"/>
  <c r="BE17" i="67"/>
  <c r="BJ17" i="67"/>
  <c r="L16" i="72" s="1"/>
  <c r="BO17" i="67"/>
  <c r="BU17" i="67"/>
  <c r="BZ17" i="67"/>
  <c r="AR104" i="67"/>
  <c r="BX104" i="67"/>
  <c r="CQ104" i="67"/>
  <c r="EF104" i="67"/>
  <c r="EX104" i="67"/>
  <c r="FB104" i="67"/>
  <c r="BC97" i="67"/>
  <c r="BY97" i="67"/>
  <c r="O96" i="71" s="1"/>
  <c r="CT97" i="67"/>
  <c r="EH97" i="67"/>
  <c r="DX10" i="67"/>
  <c r="CS10" i="67"/>
  <c r="BP10" i="67"/>
  <c r="AO145" i="67"/>
  <c r="BR145" i="67" s="1"/>
  <c r="AU13" i="67"/>
  <c r="AV10" i="67"/>
  <c r="AS14" i="67"/>
  <c r="AV14" i="67"/>
  <c r="BB14" i="67"/>
  <c r="BJ14" i="67"/>
  <c r="BQ14" i="67"/>
  <c r="BX14" i="67"/>
  <c r="CF14" i="67"/>
  <c r="CK14" i="67"/>
  <c r="CP14" i="67"/>
  <c r="DJ14" i="67" s="1"/>
  <c r="CS14" i="67"/>
  <c r="DA14" i="67"/>
  <c r="DM14" i="67"/>
  <c r="DV14" i="67"/>
  <c r="AH13" i="72" s="1"/>
  <c r="EC14" i="67"/>
  <c r="EJ14" i="67"/>
  <c r="ER14" i="67"/>
  <c r="EX14" i="67"/>
  <c r="FE14" i="67"/>
  <c r="AY9" i="67"/>
  <c r="AV9" i="67"/>
  <c r="BI9" i="67"/>
  <c r="BW9" i="67"/>
  <c r="CG9" i="67"/>
  <c r="CO9" i="67"/>
  <c r="DS9" i="67"/>
  <c r="EC9" i="67"/>
  <c r="EQ9" i="67"/>
  <c r="AO8" i="72" s="1"/>
  <c r="FD9" i="67"/>
  <c r="AU7" i="67"/>
  <c r="K6" i="72" s="1"/>
  <c r="BU7" i="67"/>
  <c r="CO7" i="67"/>
  <c r="FZ7" i="67" s="1"/>
  <c r="DT7" i="67"/>
  <c r="AF6" i="72" s="1"/>
  <c r="EN7" i="67"/>
  <c r="FD7" i="67"/>
  <c r="AS111" i="67"/>
  <c r="I110" i="71" s="1"/>
  <c r="BY111" i="67"/>
  <c r="O110" i="71" s="1"/>
  <c r="DV111" i="67"/>
  <c r="AH110" i="71" s="1"/>
  <c r="AP101" i="67"/>
  <c r="BK101" i="67"/>
  <c r="EX101" i="67"/>
  <c r="FC17" i="67"/>
  <c r="EX17" i="67"/>
  <c r="ES17" i="67"/>
  <c r="EM17" i="67"/>
  <c r="EH17" i="67"/>
  <c r="EC17" i="67"/>
  <c r="DW17" i="67"/>
  <c r="AI16" i="72" s="1"/>
  <c r="DR17" i="67"/>
  <c r="DK17" i="67"/>
  <c r="DC17" i="67"/>
  <c r="CU17" i="67"/>
  <c r="CQ17" i="67"/>
  <c r="CM17" i="67"/>
  <c r="CI17" i="67"/>
  <c r="W16" i="72" s="1"/>
  <c r="CD17" i="67"/>
  <c r="CX17" i="67" s="1"/>
  <c r="BW17" i="67"/>
  <c r="BQ17" i="67"/>
  <c r="BI17" i="67"/>
  <c r="BB17" i="67"/>
  <c r="F16" i="72" s="1"/>
  <c r="AU17" i="67"/>
  <c r="FC16" i="67"/>
  <c r="EP16" i="67"/>
  <c r="EE16" i="67"/>
  <c r="DR16" i="67"/>
  <c r="AD15" i="72" s="1"/>
  <c r="CY16" i="67"/>
  <c r="CP16" i="67"/>
  <c r="DJ16" i="67" s="1"/>
  <c r="CE16" i="67"/>
  <c r="S15" i="72" s="1"/>
  <c r="BU16" i="67"/>
  <c r="BC16" i="67"/>
  <c r="FD15" i="67"/>
  <c r="EY15" i="67"/>
  <c r="ET15" i="67"/>
  <c r="EN15" i="67"/>
  <c r="EI15" i="67"/>
  <c r="ED15" i="67"/>
  <c r="DX15" i="67"/>
  <c r="DS15" i="67"/>
  <c r="DC15" i="67"/>
  <c r="CR15" i="67"/>
  <c r="DL15" i="67" s="1"/>
  <c r="CM15" i="67"/>
  <c r="CH15" i="67"/>
  <c r="DB15" i="67" s="1"/>
  <c r="CB15" i="67"/>
  <c r="BW15" i="67"/>
  <c r="BR15" i="67"/>
  <c r="BL15" i="67"/>
  <c r="N14" i="72" s="1"/>
  <c r="BG15" i="67"/>
  <c r="BB15" i="67"/>
  <c r="AV15" i="67"/>
  <c r="EV13" i="67"/>
  <c r="EL13" i="67"/>
  <c r="ED13" i="67"/>
  <c r="DT13" i="67"/>
  <c r="CV13" i="67"/>
  <c r="DP13" i="67" s="1"/>
  <c r="CM13" i="67"/>
  <c r="CB13" i="67"/>
  <c r="BR13" i="67"/>
  <c r="BF13" i="67"/>
  <c r="AQ13" i="67"/>
  <c r="G12" i="72" s="1"/>
  <c r="EQ12" i="67"/>
  <c r="EC12" i="67"/>
  <c r="DG12" i="67"/>
  <c r="BU12" i="67"/>
  <c r="AW12" i="67"/>
  <c r="EY11" i="67"/>
  <c r="EP11" i="67"/>
  <c r="EE11" i="67"/>
  <c r="DW11" i="67"/>
  <c r="AI10" i="72" s="1"/>
  <c r="DG11" i="67"/>
  <c r="CT11" i="67"/>
  <c r="DN11" i="67" s="1"/>
  <c r="CN11" i="67"/>
  <c r="DH11" i="67" s="1"/>
  <c r="CB11" i="67"/>
  <c r="BS11" i="67"/>
  <c r="BK11" i="67"/>
  <c r="M10" i="72" s="1"/>
  <c r="AZ11" i="67"/>
  <c r="AQ11" i="67"/>
  <c r="G10" i="72" s="1"/>
  <c r="EI10" i="67"/>
  <c r="CW10" i="67"/>
  <c r="BU10" i="67"/>
  <c r="EO8" i="67"/>
  <c r="DW8" i="67"/>
  <c r="AI7" i="72" s="1"/>
  <c r="CQ8" i="67"/>
  <c r="CF8" i="67"/>
  <c r="CZ8" i="67" s="1"/>
  <c r="BI8" i="67"/>
  <c r="AO147" i="67"/>
  <c r="BP147" i="67" s="1"/>
  <c r="AO140" i="67"/>
  <c r="BV140" i="67" s="1"/>
  <c r="EZ114" i="67"/>
  <c r="EH114" i="67"/>
  <c r="AH113" i="71" s="1"/>
  <c r="CU114" i="67"/>
  <c r="CA114" i="67"/>
  <c r="Q113" i="71" s="1"/>
  <c r="BW114" i="67"/>
  <c r="BE114" i="67"/>
  <c r="CR113" i="67"/>
  <c r="CE110" i="67"/>
  <c r="CQ105" i="67"/>
  <c r="EO104" i="67"/>
  <c r="DU104" i="67"/>
  <c r="CS104" i="67"/>
  <c r="BW104" i="67"/>
  <c r="AQ104" i="67"/>
  <c r="EM99" i="67"/>
  <c r="EZ97" i="67"/>
  <c r="CU97" i="67"/>
  <c r="BJ97" i="67"/>
  <c r="AR97" i="67"/>
  <c r="BN94" i="67"/>
  <c r="P93" i="71" s="1"/>
  <c r="FB93" i="67"/>
  <c r="EY93" i="67"/>
  <c r="EI93" i="67"/>
  <c r="EF93" i="67"/>
  <c r="AO223" i="67"/>
  <c r="BR223" i="67" s="1"/>
  <c r="CF93" i="67"/>
  <c r="CZ93" i="67" s="1"/>
  <c r="BN93" i="67"/>
  <c r="BK93" i="67"/>
  <c r="BF93" i="67"/>
  <c r="EQ92" i="67"/>
  <c r="AO91" i="71" s="1"/>
  <c r="DU92" i="67"/>
  <c r="CE92" i="67"/>
  <c r="AU92" i="67"/>
  <c r="BD92" i="67"/>
  <c r="CR91" i="67"/>
  <c r="DL91" i="67" s="1"/>
  <c r="EP90" i="67"/>
  <c r="AN89" i="71" s="1"/>
  <c r="DS90" i="67"/>
  <c r="CD90" i="67"/>
  <c r="CX90" i="67" s="1"/>
  <c r="BE90" i="67"/>
  <c r="EX92" i="67"/>
  <c r="CT92" i="67"/>
  <c r="DN92" i="67" s="1"/>
  <c r="BX92" i="67"/>
  <c r="BB92" i="67"/>
  <c r="DU90" i="67"/>
  <c r="CF90" i="67"/>
  <c r="CZ90" i="67" s="1"/>
  <c r="EM92" i="67"/>
  <c r="CI92" i="67"/>
  <c r="BM92" i="67"/>
  <c r="BI145" i="67"/>
  <c r="DD16" i="67"/>
  <c r="DH17" i="67"/>
  <c r="CJ4" i="67"/>
  <c r="DD4" i="67" s="1"/>
  <c r="DX4" i="67" s="1"/>
  <c r="ER4" i="67" s="1"/>
  <c r="BV4" i="67"/>
  <c r="CP4" i="67" s="1"/>
  <c r="DJ4" i="67" s="1"/>
  <c r="ED4" i="67" s="1"/>
  <c r="EX4" i="67" s="1"/>
  <c r="AW77" i="4"/>
  <c r="AX77" i="4" s="1"/>
  <c r="AW36" i="4"/>
  <c r="AX36" i="4" s="1"/>
  <c r="AY88" i="4"/>
  <c r="AZ88" i="4" s="1"/>
  <c r="BD88" i="4" s="1"/>
  <c r="BB88" i="4" s="1"/>
  <c r="BC88" i="4"/>
  <c r="BA88" i="4" s="1"/>
  <c r="AY66" i="4"/>
  <c r="AZ66" i="4" s="1"/>
  <c r="BD66" i="4" s="1"/>
  <c r="BB66" i="4" s="1"/>
  <c r="BG230" i="67"/>
  <c r="BB230" i="67"/>
  <c r="AT230" i="67"/>
  <c r="BH230" i="67"/>
  <c r="BX230" i="67"/>
  <c r="BI230" i="67"/>
  <c r="AV230" i="67"/>
  <c r="BM230" i="67"/>
  <c r="AZ230" i="67"/>
  <c r="BV230" i="67"/>
  <c r="BZ230" i="67"/>
  <c r="BC230" i="67"/>
  <c r="BD230" i="67"/>
  <c r="AU230" i="67"/>
  <c r="AX230" i="67"/>
  <c r="BP230" i="67"/>
  <c r="AW230" i="67"/>
  <c r="BS230" i="67"/>
  <c r="BA230" i="67"/>
  <c r="BW230" i="67"/>
  <c r="BK230" i="67"/>
  <c r="AY230" i="67"/>
  <c r="BO230" i="67"/>
  <c r="AP230" i="67"/>
  <c r="AS230" i="67"/>
  <c r="BE230" i="67"/>
  <c r="BL230" i="67"/>
  <c r="CB230" i="67"/>
  <c r="BN230" i="67"/>
  <c r="BR230" i="67"/>
  <c r="CA230" i="67"/>
  <c r="BU230" i="67"/>
  <c r="AM82" i="4"/>
  <c r="AM70" i="4"/>
  <c r="AM66" i="4"/>
  <c r="AM62" i="4"/>
  <c r="BE36" i="4"/>
  <c r="AM28" i="4"/>
  <c r="AM90" i="4"/>
  <c r="AM76" i="4"/>
  <c r="AM54" i="4"/>
  <c r="AM48" i="4"/>
  <c r="AM44" i="4"/>
  <c r="AM36" i="4"/>
  <c r="AM24" i="4"/>
  <c r="AM114" i="4"/>
  <c r="AM106" i="4"/>
  <c r="V88" i="71"/>
  <c r="CS17" i="3"/>
  <c r="CR11" i="3"/>
  <c r="CS36" i="3"/>
  <c r="AM42" i="4"/>
  <c r="BE33" i="4"/>
  <c r="AM72" i="4"/>
  <c r="AM68" i="4"/>
  <c r="AM64" i="4"/>
  <c r="AM60" i="4"/>
  <c r="AM30" i="4"/>
  <c r="AM20" i="4"/>
  <c r="CS31" i="3"/>
  <c r="CR7" i="3"/>
  <c r="AM4" i="4"/>
  <c r="AM112" i="4"/>
  <c r="AM108" i="4"/>
  <c r="AM96" i="4"/>
  <c r="FE17" i="67"/>
  <c r="EW17" i="67"/>
  <c r="EP17" i="67"/>
  <c r="EI17" i="67"/>
  <c r="EA17" i="67"/>
  <c r="DU17" i="67"/>
  <c r="AG16" i="72" s="1"/>
  <c r="DM17" i="67"/>
  <c r="DA17" i="67"/>
  <c r="AM16" i="72" s="1"/>
  <c r="CT17" i="67"/>
  <c r="DN17" i="67" s="1"/>
  <c r="CO17" i="67"/>
  <c r="FZ17" i="67" s="1"/>
  <c r="CC17" i="67"/>
  <c r="BS17" i="67"/>
  <c r="BK17" i="67"/>
  <c r="BA17" i="67"/>
  <c r="FD14" i="67"/>
  <c r="ET14" i="67"/>
  <c r="EN14" i="67"/>
  <c r="EL14" i="67"/>
  <c r="EB14" i="67"/>
  <c r="DR14" i="67"/>
  <c r="CL14" i="67"/>
  <c r="DF14" i="67" s="1"/>
  <c r="CB14" i="67"/>
  <c r="BR14" i="67"/>
  <c r="BH14" i="67"/>
  <c r="AZ14" i="67"/>
  <c r="AP14" i="67"/>
  <c r="F13" i="72" s="1"/>
  <c r="EG12" i="67"/>
  <c r="DO12" i="67"/>
  <c r="CT12" i="67"/>
  <c r="DN12" i="67" s="1"/>
  <c r="BY12" i="67"/>
  <c r="CI10" i="67"/>
  <c r="W9" i="72" s="1"/>
  <c r="EV9" i="67"/>
  <c r="EI9" i="67"/>
  <c r="DM9" i="67"/>
  <c r="CV9" i="67"/>
  <c r="DP9" i="67" s="1"/>
  <c r="CN9" i="67"/>
  <c r="DH9" i="67" s="1"/>
  <c r="BX9" i="67"/>
  <c r="BG9" i="67"/>
  <c r="EA8" i="67"/>
  <c r="CO8" i="67"/>
  <c r="AZ8" i="67"/>
  <c r="EM114" i="67"/>
  <c r="EE114" i="67"/>
  <c r="CD114" i="67"/>
  <c r="CX114" i="67" s="1"/>
  <c r="BJ114" i="67"/>
  <c r="BB114" i="67"/>
  <c r="EI112" i="67"/>
  <c r="AI111" i="71" s="1"/>
  <c r="BX112" i="67"/>
  <c r="BF112" i="67"/>
  <c r="J111" i="71" s="1"/>
  <c r="EM111" i="67"/>
  <c r="CR111" i="67"/>
  <c r="DL111" i="67" s="1"/>
  <c r="BD111" i="67"/>
  <c r="EQ109" i="67"/>
  <c r="AO108" i="71" s="1"/>
  <c r="BY109" i="67"/>
  <c r="O108" i="71" s="1"/>
  <c r="BN107" i="67"/>
  <c r="P106" i="71" s="1"/>
  <c r="BE106" i="67"/>
  <c r="AT104" i="67"/>
  <c r="J103" i="71" s="1"/>
  <c r="CH101" i="67"/>
  <c r="DB101" i="67" s="1"/>
  <c r="BD101" i="67"/>
  <c r="EM95" i="67"/>
  <c r="AR95" i="67"/>
  <c r="BF92" i="67"/>
  <c r="J91" i="71" s="1"/>
  <c r="EE91" i="67"/>
  <c r="CT91" i="67"/>
  <c r="EW14" i="67"/>
  <c r="ED14" i="67"/>
  <c r="DT14" i="67"/>
  <c r="AF13" i="72" s="1"/>
  <c r="CV14" i="67"/>
  <c r="DP14" i="67" s="1"/>
  <c r="CC14" i="67"/>
  <c r="BU14" i="67"/>
  <c r="BL14" i="67"/>
  <c r="BA14" i="67"/>
  <c r="AR14" i="67"/>
  <c r="H13" i="72" s="1"/>
  <c r="DT10" i="67"/>
  <c r="AF9" i="72" s="1"/>
  <c r="EK8" i="67"/>
  <c r="DE8" i="67"/>
  <c r="BO8" i="67"/>
  <c r="Q7" i="72" s="1"/>
  <c r="FB114" i="67"/>
  <c r="DT114" i="67"/>
  <c r="CE114" i="67"/>
  <c r="BL114" i="67"/>
  <c r="CP112" i="67"/>
  <c r="DJ112" i="67" s="1"/>
  <c r="EO111" i="67"/>
  <c r="DR111" i="67"/>
  <c r="BG111" i="67"/>
  <c r="K110" i="71" s="1"/>
  <c r="CH109" i="67"/>
  <c r="DB109" i="67" s="1"/>
  <c r="ED107" i="67"/>
  <c r="DT106" i="67"/>
  <c r="CD104" i="67"/>
  <c r="CX104" i="67" s="1"/>
  <c r="DS101" i="67"/>
  <c r="CP92" i="67"/>
  <c r="DJ92" i="67" s="1"/>
  <c r="BA10" i="67"/>
  <c r="FA8" i="67"/>
  <c r="DY8" i="67"/>
  <c r="BY8" i="67"/>
  <c r="AW8" i="67"/>
  <c r="EH111" i="67"/>
  <c r="CA111" i="67"/>
  <c r="Q110" i="71" s="1"/>
  <c r="EZ109" i="67"/>
  <c r="FC107" i="67"/>
  <c r="FA104" i="67"/>
  <c r="FB92" i="67"/>
  <c r="BX134" i="67"/>
  <c r="DD87" i="67"/>
  <c r="CX91" i="67"/>
  <c r="BV139" i="67"/>
  <c r="CZ12" i="67"/>
  <c r="BC139" i="67"/>
  <c r="AX139" i="67"/>
  <c r="BJ231" i="67"/>
  <c r="BF241" i="67"/>
  <c r="AU241" i="67"/>
  <c r="AR241" i="67"/>
  <c r="BJ241" i="67"/>
  <c r="BU241" i="67"/>
  <c r="BN241" i="67"/>
  <c r="BQ241" i="67"/>
  <c r="BS241" i="67"/>
  <c r="BA241" i="67"/>
  <c r="BX241" i="67"/>
  <c r="BH241" i="67"/>
  <c r="BZ231" i="67"/>
  <c r="BW231" i="67"/>
  <c r="CX115" i="67"/>
  <c r="BU231" i="67"/>
  <c r="BD241" i="67"/>
  <c r="AS241" i="67"/>
  <c r="BG241" i="67"/>
  <c r="BR241" i="67"/>
  <c r="CC241" i="67"/>
  <c r="BV241" i="67"/>
  <c r="BY241" i="67"/>
  <c r="BW241" i="67"/>
  <c r="CB241" i="67"/>
  <c r="AR231" i="67"/>
  <c r="BQ231" i="67"/>
  <c r="AB114" i="71"/>
  <c r="AB112" i="71"/>
  <c r="AB101" i="71"/>
  <c r="AW222" i="67"/>
  <c r="BZ222" i="67"/>
  <c r="BP222" i="67"/>
  <c r="BC222" i="67"/>
  <c r="DB12" i="67"/>
  <c r="CX117" i="67"/>
  <c r="V110" i="71"/>
  <c r="Q105" i="71"/>
  <c r="AI93" i="71"/>
  <c r="AN82" i="71"/>
  <c r="AH82" i="71"/>
  <c r="V113" i="71"/>
  <c r="AO100" i="71"/>
  <c r="Q100" i="71"/>
  <c r="W97" i="71"/>
  <c r="AW90" i="4"/>
  <c r="AX90" i="4" s="1"/>
  <c r="AW93" i="4"/>
  <c r="AX93" i="4" s="1"/>
  <c r="AW98" i="4"/>
  <c r="AX98" i="4" s="1"/>
  <c r="AW100" i="4"/>
  <c r="AX100" i="4" s="1"/>
  <c r="AW9" i="4"/>
  <c r="AX9" i="4" s="1"/>
  <c r="AW11" i="4"/>
  <c r="AX11" i="4" s="1"/>
  <c r="AW13" i="4"/>
  <c r="AX13" i="4" s="1"/>
  <c r="AW14" i="4"/>
  <c r="AX14" i="4" s="1"/>
  <c r="AW16" i="4"/>
  <c r="AX16" i="4" s="1"/>
  <c r="AW21" i="4"/>
  <c r="AX21" i="4" s="1"/>
  <c r="AW25" i="4"/>
  <c r="AX25" i="4" s="1"/>
  <c r="AW39" i="4"/>
  <c r="AX39" i="4" s="1"/>
  <c r="Q108" i="71"/>
  <c r="AO104" i="71"/>
  <c r="AO110" i="71"/>
  <c r="AI91" i="71"/>
  <c r="AO89" i="71"/>
  <c r="EU8" i="67"/>
  <c r="CI110" i="67"/>
  <c r="W109" i="71" s="1"/>
  <c r="EO107" i="67"/>
  <c r="AS105" i="67"/>
  <c r="I104" i="71" s="1"/>
  <c r="FD24" i="67"/>
  <c r="EZ24" i="67"/>
  <c r="EV24" i="67"/>
  <c r="ER24" i="67"/>
  <c r="EN24" i="67"/>
  <c r="EJ24" i="67"/>
  <c r="EF24" i="67"/>
  <c r="EB24" i="67"/>
  <c r="DX24" i="67"/>
  <c r="DT24" i="67"/>
  <c r="AF23" i="72" s="1"/>
  <c r="CV24" i="67"/>
  <c r="DP24" i="67" s="1"/>
  <c r="CR24" i="67"/>
  <c r="DL24" i="67" s="1"/>
  <c r="CN24" i="67"/>
  <c r="DH24" i="67" s="1"/>
  <c r="CJ24" i="67"/>
  <c r="DD24" i="67" s="1"/>
  <c r="CF24" i="67"/>
  <c r="CZ24" i="67" s="1"/>
  <c r="CB24" i="67"/>
  <c r="BX24" i="67"/>
  <c r="BT24" i="67"/>
  <c r="BP24" i="67"/>
  <c r="BL24" i="67"/>
  <c r="N23" i="72" s="1"/>
  <c r="BH24" i="67"/>
  <c r="BD24" i="67"/>
  <c r="AZ24" i="67"/>
  <c r="AV24" i="67"/>
  <c r="AR24" i="67"/>
  <c r="H23" i="72" s="1"/>
  <c r="FB21" i="67"/>
  <c r="EV21" i="67"/>
  <c r="EQ21" i="67"/>
  <c r="EL21" i="67"/>
  <c r="EF21" i="67"/>
  <c r="AF20" i="72" s="1"/>
  <c r="EA21" i="67"/>
  <c r="DV21" i="67"/>
  <c r="AH20" i="72" s="1"/>
  <c r="DO21" i="67"/>
  <c r="CY21" i="67"/>
  <c r="AK20" i="72" s="1"/>
  <c r="CT21" i="67"/>
  <c r="DN21" i="67" s="1"/>
  <c r="CP21" i="67"/>
  <c r="DJ21" i="67" s="1"/>
  <c r="CL21" i="67"/>
  <c r="DF21" i="67" s="1"/>
  <c r="CH21" i="67"/>
  <c r="DB21" i="67" s="1"/>
  <c r="CD21" i="67"/>
  <c r="CX21" i="67" s="1"/>
  <c r="BX21" i="67"/>
  <c r="N20" i="72" s="1"/>
  <c r="BS21" i="67"/>
  <c r="BN21" i="67"/>
  <c r="P20" i="72" s="1"/>
  <c r="BH21" i="67"/>
  <c r="BC21" i="67"/>
  <c r="AX21" i="67"/>
  <c r="AR21" i="67"/>
  <c r="H20" i="72" s="1"/>
  <c r="FD20" i="67"/>
  <c r="EZ20" i="67"/>
  <c r="EV20" i="67"/>
  <c r="ER20" i="67"/>
  <c r="EN20" i="67"/>
  <c r="EJ20" i="67"/>
  <c r="EF20" i="67"/>
  <c r="EB20" i="67"/>
  <c r="DX20" i="67"/>
  <c r="DT20" i="67"/>
  <c r="AF19" i="72" s="1"/>
  <c r="CV20" i="67"/>
  <c r="DP20" i="67" s="1"/>
  <c r="CR20" i="67"/>
  <c r="DL20" i="67" s="1"/>
  <c r="CN20" i="67"/>
  <c r="DH20" i="67" s="1"/>
  <c r="CJ20" i="67"/>
  <c r="DD20" i="67" s="1"/>
  <c r="CF20" i="67"/>
  <c r="CZ20" i="67" s="1"/>
  <c r="CB20" i="67"/>
  <c r="BX20" i="67"/>
  <c r="BT20" i="67"/>
  <c r="BP20" i="67"/>
  <c r="BL20" i="67"/>
  <c r="BH20" i="67"/>
  <c r="BD20" i="67"/>
  <c r="AZ20" i="67"/>
  <c r="AV20" i="67"/>
  <c r="AR20" i="67"/>
  <c r="H19" i="72" s="1"/>
  <c r="FD19" i="67"/>
  <c r="EZ19" i="67"/>
  <c r="EV19" i="67"/>
  <c r="ER19" i="67"/>
  <c r="EN19" i="67"/>
  <c r="EJ19" i="67"/>
  <c r="EF19" i="67"/>
  <c r="EB19" i="67"/>
  <c r="DX19" i="67"/>
  <c r="DT19" i="67"/>
  <c r="AF18" i="72" s="1"/>
  <c r="CV19" i="67"/>
  <c r="DP19" i="67" s="1"/>
  <c r="CR19" i="67"/>
  <c r="DL19" i="67" s="1"/>
  <c r="CN19" i="67"/>
  <c r="DH19" i="67" s="1"/>
  <c r="CJ19" i="67"/>
  <c r="DD19" i="67" s="1"/>
  <c r="CF19" i="67"/>
  <c r="CZ19" i="67" s="1"/>
  <c r="CB19" i="67"/>
  <c r="BX19" i="67"/>
  <c r="BT19" i="67"/>
  <c r="BP19" i="67"/>
  <c r="BL19" i="67"/>
  <c r="N18" i="72" s="1"/>
  <c r="BH19" i="67"/>
  <c r="BD19" i="67"/>
  <c r="AZ19" i="67"/>
  <c r="AV19" i="67"/>
  <c r="AR19" i="67"/>
  <c r="H18" i="72" s="1"/>
  <c r="FC18" i="67"/>
  <c r="EV18" i="67"/>
  <c r="EN18" i="67"/>
  <c r="EH18" i="67"/>
  <c r="EA18" i="67"/>
  <c r="DS18" i="67"/>
  <c r="AE17" i="72" s="1"/>
  <c r="DG18" i="67"/>
  <c r="CU18" i="67"/>
  <c r="CM18" i="67"/>
  <c r="CJ18" i="67"/>
  <c r="DD18" i="67" s="1"/>
  <c r="CF18" i="67"/>
  <c r="CZ18" i="67" s="1"/>
  <c r="BZ18" i="67"/>
  <c r="P17" i="72" s="1"/>
  <c r="BR18" i="67"/>
  <c r="BK18" i="67"/>
  <c r="M17" i="72" s="1"/>
  <c r="BD18" i="67"/>
  <c r="AV18" i="67"/>
  <c r="AP18" i="67"/>
  <c r="EU17" i="67"/>
  <c r="EL17" i="67"/>
  <c r="ED17" i="67"/>
  <c r="DS17" i="67"/>
  <c r="AE16" i="72" s="1"/>
  <c r="DG17" i="67"/>
  <c r="CS17" i="67"/>
  <c r="CL17" i="67"/>
  <c r="DF17" i="67" s="1"/>
  <c r="CE17" i="67"/>
  <c r="S16" i="72" s="1"/>
  <c r="BR17" i="67"/>
  <c r="BF17" i="67"/>
  <c r="AS17" i="67"/>
  <c r="ET16" i="67"/>
  <c r="DZ16" i="67"/>
  <c r="DK16" i="67"/>
  <c r="CA16" i="67"/>
  <c r="FC15" i="67"/>
  <c r="EV15" i="67"/>
  <c r="EP15" i="67"/>
  <c r="EH15" i="67"/>
  <c r="EA15" i="67"/>
  <c r="DT15" i="67"/>
  <c r="AF14" i="72" s="1"/>
  <c r="DG15" i="67"/>
  <c r="CU15" i="67"/>
  <c r="CP15" i="67"/>
  <c r="DJ15" i="67" s="1"/>
  <c r="CL15" i="67"/>
  <c r="DF15" i="67" s="1"/>
  <c r="CF15" i="67"/>
  <c r="CZ15" i="67" s="1"/>
  <c r="CA15" i="67"/>
  <c r="BT15" i="67"/>
  <c r="BN15" i="67"/>
  <c r="P14" i="72" s="1"/>
  <c r="BF15" i="67"/>
  <c r="J14" i="72" s="1"/>
  <c r="AY15" i="67"/>
  <c r="AR15" i="67"/>
  <c r="H14" i="72" s="1"/>
  <c r="ES14" i="67"/>
  <c r="DY14" i="67"/>
  <c r="CW14" i="67"/>
  <c r="CG14" i="67"/>
  <c r="U13" i="72" s="1"/>
  <c r="BM14" i="67"/>
  <c r="O13" i="72" s="1"/>
  <c r="AT14" i="67"/>
  <c r="ER13" i="67"/>
  <c r="DY13" i="67"/>
  <c r="CA13" i="67"/>
  <c r="AZ13" i="67"/>
  <c r="EU12" i="67"/>
  <c r="DR12" i="67"/>
  <c r="AD11" i="72" s="1"/>
  <c r="CN12" i="67"/>
  <c r="DH12" i="67" s="1"/>
  <c r="BD12" i="67"/>
  <c r="AU8" i="67"/>
  <c r="K7" i="72" s="1"/>
  <c r="AO149" i="67"/>
  <c r="BU149" i="67" s="1"/>
  <c r="AQ17" i="67"/>
  <c r="G16" i="72" s="1"/>
  <c r="AO144" i="67"/>
  <c r="BO144" i="67" s="1"/>
  <c r="AR12" i="67"/>
  <c r="H11" i="72" s="1"/>
  <c r="AO150" i="67"/>
  <c r="BL150" i="67" s="1"/>
  <c r="BJ115" i="67"/>
  <c r="EX114" i="67"/>
  <c r="BN114" i="67"/>
  <c r="P113" i="71" s="1"/>
  <c r="BC114" i="67"/>
  <c r="EF112" i="67"/>
  <c r="AQ112" i="67"/>
  <c r="BJ110" i="67"/>
  <c r="BV105" i="67"/>
  <c r="BG99" i="67"/>
  <c r="K98" i="71" s="1"/>
  <c r="AS97" i="67"/>
  <c r="I96" i="71" s="1"/>
  <c r="FC93" i="67"/>
  <c r="EL93" i="67"/>
  <c r="DU93" i="67"/>
  <c r="DR93" i="67"/>
  <c r="CR93" i="67"/>
  <c r="DL93" i="67" s="1"/>
  <c r="BY93" i="67"/>
  <c r="AT93" i="67"/>
  <c r="J92" i="71" s="1"/>
  <c r="AQ93" i="67"/>
  <c r="EM91" i="67"/>
  <c r="BM91" i="67"/>
  <c r="AQ91" i="67"/>
  <c r="ED90" i="67"/>
  <c r="BG97" i="67"/>
  <c r="K96" i="71" s="1"/>
  <c r="FD21" i="67"/>
  <c r="EY21" i="67"/>
  <c r="ET21" i="67"/>
  <c r="EN21" i="67"/>
  <c r="EI21" i="67"/>
  <c r="ED21" i="67"/>
  <c r="AD20" i="72" s="1"/>
  <c r="DX21" i="67"/>
  <c r="DS21" i="67"/>
  <c r="AE20" i="72" s="1"/>
  <c r="DG21" i="67"/>
  <c r="CV21" i="67"/>
  <c r="DP21" i="67" s="1"/>
  <c r="CQ21" i="67"/>
  <c r="S20" i="72" s="1"/>
  <c r="CN21" i="67"/>
  <c r="DH21" i="67" s="1"/>
  <c r="CI21" i="67"/>
  <c r="W20" i="72" s="1"/>
  <c r="CF21" i="67"/>
  <c r="T20" i="72" s="1"/>
  <c r="CA21" i="67"/>
  <c r="BV21" i="67"/>
  <c r="BP21" i="67"/>
  <c r="BK21" i="67"/>
  <c r="M20" i="72" s="1"/>
  <c r="BF21" i="67"/>
  <c r="AZ21" i="67"/>
  <c r="AU21" i="67"/>
  <c r="K20" i="72" s="1"/>
  <c r="FB20" i="67"/>
  <c r="EX20" i="67"/>
  <c r="ET20" i="67"/>
  <c r="EP20" i="67"/>
  <c r="EL20" i="67"/>
  <c r="EH20" i="67"/>
  <c r="ED20" i="67"/>
  <c r="DZ20" i="67"/>
  <c r="DV20" i="67"/>
  <c r="AH19" i="72" s="1"/>
  <c r="DR20" i="67"/>
  <c r="AD19" i="72" s="1"/>
  <c r="CT20" i="67"/>
  <c r="DN20" i="67" s="1"/>
  <c r="CP20" i="67"/>
  <c r="DJ20" i="67" s="1"/>
  <c r="CL20" i="67"/>
  <c r="DF20" i="67" s="1"/>
  <c r="CH20" i="67"/>
  <c r="V19" i="72" s="1"/>
  <c r="CD20" i="67"/>
  <c r="CX20" i="67" s="1"/>
  <c r="BZ20" i="67"/>
  <c r="BV20" i="67"/>
  <c r="BR20" i="67"/>
  <c r="BN20" i="67"/>
  <c r="BJ20" i="67"/>
  <c r="BF20" i="67"/>
  <c r="BB20" i="67"/>
  <c r="AX20" i="67"/>
  <c r="AT20" i="67"/>
  <c r="FB19" i="67"/>
  <c r="EX19" i="67"/>
  <c r="ET19" i="67"/>
  <c r="EP19" i="67"/>
  <c r="EL19" i="67"/>
  <c r="EH19" i="67"/>
  <c r="ED19" i="67"/>
  <c r="DZ19" i="67"/>
  <c r="DV19" i="67"/>
  <c r="DR19" i="67"/>
  <c r="AD18" i="72" s="1"/>
  <c r="CT19" i="67"/>
  <c r="CP19" i="67"/>
  <c r="DJ19" i="67" s="1"/>
  <c r="CL19" i="67"/>
  <c r="DF19" i="67" s="1"/>
  <c r="CH19" i="67"/>
  <c r="DB19" i="67" s="1"/>
  <c r="CD19" i="67"/>
  <c r="CX19" i="67" s="1"/>
  <c r="BZ19" i="67"/>
  <c r="BV19" i="67"/>
  <c r="BR19" i="67"/>
  <c r="BN19" i="67"/>
  <c r="BJ19" i="67"/>
  <c r="L18" i="72" s="1"/>
  <c r="BF19" i="67"/>
  <c r="BB19" i="67"/>
  <c r="AX19" i="67"/>
  <c r="AT19" i="67"/>
  <c r="EY18" i="67"/>
  <c r="ER18" i="67"/>
  <c r="EL18" i="67"/>
  <c r="ED18" i="67"/>
  <c r="DW18" i="67"/>
  <c r="AI17" i="72" s="1"/>
  <c r="CQ18" i="67"/>
  <c r="CL18" i="67"/>
  <c r="DF18" i="67" s="1"/>
  <c r="CH18" i="67"/>
  <c r="DB18" i="67" s="1"/>
  <c r="CB18" i="67"/>
  <c r="BV18" i="67"/>
  <c r="L17" i="72" s="1"/>
  <c r="BO18" i="67"/>
  <c r="Q17" i="72" s="1"/>
  <c r="BG18" i="67"/>
  <c r="AZ18" i="67"/>
  <c r="AT18" i="67"/>
  <c r="J17" i="72" s="1"/>
  <c r="FA17" i="67"/>
  <c r="EQ17" i="67"/>
  <c r="EG17" i="67"/>
  <c r="DY17" i="67"/>
  <c r="DO17" i="67"/>
  <c r="CY17" i="67"/>
  <c r="CP17" i="67"/>
  <c r="CH17" i="67"/>
  <c r="V16" i="72" s="1"/>
  <c r="BY17" i="67"/>
  <c r="BM17" i="67"/>
  <c r="O16" i="72" s="1"/>
  <c r="EZ15" i="67"/>
  <c r="ER15" i="67"/>
  <c r="EL15" i="67"/>
  <c r="EE15" i="67"/>
  <c r="AE14" i="72" s="1"/>
  <c r="DW15" i="67"/>
  <c r="AI14" i="72" s="1"/>
  <c r="DO15" i="67"/>
  <c r="AO14" i="72" s="1"/>
  <c r="CQ15" i="67"/>
  <c r="CN15" i="67"/>
  <c r="DH15" i="67" s="1"/>
  <c r="CJ15" i="67"/>
  <c r="DD15" i="67" s="1"/>
  <c r="BX15" i="67"/>
  <c r="BP15" i="67"/>
  <c r="BJ15" i="67"/>
  <c r="L14" i="72" s="1"/>
  <c r="BC15" i="67"/>
  <c r="FB14" i="67"/>
  <c r="EH14" i="67"/>
  <c r="DQ14" i="67"/>
  <c r="CN14" i="67"/>
  <c r="DH14" i="67" s="1"/>
  <c r="BV14" i="67"/>
  <c r="L13" i="72" s="1"/>
  <c r="FA13" i="67"/>
  <c r="EG13" i="67"/>
  <c r="CT13" i="67"/>
  <c r="DN13" i="67" s="1"/>
  <c r="BN13" i="67"/>
  <c r="P12" i="72" s="1"/>
  <c r="AP13" i="67"/>
  <c r="F12" i="72" s="1"/>
  <c r="EE12" i="67"/>
  <c r="CU12" i="67"/>
  <c r="W11" i="72" s="1"/>
  <c r="DI8" i="67"/>
  <c r="EQ114" i="67"/>
  <c r="AO113" i="71" s="1"/>
  <c r="CI114" i="67"/>
  <c r="W113" i="71" s="1"/>
  <c r="DW105" i="67"/>
  <c r="AI104" i="71" s="1"/>
  <c r="EN93" i="67"/>
  <c r="DW93" i="67"/>
  <c r="AI92" i="71" s="1"/>
  <c r="DS93" i="67"/>
  <c r="CH93" i="67"/>
  <c r="V92" i="71" s="1"/>
  <c r="BO93" i="67"/>
  <c r="Q92" i="71" s="1"/>
  <c r="BJ93" i="67"/>
  <c r="BD93" i="67"/>
  <c r="BS224" i="67"/>
  <c r="BP224" i="67"/>
  <c r="BX143" i="67"/>
  <c r="AT143" i="67"/>
  <c r="AX143" i="67"/>
  <c r="BJ143" i="67"/>
  <c r="BO143" i="67"/>
  <c r="BL143" i="67"/>
  <c r="CB142" i="67"/>
  <c r="BT148" i="67"/>
  <c r="AV148" i="67"/>
  <c r="BI151" i="67"/>
  <c r="CA151" i="67"/>
  <c r="BT151" i="67"/>
  <c r="CB224" i="67"/>
  <c r="BU222" i="67"/>
  <c r="BR237" i="67"/>
  <c r="BU237" i="67"/>
  <c r="BI224" i="67"/>
  <c r="AX224" i="67"/>
  <c r="AX222" i="67"/>
  <c r="BU151" i="67"/>
  <c r="AR151" i="67"/>
  <c r="AX151" i="67"/>
  <c r="BW151" i="67"/>
  <c r="BR151" i="67"/>
  <c r="Q16" i="72"/>
  <c r="BU142" i="67"/>
  <c r="BB222" i="67"/>
  <c r="BI222" i="67"/>
  <c r="BK142" i="67"/>
  <c r="AP142" i="67"/>
  <c r="AP222" i="67"/>
  <c r="BE222" i="67"/>
  <c r="AS222" i="67"/>
  <c r="BJ222" i="67"/>
  <c r="CC222" i="67"/>
  <c r="BN222" i="67"/>
  <c r="BH222" i="67"/>
  <c r="BQ222" i="67"/>
  <c r="AR222" i="67"/>
  <c r="BG222" i="67"/>
  <c r="AY222" i="67"/>
  <c r="BA222" i="67"/>
  <c r="BK222" i="67"/>
  <c r="BM222" i="67"/>
  <c r="BX222" i="67"/>
  <c r="AT222" i="67"/>
  <c r="BV222" i="67"/>
  <c r="BL222" i="67"/>
  <c r="AU222" i="67"/>
  <c r="BT222" i="67"/>
  <c r="BW222" i="67"/>
  <c r="CA222" i="67"/>
  <c r="BY222" i="67"/>
  <c r="BO222" i="67"/>
  <c r="BF222" i="67"/>
  <c r="BS222" i="67"/>
  <c r="CB222" i="67"/>
  <c r="BG224" i="67"/>
  <c r="AT224" i="67"/>
  <c r="BX224" i="67"/>
  <c r="BW224" i="67"/>
  <c r="CA224" i="67"/>
  <c r="BY224" i="67"/>
  <c r="AU224" i="67"/>
  <c r="BT224" i="67"/>
  <c r="BM224" i="67"/>
  <c r="BQ224" i="67"/>
  <c r="AW224" i="67"/>
  <c r="BN224" i="67"/>
  <c r="BR224" i="67"/>
  <c r="BB224" i="67"/>
  <c r="AP224" i="67"/>
  <c r="BE224" i="67"/>
  <c r="BH224" i="67"/>
  <c r="BA224" i="67"/>
  <c r="BO224" i="67"/>
  <c r="BE237" i="67"/>
  <c r="BB237" i="67"/>
  <c r="AS237" i="67"/>
  <c r="BH237" i="67"/>
  <c r="BX237" i="67"/>
  <c r="BO237" i="67"/>
  <c r="BI237" i="67"/>
  <c r="BN237" i="67"/>
  <c r="BM237" i="67"/>
  <c r="BK237" i="67"/>
  <c r="AP237" i="67"/>
  <c r="BF237" i="67"/>
  <c r="AQ237" i="67"/>
  <c r="AX237" i="67"/>
  <c r="BT237" i="67"/>
  <c r="BJ237" i="67"/>
  <c r="AV237" i="67"/>
  <c r="BA237" i="67"/>
  <c r="AZ237" i="67"/>
  <c r="AW237" i="67"/>
  <c r="AR237" i="67"/>
  <c r="AU237" i="67"/>
  <c r="BC237" i="67"/>
  <c r="BP237" i="67"/>
  <c r="AY237" i="67"/>
  <c r="BZ237" i="67"/>
  <c r="BW237" i="67"/>
  <c r="CC237" i="67"/>
  <c r="CA237" i="67"/>
  <c r="BY237" i="67"/>
  <c r="BO148" i="67"/>
  <c r="BJ148" i="67"/>
  <c r="AZ148" i="67"/>
  <c r="AY148" i="67"/>
  <c r="AP148" i="67"/>
  <c r="X17" i="72" s="1"/>
  <c r="AY143" i="67"/>
  <c r="AV143" i="67"/>
  <c r="BF143" i="67"/>
  <c r="BD143" i="67"/>
  <c r="BE143" i="67"/>
  <c r="BK143" i="67"/>
  <c r="BW143" i="67"/>
  <c r="AZ143" i="67"/>
  <c r="AR143" i="67"/>
  <c r="AQ143" i="67"/>
  <c r="BH231" i="67"/>
  <c r="BA231" i="67"/>
  <c r="AS231" i="67"/>
  <c r="BG142" i="67"/>
  <c r="BD224" i="67"/>
  <c r="BK224" i="67"/>
  <c r="BR222" i="67"/>
  <c r="BJ224" i="67"/>
  <c r="AS224" i="67"/>
  <c r="AQ222" i="67"/>
  <c r="AJ37" i="72"/>
  <c r="AN36" i="72"/>
  <c r="AJ36" i="72"/>
  <c r="AN35" i="72"/>
  <c r="AJ35" i="72"/>
  <c r="AN34" i="72"/>
  <c r="AJ34" i="72"/>
  <c r="EZ101" i="67"/>
  <c r="EE93" i="67"/>
  <c r="BZ242" i="67"/>
  <c r="CC242" i="67"/>
  <c r="BW242" i="67"/>
  <c r="BY242" i="67"/>
  <c r="CA242" i="67"/>
  <c r="AC111" i="71" s="1"/>
  <c r="BT242" i="67"/>
  <c r="AX242" i="67"/>
  <c r="AP242" i="67"/>
  <c r="BE242" i="67"/>
  <c r="BC242" i="67"/>
  <c r="BY235" i="67"/>
  <c r="BS235" i="67"/>
  <c r="AZ235" i="67"/>
  <c r="BW235" i="67"/>
  <c r="CB235" i="67"/>
  <c r="AX235" i="67"/>
  <c r="BB235" i="67"/>
  <c r="BE235" i="67"/>
  <c r="U7" i="72"/>
  <c r="DD93" i="67"/>
  <c r="P75" i="72"/>
  <c r="L75" i="72"/>
  <c r="J75" i="72"/>
  <c r="F75" i="72"/>
  <c r="AH74" i="72"/>
  <c r="AD74" i="72"/>
  <c r="U74" i="72"/>
  <c r="AI72" i="72"/>
  <c r="AE72" i="72"/>
  <c r="W72" i="72"/>
  <c r="N72" i="72"/>
  <c r="H72" i="72"/>
  <c r="AL71" i="72"/>
  <c r="AF71" i="72"/>
  <c r="T71" i="72"/>
  <c r="N71" i="72"/>
  <c r="H71" i="72"/>
  <c r="AF70" i="72"/>
  <c r="T70" i="72"/>
  <c r="AK13" i="72"/>
  <c r="CB146" i="67"/>
  <c r="BR146" i="67"/>
  <c r="BX235" i="67"/>
  <c r="BK235" i="67"/>
  <c r="BU146" i="67"/>
  <c r="BG146" i="67"/>
  <c r="BT146" i="67"/>
  <c r="BJ233" i="67"/>
  <c r="CA146" i="67"/>
  <c r="AR146" i="67"/>
  <c r="AP241" i="67"/>
  <c r="AQ241" i="67"/>
  <c r="AW241" i="67"/>
  <c r="BF233" i="67"/>
  <c r="BC233" i="67"/>
  <c r="AZ233" i="67"/>
  <c r="BI233" i="67"/>
  <c r="CC233" i="67"/>
  <c r="CA233" i="67"/>
  <c r="BA233" i="67"/>
  <c r="BL233" i="67"/>
  <c r="BL146" i="67"/>
  <c r="BE146" i="67"/>
  <c r="AS146" i="67"/>
  <c r="AY242" i="67"/>
  <c r="BA242" i="67"/>
  <c r="AV242" i="67"/>
  <c r="AW242" i="67"/>
  <c r="BK242" i="67"/>
  <c r="BX242" i="67"/>
  <c r="BH242" i="67"/>
  <c r="BF242" i="67"/>
  <c r="AT242" i="67"/>
  <c r="AR242" i="67"/>
  <c r="BZ235" i="67"/>
  <c r="BU235" i="67"/>
  <c r="CC235" i="67"/>
  <c r="AV235" i="67"/>
  <c r="BL235" i="67"/>
  <c r="BD235" i="67"/>
  <c r="AT235" i="67"/>
  <c r="CC230" i="67"/>
  <c r="BA226" i="67"/>
  <c r="BS226" i="67"/>
  <c r="BZ226" i="67"/>
  <c r="CA226" i="67"/>
  <c r="BX226" i="67"/>
  <c r="AV226" i="67"/>
  <c r="BF226" i="67"/>
  <c r="CZ95" i="67"/>
  <c r="P84" i="71"/>
  <c r="J84" i="71"/>
  <c r="AH83" i="71"/>
  <c r="I82" i="71"/>
  <c r="AM81" i="72"/>
  <c r="AG81" i="72"/>
  <c r="U81" i="72"/>
  <c r="O81" i="72"/>
  <c r="I81" i="72"/>
  <c r="AG80" i="72"/>
  <c r="AO74" i="72"/>
  <c r="T73" i="72"/>
  <c r="N73" i="72"/>
  <c r="H73" i="72"/>
  <c r="AF72" i="72"/>
  <c r="U72" i="72"/>
  <c r="O72" i="72"/>
  <c r="I72" i="72"/>
  <c r="AM71" i="72"/>
  <c r="AG71" i="72"/>
  <c r="U71" i="72"/>
  <c r="O71" i="72"/>
  <c r="I71" i="72"/>
  <c r="AM70" i="72"/>
  <c r="AG70" i="72"/>
  <c r="O70" i="72"/>
  <c r="I70" i="72"/>
  <c r="AM69" i="72"/>
  <c r="AG69" i="72"/>
  <c r="U69" i="72"/>
  <c r="O69" i="72"/>
  <c r="I69" i="72"/>
  <c r="AM68" i="72"/>
  <c r="AG68" i="72"/>
  <c r="U68" i="72"/>
  <c r="O68" i="72"/>
  <c r="I68" i="72"/>
  <c r="AM67" i="72"/>
  <c r="AG67" i="72"/>
  <c r="U67" i="72"/>
  <c r="O67" i="72"/>
  <c r="I67" i="72"/>
  <c r="AG66" i="72"/>
  <c r="AL65" i="72"/>
  <c r="AL64" i="72"/>
  <c r="AL51" i="72"/>
  <c r="CC9" i="67"/>
  <c r="BM93" i="67"/>
  <c r="BM242" i="67"/>
  <c r="BN242" i="67"/>
  <c r="BI242" i="67"/>
  <c r="BJ242" i="67"/>
  <c r="BQ242" i="67"/>
  <c r="CB242" i="67"/>
  <c r="BL242" i="67"/>
  <c r="BB242" i="67"/>
  <c r="BD242" i="67"/>
  <c r="AW235" i="67"/>
  <c r="CA235" i="67"/>
  <c r="BO235" i="67"/>
  <c r="BA235" i="67"/>
  <c r="BP235" i="67"/>
  <c r="BF235" i="67"/>
  <c r="AS235" i="67"/>
  <c r="N11" i="72"/>
  <c r="CR6" i="3"/>
  <c r="AE5" i="72"/>
  <c r="AI5" i="72"/>
  <c r="CP93" i="67"/>
  <c r="DJ93" i="67" s="1"/>
  <c r="R15" i="72"/>
  <c r="CX16" i="67"/>
  <c r="CZ94" i="67"/>
  <c r="T9" i="72"/>
  <c r="CZ10" i="67"/>
  <c r="U14" i="72"/>
  <c r="I7" i="72"/>
  <c r="U15" i="72"/>
  <c r="S6" i="72"/>
  <c r="I15" i="72"/>
  <c r="AW5" i="4"/>
  <c r="AX5" i="4" s="1"/>
  <c r="AY5" i="4" s="1"/>
  <c r="AZ5" i="4" s="1"/>
  <c r="BD5" i="4" s="1"/>
  <c r="BB5" i="4" s="1"/>
  <c r="AW26" i="4"/>
  <c r="AX26" i="4" s="1"/>
  <c r="AY26" i="4" s="1"/>
  <c r="AZ26" i="4" s="1"/>
  <c r="BD26" i="4" s="1"/>
  <c r="BB26" i="4" s="1"/>
  <c r="AW43" i="4"/>
  <c r="AX43" i="4" s="1"/>
  <c r="BC43" i="4" s="1"/>
  <c r="AW74" i="4"/>
  <c r="AX74" i="4" s="1"/>
  <c r="K5" i="72"/>
  <c r="L5" i="72"/>
  <c r="Q5" i="72"/>
  <c r="W5" i="72"/>
  <c r="S75" i="72"/>
  <c r="Q75" i="72"/>
  <c r="M75" i="72"/>
  <c r="K75" i="72"/>
  <c r="G75" i="72"/>
  <c r="AI74" i="72"/>
  <c r="AE74" i="72"/>
  <c r="R74" i="72"/>
  <c r="V70" i="72"/>
  <c r="R70" i="72"/>
  <c r="P70" i="72"/>
  <c r="L70" i="72"/>
  <c r="J70" i="72"/>
  <c r="F70" i="72"/>
  <c r="AH69" i="72"/>
  <c r="AD69" i="72"/>
  <c r="V69" i="72"/>
  <c r="R69" i="72"/>
  <c r="P69" i="72"/>
  <c r="L69" i="72"/>
  <c r="J69" i="72"/>
  <c r="F69" i="72"/>
  <c r="AH68" i="72"/>
  <c r="AD68" i="72"/>
  <c r="V68" i="72"/>
  <c r="R68" i="72"/>
  <c r="P68" i="72"/>
  <c r="L68" i="72"/>
  <c r="J68" i="72"/>
  <c r="F68" i="72"/>
  <c r="AH67" i="72"/>
  <c r="AD67" i="72"/>
  <c r="V67" i="72"/>
  <c r="R67" i="72"/>
  <c r="P67" i="72"/>
  <c r="L67" i="72"/>
  <c r="J67" i="72"/>
  <c r="F67" i="72"/>
  <c r="AJ66" i="72"/>
  <c r="AH66" i="72"/>
  <c r="AD66" i="72"/>
  <c r="P66" i="72"/>
  <c r="L66" i="72"/>
  <c r="J66" i="72"/>
  <c r="F66" i="72"/>
  <c r="AH65" i="72"/>
  <c r="AD65" i="72"/>
  <c r="V65" i="72"/>
  <c r="R65" i="72"/>
  <c r="P65" i="72"/>
  <c r="L65" i="72"/>
  <c r="J65" i="72"/>
  <c r="F65" i="72"/>
  <c r="AH64" i="72"/>
  <c r="AD64" i="72"/>
  <c r="V64" i="72"/>
  <c r="R64" i="72"/>
  <c r="P64" i="72"/>
  <c r="L64" i="72"/>
  <c r="J64" i="72"/>
  <c r="F64" i="72"/>
  <c r="AN63" i="72"/>
  <c r="AJ63" i="72"/>
  <c r="AH63" i="72"/>
  <c r="AD63" i="72"/>
  <c r="V63" i="72"/>
  <c r="R63" i="72"/>
  <c r="P63" i="72"/>
  <c r="L63" i="72"/>
  <c r="J63" i="72"/>
  <c r="F63" i="72"/>
  <c r="AN62" i="72"/>
  <c r="AJ62" i="72"/>
  <c r="AH62" i="72"/>
  <c r="AD62" i="72"/>
  <c r="V62" i="72"/>
  <c r="R62" i="72"/>
  <c r="P62" i="72"/>
  <c r="L62" i="72"/>
  <c r="J62" i="72"/>
  <c r="F62" i="72"/>
  <c r="AN61" i="72"/>
  <c r="AJ61" i="72"/>
  <c r="AH61" i="72"/>
  <c r="AD61" i="72"/>
  <c r="V61" i="72"/>
  <c r="R61" i="72"/>
  <c r="P61" i="72"/>
  <c r="L61" i="72"/>
  <c r="J61" i="72"/>
  <c r="F61" i="72"/>
  <c r="AN60" i="72"/>
  <c r="AJ60" i="72"/>
  <c r="AH60" i="72"/>
  <c r="AD60" i="72"/>
  <c r="V60" i="72"/>
  <c r="R60" i="72"/>
  <c r="P60" i="72"/>
  <c r="L60" i="72"/>
  <c r="J60" i="72"/>
  <c r="F60" i="72"/>
  <c r="AN59" i="72"/>
  <c r="AJ59" i="72"/>
  <c r="AH59" i="72"/>
  <c r="AD59" i="72"/>
  <c r="V59" i="72"/>
  <c r="R59" i="72"/>
  <c r="P59" i="72"/>
  <c r="L59" i="72"/>
  <c r="J59" i="72"/>
  <c r="F59" i="72"/>
  <c r="AN58" i="72"/>
  <c r="AJ58" i="72"/>
  <c r="AH58" i="72"/>
  <c r="AD58" i="72"/>
  <c r="V58" i="72"/>
  <c r="R58" i="72"/>
  <c r="P58" i="72"/>
  <c r="L58" i="72"/>
  <c r="J58" i="72"/>
  <c r="F58" i="72"/>
  <c r="AN57" i="72"/>
  <c r="AJ57" i="72"/>
  <c r="AH57" i="72"/>
  <c r="AD57" i="72"/>
  <c r="V57" i="72"/>
  <c r="R57" i="72"/>
  <c r="P57" i="72"/>
  <c r="L57" i="72"/>
  <c r="J57" i="72"/>
  <c r="F57" i="72"/>
  <c r="AJ56" i="72"/>
  <c r="AH56" i="72"/>
  <c r="AD56" i="72"/>
  <c r="V56" i="72"/>
  <c r="R56" i="72"/>
  <c r="P56" i="72"/>
  <c r="L56" i="72"/>
  <c r="J56" i="72"/>
  <c r="F56" i="72"/>
  <c r="AN55" i="72"/>
  <c r="AJ55" i="72"/>
  <c r="AH55" i="72"/>
  <c r="AD55" i="72"/>
  <c r="V55" i="72"/>
  <c r="R55" i="72"/>
  <c r="P55" i="72"/>
  <c r="L55" i="72"/>
  <c r="J55" i="72"/>
  <c r="F55" i="72"/>
  <c r="AN54" i="72"/>
  <c r="AJ54" i="72"/>
  <c r="AH54" i="72"/>
  <c r="AD54" i="72"/>
  <c r="V54" i="72"/>
  <c r="R54" i="72"/>
  <c r="P54" i="72"/>
  <c r="L54" i="72"/>
  <c r="J54" i="72"/>
  <c r="F54" i="72"/>
  <c r="AN53" i="72"/>
  <c r="AJ53" i="72"/>
  <c r="AH53" i="72"/>
  <c r="AD53" i="72"/>
  <c r="V53" i="72"/>
  <c r="R53" i="72"/>
  <c r="P53" i="72"/>
  <c r="L53" i="72"/>
  <c r="J53" i="72"/>
  <c r="F53" i="72"/>
  <c r="AN52" i="72"/>
  <c r="AJ52" i="72"/>
  <c r="AH52" i="72"/>
  <c r="AD52" i="72"/>
  <c r="V52" i="72"/>
  <c r="R52" i="72"/>
  <c r="P52" i="72"/>
  <c r="L52" i="72"/>
  <c r="J52" i="72"/>
  <c r="F52" i="72"/>
  <c r="AN51" i="72"/>
  <c r="AJ51" i="72"/>
  <c r="AH51" i="72"/>
  <c r="AD51" i="72"/>
  <c r="V51" i="72"/>
  <c r="R51" i="72"/>
  <c r="P51" i="72"/>
  <c r="L51" i="72"/>
  <c r="J51" i="72"/>
  <c r="F51" i="72"/>
  <c r="AN50" i="72"/>
  <c r="AJ50" i="72"/>
  <c r="AH50" i="72"/>
  <c r="AD50" i="72"/>
  <c r="V50" i="72"/>
  <c r="R50" i="72"/>
  <c r="P50" i="72"/>
  <c r="L50" i="72"/>
  <c r="J50" i="72"/>
  <c r="F50" i="72"/>
  <c r="I5" i="72"/>
  <c r="O5" i="72"/>
  <c r="AD5" i="72"/>
  <c r="AH5" i="72"/>
  <c r="AH88" i="71"/>
  <c r="AI83" i="71"/>
  <c r="AO81" i="72"/>
  <c r="AK81" i="72"/>
  <c r="AO80" i="72"/>
  <c r="R80" i="72"/>
  <c r="P80" i="72"/>
  <c r="L80" i="72"/>
  <c r="J80" i="72"/>
  <c r="F80" i="72"/>
  <c r="AH79" i="72"/>
  <c r="AD79" i="72"/>
  <c r="O79" i="72"/>
  <c r="I79" i="72"/>
  <c r="AG78" i="72"/>
  <c r="T78" i="72"/>
  <c r="S74" i="72"/>
  <c r="Q74" i="72"/>
  <c r="M74" i="72"/>
  <c r="K74" i="72"/>
  <c r="G74" i="72"/>
  <c r="AO73" i="72"/>
  <c r="AI73" i="72"/>
  <c r="AE73" i="72"/>
  <c r="V73" i="72"/>
  <c r="R73" i="72"/>
  <c r="AO66" i="72"/>
  <c r="V66" i="72"/>
  <c r="Q66" i="72"/>
  <c r="M66" i="72"/>
  <c r="K66" i="72"/>
  <c r="G66" i="72"/>
  <c r="AO65" i="72"/>
  <c r="AK65" i="72"/>
  <c r="AI65" i="72"/>
  <c r="AE65" i="72"/>
  <c r="W65" i="72"/>
  <c r="S65" i="72"/>
  <c r="Q65" i="72"/>
  <c r="M65" i="72"/>
  <c r="K65" i="72"/>
  <c r="G65" i="72"/>
  <c r="AO64" i="72"/>
  <c r="AK64" i="72"/>
  <c r="AI64" i="72"/>
  <c r="AE64" i="72"/>
  <c r="W64" i="72"/>
  <c r="S64" i="72"/>
  <c r="Q64" i="72"/>
  <c r="M64" i="72"/>
  <c r="K64" i="72"/>
  <c r="G64" i="72"/>
  <c r="AO63" i="72"/>
  <c r="AK63" i="72"/>
  <c r="AI63" i="72"/>
  <c r="AE63" i="72"/>
  <c r="W63" i="72"/>
  <c r="S63" i="72"/>
  <c r="Q63" i="72"/>
  <c r="M63" i="72"/>
  <c r="K63" i="72"/>
  <c r="G63" i="72"/>
  <c r="AO62" i="72"/>
  <c r="AK62" i="72"/>
  <c r="AI62" i="72"/>
  <c r="AE62" i="72"/>
  <c r="W62" i="72"/>
  <c r="S62" i="72"/>
  <c r="Q62" i="72"/>
  <c r="M62" i="72"/>
  <c r="K62" i="72"/>
  <c r="G62" i="72"/>
  <c r="AO61" i="72"/>
  <c r="AK61" i="72"/>
  <c r="AI61" i="72"/>
  <c r="AE61" i="72"/>
  <c r="W61" i="72"/>
  <c r="S61" i="72"/>
  <c r="Q61" i="72"/>
  <c r="M61" i="72"/>
  <c r="K61" i="72"/>
  <c r="G61" i="72"/>
  <c r="AO60" i="72"/>
  <c r="AK60" i="72"/>
  <c r="AI60" i="72"/>
  <c r="AE60" i="72"/>
  <c r="W60" i="72"/>
  <c r="S60" i="72"/>
  <c r="Q60" i="72"/>
  <c r="M60" i="72"/>
  <c r="K60" i="72"/>
  <c r="G60" i="72"/>
  <c r="AO59" i="72"/>
  <c r="AK59" i="72"/>
  <c r="AI59" i="72"/>
  <c r="AE59" i="72"/>
  <c r="W59" i="72"/>
  <c r="S59" i="72"/>
  <c r="Q59" i="72"/>
  <c r="M59" i="72"/>
  <c r="K59" i="72"/>
  <c r="G59" i="72"/>
  <c r="AO58" i="72"/>
  <c r="AK58" i="72"/>
  <c r="AI58" i="72"/>
  <c r="AE58" i="72"/>
  <c r="W58" i="72"/>
  <c r="S58" i="72"/>
  <c r="Q58" i="72"/>
  <c r="M58" i="72"/>
  <c r="K58" i="72"/>
  <c r="G58" i="72"/>
  <c r="AO57" i="72"/>
  <c r="AK57" i="72"/>
  <c r="AI57" i="72"/>
  <c r="AE57" i="72"/>
  <c r="W57" i="72"/>
  <c r="S57" i="72"/>
  <c r="Q57" i="72"/>
  <c r="M57" i="72"/>
  <c r="K57" i="72"/>
  <c r="G57" i="72"/>
  <c r="AO56" i="72"/>
  <c r="AK56" i="72"/>
  <c r="AI56" i="72"/>
  <c r="AE56" i="72"/>
  <c r="W56" i="72"/>
  <c r="S56" i="72"/>
  <c r="Q56" i="72"/>
  <c r="M56" i="72"/>
  <c r="K56" i="72"/>
  <c r="G56" i="72"/>
  <c r="AO55" i="72"/>
  <c r="AK55" i="72"/>
  <c r="AI55" i="72"/>
  <c r="AE55" i="72"/>
  <c r="W55" i="72"/>
  <c r="S55" i="72"/>
  <c r="Q55" i="72"/>
  <c r="M55" i="72"/>
  <c r="K55" i="72"/>
  <c r="G55" i="72"/>
  <c r="AO54" i="72"/>
  <c r="AK54" i="72"/>
  <c r="AI54" i="72"/>
  <c r="AE54" i="72"/>
  <c r="W54" i="72"/>
  <c r="S54" i="72"/>
  <c r="Q54" i="72"/>
  <c r="M54" i="72"/>
  <c r="K54" i="72"/>
  <c r="G54" i="72"/>
  <c r="AO53" i="72"/>
  <c r="AK53" i="72"/>
  <c r="AI53" i="72"/>
  <c r="AE53" i="72"/>
  <c r="W53" i="72"/>
  <c r="S53" i="72"/>
  <c r="Q53" i="72"/>
  <c r="M53" i="72"/>
  <c r="K53" i="72"/>
  <c r="G53" i="72"/>
  <c r="AO52" i="72"/>
  <c r="AK52" i="72"/>
  <c r="AI52" i="72"/>
  <c r="AE52" i="72"/>
  <c r="W52" i="72"/>
  <c r="S52" i="72"/>
  <c r="Q52" i="72"/>
  <c r="M52" i="72"/>
  <c r="K52" i="72"/>
  <c r="G52" i="72"/>
  <c r="AO51" i="72"/>
  <c r="AK51" i="72"/>
  <c r="AI51" i="72"/>
  <c r="AE51" i="72"/>
  <c r="W51" i="72"/>
  <c r="S51" i="72"/>
  <c r="Q51" i="72"/>
  <c r="M51" i="72"/>
  <c r="K51" i="72"/>
  <c r="G51" i="72"/>
  <c r="AO50" i="72"/>
  <c r="AK50" i="72"/>
  <c r="AI50" i="72"/>
  <c r="AE50" i="72"/>
  <c r="W50" i="72"/>
  <c r="S50" i="72"/>
  <c r="Q50" i="72"/>
  <c r="M50" i="72"/>
  <c r="K50" i="72"/>
  <c r="G50" i="72"/>
  <c r="AO49" i="72"/>
  <c r="AK49" i="72"/>
  <c r="AI49" i="72"/>
  <c r="AE49" i="72"/>
  <c r="W49" i="72"/>
  <c r="S49" i="72"/>
  <c r="Q49" i="72"/>
  <c r="M49" i="72"/>
  <c r="K49" i="72"/>
  <c r="G49" i="72"/>
  <c r="AO48" i="72"/>
  <c r="AK48" i="72"/>
  <c r="AI48" i="72"/>
  <c r="AE48" i="72"/>
  <c r="W48" i="72"/>
  <c r="S48" i="72"/>
  <c r="Q48" i="72"/>
  <c r="M48" i="72"/>
  <c r="K48" i="72"/>
  <c r="G48" i="72"/>
  <c r="AO47" i="72"/>
  <c r="AK47" i="72"/>
  <c r="AI47" i="72"/>
  <c r="AE47" i="72"/>
  <c r="AG11" i="72"/>
  <c r="AE11" i="72"/>
  <c r="S12" i="72"/>
  <c r="W13" i="72"/>
  <c r="AH6" i="72"/>
  <c r="U6" i="72"/>
  <c r="AW4" i="4"/>
  <c r="AX4" i="4" s="1"/>
  <c r="BC4" i="4" s="1"/>
  <c r="BZ4" i="67"/>
  <c r="AW95" i="4"/>
  <c r="AX95" i="4" s="1"/>
  <c r="BC95" i="4" s="1"/>
  <c r="BA95" i="4" s="1"/>
  <c r="G5" i="72"/>
  <c r="J5" i="72"/>
  <c r="M5" i="72"/>
  <c r="P5" i="72"/>
  <c r="U5" i="72"/>
  <c r="J88" i="71"/>
  <c r="I85" i="71"/>
  <c r="V79" i="72"/>
  <c r="R79" i="72"/>
  <c r="P79" i="72"/>
  <c r="L79" i="72"/>
  <c r="J79" i="72"/>
  <c r="F79" i="72"/>
  <c r="AH78" i="72"/>
  <c r="AD78" i="72"/>
  <c r="O78" i="72"/>
  <c r="I78" i="72"/>
  <c r="AG77" i="72"/>
  <c r="U77" i="72"/>
  <c r="O77" i="72"/>
  <c r="I77" i="72"/>
  <c r="AG76" i="72"/>
  <c r="U76" i="72"/>
  <c r="O76" i="72"/>
  <c r="I76" i="72"/>
  <c r="U75" i="72"/>
  <c r="AM74" i="72"/>
  <c r="AF73" i="72"/>
  <c r="W73" i="72"/>
  <c r="Q73" i="72"/>
  <c r="M73" i="72"/>
  <c r="K73" i="72"/>
  <c r="G73" i="72"/>
  <c r="AN49" i="72"/>
  <c r="AJ49" i="72"/>
  <c r="AH49" i="72"/>
  <c r="AD49" i="72"/>
  <c r="V49" i="72"/>
  <c r="R49" i="72"/>
  <c r="P49" i="72"/>
  <c r="L49" i="72"/>
  <c r="J49" i="72"/>
  <c r="F49" i="72"/>
  <c r="AN48" i="72"/>
  <c r="AJ48" i="72"/>
  <c r="AH48" i="72"/>
  <c r="AD48" i="72"/>
  <c r="V48" i="72"/>
  <c r="R48" i="72"/>
  <c r="P48" i="72"/>
  <c r="L48" i="72"/>
  <c r="J48" i="72"/>
  <c r="F48" i="72"/>
  <c r="AN47" i="72"/>
  <c r="AJ47" i="72"/>
  <c r="AH47" i="72"/>
  <c r="AD47" i="72"/>
  <c r="V47" i="72"/>
  <c r="R47" i="72"/>
  <c r="P47" i="72"/>
  <c r="L47" i="72"/>
  <c r="J47" i="72"/>
  <c r="F47" i="72"/>
  <c r="AN46" i="72"/>
  <c r="AJ46" i="72"/>
  <c r="AH46" i="72"/>
  <c r="AD46" i="72"/>
  <c r="V46" i="72"/>
  <c r="R46" i="72"/>
  <c r="P46" i="72"/>
  <c r="L46" i="72"/>
  <c r="J46" i="72"/>
  <c r="F46" i="72"/>
  <c r="AN45" i="72"/>
  <c r="AJ45" i="72"/>
  <c r="AH45" i="72"/>
  <c r="AD45" i="72"/>
  <c r="V45" i="72"/>
  <c r="R45" i="72"/>
  <c r="P45" i="72"/>
  <c r="L45" i="72"/>
  <c r="J45" i="72"/>
  <c r="F45" i="72"/>
  <c r="AN44" i="72"/>
  <c r="AJ44" i="72"/>
  <c r="AH44" i="72"/>
  <c r="AD44" i="72"/>
  <c r="V44" i="72"/>
  <c r="R44" i="72"/>
  <c r="P44" i="72"/>
  <c r="L44" i="72"/>
  <c r="J44" i="72"/>
  <c r="F44" i="72"/>
  <c r="AN43" i="72"/>
  <c r="AJ43" i="72"/>
  <c r="AH43" i="72"/>
  <c r="AD43" i="72"/>
  <c r="V43" i="72"/>
  <c r="R43" i="72"/>
  <c r="P43" i="72"/>
  <c r="L43" i="72"/>
  <c r="J43" i="72"/>
  <c r="F43" i="72"/>
  <c r="AN42" i="72"/>
  <c r="AJ42" i="72"/>
  <c r="AH42" i="72"/>
  <c r="AD42" i="72"/>
  <c r="V42" i="72"/>
  <c r="R42" i="72"/>
  <c r="P42" i="72"/>
  <c r="L42" i="72"/>
  <c r="J42" i="72"/>
  <c r="F42" i="72"/>
  <c r="AH41" i="72"/>
  <c r="AD41" i="72"/>
  <c r="V41" i="72"/>
  <c r="R41" i="72"/>
  <c r="P41" i="72"/>
  <c r="L41" i="72"/>
  <c r="J41" i="72"/>
  <c r="F41" i="72"/>
  <c r="AJ40" i="72"/>
  <c r="AH40" i="72"/>
  <c r="AD40" i="72"/>
  <c r="V40" i="72"/>
  <c r="R40" i="72"/>
  <c r="P40" i="72"/>
  <c r="L40" i="72"/>
  <c r="J40" i="72"/>
  <c r="F40" i="72"/>
  <c r="AJ39" i="72"/>
  <c r="AN38" i="72"/>
  <c r="AJ38" i="72"/>
  <c r="W47" i="72"/>
  <c r="S47" i="72"/>
  <c r="Q47" i="72"/>
  <c r="M47" i="72"/>
  <c r="K47" i="72"/>
  <c r="G47" i="72"/>
  <c r="AO46" i="72"/>
  <c r="AK46" i="72"/>
  <c r="AI46" i="72"/>
  <c r="AE46" i="72"/>
  <c r="W46" i="72"/>
  <c r="S46" i="72"/>
  <c r="Q46" i="72"/>
  <c r="M46" i="72"/>
  <c r="K46" i="72"/>
  <c r="G46" i="72"/>
  <c r="AO45" i="72"/>
  <c r="AK45" i="72"/>
  <c r="AI45" i="72"/>
  <c r="AE45" i="72"/>
  <c r="W45" i="72"/>
  <c r="S45" i="72"/>
  <c r="Q45" i="72"/>
  <c r="M45" i="72"/>
  <c r="K45" i="72"/>
  <c r="G45" i="72"/>
  <c r="AO44" i="72"/>
  <c r="AK44" i="72"/>
  <c r="AI44" i="72"/>
  <c r="AE44" i="72"/>
  <c r="W44" i="72"/>
  <c r="S44" i="72"/>
  <c r="Q44" i="72"/>
  <c r="M44" i="72"/>
  <c r="K44" i="72"/>
  <c r="G44" i="72"/>
  <c r="AO43" i="72"/>
  <c r="AK43" i="72"/>
  <c r="AI43" i="72"/>
  <c r="AE43" i="72"/>
  <c r="W43" i="72"/>
  <c r="S43" i="72"/>
  <c r="Q43" i="72"/>
  <c r="M43" i="72"/>
  <c r="K43" i="72"/>
  <c r="G43" i="72"/>
  <c r="AO42" i="72"/>
  <c r="AK42" i="72"/>
  <c r="AI42" i="72"/>
  <c r="AE42" i="72"/>
  <c r="W42" i="72"/>
  <c r="S42" i="72"/>
  <c r="Q42" i="72"/>
  <c r="M42" i="72"/>
  <c r="K42" i="72"/>
  <c r="G42" i="72"/>
  <c r="AO41" i="72"/>
  <c r="AK41" i="72"/>
  <c r="AI41" i="72"/>
  <c r="AE41" i="72"/>
  <c r="W41" i="72"/>
  <c r="S41" i="72"/>
  <c r="Q41" i="72"/>
  <c r="M41" i="72"/>
  <c r="K41" i="72"/>
  <c r="G41" i="72"/>
  <c r="AO40" i="72"/>
  <c r="AK40" i="72"/>
  <c r="AI40" i="72"/>
  <c r="AE40" i="72"/>
  <c r="W40" i="72"/>
  <c r="S40" i="72"/>
  <c r="Q40" i="72"/>
  <c r="M40" i="72"/>
  <c r="K40" i="72"/>
  <c r="G40" i="72"/>
  <c r="AO39" i="72"/>
  <c r="AK39" i="72"/>
  <c r="AI39" i="72"/>
  <c r="AE39" i="72"/>
  <c r="W39" i="72"/>
  <c r="S39" i="72"/>
  <c r="Q39" i="72"/>
  <c r="M39" i="72"/>
  <c r="K39" i="72"/>
  <c r="G39" i="72"/>
  <c r="AO38" i="72"/>
  <c r="AK38" i="72"/>
  <c r="AI38" i="72"/>
  <c r="AE38" i="72"/>
  <c r="W38" i="72"/>
  <c r="S38" i="72"/>
  <c r="Q38" i="72"/>
  <c r="M38" i="72"/>
  <c r="K38" i="72"/>
  <c r="G38" i="72"/>
  <c r="AO37" i="72"/>
  <c r="AK37" i="72"/>
  <c r="AI37" i="72"/>
  <c r="AE37" i="72"/>
  <c r="W37" i="72"/>
  <c r="S37" i="72"/>
  <c r="Q37" i="72"/>
  <c r="M37" i="72"/>
  <c r="K37" i="72"/>
  <c r="G37" i="72"/>
  <c r="AO36" i="72"/>
  <c r="AK36" i="72"/>
  <c r="AI36" i="72"/>
  <c r="AE36" i="72"/>
  <c r="W36" i="72"/>
  <c r="S36" i="72"/>
  <c r="Q36" i="72"/>
  <c r="M36" i="72"/>
  <c r="K36" i="72"/>
  <c r="G36" i="72"/>
  <c r="AO35" i="72"/>
  <c r="AK35" i="72"/>
  <c r="AI35" i="72"/>
  <c r="AE35" i="72"/>
  <c r="W35" i="72"/>
  <c r="S35" i="72"/>
  <c r="Q35" i="72"/>
  <c r="M35" i="72"/>
  <c r="K35" i="72"/>
  <c r="G35" i="72"/>
  <c r="AO34" i="72"/>
  <c r="AK34" i="72"/>
  <c r="AI34" i="72"/>
  <c r="AE34" i="72"/>
  <c r="W34" i="72"/>
  <c r="S34" i="72"/>
  <c r="Q34" i="72"/>
  <c r="M34" i="72"/>
  <c r="K34" i="72"/>
  <c r="G34" i="72"/>
  <c r="AO33" i="72"/>
  <c r="AK33" i="72"/>
  <c r="AI33" i="72"/>
  <c r="AE33" i="72"/>
  <c r="W33" i="72"/>
  <c r="S33" i="72"/>
  <c r="Q33" i="72"/>
  <c r="M33" i="72"/>
  <c r="K33" i="72"/>
  <c r="G33" i="72"/>
  <c r="AO32" i="72"/>
  <c r="AK32" i="72"/>
  <c r="AI32" i="72"/>
  <c r="AE32" i="72"/>
  <c r="W32" i="72"/>
  <c r="S32" i="72"/>
  <c r="Q32" i="72"/>
  <c r="M32" i="72"/>
  <c r="K32" i="72"/>
  <c r="G32" i="72"/>
  <c r="AO31" i="72"/>
  <c r="AK31" i="72"/>
  <c r="AI31" i="72"/>
  <c r="AE31" i="72"/>
  <c r="W31" i="72"/>
  <c r="S31" i="72"/>
  <c r="Q31" i="72"/>
  <c r="M31" i="72"/>
  <c r="K31" i="72"/>
  <c r="G31" i="72"/>
  <c r="AO30" i="72"/>
  <c r="AK30" i="72"/>
  <c r="AI30" i="72"/>
  <c r="AE30" i="72"/>
  <c r="W30" i="72"/>
  <c r="S30" i="72"/>
  <c r="Q30" i="72"/>
  <c r="M30" i="72"/>
  <c r="K30" i="72"/>
  <c r="G30" i="72"/>
  <c r="AO29" i="72"/>
  <c r="AK29" i="72"/>
  <c r="AI29" i="72"/>
  <c r="AE29" i="72"/>
  <c r="W29" i="72"/>
  <c r="S29" i="72"/>
  <c r="Q29" i="72"/>
  <c r="M29" i="72"/>
  <c r="K29" i="72"/>
  <c r="G29" i="72"/>
  <c r="AO28" i="72"/>
  <c r="AK28" i="72"/>
  <c r="AI28" i="72"/>
  <c r="AE28" i="72"/>
  <c r="W28" i="72"/>
  <c r="S28" i="72"/>
  <c r="Q28" i="72"/>
  <c r="M28" i="72"/>
  <c r="K28" i="72"/>
  <c r="G28" i="72"/>
  <c r="AO27" i="72"/>
  <c r="AK27" i="72"/>
  <c r="AI27" i="72"/>
  <c r="AE27" i="72"/>
  <c r="W27" i="72"/>
  <c r="S27" i="72"/>
  <c r="Q27" i="72"/>
  <c r="M27" i="72"/>
  <c r="K27" i="72"/>
  <c r="G27" i="72"/>
  <c r="AO26" i="72"/>
  <c r="AK26" i="72"/>
  <c r="AI26" i="72"/>
  <c r="AE26" i="72"/>
  <c r="W26" i="72"/>
  <c r="S26" i="72"/>
  <c r="Q26" i="72"/>
  <c r="M26" i="72"/>
  <c r="K26" i="72"/>
  <c r="G26" i="72"/>
  <c r="AO25" i="72"/>
  <c r="AK25" i="72"/>
  <c r="AI25" i="72"/>
  <c r="AE25" i="72"/>
  <c r="W25" i="72"/>
  <c r="S25" i="72"/>
  <c r="Q25" i="72"/>
  <c r="M25" i="72"/>
  <c r="K25" i="72"/>
  <c r="G25" i="72"/>
  <c r="AI24" i="72"/>
  <c r="AE24" i="72"/>
  <c r="W24" i="72"/>
  <c r="S24" i="72"/>
  <c r="Q24" i="72"/>
  <c r="M24" i="72"/>
  <c r="K24" i="72"/>
  <c r="G24" i="72"/>
  <c r="I23" i="72"/>
  <c r="AF22" i="72"/>
  <c r="T22" i="72"/>
  <c r="N22" i="72"/>
  <c r="AI21" i="72"/>
  <c r="AE21" i="72"/>
  <c r="W21" i="72"/>
  <c r="S21" i="72"/>
  <c r="Q21" i="72"/>
  <c r="M21" i="72"/>
  <c r="K21" i="72"/>
  <c r="G21" i="72"/>
  <c r="AK19" i="72"/>
  <c r="AI19" i="72"/>
  <c r="W19" i="72"/>
  <c r="M19" i="72"/>
  <c r="K19" i="72"/>
  <c r="AK18" i="72"/>
  <c r="AI18" i="72"/>
  <c r="W18" i="72"/>
  <c r="M18" i="72"/>
  <c r="K18" i="72"/>
  <c r="AF35" i="72"/>
  <c r="T35" i="72"/>
  <c r="N35" i="72"/>
  <c r="H35" i="72"/>
  <c r="AF34" i="72"/>
  <c r="T34" i="72"/>
  <c r="N34" i="72"/>
  <c r="H34" i="72"/>
  <c r="AF33" i="72"/>
  <c r="T33" i="72"/>
  <c r="N33" i="72"/>
  <c r="H33" i="72"/>
  <c r="AF32" i="72"/>
  <c r="T32" i="72"/>
  <c r="N32" i="72"/>
  <c r="H32" i="72"/>
  <c r="AF29" i="72"/>
  <c r="T29" i="72"/>
  <c r="N29" i="72"/>
  <c r="H29" i="72"/>
  <c r="AF28" i="72"/>
  <c r="T28" i="72"/>
  <c r="N28" i="72"/>
  <c r="H28" i="72"/>
  <c r="AF26" i="72"/>
  <c r="T26" i="72"/>
  <c r="N26" i="72"/>
  <c r="H26" i="72"/>
  <c r="AF25" i="72"/>
  <c r="T25" i="72"/>
  <c r="N25" i="72"/>
  <c r="H25" i="72"/>
  <c r="H24" i="72"/>
  <c r="AM22" i="72"/>
  <c r="AG22" i="72"/>
  <c r="U22" i="72"/>
  <c r="O22" i="72"/>
  <c r="AL21" i="72"/>
  <c r="AF21" i="72"/>
  <c r="T21" i="72"/>
  <c r="N21" i="72"/>
  <c r="H21" i="72"/>
  <c r="T10" i="72"/>
  <c r="J22" i="72"/>
  <c r="AH14" i="72"/>
  <c r="BU147" i="67"/>
  <c r="BN147" i="67"/>
  <c r="AZ147" i="67"/>
  <c r="AG14" i="72"/>
  <c r="S11" i="72"/>
  <c r="J12" i="72"/>
  <c r="M16" i="72"/>
  <c r="BD140" i="67"/>
  <c r="AT140" i="67"/>
  <c r="BX140" i="67"/>
  <c r="BL140" i="67"/>
  <c r="AP223" i="67"/>
  <c r="BC223" i="67"/>
  <c r="BG223" i="67"/>
  <c r="BO223" i="67"/>
  <c r="BZ223" i="67"/>
  <c r="CA223" i="67"/>
  <c r="BX223" i="67"/>
  <c r="BK147" i="67"/>
  <c r="BA147" i="67"/>
  <c r="BV147" i="67"/>
  <c r="BZ147" i="67"/>
  <c r="CC147" i="67"/>
  <c r="K16" i="72"/>
  <c r="AM14" i="72"/>
  <c r="AI11" i="72"/>
  <c r="BO142" i="67"/>
  <c r="BV142" i="67"/>
  <c r="AY142" i="67"/>
  <c r="BW142" i="67"/>
  <c r="BN148" i="67"/>
  <c r="BQ148" i="67"/>
  <c r="BU148" i="67"/>
  <c r="BH148" i="67"/>
  <c r="BR148" i="67"/>
  <c r="CA148" i="67"/>
  <c r="BD148" i="67"/>
  <c r="BK148" i="67"/>
  <c r="BZ148" i="67"/>
  <c r="AU148" i="67"/>
  <c r="AM17" i="72"/>
  <c r="AG7" i="72"/>
  <c r="AI8" i="72"/>
  <c r="F17" i="72"/>
  <c r="BG147" i="67"/>
  <c r="BT147" i="67"/>
  <c r="BH147" i="67"/>
  <c r="CB147" i="67"/>
  <c r="AP147" i="67"/>
  <c r="CZ14" i="67"/>
  <c r="V10" i="72"/>
  <c r="S7" i="72"/>
  <c r="DD115" i="67"/>
  <c r="DD111" i="67"/>
  <c r="DD107" i="67"/>
  <c r="DD103" i="67"/>
  <c r="DD99" i="67"/>
  <c r="DD95" i="67"/>
  <c r="AM20" i="72"/>
  <c r="O20" i="72"/>
  <c r="J15" i="72"/>
  <c r="Q15" i="72"/>
  <c r="AE7" i="72"/>
  <c r="Q9" i="72"/>
  <c r="G11" i="72"/>
  <c r="AF11" i="72"/>
  <c r="AD7" i="72"/>
  <c r="V7" i="72"/>
  <c r="AH9" i="72"/>
  <c r="F9" i="72"/>
  <c r="AG6" i="72"/>
  <c r="AD8" i="72"/>
  <c r="P6" i="72"/>
  <c r="AH86" i="71"/>
  <c r="DD114" i="67"/>
  <c r="DD110" i="67"/>
  <c r="DD106" i="67"/>
  <c r="DD102" i="67"/>
  <c r="DD94" i="67"/>
  <c r="V80" i="72"/>
  <c r="DB81" i="67"/>
  <c r="AN80" i="72" s="1"/>
  <c r="Q12" i="72"/>
  <c r="U12" i="72"/>
  <c r="AE13" i="72"/>
  <c r="AI12" i="72"/>
  <c r="AI15" i="72"/>
  <c r="R17" i="72"/>
  <c r="AF15" i="72"/>
  <c r="CX103" i="67"/>
  <c r="AC105" i="71"/>
  <c r="AB89" i="71"/>
  <c r="S9" i="72"/>
  <c r="AH7" i="72"/>
  <c r="F7" i="72"/>
  <c r="L9" i="72"/>
  <c r="V11" i="72"/>
  <c r="F11" i="72"/>
  <c r="J8" i="72"/>
  <c r="L8" i="72"/>
  <c r="V8" i="72"/>
  <c r="AM65" i="4"/>
  <c r="AO77" i="4"/>
  <c r="AO69" i="4"/>
  <c r="AO61" i="4"/>
  <c r="AO43" i="4"/>
  <c r="AO10" i="4"/>
  <c r="AO4" i="4"/>
  <c r="AM84" i="4"/>
  <c r="AN103" i="4"/>
  <c r="AN90" i="4"/>
  <c r="AN52" i="4"/>
  <c r="AN44" i="4"/>
  <c r="AN26" i="4"/>
  <c r="AN18" i="4"/>
  <c r="AO82" i="4"/>
  <c r="AO80" i="4"/>
  <c r="AM73" i="4"/>
  <c r="AM57" i="4"/>
  <c r="AO48" i="4"/>
  <c r="AM39" i="4"/>
  <c r="AO30" i="4"/>
  <c r="AO22" i="4"/>
  <c r="AM13" i="4"/>
  <c r="AO104" i="4"/>
  <c r="AK5" i="72"/>
  <c r="DD98" i="67"/>
  <c r="CX89" i="67"/>
  <c r="DD113" i="67"/>
  <c r="DD109" i="67"/>
  <c r="DD105" i="67"/>
  <c r="DD101" i="67"/>
  <c r="DD91" i="67"/>
  <c r="AI13" i="72"/>
  <c r="K13" i="72"/>
  <c r="W8" i="72"/>
  <c r="M9" i="72"/>
  <c r="N16" i="72"/>
  <c r="AB94" i="71"/>
  <c r="G7" i="72"/>
  <c r="L7" i="72"/>
  <c r="J7" i="72"/>
  <c r="R9" i="72"/>
  <c r="P9" i="72"/>
  <c r="L11" i="72"/>
  <c r="J11" i="72"/>
  <c r="F8" i="72"/>
  <c r="AN8" i="72"/>
  <c r="O10" i="72"/>
  <c r="AM10" i="72"/>
  <c r="AM11" i="4"/>
  <c r="AM12" i="4"/>
  <c r="AO71" i="4"/>
  <c r="AO11" i="4"/>
  <c r="AN104" i="4"/>
  <c r="AN64" i="4"/>
  <c r="H5" i="72"/>
  <c r="N5" i="72"/>
  <c r="AG5" i="72"/>
  <c r="AO5" i="72"/>
  <c r="I86" i="71"/>
  <c r="AL81" i="72"/>
  <c r="AF81" i="72"/>
  <c r="T81" i="72"/>
  <c r="N81" i="72"/>
  <c r="H81" i="72"/>
  <c r="AF80" i="72"/>
  <c r="DD116" i="67"/>
  <c r="DD112" i="67"/>
  <c r="DD108" i="67"/>
  <c r="DD104" i="67"/>
  <c r="DD100" i="67"/>
  <c r="DD96" i="67"/>
  <c r="CX86" i="67"/>
  <c r="DD84" i="67"/>
  <c r="W15" i="72"/>
  <c r="AK7" i="72"/>
  <c r="M8" i="72"/>
  <c r="I12" i="72"/>
  <c r="S13" i="72"/>
  <c r="Q13" i="72"/>
  <c r="L12" i="72"/>
  <c r="R12" i="72"/>
  <c r="AD12" i="72"/>
  <c r="P13" i="72"/>
  <c r="R13" i="72"/>
  <c r="AF17" i="72"/>
  <c r="AG20" i="72"/>
  <c r="BI231" i="67"/>
  <c r="BC241" i="67"/>
  <c r="AV241" i="67"/>
  <c r="AT241" i="67"/>
  <c r="CA241" i="67"/>
  <c r="BT241" i="67"/>
  <c r="T16" i="72"/>
  <c r="CZ7" i="67"/>
  <c r="M6" i="72"/>
  <c r="O15" i="72"/>
  <c r="AB109" i="71"/>
  <c r="AC89" i="71"/>
  <c r="AB96" i="71"/>
  <c r="CX98" i="67"/>
  <c r="AG9" i="72"/>
  <c r="AO9" i="72"/>
  <c r="R7" i="72"/>
  <c r="P7" i="72"/>
  <c r="AD9" i="72"/>
  <c r="V9" i="72"/>
  <c r="R11" i="72"/>
  <c r="P11" i="72"/>
  <c r="H6" i="72"/>
  <c r="O6" i="72"/>
  <c r="W6" i="72"/>
  <c r="R8" i="72"/>
  <c r="AH8" i="72"/>
  <c r="AJ8" i="72"/>
  <c r="AG10" i="72"/>
  <c r="L6" i="72"/>
  <c r="AM18" i="4"/>
  <c r="CK5" i="3"/>
  <c r="FB8" i="71" s="1"/>
  <c r="AO103" i="4"/>
  <c r="AO65" i="4"/>
  <c r="AO12" i="4"/>
  <c r="AO7" i="4"/>
  <c r="AN77" i="4"/>
  <c r="AN69" i="4"/>
  <c r="AN60" i="4"/>
  <c r="AN40" i="4"/>
  <c r="AN7" i="4"/>
  <c r="AO81" i="4"/>
  <c r="AM45" i="4"/>
  <c r="AM89" i="4"/>
  <c r="AW76" i="4"/>
  <c r="AX76" i="4" s="1"/>
  <c r="AF5" i="72"/>
  <c r="AM5" i="72"/>
  <c r="DD117" i="67"/>
  <c r="I88" i="71"/>
  <c r="CZ88" i="67"/>
  <c r="I87" i="71"/>
  <c r="P86" i="71"/>
  <c r="J86" i="71"/>
  <c r="P85" i="71"/>
  <c r="J85" i="71"/>
  <c r="AH84" i="71"/>
  <c r="I83" i="71"/>
  <c r="AM80" i="72"/>
  <c r="U80" i="72"/>
  <c r="AM79" i="72"/>
  <c r="U79" i="72"/>
  <c r="AM78" i="72"/>
  <c r="U78" i="72"/>
  <c r="V75" i="72"/>
  <c r="R75" i="72"/>
  <c r="V74" i="72"/>
  <c r="CX75" i="67"/>
  <c r="AJ74" i="72" s="1"/>
  <c r="DB74" i="67"/>
  <c r="AN73" i="72" s="1"/>
  <c r="S73" i="72"/>
  <c r="T72" i="72"/>
  <c r="U70" i="72"/>
  <c r="AM66" i="72"/>
  <c r="U66" i="72"/>
  <c r="R66" i="72"/>
  <c r="AN85" i="71"/>
  <c r="I84" i="71"/>
  <c r="J83" i="71"/>
  <c r="AI81" i="72"/>
  <c r="AE81" i="72"/>
  <c r="W81" i="72"/>
  <c r="S81" i="72"/>
  <c r="Q81" i="72"/>
  <c r="M81" i="72"/>
  <c r="K81" i="72"/>
  <c r="G81" i="72"/>
  <c r="AI80" i="72"/>
  <c r="AE80" i="72"/>
  <c r="S80" i="72"/>
  <c r="Q80" i="72"/>
  <c r="M80" i="72"/>
  <c r="K80" i="72"/>
  <c r="G80" i="72"/>
  <c r="AO79" i="72"/>
  <c r="AI79" i="72"/>
  <c r="AE79" i="72"/>
  <c r="DB80" i="67"/>
  <c r="AN79" i="72" s="1"/>
  <c r="S79" i="72"/>
  <c r="Q79" i="72"/>
  <c r="M79" i="72"/>
  <c r="K79" i="72"/>
  <c r="G79" i="72"/>
  <c r="AO78" i="72"/>
  <c r="AI78" i="72"/>
  <c r="AE78" i="72"/>
  <c r="DB79" i="67"/>
  <c r="AN78" i="72" s="1"/>
  <c r="S78" i="72"/>
  <c r="Q78" i="72"/>
  <c r="M78" i="72"/>
  <c r="K78" i="72"/>
  <c r="G78" i="72"/>
  <c r="AO77" i="72"/>
  <c r="AK77" i="72"/>
  <c r="AI77" i="72"/>
  <c r="AE77" i="72"/>
  <c r="W77" i="72"/>
  <c r="S77" i="72"/>
  <c r="Q77" i="72"/>
  <c r="M77" i="72"/>
  <c r="K77" i="72"/>
  <c r="G77" i="72"/>
  <c r="AO76" i="72"/>
  <c r="AK76" i="72"/>
  <c r="AI76" i="72"/>
  <c r="AE76" i="72"/>
  <c r="W76" i="72"/>
  <c r="S76" i="72"/>
  <c r="Q76" i="72"/>
  <c r="M76" i="72"/>
  <c r="K76" i="72"/>
  <c r="G76" i="72"/>
  <c r="AO75" i="72"/>
  <c r="AK75" i="72"/>
  <c r="AI75" i="72"/>
  <c r="AE75" i="72"/>
  <c r="W75" i="72"/>
  <c r="T75" i="72"/>
  <c r="N75" i="72"/>
  <c r="H75" i="72"/>
  <c r="AF74" i="72"/>
  <c r="T74" i="72"/>
  <c r="O74" i="72"/>
  <c r="I74" i="72"/>
  <c r="AM73" i="72"/>
  <c r="AG73" i="72"/>
  <c r="U73" i="72"/>
  <c r="O73" i="72"/>
  <c r="I73" i="72"/>
  <c r="AM72" i="72"/>
  <c r="AG72" i="72"/>
  <c r="V72" i="72"/>
  <c r="R72" i="72"/>
  <c r="P72" i="72"/>
  <c r="L72" i="72"/>
  <c r="J72" i="72"/>
  <c r="F72" i="72"/>
  <c r="AN71" i="72"/>
  <c r="AJ71" i="72"/>
  <c r="AH71" i="72"/>
  <c r="AD71" i="72"/>
  <c r="V71" i="72"/>
  <c r="R71" i="72"/>
  <c r="P71" i="72"/>
  <c r="L71" i="72"/>
  <c r="J71" i="72"/>
  <c r="F71" i="72"/>
  <c r="AH70" i="72"/>
  <c r="AD70" i="72"/>
  <c r="DB71" i="67"/>
  <c r="AN70" i="72" s="1"/>
  <c r="S70" i="72"/>
  <c r="Q70" i="72"/>
  <c r="M70" i="72"/>
  <c r="K70" i="72"/>
  <c r="G70" i="72"/>
  <c r="AO69" i="72"/>
  <c r="AK69" i="72"/>
  <c r="AI69" i="72"/>
  <c r="AE69" i="72"/>
  <c r="W69" i="72"/>
  <c r="S69" i="72"/>
  <c r="Q69" i="72"/>
  <c r="M69" i="72"/>
  <c r="K69" i="72"/>
  <c r="G69" i="72"/>
  <c r="AO68" i="72"/>
  <c r="AK68" i="72"/>
  <c r="AI68" i="72"/>
  <c r="AE68" i="72"/>
  <c r="W68" i="72"/>
  <c r="S68" i="72"/>
  <c r="Q68" i="72"/>
  <c r="M68" i="72"/>
  <c r="K68" i="72"/>
  <c r="G68" i="72"/>
  <c r="AO67" i="72"/>
  <c r="AK67" i="72"/>
  <c r="AI67" i="72"/>
  <c r="AE67" i="72"/>
  <c r="W67" i="72"/>
  <c r="S67" i="72"/>
  <c r="Q67" i="72"/>
  <c r="M67" i="72"/>
  <c r="K67" i="72"/>
  <c r="G67" i="72"/>
  <c r="AI66" i="72"/>
  <c r="AE66" i="72"/>
  <c r="W66" i="72"/>
  <c r="S66" i="72"/>
  <c r="N66" i="72"/>
  <c r="H66" i="72"/>
  <c r="AF65" i="72"/>
  <c r="T65" i="72"/>
  <c r="N65" i="72"/>
  <c r="H65" i="72"/>
  <c r="AF64" i="72"/>
  <c r="T64" i="72"/>
  <c r="N64" i="72"/>
  <c r="H64" i="72"/>
  <c r="AL63" i="72"/>
  <c r="AF63" i="72"/>
  <c r="T63" i="72"/>
  <c r="N63" i="72"/>
  <c r="H63" i="72"/>
  <c r="AL62" i="72"/>
  <c r="AF62" i="72"/>
  <c r="T62" i="72"/>
  <c r="N62" i="72"/>
  <c r="H62" i="72"/>
  <c r="AL61" i="72"/>
  <c r="AF61" i="72"/>
  <c r="T61" i="72"/>
  <c r="N61" i="72"/>
  <c r="H61" i="72"/>
  <c r="AL60" i="72"/>
  <c r="AF60" i="72"/>
  <c r="T60" i="72"/>
  <c r="N60" i="72"/>
  <c r="H60" i="72"/>
  <c r="AL59" i="72"/>
  <c r="AF59" i="72"/>
  <c r="T59" i="72"/>
  <c r="N59" i="72"/>
  <c r="H59" i="72"/>
  <c r="AL58" i="72"/>
  <c r="AF58" i="72"/>
  <c r="T58" i="72"/>
  <c r="N58" i="72"/>
  <c r="H58" i="72"/>
  <c r="AL57" i="72"/>
  <c r="AF57" i="72"/>
  <c r="T57" i="72"/>
  <c r="N57" i="72"/>
  <c r="H57" i="72"/>
  <c r="AL56" i="72"/>
  <c r="AF56" i="72"/>
  <c r="T56" i="72"/>
  <c r="N56" i="72"/>
  <c r="H56" i="72"/>
  <c r="AL55" i="72"/>
  <c r="AF55" i="72"/>
  <c r="T55" i="72"/>
  <c r="N55" i="72"/>
  <c r="H55" i="72"/>
  <c r="AL54" i="72"/>
  <c r="AF54" i="72"/>
  <c r="T54" i="72"/>
  <c r="N54" i="72"/>
  <c r="H54" i="72"/>
  <c r="AL53" i="72"/>
  <c r="AF53" i="72"/>
  <c r="T53" i="72"/>
  <c r="N53" i="72"/>
  <c r="H53" i="72"/>
  <c r="AL52" i="72"/>
  <c r="AF52" i="72"/>
  <c r="T52" i="72"/>
  <c r="N52" i="72"/>
  <c r="H52" i="72"/>
  <c r="AF51" i="72"/>
  <c r="T51" i="72"/>
  <c r="N51" i="72"/>
  <c r="H51" i="72"/>
  <c r="AL50" i="72"/>
  <c r="AF50" i="72"/>
  <c r="T50" i="72"/>
  <c r="N50" i="72"/>
  <c r="H50" i="72"/>
  <c r="AF49" i="72"/>
  <c r="T49" i="72"/>
  <c r="N49" i="72"/>
  <c r="H49" i="72"/>
  <c r="AL48" i="72"/>
  <c r="AF48" i="72"/>
  <c r="T48" i="72"/>
  <c r="N48" i="72"/>
  <c r="H48" i="72"/>
  <c r="AL47" i="72"/>
  <c r="AF47" i="72"/>
  <c r="T47" i="72"/>
  <c r="W80" i="72"/>
  <c r="N80" i="72"/>
  <c r="H80" i="72"/>
  <c r="AF79" i="72"/>
  <c r="W79" i="72"/>
  <c r="N79" i="72"/>
  <c r="H79" i="72"/>
  <c r="AF78" i="72"/>
  <c r="W78" i="72"/>
  <c r="N78" i="72"/>
  <c r="H78" i="72"/>
  <c r="AL77" i="72"/>
  <c r="AF77" i="72"/>
  <c r="T77" i="72"/>
  <c r="N77" i="72"/>
  <c r="H77" i="72"/>
  <c r="AF76" i="72"/>
  <c r="T76" i="72"/>
  <c r="N76" i="72"/>
  <c r="H76" i="72"/>
  <c r="AF75" i="72"/>
  <c r="O75" i="72"/>
  <c r="I75" i="72"/>
  <c r="AG74" i="72"/>
  <c r="P74" i="72"/>
  <c r="L74" i="72"/>
  <c r="J74" i="72"/>
  <c r="F74" i="72"/>
  <c r="AH73" i="72"/>
  <c r="AD73" i="72"/>
  <c r="P73" i="72"/>
  <c r="L73" i="72"/>
  <c r="J73" i="72"/>
  <c r="F73" i="72"/>
  <c r="AN72" i="72"/>
  <c r="AH72" i="72"/>
  <c r="AD72" i="72"/>
  <c r="Q72" i="72"/>
  <c r="M72" i="72"/>
  <c r="K72" i="72"/>
  <c r="G72" i="72"/>
  <c r="AO71" i="72"/>
  <c r="AK71" i="72"/>
  <c r="AI71" i="72"/>
  <c r="AE71" i="72"/>
  <c r="W71" i="72"/>
  <c r="S71" i="72"/>
  <c r="Q71" i="72"/>
  <c r="M71" i="72"/>
  <c r="K71" i="72"/>
  <c r="G71" i="72"/>
  <c r="AO70" i="72"/>
  <c r="AK70" i="72"/>
  <c r="AI70" i="72"/>
  <c r="AE70" i="72"/>
  <c r="W70" i="72"/>
  <c r="N70" i="72"/>
  <c r="H70" i="72"/>
  <c r="AL69" i="72"/>
  <c r="AF69" i="72"/>
  <c r="T69" i="72"/>
  <c r="N69" i="72"/>
  <c r="H69" i="72"/>
  <c r="AL68" i="72"/>
  <c r="AF68" i="72"/>
  <c r="T68" i="72"/>
  <c r="N68" i="72"/>
  <c r="H68" i="72"/>
  <c r="AL67" i="72"/>
  <c r="AF67" i="72"/>
  <c r="T67" i="72"/>
  <c r="N67" i="72"/>
  <c r="H67" i="72"/>
  <c r="AF66" i="72"/>
  <c r="T66" i="72"/>
  <c r="O66" i="72"/>
  <c r="I66" i="72"/>
  <c r="AM65" i="72"/>
  <c r="AG65" i="72"/>
  <c r="U65" i="72"/>
  <c r="O65" i="72"/>
  <c r="I65" i="72"/>
  <c r="AM64" i="72"/>
  <c r="AG64" i="72"/>
  <c r="U64" i="72"/>
  <c r="O64" i="72"/>
  <c r="I64" i="72"/>
  <c r="AM63" i="72"/>
  <c r="AG63" i="72"/>
  <c r="U63" i="72"/>
  <c r="O63" i="72"/>
  <c r="I63" i="72"/>
  <c r="AM62" i="72"/>
  <c r="AG62" i="72"/>
  <c r="U62" i="72"/>
  <c r="O62" i="72"/>
  <c r="I62" i="72"/>
  <c r="AM61" i="72"/>
  <c r="AG61" i="72"/>
  <c r="U61" i="72"/>
  <c r="O61" i="72"/>
  <c r="I61" i="72"/>
  <c r="AM60" i="72"/>
  <c r="AG60" i="72"/>
  <c r="U60" i="72"/>
  <c r="O60" i="72"/>
  <c r="I60" i="72"/>
  <c r="AM59" i="72"/>
  <c r="AG59" i="72"/>
  <c r="U59" i="72"/>
  <c r="O59" i="72"/>
  <c r="I59" i="72"/>
  <c r="AM58" i="72"/>
  <c r="AG58" i="72"/>
  <c r="U58" i="72"/>
  <c r="O58" i="72"/>
  <c r="I58" i="72"/>
  <c r="AM57" i="72"/>
  <c r="AG57" i="72"/>
  <c r="U57" i="72"/>
  <c r="O57" i="72"/>
  <c r="I57" i="72"/>
  <c r="AM56" i="72"/>
  <c r="AG56" i="72"/>
  <c r="U56" i="72"/>
  <c r="O56" i="72"/>
  <c r="I56" i="72"/>
  <c r="AM55" i="72"/>
  <c r="AG55" i="72"/>
  <c r="U55" i="72"/>
  <c r="O55" i="72"/>
  <c r="I55" i="72"/>
  <c r="AM54" i="72"/>
  <c r="AG54" i="72"/>
  <c r="U54" i="72"/>
  <c r="O54" i="72"/>
  <c r="I54" i="72"/>
  <c r="AM53" i="72"/>
  <c r="AG53" i="72"/>
  <c r="U53" i="72"/>
  <c r="O53" i="72"/>
  <c r="I53" i="72"/>
  <c r="AM52" i="72"/>
  <c r="AG52" i="72"/>
  <c r="U52" i="72"/>
  <c r="O52" i="72"/>
  <c r="I52" i="72"/>
  <c r="AM51" i="72"/>
  <c r="AG51" i="72"/>
  <c r="U51" i="72"/>
  <c r="O51" i="72"/>
  <c r="I51" i="72"/>
  <c r="AM50" i="72"/>
  <c r="AG50" i="72"/>
  <c r="U50" i="72"/>
  <c r="O50" i="72"/>
  <c r="I50" i="72"/>
  <c r="AM49" i="72"/>
  <c r="AG49" i="72"/>
  <c r="U49" i="72"/>
  <c r="O49" i="72"/>
  <c r="I49" i="72"/>
  <c r="AM48" i="72"/>
  <c r="AG48" i="72"/>
  <c r="U48" i="72"/>
  <c r="O48" i="72"/>
  <c r="I48" i="72"/>
  <c r="AM47" i="72"/>
  <c r="AG47" i="72"/>
  <c r="U47" i="72"/>
  <c r="O47" i="72"/>
  <c r="I47" i="72"/>
  <c r="AM46" i="72"/>
  <c r="AG46" i="72"/>
  <c r="U46" i="72"/>
  <c r="O46" i="72"/>
  <c r="I46" i="72"/>
  <c r="AM45" i="72"/>
  <c r="AG45" i="72"/>
  <c r="U45" i="72"/>
  <c r="O45" i="72"/>
  <c r="I45" i="72"/>
  <c r="AM44" i="72"/>
  <c r="AG44" i="72"/>
  <c r="U44" i="72"/>
  <c r="O44" i="72"/>
  <c r="I44" i="72"/>
  <c r="AM43" i="72"/>
  <c r="AG43" i="72"/>
  <c r="U43" i="72"/>
  <c r="O43" i="72"/>
  <c r="I43" i="72"/>
  <c r="AM42" i="72"/>
  <c r="AG42" i="72"/>
  <c r="U42" i="72"/>
  <c r="O42" i="72"/>
  <c r="I42" i="72"/>
  <c r="AM41" i="72"/>
  <c r="AG41" i="72"/>
  <c r="U41" i="72"/>
  <c r="O41" i="72"/>
  <c r="I41" i="72"/>
  <c r="AM40" i="72"/>
  <c r="AG40" i="72"/>
  <c r="U40" i="72"/>
  <c r="O40" i="72"/>
  <c r="I40" i="72"/>
  <c r="AM39" i="72"/>
  <c r="AG39" i="72"/>
  <c r="U39" i="72"/>
  <c r="O39" i="72"/>
  <c r="I39" i="72"/>
  <c r="AM38" i="72"/>
  <c r="AG38" i="72"/>
  <c r="U38" i="72"/>
  <c r="O38" i="72"/>
  <c r="I38" i="72"/>
  <c r="AM37" i="72"/>
  <c r="AG37" i="72"/>
  <c r="U37" i="72"/>
  <c r="O37" i="72"/>
  <c r="I37" i="72"/>
  <c r="AM36" i="72"/>
  <c r="AG36" i="72"/>
  <c r="U36" i="72"/>
  <c r="O36" i="72"/>
  <c r="I36" i="72"/>
  <c r="AM35" i="72"/>
  <c r="AG35" i="72"/>
  <c r="U35" i="72"/>
  <c r="O35" i="72"/>
  <c r="I35" i="72"/>
  <c r="AM34" i="72"/>
  <c r="AG34" i="72"/>
  <c r="U34" i="72"/>
  <c r="O34" i="72"/>
  <c r="I34" i="72"/>
  <c r="AM33" i="72"/>
  <c r="AG33" i="72"/>
  <c r="U33" i="72"/>
  <c r="O33" i="72"/>
  <c r="I33" i="72"/>
  <c r="AM32" i="72"/>
  <c r="AG32" i="72"/>
  <c r="U32" i="72"/>
  <c r="O32" i="72"/>
  <c r="I32" i="72"/>
  <c r="AG31" i="72"/>
  <c r="U31" i="72"/>
  <c r="O31" i="72"/>
  <c r="I31" i="72"/>
  <c r="AG30" i="72"/>
  <c r="U30" i="72"/>
  <c r="O30" i="72"/>
  <c r="I30" i="72"/>
  <c r="AM29" i="72"/>
  <c r="AG29" i="72"/>
  <c r="U29" i="72"/>
  <c r="O29" i="72"/>
  <c r="I29" i="72"/>
  <c r="AM28" i="72"/>
  <c r="AG28" i="72"/>
  <c r="U28" i="72"/>
  <c r="O28" i="72"/>
  <c r="I28" i="72"/>
  <c r="AM26" i="72"/>
  <c r="AG26" i="72"/>
  <c r="U26" i="72"/>
  <c r="O26" i="72"/>
  <c r="I26" i="72"/>
  <c r="AM25" i="72"/>
  <c r="AG25" i="72"/>
  <c r="U25" i="72"/>
  <c r="O25" i="72"/>
  <c r="I25" i="72"/>
  <c r="AG24" i="72"/>
  <c r="U24" i="72"/>
  <c r="O24" i="72"/>
  <c r="I24" i="72"/>
  <c r="AO22" i="72"/>
  <c r="AK22" i="72"/>
  <c r="AI22" i="72"/>
  <c r="AE22" i="72"/>
  <c r="W22" i="72"/>
  <c r="S22" i="72"/>
  <c r="Q22" i="72"/>
  <c r="M22" i="72"/>
  <c r="K22" i="72"/>
  <c r="F22" i="72"/>
  <c r="AN21" i="72"/>
  <c r="AJ21" i="72"/>
  <c r="AH21" i="72"/>
  <c r="AD21" i="72"/>
  <c r="V21" i="72"/>
  <c r="R21" i="72"/>
  <c r="P21" i="72"/>
  <c r="L21" i="72"/>
  <c r="J21" i="72"/>
  <c r="F21" i="72"/>
  <c r="Q20" i="72"/>
  <c r="J20" i="72"/>
  <c r="AG18" i="72"/>
  <c r="U18" i="72"/>
  <c r="I18" i="72"/>
  <c r="AH17" i="72"/>
  <c r="S17" i="72"/>
  <c r="P16" i="72"/>
  <c r="W14" i="72"/>
  <c r="AD10" i="72"/>
  <c r="CZ11" i="67"/>
  <c r="EA9" i="67"/>
  <c r="AG8" i="72"/>
  <c r="CE9" i="67"/>
  <c r="S8" i="72" s="1"/>
  <c r="BS8" i="67"/>
  <c r="O7" i="72"/>
  <c r="FC111" i="67"/>
  <c r="EM110" i="67"/>
  <c r="DR95" i="67"/>
  <c r="EM93" i="67"/>
  <c r="BC93" i="67"/>
  <c r="BO91" i="67"/>
  <c r="AH39" i="72"/>
  <c r="AD39" i="72"/>
  <c r="V39" i="72"/>
  <c r="R39" i="72"/>
  <c r="P39" i="72"/>
  <c r="L39" i="72"/>
  <c r="J39" i="72"/>
  <c r="F39" i="72"/>
  <c r="AH38" i="72"/>
  <c r="AD38" i="72"/>
  <c r="V38" i="72"/>
  <c r="R38" i="72"/>
  <c r="P38" i="72"/>
  <c r="L38" i="72"/>
  <c r="J38" i="72"/>
  <c r="F38" i="72"/>
  <c r="AH37" i="72"/>
  <c r="AD37" i="72"/>
  <c r="V37" i="72"/>
  <c r="R37" i="72"/>
  <c r="P37" i="72"/>
  <c r="L37" i="72"/>
  <c r="J37" i="72"/>
  <c r="F37" i="72"/>
  <c r="AH36" i="72"/>
  <c r="AD36" i="72"/>
  <c r="V36" i="72"/>
  <c r="R36" i="72"/>
  <c r="P36" i="72"/>
  <c r="L36" i="72"/>
  <c r="J36" i="72"/>
  <c r="F36" i="72"/>
  <c r="AH35" i="72"/>
  <c r="AD35" i="72"/>
  <c r="V35" i="72"/>
  <c r="R35" i="72"/>
  <c r="P35" i="72"/>
  <c r="L35" i="72"/>
  <c r="J35" i="72"/>
  <c r="F35" i="72"/>
  <c r="AH34" i="72"/>
  <c r="AD34" i="72"/>
  <c r="V34" i="72"/>
  <c r="R34" i="72"/>
  <c r="P34" i="72"/>
  <c r="L34" i="72"/>
  <c r="J34" i="72"/>
  <c r="F34" i="72"/>
  <c r="AH33" i="72"/>
  <c r="AD33" i="72"/>
  <c r="V33" i="72"/>
  <c r="R33" i="72"/>
  <c r="P33" i="72"/>
  <c r="L33" i="72"/>
  <c r="J33" i="72"/>
  <c r="F33" i="72"/>
  <c r="AH32" i="72"/>
  <c r="AD32" i="72"/>
  <c r="V32" i="72"/>
  <c r="R32" i="72"/>
  <c r="P32" i="72"/>
  <c r="L32" i="72"/>
  <c r="J32" i="72"/>
  <c r="F32" i="72"/>
  <c r="AH30" i="72"/>
  <c r="AD30" i="72"/>
  <c r="V30" i="72"/>
  <c r="R30" i="72"/>
  <c r="P30" i="72"/>
  <c r="L30" i="72"/>
  <c r="J30" i="72"/>
  <c r="F30" i="72"/>
  <c r="AJ29" i="72"/>
  <c r="AH29" i="72"/>
  <c r="AD29" i="72"/>
  <c r="V29" i="72"/>
  <c r="R29" i="72"/>
  <c r="P29" i="72"/>
  <c r="L29" i="72"/>
  <c r="J29" i="72"/>
  <c r="F29" i="72"/>
  <c r="AN28" i="72"/>
  <c r="AJ28" i="72"/>
  <c r="AH28" i="72"/>
  <c r="AD28" i="72"/>
  <c r="V28" i="72"/>
  <c r="R28" i="72"/>
  <c r="P28" i="72"/>
  <c r="L28" i="72"/>
  <c r="J28" i="72"/>
  <c r="F28" i="72"/>
  <c r="AN26" i="72"/>
  <c r="AJ26" i="72"/>
  <c r="AH26" i="72"/>
  <c r="AD26" i="72"/>
  <c r="V26" i="72"/>
  <c r="R26" i="72"/>
  <c r="P26" i="72"/>
  <c r="L26" i="72"/>
  <c r="J26" i="72"/>
  <c r="F26" i="72"/>
  <c r="AN25" i="72"/>
  <c r="AJ25" i="72"/>
  <c r="AH25" i="72"/>
  <c r="AD25" i="72"/>
  <c r="V25" i="72"/>
  <c r="R25" i="72"/>
  <c r="P25" i="72"/>
  <c r="L25" i="72"/>
  <c r="J25" i="72"/>
  <c r="F25" i="72"/>
  <c r="AH24" i="72"/>
  <c r="AD24" i="72"/>
  <c r="V24" i="72"/>
  <c r="R24" i="72"/>
  <c r="P24" i="72"/>
  <c r="L24" i="72"/>
  <c r="J24" i="72"/>
  <c r="F24" i="72"/>
  <c r="W23" i="72"/>
  <c r="R23" i="72"/>
  <c r="P23" i="72"/>
  <c r="G22" i="72"/>
  <c r="AK17" i="72"/>
  <c r="G17" i="72"/>
  <c r="AH16" i="72"/>
  <c r="AM15" i="72"/>
  <c r="AD14" i="72"/>
  <c r="M14" i="72"/>
  <c r="AM13" i="72"/>
  <c r="AF10" i="72"/>
  <c r="W10" i="72"/>
  <c r="AH23" i="72"/>
  <c r="H22" i="72"/>
  <c r="L20" i="72"/>
  <c r="AM18" i="72"/>
  <c r="O18" i="72"/>
  <c r="AO17" i="72"/>
  <c r="K17" i="72"/>
  <c r="Q14" i="72"/>
  <c r="P10" i="72"/>
  <c r="FA9" i="67"/>
  <c r="DA9" i="67"/>
  <c r="AM8" i="72" s="1"/>
  <c r="BM9" i="67"/>
  <c r="O8" i="72" s="1"/>
  <c r="BJ112" i="67"/>
  <c r="BN111" i="67"/>
  <c r="BN90" i="67"/>
  <c r="N47" i="72"/>
  <c r="H47" i="72"/>
  <c r="AL46" i="72"/>
  <c r="AF46" i="72"/>
  <c r="T46" i="72"/>
  <c r="N46" i="72"/>
  <c r="H46" i="72"/>
  <c r="AL45" i="72"/>
  <c r="AF45" i="72"/>
  <c r="T45" i="72"/>
  <c r="N45" i="72"/>
  <c r="H45" i="72"/>
  <c r="AL44" i="72"/>
  <c r="AF44" i="72"/>
  <c r="T44" i="72"/>
  <c r="N44" i="72"/>
  <c r="H44" i="72"/>
  <c r="AL43" i="72"/>
  <c r="AF43" i="72"/>
  <c r="T43" i="72"/>
  <c r="N43" i="72"/>
  <c r="H43" i="72"/>
  <c r="AL42" i="72"/>
  <c r="AF42" i="72"/>
  <c r="T42" i="72"/>
  <c r="N42" i="72"/>
  <c r="H42" i="72"/>
  <c r="AF41" i="72"/>
  <c r="T41" i="72"/>
  <c r="N41" i="72"/>
  <c r="H41" i="72"/>
  <c r="AF40" i="72"/>
  <c r="T40" i="72"/>
  <c r="N40" i="72"/>
  <c r="H40" i="72"/>
  <c r="AF39" i="72"/>
  <c r="T39" i="72"/>
  <c r="N39" i="72"/>
  <c r="H39" i="72"/>
  <c r="AF38" i="72"/>
  <c r="T38" i="72"/>
  <c r="N38" i="72"/>
  <c r="H38" i="72"/>
  <c r="AF37" i="72"/>
  <c r="T37" i="72"/>
  <c r="N37" i="72"/>
  <c r="H37" i="72"/>
  <c r="AF36" i="72"/>
  <c r="T36" i="72"/>
  <c r="N36" i="72"/>
  <c r="H36" i="72"/>
  <c r="AF30" i="72"/>
  <c r="T30" i="72"/>
  <c r="N30" i="72"/>
  <c r="H30" i="72"/>
  <c r="AF24" i="72"/>
  <c r="T24" i="72"/>
  <c r="N24" i="72"/>
  <c r="AN22" i="72"/>
  <c r="AJ22" i="72"/>
  <c r="AH22" i="72"/>
  <c r="AD22" i="72"/>
  <c r="V22" i="72"/>
  <c r="R22" i="72"/>
  <c r="P22" i="72"/>
  <c r="L22" i="72"/>
  <c r="AM21" i="72"/>
  <c r="AG21" i="72"/>
  <c r="U21" i="72"/>
  <c r="O21" i="72"/>
  <c r="I21" i="72"/>
  <c r="AI20" i="72"/>
  <c r="G20" i="72"/>
  <c r="AD17" i="72"/>
  <c r="N17" i="72"/>
  <c r="AK14" i="72"/>
  <c r="S14" i="72"/>
  <c r="F14" i="72"/>
  <c r="AK10" i="72"/>
  <c r="H10" i="72"/>
  <c r="AP111" i="67"/>
  <c r="BC28" i="4"/>
  <c r="BC84" i="4"/>
  <c r="BA84" i="4" s="1"/>
  <c r="AY84" i="4"/>
  <c r="AZ84" i="4" s="1"/>
  <c r="BD84" i="4" s="1"/>
  <c r="BB84" i="4" s="1"/>
  <c r="BC19" i="4"/>
  <c r="BA19" i="4"/>
  <c r="AY19" i="4"/>
  <c r="AZ19" i="4" s="1"/>
  <c r="BD19" i="4" s="1"/>
  <c r="BB19" i="4" s="1"/>
  <c r="CX110" i="67"/>
  <c r="CZ108" i="67"/>
  <c r="DB16" i="67"/>
  <c r="CX93" i="67"/>
  <c r="CX92" i="67"/>
  <c r="V91" i="71"/>
  <c r="CX102" i="67"/>
  <c r="CX112" i="67"/>
  <c r="CZ102" i="67"/>
  <c r="CZ112" i="67"/>
  <c r="BA144" i="67"/>
  <c r="BU150" i="67"/>
  <c r="BH140" i="67"/>
  <c r="AZ140" i="67"/>
  <c r="BN140" i="67"/>
  <c r="BB140" i="67"/>
  <c r="BU223" i="67"/>
  <c r="CC223" i="67"/>
  <c r="AY223" i="67"/>
  <c r="BE223" i="67"/>
  <c r="AQ223" i="67"/>
  <c r="BA223" i="67"/>
  <c r="AV223" i="67"/>
  <c r="AR223" i="67"/>
  <c r="BL223" i="67"/>
  <c r="BW139" i="67"/>
  <c r="BI148" i="67"/>
  <c r="BV148" i="67"/>
  <c r="AQ148" i="67"/>
  <c r="BX148" i="67"/>
  <c r="BM148" i="67"/>
  <c r="BF148" i="67"/>
  <c r="BS148" i="67"/>
  <c r="BG148" i="67"/>
  <c r="BP148" i="67"/>
  <c r="CX97" i="67"/>
  <c r="BV231" i="67"/>
  <c r="CZ101" i="67"/>
  <c r="CX106" i="67"/>
  <c r="CX94" i="67"/>
  <c r="CZ107" i="67"/>
  <c r="CZ110" i="67"/>
  <c r="CX108" i="67"/>
  <c r="CX24" i="67"/>
  <c r="AJ23" i="72" s="1"/>
  <c r="EN9" i="67"/>
  <c r="DT9" i="67"/>
  <c r="AF8" i="72" s="1"/>
  <c r="CS9" i="67"/>
  <c r="BT9" i="67"/>
  <c r="P8" i="72"/>
  <c r="BA9" i="67"/>
  <c r="K8" i="72"/>
  <c r="CF114" i="67"/>
  <c r="CZ114" i="67" s="1"/>
  <c r="AQ92" i="67"/>
  <c r="DW91" i="67"/>
  <c r="AI90" i="71" s="1"/>
  <c r="BG91" i="67"/>
  <c r="K90" i="71" s="1"/>
  <c r="DW90" i="67"/>
  <c r="AI89" i="71" s="1"/>
  <c r="BW90" i="67"/>
  <c r="DB8" i="67"/>
  <c r="AN7" i="72" s="1"/>
  <c r="DB10" i="67"/>
  <c r="AN9" i="72" s="1"/>
  <c r="AW97" i="4"/>
  <c r="AX97" i="4" s="1"/>
  <c r="AW29" i="4"/>
  <c r="AX29" i="4" s="1"/>
  <c r="BA29" i="4" s="1"/>
  <c r="AW34" i="4"/>
  <c r="AX34" i="4" s="1"/>
  <c r="AW42" i="4"/>
  <c r="AX42" i="4" s="1"/>
  <c r="AY42" i="4" s="1"/>
  <c r="AZ42" i="4" s="1"/>
  <c r="BD42" i="4" s="1"/>
  <c r="BB42" i="4" s="1"/>
  <c r="AW46" i="4"/>
  <c r="AX46" i="4" s="1"/>
  <c r="BC46" i="4" s="1"/>
  <c r="AW54" i="4"/>
  <c r="AX54" i="4" s="1"/>
  <c r="BC54" i="4" s="1"/>
  <c r="BA54" i="4" s="1"/>
  <c r="AW56" i="4"/>
  <c r="AX56" i="4" s="1"/>
  <c r="AW67" i="4"/>
  <c r="AX67" i="4" s="1"/>
  <c r="AY67" i="4" s="1"/>
  <c r="AZ67" i="4" s="1"/>
  <c r="BD67" i="4" s="1"/>
  <c r="BB67" i="4" s="1"/>
  <c r="AW72" i="4"/>
  <c r="AX72" i="4" s="1"/>
  <c r="CR42" i="3"/>
  <c r="AW15" i="4"/>
  <c r="AX15" i="4" s="1"/>
  <c r="CX85" i="67"/>
  <c r="CX81" i="67"/>
  <c r="AJ80" i="72" s="1"/>
  <c r="CX79" i="67"/>
  <c r="CX76" i="67"/>
  <c r="CX73" i="67"/>
  <c r="AJ72" i="72" s="1"/>
  <c r="DB67" i="67"/>
  <c r="AN66" i="72" s="1"/>
  <c r="FC91" i="67"/>
  <c r="BK91" i="67"/>
  <c r="EM90" i="67"/>
  <c r="BL90" i="67"/>
  <c r="AW101" i="4"/>
  <c r="AX101" i="4" s="1"/>
  <c r="AV13" i="67"/>
  <c r="CX8" i="67"/>
  <c r="AJ7" i="72" s="1"/>
  <c r="CX10" i="67"/>
  <c r="AJ9" i="72" s="1"/>
  <c r="AW96" i="4"/>
  <c r="AX96" i="4" s="1"/>
  <c r="AW6" i="4"/>
  <c r="AX6" i="4" s="1"/>
  <c r="AY6" i="4" s="1"/>
  <c r="AZ6" i="4" s="1"/>
  <c r="BD6" i="4" s="1"/>
  <c r="BB6" i="4" s="1"/>
  <c r="AW17" i="4"/>
  <c r="AX17" i="4" s="1"/>
  <c r="AW69" i="4"/>
  <c r="AX69" i="4" s="1"/>
  <c r="CZ104" i="67"/>
  <c r="CX107" i="67"/>
  <c r="CS15" i="3"/>
  <c r="CX6" i="67"/>
  <c r="CX83" i="67"/>
  <c r="CX80" i="67"/>
  <c r="AJ79" i="72" s="1"/>
  <c r="DB75" i="67"/>
  <c r="AN74" i="72" s="1"/>
  <c r="CX74" i="67"/>
  <c r="AJ73" i="72" s="1"/>
  <c r="CX71" i="67"/>
  <c r="AJ70" i="72" s="1"/>
  <c r="CX15" i="67"/>
  <c r="DZ13" i="67"/>
  <c r="AF12" i="72"/>
  <c r="FE9" i="67"/>
  <c r="EJ9" i="67"/>
  <c r="DG9" i="67"/>
  <c r="CK9" i="67"/>
  <c r="BO9" i="67"/>
  <c r="Q8" i="72" s="1"/>
  <c r="AS9" i="67"/>
  <c r="I8" i="72" s="1"/>
  <c r="BM114" i="67"/>
  <c r="BC112" i="67"/>
  <c r="EG93" i="67"/>
  <c r="AS93" i="67"/>
  <c r="I92" i="71" s="1"/>
  <c r="DU91" i="67"/>
  <c r="AO221" i="67"/>
  <c r="AX221" i="67" s="1"/>
  <c r="CU90" i="67"/>
  <c r="W89" i="71" s="1"/>
  <c r="AY110" i="4"/>
  <c r="AZ110" i="4" s="1"/>
  <c r="BD110" i="4" s="1"/>
  <c r="BB110" i="4" s="1"/>
  <c r="AY104" i="4"/>
  <c r="AZ104" i="4" s="1"/>
  <c r="BD104" i="4" s="1"/>
  <c r="BB104" i="4" s="1"/>
  <c r="BC104" i="4"/>
  <c r="BA104" i="4" s="1"/>
  <c r="AY85" i="4"/>
  <c r="AZ85" i="4" s="1"/>
  <c r="BD85" i="4" s="1"/>
  <c r="BB85" i="4" s="1"/>
  <c r="BC85" i="4"/>
  <c r="BA85" i="4" s="1"/>
  <c r="AY105" i="4"/>
  <c r="AZ105" i="4" s="1"/>
  <c r="BD105" i="4" s="1"/>
  <c r="BB105" i="4" s="1"/>
  <c r="BC105" i="4"/>
  <c r="BA105" i="4" s="1"/>
  <c r="BA35" i="4"/>
  <c r="AY35" i="4"/>
  <c r="AZ35" i="4" s="1"/>
  <c r="BD35" i="4" s="1"/>
  <c r="BB35" i="4" s="1"/>
  <c r="BC35" i="4"/>
  <c r="AY107" i="4"/>
  <c r="AZ107" i="4" s="1"/>
  <c r="BD107" i="4" s="1"/>
  <c r="BB107" i="4" s="1"/>
  <c r="BC107" i="4"/>
  <c r="BA107" i="4" s="1"/>
  <c r="BC58" i="4"/>
  <c r="BA58" i="4" s="1"/>
  <c r="AY58" i="4"/>
  <c r="AZ58" i="4" s="1"/>
  <c r="BD58" i="4" s="1"/>
  <c r="BB58" i="4" s="1"/>
  <c r="AY79" i="4"/>
  <c r="AZ79" i="4" s="1"/>
  <c r="BD79" i="4" s="1"/>
  <c r="BB79" i="4" s="1"/>
  <c r="AY94" i="4"/>
  <c r="AZ94" i="4" s="1"/>
  <c r="BD94" i="4" s="1"/>
  <c r="BB94" i="4" s="1"/>
  <c r="BC94" i="4"/>
  <c r="BA94" i="4" s="1"/>
  <c r="AY102" i="4"/>
  <c r="AZ102" i="4" s="1"/>
  <c r="BD102" i="4" s="1"/>
  <c r="BB102" i="4" s="1"/>
  <c r="BC102" i="4"/>
  <c r="BA102" i="4" s="1"/>
  <c r="AY47" i="4"/>
  <c r="AZ47" i="4" s="1"/>
  <c r="BD47" i="4" s="1"/>
  <c r="BB47" i="4" s="1"/>
  <c r="BA47" i="4"/>
  <c r="BC47" i="4"/>
  <c r="AY112" i="4"/>
  <c r="AZ112" i="4" s="1"/>
  <c r="BD112" i="4" s="1"/>
  <c r="BB112" i="4" s="1"/>
  <c r="BC112" i="4"/>
  <c r="BA112" i="4" s="1"/>
  <c r="BA36" i="4"/>
  <c r="AY36" i="4"/>
  <c r="AZ36" i="4" s="1"/>
  <c r="BD36" i="4" s="1"/>
  <c r="BB36" i="4" s="1"/>
  <c r="BC36" i="4"/>
  <c r="AY52" i="4"/>
  <c r="AZ52" i="4" s="1"/>
  <c r="BD52" i="4" s="1"/>
  <c r="BB52" i="4" s="1"/>
  <c r="BC52" i="4"/>
  <c r="BA52" i="4" s="1"/>
  <c r="BC51" i="4"/>
  <c r="BA51" i="4" s="1"/>
  <c r="AY8" i="4"/>
  <c r="AZ8" i="4" s="1"/>
  <c r="BD8" i="4" s="1"/>
  <c r="BB8" i="4" s="1"/>
  <c r="BC8" i="4"/>
  <c r="BA3" i="4"/>
  <c r="AY3" i="4"/>
  <c r="AZ3" i="4" s="1"/>
  <c r="BD3" i="4" s="1"/>
  <c r="BB3" i="4" s="1"/>
  <c r="BC3" i="4"/>
  <c r="AY83" i="4"/>
  <c r="AZ83" i="4" s="1"/>
  <c r="BD83" i="4" s="1"/>
  <c r="BB83" i="4" s="1"/>
  <c r="BC83" i="4"/>
  <c r="BA83" i="4" s="1"/>
  <c r="W10" i="4"/>
  <c r="W11" i="4"/>
  <c r="W12" i="4" s="1"/>
  <c r="W13" i="4" s="1"/>
  <c r="W14" i="4" s="1"/>
  <c r="W15" i="4" s="1"/>
  <c r="W16" i="4" s="1"/>
  <c r="FC8" i="72"/>
  <c r="FC8" i="71"/>
  <c r="CZ99" i="67"/>
  <c r="CX109" i="67"/>
  <c r="FD7" i="72"/>
  <c r="CG5" i="3"/>
  <c r="FD7" i="71"/>
  <c r="AN79" i="4"/>
  <c r="AM79" i="4"/>
  <c r="AO49" i="4"/>
  <c r="AM49" i="4"/>
  <c r="AN49" i="4"/>
  <c r="AO41" i="4"/>
  <c r="AM41" i="4"/>
  <c r="AN41" i="4"/>
  <c r="AN35" i="4"/>
  <c r="AM35" i="4"/>
  <c r="AO25" i="4"/>
  <c r="AM25" i="4"/>
  <c r="AN25" i="4"/>
  <c r="AW20" i="4"/>
  <c r="AX20" i="4" s="1"/>
  <c r="AY20" i="4" s="1"/>
  <c r="AZ20" i="4" s="1"/>
  <c r="BD20" i="4" s="1"/>
  <c r="BB20" i="4" s="1"/>
  <c r="BE20" i="4"/>
  <c r="AO17" i="4"/>
  <c r="AM17" i="4"/>
  <c r="AN17" i="4"/>
  <c r="AO109" i="4"/>
  <c r="AN109" i="4"/>
  <c r="AM101" i="4"/>
  <c r="AN101" i="4"/>
  <c r="AO101" i="4"/>
  <c r="AO88" i="4"/>
  <c r="AM88" i="4"/>
  <c r="T5" i="72"/>
  <c r="CZ6" i="67"/>
  <c r="AL5" i="72" s="1"/>
  <c r="CR8" i="3"/>
  <c r="CS4" i="3" s="1"/>
  <c r="CR35" i="3"/>
  <c r="AO91" i="4"/>
  <c r="AN78" i="4"/>
  <c r="AN36" i="4"/>
  <c r="AM40" i="4"/>
  <c r="AM16" i="4"/>
  <c r="AM91" i="4"/>
  <c r="AW33" i="4"/>
  <c r="AX33" i="4" s="1"/>
  <c r="BA33" i="4" s="1"/>
  <c r="CX101" i="67"/>
  <c r="CX100" i="67"/>
  <c r="R6" i="72"/>
  <c r="CX7" i="67"/>
  <c r="AO74" i="4"/>
  <c r="AM74" i="4"/>
  <c r="AN51" i="4"/>
  <c r="AM51" i="4"/>
  <c r="AM27" i="4"/>
  <c r="AN27" i="4"/>
  <c r="AM19" i="4"/>
  <c r="AN19" i="4"/>
  <c r="AM9" i="4"/>
  <c r="AN9" i="4"/>
  <c r="AO9" i="4"/>
  <c r="Y2" i="72"/>
  <c r="Y2" i="71"/>
  <c r="BE103" i="4"/>
  <c r="AW103" i="4"/>
  <c r="AX103" i="4" s="1"/>
  <c r="AM93" i="4"/>
  <c r="AN93" i="4"/>
  <c r="AO93" i="4"/>
  <c r="CX11" i="67"/>
  <c r="AJ10" i="72" s="1"/>
  <c r="CZ109" i="67"/>
  <c r="AU231" i="67"/>
  <c r="CB231" i="67"/>
  <c r="CX111" i="67"/>
  <c r="CZ103" i="67"/>
  <c r="CX116" i="67"/>
  <c r="CZ96" i="67"/>
  <c r="CX105" i="67"/>
  <c r="CZ113" i="67"/>
  <c r="CZ115" i="67"/>
  <c r="AO31" i="4"/>
  <c r="AN112" i="4"/>
  <c r="AN106" i="4"/>
  <c r="AN70" i="4"/>
  <c r="AN62" i="4"/>
  <c r="CS24" i="3"/>
  <c r="CZ106" i="67"/>
  <c r="V6" i="72"/>
  <c r="DB7" i="67"/>
  <c r="AN87" i="4"/>
  <c r="AM87" i="4"/>
  <c r="AM53" i="4"/>
  <c r="AN53" i="4"/>
  <c r="AO53" i="4"/>
  <c r="AO38" i="4"/>
  <c r="AM38" i="4"/>
  <c r="AM29" i="4"/>
  <c r="AN29" i="4"/>
  <c r="AO29" i="4"/>
  <c r="AM21" i="4"/>
  <c r="AN21" i="4"/>
  <c r="AO21" i="4"/>
  <c r="AO14" i="4"/>
  <c r="AM14" i="4"/>
  <c r="AJ2" i="72"/>
  <c r="AJ2" i="71"/>
  <c r="AM95" i="4"/>
  <c r="AN95" i="4"/>
  <c r="BV134" i="67"/>
  <c r="AO19" i="4"/>
  <c r="AN108" i="4"/>
  <c r="AN88" i="4"/>
  <c r="AN72" i="4"/>
  <c r="AN16" i="4"/>
  <c r="AM80" i="4"/>
  <c r="AM52" i="4"/>
  <c r="AM109" i="4"/>
  <c r="AM98" i="4"/>
  <c r="CX99" i="67"/>
  <c r="CZ100" i="67"/>
  <c r="FA7" i="72"/>
  <c r="CI5" i="3"/>
  <c r="FA8" i="71" s="1"/>
  <c r="AM83" i="4"/>
  <c r="AN83" i="4"/>
  <c r="AM55" i="4"/>
  <c r="AN55" i="4"/>
  <c r="AN47" i="4"/>
  <c r="AM47" i="4"/>
  <c r="AO32" i="4"/>
  <c r="AM32" i="4"/>
  <c r="AM23" i="4"/>
  <c r="AN23" i="4"/>
  <c r="AW18" i="4"/>
  <c r="AX18" i="4" s="1"/>
  <c r="BE18" i="4"/>
  <c r="AM5" i="4"/>
  <c r="AN5" i="4"/>
  <c r="AO5" i="4"/>
  <c r="CR20" i="3"/>
  <c r="CS34" i="3"/>
  <c r="CR24" i="3"/>
  <c r="CR13" i="3"/>
  <c r="CS18" i="3"/>
  <c r="CS30" i="3"/>
  <c r="CS9" i="3"/>
  <c r="CS6" i="3"/>
  <c r="CR17" i="3"/>
  <c r="CR14" i="3"/>
  <c r="AO113" i="4"/>
  <c r="AN113" i="4"/>
  <c r="BE109" i="4"/>
  <c r="AW109" i="4"/>
  <c r="AX109" i="4" s="1"/>
  <c r="AY109" i="4" s="1"/>
  <c r="AZ109" i="4" s="1"/>
  <c r="BD109" i="4" s="1"/>
  <c r="BB109" i="4" s="1"/>
  <c r="AN107" i="4"/>
  <c r="AO107" i="4"/>
  <c r="AO105" i="4"/>
  <c r="AM105" i="4"/>
  <c r="AN105" i="4"/>
  <c r="AO97" i="4"/>
  <c r="AM97" i="4"/>
  <c r="AN97" i="4"/>
  <c r="V5" i="72"/>
  <c r="DB6" i="67"/>
  <c r="CX18" i="67"/>
  <c r="BE231" i="67"/>
  <c r="CZ16" i="67"/>
  <c r="CZ17" i="67"/>
  <c r="CZ117" i="67"/>
  <c r="CX96" i="67"/>
  <c r="CZ98" i="67"/>
  <c r="CZ105" i="67"/>
  <c r="CX113" i="67"/>
  <c r="AO45" i="4"/>
  <c r="AO37" i="4"/>
  <c r="AO13" i="4"/>
  <c r="CX88" i="67"/>
  <c r="CX87" i="67"/>
  <c r="CZ86" i="67"/>
  <c r="CZ84" i="67"/>
  <c r="CZ81" i="67"/>
  <c r="CZ79" i="67"/>
  <c r="CZ76" i="67"/>
  <c r="AL75" i="72" s="1"/>
  <c r="CZ75" i="67"/>
  <c r="AL74" i="72" s="1"/>
  <c r="CZ74" i="67"/>
  <c r="CZ73" i="67"/>
  <c r="AL72" i="72" s="1"/>
  <c r="CZ71" i="67"/>
  <c r="AL70" i="72" s="1"/>
  <c r="CZ67" i="67"/>
  <c r="AL66" i="72" s="1"/>
  <c r="DV12" i="67"/>
  <c r="AH11" i="72" s="1"/>
  <c r="BM12" i="67"/>
  <c r="O11" i="72" s="1"/>
  <c r="CR115" i="67"/>
  <c r="EI114" i="67"/>
  <c r="AT114" i="67"/>
  <c r="J113" i="71" s="1"/>
  <c r="BJ109" i="67"/>
  <c r="BE104" i="67"/>
  <c r="AS101" i="67"/>
  <c r="I100" i="71" s="1"/>
  <c r="BL100" i="67"/>
  <c r="EL97" i="67"/>
  <c r="AR96" i="67"/>
  <c r="BO95" i="67"/>
  <c r="Q94" i="71" s="1"/>
  <c r="EQ93" i="67"/>
  <c r="AO92" i="71" s="1"/>
  <c r="DV93" i="67"/>
  <c r="AH92" i="71" s="1"/>
  <c r="CG93" i="67"/>
  <c r="BV93" i="67"/>
  <c r="AP93" i="67"/>
  <c r="EM12" i="67"/>
  <c r="EP114" i="67"/>
  <c r="AN113" i="71" s="1"/>
  <c r="CQ101" i="67"/>
  <c r="EX93" i="67"/>
  <c r="CU93" i="67"/>
  <c r="W92" i="71" s="1"/>
  <c r="BL93" i="67"/>
  <c r="T79" i="72"/>
  <c r="CZ89" i="67"/>
  <c r="CZ85" i="67"/>
  <c r="CZ83" i="67"/>
  <c r="EW10" i="67"/>
  <c r="FB101" i="67"/>
  <c r="CT4" i="67"/>
  <c r="DN4" i="67" s="1"/>
  <c r="EH4" i="67" s="1"/>
  <c r="FB4" i="67" s="1"/>
  <c r="BZ134" i="67"/>
  <c r="FA8" i="72"/>
  <c r="FD8" i="72"/>
  <c r="FD8" i="71"/>
  <c r="Y1" i="71"/>
  <c r="T1" i="72"/>
  <c r="F3" i="72" s="1"/>
  <c r="L3" i="71"/>
  <c r="R3" i="71" s="1"/>
  <c r="X3" i="71" s="1"/>
  <c r="AD3" i="71" s="1"/>
  <c r="AJ3" i="71" s="1"/>
  <c r="AJ120" i="71" s="1"/>
  <c r="BH150" i="67" l="1"/>
  <c r="BI140" i="67"/>
  <c r="AX231" i="67"/>
  <c r="BW137" i="67"/>
  <c r="BE137" i="67"/>
  <c r="BJ134" i="67"/>
  <c r="AI98" i="71"/>
  <c r="BE247" i="67"/>
  <c r="AO112" i="71"/>
  <c r="BE225" i="67"/>
  <c r="AT225" i="67"/>
  <c r="AS225" i="67"/>
  <c r="AR225" i="67"/>
  <c r="BP225" i="67"/>
  <c r="AV225" i="67"/>
  <c r="BR225" i="67"/>
  <c r="AY225" i="67"/>
  <c r="AW225" i="67"/>
  <c r="BI225" i="67"/>
  <c r="BO225" i="67"/>
  <c r="AC94" i="71" s="1"/>
  <c r="AN99" i="71"/>
  <c r="AM33" i="4"/>
  <c r="AN33" i="4"/>
  <c r="AM94" i="4"/>
  <c r="AO94" i="4"/>
  <c r="AN14" i="72"/>
  <c r="FB8" i="72"/>
  <c r="CC139" i="67"/>
  <c r="BT140" i="67"/>
  <c r="BZ140" i="67"/>
  <c r="BZ150" i="67"/>
  <c r="BR140" i="67"/>
  <c r="BQ140" i="67"/>
  <c r="AP231" i="67"/>
  <c r="BY231" i="67"/>
  <c r="CC231" i="67"/>
  <c r="AW231" i="67"/>
  <c r="AY231" i="67"/>
  <c r="AT139" i="67"/>
  <c r="BR139" i="67"/>
  <c r="BC231" i="67"/>
  <c r="BM153" i="67"/>
  <c r="BK151" i="67"/>
  <c r="AK12" i="72"/>
  <c r="J115" i="71"/>
  <c r="AZ245" i="67"/>
  <c r="BJ245" i="67"/>
  <c r="AY245" i="67"/>
  <c r="BA245" i="67"/>
  <c r="BL245" i="67"/>
  <c r="BF245" i="67"/>
  <c r="AS245" i="67"/>
  <c r="BL237" i="67"/>
  <c r="BW247" i="67"/>
  <c r="BX247" i="67"/>
  <c r="BY247" i="67"/>
  <c r="BU247" i="67"/>
  <c r="AU247" i="67"/>
  <c r="BN247" i="67"/>
  <c r="AV224" i="67"/>
  <c r="AZ224" i="67"/>
  <c r="BG226" i="67"/>
  <c r="BB226" i="67"/>
  <c r="BO226" i="67"/>
  <c r="BR226" i="67"/>
  <c r="Q106" i="71"/>
  <c r="P105" i="71"/>
  <c r="AN59" i="4"/>
  <c r="AO59" i="4"/>
  <c r="AO58" i="4"/>
  <c r="AN58" i="4"/>
  <c r="AM58" i="4"/>
  <c r="AO34" i="4"/>
  <c r="AN34" i="4"/>
  <c r="AM92" i="4"/>
  <c r="AO102" i="4"/>
  <c r="AM102" i="4"/>
  <c r="AM99" i="4"/>
  <c r="AO99" i="4"/>
  <c r="AO98" i="4"/>
  <c r="AN98" i="4"/>
  <c r="BC247" i="67"/>
  <c r="BG247" i="67"/>
  <c r="BJ247" i="67"/>
  <c r="BZ247" i="67"/>
  <c r="AY247" i="67"/>
  <c r="CA247" i="67"/>
  <c r="BT247" i="67"/>
  <c r="BM247" i="67"/>
  <c r="BA247" i="67"/>
  <c r="CB247" i="67"/>
  <c r="AO78" i="4"/>
  <c r="AM78" i="4"/>
  <c r="BB231" i="67"/>
  <c r="U8" i="72"/>
  <c r="BM140" i="67"/>
  <c r="CA140" i="67"/>
  <c r="BY140" i="67"/>
  <c r="BM150" i="67"/>
  <c r="BO231" i="67"/>
  <c r="V14" i="72"/>
  <c r="CC140" i="67"/>
  <c r="BW140" i="67"/>
  <c r="AS142" i="67"/>
  <c r="BN231" i="67"/>
  <c r="AT148" i="67"/>
  <c r="AQ142" i="67"/>
  <c r="AW142" i="67"/>
  <c r="CC148" i="67"/>
  <c r="W17" i="72"/>
  <c r="BL231" i="67"/>
  <c r="BS231" i="67"/>
  <c r="V116" i="71"/>
  <c r="BJ140" i="67"/>
  <c r="AI9" i="72"/>
  <c r="CA231" i="67"/>
  <c r="BD153" i="67"/>
  <c r="BL148" i="67"/>
  <c r="AW108" i="4"/>
  <c r="AX108" i="4" s="1"/>
  <c r="AO116" i="71"/>
  <c r="AK6" i="72"/>
  <c r="Q115" i="71"/>
  <c r="AW63" i="4"/>
  <c r="AX63" i="4" s="1"/>
  <c r="BU245" i="67"/>
  <c r="BI245" i="67"/>
  <c r="BZ245" i="67"/>
  <c r="BR245" i="67"/>
  <c r="BX245" i="67"/>
  <c r="AX245" i="67"/>
  <c r="BB245" i="67"/>
  <c r="BE245" i="67"/>
  <c r="BM244" i="67"/>
  <c r="BA244" i="67"/>
  <c r="BR244" i="67"/>
  <c r="BN244" i="67"/>
  <c r="BP244" i="67"/>
  <c r="BB244" i="67"/>
  <c r="AQ244" i="67"/>
  <c r="CC238" i="67"/>
  <c r="BP238" i="67"/>
  <c r="BT235" i="67"/>
  <c r="BL247" i="67"/>
  <c r="BH247" i="67"/>
  <c r="BI247" i="67"/>
  <c r="BK247" i="67"/>
  <c r="BV247" i="67"/>
  <c r="AV247" i="67"/>
  <c r="AQ247" i="67"/>
  <c r="V94" i="71"/>
  <c r="BW225" i="67"/>
  <c r="CA225" i="67"/>
  <c r="BU225" i="67"/>
  <c r="BV225" i="67"/>
  <c r="CB225" i="67"/>
  <c r="BH225" i="67"/>
  <c r="AP225" i="67"/>
  <c r="P101" i="71"/>
  <c r="Q104" i="71"/>
  <c r="AM43" i="4"/>
  <c r="AO33" i="4"/>
  <c r="AN102" i="4"/>
  <c r="AN86" i="4"/>
  <c r="AM86" i="4"/>
  <c r="AM85" i="4"/>
  <c r="AO85" i="4"/>
  <c r="AN85" i="4"/>
  <c r="AN81" i="4"/>
  <c r="AM81" i="4"/>
  <c r="AN20" i="4"/>
  <c r="AW55" i="4"/>
  <c r="AX55" i="4" s="1"/>
  <c r="AN93" i="71"/>
  <c r="O97" i="71"/>
  <c r="O111" i="71"/>
  <c r="AO111" i="71"/>
  <c r="AO109" i="71"/>
  <c r="P111" i="71"/>
  <c r="BF239" i="67"/>
  <c r="BD239" i="67"/>
  <c r="AM50" i="4"/>
  <c r="AO8" i="4"/>
  <c r="AO86" i="4"/>
  <c r="GA32" i="67"/>
  <c r="EY17" i="67"/>
  <c r="EE17" i="67"/>
  <c r="DI17" i="67"/>
  <c r="CG17" i="67"/>
  <c r="U16" i="72" s="1"/>
  <c r="BG17" i="67"/>
  <c r="EI16" i="67"/>
  <c r="AR16" i="67"/>
  <c r="H15" i="72" s="1"/>
  <c r="FB13" i="67"/>
  <c r="CH13" i="67"/>
  <c r="EZ7" i="67"/>
  <c r="DX7" i="67"/>
  <c r="BO7" i="67"/>
  <c r="Q6" i="72" s="1"/>
  <c r="ET17" i="67"/>
  <c r="DZ17" i="67"/>
  <c r="DE17" i="67"/>
  <c r="CA17" i="67"/>
  <c r="ET13" i="67"/>
  <c r="EY7" i="67"/>
  <c r="DC7" i="67"/>
  <c r="AO6" i="72" s="1"/>
  <c r="CC141" i="67"/>
  <c r="AT141" i="67"/>
  <c r="BO141" i="67"/>
  <c r="AV141" i="67"/>
  <c r="BH141" i="67"/>
  <c r="BX141" i="67"/>
  <c r="BF141" i="67"/>
  <c r="CA141" i="67"/>
  <c r="BE141" i="67"/>
  <c r="BG141" i="67"/>
  <c r="BU141" i="67"/>
  <c r="BY141" i="67"/>
  <c r="AS141" i="67"/>
  <c r="AY141" i="67"/>
  <c r="BW141" i="67"/>
  <c r="AR141" i="67"/>
  <c r="BD141" i="67"/>
  <c r="BT141" i="67"/>
  <c r="BA141" i="67"/>
  <c r="BV141" i="67"/>
  <c r="BM141" i="67"/>
  <c r="AA10" i="72" s="1"/>
  <c r="BC141" i="67"/>
  <c r="BJ141" i="67"/>
  <c r="X10" i="72" s="1"/>
  <c r="BN141" i="67"/>
  <c r="AB10" i="72" s="1"/>
  <c r="BR141" i="67"/>
  <c r="BB141" i="67"/>
  <c r="AZ141" i="67"/>
  <c r="BP141" i="67"/>
  <c r="AU141" i="67"/>
  <c r="BQ141" i="67"/>
  <c r="BS141" i="67"/>
  <c r="AQ141" i="67"/>
  <c r="AW141" i="67"/>
  <c r="BI141" i="67"/>
  <c r="AP141" i="67"/>
  <c r="BL141" i="67"/>
  <c r="CB141" i="67"/>
  <c r="BK141" i="67"/>
  <c r="Y10" i="72" s="1"/>
  <c r="BZ141" i="67"/>
  <c r="AX141" i="67"/>
  <c r="AK11" i="72"/>
  <c r="AW153" i="67"/>
  <c r="BU153" i="67"/>
  <c r="AQ153" i="67"/>
  <c r="BX151" i="67"/>
  <c r="AN64" i="72"/>
  <c r="FD32" i="67"/>
  <c r="EZ32" i="67"/>
  <c r="EV32" i="67"/>
  <c r="ER32" i="67"/>
  <c r="EN32" i="67"/>
  <c r="EJ32" i="67"/>
  <c r="EF32" i="67"/>
  <c r="EB32" i="67"/>
  <c r="DX32" i="67"/>
  <c r="DT32" i="67"/>
  <c r="AF31" i="72" s="1"/>
  <c r="CV32" i="67"/>
  <c r="DP32" i="67" s="1"/>
  <c r="CR32" i="67"/>
  <c r="DL32" i="67" s="1"/>
  <c r="CN32" i="67"/>
  <c r="DH32" i="67" s="1"/>
  <c r="CJ32" i="67"/>
  <c r="DD32" i="67" s="1"/>
  <c r="CF32" i="67"/>
  <c r="CB32" i="67"/>
  <c r="BX32" i="67"/>
  <c r="BT32" i="67"/>
  <c r="BP32" i="67"/>
  <c r="BL32" i="67"/>
  <c r="N31" i="72" s="1"/>
  <c r="BH32" i="67"/>
  <c r="BD32" i="67"/>
  <c r="AZ32" i="67"/>
  <c r="AV32" i="67"/>
  <c r="AR32" i="67"/>
  <c r="H31" i="72" s="1"/>
  <c r="FD28" i="67"/>
  <c r="EZ28" i="67"/>
  <c r="EV28" i="67"/>
  <c r="ER28" i="67"/>
  <c r="EN28" i="67"/>
  <c r="EJ28" i="67"/>
  <c r="EF28" i="67"/>
  <c r="EB28" i="67"/>
  <c r="DX28" i="67"/>
  <c r="DT28" i="67"/>
  <c r="AF27" i="72" s="1"/>
  <c r="CV28" i="67"/>
  <c r="DP28" i="67" s="1"/>
  <c r="CR28" i="67"/>
  <c r="DL28" i="67" s="1"/>
  <c r="CN28" i="67"/>
  <c r="DH28" i="67" s="1"/>
  <c r="CJ28" i="67"/>
  <c r="DD28" i="67" s="1"/>
  <c r="CF28" i="67"/>
  <c r="CB28" i="67"/>
  <c r="BX28" i="67"/>
  <c r="BT28" i="67"/>
  <c r="BP28" i="67"/>
  <c r="BL28" i="67"/>
  <c r="N27" i="72" s="1"/>
  <c r="BH28" i="67"/>
  <c r="BD28" i="67"/>
  <c r="AZ28" i="67"/>
  <c r="AV28" i="67"/>
  <c r="AR28" i="67"/>
  <c r="H27" i="72" s="1"/>
  <c r="FC24" i="67"/>
  <c r="EX24" i="67"/>
  <c r="ES24" i="67"/>
  <c r="EM24" i="67"/>
  <c r="EH24" i="67"/>
  <c r="EC24" i="67"/>
  <c r="DW24" i="67"/>
  <c r="AI23" i="72" s="1"/>
  <c r="DR24" i="67"/>
  <c r="AD23" i="72" s="1"/>
  <c r="DK24" i="67"/>
  <c r="DC24" i="67"/>
  <c r="CU24" i="67"/>
  <c r="CP24" i="67"/>
  <c r="DJ24" i="67" s="1"/>
  <c r="CK24" i="67"/>
  <c r="CE24" i="67"/>
  <c r="S23" i="72" s="1"/>
  <c r="BZ24" i="67"/>
  <c r="BU24" i="67"/>
  <c r="BO24" i="67"/>
  <c r="Q23" i="72" s="1"/>
  <c r="BJ24" i="67"/>
  <c r="L23" i="72" s="1"/>
  <c r="BE24" i="67"/>
  <c r="AY24" i="67"/>
  <c r="AT24" i="67"/>
  <c r="J23" i="72" s="1"/>
  <c r="FE20" i="67"/>
  <c r="EW20" i="67"/>
  <c r="EO20" i="67"/>
  <c r="EG20" i="67"/>
  <c r="DY20" i="67"/>
  <c r="DQ20" i="67"/>
  <c r="DI20" i="67"/>
  <c r="DA20" i="67"/>
  <c r="AM19" i="72" s="1"/>
  <c r="CS20" i="67"/>
  <c r="CK20" i="67"/>
  <c r="CC20" i="67"/>
  <c r="BU20" i="67"/>
  <c r="BM20" i="67"/>
  <c r="O19" i="72" s="1"/>
  <c r="BE20" i="67"/>
  <c r="AW20" i="67"/>
  <c r="EO16" i="67"/>
  <c r="DU16" i="67"/>
  <c r="AG15" i="72" s="1"/>
  <c r="CQ16" i="67"/>
  <c r="BV16" i="67"/>
  <c r="AU16" i="67"/>
  <c r="K15" i="72" s="1"/>
  <c r="CB144" i="67"/>
  <c r="AI113" i="71"/>
  <c r="BQ144" i="67"/>
  <c r="BT142" i="67"/>
  <c r="CC142" i="67"/>
  <c r="AG12" i="72"/>
  <c r="AH10" i="72"/>
  <c r="S10" i="72"/>
  <c r="BK231" i="67"/>
  <c r="CA153" i="67"/>
  <c r="BE153" i="67"/>
  <c r="AP153" i="67"/>
  <c r="CC143" i="67"/>
  <c r="BZ151" i="67"/>
  <c r="AX137" i="67"/>
  <c r="AU137" i="67"/>
  <c r="V101" i="71"/>
  <c r="BW226" i="67"/>
  <c r="BN226" i="67"/>
  <c r="AB95" i="71" s="1"/>
  <c r="BQ226" i="67"/>
  <c r="BH226" i="67"/>
  <c r="AS226" i="67"/>
  <c r="W104" i="71"/>
  <c r="FE28" i="67"/>
  <c r="FA28" i="67"/>
  <c r="EW28" i="67"/>
  <c r="ES28" i="67"/>
  <c r="EO28" i="67"/>
  <c r="EK28" i="67"/>
  <c r="EG28" i="67"/>
  <c r="EC28" i="67"/>
  <c r="DY28" i="67"/>
  <c r="DU28" i="67"/>
  <c r="AG27" i="72" s="1"/>
  <c r="DQ28" i="67"/>
  <c r="DM28" i="67"/>
  <c r="DI28" i="67"/>
  <c r="DE28" i="67"/>
  <c r="DA28" i="67"/>
  <c r="AM27" i="72" s="1"/>
  <c r="CW28" i="67"/>
  <c r="CS28" i="67"/>
  <c r="CO28" i="67"/>
  <c r="CK28" i="67"/>
  <c r="CG28" i="67"/>
  <c r="U27" i="72" s="1"/>
  <c r="CC28" i="67"/>
  <c r="BY28" i="67"/>
  <c r="BU28" i="67"/>
  <c r="BQ28" i="67"/>
  <c r="BM28" i="67"/>
  <c r="O27" i="72" s="1"/>
  <c r="BI28" i="67"/>
  <c r="BE28" i="67"/>
  <c r="BA28" i="67"/>
  <c r="AW28" i="67"/>
  <c r="AS28" i="67"/>
  <c r="I27" i="72" s="1"/>
  <c r="FE24" i="67"/>
  <c r="EY24" i="67"/>
  <c r="ET24" i="67"/>
  <c r="EO24" i="67"/>
  <c r="EI24" i="67"/>
  <c r="ED24" i="67"/>
  <c r="DY24" i="67"/>
  <c r="DS24" i="67"/>
  <c r="AE23" i="72" s="1"/>
  <c r="DM24" i="67"/>
  <c r="DE24" i="67"/>
  <c r="CW24" i="67"/>
  <c r="CQ24" i="67"/>
  <c r="CL24" i="67"/>
  <c r="DF24" i="67" s="1"/>
  <c r="CG24" i="67"/>
  <c r="U23" i="72" s="1"/>
  <c r="CA24" i="67"/>
  <c r="BV24" i="67"/>
  <c r="BQ24" i="67"/>
  <c r="BK24" i="67"/>
  <c r="M23" i="72" s="1"/>
  <c r="BF24" i="67"/>
  <c r="BA24" i="67"/>
  <c r="AU24" i="67"/>
  <c r="K23" i="72" s="1"/>
  <c r="AP24" i="67"/>
  <c r="F23" i="72" s="1"/>
  <c r="EY20" i="67"/>
  <c r="EQ20" i="67"/>
  <c r="EI20" i="67"/>
  <c r="EA20" i="67"/>
  <c r="DS20" i="67"/>
  <c r="DK20" i="67"/>
  <c r="DC20" i="67"/>
  <c r="CU20" i="67"/>
  <c r="CM20" i="67"/>
  <c r="CE20" i="67"/>
  <c r="BW20" i="67"/>
  <c r="BO20" i="67"/>
  <c r="BG20" i="67"/>
  <c r="AY20" i="67"/>
  <c r="AQ20" i="67"/>
  <c r="EX16" i="67"/>
  <c r="DY16" i="67"/>
  <c r="CW16" i="67"/>
  <c r="CC16" i="67"/>
  <c r="AV16" i="67"/>
  <c r="AT11" i="67"/>
  <c r="J10" i="72" s="1"/>
  <c r="BI144" i="67"/>
  <c r="AB91" i="71"/>
  <c r="BZ153" i="67"/>
  <c r="AV153" i="67"/>
  <c r="BG143" i="67"/>
  <c r="BD151" i="67"/>
  <c r="BG137" i="67"/>
  <c r="CA137" i="67"/>
  <c r="BV137" i="67"/>
  <c r="AN95" i="71"/>
  <c r="FB32" i="67"/>
  <c r="EX32" i="67"/>
  <c r="ET32" i="67"/>
  <c r="EP32" i="67"/>
  <c r="EL32" i="67"/>
  <c r="EH32" i="67"/>
  <c r="ED32" i="67"/>
  <c r="DZ32" i="67"/>
  <c r="DV32" i="67"/>
  <c r="AH31" i="72" s="1"/>
  <c r="DR32" i="67"/>
  <c r="AD31" i="72" s="1"/>
  <c r="CT32" i="67"/>
  <c r="DN32" i="67" s="1"/>
  <c r="CP32" i="67"/>
  <c r="DJ32" i="67" s="1"/>
  <c r="CL32" i="67"/>
  <c r="DF32" i="67" s="1"/>
  <c r="CH32" i="67"/>
  <c r="CD32" i="67"/>
  <c r="BZ32" i="67"/>
  <c r="BV32" i="67"/>
  <c r="BR32" i="67"/>
  <c r="BN32" i="67"/>
  <c r="P31" i="72" s="1"/>
  <c r="BJ32" i="67"/>
  <c r="L31" i="72" s="1"/>
  <c r="BF32" i="67"/>
  <c r="BB32" i="67"/>
  <c r="AX32" i="67"/>
  <c r="AT32" i="67"/>
  <c r="J31" i="72" s="1"/>
  <c r="FB28" i="67"/>
  <c r="EX28" i="67"/>
  <c r="ET28" i="67"/>
  <c r="EP28" i="67"/>
  <c r="EL28" i="67"/>
  <c r="EH28" i="67"/>
  <c r="ED28" i="67"/>
  <c r="DZ28" i="67"/>
  <c r="DV28" i="67"/>
  <c r="AH27" i="72" s="1"/>
  <c r="DR28" i="67"/>
  <c r="AD27" i="72" s="1"/>
  <c r="CT28" i="67"/>
  <c r="DN28" i="67" s="1"/>
  <c r="CP28" i="67"/>
  <c r="DJ28" i="67" s="1"/>
  <c r="CL28" i="67"/>
  <c r="DF28" i="67" s="1"/>
  <c r="CH28" i="67"/>
  <c r="CD28" i="67"/>
  <c r="BZ28" i="67"/>
  <c r="BV28" i="67"/>
  <c r="BR28" i="67"/>
  <c r="BN28" i="67"/>
  <c r="P27" i="72" s="1"/>
  <c r="BJ28" i="67"/>
  <c r="L27" i="72" s="1"/>
  <c r="BF28" i="67"/>
  <c r="BB28" i="67"/>
  <c r="AX28" i="67"/>
  <c r="AT28" i="67"/>
  <c r="J27" i="72" s="1"/>
  <c r="FA24" i="67"/>
  <c r="EU24" i="67"/>
  <c r="EP24" i="67"/>
  <c r="EK24" i="67"/>
  <c r="EE24" i="67"/>
  <c r="DZ24" i="67"/>
  <c r="DU24" i="67"/>
  <c r="AG23" i="72" s="1"/>
  <c r="DO24" i="67"/>
  <c r="DG24" i="67"/>
  <c r="CY24" i="67"/>
  <c r="CS24" i="67"/>
  <c r="CM24" i="67"/>
  <c r="CH24" i="67"/>
  <c r="CC24" i="67"/>
  <c r="BW24" i="67"/>
  <c r="BR24" i="67"/>
  <c r="BM24" i="67"/>
  <c r="O23" i="72" s="1"/>
  <c r="BG24" i="67"/>
  <c r="BB24" i="67"/>
  <c r="AW24" i="67"/>
  <c r="FA20" i="67"/>
  <c r="ES20" i="67"/>
  <c r="EK20" i="67"/>
  <c r="EC20" i="67"/>
  <c r="DU20" i="67"/>
  <c r="AG19" i="72" s="1"/>
  <c r="DM20" i="67"/>
  <c r="DE20" i="67"/>
  <c r="CW20" i="67"/>
  <c r="CO20" i="67"/>
  <c r="CG20" i="67"/>
  <c r="U19" i="72" s="1"/>
  <c r="BY20" i="67"/>
  <c r="BQ20" i="67"/>
  <c r="BI20" i="67"/>
  <c r="BA20" i="67"/>
  <c r="FA16" i="67"/>
  <c r="EH16" i="67"/>
  <c r="DC16" i="67"/>
  <c r="AO15" i="72" s="1"/>
  <c r="CK16" i="67"/>
  <c r="AK8" i="72"/>
  <c r="AL115" i="71"/>
  <c r="AC100" i="71"/>
  <c r="DB17" i="67"/>
  <c r="AY28" i="4"/>
  <c r="AZ28" i="4" s="1"/>
  <c r="BD28" i="4" s="1"/>
  <c r="BB28" i="4" s="1"/>
  <c r="T17" i="72"/>
  <c r="DB104" i="67"/>
  <c r="AM7" i="72"/>
  <c r="P104" i="71"/>
  <c r="J106" i="71"/>
  <c r="AW40" i="4"/>
  <c r="AX40" i="4" s="1"/>
  <c r="AB93" i="71"/>
  <c r="DB93" i="67"/>
  <c r="AB99" i="71"/>
  <c r="AO13" i="72"/>
  <c r="Z96" i="71"/>
  <c r="AC108" i="71"/>
  <c r="AK23" i="72"/>
  <c r="AC17" i="72"/>
  <c r="Y111" i="71"/>
  <c r="Z104" i="71"/>
  <c r="AJ17" i="72"/>
  <c r="AC99" i="71"/>
  <c r="AL9" i="72"/>
  <c r="AK9" i="72"/>
  <c r="AL99" i="71"/>
  <c r="AA109" i="71"/>
  <c r="AJ107" i="71"/>
  <c r="AJ105" i="71"/>
  <c r="AJ93" i="71"/>
  <c r="AK80" i="72"/>
  <c r="FZ24" i="67"/>
  <c r="X111" i="71"/>
  <c r="AA111" i="71"/>
  <c r="AB100" i="71"/>
  <c r="AJ111" i="71"/>
  <c r="AL10" i="72"/>
  <c r="AJ89" i="71"/>
  <c r="AN103" i="71"/>
  <c r="AN110" i="71"/>
  <c r="AL111" i="71"/>
  <c r="AL113" i="71"/>
  <c r="AJ99" i="71"/>
  <c r="AC93" i="71"/>
  <c r="Y11" i="72"/>
  <c r="AO10" i="72"/>
  <c r="AN115" i="71"/>
  <c r="AL103" i="71"/>
  <c r="AJ97" i="71"/>
  <c r="AB98" i="71"/>
  <c r="X108" i="71"/>
  <c r="AK73" i="72"/>
  <c r="Y17" i="72"/>
  <c r="AC104" i="71"/>
  <c r="Z15" i="72"/>
  <c r="AC91" i="71"/>
  <c r="AL17" i="72"/>
  <c r="AN20" i="72"/>
  <c r="AL7" i="72"/>
  <c r="AC97" i="71"/>
  <c r="AL11" i="72"/>
  <c r="Z108" i="71"/>
  <c r="AB108" i="71"/>
  <c r="BA26" i="4"/>
  <c r="BC221" i="67"/>
  <c r="BC5" i="4"/>
  <c r="BV150" i="67"/>
  <c r="AT223" i="67"/>
  <c r="BO145" i="67"/>
  <c r="BX231" i="67"/>
  <c r="BP231" i="67"/>
  <c r="BM143" i="67"/>
  <c r="AW143" i="67"/>
  <c r="AP137" i="67"/>
  <c r="BN137" i="67"/>
  <c r="AQ137" i="67"/>
  <c r="BP221" i="67"/>
  <c r="BZ145" i="67"/>
  <c r="AS221" i="67"/>
  <c r="AV150" i="67"/>
  <c r="AT150" i="67"/>
  <c r="X11" i="72"/>
  <c r="BK144" i="67"/>
  <c r="AQ145" i="67"/>
  <c r="V96" i="71"/>
  <c r="H7" i="72"/>
  <c r="AQ231" i="67"/>
  <c r="AZ231" i="67"/>
  <c r="BT143" i="67"/>
  <c r="K103" i="71"/>
  <c r="BJ137" i="67"/>
  <c r="BQ137" i="67"/>
  <c r="BH137" i="67"/>
  <c r="GA118" i="67"/>
  <c r="BC20" i="4"/>
  <c r="BA5" i="4"/>
  <c r="BI150" i="67"/>
  <c r="CA150" i="67"/>
  <c r="BL144" i="67"/>
  <c r="AB17" i="72"/>
  <c r="BT144" i="67"/>
  <c r="BE150" i="67"/>
  <c r="FZ8" i="67"/>
  <c r="AY140" i="67"/>
  <c r="AX147" i="67"/>
  <c r="AN91" i="71"/>
  <c r="W96" i="71"/>
  <c r="AH96" i="71"/>
  <c r="FZ15" i="67"/>
  <c r="AM9" i="72"/>
  <c r="BK153" i="67"/>
  <c r="Y22" i="72" s="1"/>
  <c r="BW153" i="67"/>
  <c r="BO153" i="67"/>
  <c r="BP153" i="67"/>
  <c r="BR143" i="67"/>
  <c r="BB143" i="67"/>
  <c r="AW148" i="67"/>
  <c r="GA13" i="67"/>
  <c r="BO137" i="67"/>
  <c r="AC6" i="72" s="1"/>
  <c r="BM233" i="67"/>
  <c r="BX137" i="67"/>
  <c r="AW137" i="67"/>
  <c r="AS233" i="67"/>
  <c r="AJ20" i="72"/>
  <c r="FZ18" i="67"/>
  <c r="BM241" i="67"/>
  <c r="AY95" i="4"/>
  <c r="AZ95" i="4" s="1"/>
  <c r="BD95" i="4" s="1"/>
  <c r="BB95" i="4" s="1"/>
  <c r="AE10" i="72"/>
  <c r="FZ12" i="67"/>
  <c r="AH102" i="71"/>
  <c r="Y105" i="71"/>
  <c r="BQ230" i="67"/>
  <c r="AN98" i="71"/>
  <c r="O106" i="71"/>
  <c r="AI102" i="71"/>
  <c r="AP247" i="67"/>
  <c r="X116" i="71" s="1"/>
  <c r="FZ10" i="67"/>
  <c r="BV221" i="67"/>
  <c r="AS140" i="67"/>
  <c r="AA9" i="72" s="1"/>
  <c r="BU145" i="67"/>
  <c r="AP145" i="67"/>
  <c r="FZ9" i="67"/>
  <c r="BN143" i="67"/>
  <c r="AB12" i="72" s="1"/>
  <c r="BZ143" i="67"/>
  <c r="AP143" i="67"/>
  <c r="BD139" i="67"/>
  <c r="GA9" i="67"/>
  <c r="FZ13" i="67"/>
  <c r="AC96" i="71"/>
  <c r="V93" i="71"/>
  <c r="AI100" i="71"/>
  <c r="Q99" i="71"/>
  <c r="W102" i="71"/>
  <c r="J107" i="71"/>
  <c r="X100" i="71"/>
  <c r="R19" i="72"/>
  <c r="R16" i="72"/>
  <c r="AJ91" i="71"/>
  <c r="X94" i="71"/>
  <c r="AX174" i="67"/>
  <c r="BN174" i="67"/>
  <c r="AR174" i="67"/>
  <c r="BM174" i="67"/>
  <c r="AQ174" i="67"/>
  <c r="BL174" i="67"/>
  <c r="BY174" i="67"/>
  <c r="CA174" i="67"/>
  <c r="BT174" i="67"/>
  <c r="AT174" i="67"/>
  <c r="AB43" i="72" s="1"/>
  <c r="BJ174" i="67"/>
  <c r="BZ174" i="67"/>
  <c r="BH174" i="67"/>
  <c r="CC174" i="67"/>
  <c r="BG174" i="67"/>
  <c r="CB174" i="67"/>
  <c r="AS174" i="67"/>
  <c r="AU174" i="67"/>
  <c r="BK174" i="67"/>
  <c r="AP174" i="67"/>
  <c r="BF174" i="67"/>
  <c r="BV174" i="67"/>
  <c r="BC174" i="67"/>
  <c r="BX174" i="67"/>
  <c r="BA174" i="67"/>
  <c r="BW174" i="67"/>
  <c r="BD174" i="67"/>
  <c r="BE174" i="67"/>
  <c r="AY174" i="67"/>
  <c r="BU174" i="67"/>
  <c r="BB174" i="67"/>
  <c r="BR174" i="67"/>
  <c r="AW174" i="67"/>
  <c r="BS174" i="67"/>
  <c r="AV174" i="67"/>
  <c r="BQ174" i="67"/>
  <c r="BO174" i="67"/>
  <c r="BP174" i="67"/>
  <c r="BI174" i="67"/>
  <c r="AZ174" i="67"/>
  <c r="AW216" i="67"/>
  <c r="AT216" i="67"/>
  <c r="BF216" i="67"/>
  <c r="BV216" i="67"/>
  <c r="BA216" i="67"/>
  <c r="BQ216" i="67"/>
  <c r="BI216" i="67"/>
  <c r="AZ216" i="67"/>
  <c r="CC216" i="67"/>
  <c r="BT216" i="67"/>
  <c r="BD216" i="67"/>
  <c r="AP216" i="67"/>
  <c r="BB216" i="67"/>
  <c r="BR216" i="67"/>
  <c r="AV216" i="67"/>
  <c r="BL216" i="67"/>
  <c r="BC216" i="67"/>
  <c r="AS216" i="67"/>
  <c r="BU216" i="67"/>
  <c r="BM216" i="67"/>
  <c r="BK216" i="67"/>
  <c r="BS216" i="67"/>
  <c r="AR216" i="67"/>
  <c r="BN216" i="67"/>
  <c r="AQ216" i="67"/>
  <c r="BG216" i="67"/>
  <c r="CB216" i="67"/>
  <c r="BX216" i="67"/>
  <c r="BO216" i="67"/>
  <c r="BE216" i="67"/>
  <c r="BY216" i="67"/>
  <c r="AX216" i="67"/>
  <c r="BJ216" i="67"/>
  <c r="BZ216" i="67"/>
  <c r="AU216" i="67"/>
  <c r="BW216" i="67"/>
  <c r="BP216" i="67"/>
  <c r="BH216" i="67"/>
  <c r="AY216" i="67"/>
  <c r="CA216" i="67"/>
  <c r="BC209" i="67"/>
  <c r="BR209" i="67"/>
  <c r="BD209" i="67"/>
  <c r="BT209" i="67"/>
  <c r="AU209" i="67"/>
  <c r="BQ209" i="67"/>
  <c r="BB209" i="67"/>
  <c r="AS209" i="67"/>
  <c r="BU209" i="67"/>
  <c r="BE209" i="67"/>
  <c r="AZ209" i="67"/>
  <c r="BP209" i="67"/>
  <c r="AP209" i="67"/>
  <c r="BK209" i="67"/>
  <c r="AT209" i="67"/>
  <c r="BW209" i="67"/>
  <c r="BN209" i="67"/>
  <c r="AX209" i="67"/>
  <c r="BZ209" i="67"/>
  <c r="BJ209" i="67"/>
  <c r="BY209" i="67"/>
  <c r="AV209" i="67"/>
  <c r="BL209" i="67"/>
  <c r="CB209" i="67"/>
  <c r="BF209" i="67"/>
  <c r="CA209" i="67"/>
  <c r="BO209" i="67"/>
  <c r="BG209" i="67"/>
  <c r="AQ209" i="67"/>
  <c r="BS209" i="67"/>
  <c r="AW209" i="67"/>
  <c r="AR209" i="67"/>
  <c r="BH209" i="67"/>
  <c r="BX209" i="67"/>
  <c r="BA209" i="67"/>
  <c r="BV209" i="67"/>
  <c r="BI209" i="67"/>
  <c r="AY209" i="67"/>
  <c r="CC209" i="67"/>
  <c r="BM209" i="67"/>
  <c r="BC42" i="4"/>
  <c r="BR149" i="67"/>
  <c r="AS150" i="67"/>
  <c r="BW150" i="67"/>
  <c r="AO11" i="72"/>
  <c r="AN16" i="72"/>
  <c r="BS140" i="67"/>
  <c r="BO140" i="67"/>
  <c r="CB148" i="67"/>
  <c r="FZ16" i="67"/>
  <c r="FZ21" i="67"/>
  <c r="BA137" i="67"/>
  <c r="BZ137" i="67"/>
  <c r="BC137" i="67"/>
  <c r="AZ137" i="67"/>
  <c r="V115" i="71"/>
  <c r="AT137" i="67"/>
  <c r="AB6" i="72" s="1"/>
  <c r="AL16" i="72"/>
  <c r="Y97" i="71"/>
  <c r="Y95" i="71"/>
  <c r="GA6" i="67"/>
  <c r="FZ99" i="67"/>
  <c r="GA97" i="67"/>
  <c r="FZ97" i="67"/>
  <c r="GA95" i="67"/>
  <c r="FZ95" i="67"/>
  <c r="GA93" i="67"/>
  <c r="FZ93" i="67"/>
  <c r="GA91" i="67"/>
  <c r="FZ91" i="67"/>
  <c r="GA89" i="67"/>
  <c r="FZ88" i="67"/>
  <c r="GA87" i="67"/>
  <c r="FZ86" i="67"/>
  <c r="GA85" i="67"/>
  <c r="FZ84" i="67"/>
  <c r="GA83" i="67"/>
  <c r="AK79" i="72"/>
  <c r="GA79" i="67"/>
  <c r="FZ78" i="67"/>
  <c r="GA77" i="67"/>
  <c r="FZ76" i="67"/>
  <c r="GA75" i="67"/>
  <c r="FZ74" i="67"/>
  <c r="GA73" i="67"/>
  <c r="FZ73" i="67"/>
  <c r="GA72" i="67"/>
  <c r="FZ72" i="67"/>
  <c r="GA71" i="67"/>
  <c r="FZ71" i="67"/>
  <c r="GA70" i="67"/>
  <c r="FZ70" i="67"/>
  <c r="GA69" i="67"/>
  <c r="FZ69" i="67"/>
  <c r="GA68" i="67"/>
  <c r="FZ68" i="67"/>
  <c r="GA67" i="67"/>
  <c r="GA23" i="67"/>
  <c r="FZ23" i="67"/>
  <c r="GA20" i="67"/>
  <c r="GA19" i="67"/>
  <c r="BA150" i="67"/>
  <c r="AR150" i="67"/>
  <c r="GA8" i="67"/>
  <c r="GA15" i="67"/>
  <c r="FZ14" i="67"/>
  <c r="GA21" i="67"/>
  <c r="AB97" i="71"/>
  <c r="GA11" i="67"/>
  <c r="FZ6" i="67"/>
  <c r="GA117" i="67"/>
  <c r="FZ117" i="67"/>
  <c r="GA115" i="67"/>
  <c r="FZ115" i="67"/>
  <c r="GA113" i="67"/>
  <c r="FZ113" i="67"/>
  <c r="GA111" i="67"/>
  <c r="FZ111" i="67"/>
  <c r="GA109" i="67"/>
  <c r="GA107" i="67"/>
  <c r="FZ107" i="67"/>
  <c r="GA105" i="67"/>
  <c r="FZ105" i="67"/>
  <c r="GA103" i="67"/>
  <c r="FZ103" i="67"/>
  <c r="GA101" i="67"/>
  <c r="FZ101" i="67"/>
  <c r="GA99" i="67"/>
  <c r="GA81" i="67"/>
  <c r="GA47" i="67"/>
  <c r="FZ47" i="67"/>
  <c r="GA46" i="67"/>
  <c r="FZ46" i="67"/>
  <c r="GA45" i="67"/>
  <c r="FZ45" i="67"/>
  <c r="GA44" i="67"/>
  <c r="FZ44" i="67"/>
  <c r="GA43" i="67"/>
  <c r="FZ43" i="67"/>
  <c r="GA42" i="67"/>
  <c r="FZ42" i="67"/>
  <c r="GA25" i="67"/>
  <c r="GA22" i="67"/>
  <c r="FZ22" i="67"/>
  <c r="AC106" i="71"/>
  <c r="BN150" i="67"/>
  <c r="CB150" i="67"/>
  <c r="Z110" i="71"/>
  <c r="T7" i="72"/>
  <c r="BB139" i="67"/>
  <c r="I22" i="72"/>
  <c r="GA18" i="67"/>
  <c r="BF231" i="67"/>
  <c r="H16" i="72"/>
  <c r="GA98" i="67"/>
  <c r="FZ98" i="67"/>
  <c r="GA96" i="67"/>
  <c r="FZ96" i="67"/>
  <c r="GA94" i="67"/>
  <c r="FZ94" i="67"/>
  <c r="GA92" i="67"/>
  <c r="FZ92" i="67"/>
  <c r="GA90" i="67"/>
  <c r="FZ90" i="67"/>
  <c r="FZ89" i="67"/>
  <c r="GA88" i="67"/>
  <c r="FZ87" i="67"/>
  <c r="GA86" i="67"/>
  <c r="FZ85" i="67"/>
  <c r="GA84" i="67"/>
  <c r="FZ83" i="67"/>
  <c r="GA82" i="67"/>
  <c r="FZ82" i="67"/>
  <c r="FZ79" i="67"/>
  <c r="GA78" i="67"/>
  <c r="FZ77" i="67"/>
  <c r="GA76" i="67"/>
  <c r="FZ75" i="67"/>
  <c r="GA74" i="67"/>
  <c r="FZ67" i="67"/>
  <c r="GA66" i="67"/>
  <c r="FZ66" i="67"/>
  <c r="GA30" i="67"/>
  <c r="FZ29" i="67"/>
  <c r="GA28" i="67"/>
  <c r="FZ28" i="67"/>
  <c r="GA27" i="67"/>
  <c r="FZ27" i="67"/>
  <c r="GA26" i="67"/>
  <c r="FZ26" i="67"/>
  <c r="FZ20" i="67"/>
  <c r="FZ19" i="67"/>
  <c r="GA17" i="67"/>
  <c r="GA16" i="67"/>
  <c r="GA10" i="67"/>
  <c r="FZ11" i="67"/>
  <c r="GA116" i="67"/>
  <c r="FZ116" i="67"/>
  <c r="GA114" i="67"/>
  <c r="FZ114" i="67"/>
  <c r="GA112" i="67"/>
  <c r="FZ112" i="67"/>
  <c r="GA110" i="67"/>
  <c r="FZ110" i="67"/>
  <c r="GA108" i="67"/>
  <c r="FZ108" i="67"/>
  <c r="GA106" i="67"/>
  <c r="FZ106" i="67"/>
  <c r="GA104" i="67"/>
  <c r="FZ104" i="67"/>
  <c r="GA102" i="67"/>
  <c r="FZ102" i="67"/>
  <c r="GA100" i="67"/>
  <c r="FZ100" i="67"/>
  <c r="GA80" i="67"/>
  <c r="GA36" i="67"/>
  <c r="FZ36" i="67"/>
  <c r="GA35" i="67"/>
  <c r="FZ35" i="67"/>
  <c r="GA34" i="67"/>
  <c r="FZ34" i="67"/>
  <c r="GA24" i="67"/>
  <c r="AY61" i="4"/>
  <c r="AZ61" i="4" s="1"/>
  <c r="BD61" i="4" s="1"/>
  <c r="BB61" i="4" s="1"/>
  <c r="BC109" i="4"/>
  <c r="BA109" i="4" s="1"/>
  <c r="BC29" i="4"/>
  <c r="DM2" i="69"/>
  <c r="BM223" i="67"/>
  <c r="BA4" i="4"/>
  <c r="AP144" i="67"/>
  <c r="AX144" i="67"/>
  <c r="AW144" i="67"/>
  <c r="AU144" i="67"/>
  <c r="AY144" i="67"/>
  <c r="T19" i="72"/>
  <c r="BJ144" i="67"/>
  <c r="BG144" i="67"/>
  <c r="AS144" i="67"/>
  <c r="CZ21" i="67"/>
  <c r="AL20" i="72" s="1"/>
  <c r="AY4" i="4"/>
  <c r="AZ4" i="4" s="1"/>
  <c r="BD4" i="4" s="1"/>
  <c r="BB4" i="4" s="1"/>
  <c r="BC26" i="4"/>
  <c r="BP144" i="67"/>
  <c r="BS144" i="67"/>
  <c r="BN144" i="67"/>
  <c r="AB104" i="71"/>
  <c r="BS149" i="67"/>
  <c r="DJ17" i="67"/>
  <c r="AJ18" i="72"/>
  <c r="AJ19" i="72"/>
  <c r="BV223" i="67"/>
  <c r="AJ13" i="72"/>
  <c r="O14" i="72"/>
  <c r="AB115" i="71"/>
  <c r="AL105" i="71"/>
  <c r="AN17" i="72"/>
  <c r="I20" i="72"/>
  <c r="BT233" i="67"/>
  <c r="Z98" i="71"/>
  <c r="W110" i="71"/>
  <c r="U20" i="72"/>
  <c r="AE6" i="72"/>
  <c r="BG233" i="67"/>
  <c r="T6" i="72"/>
  <c r="AL91" i="71"/>
  <c r="AI107" i="71"/>
  <c r="AI110" i="71"/>
  <c r="AR18" i="67"/>
  <c r="H17" i="72" s="1"/>
  <c r="FW18" i="67"/>
  <c r="BP14" i="67"/>
  <c r="FW14" i="67"/>
  <c r="AO138" i="67"/>
  <c r="FW8" i="67"/>
  <c r="AO218" i="67"/>
  <c r="FW88" i="67"/>
  <c r="AO215" i="67"/>
  <c r="FW85" i="67"/>
  <c r="AO211" i="67"/>
  <c r="FW81" i="67"/>
  <c r="AO208" i="67"/>
  <c r="FW78" i="67"/>
  <c r="AO204" i="67"/>
  <c r="FW74" i="67"/>
  <c r="AO200" i="67"/>
  <c r="FW70" i="67"/>
  <c r="AO196" i="67"/>
  <c r="FW66" i="67"/>
  <c r="AO192" i="67"/>
  <c r="FW62" i="67"/>
  <c r="AO188" i="67"/>
  <c r="FW58" i="67"/>
  <c r="AO184" i="67"/>
  <c r="FW54" i="67"/>
  <c r="AO180" i="67"/>
  <c r="FW50" i="67"/>
  <c r="AO176" i="67"/>
  <c r="FW46" i="67"/>
  <c r="AO173" i="67"/>
  <c r="FW43" i="67"/>
  <c r="AO169" i="67"/>
  <c r="FW39" i="67"/>
  <c r="AO165" i="67"/>
  <c r="FW35" i="67"/>
  <c r="AO161" i="67"/>
  <c r="FW31" i="67"/>
  <c r="AO157" i="67"/>
  <c r="FW27" i="67"/>
  <c r="AK23" i="67"/>
  <c r="FW23" i="67"/>
  <c r="EZ117" i="67"/>
  <c r="FW117" i="67"/>
  <c r="AK114" i="67"/>
  <c r="FW114" i="67"/>
  <c r="FA110" i="67"/>
  <c r="FW110" i="67"/>
  <c r="BY106" i="67"/>
  <c r="FW106" i="67"/>
  <c r="AK102" i="67"/>
  <c r="FW102" i="67"/>
  <c r="CU98" i="67"/>
  <c r="FW98" i="67"/>
  <c r="AK95" i="67"/>
  <c r="FW95" i="67"/>
  <c r="DT91" i="67"/>
  <c r="FW91" i="67"/>
  <c r="AK7" i="67"/>
  <c r="FW7" i="67"/>
  <c r="AK74" i="72"/>
  <c r="AL73" i="72"/>
  <c r="AL32" i="72"/>
  <c r="AP19" i="67"/>
  <c r="F18" i="72" s="1"/>
  <c r="FW19" i="67"/>
  <c r="AU15" i="67"/>
  <c r="K14" i="72" s="1"/>
  <c r="FW15" i="67"/>
  <c r="CU9" i="67"/>
  <c r="FW9" i="67"/>
  <c r="AO219" i="67"/>
  <c r="FW89" i="67"/>
  <c r="AK86" i="67"/>
  <c r="FW86" i="67"/>
  <c r="AO212" i="67"/>
  <c r="FW82" i="67"/>
  <c r="AK79" i="67"/>
  <c r="FW79" i="67"/>
  <c r="AO205" i="67"/>
  <c r="FW75" i="67"/>
  <c r="AO201" i="67"/>
  <c r="FW71" i="67"/>
  <c r="AO197" i="67"/>
  <c r="FW67" i="67"/>
  <c r="AO193" i="67"/>
  <c r="FW63" i="67"/>
  <c r="AO189" i="67"/>
  <c r="FW59" i="67"/>
  <c r="AO185" i="67"/>
  <c r="FW55" i="67"/>
  <c r="AO181" i="67"/>
  <c r="BU181" i="67" s="1"/>
  <c r="FW51" i="67"/>
  <c r="AO177" i="67"/>
  <c r="FW47" i="67"/>
  <c r="AK44" i="67"/>
  <c r="FW44" i="67"/>
  <c r="AO170" i="67"/>
  <c r="FW40" i="67"/>
  <c r="AO166" i="67"/>
  <c r="FW36" i="67"/>
  <c r="AO162" i="67"/>
  <c r="FW32" i="67"/>
  <c r="AO158" i="67"/>
  <c r="FW28" i="67"/>
  <c r="AO154" i="67"/>
  <c r="FW24" i="67"/>
  <c r="AP20" i="67"/>
  <c r="F19" i="72" s="1"/>
  <c r="FW20" i="67"/>
  <c r="EF111" i="67"/>
  <c r="FW111" i="67"/>
  <c r="BV107" i="67"/>
  <c r="FW107" i="67"/>
  <c r="AK103" i="67"/>
  <c r="FW103" i="67"/>
  <c r="EG99" i="67"/>
  <c r="FW99" i="67"/>
  <c r="EF92" i="67"/>
  <c r="FW92" i="67"/>
  <c r="BF114" i="67"/>
  <c r="CE95" i="67"/>
  <c r="AP7" i="67"/>
  <c r="F6" i="72" s="1"/>
  <c r="AO136" i="67"/>
  <c r="FW6" i="67"/>
  <c r="BG16" i="67"/>
  <c r="FW16" i="67"/>
  <c r="CC12" i="67"/>
  <c r="FW12" i="67"/>
  <c r="AK10" i="67"/>
  <c r="FW10" i="67"/>
  <c r="AK118" i="67"/>
  <c r="FW118" i="67"/>
  <c r="AO213" i="67"/>
  <c r="FW83" i="67"/>
  <c r="AO206" i="67"/>
  <c r="FW76" i="67"/>
  <c r="AO202" i="67"/>
  <c r="FW72" i="67"/>
  <c r="AO198" i="67"/>
  <c r="FW68" i="67"/>
  <c r="AO194" i="67"/>
  <c r="FW64" i="67"/>
  <c r="AO190" i="67"/>
  <c r="FW60" i="67"/>
  <c r="AO186" i="67"/>
  <c r="FW56" i="67"/>
  <c r="AO182" i="67"/>
  <c r="FW52" i="67"/>
  <c r="AO178" i="67"/>
  <c r="FW48" i="67"/>
  <c r="AO171" i="67"/>
  <c r="FW41" i="67"/>
  <c r="AO167" i="67"/>
  <c r="FW37" i="67"/>
  <c r="AO163" i="67"/>
  <c r="FW33" i="67"/>
  <c r="AO159" i="67"/>
  <c r="FW29" i="67"/>
  <c r="AO155" i="67"/>
  <c r="FW25" i="67"/>
  <c r="AP21" i="67"/>
  <c r="F20" i="72" s="1"/>
  <c r="FW21" i="67"/>
  <c r="CG115" i="67"/>
  <c r="FW115" i="67"/>
  <c r="CH112" i="67"/>
  <c r="FW112" i="67"/>
  <c r="BG108" i="67"/>
  <c r="FW108" i="67"/>
  <c r="DT104" i="67"/>
  <c r="FW104" i="67"/>
  <c r="EO100" i="67"/>
  <c r="FW100" i="67"/>
  <c r="CQ96" i="67"/>
  <c r="FW96" i="67"/>
  <c r="BB93" i="67"/>
  <c r="FW93" i="67"/>
  <c r="AW114" i="4"/>
  <c r="AX114" i="4" s="1"/>
  <c r="AW62" i="4"/>
  <c r="AX62" i="4" s="1"/>
  <c r="AK86" i="71"/>
  <c r="AO24" i="72"/>
  <c r="AX17" i="67"/>
  <c r="FW17" i="67"/>
  <c r="BK13" i="67"/>
  <c r="M12" i="72" s="1"/>
  <c r="FW13" i="67"/>
  <c r="AO217" i="67"/>
  <c r="FW87" i="67"/>
  <c r="AO214" i="67"/>
  <c r="FW84" i="67"/>
  <c r="AO210" i="67"/>
  <c r="FW80" i="67"/>
  <c r="AO207" i="67"/>
  <c r="FW77" i="67"/>
  <c r="AO203" i="67"/>
  <c r="FW73" i="67"/>
  <c r="AO199" i="67"/>
  <c r="FW69" i="67"/>
  <c r="AO195" i="67"/>
  <c r="FW65" i="67"/>
  <c r="AO191" i="67"/>
  <c r="FW61" i="67"/>
  <c r="AO187" i="67"/>
  <c r="FW57" i="67"/>
  <c r="AO183" i="67"/>
  <c r="FW53" i="67"/>
  <c r="AO179" i="67"/>
  <c r="FW49" i="67"/>
  <c r="AO175" i="67"/>
  <c r="FW45" i="67"/>
  <c r="AO172" i="67"/>
  <c r="FW42" i="67"/>
  <c r="AO168" i="67"/>
  <c r="FW38" i="67"/>
  <c r="AO164" i="67"/>
  <c r="FW34" i="67"/>
  <c r="AO160" i="67"/>
  <c r="FW30" i="67"/>
  <c r="AO156" i="67"/>
  <c r="FW26" i="67"/>
  <c r="AO152" i="67"/>
  <c r="FW22" i="67"/>
  <c r="CP116" i="67"/>
  <c r="FW116" i="67"/>
  <c r="EH113" i="67"/>
  <c r="FW113" i="67"/>
  <c r="DR109" i="67"/>
  <c r="FW109" i="67"/>
  <c r="BL105" i="67"/>
  <c r="FW105" i="67"/>
  <c r="BG101" i="67"/>
  <c r="FW101" i="67"/>
  <c r="CF97" i="67"/>
  <c r="CZ97" i="67" s="1"/>
  <c r="FW97" i="67"/>
  <c r="AR94" i="67"/>
  <c r="FW94" i="67"/>
  <c r="BC90" i="67"/>
  <c r="FW90" i="67"/>
  <c r="AP11" i="67"/>
  <c r="F10" i="72" s="1"/>
  <c r="FW11" i="67"/>
  <c r="EP7" i="67"/>
  <c r="AN6" i="72" s="1"/>
  <c r="DE7" i="67"/>
  <c r="GA7" i="67" s="1"/>
  <c r="CB7" i="67"/>
  <c r="AS7" i="67"/>
  <c r="I6" i="72" s="1"/>
  <c r="AZ10" i="67"/>
  <c r="AO248" i="67"/>
  <c r="AY44" i="4"/>
  <c r="AZ44" i="4" s="1"/>
  <c r="BD44" i="4" s="1"/>
  <c r="BB44" i="4" s="1"/>
  <c r="BA44" i="4"/>
  <c r="BC44" i="4"/>
  <c r="BC31" i="4"/>
  <c r="BA31" i="4"/>
  <c r="AY31" i="4"/>
  <c r="AZ31" i="4" s="1"/>
  <c r="BD31" i="4" s="1"/>
  <c r="BB31" i="4" s="1"/>
  <c r="FL18" i="67"/>
  <c r="FJ17" i="67"/>
  <c r="AY82" i="4"/>
  <c r="AZ82" i="4" s="1"/>
  <c r="BD82" i="4" s="1"/>
  <c r="BB82" i="4" s="1"/>
  <c r="BC82" i="4"/>
  <c r="BA82" i="4" s="1"/>
  <c r="BC99" i="4"/>
  <c r="BA99" i="4" s="1"/>
  <c r="AY99" i="4"/>
  <c r="AZ99" i="4" s="1"/>
  <c r="BD99" i="4" s="1"/>
  <c r="BB99" i="4" s="1"/>
  <c r="K101" i="71"/>
  <c r="AK24" i="67"/>
  <c r="AK20" i="67"/>
  <c r="AK16" i="67"/>
  <c r="AK12" i="67"/>
  <c r="AK8" i="67"/>
  <c r="AK41" i="67"/>
  <c r="AK37" i="67"/>
  <c r="AK33" i="67"/>
  <c r="AK29" i="67"/>
  <c r="AK25" i="67"/>
  <c r="AK61" i="67"/>
  <c r="AK57" i="67"/>
  <c r="AK53" i="67"/>
  <c r="AK49" i="67"/>
  <c r="AK45" i="67"/>
  <c r="AK87" i="67"/>
  <c r="AK83" i="67"/>
  <c r="AK75" i="67"/>
  <c r="AK71" i="67"/>
  <c r="AK67" i="67"/>
  <c r="AK117" i="67"/>
  <c r="AK113" i="67"/>
  <c r="AK109" i="67"/>
  <c r="AK105" i="67"/>
  <c r="AK101" i="67"/>
  <c r="AK97" i="67"/>
  <c r="AK93" i="67"/>
  <c r="AP83" i="67"/>
  <c r="BK221" i="67"/>
  <c r="AY43" i="4"/>
  <c r="AZ43" i="4" s="1"/>
  <c r="BD43" i="4" s="1"/>
  <c r="BB43" i="4" s="1"/>
  <c r="AB9" i="72"/>
  <c r="AW147" i="67"/>
  <c r="BM147" i="67"/>
  <c r="AU142" i="67"/>
  <c r="BE142" i="67"/>
  <c r="AT147" i="67"/>
  <c r="AB16" i="72" s="1"/>
  <c r="BW147" i="67"/>
  <c r="AY147" i="67"/>
  <c r="BX144" i="67"/>
  <c r="BF147" i="67"/>
  <c r="AU147" i="67"/>
  <c r="AT142" i="67"/>
  <c r="BD144" i="67"/>
  <c r="AR142" i="67"/>
  <c r="BZ142" i="67"/>
  <c r="BY142" i="67"/>
  <c r="BO151" i="67"/>
  <c r="BS151" i="67"/>
  <c r="AP151" i="67"/>
  <c r="CC151" i="67"/>
  <c r="BF142" i="67"/>
  <c r="BQ149" i="67"/>
  <c r="AU149" i="67"/>
  <c r="AJ14" i="72"/>
  <c r="AL18" i="72"/>
  <c r="N19" i="72"/>
  <c r="CB139" i="67"/>
  <c r="BK139" i="67"/>
  <c r="BS139" i="67"/>
  <c r="BA139" i="67"/>
  <c r="AS139" i="67"/>
  <c r="AP139" i="67"/>
  <c r="AN11" i="72"/>
  <c r="BC140" i="67"/>
  <c r="CB140" i="67"/>
  <c r="AU140" i="67"/>
  <c r="BL147" i="67"/>
  <c r="BI147" i="67"/>
  <c r="AL14" i="72"/>
  <c r="U9" i="72"/>
  <c r="K12" i="72"/>
  <c r="BI153" i="67"/>
  <c r="CC153" i="67"/>
  <c r="BG153" i="67"/>
  <c r="AR153" i="67"/>
  <c r="AZ153" i="67"/>
  <c r="BJ153" i="67"/>
  <c r="CB153" i="67"/>
  <c r="BB153" i="67"/>
  <c r="BE139" i="67"/>
  <c r="BG139" i="67"/>
  <c r="AR148" i="67"/>
  <c r="Z17" i="72" s="1"/>
  <c r="BF151" i="67"/>
  <c r="AU151" i="67"/>
  <c r="BH151" i="67"/>
  <c r="AZ151" i="67"/>
  <c r="AZ146" i="67"/>
  <c r="BP146" i="67"/>
  <c r="BS233" i="67"/>
  <c r="AW146" i="67"/>
  <c r="AP146" i="67"/>
  <c r="X15" i="72" s="1"/>
  <c r="AL15" i="72"/>
  <c r="AZ241" i="67"/>
  <c r="BV233" i="67"/>
  <c r="BU233" i="67"/>
  <c r="CB233" i="67"/>
  <c r="BO146" i="67"/>
  <c r="BR231" i="67"/>
  <c r="AH100" i="71"/>
  <c r="O116" i="71"/>
  <c r="CA245" i="67"/>
  <c r="BV245" i="67"/>
  <c r="BQ245" i="67"/>
  <c r="BS245" i="67"/>
  <c r="BW245" i="67"/>
  <c r="AV245" i="67"/>
  <c r="BP245" i="67"/>
  <c r="AU245" i="67"/>
  <c r="AC114" i="71" s="1"/>
  <c r="AR245" i="67"/>
  <c r="CB237" i="67"/>
  <c r="AC109" i="71"/>
  <c r="Y109" i="71"/>
  <c r="BI246" i="67"/>
  <c r="AW246" i="67"/>
  <c r="CA246" i="67"/>
  <c r="BX246" i="67"/>
  <c r="AX246" i="67"/>
  <c r="AS246" i="67"/>
  <c r="AR246" i="67"/>
  <c r="AY238" i="67"/>
  <c r="AZ238" i="67"/>
  <c r="BA238" i="67"/>
  <c r="AV238" i="67"/>
  <c r="BI238" i="67"/>
  <c r="BT238" i="67"/>
  <c r="AX238" i="67"/>
  <c r="BB238" i="67"/>
  <c r="BE238" i="67"/>
  <c r="BC238" i="67"/>
  <c r="AC101" i="71"/>
  <c r="AZ222" i="67"/>
  <c r="Y89" i="71"/>
  <c r="Q97" i="71"/>
  <c r="O107" i="71"/>
  <c r="K93" i="71"/>
  <c r="Q89" i="71"/>
  <c r="AK84" i="71"/>
  <c r="AM75" i="72"/>
  <c r="AM31" i="72"/>
  <c r="AL24" i="72"/>
  <c r="AM23" i="72"/>
  <c r="AK6" i="67"/>
  <c r="AK21" i="67"/>
  <c r="AK17" i="67"/>
  <c r="AK13" i="67"/>
  <c r="AK9" i="67"/>
  <c r="AK42" i="67"/>
  <c r="AK38" i="67"/>
  <c r="AK34" i="67"/>
  <c r="AK30" i="67"/>
  <c r="AK26" i="67"/>
  <c r="AK62" i="67"/>
  <c r="AK58" i="67"/>
  <c r="AK54" i="67"/>
  <c r="AK50" i="67"/>
  <c r="AK46" i="67"/>
  <c r="AK88" i="67"/>
  <c r="AK84" i="67"/>
  <c r="AK80" i="67"/>
  <c r="AK76" i="67"/>
  <c r="AK72" i="67"/>
  <c r="AK68" i="67"/>
  <c r="AK110" i="67"/>
  <c r="AK106" i="67"/>
  <c r="AK98" i="67"/>
  <c r="AK94" i="67"/>
  <c r="AK90" i="67"/>
  <c r="AQ147" i="67"/>
  <c r="Y16" i="72" s="1"/>
  <c r="BB147" i="67"/>
  <c r="AZ142" i="67"/>
  <c r="BX142" i="67"/>
  <c r="BS147" i="67"/>
  <c r="AP149" i="67"/>
  <c r="BQ139" i="67"/>
  <c r="AQ139" i="67"/>
  <c r="BL139" i="67"/>
  <c r="BP139" i="67"/>
  <c r="CA139" i="67"/>
  <c r="V90" i="71"/>
  <c r="N8" i="72"/>
  <c r="BD147" i="67"/>
  <c r="BP142" i="67"/>
  <c r="BF139" i="67"/>
  <c r="BY151" i="67"/>
  <c r="AY151" i="67"/>
  <c r="BA151" i="67"/>
  <c r="AV151" i="67"/>
  <c r="BM146" i="67"/>
  <c r="AA97" i="71"/>
  <c r="BH146" i="67"/>
  <c r="AW233" i="67"/>
  <c r="CC146" i="67"/>
  <c r="AT146" i="67"/>
  <c r="AP233" i="67"/>
  <c r="BZ233" i="67"/>
  <c r="BK233" i="67"/>
  <c r="BF146" i="67"/>
  <c r="BN146" i="67"/>
  <c r="K95" i="71"/>
  <c r="O115" i="71"/>
  <c r="BQ237" i="67"/>
  <c r="AT237" i="67"/>
  <c r="AB106" i="71" s="1"/>
  <c r="BK238" i="67"/>
  <c r="Y107" i="71" s="1"/>
  <c r="BM238" i="67"/>
  <c r="BO238" i="67"/>
  <c r="BJ238" i="67"/>
  <c r="BN238" i="67"/>
  <c r="AB107" i="71" s="1"/>
  <c r="BX238" i="67"/>
  <c r="BH238" i="67"/>
  <c r="AS238" i="67"/>
  <c r="AP238" i="67"/>
  <c r="AR238" i="67"/>
  <c r="AA89" i="71"/>
  <c r="AJ101" i="71"/>
  <c r="K94" i="71"/>
  <c r="AJ87" i="71"/>
  <c r="AM84" i="71"/>
  <c r="AN75" i="72"/>
  <c r="AJ75" i="72"/>
  <c r="AP6" i="67"/>
  <c r="F5" i="72" s="1"/>
  <c r="AK22" i="67"/>
  <c r="AK18" i="67"/>
  <c r="AK14" i="67"/>
  <c r="AK43" i="67"/>
  <c r="AK39" i="67"/>
  <c r="AK35" i="67"/>
  <c r="AK31" i="67"/>
  <c r="AK27" i="67"/>
  <c r="AK63" i="67"/>
  <c r="AK59" i="67"/>
  <c r="AK55" i="67"/>
  <c r="AK51" i="67"/>
  <c r="AK47" i="67"/>
  <c r="AK89" i="67"/>
  <c r="AK85" i="67"/>
  <c r="AK81" i="67"/>
  <c r="AK77" i="67"/>
  <c r="AK73" i="67"/>
  <c r="AK69" i="67"/>
  <c r="AK65" i="67"/>
  <c r="AK115" i="67"/>
  <c r="AK111" i="67"/>
  <c r="AK107" i="67"/>
  <c r="AK99" i="67"/>
  <c r="AK91" i="67"/>
  <c r="BA43" i="4"/>
  <c r="Y8" i="72"/>
  <c r="DB20" i="67"/>
  <c r="AN19" i="72" s="1"/>
  <c r="V100" i="71"/>
  <c r="AC9" i="72"/>
  <c r="BR147" i="67"/>
  <c r="BJ147" i="67"/>
  <c r="BB142" i="67"/>
  <c r="BR142" i="67"/>
  <c r="BI142" i="67"/>
  <c r="BO147" i="67"/>
  <c r="AR147" i="67"/>
  <c r="Z16" i="72" s="1"/>
  <c r="CA147" i="67"/>
  <c r="BX147" i="67"/>
  <c r="BY147" i="67"/>
  <c r="V20" i="72"/>
  <c r="BS142" i="67"/>
  <c r="BQ142" i="67"/>
  <c r="BB144" i="67"/>
  <c r="Y93" i="71"/>
  <c r="BA142" i="67"/>
  <c r="AV142" i="67"/>
  <c r="BD142" i="67"/>
  <c r="BL142" i="67"/>
  <c r="AS151" i="67"/>
  <c r="AQ151" i="67"/>
  <c r="BJ151" i="67"/>
  <c r="BG151" i="67"/>
  <c r="BC151" i="67"/>
  <c r="BH142" i="67"/>
  <c r="BM142" i="67"/>
  <c r="AA11" i="72" s="1"/>
  <c r="Z12" i="72"/>
  <c r="BC147" i="67"/>
  <c r="V17" i="72"/>
  <c r="AV149" i="67"/>
  <c r="BY149" i="67"/>
  <c r="P18" i="72"/>
  <c r="J19" i="72"/>
  <c r="L19" i="72"/>
  <c r="J16" i="72"/>
  <c r="AL23" i="72"/>
  <c r="AR139" i="67"/>
  <c r="Z8" i="72" s="1"/>
  <c r="AU139" i="67"/>
  <c r="BZ139" i="67"/>
  <c r="AV139" i="67"/>
  <c r="BN139" i="67"/>
  <c r="AB8" i="72" s="1"/>
  <c r="BC41" i="4"/>
  <c r="AW140" i="67"/>
  <c r="BG140" i="67"/>
  <c r="AR140" i="67"/>
  <c r="Z9" i="72" s="1"/>
  <c r="G15" i="72"/>
  <c r="N13" i="72"/>
  <c r="AX153" i="67"/>
  <c r="BN153" i="67"/>
  <c r="AB22" i="72" s="1"/>
  <c r="BH153" i="67"/>
  <c r="BC153" i="67"/>
  <c r="AY153" i="67"/>
  <c r="BL153" i="67"/>
  <c r="BN142" i="67"/>
  <c r="BX139" i="67"/>
  <c r="AS148" i="67"/>
  <c r="BB151" i="67"/>
  <c r="BM151" i="67"/>
  <c r="BQ151" i="67"/>
  <c r="BL151" i="67"/>
  <c r="Z20" i="72" s="1"/>
  <c r="G13" i="72"/>
  <c r="AX146" i="67"/>
  <c r="BS146" i="67"/>
  <c r="BQ146" i="67"/>
  <c r="BD233" i="67"/>
  <c r="BV146" i="67"/>
  <c r="BB241" i="67"/>
  <c r="AX241" i="67"/>
  <c r="BY233" i="67"/>
  <c r="AY233" i="67"/>
  <c r="AR233" i="67"/>
  <c r="AU146" i="67"/>
  <c r="AC15" i="72" s="1"/>
  <c r="K89" i="71"/>
  <c r="W116" i="71"/>
  <c r="Z114" i="71"/>
  <c r="AL107" i="71"/>
  <c r="AL93" i="71"/>
  <c r="BV237" i="67"/>
  <c r="BG237" i="67"/>
  <c r="BA246" i="67"/>
  <c r="BY246" i="67"/>
  <c r="BM246" i="67"/>
  <c r="BK246" i="67"/>
  <c r="BP246" i="67"/>
  <c r="AU246" i="67"/>
  <c r="BD246" i="67"/>
  <c r="BR238" i="67"/>
  <c r="BU238" i="67"/>
  <c r="BV238" i="67"/>
  <c r="BQ238" i="67"/>
  <c r="BS238" i="67"/>
  <c r="CB238" i="67"/>
  <c r="BL238" i="67"/>
  <c r="AU238" i="67"/>
  <c r="BD238" i="67"/>
  <c r="X98" i="71"/>
  <c r="AH101" i="71"/>
  <c r="AN116" i="71"/>
  <c r="AH107" i="71"/>
  <c r="AI115" i="71"/>
  <c r="AI94" i="71"/>
  <c r="P94" i="71"/>
  <c r="U10" i="72"/>
  <c r="AN5" i="72"/>
  <c r="AN84" i="71"/>
  <c r="AL78" i="72"/>
  <c r="AK66" i="72"/>
  <c r="AK19" i="67"/>
  <c r="AK15" i="67"/>
  <c r="AK11" i="67"/>
  <c r="AK40" i="67"/>
  <c r="AK36" i="67"/>
  <c r="AK32" i="67"/>
  <c r="AK28" i="67"/>
  <c r="AK64" i="67"/>
  <c r="AK60" i="67"/>
  <c r="AK56" i="67"/>
  <c r="AK52" i="67"/>
  <c r="AK48" i="67"/>
  <c r="AK82" i="67"/>
  <c r="AK78" i="67"/>
  <c r="AK74" i="67"/>
  <c r="AK70" i="67"/>
  <c r="AK66" i="67"/>
  <c r="AK116" i="67"/>
  <c r="AK112" i="67"/>
  <c r="AK108" i="67"/>
  <c r="AK104" i="67"/>
  <c r="AK100" i="67"/>
  <c r="AK96" i="67"/>
  <c r="AK92" i="67"/>
  <c r="BC75" i="4"/>
  <c r="BA75" i="4" s="1"/>
  <c r="AY75" i="4"/>
  <c r="AZ75" i="4" s="1"/>
  <c r="BD75" i="4" s="1"/>
  <c r="BB75" i="4" s="1"/>
  <c r="BC12" i="4"/>
  <c r="BA12" i="4"/>
  <c r="AY12" i="4"/>
  <c r="AZ12" i="4" s="1"/>
  <c r="BD12" i="4" s="1"/>
  <c r="BB12" i="4" s="1"/>
  <c r="BC89" i="4"/>
  <c r="BA89" i="4" s="1"/>
  <c r="AY89" i="4"/>
  <c r="AZ89" i="4" s="1"/>
  <c r="BD89" i="4" s="1"/>
  <c r="BB89" i="4" s="1"/>
  <c r="BC38" i="4"/>
  <c r="BA38" i="4"/>
  <c r="AY38" i="4"/>
  <c r="AZ38" i="4" s="1"/>
  <c r="BD38" i="4" s="1"/>
  <c r="BB38" i="4" s="1"/>
  <c r="BC70" i="4"/>
  <c r="BA70" i="4" s="1"/>
  <c r="AY70" i="4"/>
  <c r="AZ70" i="4" s="1"/>
  <c r="BD70" i="4" s="1"/>
  <c r="BB70" i="4" s="1"/>
  <c r="AJ16" i="72"/>
  <c r="Z100" i="71"/>
  <c r="W91" i="71"/>
  <c r="AI109" i="71"/>
  <c r="AA103" i="71"/>
  <c r="X106" i="71"/>
  <c r="AA107" i="71"/>
  <c r="Z94" i="71"/>
  <c r="W95" i="71"/>
  <c r="AI101" i="71"/>
  <c r="O109" i="71"/>
  <c r="O104" i="71"/>
  <c r="AI112" i="71"/>
  <c r="J110" i="71"/>
  <c r="X78" i="72"/>
  <c r="O103" i="71"/>
  <c r="K97" i="71"/>
  <c r="P108" i="71"/>
  <c r="AK114" i="71"/>
  <c r="AK112" i="71"/>
  <c r="AM110" i="71"/>
  <c r="AM108" i="71"/>
  <c r="AK100" i="71"/>
  <c r="AK98" i="71"/>
  <c r="AM96" i="71"/>
  <c r="AM94" i="71"/>
  <c r="AJ67" i="72"/>
  <c r="AL41" i="72"/>
  <c r="AL37" i="72"/>
  <c r="AL36" i="72"/>
  <c r="AN33" i="72"/>
  <c r="AJ33" i="72"/>
  <c r="AL25" i="72"/>
  <c r="K107" i="71"/>
  <c r="AY29" i="4"/>
  <c r="AZ29" i="4" s="1"/>
  <c r="BD29" i="4" s="1"/>
  <c r="BB29" i="4" s="1"/>
  <c r="Z92" i="71"/>
  <c r="Y12" i="72"/>
  <c r="AA91" i="71"/>
  <c r="Y20" i="72"/>
  <c r="AO16" i="72"/>
  <c r="V18" i="72"/>
  <c r="P19" i="72"/>
  <c r="T14" i="72"/>
  <c r="AL19" i="72"/>
  <c r="AN10" i="72"/>
  <c r="AK16" i="72"/>
  <c r="DN97" i="67"/>
  <c r="AN96" i="71" s="1"/>
  <c r="Q90" i="71"/>
  <c r="P92" i="71"/>
  <c r="AE8" i="72"/>
  <c r="P15" i="72"/>
  <c r="T15" i="72"/>
  <c r="DB103" i="67"/>
  <c r="AN102" i="71" s="1"/>
  <c r="AC103" i="71"/>
  <c r="AA105" i="71"/>
  <c r="AB105" i="71"/>
  <c r="Y101" i="71"/>
  <c r="AA101" i="71"/>
  <c r="Z116" i="71"/>
  <c r="AL97" i="71"/>
  <c r="AC98" i="71"/>
  <c r="AJ6" i="72"/>
  <c r="AJ95" i="71"/>
  <c r="AI95" i="71"/>
  <c r="Q95" i="71"/>
  <c r="AN97" i="71"/>
  <c r="AA99" i="71"/>
  <c r="AN100" i="71"/>
  <c r="Q101" i="71"/>
  <c r="AN108" i="71"/>
  <c r="Q107" i="71"/>
  <c r="P107" i="71"/>
  <c r="J112" i="71"/>
  <c r="Y85" i="71"/>
  <c r="AB85" i="71"/>
  <c r="AW49" i="4"/>
  <c r="AX49" i="4" s="1"/>
  <c r="O93" i="71"/>
  <c r="O100" i="71"/>
  <c r="AA85" i="71"/>
  <c r="S5" i="72"/>
  <c r="AK116" i="71"/>
  <c r="AM114" i="71"/>
  <c r="AM112" i="71"/>
  <c r="AK102" i="71"/>
  <c r="AM100" i="71"/>
  <c r="AM98" i="71"/>
  <c r="AK88" i="71"/>
  <c r="AM86" i="71"/>
  <c r="AK82" i="71"/>
  <c r="V78" i="72"/>
  <c r="R78" i="72"/>
  <c r="AM77" i="72"/>
  <c r="AL76" i="72"/>
  <c r="AN69" i="72"/>
  <c r="AJ69" i="72"/>
  <c r="AN68" i="72"/>
  <c r="AJ68" i="72"/>
  <c r="AN65" i="72"/>
  <c r="AJ65" i="72"/>
  <c r="AL49" i="72"/>
  <c r="AN40" i="72"/>
  <c r="AL30" i="72"/>
  <c r="AL29" i="72"/>
  <c r="AL28" i="72"/>
  <c r="K100" i="71"/>
  <c r="AB111" i="71"/>
  <c r="Z106" i="71"/>
  <c r="O91" i="71"/>
  <c r="AN15" i="72"/>
  <c r="AO12" i="72"/>
  <c r="AJ103" i="71"/>
  <c r="O95" i="71"/>
  <c r="W100" i="71"/>
  <c r="AN101" i="71"/>
  <c r="AI116" i="71"/>
  <c r="P110" i="71"/>
  <c r="J89" i="71"/>
  <c r="K99" i="71"/>
  <c r="K111" i="71"/>
  <c r="AH105" i="71"/>
  <c r="K108" i="71"/>
  <c r="R5" i="72"/>
  <c r="AM116" i="71"/>
  <c r="AK106" i="71"/>
  <c r="AK104" i="71"/>
  <c r="AM102" i="71"/>
  <c r="AK92" i="71"/>
  <c r="AK90" i="71"/>
  <c r="AM88" i="71"/>
  <c r="AL87" i="71"/>
  <c r="AN86" i="71"/>
  <c r="AM82" i="71"/>
  <c r="AL79" i="72"/>
  <c r="AM76" i="72"/>
  <c r="AO72" i="72"/>
  <c r="AK72" i="72"/>
  <c r="AJ41" i="72"/>
  <c r="AN37" i="72"/>
  <c r="AM24" i="72"/>
  <c r="AO23" i="72"/>
  <c r="O105" i="71"/>
  <c r="BA46" i="4"/>
  <c r="X16" i="72"/>
  <c r="AA93" i="71"/>
  <c r="Y91" i="71"/>
  <c r="J18" i="72"/>
  <c r="AH18" i="72"/>
  <c r="O92" i="71"/>
  <c r="AK15" i="72"/>
  <c r="AD16" i="72"/>
  <c r="AO20" i="72"/>
  <c r="X110" i="71"/>
  <c r="V108" i="71"/>
  <c r="AD13" i="72"/>
  <c r="AJ15" i="72"/>
  <c r="AE15" i="72"/>
  <c r="I16" i="72"/>
  <c r="O113" i="71"/>
  <c r="P89" i="71"/>
  <c r="O90" i="71"/>
  <c r="K91" i="71"/>
  <c r="K92" i="71"/>
  <c r="AN92" i="71"/>
  <c r="AE9" i="72"/>
  <c r="AJ12" i="72"/>
  <c r="AF7" i="72"/>
  <c r="AL12" i="72"/>
  <c r="AH12" i="72"/>
  <c r="AF16" i="72"/>
  <c r="K115" i="71"/>
  <c r="X114" i="71"/>
  <c r="AC112" i="71"/>
  <c r="AC116" i="71"/>
  <c r="X96" i="71"/>
  <c r="Q93" i="71"/>
  <c r="J95" i="71"/>
  <c r="AH95" i="71"/>
  <c r="AL95" i="71"/>
  <c r="AH97" i="71"/>
  <c r="J97" i="71"/>
  <c r="AI97" i="71"/>
  <c r="J99" i="71"/>
  <c r="O101" i="71"/>
  <c r="J101" i="71"/>
  <c r="AL101" i="71"/>
  <c r="AH109" i="71"/>
  <c r="AN112" i="71"/>
  <c r="K112" i="71"/>
  <c r="O114" i="71"/>
  <c r="Y43" i="72"/>
  <c r="Z43" i="72"/>
  <c r="AC10" i="72"/>
  <c r="Z10" i="72"/>
  <c r="J9" i="72"/>
  <c r="AW10" i="4"/>
  <c r="AX10" i="4" s="1"/>
  <c r="BC10" i="4" s="1"/>
  <c r="AW48" i="4"/>
  <c r="AX48" i="4" s="1"/>
  <c r="AW53" i="4"/>
  <c r="AX53" i="4" s="1"/>
  <c r="AW87" i="4"/>
  <c r="AX87" i="4" s="1"/>
  <c r="AY87" i="4" s="1"/>
  <c r="AZ87" i="4" s="1"/>
  <c r="BD87" i="4" s="1"/>
  <c r="BB87" i="4" s="1"/>
  <c r="O94" i="71"/>
  <c r="O89" i="71"/>
  <c r="O98" i="71"/>
  <c r="O99" i="71"/>
  <c r="AI105" i="71"/>
  <c r="O112" i="71"/>
  <c r="AK110" i="71"/>
  <c r="AK108" i="71"/>
  <c r="AM106" i="71"/>
  <c r="AM104" i="71"/>
  <c r="AK96" i="71"/>
  <c r="AK94" i="71"/>
  <c r="AM92" i="71"/>
  <c r="AM90" i="71"/>
  <c r="AK78" i="72"/>
  <c r="W74" i="72"/>
  <c r="AN56" i="72"/>
  <c r="AL34" i="72"/>
  <c r="AN32" i="72"/>
  <c r="AN29" i="72"/>
  <c r="AL22" i="72"/>
  <c r="AO21" i="72"/>
  <c r="AK21" i="72"/>
  <c r="AE19" i="72"/>
  <c r="AO19" i="72"/>
  <c r="S19" i="72"/>
  <c r="Q19" i="72"/>
  <c r="G19" i="72"/>
  <c r="AE18" i="72"/>
  <c r="AO18" i="72"/>
  <c r="S18" i="72"/>
  <c r="Q18" i="72"/>
  <c r="G18" i="72"/>
  <c r="AJ119" i="71"/>
  <c r="AK119" i="71" s="1"/>
  <c r="AL119" i="71" s="1"/>
  <c r="AM119" i="71" s="1"/>
  <c r="AN119" i="71" s="1"/>
  <c r="AO119" i="71" s="1"/>
  <c r="AJ118" i="71"/>
  <c r="AK118" i="71" s="1"/>
  <c r="AL118" i="71" s="1"/>
  <c r="AM118" i="71" s="1"/>
  <c r="AN118" i="71" s="1"/>
  <c r="AO118" i="71" s="1"/>
  <c r="R119" i="71"/>
  <c r="R154" i="71" s="1"/>
  <c r="X118" i="71"/>
  <c r="Y118" i="71" s="1"/>
  <c r="Z118" i="71" s="1"/>
  <c r="AA118" i="71" s="1"/>
  <c r="AB118" i="71" s="1"/>
  <c r="AC118" i="71" s="1"/>
  <c r="X119" i="71"/>
  <c r="Y119" i="71" s="1"/>
  <c r="Z119" i="71" s="1"/>
  <c r="AA119" i="71" s="1"/>
  <c r="AB119" i="71" s="1"/>
  <c r="AC119" i="71" s="1"/>
  <c r="Y143" i="71"/>
  <c r="Y149" i="71"/>
  <c r="AD119" i="71"/>
  <c r="AE119" i="71" s="1"/>
  <c r="AF119" i="71" s="1"/>
  <c r="AG119" i="71" s="1"/>
  <c r="AH119" i="71" s="1"/>
  <c r="AI119" i="71" s="1"/>
  <c r="AD136" i="71"/>
  <c r="AD138" i="71"/>
  <c r="AD144" i="71"/>
  <c r="AD146" i="71"/>
  <c r="AD152" i="71"/>
  <c r="AD154" i="71"/>
  <c r="R123" i="71"/>
  <c r="R125" i="71"/>
  <c r="R127" i="71"/>
  <c r="R129" i="71"/>
  <c r="R131" i="71"/>
  <c r="R133" i="71"/>
  <c r="R135" i="71"/>
  <c r="R137" i="71"/>
  <c r="R139" i="71"/>
  <c r="R141" i="71"/>
  <c r="R143" i="71"/>
  <c r="R145" i="71"/>
  <c r="R147" i="71"/>
  <c r="R149" i="71"/>
  <c r="R151" i="71"/>
  <c r="R153" i="71"/>
  <c r="R155" i="71"/>
  <c r="R122" i="71"/>
  <c r="R124" i="71"/>
  <c r="R126" i="71"/>
  <c r="R128" i="71"/>
  <c r="R130" i="71"/>
  <c r="R132" i="71"/>
  <c r="R134" i="71"/>
  <c r="R136" i="71"/>
  <c r="R138" i="71"/>
  <c r="R140" i="71"/>
  <c r="R142" i="71"/>
  <c r="R144" i="71"/>
  <c r="R146" i="71"/>
  <c r="R148" i="71"/>
  <c r="R150" i="71"/>
  <c r="R152" i="71"/>
  <c r="F121" i="71"/>
  <c r="L119" i="71"/>
  <c r="M119" i="71" s="1"/>
  <c r="N119" i="71" s="1"/>
  <c r="O119" i="71" s="1"/>
  <c r="P119" i="71" s="1"/>
  <c r="Q119" i="71" s="1"/>
  <c r="Q121" i="71" s="1"/>
  <c r="Q82" i="72" s="1"/>
  <c r="L125" i="71"/>
  <c r="M124" i="71"/>
  <c r="M128" i="71"/>
  <c r="L122" i="71"/>
  <c r="L126" i="71"/>
  <c r="L154" i="71"/>
  <c r="F122" i="71"/>
  <c r="F123" i="71"/>
  <c r="F125" i="71"/>
  <c r="F127" i="71"/>
  <c r="F129" i="71"/>
  <c r="F131" i="71"/>
  <c r="F133" i="71"/>
  <c r="F135" i="71"/>
  <c r="F137" i="71"/>
  <c r="F139" i="71"/>
  <c r="F141" i="71"/>
  <c r="F143" i="71"/>
  <c r="F145" i="71"/>
  <c r="F147" i="71"/>
  <c r="F149" i="71"/>
  <c r="F151" i="71"/>
  <c r="F153" i="71"/>
  <c r="F155" i="71"/>
  <c r="F124" i="71"/>
  <c r="F126" i="71"/>
  <c r="F128" i="71"/>
  <c r="F130" i="71"/>
  <c r="F132" i="71"/>
  <c r="F134" i="71"/>
  <c r="F136" i="71"/>
  <c r="F138" i="71"/>
  <c r="F140" i="71"/>
  <c r="F142" i="71"/>
  <c r="F144" i="71"/>
  <c r="F146" i="71"/>
  <c r="F148" i="71"/>
  <c r="F150" i="71"/>
  <c r="F152" i="71"/>
  <c r="F154" i="71"/>
  <c r="G119" i="71"/>
  <c r="G121" i="71" s="1"/>
  <c r="AD120" i="71"/>
  <c r="F120" i="71"/>
  <c r="X120" i="71"/>
  <c r="R120" i="71"/>
  <c r="L120" i="71"/>
  <c r="AY9" i="4"/>
  <c r="AZ9" i="4" s="1"/>
  <c r="BD9" i="4" s="1"/>
  <c r="BB9" i="4" s="1"/>
  <c r="BC9" i="4"/>
  <c r="BA9" i="4"/>
  <c r="AY24" i="4"/>
  <c r="AZ24" i="4" s="1"/>
  <c r="BD24" i="4" s="1"/>
  <c r="BB24" i="4" s="1"/>
  <c r="BA24" i="4"/>
  <c r="BC24" i="4"/>
  <c r="BA50" i="4"/>
  <c r="BC50" i="4"/>
  <c r="AY50" i="4"/>
  <c r="AZ50" i="4" s="1"/>
  <c r="BD50" i="4" s="1"/>
  <c r="BB50" i="4" s="1"/>
  <c r="CN4" i="67"/>
  <c r="DH4" i="67" s="1"/>
  <c r="EB4" i="67" s="1"/>
  <c r="EV4" i="67" s="1"/>
  <c r="BT134" i="67"/>
  <c r="BM221" i="67"/>
  <c r="BH221" i="67"/>
  <c r="BE221" i="67"/>
  <c r="BL134" i="67"/>
  <c r="CF4" i="67"/>
  <c r="CZ4" i="67" s="1"/>
  <c r="DT4" i="67" s="1"/>
  <c r="EN4" i="67" s="1"/>
  <c r="BJ183" i="67"/>
  <c r="BD183" i="67"/>
  <c r="BT183" i="67"/>
  <c r="AW183" i="67"/>
  <c r="BR183" i="67"/>
  <c r="AU183" i="67"/>
  <c r="BK183" i="67"/>
  <c r="BN183" i="67"/>
  <c r="BZ183" i="67"/>
  <c r="BU183" i="67"/>
  <c r="AZ183" i="67"/>
  <c r="BP183" i="67"/>
  <c r="AQ183" i="67"/>
  <c r="BM183" i="67"/>
  <c r="AP183" i="67"/>
  <c r="BF183" i="67"/>
  <c r="CA183" i="67"/>
  <c r="BY183" i="67"/>
  <c r="AT183" i="67"/>
  <c r="AX183" i="67"/>
  <c r="AV183" i="67"/>
  <c r="BL183" i="67"/>
  <c r="CB183" i="67"/>
  <c r="BG183" i="67"/>
  <c r="CC183" i="67"/>
  <c r="BA183" i="67"/>
  <c r="BV183" i="67"/>
  <c r="AS183" i="67"/>
  <c r="BE183" i="67"/>
  <c r="BI183" i="67"/>
  <c r="AY183" i="67"/>
  <c r="AR183" i="67"/>
  <c r="BH183" i="67"/>
  <c r="BX183" i="67"/>
  <c r="BB183" i="67"/>
  <c r="BW183" i="67"/>
  <c r="BQ183" i="67"/>
  <c r="BC183" i="67"/>
  <c r="BO183" i="67"/>
  <c r="BS183" i="67"/>
  <c r="BA42" i="4"/>
  <c r="AQ218" i="67"/>
  <c r="CC218" i="67"/>
  <c r="BA218" i="67"/>
  <c r="BO218" i="67"/>
  <c r="BN218" i="67"/>
  <c r="AZ218" i="67"/>
  <c r="BV218" i="67"/>
  <c r="BX218" i="67"/>
  <c r="BY218" i="67"/>
  <c r="BW218" i="67"/>
  <c r="BD218" i="67"/>
  <c r="BE218" i="67"/>
  <c r="AR218" i="67"/>
  <c r="AU218" i="67"/>
  <c r="AX218" i="67"/>
  <c r="BI218" i="67"/>
  <c r="BF218" i="67"/>
  <c r="BC218" i="67"/>
  <c r="BT218" i="67"/>
  <c r="BZ218" i="67"/>
  <c r="BS218" i="67"/>
  <c r="AS218" i="67"/>
  <c r="BP218" i="67"/>
  <c r="AV218" i="67"/>
  <c r="BK218" i="67"/>
  <c r="CB218" i="67"/>
  <c r="AP218" i="67"/>
  <c r="BQ218" i="67"/>
  <c r="AY218" i="67"/>
  <c r="BM218" i="67"/>
  <c r="BL218" i="67"/>
  <c r="BG218" i="67"/>
  <c r="BB218" i="67"/>
  <c r="CA218" i="67"/>
  <c r="AC87" i="71" s="1"/>
  <c r="AT218" i="67"/>
  <c r="BH218" i="67"/>
  <c r="BR218" i="67"/>
  <c r="BJ218" i="67"/>
  <c r="X87" i="71" s="1"/>
  <c r="AW218" i="67"/>
  <c r="BU218" i="67"/>
  <c r="BG176" i="67"/>
  <c r="BV176" i="67"/>
  <c r="AT176" i="67"/>
  <c r="CC176" i="67"/>
  <c r="CA176" i="67"/>
  <c r="BF176" i="67"/>
  <c r="BA176" i="67"/>
  <c r="BI176" i="67"/>
  <c r="AW176" i="67"/>
  <c r="BY176" i="67"/>
  <c r="BN176" i="67"/>
  <c r="BZ176" i="67"/>
  <c r="CB176" i="67"/>
  <c r="AZ176" i="67"/>
  <c r="BC176" i="67"/>
  <c r="BO176" i="67"/>
  <c r="BB176" i="67"/>
  <c r="AV176" i="67"/>
  <c r="BT176" i="67"/>
  <c r="BM176" i="67"/>
  <c r="AS176" i="67"/>
  <c r="BJ176" i="67"/>
  <c r="AY176" i="67"/>
  <c r="R14" i="72"/>
  <c r="BE144" i="67"/>
  <c r="AT144" i="67"/>
  <c r="T18" i="72"/>
  <c r="BR144" i="67"/>
  <c r="CA144" i="67"/>
  <c r="AC13" i="72" s="1"/>
  <c r="BM144" i="67"/>
  <c r="BE147" i="67"/>
  <c r="BZ144" i="67"/>
  <c r="BA149" i="67"/>
  <c r="BF149" i="67"/>
  <c r="BI149" i="67"/>
  <c r="AT149" i="67"/>
  <c r="BF144" i="67"/>
  <c r="BK150" i="67"/>
  <c r="CC150" i="67"/>
  <c r="AW150" i="67"/>
  <c r="T23" i="72"/>
  <c r="BI139" i="67"/>
  <c r="BO139" i="67"/>
  <c r="BY139" i="67"/>
  <c r="AW139" i="67"/>
  <c r="BM139" i="67"/>
  <c r="BT139" i="67"/>
  <c r="BJ139" i="67"/>
  <c r="BH139" i="67"/>
  <c r="AY41" i="4"/>
  <c r="AZ41" i="4" s="1"/>
  <c r="BD41" i="4" s="1"/>
  <c r="BB41" i="4" s="1"/>
  <c r="BB223" i="67"/>
  <c r="AW223" i="67"/>
  <c r="AS147" i="67"/>
  <c r="AA16" i="72" s="1"/>
  <c r="BM231" i="67"/>
  <c r="AV231" i="67"/>
  <c r="BG231" i="67"/>
  <c r="BS143" i="67"/>
  <c r="BH143" i="67"/>
  <c r="BQ143" i="67"/>
  <c r="CA143" i="67"/>
  <c r="BU143" i="67"/>
  <c r="AZ139" i="67"/>
  <c r="AY139" i="67"/>
  <c r="BI146" i="67"/>
  <c r="AY146" i="67"/>
  <c r="BB137" i="67"/>
  <c r="BD231" i="67"/>
  <c r="AQ146" i="67"/>
  <c r="BC146" i="67"/>
  <c r="BE233" i="67"/>
  <c r="BP137" i="67"/>
  <c r="AR137" i="67"/>
  <c r="BD146" i="67"/>
  <c r="BW146" i="67"/>
  <c r="AV146" i="67"/>
  <c r="BD137" i="67"/>
  <c r="BR137" i="67"/>
  <c r="BK137" i="67"/>
  <c r="BS137" i="67"/>
  <c r="BI241" i="67"/>
  <c r="BB233" i="67"/>
  <c r="AT233" i="67"/>
  <c r="BR233" i="67"/>
  <c r="BO233" i="67"/>
  <c r="BH233" i="67"/>
  <c r="BA146" i="67"/>
  <c r="BY146" i="67"/>
  <c r="AA15" i="72" s="1"/>
  <c r="BQ234" i="67"/>
  <c r="BK234" i="67"/>
  <c r="CC234" i="67"/>
  <c r="BS234" i="67"/>
  <c r="BX234" i="67"/>
  <c r="BD234" i="67"/>
  <c r="AQ234" i="67"/>
  <c r="BR235" i="67"/>
  <c r="AP235" i="67"/>
  <c r="X104" i="71" s="1"/>
  <c r="BJ230" i="67"/>
  <c r="AQ230" i="67"/>
  <c r="Y99" i="71" s="1"/>
  <c r="BM226" i="67"/>
  <c r="AA95" i="71" s="1"/>
  <c r="BI226" i="67"/>
  <c r="AY226" i="67"/>
  <c r="BT226" i="67"/>
  <c r="AU226" i="67"/>
  <c r="AC95" i="71" s="1"/>
  <c r="BD226" i="67"/>
  <c r="I93" i="71"/>
  <c r="BF230" i="67"/>
  <c r="AN50" i="4"/>
  <c r="AO54" i="4"/>
  <c r="AM34" i="4"/>
  <c r="AN22" i="4"/>
  <c r="AO20" i="4"/>
  <c r="AN15" i="4"/>
  <c r="AM115" i="4"/>
  <c r="DH115" i="67"/>
  <c r="DJ86" i="67"/>
  <c r="AJ85" i="71" s="1"/>
  <c r="DN77" i="67"/>
  <c r="AN76" i="72" s="1"/>
  <c r="DJ77" i="67"/>
  <c r="AJ76" i="72" s="1"/>
  <c r="AN115" i="4"/>
  <c r="R18" i="72"/>
  <c r="BC149" i="67"/>
  <c r="BV149" i="67"/>
  <c r="BO149" i="67"/>
  <c r="AY149" i="67"/>
  <c r="BX150" i="67"/>
  <c r="Z19" i="72" s="1"/>
  <c r="AP150" i="67"/>
  <c r="BF150" i="67"/>
  <c r="DN19" i="67"/>
  <c r="AN18" i="72" s="1"/>
  <c r="CV4" i="67"/>
  <c r="DP4" i="67" s="1"/>
  <c r="EJ4" i="67" s="1"/>
  <c r="FD4" i="67" s="1"/>
  <c r="T12" i="72"/>
  <c r="AN96" i="4"/>
  <c r="AN66" i="4"/>
  <c r="AN28" i="4"/>
  <c r="AO87" i="4"/>
  <c r="AO84" i="4"/>
  <c r="AO83" i="4"/>
  <c r="DH106" i="67"/>
  <c r="DH94" i="67"/>
  <c r="BA18" i="4"/>
  <c r="AY18" i="4"/>
  <c r="AZ18" i="4" s="1"/>
  <c r="BD18" i="4" s="1"/>
  <c r="BB18" i="4" s="1"/>
  <c r="BC18" i="4"/>
  <c r="J3" i="71"/>
  <c r="N3" i="71"/>
  <c r="AY101" i="4"/>
  <c r="AZ101" i="4" s="1"/>
  <c r="BD101" i="4" s="1"/>
  <c r="BB101" i="4" s="1"/>
  <c r="BC101" i="4"/>
  <c r="BA101" i="4" s="1"/>
  <c r="BA34" i="4"/>
  <c r="BC34" i="4"/>
  <c r="AY34" i="4"/>
  <c r="AZ34" i="4" s="1"/>
  <c r="BD34" i="4" s="1"/>
  <c r="BB34" i="4" s="1"/>
  <c r="AY16" i="4"/>
  <c r="AZ16" i="4" s="1"/>
  <c r="BD16" i="4" s="1"/>
  <c r="BB16" i="4" s="1"/>
  <c r="BC16" i="4"/>
  <c r="BA16" i="4"/>
  <c r="BC111" i="4"/>
  <c r="BA111" i="4" s="1"/>
  <c r="AY111" i="4"/>
  <c r="AZ111" i="4" s="1"/>
  <c r="BD111" i="4" s="1"/>
  <c r="BB111" i="4" s="1"/>
  <c r="AY69" i="4"/>
  <c r="AZ69" i="4" s="1"/>
  <c r="BD69" i="4" s="1"/>
  <c r="BB69" i="4" s="1"/>
  <c r="BC69" i="4"/>
  <c r="BA69" i="4" s="1"/>
  <c r="BC15" i="4"/>
  <c r="AY15" i="4"/>
  <c r="AZ15" i="4" s="1"/>
  <c r="BD15" i="4" s="1"/>
  <c r="BB15" i="4" s="1"/>
  <c r="BA15" i="4"/>
  <c r="BC56" i="4"/>
  <c r="BA56" i="4" s="1"/>
  <c r="AY56" i="4"/>
  <c r="AZ56" i="4" s="1"/>
  <c r="BD56" i="4" s="1"/>
  <c r="BB56" i="4" s="1"/>
  <c r="AY98" i="4"/>
  <c r="AZ98" i="4" s="1"/>
  <c r="BD98" i="4" s="1"/>
  <c r="BB98" i="4" s="1"/>
  <c r="BC98" i="4"/>
  <c r="BA98" i="4" s="1"/>
  <c r="AY68" i="4"/>
  <c r="AZ68" i="4" s="1"/>
  <c r="BD68" i="4" s="1"/>
  <c r="BB68" i="4" s="1"/>
  <c r="BC68" i="4"/>
  <c r="BA68" i="4" s="1"/>
  <c r="AY97" i="4"/>
  <c r="AZ97" i="4" s="1"/>
  <c r="BD97" i="4" s="1"/>
  <c r="BB97" i="4" s="1"/>
  <c r="BC97" i="4"/>
  <c r="BA97" i="4" s="1"/>
  <c r="AY74" i="4"/>
  <c r="AZ74" i="4" s="1"/>
  <c r="BD74" i="4" s="1"/>
  <c r="BB74" i="4" s="1"/>
  <c r="BC74" i="4"/>
  <c r="BA74" i="4" s="1"/>
  <c r="BC25" i="4"/>
  <c r="BA25" i="4"/>
  <c r="AY25" i="4"/>
  <c r="AZ25" i="4" s="1"/>
  <c r="BD25" i="4" s="1"/>
  <c r="BB25" i="4" s="1"/>
  <c r="AY13" i="4"/>
  <c r="AZ13" i="4" s="1"/>
  <c r="BD13" i="4" s="1"/>
  <c r="BB13" i="4" s="1"/>
  <c r="BC13" i="4"/>
  <c r="BA13" i="4"/>
  <c r="BC108" i="4"/>
  <c r="BA108" i="4" s="1"/>
  <c r="AY108" i="4"/>
  <c r="AZ108" i="4" s="1"/>
  <c r="BD108" i="4" s="1"/>
  <c r="BB108" i="4" s="1"/>
  <c r="BA7" i="4"/>
  <c r="AY7" i="4"/>
  <c r="AZ7" i="4" s="1"/>
  <c r="BD7" i="4" s="1"/>
  <c r="BB7" i="4" s="1"/>
  <c r="BC7" i="4"/>
  <c r="FE7" i="71"/>
  <c r="FE7" i="72"/>
  <c r="CS5" i="3"/>
  <c r="BC72" i="4"/>
  <c r="BA72" i="4" s="1"/>
  <c r="AY72" i="4"/>
  <c r="AZ72" i="4" s="1"/>
  <c r="BD72" i="4" s="1"/>
  <c r="BB72" i="4" s="1"/>
  <c r="AY90" i="4"/>
  <c r="AZ90" i="4" s="1"/>
  <c r="BD90" i="4" s="1"/>
  <c r="BB90" i="4" s="1"/>
  <c r="BC90" i="4"/>
  <c r="BA90" i="4" s="1"/>
  <c r="AY113" i="4"/>
  <c r="AZ113" i="4" s="1"/>
  <c r="BD113" i="4" s="1"/>
  <c r="BB113" i="4" s="1"/>
  <c r="BC113" i="4"/>
  <c r="BA113" i="4" s="1"/>
  <c r="AY59" i="4"/>
  <c r="AZ59" i="4" s="1"/>
  <c r="BD59" i="4" s="1"/>
  <c r="BB59" i="4" s="1"/>
  <c r="BC59" i="4"/>
  <c r="BA59" i="4" s="1"/>
  <c r="BS223" i="67"/>
  <c r="AZ223" i="67"/>
  <c r="BW223" i="67"/>
  <c r="BQ223" i="67"/>
  <c r="BB148" i="67"/>
  <c r="BY148" i="67"/>
  <c r="AA17" i="72" s="1"/>
  <c r="BA148" i="67"/>
  <c r="BE148" i="67"/>
  <c r="BV153" i="67"/>
  <c r="X22" i="72" s="1"/>
  <c r="AU153" i="67"/>
  <c r="AC22" i="72" s="1"/>
  <c r="BR153" i="67"/>
  <c r="AS153" i="67"/>
  <c r="BX153" i="67"/>
  <c r="Z22" i="72" s="1"/>
  <c r="BT153" i="67"/>
  <c r="BQ153" i="67"/>
  <c r="BA153" i="67"/>
  <c r="BS153" i="67"/>
  <c r="BY153" i="67"/>
  <c r="BC142" i="67"/>
  <c r="AX142" i="67"/>
  <c r="BU190" i="67"/>
  <c r="BK190" i="67"/>
  <c r="AT190" i="67"/>
  <c r="BJ190" i="67"/>
  <c r="BZ190" i="67"/>
  <c r="BH190" i="67"/>
  <c r="CC190" i="67"/>
  <c r="BG190" i="67"/>
  <c r="CB190" i="67"/>
  <c r="AU190" i="67"/>
  <c r="AS190" i="67"/>
  <c r="AZ190" i="67"/>
  <c r="AP190" i="67"/>
  <c r="BF190" i="67"/>
  <c r="BV190" i="67"/>
  <c r="BC190" i="67"/>
  <c r="BX190" i="67"/>
  <c r="BA190" i="67"/>
  <c r="BW190" i="67"/>
  <c r="BT190" i="67"/>
  <c r="CA190" i="67"/>
  <c r="BY190" i="67"/>
  <c r="BB190" i="67"/>
  <c r="BR190" i="67"/>
  <c r="AW190" i="67"/>
  <c r="BS190" i="67"/>
  <c r="AV190" i="67"/>
  <c r="BQ190" i="67"/>
  <c r="BI190" i="67"/>
  <c r="BP190" i="67"/>
  <c r="BO190" i="67"/>
  <c r="AX190" i="67"/>
  <c r="BN190" i="67"/>
  <c r="AR190" i="67"/>
  <c r="BM190" i="67"/>
  <c r="AQ190" i="67"/>
  <c r="BL190" i="67"/>
  <c r="AY190" i="67"/>
  <c r="BE190" i="67"/>
  <c r="BD190" i="67"/>
  <c r="BJ161" i="67"/>
  <c r="BA161" i="67"/>
  <c r="BV161" i="67"/>
  <c r="BE161" i="67"/>
  <c r="BO161" i="67"/>
  <c r="BT161" i="67"/>
  <c r="BD161" i="67"/>
  <c r="AU161" i="67"/>
  <c r="BQ161" i="67"/>
  <c r="BM161" i="67"/>
  <c r="BW161" i="67"/>
  <c r="AT161" i="67"/>
  <c r="BX161" i="67"/>
  <c r="BH161" i="67"/>
  <c r="BG161" i="67"/>
  <c r="AW161" i="67"/>
  <c r="BN161" i="67"/>
  <c r="AP161" i="67"/>
  <c r="BK161" i="67"/>
  <c r="BS161" i="67"/>
  <c r="AQ161" i="67"/>
  <c r="BB161" i="67"/>
  <c r="CB161" i="67"/>
  <c r="BL161" i="67"/>
  <c r="AV161" i="67"/>
  <c r="AS161" i="67"/>
  <c r="AR161" i="67"/>
  <c r="BF161" i="67"/>
  <c r="CA161" i="67"/>
  <c r="BZ161" i="67"/>
  <c r="AX161" i="67"/>
  <c r="BI161" i="67"/>
  <c r="BP161" i="67"/>
  <c r="AZ161" i="67"/>
  <c r="BY161" i="67"/>
  <c r="BA20" i="4"/>
  <c r="BA6" i="4"/>
  <c r="BC67" i="4"/>
  <c r="BA67" i="4" s="1"/>
  <c r="BO221" i="67"/>
  <c r="BA221" i="67"/>
  <c r="AR221" i="67"/>
  <c r="BN221" i="67"/>
  <c r="BC6" i="4"/>
  <c r="AY46" i="4"/>
  <c r="AZ46" i="4" s="1"/>
  <c r="BD46" i="4" s="1"/>
  <c r="BB46" i="4" s="1"/>
  <c r="AU221" i="67"/>
  <c r="BF221" i="67"/>
  <c r="BZ221" i="67"/>
  <c r="AP221" i="67"/>
  <c r="BL221" i="67"/>
  <c r="BR221" i="67"/>
  <c r="BT221" i="67"/>
  <c r="BU144" i="67"/>
  <c r="DN91" i="67"/>
  <c r="AN90" i="71" s="1"/>
  <c r="AY145" i="67"/>
  <c r="BW145" i="67"/>
  <c r="AX145" i="67"/>
  <c r="BC145" i="67"/>
  <c r="AV147" i="67"/>
  <c r="BQ147" i="67"/>
  <c r="AY53" i="4"/>
  <c r="AZ53" i="4" s="1"/>
  <c r="BD53" i="4" s="1"/>
  <c r="BB53" i="4" s="1"/>
  <c r="BC53" i="4"/>
  <c r="BA53" i="4" s="1"/>
  <c r="BR207" i="67"/>
  <c r="AW207" i="67"/>
  <c r="AR207" i="67"/>
  <c r="AT207" i="67"/>
  <c r="BL207" i="67"/>
  <c r="CB207" i="67"/>
  <c r="BA207" i="67"/>
  <c r="BV207" i="67"/>
  <c r="BO207" i="67"/>
  <c r="BG207" i="67"/>
  <c r="AQ207" i="67"/>
  <c r="BZ207" i="67"/>
  <c r="BJ207" i="67"/>
  <c r="AZ207" i="67"/>
  <c r="BH207" i="67"/>
  <c r="BX207" i="67"/>
  <c r="BQ207" i="67"/>
  <c r="BI207" i="67"/>
  <c r="AY207" i="67"/>
  <c r="CC207" i="67"/>
  <c r="BS207" i="67"/>
  <c r="BY207" i="67"/>
  <c r="AV207" i="67"/>
  <c r="AX207" i="67"/>
  <c r="BT207" i="67"/>
  <c r="AU207" i="67"/>
  <c r="BK207" i="67"/>
  <c r="BB207" i="67"/>
  <c r="AS207" i="67"/>
  <c r="BU207" i="67"/>
  <c r="BM207" i="67"/>
  <c r="BC207" i="67"/>
  <c r="BD207" i="67"/>
  <c r="BP207" i="67"/>
  <c r="AP207" i="67"/>
  <c r="BF207" i="67"/>
  <c r="CA207" i="67"/>
  <c r="BW207" i="67"/>
  <c r="BN207" i="67"/>
  <c r="BE207" i="67"/>
  <c r="BO154" i="67"/>
  <c r="AV154" i="67"/>
  <c r="BP154" i="67"/>
  <c r="BH154" i="67"/>
  <c r="BE154" i="67"/>
  <c r="AR154" i="67"/>
  <c r="BY154" i="67"/>
  <c r="BR154" i="67"/>
  <c r="AX154" i="67"/>
  <c r="AY154" i="67"/>
  <c r="AS154" i="67"/>
  <c r="BJ154" i="67"/>
  <c r="AZ154" i="67"/>
  <c r="AT154" i="67"/>
  <c r="CB154" i="67"/>
  <c r="BS154" i="67"/>
  <c r="BV154" i="67"/>
  <c r="BD154" i="67"/>
  <c r="BK154" i="67"/>
  <c r="AW154" i="67"/>
  <c r="BB154" i="67"/>
  <c r="CA154" i="67"/>
  <c r="BX154" i="67"/>
  <c r="BT154" i="67"/>
  <c r="BL154" i="67"/>
  <c r="BZ154" i="67"/>
  <c r="BI154" i="67"/>
  <c r="AU154" i="67"/>
  <c r="BG154" i="67"/>
  <c r="BW154" i="67"/>
  <c r="AP154" i="67"/>
  <c r="BU154" i="67"/>
  <c r="BQ154" i="67"/>
  <c r="BM154" i="67"/>
  <c r="BA154" i="67"/>
  <c r="BN154" i="67"/>
  <c r="AQ154" i="67"/>
  <c r="BC154" i="67"/>
  <c r="Y1" i="72"/>
  <c r="AY54" i="4"/>
  <c r="AZ54" i="4" s="1"/>
  <c r="BD54" i="4" s="1"/>
  <c r="BB54" i="4" s="1"/>
  <c r="AQ221" i="67"/>
  <c r="BB221" i="67"/>
  <c r="AT221" i="67"/>
  <c r="AY221" i="67"/>
  <c r="BQ221" i="67"/>
  <c r="CC221" i="67"/>
  <c r="BY221" i="67"/>
  <c r="BC144" i="67"/>
  <c r="AR149" i="67"/>
  <c r="BW149" i="67"/>
  <c r="AQ149" i="67"/>
  <c r="AW149" i="67"/>
  <c r="BW144" i="67"/>
  <c r="BF223" i="67"/>
  <c r="BK223" i="67"/>
  <c r="AU145" i="67"/>
  <c r="BX145" i="67"/>
  <c r="AR145" i="67"/>
  <c r="CA142" i="67"/>
  <c r="AC11" i="72" s="1"/>
  <c r="AX148" i="67"/>
  <c r="BC148" i="67"/>
  <c r="BG145" i="67"/>
  <c r="AT145" i="67"/>
  <c r="BF145" i="67"/>
  <c r="BL145" i="67"/>
  <c r="BA145" i="67"/>
  <c r="BB145" i="67"/>
  <c r="BA40" i="4"/>
  <c r="BC40" i="4"/>
  <c r="AY40" i="4"/>
  <c r="AZ40" i="4" s="1"/>
  <c r="BD40" i="4" s="1"/>
  <c r="BB40" i="4" s="1"/>
  <c r="AT200" i="67"/>
  <c r="BN200" i="67"/>
  <c r="AW200" i="67"/>
  <c r="CC200" i="67"/>
  <c r="BL200" i="67"/>
  <c r="BI200" i="67"/>
  <c r="AS200" i="67"/>
  <c r="BJ200" i="67"/>
  <c r="AR200" i="67"/>
  <c r="Z69" i="72" s="1"/>
  <c r="BS200" i="67"/>
  <c r="BG200" i="67"/>
  <c r="AY200" i="67"/>
  <c r="BP200" i="67"/>
  <c r="BU200" i="67"/>
  <c r="BB200" i="67"/>
  <c r="BZ200" i="67"/>
  <c r="BM200" i="67"/>
  <c r="AV200" i="67"/>
  <c r="CB200" i="67"/>
  <c r="BE200" i="67"/>
  <c r="BO200" i="67"/>
  <c r="AX200" i="67"/>
  <c r="BR200" i="67"/>
  <c r="BH200" i="67"/>
  <c r="AQ200" i="67"/>
  <c r="BQ200" i="67"/>
  <c r="AU200" i="67"/>
  <c r="BD200" i="67"/>
  <c r="BB188" i="67"/>
  <c r="BV188" i="67"/>
  <c r="BM188" i="67"/>
  <c r="AV188" i="67"/>
  <c r="BQ188" i="67"/>
  <c r="BT188" i="67"/>
  <c r="BO188" i="67"/>
  <c r="BU188" i="67"/>
  <c r="AX188" i="67"/>
  <c r="BR188" i="67"/>
  <c r="BC188" i="67"/>
  <c r="AQ188" i="67"/>
  <c r="BL188" i="67"/>
  <c r="AS188" i="67"/>
  <c r="BD188" i="67"/>
  <c r="AP188" i="67"/>
  <c r="BN188" i="67"/>
  <c r="AW188" i="67"/>
  <c r="BX188" i="67"/>
  <c r="BG188" i="67"/>
  <c r="AY188" i="67"/>
  <c r="BP188" i="67"/>
  <c r="BF188" i="67"/>
  <c r="AR188" i="67"/>
  <c r="BS188" i="67"/>
  <c r="BA188" i="67"/>
  <c r="CB188" i="67"/>
  <c r="BE188" i="67"/>
  <c r="BY188" i="67"/>
  <c r="AZ181" i="67"/>
  <c r="BP181" i="67"/>
  <c r="AQ181" i="67"/>
  <c r="BM181" i="67"/>
  <c r="AP181" i="67"/>
  <c r="BK181" i="67"/>
  <c r="AS181" i="67"/>
  <c r="AT181" i="67"/>
  <c r="BI181" i="67"/>
  <c r="AV181" i="67"/>
  <c r="BL181" i="67"/>
  <c r="CB181" i="67"/>
  <c r="BG181" i="67"/>
  <c r="CC181" i="67"/>
  <c r="BF181" i="67"/>
  <c r="CA181" i="67"/>
  <c r="BC181" i="67"/>
  <c r="BE181" i="67"/>
  <c r="BS181" i="67"/>
  <c r="AY181" i="67"/>
  <c r="AR181" i="67"/>
  <c r="BH181" i="67"/>
  <c r="BX181" i="67"/>
  <c r="BB181" i="67"/>
  <c r="BW181" i="67"/>
  <c r="BA181" i="67"/>
  <c r="BV181" i="67"/>
  <c r="BN181" i="67"/>
  <c r="BO181" i="67"/>
  <c r="BJ181" i="67"/>
  <c r="BD181" i="67"/>
  <c r="BT181" i="67"/>
  <c r="AW181" i="67"/>
  <c r="BR181" i="67"/>
  <c r="AU181" i="67"/>
  <c r="BQ181" i="67"/>
  <c r="BY181" i="67"/>
  <c r="BZ181" i="67"/>
  <c r="AX181" i="67"/>
  <c r="BY143" i="67"/>
  <c r="AA12" i="72" s="1"/>
  <c r="CB143" i="67"/>
  <c r="AU143" i="67"/>
  <c r="BP143" i="67"/>
  <c r="BA143" i="67"/>
  <c r="BV143" i="67"/>
  <c r="X12" i="72" s="1"/>
  <c r="BE151" i="67"/>
  <c r="BP151" i="67"/>
  <c r="CB151" i="67"/>
  <c r="AW151" i="67"/>
  <c r="BV151" i="67"/>
  <c r="X20" i="72" s="1"/>
  <c r="BC49" i="4"/>
  <c r="AY49" i="4"/>
  <c r="AZ49" i="4" s="1"/>
  <c r="BD49" i="4" s="1"/>
  <c r="BB49" i="4" s="1"/>
  <c r="BA49" i="4"/>
  <c r="BG221" i="67"/>
  <c r="BU221" i="67"/>
  <c r="AV221" i="67"/>
  <c r="DJ6" i="67"/>
  <c r="AJ5" i="72" s="1"/>
  <c r="DH113" i="67"/>
  <c r="DH98" i="67"/>
  <c r="DH93" i="67"/>
  <c r="DH87" i="67"/>
  <c r="DH86" i="67"/>
  <c r="DH85" i="67"/>
  <c r="DH83" i="67"/>
  <c r="DJ79" i="67"/>
  <c r="AJ78" i="72" s="1"/>
  <c r="DY9" i="67"/>
  <c r="EG105" i="67"/>
  <c r="BC225" i="67"/>
  <c r="BF225" i="67"/>
  <c r="AT247" i="67"/>
  <c r="AB116" i="71" s="1"/>
  <c r="DH110" i="67"/>
  <c r="DL87" i="67"/>
  <c r="DL85" i="67"/>
  <c r="DL81" i="67"/>
  <c r="AL80" i="72" s="1"/>
  <c r="DN78" i="67"/>
  <c r="AN77" i="72" s="1"/>
  <c r="DJ78" i="67"/>
  <c r="AJ77" i="72" s="1"/>
  <c r="EU9" i="67"/>
  <c r="CC137" i="67"/>
  <c r="BF137" i="67"/>
  <c r="BT137" i="67"/>
  <c r="BQ233" i="67"/>
  <c r="AY137" i="67"/>
  <c r="CB137" i="67"/>
  <c r="BM137" i="67"/>
  <c r="BU137" i="67"/>
  <c r="AV137" i="67"/>
  <c r="BI137" i="67"/>
  <c r="BL137" i="67"/>
  <c r="AS137" i="67"/>
  <c r="BZ241" i="67"/>
  <c r="AB110" i="71" s="1"/>
  <c r="BO241" i="67"/>
  <c r="AC110" i="71" s="1"/>
  <c r="AU233" i="67"/>
  <c r="AC102" i="71" s="1"/>
  <c r="BN233" i="67"/>
  <c r="AQ233" i="67"/>
  <c r="AV233" i="67"/>
  <c r="BW233" i="67"/>
  <c r="BX233" i="67"/>
  <c r="Z102" i="71" s="1"/>
  <c r="AX233" i="67"/>
  <c r="CA244" i="67"/>
  <c r="AC113" i="71" s="1"/>
  <c r="CC244" i="67"/>
  <c r="BW244" i="67"/>
  <c r="Y113" i="71" s="1"/>
  <c r="BZ244" i="67"/>
  <c r="AB113" i="71" s="1"/>
  <c r="BY244" i="67"/>
  <c r="AA113" i="71" s="1"/>
  <c r="AW244" i="67"/>
  <c r="BT244" i="67"/>
  <c r="AX244" i="67"/>
  <c r="BE244" i="67"/>
  <c r="BF244" i="67"/>
  <c r="V97" i="71"/>
  <c r="BU246" i="67"/>
  <c r="BO246" i="67"/>
  <c r="BR246" i="67"/>
  <c r="BS246" i="67"/>
  <c r="BV246" i="67"/>
  <c r="CB246" i="67"/>
  <c r="BL246" i="67"/>
  <c r="Z115" i="71" s="1"/>
  <c r="BB246" i="67"/>
  <c r="AQ246" i="67"/>
  <c r="Y115" i="71" s="1"/>
  <c r="BS243" i="67"/>
  <c r="BV243" i="67"/>
  <c r="X112" i="71" s="1"/>
  <c r="BQ243" i="67"/>
  <c r="BR243" i="67"/>
  <c r="BU243" i="67"/>
  <c r="CB243" i="67"/>
  <c r="BL243" i="67"/>
  <c r="Z112" i="71" s="1"/>
  <c r="BC243" i="67"/>
  <c r="BG243" i="67"/>
  <c r="I107" i="71"/>
  <c r="CR10" i="3"/>
  <c r="DH109" i="67"/>
  <c r="DH101" i="67"/>
  <c r="DL86" i="67"/>
  <c r="AL85" i="71" s="1"/>
  <c r="DL84" i="67"/>
  <c r="AL83" i="71" s="1"/>
  <c r="DN82" i="67"/>
  <c r="AN81" i="72" s="1"/>
  <c r="DJ82" i="67"/>
  <c r="AJ81" i="72" s="1"/>
  <c r="FA93" i="67"/>
  <c r="AY17" i="4"/>
  <c r="AZ17" i="4" s="1"/>
  <c r="BD17" i="4" s="1"/>
  <c r="BB17" i="4" s="1"/>
  <c r="BA17" i="4"/>
  <c r="BC17" i="4"/>
  <c r="AY96" i="4"/>
  <c r="AZ96" i="4" s="1"/>
  <c r="BD96" i="4" s="1"/>
  <c r="BB96" i="4" s="1"/>
  <c r="BC96" i="4"/>
  <c r="BA96" i="4" s="1"/>
  <c r="H3" i="72"/>
  <c r="L3" i="72"/>
  <c r="R3" i="72" s="1"/>
  <c r="X3" i="72" s="1"/>
  <c r="AD3" i="72" s="1"/>
  <c r="AJ3" i="72" s="1"/>
  <c r="AY33" i="4"/>
  <c r="AZ33" i="4" s="1"/>
  <c r="BD33" i="4" s="1"/>
  <c r="BB33" i="4" s="1"/>
  <c r="BC33" i="4"/>
  <c r="BA11" i="4"/>
  <c r="AY11" i="4"/>
  <c r="AZ11" i="4" s="1"/>
  <c r="BD11" i="4" s="1"/>
  <c r="BB11" i="4" s="1"/>
  <c r="BC11" i="4"/>
  <c r="AL110" i="71"/>
  <c r="AY77" i="4"/>
  <c r="AZ77" i="4" s="1"/>
  <c r="BD77" i="4" s="1"/>
  <c r="BB77" i="4" s="1"/>
  <c r="BC77" i="4"/>
  <c r="BA77" i="4" s="1"/>
  <c r="AY86" i="4"/>
  <c r="AZ86" i="4" s="1"/>
  <c r="BD86" i="4" s="1"/>
  <c r="BB86" i="4" s="1"/>
  <c r="BC86" i="4"/>
  <c r="BA86" i="4" s="1"/>
  <c r="AY27" i="4"/>
  <c r="AZ27" i="4" s="1"/>
  <c r="BD27" i="4" s="1"/>
  <c r="BB27" i="4" s="1"/>
  <c r="BC27" i="4"/>
  <c r="BA27" i="4"/>
  <c r="AY60" i="4"/>
  <c r="AZ60" i="4" s="1"/>
  <c r="BD60" i="4" s="1"/>
  <c r="BB60" i="4" s="1"/>
  <c r="BC60" i="4"/>
  <c r="BA60" i="4" s="1"/>
  <c r="AY37" i="4"/>
  <c r="AZ37" i="4" s="1"/>
  <c r="BD37" i="4" s="1"/>
  <c r="BB37" i="4" s="1"/>
  <c r="BA37" i="4"/>
  <c r="BC37" i="4"/>
  <c r="AY81" i="4"/>
  <c r="AZ81" i="4" s="1"/>
  <c r="BD81" i="4" s="1"/>
  <c r="BB81" i="4" s="1"/>
  <c r="BC81" i="4"/>
  <c r="BA81" i="4" s="1"/>
  <c r="AY10" i="4"/>
  <c r="AZ10" i="4" s="1"/>
  <c r="BD10" i="4" s="1"/>
  <c r="BB10" i="4" s="1"/>
  <c r="BA10" i="4"/>
  <c r="T114" i="71"/>
  <c r="AA90" i="71"/>
  <c r="S100" i="71"/>
  <c r="AY39" i="4"/>
  <c r="AZ39" i="4" s="1"/>
  <c r="BD39" i="4" s="1"/>
  <c r="BB39" i="4" s="1"/>
  <c r="BC39" i="4"/>
  <c r="BA39" i="4"/>
  <c r="AY100" i="4"/>
  <c r="AZ100" i="4" s="1"/>
  <c r="BD100" i="4" s="1"/>
  <c r="BB100" i="4" s="1"/>
  <c r="BC100" i="4"/>
  <c r="BA100" i="4" s="1"/>
  <c r="AY91" i="4"/>
  <c r="AZ91" i="4" s="1"/>
  <c r="BD91" i="4" s="1"/>
  <c r="BB91" i="4" s="1"/>
  <c r="BC91" i="4"/>
  <c r="BA91" i="4" s="1"/>
  <c r="AY45" i="4"/>
  <c r="AZ45" i="4" s="1"/>
  <c r="BD45" i="4" s="1"/>
  <c r="BB45" i="4" s="1"/>
  <c r="BC45" i="4"/>
  <c r="BA45" i="4"/>
  <c r="AY30" i="4"/>
  <c r="AZ30" i="4" s="1"/>
  <c r="BD30" i="4" s="1"/>
  <c r="BB30" i="4" s="1"/>
  <c r="BA30" i="4"/>
  <c r="BC30" i="4"/>
  <c r="AY106" i="4"/>
  <c r="AZ106" i="4" s="1"/>
  <c r="BD106" i="4" s="1"/>
  <c r="BB106" i="4" s="1"/>
  <c r="BC106" i="4"/>
  <c r="BA106" i="4" s="1"/>
  <c r="AY115" i="4"/>
  <c r="AZ115" i="4" s="1"/>
  <c r="BD115" i="4" s="1"/>
  <c r="BB115" i="4" s="1"/>
  <c r="BC115" i="4"/>
  <c r="BA115" i="4" s="1"/>
  <c r="BR134" i="67"/>
  <c r="CL4" i="67"/>
  <c r="DF4" i="67" s="1"/>
  <c r="DZ4" i="67" s="1"/>
  <c r="ET4" i="67" s="1"/>
  <c r="DL115" i="67"/>
  <c r="I103" i="71"/>
  <c r="AY76" i="4"/>
  <c r="AZ76" i="4" s="1"/>
  <c r="BD76" i="4" s="1"/>
  <c r="BB76" i="4" s="1"/>
  <c r="BC76" i="4"/>
  <c r="BA76" i="4" s="1"/>
  <c r="BC21" i="4"/>
  <c r="AY21" i="4"/>
  <c r="AZ21" i="4" s="1"/>
  <c r="BD21" i="4" s="1"/>
  <c r="BB21" i="4" s="1"/>
  <c r="BA21" i="4"/>
  <c r="BC93" i="4"/>
  <c r="BA93" i="4" s="1"/>
  <c r="AY93" i="4"/>
  <c r="AZ93" i="4" s="1"/>
  <c r="BD93" i="4" s="1"/>
  <c r="BB93" i="4" s="1"/>
  <c r="AY65" i="4"/>
  <c r="AZ65" i="4" s="1"/>
  <c r="BD65" i="4" s="1"/>
  <c r="BB65" i="4" s="1"/>
  <c r="BC65" i="4"/>
  <c r="BA65" i="4" s="1"/>
  <c r="AY73" i="4"/>
  <c r="AZ73" i="4" s="1"/>
  <c r="BD73" i="4" s="1"/>
  <c r="BB73" i="4" s="1"/>
  <c r="BC73" i="4"/>
  <c r="BA73" i="4" s="1"/>
  <c r="BC23" i="4"/>
  <c r="AY23" i="4"/>
  <c r="AZ23" i="4" s="1"/>
  <c r="BD23" i="4" s="1"/>
  <c r="BB23" i="4" s="1"/>
  <c r="BA23" i="4"/>
  <c r="AY78" i="4"/>
  <c r="AZ78" i="4" s="1"/>
  <c r="BD78" i="4" s="1"/>
  <c r="BB78" i="4" s="1"/>
  <c r="BC78" i="4"/>
  <c r="BA78" i="4" s="1"/>
  <c r="BC80" i="4"/>
  <c r="BA80" i="4" s="1"/>
  <c r="AY80" i="4"/>
  <c r="AZ80" i="4" s="1"/>
  <c r="BD80" i="4" s="1"/>
  <c r="BB80" i="4" s="1"/>
  <c r="AJ98" i="71"/>
  <c r="AY55" i="4"/>
  <c r="AZ55" i="4" s="1"/>
  <c r="BD55" i="4" s="1"/>
  <c r="BB55" i="4" s="1"/>
  <c r="BC55" i="4"/>
  <c r="BA55" i="4" s="1"/>
  <c r="AY103" i="4"/>
  <c r="AZ103" i="4" s="1"/>
  <c r="BD103" i="4" s="1"/>
  <c r="BB103" i="4" s="1"/>
  <c r="BC103" i="4"/>
  <c r="BA103" i="4" s="1"/>
  <c r="BI221" i="67"/>
  <c r="AW221" i="67"/>
  <c r="BX221" i="67"/>
  <c r="Z90" i="71" s="1"/>
  <c r="AZ221" i="67"/>
  <c r="CB221" i="67"/>
  <c r="BJ221" i="67"/>
  <c r="BD221" i="67"/>
  <c r="BW221" i="67"/>
  <c r="CA221" i="67"/>
  <c r="AC90" i="71" s="1"/>
  <c r="BS221" i="67"/>
  <c r="AG92" i="71"/>
  <c r="M89" i="71"/>
  <c r="BC14" i="4"/>
  <c r="AY14" i="4"/>
  <c r="AZ14" i="4" s="1"/>
  <c r="BD14" i="4" s="1"/>
  <c r="BB14" i="4" s="1"/>
  <c r="BA14" i="4"/>
  <c r="AL90" i="71"/>
  <c r="AY57" i="4"/>
  <c r="AZ57" i="4" s="1"/>
  <c r="BD57" i="4" s="1"/>
  <c r="BB57" i="4" s="1"/>
  <c r="BC57" i="4"/>
  <c r="BA57" i="4" s="1"/>
  <c r="AY32" i="4"/>
  <c r="AZ32" i="4" s="1"/>
  <c r="BD32" i="4" s="1"/>
  <c r="BB32" i="4" s="1"/>
  <c r="BC32" i="4"/>
  <c r="BA32" i="4"/>
  <c r="AY64" i="4"/>
  <c r="AZ64" i="4" s="1"/>
  <c r="BD64" i="4" s="1"/>
  <c r="BB64" i="4" s="1"/>
  <c r="BC64" i="4"/>
  <c r="BA64" i="4" s="1"/>
  <c r="BC71" i="4"/>
  <c r="BA71" i="4" s="1"/>
  <c r="AY71" i="4"/>
  <c r="AZ71" i="4" s="1"/>
  <c r="BD71" i="4" s="1"/>
  <c r="BB71" i="4" s="1"/>
  <c r="BC92" i="4"/>
  <c r="BA92" i="4" s="1"/>
  <c r="AY92" i="4"/>
  <c r="AZ92" i="4" s="1"/>
  <c r="BD92" i="4" s="1"/>
  <c r="BB92" i="4" s="1"/>
  <c r="BA22" i="4"/>
  <c r="AY22" i="4"/>
  <c r="AZ22" i="4" s="1"/>
  <c r="BD22" i="4" s="1"/>
  <c r="BB22" i="4" s="1"/>
  <c r="BC22" i="4"/>
  <c r="AY114" i="4"/>
  <c r="AZ114" i="4" s="1"/>
  <c r="BD114" i="4" s="1"/>
  <c r="BB114" i="4" s="1"/>
  <c r="BC114" i="4"/>
  <c r="BA114" i="4" s="1"/>
  <c r="BC48" i="4"/>
  <c r="AY48" i="4"/>
  <c r="AZ48" i="4" s="1"/>
  <c r="BD48" i="4" s="1"/>
  <c r="BB48" i="4" s="1"/>
  <c r="BA48" i="4"/>
  <c r="AY62" i="4"/>
  <c r="AZ62" i="4" s="1"/>
  <c r="BD62" i="4" s="1"/>
  <c r="BB62" i="4" s="1"/>
  <c r="BC62" i="4"/>
  <c r="BA62" i="4" s="1"/>
  <c r="L92" i="71"/>
  <c r="R92" i="71"/>
  <c r="Z95" i="71"/>
  <c r="AA106" i="71"/>
  <c r="Z93" i="71"/>
  <c r="Z91" i="71"/>
  <c r="T92" i="71"/>
  <c r="L104" i="71"/>
  <c r="G113" i="71"/>
  <c r="R91" i="71"/>
  <c r="AD106" i="71"/>
  <c r="R111" i="71"/>
  <c r="AE90" i="71"/>
  <c r="H100" i="71"/>
  <c r="N111" i="71"/>
  <c r="Z99" i="71"/>
  <c r="U103" i="71"/>
  <c r="M113" i="71"/>
  <c r="AE93" i="71"/>
  <c r="AE96" i="71"/>
  <c r="M90" i="71"/>
  <c r="N92" i="71"/>
  <c r="T96" i="71"/>
  <c r="AG108" i="71"/>
  <c r="AF114" i="71"/>
  <c r="Z87" i="71"/>
  <c r="M110" i="71"/>
  <c r="S114" i="71"/>
  <c r="L100" i="71"/>
  <c r="T106" i="71"/>
  <c r="L114" i="71"/>
  <c r="M100" i="71"/>
  <c r="G94" i="71"/>
  <c r="AD109" i="71"/>
  <c r="T102" i="71"/>
  <c r="AF116" i="71"/>
  <c r="AF102" i="71"/>
  <c r="H102" i="71"/>
  <c r="AE115" i="71"/>
  <c r="F115" i="71"/>
  <c r="Y114" i="71"/>
  <c r="X113" i="71"/>
  <c r="Z109" i="71"/>
  <c r="X101" i="71"/>
  <c r="AJ104" i="71"/>
  <c r="AA116" i="71"/>
  <c r="AJ90" i="71"/>
  <c r="AL98" i="71"/>
  <c r="Y94" i="71"/>
  <c r="L93" i="71"/>
  <c r="T93" i="71"/>
  <c r="M93" i="71"/>
  <c r="U93" i="71"/>
  <c r="N95" i="71"/>
  <c r="AD95" i="71"/>
  <c r="AD97" i="71"/>
  <c r="AG99" i="71"/>
  <c r="H99" i="71"/>
  <c r="R100" i="71"/>
  <c r="N97" i="71"/>
  <c r="AG97" i="71"/>
  <c r="S99" i="71"/>
  <c r="F101" i="71"/>
  <c r="AE101" i="71"/>
  <c r="T101" i="71"/>
  <c r="AF104" i="71"/>
  <c r="H106" i="71"/>
  <c r="S109" i="71"/>
  <c r="L105" i="71"/>
  <c r="AG113" i="71"/>
  <c r="T113" i="71"/>
  <c r="L113" i="71"/>
  <c r="N116" i="71"/>
  <c r="F116" i="71"/>
  <c r="N101" i="71"/>
  <c r="F109" i="71"/>
  <c r="L102" i="71"/>
  <c r="AD102" i="71"/>
  <c r="N102" i="71"/>
  <c r="F102" i="71"/>
  <c r="R104" i="71"/>
  <c r="N106" i="71"/>
  <c r="F106" i="71"/>
  <c r="H111" i="71"/>
  <c r="AE107" i="71"/>
  <c r="AG107" i="71"/>
  <c r="L107" i="71"/>
  <c r="H107" i="71"/>
  <c r="AG112" i="71"/>
  <c r="R107" i="71"/>
  <c r="U110" i="71"/>
  <c r="L110" i="71"/>
  <c r="AD110" i="71"/>
  <c r="G110" i="71"/>
  <c r="R110" i="71"/>
  <c r="AD107" i="71"/>
  <c r="N115" i="71"/>
  <c r="G115" i="71"/>
  <c r="R114" i="71"/>
  <c r="Z85" i="71"/>
  <c r="AD94" i="71"/>
  <c r="AE89" i="71"/>
  <c r="L89" i="71"/>
  <c r="S89" i="71"/>
  <c r="N90" i="71"/>
  <c r="U90" i="71"/>
  <c r="N93" i="71"/>
  <c r="F94" i="71"/>
  <c r="M94" i="71"/>
  <c r="R94" i="71"/>
  <c r="AE94" i="71"/>
  <c r="L96" i="71"/>
  <c r="S96" i="71"/>
  <c r="AE103" i="71"/>
  <c r="H98" i="71"/>
  <c r="S105" i="71"/>
  <c r="L108" i="71"/>
  <c r="AD108" i="71"/>
  <c r="M112" i="71"/>
  <c r="R97" i="71"/>
  <c r="T97" i="71"/>
  <c r="G98" i="71"/>
  <c r="AD105" i="71"/>
  <c r="H112" i="71"/>
  <c r="AF98" i="71"/>
  <c r="T104" i="71"/>
  <c r="R105" i="71"/>
  <c r="U111" i="71"/>
  <c r="L116" i="71"/>
  <c r="U108" i="71"/>
  <c r="AJ86" i="71"/>
  <c r="AL82" i="71"/>
  <c r="BH144" i="67"/>
  <c r="AQ144" i="67"/>
  <c r="BZ149" i="67"/>
  <c r="BH149" i="67"/>
  <c r="AX149" i="67"/>
  <c r="BL149" i="67"/>
  <c r="CA149" i="67"/>
  <c r="AZ149" i="67"/>
  <c r="BK149" i="67"/>
  <c r="BD149" i="67"/>
  <c r="AS149" i="67"/>
  <c r="BN149" i="67"/>
  <c r="CC149" i="67"/>
  <c r="BY144" i="67"/>
  <c r="AX150" i="67"/>
  <c r="BQ150" i="67"/>
  <c r="BT150" i="67"/>
  <c r="BJ150" i="67"/>
  <c r="AY150" i="67"/>
  <c r="BR150" i="67"/>
  <c r="BC150" i="67"/>
  <c r="BY150" i="67"/>
  <c r="AA19" i="72" s="1"/>
  <c r="AQ150" i="67"/>
  <c r="R20" i="72"/>
  <c r="BA140" i="67"/>
  <c r="BK140" i="67"/>
  <c r="AX140" i="67"/>
  <c r="BP140" i="67"/>
  <c r="BF140" i="67"/>
  <c r="BI223" i="67"/>
  <c r="AU223" i="67"/>
  <c r="AC92" i="71" s="1"/>
  <c r="CB223" i="67"/>
  <c r="BJ223" i="67"/>
  <c r="X92" i="71" s="1"/>
  <c r="BT223" i="67"/>
  <c r="BH223" i="67"/>
  <c r="CA145" i="67"/>
  <c r="AC14" i="72" s="1"/>
  <c r="BD145" i="67"/>
  <c r="AW145" i="67"/>
  <c r="BK145" i="67"/>
  <c r="AV145" i="67"/>
  <c r="CB145" i="67"/>
  <c r="BV145" i="67"/>
  <c r="AZ145" i="67"/>
  <c r="BY145" i="67"/>
  <c r="CC145" i="67"/>
  <c r="AP140" i="67"/>
  <c r="X9" i="72" s="1"/>
  <c r="I114" i="71"/>
  <c r="DL9" i="67"/>
  <c r="AL8" i="72" s="1"/>
  <c r="BE241" i="67"/>
  <c r="AY241" i="67"/>
  <c r="BK241" i="67"/>
  <c r="Y110" i="71" s="1"/>
  <c r="DL7" i="67"/>
  <c r="AL6" i="72" s="1"/>
  <c r="I91" i="71"/>
  <c r="I95" i="71"/>
  <c r="I97" i="71"/>
  <c r="I109" i="71"/>
  <c r="AO15" i="4"/>
  <c r="AN114" i="4"/>
  <c r="AN61" i="4"/>
  <c r="AN56" i="4"/>
  <c r="AO73" i="4"/>
  <c r="AM56" i="4"/>
  <c r="AO46" i="4"/>
  <c r="AN37" i="4"/>
  <c r="AM100" i="4"/>
  <c r="AN110" i="4"/>
  <c r="AN100" i="4"/>
  <c r="AO92" i="4"/>
  <c r="AN89" i="4"/>
  <c r="G111" i="71"/>
  <c r="AJ92" i="71"/>
  <c r="Y106" i="71"/>
  <c r="AD89" i="71"/>
  <c r="AL92" i="71"/>
  <c r="AF111" i="71"/>
  <c r="H110" i="71"/>
  <c r="X99" i="71"/>
  <c r="N91" i="71"/>
  <c r="AF92" i="71"/>
  <c r="M103" i="71"/>
  <c r="S104" i="71"/>
  <c r="N103" i="71"/>
  <c r="R96" i="71"/>
  <c r="X95" i="71"/>
  <c r="R89" i="71"/>
  <c r="AE91" i="71"/>
  <c r="S90" i="71"/>
  <c r="AG96" i="71"/>
  <c r="AL96" i="71"/>
  <c r="AF96" i="71"/>
  <c r="AD114" i="71"/>
  <c r="F89" i="71"/>
  <c r="H90" i="71"/>
  <c r="M92" i="71"/>
  <c r="U92" i="71"/>
  <c r="G100" i="71"/>
  <c r="U114" i="71"/>
  <c r="AL106" i="71"/>
  <c r="G109" i="71"/>
  <c r="AG114" i="71"/>
  <c r="N113" i="71"/>
  <c r="H94" i="71"/>
  <c r="AF106" i="71"/>
  <c r="N109" i="71"/>
  <c r="AL102" i="71"/>
  <c r="M116" i="71"/>
  <c r="G116" i="71"/>
  <c r="AG116" i="71"/>
  <c r="AA114" i="71"/>
  <c r="X97" i="71"/>
  <c r="Z97" i="71"/>
  <c r="AJ114" i="71"/>
  <c r="Z105" i="71"/>
  <c r="X115" i="71"/>
  <c r="Y112" i="71"/>
  <c r="AA112" i="71"/>
  <c r="Z107" i="71"/>
  <c r="AJ116" i="71"/>
  <c r="AJ106" i="71"/>
  <c r="Y98" i="71"/>
  <c r="AJ94" i="71"/>
  <c r="AL104" i="71"/>
  <c r="Y96" i="71"/>
  <c r="Y108" i="71"/>
  <c r="AA94" i="71"/>
  <c r="L91" i="71"/>
  <c r="T91" i="71"/>
  <c r="AG91" i="71"/>
  <c r="AD93" i="71"/>
  <c r="R95" i="71"/>
  <c r="U95" i="71"/>
  <c r="M95" i="71"/>
  <c r="L95" i="71"/>
  <c r="U97" i="71"/>
  <c r="M97" i="71"/>
  <c r="AJ100" i="71"/>
  <c r="G97" i="71"/>
  <c r="S97" i="71"/>
  <c r="AE99" i="71"/>
  <c r="AD100" i="71"/>
  <c r="AE98" i="71"/>
  <c r="N98" i="71"/>
  <c r="F98" i="71"/>
  <c r="S101" i="71"/>
  <c r="AG101" i="71"/>
  <c r="L109" i="71"/>
  <c r="AF101" i="71"/>
  <c r="AD104" i="71"/>
  <c r="AE109" i="71"/>
  <c r="F111" i="71"/>
  <c r="N105" i="71"/>
  <c r="G105" i="71"/>
  <c r="T105" i="71"/>
  <c r="H105" i="71"/>
  <c r="AE108" i="71"/>
  <c r="N108" i="71"/>
  <c r="F108" i="71"/>
  <c r="H113" i="71"/>
  <c r="AG102" i="71"/>
  <c r="G102" i="71"/>
  <c r="H104" i="71"/>
  <c r="AE104" i="71"/>
  <c r="T111" i="71"/>
  <c r="S107" i="71"/>
  <c r="U107" i="71"/>
  <c r="F107" i="71"/>
  <c r="T107" i="71"/>
  <c r="S112" i="71"/>
  <c r="AE112" i="71"/>
  <c r="N112" i="71"/>
  <c r="F112" i="71"/>
  <c r="AE110" i="71"/>
  <c r="U115" i="71"/>
  <c r="S115" i="71"/>
  <c r="AE114" i="71"/>
  <c r="F114" i="71"/>
  <c r="L90" i="71"/>
  <c r="AF93" i="71"/>
  <c r="AF97" i="71"/>
  <c r="AF99" i="71"/>
  <c r="F99" i="71"/>
  <c r="AF105" i="71"/>
  <c r="U98" i="71"/>
  <c r="M104" i="71"/>
  <c r="M105" i="71"/>
  <c r="AF108" i="71"/>
  <c r="M106" i="71"/>
  <c r="AD116" i="71"/>
  <c r="S98" i="71"/>
  <c r="AE105" i="71"/>
  <c r="AJ88" i="71"/>
  <c r="AF91" i="71"/>
  <c r="CC144" i="67"/>
  <c r="BV144" i="67"/>
  <c r="X13" i="72" s="1"/>
  <c r="AV144" i="67"/>
  <c r="BG149" i="67"/>
  <c r="BX149" i="67"/>
  <c r="BB149" i="67"/>
  <c r="CB149" i="67"/>
  <c r="BM149" i="67"/>
  <c r="BP149" i="67"/>
  <c r="BE149" i="67"/>
  <c r="BT149" i="67"/>
  <c r="BJ149" i="67"/>
  <c r="AR144" i="67"/>
  <c r="Z13" i="72" s="1"/>
  <c r="AZ144" i="67"/>
  <c r="BD150" i="67"/>
  <c r="AU150" i="67"/>
  <c r="BB150" i="67"/>
  <c r="BO150" i="67"/>
  <c r="AZ150" i="67"/>
  <c r="BS150" i="67"/>
  <c r="BP150" i="67"/>
  <c r="BG150" i="67"/>
  <c r="BE140" i="67"/>
  <c r="BU140" i="67"/>
  <c r="AQ140" i="67"/>
  <c r="AV140" i="67"/>
  <c r="BY223" i="67"/>
  <c r="AS223" i="67"/>
  <c r="BD223" i="67"/>
  <c r="BP223" i="67"/>
  <c r="AX223" i="67"/>
  <c r="BN223" i="67"/>
  <c r="BM145" i="67"/>
  <c r="BT145" i="67"/>
  <c r="AS145" i="67"/>
  <c r="BE145" i="67"/>
  <c r="BH145" i="67"/>
  <c r="BQ145" i="67"/>
  <c r="BJ145" i="67"/>
  <c r="BS145" i="67"/>
  <c r="BP145" i="67"/>
  <c r="BN145" i="67"/>
  <c r="I101" i="71"/>
  <c r="I115" i="71"/>
  <c r="I94" i="71"/>
  <c r="AN99" i="4"/>
  <c r="AN46" i="4"/>
  <c r="G92" i="71"/>
  <c r="Z111" i="71"/>
  <c r="Y104" i="71"/>
  <c r="X91" i="71"/>
  <c r="F113" i="71"/>
  <c r="Y92" i="71"/>
  <c r="F91" i="71"/>
  <c r="H91" i="71"/>
  <c r="T112" i="71"/>
  <c r="G96" i="71"/>
  <c r="S103" i="71"/>
  <c r="AJ96" i="71"/>
  <c r="F103" i="71"/>
  <c r="AF113" i="71"/>
  <c r="R113" i="71"/>
  <c r="T89" i="71"/>
  <c r="AG90" i="71"/>
  <c r="G91" i="71"/>
  <c r="S92" i="71"/>
  <c r="AG100" i="71"/>
  <c r="H108" i="71"/>
  <c r="H93" i="71"/>
  <c r="M99" i="71"/>
  <c r="AA102" i="71"/>
  <c r="AD90" i="71"/>
  <c r="AD92" i="71"/>
  <c r="T100" i="71"/>
  <c r="G114" i="71"/>
  <c r="U109" i="71"/>
  <c r="AD103" i="71"/>
  <c r="AD111" i="71"/>
  <c r="AD113" i="71"/>
  <c r="S113" i="71"/>
  <c r="R109" i="71"/>
  <c r="T116" i="71"/>
  <c r="M102" i="71"/>
  <c r="AD115" i="71"/>
  <c r="M115" i="71"/>
  <c r="X103" i="71"/>
  <c r="X105" i="71"/>
  <c r="X109" i="71"/>
  <c r="X107" i="71"/>
  <c r="AJ112" i="71"/>
  <c r="AJ108" i="71"/>
  <c r="Y116" i="71"/>
  <c r="AA98" i="71"/>
  <c r="X89" i="71"/>
  <c r="AA96" i="71"/>
  <c r="AA108" i="71"/>
  <c r="M91" i="71"/>
  <c r="U91" i="71"/>
  <c r="AD91" i="71"/>
  <c r="AE95" i="71"/>
  <c r="F95" i="71"/>
  <c r="T95" i="71"/>
  <c r="H95" i="71"/>
  <c r="F97" i="71"/>
  <c r="U99" i="71"/>
  <c r="N100" i="71"/>
  <c r="F100" i="71"/>
  <c r="L97" i="71"/>
  <c r="T103" i="71"/>
  <c r="L103" i="71"/>
  <c r="M101" i="71"/>
  <c r="L101" i="71"/>
  <c r="H101" i="71"/>
  <c r="T109" i="71"/>
  <c r="H109" i="71"/>
  <c r="R101" i="71"/>
  <c r="AG105" i="71"/>
  <c r="R116" i="71"/>
  <c r="M109" i="71"/>
  <c r="S102" i="71"/>
  <c r="R102" i="71"/>
  <c r="N104" i="71"/>
  <c r="F104" i="71"/>
  <c r="R106" i="71"/>
  <c r="AG111" i="71"/>
  <c r="U112" i="71"/>
  <c r="L112" i="71"/>
  <c r="AG110" i="71"/>
  <c r="N110" i="71"/>
  <c r="F110" i="71"/>
  <c r="G112" i="71"/>
  <c r="AG115" i="71"/>
  <c r="T115" i="71"/>
  <c r="L115" i="71"/>
  <c r="AF112" i="71"/>
  <c r="N114" i="71"/>
  <c r="X85" i="71"/>
  <c r="N94" i="71"/>
  <c r="U94" i="71"/>
  <c r="S93" i="71"/>
  <c r="AG94" i="71"/>
  <c r="H89" i="71"/>
  <c r="R90" i="71"/>
  <c r="F93" i="71"/>
  <c r="R99" i="71"/>
  <c r="S111" i="71"/>
  <c r="G99" i="71"/>
  <c r="G104" i="71"/>
  <c r="M108" i="71"/>
  <c r="G106" i="71"/>
  <c r="S116" i="71"/>
  <c r="AJ84" i="71"/>
  <c r="AF110" i="71"/>
  <c r="L106" i="71"/>
  <c r="F92" i="71"/>
  <c r="I89" i="71"/>
  <c r="I98" i="71"/>
  <c r="AA104" i="71"/>
  <c r="AE92" i="71"/>
  <c r="AA100" i="71"/>
  <c r="H92" i="71"/>
  <c r="AA110" i="71"/>
  <c r="Y100" i="71"/>
  <c r="T110" i="71"/>
  <c r="AE113" i="71"/>
  <c r="T90" i="71"/>
  <c r="AF103" i="71"/>
  <c r="F96" i="71"/>
  <c r="X93" i="71"/>
  <c r="N89" i="71"/>
  <c r="AF89" i="71"/>
  <c r="S91" i="71"/>
  <c r="M96" i="71"/>
  <c r="H96" i="71"/>
  <c r="AD96" i="71"/>
  <c r="AD99" i="71"/>
  <c r="AF109" i="71"/>
  <c r="S108" i="71"/>
  <c r="Y102" i="71"/>
  <c r="AL116" i="71"/>
  <c r="AF90" i="71"/>
  <c r="F90" i="71"/>
  <c r="AF100" i="71"/>
  <c r="M114" i="71"/>
  <c r="G103" i="71"/>
  <c r="U113" i="71"/>
  <c r="AF95" i="71"/>
  <c r="AF94" i="71"/>
  <c r="S106" i="71"/>
  <c r="H116" i="71"/>
  <c r="AF115" i="71"/>
  <c r="Z113" i="71"/>
  <c r="Z103" i="71"/>
  <c r="Z101" i="71"/>
  <c r="AJ110" i="71"/>
  <c r="AJ102" i="71"/>
  <c r="AL108" i="71"/>
  <c r="AL94" i="71"/>
  <c r="Z89" i="71"/>
  <c r="AG93" i="71"/>
  <c r="G95" i="71"/>
  <c r="AG95" i="71"/>
  <c r="H97" i="71"/>
  <c r="T99" i="71"/>
  <c r="L99" i="71"/>
  <c r="AE97" i="71"/>
  <c r="N99" i="71"/>
  <c r="AE100" i="71"/>
  <c r="R98" i="71"/>
  <c r="AG103" i="71"/>
  <c r="H103" i="71"/>
  <c r="AG109" i="71"/>
  <c r="U104" i="71"/>
  <c r="M111" i="71"/>
  <c r="U105" i="71"/>
  <c r="R108" i="71"/>
  <c r="AE116" i="71"/>
  <c r="G101" i="71"/>
  <c r="U101" i="71"/>
  <c r="U102" i="71"/>
  <c r="AE102" i="71"/>
  <c r="AE106" i="71"/>
  <c r="L111" i="71"/>
  <c r="N107" i="71"/>
  <c r="G107" i="71"/>
  <c r="M107" i="71"/>
  <c r="R112" i="71"/>
  <c r="AF107" i="71"/>
  <c r="S110" i="71"/>
  <c r="H115" i="71"/>
  <c r="AD112" i="71"/>
  <c r="H114" i="71"/>
  <c r="L94" i="71"/>
  <c r="S94" i="71"/>
  <c r="U89" i="71"/>
  <c r="AG89" i="71"/>
  <c r="G93" i="71"/>
  <c r="R93" i="71"/>
  <c r="T94" i="71"/>
  <c r="N96" i="71"/>
  <c r="U96" i="71"/>
  <c r="U100" i="71"/>
  <c r="AD101" i="71"/>
  <c r="R103" i="71"/>
  <c r="M98" i="71"/>
  <c r="F105" i="71"/>
  <c r="AG106" i="71"/>
  <c r="T98" i="71"/>
  <c r="L98" i="71"/>
  <c r="G108" i="71"/>
  <c r="T108" i="71"/>
  <c r="AE111" i="71"/>
  <c r="U106" i="71"/>
  <c r="U116" i="71"/>
  <c r="AD98" i="71"/>
  <c r="AJ82" i="71"/>
  <c r="AL88" i="71"/>
  <c r="AG98" i="71"/>
  <c r="S95" i="71"/>
  <c r="DL113" i="67"/>
  <c r="DJ114" i="67"/>
  <c r="AJ113" i="71" s="1"/>
  <c r="DL90" i="67"/>
  <c r="AL89" i="71" s="1"/>
  <c r="DL101" i="67"/>
  <c r="DJ110" i="67"/>
  <c r="AJ109" i="71" s="1"/>
  <c r="DL110" i="67"/>
  <c r="AL109" i="71" s="1"/>
  <c r="I105" i="71"/>
  <c r="I113" i="71"/>
  <c r="AO67" i="4"/>
  <c r="AO39" i="4"/>
  <c r="AN111" i="4"/>
  <c r="AN76" i="4"/>
  <c r="AN67" i="4"/>
  <c r="AM111" i="4"/>
  <c r="AK113" i="71"/>
  <c r="AK109" i="71"/>
  <c r="AK105" i="71"/>
  <c r="AK101" i="71"/>
  <c r="AM97" i="71"/>
  <c r="AK93" i="71"/>
  <c r="AM91" i="71"/>
  <c r="AD88" i="71"/>
  <c r="M88" i="71"/>
  <c r="AE87" i="71"/>
  <c r="AM87" i="71"/>
  <c r="AE86" i="71"/>
  <c r="N86" i="71"/>
  <c r="AF85" i="71"/>
  <c r="M85" i="71"/>
  <c r="AE84" i="71"/>
  <c r="AG83" i="71"/>
  <c r="L83" i="71"/>
  <c r="AD82" i="71"/>
  <c r="S82" i="71"/>
  <c r="L82" i="71"/>
  <c r="R83" i="71"/>
  <c r="R84" i="71"/>
  <c r="R85" i="71"/>
  <c r="R86" i="71"/>
  <c r="R87" i="71"/>
  <c r="R88" i="71"/>
  <c r="R115" i="71"/>
  <c r="T82" i="71"/>
  <c r="T83" i="71"/>
  <c r="T84" i="71"/>
  <c r="T85" i="71"/>
  <c r="T86" i="71"/>
  <c r="T87" i="71"/>
  <c r="T88" i="71"/>
  <c r="F82" i="71"/>
  <c r="H82" i="71"/>
  <c r="G83" i="71"/>
  <c r="F84" i="71"/>
  <c r="H84" i="71"/>
  <c r="G85" i="71"/>
  <c r="F86" i="71"/>
  <c r="H86" i="71"/>
  <c r="G87" i="71"/>
  <c r="F88" i="71"/>
  <c r="H88" i="71"/>
  <c r="G89" i="71"/>
  <c r="AM113" i="71"/>
  <c r="AM109" i="71"/>
  <c r="AM105" i="71"/>
  <c r="AM101" i="71"/>
  <c r="AM93" i="71"/>
  <c r="AE88" i="71"/>
  <c r="N88" i="71"/>
  <c r="AF87" i="71"/>
  <c r="L87" i="71"/>
  <c r="AF86" i="71"/>
  <c r="AL86" i="71"/>
  <c r="AG85" i="71"/>
  <c r="AK85" i="71"/>
  <c r="N85" i="71"/>
  <c r="AF84" i="71"/>
  <c r="AL84" i="71"/>
  <c r="L84" i="71"/>
  <c r="AD83" i="71"/>
  <c r="AK83" i="71"/>
  <c r="M83" i="71"/>
  <c r="AE82" i="71"/>
  <c r="M82" i="71"/>
  <c r="AG104" i="71"/>
  <c r="EZ14" i="67"/>
  <c r="DI14" i="67"/>
  <c r="GA14" i="67" s="1"/>
  <c r="CH14" i="67"/>
  <c r="AW14" i="67"/>
  <c r="FA12" i="67"/>
  <c r="BE14" i="67"/>
  <c r="I13" i="72" s="1"/>
  <c r="BK12" i="67"/>
  <c r="M11" i="72" s="1"/>
  <c r="DJ116" i="67"/>
  <c r="AJ115" i="71" s="1"/>
  <c r="BN99" i="67"/>
  <c r="P98" i="71" s="1"/>
  <c r="AK115" i="71"/>
  <c r="AK111" i="71"/>
  <c r="AK107" i="71"/>
  <c r="AK103" i="71"/>
  <c r="AK99" i="71"/>
  <c r="AK95" i="71"/>
  <c r="AK89" i="71"/>
  <c r="AF88" i="71"/>
  <c r="AG87" i="71"/>
  <c r="M87" i="71"/>
  <c r="AG86" i="71"/>
  <c r="L86" i="71"/>
  <c r="AD85" i="71"/>
  <c r="AM85" i="71"/>
  <c r="AG84" i="71"/>
  <c r="M84" i="71"/>
  <c r="AE83" i="71"/>
  <c r="AM83" i="71"/>
  <c r="N83" i="71"/>
  <c r="AF82" i="71"/>
  <c r="N82" i="71"/>
  <c r="DH84" i="67"/>
  <c r="DX14" i="67"/>
  <c r="BF14" i="67"/>
  <c r="J13" i="72" s="1"/>
  <c r="BC9" i="67"/>
  <c r="G8" i="72" s="1"/>
  <c r="AR9" i="67"/>
  <c r="H8" i="72" s="1"/>
  <c r="EQ98" i="67"/>
  <c r="AO97" i="71" s="1"/>
  <c r="BC91" i="67"/>
  <c r="R82" i="71"/>
  <c r="S83" i="71"/>
  <c r="S84" i="71"/>
  <c r="S85" i="71"/>
  <c r="S86" i="71"/>
  <c r="S87" i="71"/>
  <c r="S88" i="71"/>
  <c r="U82" i="71"/>
  <c r="U83" i="71"/>
  <c r="U84" i="71"/>
  <c r="U85" i="71"/>
  <c r="U86" i="71"/>
  <c r="U87" i="71"/>
  <c r="U88" i="71"/>
  <c r="G82" i="71"/>
  <c r="F83" i="71"/>
  <c r="H83" i="71"/>
  <c r="G84" i="71"/>
  <c r="F85" i="71"/>
  <c r="H85" i="71"/>
  <c r="G86" i="71"/>
  <c r="F87" i="71"/>
  <c r="H87" i="71"/>
  <c r="G88" i="71"/>
  <c r="AM115" i="71"/>
  <c r="AM111" i="71"/>
  <c r="AM107" i="71"/>
  <c r="AM103" i="71"/>
  <c r="AM99" i="71"/>
  <c r="AK97" i="71"/>
  <c r="AM95" i="71"/>
  <c r="AK91" i="71"/>
  <c r="AM89" i="71"/>
  <c r="AG88" i="71"/>
  <c r="L88" i="71"/>
  <c r="AD87" i="71"/>
  <c r="AK87" i="71"/>
  <c r="N87" i="71"/>
  <c r="AD86" i="71"/>
  <c r="M86" i="71"/>
  <c r="AE85" i="71"/>
  <c r="L85" i="71"/>
  <c r="AD84" i="71"/>
  <c r="N84" i="71"/>
  <c r="AF83" i="71"/>
  <c r="AG82" i="71"/>
  <c r="DH116" i="67"/>
  <c r="DH112" i="67"/>
  <c r="DH108" i="67"/>
  <c r="DH104" i="67"/>
  <c r="DH100" i="67"/>
  <c r="DH96" i="67"/>
  <c r="DH90" i="67"/>
  <c r="DH88" i="67"/>
  <c r="EG14" i="67"/>
  <c r="AG13" i="72" s="1"/>
  <c r="CR14" i="67"/>
  <c r="Y19" i="72" l="1"/>
  <c r="AC18" i="72"/>
  <c r="AA20" i="72"/>
  <c r="BC87" i="4"/>
  <c r="BA87" i="4" s="1"/>
  <c r="AA13" i="72"/>
  <c r="AA8" i="72"/>
  <c r="AF129" i="71"/>
  <c r="V12" i="72"/>
  <c r="DB13" i="67"/>
  <c r="AN12" i="72" s="1"/>
  <c r="AY63" i="4"/>
  <c r="AZ63" i="4" s="1"/>
  <c r="BD63" i="4" s="1"/>
  <c r="BB63" i="4" s="1"/>
  <c r="BC63" i="4"/>
  <c r="BA63" i="4" s="1"/>
  <c r="V23" i="72"/>
  <c r="DB24" i="67"/>
  <c r="AN23" i="72" s="1"/>
  <c r="T31" i="72"/>
  <c r="CZ32" i="67"/>
  <c r="AL31" i="72" s="1"/>
  <c r="AJ31" i="72"/>
  <c r="DB28" i="67"/>
  <c r="AN27" i="72" s="1"/>
  <c r="V27" i="72"/>
  <c r="DB32" i="67"/>
  <c r="AN31" i="72" s="1"/>
  <c r="V31" i="72"/>
  <c r="T27" i="72"/>
  <c r="CZ28" i="67"/>
  <c r="AL27" i="72" s="1"/>
  <c r="CX28" i="67"/>
  <c r="AJ27" i="72" s="1"/>
  <c r="R27" i="72"/>
  <c r="CX32" i="67"/>
  <c r="R31" i="72"/>
  <c r="X52" i="72"/>
  <c r="L138" i="71"/>
  <c r="M140" i="71"/>
  <c r="L141" i="71"/>
  <c r="Y127" i="71"/>
  <c r="L142" i="71"/>
  <c r="M144" i="71"/>
  <c r="L145" i="71"/>
  <c r="Y133" i="71"/>
  <c r="L150" i="71"/>
  <c r="L134" i="71"/>
  <c r="M152" i="71"/>
  <c r="M136" i="71"/>
  <c r="L153" i="71"/>
  <c r="L137" i="71"/>
  <c r="AD150" i="71"/>
  <c r="AD142" i="71"/>
  <c r="AD134" i="71"/>
  <c r="AD128" i="71"/>
  <c r="AA150" i="71"/>
  <c r="AA111" i="72" s="1"/>
  <c r="Y141" i="71"/>
  <c r="Y125" i="71"/>
  <c r="Y86" i="72" s="1"/>
  <c r="AD130" i="71"/>
  <c r="AD124" i="71"/>
  <c r="L121" i="71"/>
  <c r="L146" i="71"/>
  <c r="L130" i="71"/>
  <c r="M148" i="71"/>
  <c r="M132" i="71"/>
  <c r="L149" i="71"/>
  <c r="L133" i="71"/>
  <c r="AD148" i="71"/>
  <c r="AD140" i="71"/>
  <c r="AD132" i="71"/>
  <c r="AD126" i="71"/>
  <c r="Y151" i="71"/>
  <c r="Y135" i="71"/>
  <c r="AB15" i="72"/>
  <c r="Y9" i="72"/>
  <c r="Z18" i="72"/>
  <c r="AB23" i="72"/>
  <c r="AC107" i="71"/>
  <c r="AA6" i="72"/>
  <c r="Y103" i="71"/>
  <c r="AC43" i="72"/>
  <c r="AC19" i="72"/>
  <c r="AC69" i="72"/>
  <c r="AA69" i="72"/>
  <c r="AB78" i="72"/>
  <c r="X8" i="72"/>
  <c r="Y6" i="72"/>
  <c r="AB92" i="71"/>
  <c r="X50" i="72"/>
  <c r="Y14" i="72"/>
  <c r="Z6" i="72"/>
  <c r="Z11" i="72"/>
  <c r="AA78" i="72"/>
  <c r="X43" i="72"/>
  <c r="AB19" i="72"/>
  <c r="X14" i="72"/>
  <c r="AB14" i="72"/>
  <c r="X90" i="71"/>
  <c r="X19" i="72"/>
  <c r="X18" i="72"/>
  <c r="AC115" i="71"/>
  <c r="AA115" i="71"/>
  <c r="AC20" i="72"/>
  <c r="AC16" i="72"/>
  <c r="Y78" i="72"/>
  <c r="AC78" i="72"/>
  <c r="AA43" i="72"/>
  <c r="X6" i="72"/>
  <c r="AA18" i="72"/>
  <c r="AB18" i="72"/>
  <c r="AB76" i="72"/>
  <c r="AB102" i="71"/>
  <c r="AB11" i="72"/>
  <c r="Z78" i="72"/>
  <c r="AA76" i="72"/>
  <c r="AA30" i="72"/>
  <c r="Z50" i="72"/>
  <c r="Y76" i="72"/>
  <c r="AB30" i="72"/>
  <c r="AC85" i="71"/>
  <c r="AF145" i="71"/>
  <c r="AB50" i="72"/>
  <c r="AB69" i="72"/>
  <c r="Y18" i="72"/>
  <c r="Z52" i="72"/>
  <c r="AF141" i="71"/>
  <c r="AF153" i="71"/>
  <c r="AF137" i="71"/>
  <c r="AF149" i="71"/>
  <c r="AF133" i="71"/>
  <c r="BU152" i="67"/>
  <c r="AQ152" i="67"/>
  <c r="BL152" i="67"/>
  <c r="BA152" i="67"/>
  <c r="BQ152" i="67"/>
  <c r="AS152" i="67"/>
  <c r="AR152" i="67"/>
  <c r="Z21" i="72" s="1"/>
  <c r="BD152" i="67"/>
  <c r="AU152" i="67"/>
  <c r="CB152" i="67"/>
  <c r="BJ152" i="67"/>
  <c r="BT152" i="67"/>
  <c r="BB152" i="67"/>
  <c r="BY152" i="67"/>
  <c r="AW152" i="67"/>
  <c r="BR152" i="67"/>
  <c r="BO152" i="67"/>
  <c r="BP152" i="67"/>
  <c r="BN152" i="67"/>
  <c r="BH152" i="67"/>
  <c r="AT152" i="67"/>
  <c r="AB21" i="72" s="1"/>
  <c r="BF152" i="67"/>
  <c r="BW152" i="67"/>
  <c r="BM152" i="67"/>
  <c r="BS152" i="67"/>
  <c r="AV152" i="67"/>
  <c r="AY152" i="67"/>
  <c r="AX152" i="67"/>
  <c r="AZ152" i="67"/>
  <c r="CA152" i="67"/>
  <c r="CC152" i="67"/>
  <c r="BG152" i="67"/>
  <c r="BZ152" i="67"/>
  <c r="BC152" i="67"/>
  <c r="AP152" i="67"/>
  <c r="X21" i="72" s="1"/>
  <c r="BI152" i="67"/>
  <c r="BV152" i="67"/>
  <c r="BX152" i="67"/>
  <c r="BK152" i="67"/>
  <c r="BE152" i="67"/>
  <c r="AW160" i="67"/>
  <c r="BM160" i="67"/>
  <c r="CC160" i="67"/>
  <c r="BD160" i="67"/>
  <c r="BT160" i="67"/>
  <c r="AU160" i="67"/>
  <c r="BK160" i="67"/>
  <c r="CA160" i="67"/>
  <c r="BB160" i="67"/>
  <c r="BR160" i="67"/>
  <c r="AS160" i="67"/>
  <c r="AA29" i="72" s="1"/>
  <c r="BI160" i="67"/>
  <c r="BY160" i="67"/>
  <c r="AZ160" i="67"/>
  <c r="BP160" i="67"/>
  <c r="AQ160" i="67"/>
  <c r="Y29" i="72" s="1"/>
  <c r="BG160" i="67"/>
  <c r="BW160" i="67"/>
  <c r="AX160" i="67"/>
  <c r="BN160" i="67"/>
  <c r="BE160" i="67"/>
  <c r="BU160" i="67"/>
  <c r="AV160" i="67"/>
  <c r="BL160" i="67"/>
  <c r="CB160" i="67"/>
  <c r="BC160" i="67"/>
  <c r="BS160" i="67"/>
  <c r="AT160" i="67"/>
  <c r="AB29" i="72" s="1"/>
  <c r="BJ160" i="67"/>
  <c r="BZ160" i="67"/>
  <c r="BA160" i="67"/>
  <c r="BQ160" i="67"/>
  <c r="AR160" i="67"/>
  <c r="BH160" i="67"/>
  <c r="BX160" i="67"/>
  <c r="AY160" i="67"/>
  <c r="BO160" i="67"/>
  <c r="AP160" i="67"/>
  <c r="BF160" i="67"/>
  <c r="BV160" i="67"/>
  <c r="BU168" i="67"/>
  <c r="BX168" i="67"/>
  <c r="AZ168" i="67"/>
  <c r="BA168" i="67"/>
  <c r="BY168" i="67"/>
  <c r="BE168" i="67"/>
  <c r="BT168" i="67"/>
  <c r="AU168" i="67"/>
  <c r="BK168" i="67"/>
  <c r="CA168" i="67"/>
  <c r="BB168" i="67"/>
  <c r="BR168" i="67"/>
  <c r="AW168" i="67"/>
  <c r="CB168" i="67"/>
  <c r="AQ168" i="67"/>
  <c r="BG168" i="67"/>
  <c r="BW168" i="67"/>
  <c r="AX168" i="67"/>
  <c r="BN168" i="67"/>
  <c r="BD168" i="67"/>
  <c r="BC168" i="67"/>
  <c r="BS168" i="67"/>
  <c r="AT168" i="67"/>
  <c r="AB37" i="72" s="1"/>
  <c r="BJ168" i="67"/>
  <c r="BZ168" i="67"/>
  <c r="BL168" i="67"/>
  <c r="AY168" i="67"/>
  <c r="BO168" i="67"/>
  <c r="AP168" i="67"/>
  <c r="BF168" i="67"/>
  <c r="BV168" i="67"/>
  <c r="CC168" i="67"/>
  <c r="BQ168" i="67"/>
  <c r="BI168" i="67"/>
  <c r="BH168" i="67"/>
  <c r="AR168" i="67"/>
  <c r="Z37" i="72" s="1"/>
  <c r="BP168" i="67"/>
  <c r="AV168" i="67"/>
  <c r="BM168" i="67"/>
  <c r="AS168" i="67"/>
  <c r="BP175" i="67"/>
  <c r="BK175" i="67"/>
  <c r="BL175" i="67"/>
  <c r="BF175" i="67"/>
  <c r="AX175" i="67"/>
  <c r="BX175" i="67"/>
  <c r="BV175" i="67"/>
  <c r="BD175" i="67"/>
  <c r="AU175" i="67"/>
  <c r="BS175" i="67"/>
  <c r="AZ175" i="67"/>
  <c r="AP175" i="67"/>
  <c r="AV175" i="67"/>
  <c r="CC175" i="67"/>
  <c r="BZ175" i="67"/>
  <c r="BH175" i="67"/>
  <c r="BA175" i="67"/>
  <c r="BI175" i="67"/>
  <c r="BR175" i="67"/>
  <c r="BE175" i="67"/>
  <c r="AY175" i="67"/>
  <c r="BM175" i="67"/>
  <c r="BO175" i="67"/>
  <c r="BG175" i="67"/>
  <c r="BY175" i="67"/>
  <c r="AR175" i="67"/>
  <c r="Z44" i="72" s="1"/>
  <c r="BW175" i="67"/>
  <c r="AT175" i="67"/>
  <c r="AW175" i="67"/>
  <c r="BC175" i="67"/>
  <c r="BJ175" i="67"/>
  <c r="AQ175" i="67"/>
  <c r="Y44" i="72" s="1"/>
  <c r="BN175" i="67"/>
  <c r="CB175" i="67"/>
  <c r="CA175" i="67"/>
  <c r="BU175" i="67"/>
  <c r="BB175" i="67"/>
  <c r="AS175" i="67"/>
  <c r="AA44" i="72" s="1"/>
  <c r="BT175" i="67"/>
  <c r="BQ175" i="67"/>
  <c r="BJ191" i="67"/>
  <c r="BD191" i="67"/>
  <c r="BT191" i="67"/>
  <c r="AW191" i="67"/>
  <c r="BM191" i="67"/>
  <c r="AP191" i="67"/>
  <c r="BQ191" i="67"/>
  <c r="BI191" i="67"/>
  <c r="AS191" i="67"/>
  <c r="AA60" i="72" s="1"/>
  <c r="BN191" i="67"/>
  <c r="BH191" i="67"/>
  <c r="CB191" i="67"/>
  <c r="BA191" i="67"/>
  <c r="AU191" i="67"/>
  <c r="CA191" i="67"/>
  <c r="BE191" i="67"/>
  <c r="BY191" i="67"/>
  <c r="BL191" i="67"/>
  <c r="BB191" i="67"/>
  <c r="CC191" i="67"/>
  <c r="AX191" i="67"/>
  <c r="BZ191" i="67"/>
  <c r="AZ191" i="67"/>
  <c r="AQ191" i="67"/>
  <c r="BW191" i="67"/>
  <c r="BV191" i="67"/>
  <c r="BO191" i="67"/>
  <c r="AV191" i="67"/>
  <c r="BX191" i="67"/>
  <c r="BR191" i="67"/>
  <c r="BK191" i="67"/>
  <c r="AT191" i="67"/>
  <c r="AB60" i="72" s="1"/>
  <c r="AR191" i="67"/>
  <c r="Z60" i="72" s="1"/>
  <c r="BP191" i="67"/>
  <c r="BG191" i="67"/>
  <c r="BF191" i="67"/>
  <c r="BS191" i="67"/>
  <c r="BC191" i="67"/>
  <c r="BU191" i="67"/>
  <c r="AY191" i="67"/>
  <c r="BU199" i="67"/>
  <c r="AV199" i="67"/>
  <c r="BL199" i="67"/>
  <c r="CB199" i="67"/>
  <c r="BG199" i="67"/>
  <c r="CC199" i="67"/>
  <c r="BF199" i="67"/>
  <c r="CA199" i="67"/>
  <c r="AT199" i="67"/>
  <c r="AS199" i="67"/>
  <c r="BJ199" i="67"/>
  <c r="AY199" i="67"/>
  <c r="BD199" i="67"/>
  <c r="BX199" i="67"/>
  <c r="BM199" i="67"/>
  <c r="AU199" i="67"/>
  <c r="BV199" i="67"/>
  <c r="BE199" i="67"/>
  <c r="BN199" i="67"/>
  <c r="AR199" i="67"/>
  <c r="BT199" i="67"/>
  <c r="BR199" i="67"/>
  <c r="BK199" i="67"/>
  <c r="BS199" i="67"/>
  <c r="BY199" i="67"/>
  <c r="BP199" i="67"/>
  <c r="BB199" i="67"/>
  <c r="BA199" i="67"/>
  <c r="BI199" i="67"/>
  <c r="BC199" i="67"/>
  <c r="BH199" i="67"/>
  <c r="AW199" i="67"/>
  <c r="AP199" i="67"/>
  <c r="X68" i="72" s="1"/>
  <c r="AX199" i="67"/>
  <c r="BZ199" i="67"/>
  <c r="AZ199" i="67"/>
  <c r="AQ199" i="67"/>
  <c r="BW199" i="67"/>
  <c r="BQ199" i="67"/>
  <c r="BO199" i="67"/>
  <c r="BS214" i="67"/>
  <c r="AP214" i="67"/>
  <c r="BB214" i="67"/>
  <c r="BR214" i="67"/>
  <c r="AV214" i="67"/>
  <c r="BL214" i="67"/>
  <c r="BC214" i="67"/>
  <c r="AS214" i="67"/>
  <c r="BU214" i="67"/>
  <c r="BM214" i="67"/>
  <c r="BK214" i="67"/>
  <c r="BF214" i="67"/>
  <c r="BZ214" i="67"/>
  <c r="BG214" i="67"/>
  <c r="BI214" i="67"/>
  <c r="BH214" i="67"/>
  <c r="BE214" i="67"/>
  <c r="BD214" i="67"/>
  <c r="AX214" i="67"/>
  <c r="BV214" i="67"/>
  <c r="BQ214" i="67"/>
  <c r="BX214" i="67"/>
  <c r="AY214" i="67"/>
  <c r="AT214" i="67"/>
  <c r="BN214" i="67"/>
  <c r="AU214" i="67"/>
  <c r="BP214" i="67"/>
  <c r="CC214" i="67"/>
  <c r="AW214" i="67"/>
  <c r="BJ214" i="67"/>
  <c r="BA214" i="67"/>
  <c r="CB214" i="67"/>
  <c r="BO214" i="67"/>
  <c r="CA214" i="67"/>
  <c r="BY214" i="67"/>
  <c r="AR214" i="67"/>
  <c r="Z83" i="71" s="1"/>
  <c r="AQ214" i="67"/>
  <c r="Y83" i="71" s="1"/>
  <c r="BW214" i="67"/>
  <c r="AZ214" i="67"/>
  <c r="BT214" i="67"/>
  <c r="BO155" i="67"/>
  <c r="BS155" i="67"/>
  <c r="AT155" i="67"/>
  <c r="BF155" i="67"/>
  <c r="BE155" i="67"/>
  <c r="BT155" i="67"/>
  <c r="BD155" i="67"/>
  <c r="AS155" i="67"/>
  <c r="AP155" i="67"/>
  <c r="AQ155" i="67"/>
  <c r="AU155" i="67"/>
  <c r="BX155" i="67"/>
  <c r="BH155" i="67"/>
  <c r="BV155" i="67"/>
  <c r="CC155" i="67"/>
  <c r="BY155" i="67"/>
  <c r="BZ155" i="67"/>
  <c r="CB155" i="67"/>
  <c r="BL155" i="67"/>
  <c r="AV155" i="67"/>
  <c r="BK155" i="67"/>
  <c r="BQ155" i="67"/>
  <c r="BN155" i="67"/>
  <c r="BR155" i="67"/>
  <c r="BW155" i="67"/>
  <c r="BP155" i="67"/>
  <c r="AZ155" i="67"/>
  <c r="BB155" i="67"/>
  <c r="BC155" i="67"/>
  <c r="BA155" i="67"/>
  <c r="BG155" i="67"/>
  <c r="BI155" i="67"/>
  <c r="AX155" i="67"/>
  <c r="AR155" i="67"/>
  <c r="Z24" i="72" s="1"/>
  <c r="AY155" i="67"/>
  <c r="CA155" i="67"/>
  <c r="BM155" i="67"/>
  <c r="BU155" i="67"/>
  <c r="BJ155" i="67"/>
  <c r="AW155" i="67"/>
  <c r="BJ163" i="67"/>
  <c r="AY163" i="67"/>
  <c r="BC163" i="67"/>
  <c r="BA163" i="67"/>
  <c r="AR163" i="67"/>
  <c r="BU163" i="67"/>
  <c r="CC163" i="67"/>
  <c r="BN163" i="67"/>
  <c r="AP163" i="67"/>
  <c r="BX163" i="67"/>
  <c r="BH163" i="67"/>
  <c r="BW163" i="67"/>
  <c r="CA163" i="67"/>
  <c r="BR163" i="67"/>
  <c r="CB163" i="67"/>
  <c r="BL163" i="67"/>
  <c r="AV163" i="67"/>
  <c r="BI163" i="67"/>
  <c r="BF163" i="67"/>
  <c r="BS163" i="67"/>
  <c r="BP163" i="67"/>
  <c r="AZ163" i="67"/>
  <c r="AU163" i="67"/>
  <c r="BM163" i="67"/>
  <c r="BQ163" i="67"/>
  <c r="BT163" i="67"/>
  <c r="BD163" i="67"/>
  <c r="AQ163" i="67"/>
  <c r="AX163" i="67"/>
  <c r="AT163" i="67"/>
  <c r="BG163" i="67"/>
  <c r="BK163" i="67"/>
  <c r="BO163" i="67"/>
  <c r="BB163" i="67"/>
  <c r="BV163" i="67"/>
  <c r="AW163" i="67"/>
  <c r="BZ163" i="67"/>
  <c r="BY163" i="67"/>
  <c r="BE163" i="67"/>
  <c r="AS163" i="67"/>
  <c r="AA32" i="72" s="1"/>
  <c r="AS171" i="67"/>
  <c r="AY171" i="67"/>
  <c r="AR171" i="67"/>
  <c r="BH171" i="67"/>
  <c r="BX171" i="67"/>
  <c r="BD171" i="67"/>
  <c r="CB171" i="67"/>
  <c r="BV171" i="67"/>
  <c r="BA171" i="67"/>
  <c r="BM171" i="67"/>
  <c r="AQ171" i="67"/>
  <c r="AT171" i="67"/>
  <c r="BS171" i="67"/>
  <c r="BU171" i="67"/>
  <c r="AZ171" i="67"/>
  <c r="BT171" i="67"/>
  <c r="CA171" i="67"/>
  <c r="BF171" i="67"/>
  <c r="BR171" i="67"/>
  <c r="AW171" i="67"/>
  <c r="BJ171" i="67"/>
  <c r="AV171" i="67"/>
  <c r="BP171" i="67"/>
  <c r="BK171" i="67"/>
  <c r="AP171" i="67"/>
  <c r="X40" i="72" s="1"/>
  <c r="BW171" i="67"/>
  <c r="BB171" i="67"/>
  <c r="AX171" i="67"/>
  <c r="BL171" i="67"/>
  <c r="BQ171" i="67"/>
  <c r="AU171" i="67"/>
  <c r="CC171" i="67"/>
  <c r="BG171" i="67"/>
  <c r="BO171" i="67"/>
  <c r="BY171" i="67"/>
  <c r="BZ171" i="67"/>
  <c r="BI171" i="67"/>
  <c r="BN171" i="67"/>
  <c r="BE171" i="67"/>
  <c r="BC171" i="67"/>
  <c r="BU182" i="67"/>
  <c r="BB182" i="67"/>
  <c r="BR182" i="67"/>
  <c r="AW182" i="67"/>
  <c r="BS182" i="67"/>
  <c r="AV182" i="67"/>
  <c r="BQ182" i="67"/>
  <c r="BO182" i="67"/>
  <c r="AU182" i="67"/>
  <c r="AY182" i="67"/>
  <c r="AX182" i="67"/>
  <c r="BV182" i="67"/>
  <c r="BH182" i="67"/>
  <c r="AQ182" i="67"/>
  <c r="BW182" i="67"/>
  <c r="BY182" i="67"/>
  <c r="BI182" i="67"/>
  <c r="AT182" i="67"/>
  <c r="BN182" i="67"/>
  <c r="BC182" i="67"/>
  <c r="CC182" i="67"/>
  <c r="BL182" i="67"/>
  <c r="BE182" i="67"/>
  <c r="BT182" i="67"/>
  <c r="AP182" i="67"/>
  <c r="BJ182" i="67"/>
  <c r="AR182" i="67"/>
  <c r="Z51" i="72" s="1"/>
  <c r="BX182" i="67"/>
  <c r="BG182" i="67"/>
  <c r="AS182" i="67"/>
  <c r="BP182" i="67"/>
  <c r="BF182" i="67"/>
  <c r="BZ182" i="67"/>
  <c r="BM182" i="67"/>
  <c r="BA182" i="67"/>
  <c r="CB182" i="67"/>
  <c r="BD182" i="67"/>
  <c r="CA182" i="67"/>
  <c r="AZ182" i="67"/>
  <c r="BK182" i="67"/>
  <c r="AT198" i="67"/>
  <c r="BX198" i="67"/>
  <c r="AS198" i="67"/>
  <c r="BF198" i="67"/>
  <c r="BA198" i="67"/>
  <c r="BY198" i="67"/>
  <c r="BM198" i="67"/>
  <c r="BP198" i="67"/>
  <c r="AR198" i="67"/>
  <c r="AY198" i="67"/>
  <c r="BU198" i="67"/>
  <c r="BC198" i="67"/>
  <c r="AU198" i="67"/>
  <c r="AP198" i="67"/>
  <c r="BS198" i="67"/>
  <c r="CA198" i="67"/>
  <c r="AW198" i="67"/>
  <c r="BI198" i="67"/>
  <c r="BN198" i="67"/>
  <c r="BL198" i="67"/>
  <c r="BZ198" i="67"/>
  <c r="CB198" i="67"/>
  <c r="BK198" i="67"/>
  <c r="AQ198" i="67"/>
  <c r="BT198" i="67"/>
  <c r="BR198" i="67"/>
  <c r="BQ198" i="67"/>
  <c r="AX198" i="67"/>
  <c r="CC198" i="67"/>
  <c r="BD198" i="67"/>
  <c r="BJ198" i="67"/>
  <c r="BG198" i="67"/>
  <c r="AZ198" i="67"/>
  <c r="BV198" i="67"/>
  <c r="BW198" i="67"/>
  <c r="BB198" i="67"/>
  <c r="AV198" i="67"/>
  <c r="BO198" i="67"/>
  <c r="BH198" i="67"/>
  <c r="BE198" i="67"/>
  <c r="BK206" i="67"/>
  <c r="BS206" i="67"/>
  <c r="BD206" i="67"/>
  <c r="AX206" i="67"/>
  <c r="BJ206" i="67"/>
  <c r="BZ206" i="67"/>
  <c r="BG206" i="67"/>
  <c r="CB206" i="67"/>
  <c r="BP206" i="67"/>
  <c r="BH206" i="67"/>
  <c r="AY206" i="67"/>
  <c r="CA206" i="67"/>
  <c r="AW206" i="67"/>
  <c r="BB206" i="67"/>
  <c r="BV206" i="67"/>
  <c r="BL206" i="67"/>
  <c r="BC206" i="67"/>
  <c r="AZ206" i="67"/>
  <c r="BE206" i="67"/>
  <c r="AR206" i="67"/>
  <c r="Z75" i="72" s="1"/>
  <c r="AQ206" i="67"/>
  <c r="Y75" i="72" s="1"/>
  <c r="BW206" i="67"/>
  <c r="AS206" i="67"/>
  <c r="BM206" i="67"/>
  <c r="AT206" i="67"/>
  <c r="BR206" i="67"/>
  <c r="BQ206" i="67"/>
  <c r="BX206" i="67"/>
  <c r="CC206" i="67"/>
  <c r="AP206" i="67"/>
  <c r="BN206" i="67"/>
  <c r="BA206" i="67"/>
  <c r="BI206" i="67"/>
  <c r="BU206" i="67"/>
  <c r="BF206" i="67"/>
  <c r="AV206" i="67"/>
  <c r="AU206" i="67"/>
  <c r="BO206" i="67"/>
  <c r="BT206" i="67"/>
  <c r="BY206" i="67"/>
  <c r="AX136" i="67"/>
  <c r="AQ136" i="67"/>
  <c r="BP136" i="67"/>
  <c r="BY136" i="67"/>
  <c r="BI136" i="67"/>
  <c r="BW136" i="67"/>
  <c r="BB136" i="67"/>
  <c r="BF136" i="67"/>
  <c r="BV136" i="67"/>
  <c r="BZ136" i="67"/>
  <c r="AP136" i="67"/>
  <c r="AV136" i="67"/>
  <c r="CC136" i="67"/>
  <c r="BE136" i="67"/>
  <c r="BL136" i="67"/>
  <c r="BJ136" i="67"/>
  <c r="BQ136" i="67"/>
  <c r="CB136" i="67"/>
  <c r="AW136" i="67"/>
  <c r="BT136" i="67"/>
  <c r="BC136" i="67"/>
  <c r="BU136" i="67"/>
  <c r="BG136" i="67"/>
  <c r="BN136" i="67"/>
  <c r="AR136" i="67"/>
  <c r="BR136" i="67"/>
  <c r="AY136" i="67"/>
  <c r="BO136" i="67"/>
  <c r="BA136" i="67"/>
  <c r="AT136" i="67"/>
  <c r="BS136" i="67"/>
  <c r="BM136" i="67"/>
  <c r="AS136" i="67"/>
  <c r="CA136" i="67"/>
  <c r="BK136" i="67"/>
  <c r="BX136" i="67"/>
  <c r="BD136" i="67"/>
  <c r="AZ136" i="67"/>
  <c r="BH136" i="67"/>
  <c r="AU136" i="67"/>
  <c r="AC5" i="72" s="1"/>
  <c r="BU161" i="67"/>
  <c r="CC161" i="67"/>
  <c r="BC161" i="67"/>
  <c r="AY161" i="67"/>
  <c r="BR161" i="67"/>
  <c r="AR169" i="67"/>
  <c r="AW169" i="67"/>
  <c r="BQ169" i="67"/>
  <c r="AZ169" i="67"/>
  <c r="BA169" i="67"/>
  <c r="BD169" i="67"/>
  <c r="CA169" i="67"/>
  <c r="BX169" i="67"/>
  <c r="BZ169" i="67"/>
  <c r="BC169" i="67"/>
  <c r="BB169" i="67"/>
  <c r="BO169" i="67"/>
  <c r="BP169" i="67"/>
  <c r="BV169" i="67"/>
  <c r="BT169" i="67"/>
  <c r="BM169" i="67"/>
  <c r="AX169" i="67"/>
  <c r="BW169" i="67"/>
  <c r="BY169" i="67"/>
  <c r="AV169" i="67"/>
  <c r="BE169" i="67"/>
  <c r="BR169" i="67"/>
  <c r="CC169" i="67"/>
  <c r="BI169" i="67"/>
  <c r="AT169" i="67"/>
  <c r="AS169" i="67"/>
  <c r="BG169" i="67"/>
  <c r="BS169" i="67"/>
  <c r="AY169" i="67"/>
  <c r="AP169" i="67"/>
  <c r="BL169" i="67"/>
  <c r="AQ169" i="67"/>
  <c r="AU169" i="67"/>
  <c r="BU169" i="67"/>
  <c r="BN169" i="67"/>
  <c r="BJ169" i="67"/>
  <c r="BF169" i="67"/>
  <c r="BH169" i="67"/>
  <c r="BK169" i="67"/>
  <c r="CB169" i="67"/>
  <c r="BD176" i="67"/>
  <c r="AU176" i="67"/>
  <c r="AC45" i="72" s="1"/>
  <c r="BQ176" i="67"/>
  <c r="AQ176" i="67"/>
  <c r="BH176" i="67"/>
  <c r="BW176" i="67"/>
  <c r="BS176" i="67"/>
  <c r="AR176" i="67"/>
  <c r="AP176" i="67"/>
  <c r="BU176" i="67"/>
  <c r="BE176" i="67"/>
  <c r="BL176" i="67"/>
  <c r="BK176" i="67"/>
  <c r="BX176" i="67"/>
  <c r="BR176" i="67"/>
  <c r="AX176" i="67"/>
  <c r="BP176" i="67"/>
  <c r="AZ184" i="67"/>
  <c r="BU184" i="67"/>
  <c r="BK184" i="67"/>
  <c r="AT184" i="67"/>
  <c r="BF184" i="67"/>
  <c r="BV184" i="67"/>
  <c r="BC184" i="67"/>
  <c r="BX184" i="67"/>
  <c r="BG184" i="67"/>
  <c r="CB184" i="67"/>
  <c r="BD184" i="67"/>
  <c r="CA184" i="67"/>
  <c r="BI184" i="67"/>
  <c r="AX184" i="67"/>
  <c r="BN184" i="67"/>
  <c r="AW184" i="67"/>
  <c r="CC184" i="67"/>
  <c r="BQ184" i="67"/>
  <c r="BY184" i="67"/>
  <c r="AU184" i="67"/>
  <c r="AP184" i="67"/>
  <c r="BJ184" i="67"/>
  <c r="AR184" i="67"/>
  <c r="BS184" i="67"/>
  <c r="BL184" i="67"/>
  <c r="BE184" i="67"/>
  <c r="AV184" i="67"/>
  <c r="BZ184" i="67"/>
  <c r="BM184" i="67"/>
  <c r="BA184" i="67"/>
  <c r="AS184" i="67"/>
  <c r="BP184" i="67"/>
  <c r="AY184" i="67"/>
  <c r="BB184" i="67"/>
  <c r="BR184" i="67"/>
  <c r="BH184" i="67"/>
  <c r="AQ184" i="67"/>
  <c r="BW184" i="67"/>
  <c r="BO184" i="67"/>
  <c r="BT184" i="67"/>
  <c r="BK192" i="67"/>
  <c r="AP192" i="67"/>
  <c r="BF192" i="67"/>
  <c r="BV192" i="67"/>
  <c r="BC192" i="67"/>
  <c r="BX192" i="67"/>
  <c r="BA192" i="67"/>
  <c r="BW192" i="67"/>
  <c r="BT192" i="67"/>
  <c r="CA192" i="67"/>
  <c r="BY192" i="67"/>
  <c r="BU192" i="67"/>
  <c r="AZ192" i="67"/>
  <c r="AX192" i="67"/>
  <c r="BR192" i="67"/>
  <c r="BH192" i="67"/>
  <c r="AQ192" i="67"/>
  <c r="Y61" i="72" s="1"/>
  <c r="BQ192" i="67"/>
  <c r="AU192" i="67"/>
  <c r="BD192" i="67"/>
  <c r="BJ192" i="67"/>
  <c r="AR192" i="67"/>
  <c r="BS192" i="67"/>
  <c r="BG192" i="67"/>
  <c r="AY192" i="67"/>
  <c r="BP192" i="67"/>
  <c r="BN192" i="67"/>
  <c r="CC192" i="67"/>
  <c r="BI192" i="67"/>
  <c r="BB192" i="67"/>
  <c r="BM192" i="67"/>
  <c r="CB192" i="67"/>
  <c r="BO192" i="67"/>
  <c r="AT192" i="67"/>
  <c r="AW192" i="67"/>
  <c r="BL192" i="67"/>
  <c r="AS192" i="67"/>
  <c r="BZ192" i="67"/>
  <c r="AV192" i="67"/>
  <c r="BE192" i="67"/>
  <c r="BF200" i="67"/>
  <c r="BA200" i="67"/>
  <c r="BY200" i="67"/>
  <c r="AZ200" i="67"/>
  <c r="BV200" i="67"/>
  <c r="BW200" i="67"/>
  <c r="AP200" i="67"/>
  <c r="X69" i="72" s="1"/>
  <c r="BX200" i="67"/>
  <c r="CA200" i="67"/>
  <c r="BK200" i="67"/>
  <c r="Y69" i="72" s="1"/>
  <c r="BC200" i="67"/>
  <c r="BT200" i="67"/>
  <c r="BK208" i="67"/>
  <c r="AW208" i="67"/>
  <c r="AR208" i="67"/>
  <c r="BR208" i="67"/>
  <c r="BA208" i="67"/>
  <c r="CB208" i="67"/>
  <c r="AS208" i="67"/>
  <c r="CC208" i="67"/>
  <c r="BF208" i="67"/>
  <c r="AV208" i="67"/>
  <c r="BC208" i="67"/>
  <c r="BO208" i="67"/>
  <c r="BT208" i="67"/>
  <c r="AT208" i="67"/>
  <c r="BV208" i="67"/>
  <c r="BL208" i="67"/>
  <c r="BX208" i="67"/>
  <c r="BE208" i="67"/>
  <c r="AQ208" i="67"/>
  <c r="AZ208" i="67"/>
  <c r="BN208" i="67"/>
  <c r="BI208" i="67"/>
  <c r="BB208" i="67"/>
  <c r="BQ208" i="67"/>
  <c r="BM208" i="67"/>
  <c r="AP208" i="67"/>
  <c r="BG208" i="67"/>
  <c r="BU208" i="67"/>
  <c r="BD208" i="67"/>
  <c r="AU208" i="67"/>
  <c r="BH208" i="67"/>
  <c r="AX208" i="67"/>
  <c r="BW208" i="67"/>
  <c r="AY208" i="67"/>
  <c r="BY208" i="67"/>
  <c r="BZ208" i="67"/>
  <c r="BS208" i="67"/>
  <c r="BJ208" i="67"/>
  <c r="BP208" i="67"/>
  <c r="CA208" i="67"/>
  <c r="BJ215" i="67"/>
  <c r="BR215" i="67"/>
  <c r="BY215" i="67"/>
  <c r="AZ215" i="67"/>
  <c r="BP215" i="67"/>
  <c r="AP215" i="67"/>
  <c r="BK215" i="67"/>
  <c r="AT215" i="67"/>
  <c r="BW215" i="67"/>
  <c r="BN215" i="67"/>
  <c r="AX215" i="67"/>
  <c r="BZ215" i="67"/>
  <c r="AW215" i="67"/>
  <c r="AV215" i="67"/>
  <c r="BT215" i="67"/>
  <c r="BA215" i="67"/>
  <c r="CA215" i="67"/>
  <c r="AS215" i="67"/>
  <c r="CC215" i="67"/>
  <c r="BS215" i="67"/>
  <c r="BH215" i="67"/>
  <c r="CB215" i="67"/>
  <c r="BQ215" i="67"/>
  <c r="BI215" i="67"/>
  <c r="BG215" i="67"/>
  <c r="BE215" i="67"/>
  <c r="BC215" i="67"/>
  <c r="BX215" i="67"/>
  <c r="BB215" i="67"/>
  <c r="AQ215" i="67"/>
  <c r="BL215" i="67"/>
  <c r="BV215" i="67"/>
  <c r="BU215" i="67"/>
  <c r="BD215" i="67"/>
  <c r="BF215" i="67"/>
  <c r="AY215" i="67"/>
  <c r="AR215" i="67"/>
  <c r="AU215" i="67"/>
  <c r="BO215" i="67"/>
  <c r="BM215" i="67"/>
  <c r="BS138" i="67"/>
  <c r="BO138" i="67"/>
  <c r="AU138" i="67"/>
  <c r="BY138" i="67"/>
  <c r="BU138" i="67"/>
  <c r="BC138" i="67"/>
  <c r="BB138" i="67"/>
  <c r="BR138" i="67"/>
  <c r="AV138" i="67"/>
  <c r="BQ138" i="67"/>
  <c r="BM138" i="67"/>
  <c r="BH138" i="67"/>
  <c r="AW138" i="67"/>
  <c r="AS138" i="67"/>
  <c r="BP138" i="67"/>
  <c r="AP138" i="67"/>
  <c r="BJ138" i="67"/>
  <c r="AQ138" i="67"/>
  <c r="BW138" i="67"/>
  <c r="CA138" i="67"/>
  <c r="AR138" i="67"/>
  <c r="AT138" i="67"/>
  <c r="BV138" i="67"/>
  <c r="BL138" i="67"/>
  <c r="BT138" i="67"/>
  <c r="BN138" i="67"/>
  <c r="BG138" i="67"/>
  <c r="BI138" i="67"/>
  <c r="BF138" i="67"/>
  <c r="BA138" i="67"/>
  <c r="AY138" i="67"/>
  <c r="CC138" i="67"/>
  <c r="BK138" i="67"/>
  <c r="BX138" i="67"/>
  <c r="AX138" i="67"/>
  <c r="BZ138" i="67"/>
  <c r="CB138" i="67"/>
  <c r="BE138" i="67"/>
  <c r="BD138" i="67"/>
  <c r="AZ138" i="67"/>
  <c r="Z23" i="72"/>
  <c r="AZ248" i="67"/>
  <c r="CC248" i="67"/>
  <c r="BB248" i="67"/>
  <c r="AV248" i="67"/>
  <c r="BT248" i="67"/>
  <c r="AS248" i="67"/>
  <c r="BP248" i="67"/>
  <c r="BR248" i="67"/>
  <c r="CB248" i="67"/>
  <c r="BZ248" i="67"/>
  <c r="BE248" i="67"/>
  <c r="BK248" i="67"/>
  <c r="AP248" i="67"/>
  <c r="BW248" i="67"/>
  <c r="BN248" i="67"/>
  <c r="AY248" i="67"/>
  <c r="BC248" i="67"/>
  <c r="BJ248" i="67"/>
  <c r="BM248" i="67"/>
  <c r="BS248" i="67"/>
  <c r="AT248" i="67"/>
  <c r="BQ248" i="67"/>
  <c r="BY248" i="67"/>
  <c r="BH248" i="67"/>
  <c r="BO248" i="67"/>
  <c r="BV248" i="67"/>
  <c r="BI248" i="67"/>
  <c r="BL248" i="67"/>
  <c r="BG248" i="67"/>
  <c r="AR248" i="67"/>
  <c r="BD248" i="67"/>
  <c r="BU248" i="67"/>
  <c r="BF248" i="67"/>
  <c r="AU248" i="67"/>
  <c r="AQ248" i="67"/>
  <c r="BA248" i="67"/>
  <c r="BX248" i="67"/>
  <c r="AW248" i="67"/>
  <c r="CA248" i="67"/>
  <c r="AX248" i="67"/>
  <c r="AW158" i="67"/>
  <c r="BM158" i="67"/>
  <c r="CC158" i="67"/>
  <c r="BD158" i="67"/>
  <c r="BT158" i="67"/>
  <c r="AU158" i="67"/>
  <c r="BK158" i="67"/>
  <c r="CA158" i="67"/>
  <c r="BB158" i="67"/>
  <c r="BR158" i="67"/>
  <c r="AS158" i="67"/>
  <c r="BI158" i="67"/>
  <c r="BY158" i="67"/>
  <c r="AZ158" i="67"/>
  <c r="BP158" i="67"/>
  <c r="AQ158" i="67"/>
  <c r="BG158" i="67"/>
  <c r="BW158" i="67"/>
  <c r="AX158" i="67"/>
  <c r="BN158" i="67"/>
  <c r="BE158" i="67"/>
  <c r="BU158" i="67"/>
  <c r="AV158" i="67"/>
  <c r="BL158" i="67"/>
  <c r="CB158" i="67"/>
  <c r="BC158" i="67"/>
  <c r="BS158" i="67"/>
  <c r="AT158" i="67"/>
  <c r="AB27" i="72" s="1"/>
  <c r="BJ158" i="67"/>
  <c r="BZ158" i="67"/>
  <c r="BA158" i="67"/>
  <c r="BQ158" i="67"/>
  <c r="AR158" i="67"/>
  <c r="BH158" i="67"/>
  <c r="BX158" i="67"/>
  <c r="AY158" i="67"/>
  <c r="BO158" i="67"/>
  <c r="AP158" i="67"/>
  <c r="BF158" i="67"/>
  <c r="BV158" i="67"/>
  <c r="BA166" i="67"/>
  <c r="BM166" i="67"/>
  <c r="CC166" i="67"/>
  <c r="BD166" i="67"/>
  <c r="BP166" i="67"/>
  <c r="AQ166" i="67"/>
  <c r="BE166" i="67"/>
  <c r="BY166" i="67"/>
  <c r="AX166" i="67"/>
  <c r="BX166" i="67"/>
  <c r="BG166" i="67"/>
  <c r="BW166" i="67"/>
  <c r="BB166" i="67"/>
  <c r="BR166" i="67"/>
  <c r="AU166" i="67"/>
  <c r="BU166" i="67"/>
  <c r="AZ166" i="67"/>
  <c r="BT166" i="67"/>
  <c r="BC166" i="67"/>
  <c r="BS166" i="67"/>
  <c r="AT166" i="67"/>
  <c r="BN166" i="67"/>
  <c r="AW166" i="67"/>
  <c r="BQ166" i="67"/>
  <c r="AV166" i="67"/>
  <c r="BL166" i="67"/>
  <c r="AY166" i="67"/>
  <c r="BO166" i="67"/>
  <c r="AP166" i="67"/>
  <c r="BJ166" i="67"/>
  <c r="BZ166" i="67"/>
  <c r="AS166" i="67"/>
  <c r="BI166" i="67"/>
  <c r="AR166" i="67"/>
  <c r="Z35" i="72" s="1"/>
  <c r="BH166" i="67"/>
  <c r="CB166" i="67"/>
  <c r="BK166" i="67"/>
  <c r="CA166" i="67"/>
  <c r="BF166" i="67"/>
  <c r="BV166" i="67"/>
  <c r="AV189" i="67"/>
  <c r="BH189" i="67"/>
  <c r="BX189" i="67"/>
  <c r="BB189" i="67"/>
  <c r="BW189" i="67"/>
  <c r="BF189" i="67"/>
  <c r="CA189" i="67"/>
  <c r="AT189" i="67"/>
  <c r="AS189" i="67"/>
  <c r="BJ189" i="67"/>
  <c r="AR189" i="67"/>
  <c r="BL189" i="67"/>
  <c r="AQ189" i="67"/>
  <c r="BR189" i="67"/>
  <c r="BK189" i="67"/>
  <c r="BI189" i="67"/>
  <c r="BZ189" i="67"/>
  <c r="AZ189" i="67"/>
  <c r="BT189" i="67"/>
  <c r="BG189" i="67"/>
  <c r="AU189" i="67"/>
  <c r="BV189" i="67"/>
  <c r="BE189" i="67"/>
  <c r="BN189" i="67"/>
  <c r="BP189" i="67"/>
  <c r="CC189" i="67"/>
  <c r="BS189" i="67"/>
  <c r="BD189" i="67"/>
  <c r="BM189" i="67"/>
  <c r="AX189" i="67"/>
  <c r="BY189" i="67"/>
  <c r="AP189" i="67"/>
  <c r="AW189" i="67"/>
  <c r="BQ189" i="67"/>
  <c r="BC189" i="67"/>
  <c r="BU189" i="67"/>
  <c r="CB189" i="67"/>
  <c r="BA189" i="67"/>
  <c r="BO189" i="67"/>
  <c r="AY189" i="67"/>
  <c r="AR197" i="67"/>
  <c r="CB197" i="67"/>
  <c r="CC197" i="67"/>
  <c r="BV197" i="67"/>
  <c r="BO197" i="67"/>
  <c r="BT197" i="67"/>
  <c r="AU197" i="67"/>
  <c r="BS197" i="67"/>
  <c r="AZ197" i="67"/>
  <c r="BG197" i="67"/>
  <c r="BK197" i="67"/>
  <c r="AS197" i="67"/>
  <c r="AW197" i="67"/>
  <c r="BE197" i="67"/>
  <c r="BH197" i="67"/>
  <c r="BA197" i="67"/>
  <c r="BD197" i="67"/>
  <c r="AP197" i="67"/>
  <c r="BN197" i="67"/>
  <c r="BL197" i="67"/>
  <c r="AX197" i="67"/>
  <c r="BF197" i="67"/>
  <c r="AY197" i="67"/>
  <c r="BB197" i="67"/>
  <c r="BI197" i="67"/>
  <c r="AQ197" i="67"/>
  <c r="Y66" i="72" s="1"/>
  <c r="AT197" i="67"/>
  <c r="BR197" i="67"/>
  <c r="BY197" i="67"/>
  <c r="BU197" i="67"/>
  <c r="BX197" i="67"/>
  <c r="BQ197" i="67"/>
  <c r="BP197" i="67"/>
  <c r="CA197" i="67"/>
  <c r="BJ197" i="67"/>
  <c r="BW197" i="67"/>
  <c r="AV197" i="67"/>
  <c r="BZ197" i="67"/>
  <c r="BM197" i="67"/>
  <c r="BC197" i="67"/>
  <c r="BJ205" i="67"/>
  <c r="AR205" i="67"/>
  <c r="BD205" i="67"/>
  <c r="BT205" i="67"/>
  <c r="BA205" i="67"/>
  <c r="BV205" i="67"/>
  <c r="BI205" i="67"/>
  <c r="AY205" i="67"/>
  <c r="CC205" i="67"/>
  <c r="BM205" i="67"/>
  <c r="AV205" i="67"/>
  <c r="BL205" i="67"/>
  <c r="AU205" i="67"/>
  <c r="CA205" i="67"/>
  <c r="BW205" i="67"/>
  <c r="BU205" i="67"/>
  <c r="BS205" i="67"/>
  <c r="BP205" i="67"/>
  <c r="BK205" i="67"/>
  <c r="BO205" i="67"/>
  <c r="AQ205" i="67"/>
  <c r="BH205" i="67"/>
  <c r="BF205" i="67"/>
  <c r="BB205" i="67"/>
  <c r="BN205" i="67"/>
  <c r="BZ205" i="67"/>
  <c r="BY205" i="67"/>
  <c r="AZ205" i="67"/>
  <c r="CB205" i="67"/>
  <c r="AT205" i="67"/>
  <c r="BG205" i="67"/>
  <c r="BE205" i="67"/>
  <c r="AP205" i="67"/>
  <c r="X74" i="72" s="1"/>
  <c r="BX205" i="67"/>
  <c r="BQ205" i="67"/>
  <c r="AS205" i="67"/>
  <c r="AX205" i="67"/>
  <c r="BR205" i="67"/>
  <c r="AW205" i="67"/>
  <c r="BC205" i="67"/>
  <c r="BY212" i="67"/>
  <c r="BD212" i="67"/>
  <c r="AP212" i="67"/>
  <c r="BN212" i="67"/>
  <c r="AV212" i="67"/>
  <c r="BW212" i="67"/>
  <c r="BX212" i="67"/>
  <c r="BU212" i="67"/>
  <c r="BM212" i="67"/>
  <c r="BF212" i="67"/>
  <c r="BA212" i="67"/>
  <c r="BC212" i="67"/>
  <c r="BO212" i="67"/>
  <c r="CA212" i="67"/>
  <c r="AX212" i="67"/>
  <c r="BV212" i="67"/>
  <c r="BQ212" i="67"/>
  <c r="AS212" i="67"/>
  <c r="AY212" i="67"/>
  <c r="BB212" i="67"/>
  <c r="AU212" i="67"/>
  <c r="AC81" i="72" s="1"/>
  <c r="BE212" i="67"/>
  <c r="BL212" i="67"/>
  <c r="CC212" i="67"/>
  <c r="AQ212" i="67"/>
  <c r="AZ212" i="67"/>
  <c r="BR212" i="67"/>
  <c r="BI212" i="67"/>
  <c r="BG212" i="67"/>
  <c r="BH212" i="67"/>
  <c r="BS212" i="67"/>
  <c r="BZ212" i="67"/>
  <c r="AW212" i="67"/>
  <c r="AT212" i="67"/>
  <c r="AB81" i="72" s="1"/>
  <c r="CB212" i="67"/>
  <c r="AR212" i="67"/>
  <c r="Z81" i="72" s="1"/>
  <c r="BK212" i="67"/>
  <c r="BJ212" i="67"/>
  <c r="BP212" i="67"/>
  <c r="BT212" i="67"/>
  <c r="BJ219" i="67"/>
  <c r="AP219" i="67"/>
  <c r="BP219" i="67"/>
  <c r="BF219" i="67"/>
  <c r="AT219" i="67"/>
  <c r="AS219" i="67"/>
  <c r="CC219" i="67"/>
  <c r="BS219" i="67"/>
  <c r="BC219" i="67"/>
  <c r="BY219" i="67"/>
  <c r="AZ219" i="67"/>
  <c r="CB219" i="67"/>
  <c r="CA219" i="67"/>
  <c r="AY219" i="67"/>
  <c r="BE219" i="67"/>
  <c r="BL219" i="67"/>
  <c r="BK219" i="67"/>
  <c r="BI219" i="67"/>
  <c r="BU219" i="67"/>
  <c r="BZ219" i="67"/>
  <c r="BH219" i="67"/>
  <c r="BB219" i="67"/>
  <c r="BM219" i="67"/>
  <c r="AV219" i="67"/>
  <c r="BV219" i="67"/>
  <c r="AQ219" i="67"/>
  <c r="AU219" i="67"/>
  <c r="BG219" i="67"/>
  <c r="BX219" i="67"/>
  <c r="BO219" i="67"/>
  <c r="BD219" i="67"/>
  <c r="BQ219" i="67"/>
  <c r="AR219" i="67"/>
  <c r="BA219" i="67"/>
  <c r="AX219" i="67"/>
  <c r="BR219" i="67"/>
  <c r="BT219" i="67"/>
  <c r="BW219" i="67"/>
  <c r="AW219" i="67"/>
  <c r="BN219" i="67"/>
  <c r="AA50" i="72"/>
  <c r="Y50" i="72"/>
  <c r="Z76" i="72"/>
  <c r="AC30" i="72"/>
  <c r="AC59" i="72"/>
  <c r="X45" i="72"/>
  <c r="Y87" i="71"/>
  <c r="AS156" i="67"/>
  <c r="BE156" i="67"/>
  <c r="BU156" i="67"/>
  <c r="AV156" i="67"/>
  <c r="BH156" i="67"/>
  <c r="BX156" i="67"/>
  <c r="BC156" i="67"/>
  <c r="BS156" i="67"/>
  <c r="AX156" i="67"/>
  <c r="BN156" i="67"/>
  <c r="AW156" i="67"/>
  <c r="BM156" i="67"/>
  <c r="AR156" i="67"/>
  <c r="BL156" i="67"/>
  <c r="AQ156" i="67"/>
  <c r="BO156" i="67"/>
  <c r="BB156" i="67"/>
  <c r="BV156" i="67"/>
  <c r="BI156" i="67"/>
  <c r="CC156" i="67"/>
  <c r="BD156" i="67"/>
  <c r="CB156" i="67"/>
  <c r="BK156" i="67"/>
  <c r="AP156" i="67"/>
  <c r="BR156" i="67"/>
  <c r="AU156" i="67"/>
  <c r="BY156" i="67"/>
  <c r="AT156" i="67"/>
  <c r="BT156" i="67"/>
  <c r="BG156" i="67"/>
  <c r="CA156" i="67"/>
  <c r="BJ156" i="67"/>
  <c r="BA156" i="67"/>
  <c r="BQ156" i="67"/>
  <c r="AZ156" i="67"/>
  <c r="BP156" i="67"/>
  <c r="AY156" i="67"/>
  <c r="BW156" i="67"/>
  <c r="BF156" i="67"/>
  <c r="BZ156" i="67"/>
  <c r="AS164" i="67"/>
  <c r="BE164" i="67"/>
  <c r="BU164" i="67"/>
  <c r="AV164" i="67"/>
  <c r="BL164" i="67"/>
  <c r="CB164" i="67"/>
  <c r="BG164" i="67"/>
  <c r="BW164" i="67"/>
  <c r="AX164" i="67"/>
  <c r="BN164" i="67"/>
  <c r="BA164" i="67"/>
  <c r="BY164" i="67"/>
  <c r="BD164" i="67"/>
  <c r="BX164" i="67"/>
  <c r="BK164" i="67"/>
  <c r="AP164" i="67"/>
  <c r="BJ164" i="67"/>
  <c r="AQ164" i="67"/>
  <c r="BQ164" i="67"/>
  <c r="AZ164" i="67"/>
  <c r="BT164" i="67"/>
  <c r="BC164" i="67"/>
  <c r="CA164" i="67"/>
  <c r="BF164" i="67"/>
  <c r="BZ164" i="67"/>
  <c r="AW164" i="67"/>
  <c r="BM164" i="67"/>
  <c r="AR164" i="67"/>
  <c r="BP164" i="67"/>
  <c r="AY164" i="67"/>
  <c r="BS164" i="67"/>
  <c r="BB164" i="67"/>
  <c r="BV164" i="67"/>
  <c r="BI164" i="67"/>
  <c r="CC164" i="67"/>
  <c r="BH164" i="67"/>
  <c r="AU164" i="67"/>
  <c r="BO164" i="67"/>
  <c r="AT164" i="67"/>
  <c r="BR164" i="67"/>
  <c r="AW172" i="67"/>
  <c r="BO172" i="67"/>
  <c r="AX172" i="67"/>
  <c r="AQ172" i="67"/>
  <c r="BI172" i="67"/>
  <c r="BZ172" i="67"/>
  <c r="CB172" i="67"/>
  <c r="BK172" i="67"/>
  <c r="BC172" i="67"/>
  <c r="BD172" i="67"/>
  <c r="BR172" i="67"/>
  <c r="BQ172" i="67"/>
  <c r="AZ172" i="67"/>
  <c r="BM172" i="67"/>
  <c r="BP172" i="67"/>
  <c r="BJ172" i="67"/>
  <c r="BG172" i="67"/>
  <c r="BT172" i="67"/>
  <c r="BV172" i="67"/>
  <c r="BW172" i="67"/>
  <c r="Y41" i="72" s="1"/>
  <c r="BB172" i="67"/>
  <c r="AV172" i="67"/>
  <c r="AY172" i="67"/>
  <c r="AR172" i="67"/>
  <c r="BY172" i="67"/>
  <c r="AT172" i="67"/>
  <c r="CC172" i="67"/>
  <c r="CA172" i="67"/>
  <c r="BF172" i="67"/>
  <c r="BA172" i="67"/>
  <c r="BS172" i="67"/>
  <c r="BE172" i="67"/>
  <c r="BN172" i="67"/>
  <c r="BL172" i="67"/>
  <c r="BU172" i="67"/>
  <c r="BH172" i="67"/>
  <c r="AS172" i="67"/>
  <c r="AP172" i="67"/>
  <c r="X41" i="72" s="1"/>
  <c r="BX172" i="67"/>
  <c r="AU172" i="67"/>
  <c r="BJ179" i="67"/>
  <c r="BU179" i="67"/>
  <c r="AY179" i="67"/>
  <c r="AZ179" i="67"/>
  <c r="BP179" i="67"/>
  <c r="AQ179" i="67"/>
  <c r="BM179" i="67"/>
  <c r="AU179" i="67"/>
  <c r="BQ179" i="67"/>
  <c r="BN179" i="67"/>
  <c r="AT179" i="67"/>
  <c r="BS179" i="67"/>
  <c r="BD179" i="67"/>
  <c r="BX179" i="67"/>
  <c r="BG179" i="67"/>
  <c r="BA179" i="67"/>
  <c r="CA179" i="67"/>
  <c r="AS179" i="67"/>
  <c r="BO179" i="67"/>
  <c r="BI179" i="67"/>
  <c r="AP179" i="67"/>
  <c r="X48" i="72" s="1"/>
  <c r="BT179" i="67"/>
  <c r="BB179" i="67"/>
  <c r="CC179" i="67"/>
  <c r="BV179" i="67"/>
  <c r="BC179" i="67"/>
  <c r="BZ179" i="67"/>
  <c r="AV179" i="67"/>
  <c r="BL179" i="67"/>
  <c r="AW179" i="67"/>
  <c r="BW179" i="67"/>
  <c r="BK179" i="67"/>
  <c r="BY179" i="67"/>
  <c r="AR179" i="67"/>
  <c r="BH179" i="67"/>
  <c r="CB179" i="67"/>
  <c r="BR179" i="67"/>
  <c r="BF179" i="67"/>
  <c r="BE179" i="67"/>
  <c r="AX179" i="67"/>
  <c r="BJ187" i="67"/>
  <c r="BU187" i="67"/>
  <c r="AZ187" i="67"/>
  <c r="BP187" i="67"/>
  <c r="AQ187" i="67"/>
  <c r="BM187" i="67"/>
  <c r="AU187" i="67"/>
  <c r="BQ187" i="67"/>
  <c r="AY187" i="67"/>
  <c r="BD187" i="67"/>
  <c r="BX187" i="67"/>
  <c r="BG187" i="67"/>
  <c r="BA187" i="67"/>
  <c r="CA187" i="67"/>
  <c r="BC187" i="67"/>
  <c r="BZ187" i="67"/>
  <c r="AR187" i="67"/>
  <c r="BL187" i="67"/>
  <c r="BB187" i="67"/>
  <c r="BF187" i="67"/>
  <c r="AS187" i="67"/>
  <c r="BO187" i="67"/>
  <c r="BS187" i="67"/>
  <c r="BH187" i="67"/>
  <c r="AW187" i="67"/>
  <c r="CC187" i="67"/>
  <c r="BN187" i="67"/>
  <c r="AP187" i="67"/>
  <c r="CB187" i="67"/>
  <c r="BW187" i="67"/>
  <c r="BV187" i="67"/>
  <c r="BY187" i="67"/>
  <c r="AT187" i="67"/>
  <c r="AX187" i="67"/>
  <c r="AV187" i="67"/>
  <c r="BT187" i="67"/>
  <c r="BR187" i="67"/>
  <c r="BK187" i="67"/>
  <c r="BE187" i="67"/>
  <c r="BI187" i="67"/>
  <c r="AR195" i="67"/>
  <c r="BH195" i="67"/>
  <c r="BX195" i="67"/>
  <c r="BB195" i="67"/>
  <c r="BW195" i="67"/>
  <c r="BA195" i="67"/>
  <c r="BV195" i="67"/>
  <c r="BS195" i="67"/>
  <c r="BZ195" i="67"/>
  <c r="BY195" i="67"/>
  <c r="BJ195" i="67"/>
  <c r="BD195" i="67"/>
  <c r="CB195" i="67"/>
  <c r="BM195" i="67"/>
  <c r="AU195" i="67"/>
  <c r="CA195" i="67"/>
  <c r="BE195" i="67"/>
  <c r="BN195" i="67"/>
  <c r="BP195" i="67"/>
  <c r="BG195" i="67"/>
  <c r="BF195" i="67"/>
  <c r="BI195" i="67"/>
  <c r="BC195" i="67"/>
  <c r="BL195" i="67"/>
  <c r="AW195" i="67"/>
  <c r="AP195" i="67"/>
  <c r="AX195" i="67"/>
  <c r="AS195" i="67"/>
  <c r="AZ195" i="67"/>
  <c r="AQ195" i="67"/>
  <c r="CC195" i="67"/>
  <c r="BQ195" i="67"/>
  <c r="BO195" i="67"/>
  <c r="AV195" i="67"/>
  <c r="BT195" i="67"/>
  <c r="BR195" i="67"/>
  <c r="BK195" i="67"/>
  <c r="AT195" i="67"/>
  <c r="AB64" i="72" s="1"/>
  <c r="BU195" i="67"/>
  <c r="AY195" i="67"/>
  <c r="BJ203" i="67"/>
  <c r="AR203" i="67"/>
  <c r="BD203" i="67"/>
  <c r="BT203" i="67"/>
  <c r="BA203" i="67"/>
  <c r="BV203" i="67"/>
  <c r="BI203" i="67"/>
  <c r="AY203" i="67"/>
  <c r="CC203" i="67"/>
  <c r="BM203" i="67"/>
  <c r="BY203" i="67"/>
  <c r="AV203" i="67"/>
  <c r="BL203" i="67"/>
  <c r="AU203" i="67"/>
  <c r="CA203" i="67"/>
  <c r="BW203" i="67"/>
  <c r="BU203" i="67"/>
  <c r="BS203" i="67"/>
  <c r="AZ203" i="67"/>
  <c r="BX203" i="67"/>
  <c r="BK203" i="67"/>
  <c r="BB203" i="67"/>
  <c r="BG203" i="67"/>
  <c r="AX203" i="67"/>
  <c r="AP203" i="67"/>
  <c r="BF203" i="67"/>
  <c r="AS203" i="67"/>
  <c r="BZ203" i="67"/>
  <c r="CB203" i="67"/>
  <c r="BO203" i="67"/>
  <c r="BE203" i="67"/>
  <c r="BP203" i="67"/>
  <c r="AT203" i="67"/>
  <c r="AQ203" i="67"/>
  <c r="BC203" i="67"/>
  <c r="BH203" i="67"/>
  <c r="BQ203" i="67"/>
  <c r="BN203" i="67"/>
  <c r="AW203" i="67"/>
  <c r="BR203" i="67"/>
  <c r="BS210" i="67"/>
  <c r="AT210" i="67"/>
  <c r="BJ210" i="67"/>
  <c r="BZ210" i="67"/>
  <c r="BG210" i="67"/>
  <c r="BW210" i="67"/>
  <c r="BP210" i="67"/>
  <c r="BH210" i="67"/>
  <c r="AR210" i="67"/>
  <c r="BT210" i="67"/>
  <c r="AX210" i="67"/>
  <c r="BR210" i="67"/>
  <c r="BA210" i="67"/>
  <c r="CB210" i="67"/>
  <c r="AS210" i="67"/>
  <c r="CC210" i="67"/>
  <c r="CA210" i="67"/>
  <c r="AW210" i="67"/>
  <c r="BB210" i="67"/>
  <c r="AQ210" i="67"/>
  <c r="BQ210" i="67"/>
  <c r="AZ210" i="67"/>
  <c r="BE210" i="67"/>
  <c r="BY210" i="67"/>
  <c r="AP210" i="67"/>
  <c r="BV210" i="67"/>
  <c r="BL210" i="67"/>
  <c r="BX210" i="67"/>
  <c r="AY210" i="67"/>
  <c r="BN210" i="67"/>
  <c r="AU210" i="67"/>
  <c r="BI210" i="67"/>
  <c r="BU210" i="67"/>
  <c r="BF210" i="67"/>
  <c r="AV210" i="67"/>
  <c r="BC210" i="67"/>
  <c r="BO210" i="67"/>
  <c r="BM210" i="67"/>
  <c r="BK210" i="67"/>
  <c r="BD210" i="67"/>
  <c r="BR217" i="67"/>
  <c r="AP217" i="67"/>
  <c r="BH217" i="67"/>
  <c r="BX217" i="67"/>
  <c r="BF217" i="67"/>
  <c r="CA217" i="67"/>
  <c r="BW217" i="67"/>
  <c r="BN217" i="67"/>
  <c r="AX217" i="67"/>
  <c r="BZ217" i="67"/>
  <c r="BJ217" i="67"/>
  <c r="BY217" i="67"/>
  <c r="AV217" i="67"/>
  <c r="BL217" i="67"/>
  <c r="AU217" i="67"/>
  <c r="BV217" i="67"/>
  <c r="AS217" i="67"/>
  <c r="CC217" i="67"/>
  <c r="BS217" i="67"/>
  <c r="AZ217" i="67"/>
  <c r="BT217" i="67"/>
  <c r="BQ217" i="67"/>
  <c r="AY217" i="67"/>
  <c r="BE217" i="67"/>
  <c r="AR217" i="67"/>
  <c r="BP217" i="67"/>
  <c r="BK217" i="67"/>
  <c r="BO217" i="67"/>
  <c r="AQ217" i="67"/>
  <c r="BD217" i="67"/>
  <c r="BA217" i="67"/>
  <c r="BI217" i="67"/>
  <c r="BU217" i="67"/>
  <c r="AT217" i="67"/>
  <c r="AB86" i="71" s="1"/>
  <c r="CB217" i="67"/>
  <c r="BB217" i="67"/>
  <c r="BG217" i="67"/>
  <c r="BM217" i="67"/>
  <c r="BC217" i="67"/>
  <c r="AW217" i="67"/>
  <c r="DB112" i="67"/>
  <c r="AN111" i="71" s="1"/>
  <c r="V111" i="71"/>
  <c r="BA159" i="67"/>
  <c r="BB159" i="67"/>
  <c r="BW159" i="67"/>
  <c r="BJ159" i="67"/>
  <c r="AY159" i="67"/>
  <c r="CA159" i="67"/>
  <c r="BK159" i="67"/>
  <c r="AW159" i="67"/>
  <c r="BR159" i="67"/>
  <c r="BC159" i="67"/>
  <c r="AS159" i="67"/>
  <c r="BU159" i="67"/>
  <c r="BE159" i="67"/>
  <c r="AQ159" i="67"/>
  <c r="BM159" i="67"/>
  <c r="AU159" i="67"/>
  <c r="BY159" i="67"/>
  <c r="BN159" i="67"/>
  <c r="AX159" i="67"/>
  <c r="BZ159" i="67"/>
  <c r="AR159" i="67"/>
  <c r="BG159" i="67"/>
  <c r="CC159" i="67"/>
  <c r="BQ159" i="67"/>
  <c r="BF159" i="67"/>
  <c r="AP159" i="67"/>
  <c r="BS159" i="67"/>
  <c r="CB159" i="67"/>
  <c r="BL159" i="67"/>
  <c r="AV159" i="67"/>
  <c r="BP159" i="67"/>
  <c r="AZ159" i="67"/>
  <c r="BO159" i="67"/>
  <c r="BT159" i="67"/>
  <c r="BD159" i="67"/>
  <c r="BI159" i="67"/>
  <c r="BX159" i="67"/>
  <c r="BH159" i="67"/>
  <c r="BV159" i="67"/>
  <c r="AT159" i="67"/>
  <c r="AB28" i="72" s="1"/>
  <c r="BE167" i="67"/>
  <c r="BZ167" i="67"/>
  <c r="BG167" i="67"/>
  <c r="CC167" i="67"/>
  <c r="BF167" i="67"/>
  <c r="CA167" i="67"/>
  <c r="AY167" i="67"/>
  <c r="BU167" i="67"/>
  <c r="BB167" i="67"/>
  <c r="BW167" i="67"/>
  <c r="BA167" i="67"/>
  <c r="BV167" i="67"/>
  <c r="AT167" i="67"/>
  <c r="BO167" i="67"/>
  <c r="AW167" i="67"/>
  <c r="BR167" i="67"/>
  <c r="AU167" i="67"/>
  <c r="BQ167" i="67"/>
  <c r="AR167" i="67"/>
  <c r="BJ167" i="67"/>
  <c r="AQ167" i="67"/>
  <c r="BM167" i="67"/>
  <c r="AP167" i="67"/>
  <c r="BK167" i="67"/>
  <c r="BP167" i="67"/>
  <c r="AZ167" i="67"/>
  <c r="BT167" i="67"/>
  <c r="BD167" i="67"/>
  <c r="BX167" i="67"/>
  <c r="BH167" i="67"/>
  <c r="BC167" i="67"/>
  <c r="CB167" i="67"/>
  <c r="BL167" i="67"/>
  <c r="AV167" i="67"/>
  <c r="BI167" i="67"/>
  <c r="BN167" i="67"/>
  <c r="AS167" i="67"/>
  <c r="BS167" i="67"/>
  <c r="AX167" i="67"/>
  <c r="BY167" i="67"/>
  <c r="BK178" i="67"/>
  <c r="BH178" i="67"/>
  <c r="BD178" i="67"/>
  <c r="AP178" i="67"/>
  <c r="BX178" i="67"/>
  <c r="AU178" i="67"/>
  <c r="BR178" i="67"/>
  <c r="BQ178" i="67"/>
  <c r="AX178" i="67"/>
  <c r="AQ178" i="67"/>
  <c r="BP178" i="67"/>
  <c r="BZ178" i="67"/>
  <c r="CB178" i="67"/>
  <c r="BU178" i="67"/>
  <c r="BC178" i="67"/>
  <c r="BO178" i="67"/>
  <c r="BB178" i="67"/>
  <c r="AV178" i="67"/>
  <c r="AY178" i="67"/>
  <c r="BM178" i="67"/>
  <c r="BJ178" i="67"/>
  <c r="BG178" i="67"/>
  <c r="BT178" i="67"/>
  <c r="BV178" i="67"/>
  <c r="BW178" i="67"/>
  <c r="AZ178" i="67"/>
  <c r="BS178" i="67"/>
  <c r="BE178" i="67"/>
  <c r="AR178" i="67"/>
  <c r="AS178" i="67"/>
  <c r="AT178" i="67"/>
  <c r="CC178" i="67"/>
  <c r="CA178" i="67"/>
  <c r="BF178" i="67"/>
  <c r="BA178" i="67"/>
  <c r="AW178" i="67"/>
  <c r="BY178" i="67"/>
  <c r="BN178" i="67"/>
  <c r="BL178" i="67"/>
  <c r="BI178" i="67"/>
  <c r="BU186" i="67"/>
  <c r="BH186" i="67"/>
  <c r="BD186" i="67"/>
  <c r="AP186" i="67"/>
  <c r="BX186" i="67"/>
  <c r="AU186" i="67"/>
  <c r="AW186" i="67"/>
  <c r="BY186" i="67"/>
  <c r="BN186" i="67"/>
  <c r="BL186" i="67"/>
  <c r="BK186" i="67"/>
  <c r="BZ186" i="67"/>
  <c r="CB186" i="67"/>
  <c r="AZ186" i="67"/>
  <c r="BC186" i="67"/>
  <c r="BO186" i="67"/>
  <c r="BR186" i="67"/>
  <c r="BQ186" i="67"/>
  <c r="AX186" i="67"/>
  <c r="AQ186" i="67"/>
  <c r="BI186" i="67"/>
  <c r="BJ186" i="67"/>
  <c r="BG186" i="67"/>
  <c r="BT186" i="67"/>
  <c r="BV186" i="67"/>
  <c r="BW186" i="67"/>
  <c r="BB186" i="67"/>
  <c r="AV186" i="67"/>
  <c r="AY186" i="67"/>
  <c r="BM186" i="67"/>
  <c r="BP186" i="67"/>
  <c r="AT186" i="67"/>
  <c r="AB55" i="72" s="1"/>
  <c r="CC186" i="67"/>
  <c r="CA186" i="67"/>
  <c r="BF186" i="67"/>
  <c r="BA186" i="67"/>
  <c r="BS186" i="67"/>
  <c r="BE186" i="67"/>
  <c r="AR186" i="67"/>
  <c r="AS186" i="67"/>
  <c r="AA55" i="72" s="1"/>
  <c r="BU194" i="67"/>
  <c r="BB194" i="67"/>
  <c r="BR194" i="67"/>
  <c r="AW194" i="67"/>
  <c r="BS194" i="67"/>
  <c r="AV194" i="67"/>
  <c r="BQ194" i="67"/>
  <c r="BI194" i="67"/>
  <c r="BP194" i="67"/>
  <c r="BO194" i="67"/>
  <c r="BK194" i="67"/>
  <c r="AT194" i="67"/>
  <c r="BN194" i="67"/>
  <c r="BC194" i="67"/>
  <c r="CC194" i="67"/>
  <c r="BL194" i="67"/>
  <c r="BT194" i="67"/>
  <c r="AS194" i="67"/>
  <c r="AZ194" i="67"/>
  <c r="BF194" i="67"/>
  <c r="AR194" i="67"/>
  <c r="AQ194" i="67"/>
  <c r="CB194" i="67"/>
  <c r="CA194" i="67"/>
  <c r="AX194" i="67"/>
  <c r="BZ194" i="67"/>
  <c r="BX194" i="67"/>
  <c r="BW194" i="67"/>
  <c r="BE194" i="67"/>
  <c r="AP194" i="67"/>
  <c r="BV194" i="67"/>
  <c r="BM194" i="67"/>
  <c r="BG194" i="67"/>
  <c r="AU194" i="67"/>
  <c r="AC63" i="72" s="1"/>
  <c r="BY194" i="67"/>
  <c r="BJ194" i="67"/>
  <c r="BH194" i="67"/>
  <c r="BA194" i="67"/>
  <c r="AY194" i="67"/>
  <c r="BD194" i="67"/>
  <c r="BF202" i="67"/>
  <c r="BI202" i="67"/>
  <c r="BS202" i="67"/>
  <c r="BL202" i="67"/>
  <c r="BE202" i="67"/>
  <c r="BN202" i="67"/>
  <c r="BX202" i="67"/>
  <c r="AW202" i="67"/>
  <c r="AU202" i="67"/>
  <c r="AR202" i="67"/>
  <c r="AP202" i="67"/>
  <c r="BQ202" i="67"/>
  <c r="BM202" i="67"/>
  <c r="AV202" i="67"/>
  <c r="BU202" i="67"/>
  <c r="AX202" i="67"/>
  <c r="CB202" i="67"/>
  <c r="CA202" i="67"/>
  <c r="BZ202" i="67"/>
  <c r="BH202" i="67"/>
  <c r="BY202" i="67"/>
  <c r="BA202" i="67"/>
  <c r="CC202" i="67"/>
  <c r="BR202" i="67"/>
  <c r="AS202" i="67"/>
  <c r="AA71" i="72" s="1"/>
  <c r="BD202" i="67"/>
  <c r="BG202" i="67"/>
  <c r="AY202" i="67"/>
  <c r="BJ202" i="67"/>
  <c r="BP202" i="67"/>
  <c r="BT202" i="67"/>
  <c r="BV202" i="67"/>
  <c r="AZ202" i="67"/>
  <c r="BB202" i="67"/>
  <c r="BC202" i="67"/>
  <c r="BK202" i="67"/>
  <c r="AQ202" i="67"/>
  <c r="BO202" i="67"/>
  <c r="AT202" i="67"/>
  <c r="BW202" i="67"/>
  <c r="BJ213" i="67"/>
  <c r="BA213" i="67"/>
  <c r="AQ213" i="67"/>
  <c r="AR213" i="67"/>
  <c r="BQ213" i="67"/>
  <c r="BM213" i="67"/>
  <c r="CB213" i="67"/>
  <c r="BU213" i="67"/>
  <c r="BX213" i="67"/>
  <c r="BN213" i="67"/>
  <c r="BC213" i="67"/>
  <c r="BT213" i="67"/>
  <c r="BG213" i="67"/>
  <c r="BR213" i="67"/>
  <c r="AU213" i="67"/>
  <c r="CC213" i="67"/>
  <c r="BL213" i="67"/>
  <c r="AS213" i="67"/>
  <c r="AA82" i="71" s="1"/>
  <c r="BH213" i="67"/>
  <c r="BW213" i="67"/>
  <c r="BD213" i="67"/>
  <c r="BO213" i="67"/>
  <c r="AW213" i="67"/>
  <c r="BP213" i="67"/>
  <c r="AY213" i="67"/>
  <c r="AZ213" i="67"/>
  <c r="BB213" i="67"/>
  <c r="AP213" i="67"/>
  <c r="CA213" i="67"/>
  <c r="BZ213" i="67"/>
  <c r="AV213" i="67"/>
  <c r="BV213" i="67"/>
  <c r="X82" i="71" s="1"/>
  <c r="BS213" i="67"/>
  <c r="AT213" i="67"/>
  <c r="AB82" i="71" s="1"/>
  <c r="BI213" i="67"/>
  <c r="BY213" i="67"/>
  <c r="BK213" i="67"/>
  <c r="BE213" i="67"/>
  <c r="BF213" i="67"/>
  <c r="AX213" i="67"/>
  <c r="BC157" i="67"/>
  <c r="BY157" i="67"/>
  <c r="BN157" i="67"/>
  <c r="AS157" i="67"/>
  <c r="BP157" i="67"/>
  <c r="AZ157" i="67"/>
  <c r="BW157" i="67"/>
  <c r="BK157" i="67"/>
  <c r="BT157" i="67"/>
  <c r="BD157" i="67"/>
  <c r="BE157" i="67"/>
  <c r="BX157" i="67"/>
  <c r="BH157" i="67"/>
  <c r="BF157" i="67"/>
  <c r="AW157" i="67"/>
  <c r="BZ157" i="67"/>
  <c r="AY157" i="67"/>
  <c r="CB157" i="67"/>
  <c r="BL157" i="67"/>
  <c r="AV157" i="67"/>
  <c r="BO157" i="67"/>
  <c r="AP157" i="67"/>
  <c r="BR157" i="67"/>
  <c r="BQ157" i="67"/>
  <c r="BM157" i="67"/>
  <c r="BB157" i="67"/>
  <c r="BA157" i="67"/>
  <c r="AX157" i="67"/>
  <c r="AR157" i="67"/>
  <c r="BU157" i="67"/>
  <c r="CA157" i="67"/>
  <c r="BV157" i="67"/>
  <c r="BG157" i="67"/>
  <c r="CC157" i="67"/>
  <c r="BS157" i="67"/>
  <c r="BI157" i="67"/>
  <c r="BJ157" i="67"/>
  <c r="AT157" i="67"/>
  <c r="AQ157" i="67"/>
  <c r="AU157" i="67"/>
  <c r="BF165" i="67"/>
  <c r="BI165" i="67"/>
  <c r="BM165" i="67"/>
  <c r="AU165" i="67"/>
  <c r="AX165" i="67"/>
  <c r="BB165" i="67"/>
  <c r="AR165" i="67"/>
  <c r="CA165" i="67"/>
  <c r="AQ165" i="67"/>
  <c r="BQ165" i="67"/>
  <c r="BS165" i="67"/>
  <c r="BW165" i="67"/>
  <c r="AT165" i="67"/>
  <c r="BU165" i="67"/>
  <c r="BT165" i="67"/>
  <c r="BD165" i="67"/>
  <c r="BX165" i="67"/>
  <c r="BH165" i="67"/>
  <c r="CB165" i="67"/>
  <c r="BL165" i="67"/>
  <c r="AV165" i="67"/>
  <c r="BP165" i="67"/>
  <c r="AZ165" i="67"/>
  <c r="BK165" i="67"/>
  <c r="BR165" i="67"/>
  <c r="BA165" i="67"/>
  <c r="BG165" i="67"/>
  <c r="AS165" i="67"/>
  <c r="BV165" i="67"/>
  <c r="CC165" i="67"/>
  <c r="BJ165" i="67"/>
  <c r="AP165" i="67"/>
  <c r="AW165" i="67"/>
  <c r="BE165" i="67"/>
  <c r="BY165" i="67"/>
  <c r="BZ165" i="67"/>
  <c r="BN165" i="67"/>
  <c r="BO165" i="67"/>
  <c r="BC165" i="67"/>
  <c r="AY165" i="67"/>
  <c r="BJ173" i="67"/>
  <c r="AV173" i="67"/>
  <c r="BH173" i="67"/>
  <c r="BX173" i="67"/>
  <c r="BB173" i="67"/>
  <c r="BW173" i="67"/>
  <c r="BA173" i="67"/>
  <c r="BV173" i="67"/>
  <c r="BY173" i="67"/>
  <c r="BE173" i="67"/>
  <c r="AT173" i="67"/>
  <c r="BT173" i="67"/>
  <c r="BG173" i="67"/>
  <c r="AP173" i="67"/>
  <c r="BQ173" i="67"/>
  <c r="BI173" i="67"/>
  <c r="AY173" i="67"/>
  <c r="BU173" i="67"/>
  <c r="AZ173" i="67"/>
  <c r="BP173" i="67"/>
  <c r="AW173" i="67"/>
  <c r="CC173" i="67"/>
  <c r="BK173" i="67"/>
  <c r="AS173" i="67"/>
  <c r="BO173" i="67"/>
  <c r="BS173" i="67"/>
  <c r="AR173" i="67"/>
  <c r="BL173" i="67"/>
  <c r="AQ173" i="67"/>
  <c r="BR173" i="67"/>
  <c r="BF173" i="67"/>
  <c r="BC173" i="67"/>
  <c r="BZ173" i="67"/>
  <c r="BD173" i="67"/>
  <c r="CB173" i="67"/>
  <c r="BM173" i="67"/>
  <c r="AU173" i="67"/>
  <c r="AC42" i="72" s="1"/>
  <c r="CA173" i="67"/>
  <c r="BN173" i="67"/>
  <c r="AX173" i="67"/>
  <c r="BU180" i="67"/>
  <c r="AT180" i="67"/>
  <c r="BJ180" i="67"/>
  <c r="BZ180" i="67"/>
  <c r="BH180" i="67"/>
  <c r="CC180" i="67"/>
  <c r="BG180" i="67"/>
  <c r="CB180" i="67"/>
  <c r="BO180" i="67"/>
  <c r="AU180" i="67"/>
  <c r="BB180" i="67"/>
  <c r="BV180" i="67"/>
  <c r="BM180" i="67"/>
  <c r="AV180" i="67"/>
  <c r="BW180" i="67"/>
  <c r="BD180" i="67"/>
  <c r="CA180" i="67"/>
  <c r="AX180" i="67"/>
  <c r="BR180" i="67"/>
  <c r="BC180" i="67"/>
  <c r="AQ180" i="67"/>
  <c r="BQ180" i="67"/>
  <c r="BY180" i="67"/>
  <c r="AY180" i="67"/>
  <c r="AP180" i="67"/>
  <c r="BN180" i="67"/>
  <c r="AW180" i="67"/>
  <c r="BX180" i="67"/>
  <c r="BL180" i="67"/>
  <c r="BE180" i="67"/>
  <c r="BI180" i="67"/>
  <c r="BF180" i="67"/>
  <c r="AR180" i="67"/>
  <c r="Z49" i="72" s="1"/>
  <c r="BS180" i="67"/>
  <c r="BA180" i="67"/>
  <c r="AS180" i="67"/>
  <c r="AA49" i="72" s="1"/>
  <c r="BP180" i="67"/>
  <c r="BT180" i="67"/>
  <c r="BK180" i="67"/>
  <c r="AZ180" i="67"/>
  <c r="AZ188" i="67"/>
  <c r="BZ188" i="67"/>
  <c r="BW188" i="67"/>
  <c r="BK188" i="67"/>
  <c r="Y57" i="72" s="1"/>
  <c r="BH188" i="67"/>
  <c r="BI188" i="67"/>
  <c r="BJ188" i="67"/>
  <c r="X57" i="72" s="1"/>
  <c r="AU188" i="67"/>
  <c r="AT188" i="67"/>
  <c r="AB57" i="72" s="1"/>
  <c r="CC188" i="67"/>
  <c r="CA188" i="67"/>
  <c r="BK196" i="67"/>
  <c r="AT196" i="67"/>
  <c r="BJ196" i="67"/>
  <c r="BZ196" i="67"/>
  <c r="BH196" i="67"/>
  <c r="CC196" i="67"/>
  <c r="AU196" i="67"/>
  <c r="BW196" i="67"/>
  <c r="BT196" i="67"/>
  <c r="AS196" i="67"/>
  <c r="AZ196" i="67"/>
  <c r="BU196" i="67"/>
  <c r="AX196" i="67"/>
  <c r="BR196" i="67"/>
  <c r="BC196" i="67"/>
  <c r="AQ196" i="67"/>
  <c r="BL196" i="67"/>
  <c r="BI196" i="67"/>
  <c r="BD196" i="67"/>
  <c r="BF196" i="67"/>
  <c r="AR196" i="67"/>
  <c r="Z65" i="72" s="1"/>
  <c r="BS196" i="67"/>
  <c r="BA196" i="67"/>
  <c r="CB196" i="67"/>
  <c r="BP196" i="67"/>
  <c r="BY196" i="67"/>
  <c r="AP196" i="67"/>
  <c r="AW196" i="67"/>
  <c r="BG196" i="67"/>
  <c r="CA196" i="67"/>
  <c r="BV196" i="67"/>
  <c r="X65" i="72" s="1"/>
  <c r="AV196" i="67"/>
  <c r="BE196" i="67"/>
  <c r="BN196" i="67"/>
  <c r="BX196" i="67"/>
  <c r="AY196" i="67"/>
  <c r="BB196" i="67"/>
  <c r="BM196" i="67"/>
  <c r="BQ196" i="67"/>
  <c r="BO196" i="67"/>
  <c r="BK204" i="67"/>
  <c r="AP204" i="67"/>
  <c r="BF204" i="67"/>
  <c r="BV204" i="67"/>
  <c r="BA204" i="67"/>
  <c r="BQ204" i="67"/>
  <c r="BI204" i="67"/>
  <c r="AZ204" i="67"/>
  <c r="CC204" i="67"/>
  <c r="BM204" i="67"/>
  <c r="BY204" i="67"/>
  <c r="BD204" i="67"/>
  <c r="AW204" i="67"/>
  <c r="BS204" i="67"/>
  <c r="BJ204" i="67"/>
  <c r="AQ204" i="67"/>
  <c r="BL204" i="67"/>
  <c r="BP204" i="67"/>
  <c r="BO204" i="67"/>
  <c r="BE204" i="67"/>
  <c r="AX204" i="67"/>
  <c r="BR204" i="67"/>
  <c r="AU204" i="67"/>
  <c r="AC73" i="72" s="1"/>
  <c r="CB204" i="67"/>
  <c r="AS204" i="67"/>
  <c r="AA73" i="72" s="1"/>
  <c r="AR204" i="67"/>
  <c r="CA204" i="67"/>
  <c r="BB204" i="67"/>
  <c r="BG204" i="67"/>
  <c r="BH204" i="67"/>
  <c r="AT204" i="67"/>
  <c r="AV204" i="67"/>
  <c r="BX204" i="67"/>
  <c r="BT204" i="67"/>
  <c r="BZ204" i="67"/>
  <c r="BC204" i="67"/>
  <c r="AY204" i="67"/>
  <c r="BN204" i="67"/>
  <c r="BW204" i="67"/>
  <c r="BU204" i="67"/>
  <c r="AW211" i="67"/>
  <c r="BY211" i="67"/>
  <c r="AT211" i="67"/>
  <c r="BP211" i="67"/>
  <c r="AP211" i="67"/>
  <c r="BK211" i="67"/>
  <c r="BB211" i="67"/>
  <c r="AS211" i="67"/>
  <c r="BU211" i="67"/>
  <c r="BE211" i="67"/>
  <c r="BC211" i="67"/>
  <c r="BR211" i="67"/>
  <c r="BJ211" i="67"/>
  <c r="BD211" i="67"/>
  <c r="BX211" i="67"/>
  <c r="BF211" i="67"/>
  <c r="BI211" i="67"/>
  <c r="BG211" i="67"/>
  <c r="AX211" i="67"/>
  <c r="AV211" i="67"/>
  <c r="BL211" i="67"/>
  <c r="AU211" i="67"/>
  <c r="BV211" i="67"/>
  <c r="BW211" i="67"/>
  <c r="CC211" i="67"/>
  <c r="BS211" i="67"/>
  <c r="BH211" i="67"/>
  <c r="BQ211" i="67"/>
  <c r="BN211" i="67"/>
  <c r="AZ211" i="67"/>
  <c r="BA211" i="67"/>
  <c r="AY211" i="67"/>
  <c r="BZ211" i="67"/>
  <c r="AR211" i="67"/>
  <c r="CB211" i="67"/>
  <c r="BO211" i="67"/>
  <c r="BM211" i="67"/>
  <c r="BT211" i="67"/>
  <c r="CA211" i="67"/>
  <c r="AQ211" i="67"/>
  <c r="Y80" i="72" s="1"/>
  <c r="N146" i="71"/>
  <c r="N107" i="72" s="1"/>
  <c r="S119" i="71"/>
  <c r="S127" i="71" s="1"/>
  <c r="S88" i="72" s="1"/>
  <c r="BF154" i="67"/>
  <c r="CC154" i="67"/>
  <c r="BQ162" i="67"/>
  <c r="AY162" i="67"/>
  <c r="BV162" i="67"/>
  <c r="BA162" i="67"/>
  <c r="BX162" i="67"/>
  <c r="BF162" i="67"/>
  <c r="BH162" i="67"/>
  <c r="AP162" i="67"/>
  <c r="AR162" i="67"/>
  <c r="BO162" i="67"/>
  <c r="AW162" i="67"/>
  <c r="BT162" i="67"/>
  <c r="BB162" i="67"/>
  <c r="BI162" i="67"/>
  <c r="AX162" i="67"/>
  <c r="AV162" i="67"/>
  <c r="BS162" i="67"/>
  <c r="BD162" i="67"/>
  <c r="CA162" i="67"/>
  <c r="AS162" i="67"/>
  <c r="BP162" i="67"/>
  <c r="BW162" i="67"/>
  <c r="BU162" i="67"/>
  <c r="BC162" i="67"/>
  <c r="BZ162" i="67"/>
  <c r="CC162" i="67"/>
  <c r="BK162" i="67"/>
  <c r="AZ162" i="67"/>
  <c r="BG162" i="67"/>
  <c r="BE162" i="67"/>
  <c r="CB162" i="67"/>
  <c r="BJ162" i="67"/>
  <c r="BM162" i="67"/>
  <c r="AU162" i="67"/>
  <c r="BR162" i="67"/>
  <c r="BY162" i="67"/>
  <c r="AQ162" i="67"/>
  <c r="BN162" i="67"/>
  <c r="BL162" i="67"/>
  <c r="AT162" i="67"/>
  <c r="AS170" i="67"/>
  <c r="BO170" i="67"/>
  <c r="BD170" i="67"/>
  <c r="BF170" i="67"/>
  <c r="BA170" i="67"/>
  <c r="AY170" i="67"/>
  <c r="AW170" i="67"/>
  <c r="AZ170" i="67"/>
  <c r="BN170" i="67"/>
  <c r="BG170" i="67"/>
  <c r="AT170" i="67"/>
  <c r="BX170" i="67"/>
  <c r="AP170" i="67"/>
  <c r="BS170" i="67"/>
  <c r="CA170" i="67"/>
  <c r="BR170" i="67"/>
  <c r="BL170" i="67"/>
  <c r="AX170" i="67"/>
  <c r="CC170" i="67"/>
  <c r="BI170" i="67"/>
  <c r="BC170" i="67"/>
  <c r="BK170" i="67"/>
  <c r="BV170" i="67"/>
  <c r="BQ170" i="67"/>
  <c r="BY170" i="67"/>
  <c r="BM170" i="67"/>
  <c r="BU170" i="67"/>
  <c r="AR170" i="67"/>
  <c r="CB170" i="67"/>
  <c r="BJ170" i="67"/>
  <c r="AU170" i="67"/>
  <c r="AQ170" i="67"/>
  <c r="BE170" i="67"/>
  <c r="BB170" i="67"/>
  <c r="AV170" i="67"/>
  <c r="BT170" i="67"/>
  <c r="BH170" i="67"/>
  <c r="BP170" i="67"/>
  <c r="BZ170" i="67"/>
  <c r="BW170" i="67"/>
  <c r="BU177" i="67"/>
  <c r="AV177" i="67"/>
  <c r="BL177" i="67"/>
  <c r="CB177" i="67"/>
  <c r="BG177" i="67"/>
  <c r="CC177" i="67"/>
  <c r="BF177" i="67"/>
  <c r="CA177" i="67"/>
  <c r="BN177" i="67"/>
  <c r="AT177" i="67"/>
  <c r="BI177" i="67"/>
  <c r="BH177" i="67"/>
  <c r="AQ177" i="67"/>
  <c r="BR177" i="67"/>
  <c r="BA177" i="67"/>
  <c r="BE177" i="67"/>
  <c r="BD177" i="67"/>
  <c r="BX177" i="67"/>
  <c r="BM177" i="67"/>
  <c r="AU177" i="67"/>
  <c r="BV177" i="67"/>
  <c r="AS177" i="67"/>
  <c r="BO177" i="67"/>
  <c r="AX177" i="67"/>
  <c r="AZ177" i="67"/>
  <c r="BT177" i="67"/>
  <c r="BB177" i="67"/>
  <c r="AP177" i="67"/>
  <c r="BQ177" i="67"/>
  <c r="BC177" i="67"/>
  <c r="BZ177" i="67"/>
  <c r="BS177" i="67"/>
  <c r="BJ177" i="67"/>
  <c r="AR177" i="67"/>
  <c r="BP177" i="67"/>
  <c r="AW177" i="67"/>
  <c r="BW177" i="67"/>
  <c r="BK177" i="67"/>
  <c r="BY177" i="67"/>
  <c r="AY177" i="67"/>
  <c r="AZ185" i="67"/>
  <c r="BP185" i="67"/>
  <c r="AQ185" i="67"/>
  <c r="BM185" i="67"/>
  <c r="AU185" i="67"/>
  <c r="BQ185" i="67"/>
  <c r="BC185" i="67"/>
  <c r="BZ185" i="67"/>
  <c r="BS185" i="67"/>
  <c r="AV185" i="67"/>
  <c r="BL185" i="67"/>
  <c r="AW185" i="67"/>
  <c r="BW185" i="67"/>
  <c r="BK185" i="67"/>
  <c r="BE185" i="67"/>
  <c r="AX185" i="67"/>
  <c r="AR185" i="67"/>
  <c r="BH185" i="67"/>
  <c r="CB185" i="67"/>
  <c r="BR185" i="67"/>
  <c r="BF185" i="67"/>
  <c r="AS185" i="67"/>
  <c r="BO185" i="67"/>
  <c r="BI185" i="67"/>
  <c r="BD185" i="67"/>
  <c r="BX185" i="67"/>
  <c r="BG185" i="67"/>
  <c r="BA185" i="67"/>
  <c r="CA185" i="67"/>
  <c r="BN185" i="67"/>
  <c r="AP185" i="67"/>
  <c r="BT185" i="67"/>
  <c r="BB185" i="67"/>
  <c r="CC185" i="67"/>
  <c r="BV185" i="67"/>
  <c r="BY185" i="67"/>
  <c r="AT185" i="67"/>
  <c r="BU185" i="67"/>
  <c r="BJ185" i="67"/>
  <c r="AY185" i="67"/>
  <c r="CB193" i="67"/>
  <c r="AX193" i="67"/>
  <c r="AV193" i="67"/>
  <c r="BW193" i="67"/>
  <c r="AS193" i="67"/>
  <c r="AW193" i="67"/>
  <c r="BS193" i="67"/>
  <c r="BU193" i="67"/>
  <c r="BM193" i="67"/>
  <c r="BO193" i="67"/>
  <c r="BL193" i="67"/>
  <c r="BK193" i="67"/>
  <c r="AY193" i="67"/>
  <c r="BB193" i="67"/>
  <c r="AT193" i="67"/>
  <c r="BT193" i="67"/>
  <c r="BV193" i="67"/>
  <c r="BJ193" i="67"/>
  <c r="AQ193" i="67"/>
  <c r="BI193" i="67"/>
  <c r="BG193" i="67"/>
  <c r="BE193" i="67"/>
  <c r="BH193" i="67"/>
  <c r="BF193" i="67"/>
  <c r="AR193" i="67"/>
  <c r="BR193" i="67"/>
  <c r="BZ193" i="67"/>
  <c r="AZ193" i="67"/>
  <c r="AU193" i="67"/>
  <c r="BN193" i="67"/>
  <c r="AP193" i="67"/>
  <c r="CC193" i="67"/>
  <c r="BC193" i="67"/>
  <c r="BX193" i="67"/>
  <c r="CA193" i="67"/>
  <c r="BD193" i="67"/>
  <c r="BA193" i="67"/>
  <c r="BY193" i="67"/>
  <c r="BP193" i="67"/>
  <c r="BQ193" i="67"/>
  <c r="BU201" i="67"/>
  <c r="AY201" i="67"/>
  <c r="AV201" i="67"/>
  <c r="BL201" i="67"/>
  <c r="CB201" i="67"/>
  <c r="BG201" i="67"/>
  <c r="CC201" i="67"/>
  <c r="BF201" i="67"/>
  <c r="CA201" i="67"/>
  <c r="AT201" i="67"/>
  <c r="BZ201" i="67"/>
  <c r="BD201" i="67"/>
  <c r="BX201" i="67"/>
  <c r="BM201" i="67"/>
  <c r="AU201" i="67"/>
  <c r="BV201" i="67"/>
  <c r="BE201" i="67"/>
  <c r="BN201" i="67"/>
  <c r="AR201" i="67"/>
  <c r="BP201" i="67"/>
  <c r="AW201" i="67"/>
  <c r="BW201" i="67"/>
  <c r="BK201" i="67"/>
  <c r="BI201" i="67"/>
  <c r="BO201" i="67"/>
  <c r="AQ201" i="67"/>
  <c r="BA201" i="67"/>
  <c r="AS201" i="67"/>
  <c r="BT201" i="67"/>
  <c r="AP201" i="67"/>
  <c r="BS201" i="67"/>
  <c r="BJ201" i="67"/>
  <c r="BH201" i="67"/>
  <c r="BR201" i="67"/>
  <c r="AX201" i="67"/>
  <c r="BY201" i="67"/>
  <c r="AZ201" i="67"/>
  <c r="BB201" i="67"/>
  <c r="BQ201" i="67"/>
  <c r="BC201" i="67"/>
  <c r="AB45" i="72"/>
  <c r="AC52" i="72"/>
  <c r="AA134" i="71"/>
  <c r="AA95" i="72" s="1"/>
  <c r="FJ18" i="67"/>
  <c r="FL19" i="67"/>
  <c r="AA57" i="72"/>
  <c r="N154" i="71"/>
  <c r="N115" i="72" s="1"/>
  <c r="AC8" i="72"/>
  <c r="Y52" i="72"/>
  <c r="X102" i="71"/>
  <c r="Y23" i="72"/>
  <c r="AC23" i="72"/>
  <c r="X59" i="72"/>
  <c r="AB13" i="72"/>
  <c r="AH154" i="71"/>
  <c r="AH115" i="72" s="1"/>
  <c r="AH150" i="71"/>
  <c r="AH111" i="72" s="1"/>
  <c r="AH146" i="71"/>
  <c r="AH107" i="72" s="1"/>
  <c r="AH142" i="71"/>
  <c r="AH103" i="72" s="1"/>
  <c r="AH138" i="71"/>
  <c r="AH99" i="72" s="1"/>
  <c r="AH134" i="71"/>
  <c r="AH95" i="72" s="1"/>
  <c r="AH130" i="71"/>
  <c r="AH91" i="72" s="1"/>
  <c r="AA14" i="72"/>
  <c r="X76" i="72"/>
  <c r="Z30" i="72"/>
  <c r="Z59" i="72"/>
  <c r="AB59" i="72"/>
  <c r="Y15" i="72"/>
  <c r="AA45" i="72"/>
  <c r="DB14" i="67"/>
  <c r="AN13" i="72" s="1"/>
  <c r="V13" i="72"/>
  <c r="Z57" i="72"/>
  <c r="Z14" i="72"/>
  <c r="Y13" i="72"/>
  <c r="X23" i="72"/>
  <c r="AC76" i="72"/>
  <c r="AA59" i="72"/>
  <c r="AA22" i="72"/>
  <c r="AB90" i="71"/>
  <c r="Y30" i="72"/>
  <c r="X30" i="72"/>
  <c r="Y59" i="72"/>
  <c r="AC12" i="72"/>
  <c r="AB87" i="71"/>
  <c r="AB52" i="72"/>
  <c r="AC50" i="72"/>
  <c r="AA23" i="72"/>
  <c r="AA87" i="71"/>
  <c r="AA52" i="72"/>
  <c r="F113" i="72"/>
  <c r="F105" i="72"/>
  <c r="F97" i="72"/>
  <c r="F89" i="72"/>
  <c r="F114" i="72"/>
  <c r="F106" i="72"/>
  <c r="F98" i="72"/>
  <c r="F90" i="72"/>
  <c r="L82" i="72"/>
  <c r="L107" i="72"/>
  <c r="L91" i="72"/>
  <c r="M109" i="72"/>
  <c r="M93" i="72"/>
  <c r="L114" i="72"/>
  <c r="L102" i="72"/>
  <c r="R109" i="72"/>
  <c r="R101" i="72"/>
  <c r="R93" i="72"/>
  <c r="R85" i="72"/>
  <c r="R114" i="72"/>
  <c r="R106" i="72"/>
  <c r="R98" i="72"/>
  <c r="R90" i="72"/>
  <c r="AF155" i="71"/>
  <c r="AF116" i="72" s="1"/>
  <c r="AH152" i="71"/>
  <c r="AH113" i="72" s="1"/>
  <c r="AD111" i="72"/>
  <c r="AF147" i="71"/>
  <c r="AF108" i="72" s="1"/>
  <c r="AH144" i="71"/>
  <c r="AH105" i="72" s="1"/>
  <c r="AD103" i="72"/>
  <c r="AF139" i="71"/>
  <c r="AF100" i="72" s="1"/>
  <c r="AH136" i="71"/>
  <c r="AH97" i="72" s="1"/>
  <c r="AD95" i="72"/>
  <c r="AF131" i="71"/>
  <c r="AF92" i="72" s="1"/>
  <c r="AH128" i="71"/>
  <c r="AH89" i="72" s="1"/>
  <c r="AD85" i="72"/>
  <c r="Y112" i="72"/>
  <c r="Y96" i="72"/>
  <c r="F115" i="72"/>
  <c r="F107" i="72"/>
  <c r="F99" i="72"/>
  <c r="F91" i="72"/>
  <c r="F116" i="72"/>
  <c r="F108" i="72"/>
  <c r="F100" i="72"/>
  <c r="F92" i="72"/>
  <c r="F84" i="72"/>
  <c r="L111" i="72"/>
  <c r="L95" i="72"/>
  <c r="M113" i="72"/>
  <c r="M97" i="72"/>
  <c r="L106" i="72"/>
  <c r="L86" i="72"/>
  <c r="R111" i="72"/>
  <c r="R103" i="72"/>
  <c r="R95" i="72"/>
  <c r="R87" i="72"/>
  <c r="R116" i="72"/>
  <c r="R108" i="72"/>
  <c r="R100" i="72"/>
  <c r="R92" i="72"/>
  <c r="R84" i="72"/>
  <c r="AF114" i="72"/>
  <c r="AD109" i="72"/>
  <c r="AF106" i="72"/>
  <c r="AD101" i="72"/>
  <c r="AF98" i="72"/>
  <c r="AD93" i="72"/>
  <c r="AF90" i="72"/>
  <c r="AD87" i="72"/>
  <c r="Y102" i="72"/>
  <c r="G82" i="72"/>
  <c r="F109" i="72"/>
  <c r="F101" i="72"/>
  <c r="F93" i="72"/>
  <c r="F85" i="72"/>
  <c r="F110" i="72"/>
  <c r="F102" i="72"/>
  <c r="F94" i="72"/>
  <c r="F86" i="72"/>
  <c r="L115" i="72"/>
  <c r="L99" i="72"/>
  <c r="L83" i="72"/>
  <c r="M101" i="72"/>
  <c r="M85" i="72"/>
  <c r="L94" i="72"/>
  <c r="R113" i="72"/>
  <c r="R105" i="72"/>
  <c r="R97" i="72"/>
  <c r="R89" i="72"/>
  <c r="R110" i="72"/>
  <c r="R102" i="72"/>
  <c r="R94" i="72"/>
  <c r="R86" i="72"/>
  <c r="AD115" i="72"/>
  <c r="AF151" i="71"/>
  <c r="AF112" i="72" s="1"/>
  <c r="AH148" i="71"/>
  <c r="AH109" i="72" s="1"/>
  <c r="AD107" i="72"/>
  <c r="AF143" i="71"/>
  <c r="AF104" i="72" s="1"/>
  <c r="AH140" i="71"/>
  <c r="AH101" i="72" s="1"/>
  <c r="AD99" i="72"/>
  <c r="AF135" i="71"/>
  <c r="AF96" i="72" s="1"/>
  <c r="AH132" i="71"/>
  <c r="AH93" i="72" s="1"/>
  <c r="AD91" i="72"/>
  <c r="AH126" i="71"/>
  <c r="AH87" i="72" s="1"/>
  <c r="Y104" i="72"/>
  <c r="Y88" i="72"/>
  <c r="R115" i="72"/>
  <c r="F111" i="72"/>
  <c r="F103" i="72"/>
  <c r="F95" i="72"/>
  <c r="F87" i="72"/>
  <c r="F112" i="72"/>
  <c r="F104" i="72"/>
  <c r="F96" i="72"/>
  <c r="F88" i="72"/>
  <c r="F83" i="72"/>
  <c r="L103" i="72"/>
  <c r="L87" i="72"/>
  <c r="M105" i="72"/>
  <c r="M89" i="72"/>
  <c r="L110" i="72"/>
  <c r="L98" i="72"/>
  <c r="F82" i="72"/>
  <c r="R107" i="72"/>
  <c r="R99" i="72"/>
  <c r="R91" i="72"/>
  <c r="R83" i="72"/>
  <c r="R112" i="72"/>
  <c r="R104" i="72"/>
  <c r="R96" i="72"/>
  <c r="R88" i="72"/>
  <c r="AD113" i="72"/>
  <c r="AF110" i="72"/>
  <c r="AD105" i="72"/>
  <c r="AF102" i="72"/>
  <c r="AD97" i="72"/>
  <c r="AF94" i="72"/>
  <c r="AD89" i="72"/>
  <c r="Y110" i="72"/>
  <c r="Y94" i="72"/>
  <c r="N130" i="71"/>
  <c r="N91" i="72" s="1"/>
  <c r="AF123" i="71"/>
  <c r="AF84" i="72" s="1"/>
  <c r="N138" i="71"/>
  <c r="N99" i="72" s="1"/>
  <c r="L129" i="71"/>
  <c r="L90" i="72" s="1"/>
  <c r="N151" i="71"/>
  <c r="N112" i="72" s="1"/>
  <c r="N143" i="71"/>
  <c r="N104" i="72" s="1"/>
  <c r="N135" i="71"/>
  <c r="N96" i="72" s="1"/>
  <c r="N127" i="71"/>
  <c r="N88" i="72" s="1"/>
  <c r="O153" i="71"/>
  <c r="O114" i="72" s="1"/>
  <c r="O145" i="71"/>
  <c r="O106" i="72" s="1"/>
  <c r="O137" i="71"/>
  <c r="O98" i="72" s="1"/>
  <c r="O129" i="71"/>
  <c r="O90" i="72" s="1"/>
  <c r="O121" i="71"/>
  <c r="O82" i="72" s="1"/>
  <c r="AA154" i="71"/>
  <c r="AA115" i="72" s="1"/>
  <c r="AA138" i="71"/>
  <c r="AA99" i="72" s="1"/>
  <c r="AA122" i="71"/>
  <c r="AA83" i="72" s="1"/>
  <c r="P151" i="71"/>
  <c r="P112" i="72" s="1"/>
  <c r="P143" i="71"/>
  <c r="P104" i="72" s="1"/>
  <c r="P135" i="71"/>
  <c r="P96" i="72" s="1"/>
  <c r="N126" i="71"/>
  <c r="N87" i="72" s="1"/>
  <c r="AA142" i="71"/>
  <c r="AA103" i="72" s="1"/>
  <c r="AA126" i="71"/>
  <c r="AA87" i="72" s="1"/>
  <c r="P148" i="71"/>
  <c r="P109" i="72" s="1"/>
  <c r="P140" i="71"/>
  <c r="P101" i="72" s="1"/>
  <c r="P132" i="71"/>
  <c r="P93" i="72" s="1"/>
  <c r="P124" i="71"/>
  <c r="P85" i="72" s="1"/>
  <c r="Q150" i="71"/>
  <c r="Q111" i="72" s="1"/>
  <c r="Q142" i="71"/>
  <c r="Q103" i="72" s="1"/>
  <c r="Q134" i="71"/>
  <c r="Q95" i="72" s="1"/>
  <c r="Q126" i="71"/>
  <c r="Q87" i="72" s="1"/>
  <c r="AA146" i="71"/>
  <c r="AA107" i="72" s="1"/>
  <c r="AA130" i="71"/>
  <c r="AA91" i="72" s="1"/>
  <c r="AF127" i="71"/>
  <c r="AF88" i="72" s="1"/>
  <c r="AH124" i="71"/>
  <c r="AH85" i="72" s="1"/>
  <c r="AF121" i="71"/>
  <c r="AF82" i="72" s="1"/>
  <c r="AE154" i="71"/>
  <c r="AE115" i="72" s="1"/>
  <c r="AE138" i="71"/>
  <c r="AE99" i="72" s="1"/>
  <c r="AE122" i="71"/>
  <c r="AE83" i="72" s="1"/>
  <c r="AD141" i="71"/>
  <c r="AD102" i="72" s="1"/>
  <c r="AD125" i="71"/>
  <c r="AD86" i="72" s="1"/>
  <c r="AE147" i="71"/>
  <c r="AE108" i="72" s="1"/>
  <c r="AE131" i="71"/>
  <c r="AE92" i="72" s="1"/>
  <c r="AJ152" i="71"/>
  <c r="AJ113" i="72" s="1"/>
  <c r="AJ144" i="71"/>
  <c r="AJ105" i="72" s="1"/>
  <c r="AJ136" i="71"/>
  <c r="AJ97" i="72" s="1"/>
  <c r="AJ128" i="71"/>
  <c r="AJ89" i="72" s="1"/>
  <c r="AK154" i="71"/>
  <c r="AK115" i="72" s="1"/>
  <c r="AK146" i="71"/>
  <c r="AK107" i="72" s="1"/>
  <c r="AK138" i="71"/>
  <c r="AK99" i="72" s="1"/>
  <c r="AK130" i="71"/>
  <c r="AK91" i="72" s="1"/>
  <c r="AK122" i="71"/>
  <c r="AK83" i="72" s="1"/>
  <c r="AJ149" i="71"/>
  <c r="AJ110" i="72" s="1"/>
  <c r="AJ141" i="71"/>
  <c r="AJ102" i="72" s="1"/>
  <c r="AJ133" i="71"/>
  <c r="AJ94" i="72" s="1"/>
  <c r="AJ125" i="71"/>
  <c r="AJ86" i="72" s="1"/>
  <c r="AK153" i="71"/>
  <c r="AK114" i="72" s="1"/>
  <c r="AK145" i="71"/>
  <c r="AK106" i="72" s="1"/>
  <c r="AK137" i="71"/>
  <c r="AK98" i="72" s="1"/>
  <c r="AK129" i="71"/>
  <c r="AK90" i="72" s="1"/>
  <c r="AK121" i="71"/>
  <c r="AK82" i="72" s="1"/>
  <c r="AF125" i="71"/>
  <c r="AF86" i="72" s="1"/>
  <c r="AD122" i="71"/>
  <c r="AD83" i="72" s="1"/>
  <c r="AE140" i="71"/>
  <c r="AE101" i="72" s="1"/>
  <c r="AE124" i="71"/>
  <c r="AE85" i="72" s="1"/>
  <c r="AD147" i="71"/>
  <c r="AD108" i="72" s="1"/>
  <c r="AD131" i="71"/>
  <c r="AD92" i="72" s="1"/>
  <c r="AE149" i="71"/>
  <c r="AE110" i="72" s="1"/>
  <c r="AE133" i="71"/>
  <c r="AE94" i="72" s="1"/>
  <c r="AJ154" i="71"/>
  <c r="AJ115" i="72" s="1"/>
  <c r="AJ146" i="71"/>
  <c r="AJ107" i="72" s="1"/>
  <c r="AJ138" i="71"/>
  <c r="AJ99" i="72" s="1"/>
  <c r="AJ130" i="71"/>
  <c r="AJ91" i="72" s="1"/>
  <c r="AJ122" i="71"/>
  <c r="AJ83" i="72" s="1"/>
  <c r="AK148" i="71"/>
  <c r="AK109" i="72" s="1"/>
  <c r="AK140" i="71"/>
  <c r="AK101" i="72" s="1"/>
  <c r="AK132" i="71"/>
  <c r="AK93" i="72" s="1"/>
  <c r="AK124" i="71"/>
  <c r="AK85" i="72" s="1"/>
  <c r="AJ151" i="71"/>
  <c r="AJ112" i="72" s="1"/>
  <c r="AJ143" i="71"/>
  <c r="AJ104" i="72" s="1"/>
  <c r="AJ135" i="71"/>
  <c r="AJ96" i="72" s="1"/>
  <c r="AJ127" i="71"/>
  <c r="AJ88" i="72" s="1"/>
  <c r="AK155" i="71"/>
  <c r="AK116" i="72" s="1"/>
  <c r="AK147" i="71"/>
  <c r="AK108" i="72" s="1"/>
  <c r="AK139" i="71"/>
  <c r="AK100" i="72" s="1"/>
  <c r="AK131" i="71"/>
  <c r="AK92" i="72" s="1"/>
  <c r="AK123" i="71"/>
  <c r="AK84" i="72" s="1"/>
  <c r="AE146" i="71"/>
  <c r="AE107" i="72" s="1"/>
  <c r="AE130" i="71"/>
  <c r="AE91" i="72" s="1"/>
  <c r="AD149" i="71"/>
  <c r="AD110" i="72" s="1"/>
  <c r="AD133" i="71"/>
  <c r="AD94" i="72" s="1"/>
  <c r="AE155" i="71"/>
  <c r="AE116" i="72" s="1"/>
  <c r="AE139" i="71"/>
  <c r="AE100" i="72" s="1"/>
  <c r="AE123" i="71"/>
  <c r="AE84" i="72" s="1"/>
  <c r="AJ148" i="71"/>
  <c r="AJ109" i="72" s="1"/>
  <c r="AJ140" i="71"/>
  <c r="AJ101" i="72" s="1"/>
  <c r="AJ132" i="71"/>
  <c r="AJ93" i="72" s="1"/>
  <c r="AJ124" i="71"/>
  <c r="AJ85" i="72" s="1"/>
  <c r="AK150" i="71"/>
  <c r="AK111" i="72" s="1"/>
  <c r="AK142" i="71"/>
  <c r="AK103" i="72" s="1"/>
  <c r="AK134" i="71"/>
  <c r="AK95" i="72" s="1"/>
  <c r="AK126" i="71"/>
  <c r="AK87" i="72" s="1"/>
  <c r="AJ153" i="71"/>
  <c r="AJ114" i="72" s="1"/>
  <c r="AJ145" i="71"/>
  <c r="AJ106" i="72" s="1"/>
  <c r="AJ137" i="71"/>
  <c r="AJ98" i="72" s="1"/>
  <c r="AJ129" i="71"/>
  <c r="AJ90" i="72" s="1"/>
  <c r="AJ121" i="71"/>
  <c r="AJ82" i="72" s="1"/>
  <c r="AK149" i="71"/>
  <c r="AK110" i="72" s="1"/>
  <c r="AK141" i="71"/>
  <c r="AK102" i="72" s="1"/>
  <c r="AK133" i="71"/>
  <c r="AK94" i="72" s="1"/>
  <c r="AK125" i="71"/>
  <c r="AK86" i="72" s="1"/>
  <c r="AE148" i="71"/>
  <c r="AE109" i="72" s="1"/>
  <c r="AE132" i="71"/>
  <c r="AE93" i="72" s="1"/>
  <c r="AD155" i="71"/>
  <c r="AD116" i="72" s="1"/>
  <c r="AD139" i="71"/>
  <c r="AD100" i="72" s="1"/>
  <c r="AD123" i="71"/>
  <c r="AD84" i="72" s="1"/>
  <c r="AE141" i="71"/>
  <c r="AE102" i="72" s="1"/>
  <c r="AE125" i="71"/>
  <c r="AE86" i="72" s="1"/>
  <c r="AJ150" i="71"/>
  <c r="AJ111" i="72" s="1"/>
  <c r="AJ142" i="71"/>
  <c r="AJ103" i="72" s="1"/>
  <c r="AJ134" i="71"/>
  <c r="AJ95" i="72" s="1"/>
  <c r="AJ126" i="71"/>
  <c r="AJ87" i="72" s="1"/>
  <c r="AK152" i="71"/>
  <c r="AK113" i="72" s="1"/>
  <c r="AK144" i="71"/>
  <c r="AK105" i="72" s="1"/>
  <c r="AK136" i="71"/>
  <c r="AK97" i="72" s="1"/>
  <c r="AK128" i="71"/>
  <c r="AK89" i="72" s="1"/>
  <c r="AJ155" i="71"/>
  <c r="AJ116" i="72" s="1"/>
  <c r="AJ147" i="71"/>
  <c r="AJ108" i="72" s="1"/>
  <c r="AJ139" i="71"/>
  <c r="AJ100" i="72" s="1"/>
  <c r="AJ131" i="71"/>
  <c r="AJ92" i="72" s="1"/>
  <c r="AJ123" i="71"/>
  <c r="AJ84" i="72" s="1"/>
  <c r="AK151" i="71"/>
  <c r="AK112" i="72" s="1"/>
  <c r="AK143" i="71"/>
  <c r="AK104" i="72" s="1"/>
  <c r="AK135" i="71"/>
  <c r="AK96" i="72" s="1"/>
  <c r="AK127" i="71"/>
  <c r="AK88" i="72" s="1"/>
  <c r="P152" i="71"/>
  <c r="P113" i="72" s="1"/>
  <c r="N147" i="71"/>
  <c r="N108" i="72" s="1"/>
  <c r="P136" i="71"/>
  <c r="P97" i="72" s="1"/>
  <c r="N131" i="71"/>
  <c r="N92" i="72" s="1"/>
  <c r="Q154" i="71"/>
  <c r="Q115" i="72" s="1"/>
  <c r="O149" i="71"/>
  <c r="O110" i="72" s="1"/>
  <c r="Q138" i="71"/>
  <c r="Q99" i="72" s="1"/>
  <c r="O133" i="71"/>
  <c r="O94" i="72" s="1"/>
  <c r="Q122" i="71"/>
  <c r="Q83" i="72" s="1"/>
  <c r="P147" i="71"/>
  <c r="P108" i="72" s="1"/>
  <c r="N142" i="71"/>
  <c r="N103" i="72" s="1"/>
  <c r="P131" i="71"/>
  <c r="P92" i="72" s="1"/>
  <c r="AA149" i="71"/>
  <c r="AA110" i="72" s="1"/>
  <c r="AA141" i="71"/>
  <c r="AA102" i="72" s="1"/>
  <c r="AA133" i="71"/>
  <c r="AA94" i="72" s="1"/>
  <c r="AA125" i="71"/>
  <c r="AA86" i="72" s="1"/>
  <c r="AN152" i="71"/>
  <c r="AN113" i="72" s="1"/>
  <c r="AN144" i="71"/>
  <c r="AN105" i="72" s="1"/>
  <c r="AN136" i="71"/>
  <c r="AN97" i="72" s="1"/>
  <c r="AN128" i="71"/>
  <c r="AN89" i="72" s="1"/>
  <c r="AL155" i="71"/>
  <c r="AL116" i="72" s="1"/>
  <c r="AL147" i="71"/>
  <c r="AL108" i="72" s="1"/>
  <c r="AL139" i="71"/>
  <c r="AL131" i="71"/>
  <c r="AL92" i="72" s="1"/>
  <c r="AL123" i="71"/>
  <c r="AL84" i="72" s="1"/>
  <c r="AO152" i="71"/>
  <c r="AO113" i="72" s="1"/>
  <c r="AO144" i="71"/>
  <c r="AO105" i="72" s="1"/>
  <c r="AO136" i="71"/>
  <c r="AO97" i="72" s="1"/>
  <c r="AO128" i="71"/>
  <c r="AO89" i="72" s="1"/>
  <c r="AM155" i="71"/>
  <c r="AM116" i="72" s="1"/>
  <c r="AM147" i="71"/>
  <c r="AM108" i="72" s="1"/>
  <c r="AM139" i="71"/>
  <c r="AM100" i="72" s="1"/>
  <c r="AM131" i="71"/>
  <c r="AM92" i="72" s="1"/>
  <c r="AM123" i="71"/>
  <c r="AM84" i="72" s="1"/>
  <c r="AN153" i="71"/>
  <c r="AN114" i="72" s="1"/>
  <c r="AN145" i="71"/>
  <c r="AN106" i="72" s="1"/>
  <c r="AN137" i="71"/>
  <c r="AN98" i="72" s="1"/>
  <c r="AN129" i="71"/>
  <c r="AN90" i="72" s="1"/>
  <c r="AN121" i="71"/>
  <c r="AN82" i="72" s="1"/>
  <c r="AL148" i="71"/>
  <c r="AL109" i="72" s="1"/>
  <c r="AL140" i="71"/>
  <c r="AL101" i="72" s="1"/>
  <c r="AL132" i="71"/>
  <c r="AL93" i="72" s="1"/>
  <c r="AL124" i="71"/>
  <c r="AL85" i="72" s="1"/>
  <c r="AO155" i="71"/>
  <c r="AO116" i="72" s="1"/>
  <c r="AO147" i="71"/>
  <c r="AO108" i="72" s="1"/>
  <c r="AO139" i="71"/>
  <c r="AO100" i="72" s="1"/>
  <c r="AO131" i="71"/>
  <c r="AO92" i="72" s="1"/>
  <c r="AO123" i="71"/>
  <c r="AO84" i="72" s="1"/>
  <c r="AM150" i="71"/>
  <c r="AM111" i="72" s="1"/>
  <c r="AM142" i="71"/>
  <c r="AM103" i="72" s="1"/>
  <c r="AM134" i="71"/>
  <c r="AM95" i="72" s="1"/>
  <c r="AM126" i="71"/>
  <c r="AM87" i="72" s="1"/>
  <c r="AN154" i="71"/>
  <c r="AN115" i="72" s="1"/>
  <c r="AN146" i="71"/>
  <c r="AN107" i="72" s="1"/>
  <c r="AN138" i="71"/>
  <c r="AN99" i="72" s="1"/>
  <c r="AN130" i="71"/>
  <c r="AN91" i="72" s="1"/>
  <c r="AN122" i="71"/>
  <c r="AN83" i="72" s="1"/>
  <c r="AL149" i="71"/>
  <c r="AL110" i="72" s="1"/>
  <c r="AL141" i="71"/>
  <c r="AL102" i="72" s="1"/>
  <c r="AL133" i="71"/>
  <c r="AL94" i="72" s="1"/>
  <c r="AL125" i="71"/>
  <c r="AL86" i="72" s="1"/>
  <c r="AO154" i="71"/>
  <c r="AO115" i="72" s="1"/>
  <c r="AO146" i="71"/>
  <c r="AO107" i="72" s="1"/>
  <c r="AO138" i="71"/>
  <c r="AO99" i="72" s="1"/>
  <c r="AO130" i="71"/>
  <c r="AO91" i="72" s="1"/>
  <c r="AO122" i="71"/>
  <c r="AO83" i="72" s="1"/>
  <c r="AM149" i="71"/>
  <c r="AM110" i="72" s="1"/>
  <c r="AM141" i="71"/>
  <c r="AM102" i="72" s="1"/>
  <c r="AM133" i="71"/>
  <c r="AM94" i="72" s="1"/>
  <c r="AM125" i="71"/>
  <c r="AM86" i="72" s="1"/>
  <c r="AN155" i="71"/>
  <c r="AN116" i="72" s="1"/>
  <c r="AN147" i="71"/>
  <c r="AN108" i="72" s="1"/>
  <c r="AN139" i="71"/>
  <c r="AN100" i="72" s="1"/>
  <c r="AN131" i="71"/>
  <c r="AN92" i="72" s="1"/>
  <c r="AN123" i="71"/>
  <c r="AN84" i="72" s="1"/>
  <c r="AL150" i="71"/>
  <c r="AL111" i="72" s="1"/>
  <c r="AL142" i="71"/>
  <c r="AL103" i="72" s="1"/>
  <c r="AL134" i="71"/>
  <c r="AL95" i="72" s="1"/>
  <c r="AL126" i="71"/>
  <c r="AL87" i="72" s="1"/>
  <c r="AO149" i="71"/>
  <c r="AO110" i="72" s="1"/>
  <c r="AO141" i="71"/>
  <c r="AO102" i="72" s="1"/>
  <c r="AO133" i="71"/>
  <c r="AO94" i="72" s="1"/>
  <c r="AO125" i="71"/>
  <c r="AO86" i="72" s="1"/>
  <c r="AM152" i="71"/>
  <c r="AM113" i="72" s="1"/>
  <c r="AM144" i="71"/>
  <c r="AM105" i="72" s="1"/>
  <c r="AM136" i="71"/>
  <c r="AM97" i="72" s="1"/>
  <c r="AM128" i="71"/>
  <c r="AM89" i="72" s="1"/>
  <c r="N155" i="71"/>
  <c r="N116" i="72" s="1"/>
  <c r="P144" i="71"/>
  <c r="P105" i="72" s="1"/>
  <c r="N139" i="71"/>
  <c r="N100" i="72" s="1"/>
  <c r="P128" i="71"/>
  <c r="P89" i="72" s="1"/>
  <c r="N123" i="71"/>
  <c r="N84" i="72" s="1"/>
  <c r="Q146" i="71"/>
  <c r="Q107" i="72" s="1"/>
  <c r="O141" i="71"/>
  <c r="O102" i="72" s="1"/>
  <c r="Q130" i="71"/>
  <c r="Q91" i="72" s="1"/>
  <c r="O125" i="71"/>
  <c r="O86" i="72" s="1"/>
  <c r="P155" i="71"/>
  <c r="P116" i="72" s="1"/>
  <c r="N150" i="71"/>
  <c r="N111" i="72" s="1"/>
  <c r="P139" i="71"/>
  <c r="P100" i="72" s="1"/>
  <c r="N134" i="71"/>
  <c r="N95" i="72" s="1"/>
  <c r="AA153" i="71"/>
  <c r="AA114" i="72" s="1"/>
  <c r="AA145" i="71"/>
  <c r="AA106" i="72" s="1"/>
  <c r="AA137" i="71"/>
  <c r="AA98" i="72" s="1"/>
  <c r="AA129" i="71"/>
  <c r="AA90" i="72" s="1"/>
  <c r="AA121" i="71"/>
  <c r="AA82" i="72" s="1"/>
  <c r="AN148" i="71"/>
  <c r="AN109" i="72" s="1"/>
  <c r="AN140" i="71"/>
  <c r="AN101" i="72" s="1"/>
  <c r="AN132" i="71"/>
  <c r="AN93" i="72" s="1"/>
  <c r="AN124" i="71"/>
  <c r="AN85" i="72" s="1"/>
  <c r="AL151" i="71"/>
  <c r="AL143" i="71"/>
  <c r="AL104" i="72" s="1"/>
  <c r="AL135" i="71"/>
  <c r="AL96" i="72" s="1"/>
  <c r="AL127" i="71"/>
  <c r="AL88" i="72" s="1"/>
  <c r="AO148" i="71"/>
  <c r="AO109" i="72" s="1"/>
  <c r="AO140" i="71"/>
  <c r="AO101" i="72" s="1"/>
  <c r="AO132" i="71"/>
  <c r="AO93" i="72" s="1"/>
  <c r="AO124" i="71"/>
  <c r="AO85" i="72" s="1"/>
  <c r="AM151" i="71"/>
  <c r="AM112" i="72" s="1"/>
  <c r="AM143" i="71"/>
  <c r="AM104" i="72" s="1"/>
  <c r="AM135" i="71"/>
  <c r="AM96" i="72" s="1"/>
  <c r="AM127" i="71"/>
  <c r="AM88" i="72" s="1"/>
  <c r="AN149" i="71"/>
  <c r="AN110" i="72" s="1"/>
  <c r="AN141" i="71"/>
  <c r="AN102" i="72" s="1"/>
  <c r="AN133" i="71"/>
  <c r="AN94" i="72" s="1"/>
  <c r="AN125" i="71"/>
  <c r="AN86" i="72" s="1"/>
  <c r="AL152" i="71"/>
  <c r="AL113" i="72" s="1"/>
  <c r="AL144" i="71"/>
  <c r="AL105" i="72" s="1"/>
  <c r="AL136" i="71"/>
  <c r="AL97" i="72" s="1"/>
  <c r="AL128" i="71"/>
  <c r="AL89" i="72" s="1"/>
  <c r="AO151" i="71"/>
  <c r="AO112" i="72" s="1"/>
  <c r="AO143" i="71"/>
  <c r="AO104" i="72" s="1"/>
  <c r="AO135" i="71"/>
  <c r="AO96" i="72" s="1"/>
  <c r="AO127" i="71"/>
  <c r="AO88" i="72" s="1"/>
  <c r="AM154" i="71"/>
  <c r="AM115" i="72" s="1"/>
  <c r="AM146" i="71"/>
  <c r="AM107" i="72" s="1"/>
  <c r="AM138" i="71"/>
  <c r="AM99" i="72" s="1"/>
  <c r="AM130" i="71"/>
  <c r="AM91" i="72" s="1"/>
  <c r="AM122" i="71"/>
  <c r="AM83" i="72" s="1"/>
  <c r="AN150" i="71"/>
  <c r="AN111" i="72" s="1"/>
  <c r="AN142" i="71"/>
  <c r="AN103" i="72" s="1"/>
  <c r="AN134" i="71"/>
  <c r="AN95" i="72" s="1"/>
  <c r="AN126" i="71"/>
  <c r="AN87" i="72" s="1"/>
  <c r="AL153" i="71"/>
  <c r="AL145" i="71"/>
  <c r="AL106" i="72" s="1"/>
  <c r="AL137" i="71"/>
  <c r="AL98" i="72" s="1"/>
  <c r="AL129" i="71"/>
  <c r="AL90" i="72" s="1"/>
  <c r="AL121" i="71"/>
  <c r="AL82" i="72" s="1"/>
  <c r="AO150" i="71"/>
  <c r="AO111" i="72" s="1"/>
  <c r="AO142" i="71"/>
  <c r="AO103" i="72" s="1"/>
  <c r="AO134" i="71"/>
  <c r="AO95" i="72" s="1"/>
  <c r="AO126" i="71"/>
  <c r="AO87" i="72" s="1"/>
  <c r="AM153" i="71"/>
  <c r="AM114" i="72" s="1"/>
  <c r="AM145" i="71"/>
  <c r="AM106" i="72" s="1"/>
  <c r="AM137" i="71"/>
  <c r="AM98" i="72" s="1"/>
  <c r="AM129" i="71"/>
  <c r="AM90" i="72" s="1"/>
  <c r="AM121" i="71"/>
  <c r="AM82" i="72" s="1"/>
  <c r="AN151" i="71"/>
  <c r="AN112" i="72" s="1"/>
  <c r="AN143" i="71"/>
  <c r="AN104" i="72" s="1"/>
  <c r="AN135" i="71"/>
  <c r="AN96" i="72" s="1"/>
  <c r="AN127" i="71"/>
  <c r="AN88" i="72" s="1"/>
  <c r="AL154" i="71"/>
  <c r="AL115" i="72" s="1"/>
  <c r="AL146" i="71"/>
  <c r="AL107" i="72" s="1"/>
  <c r="AL138" i="71"/>
  <c r="AL99" i="72" s="1"/>
  <c r="AL130" i="71"/>
  <c r="AL91" i="72" s="1"/>
  <c r="AL122" i="71"/>
  <c r="AL83" i="72" s="1"/>
  <c r="AO153" i="71"/>
  <c r="AO114" i="72" s="1"/>
  <c r="AO145" i="71"/>
  <c r="AO106" i="72" s="1"/>
  <c r="AO137" i="71"/>
  <c r="AO98" i="72" s="1"/>
  <c r="AO129" i="71"/>
  <c r="AO90" i="72" s="1"/>
  <c r="AO121" i="71"/>
  <c r="AO82" i="72" s="1"/>
  <c r="AM148" i="71"/>
  <c r="AM109" i="72" s="1"/>
  <c r="AM140" i="71"/>
  <c r="AM101" i="72" s="1"/>
  <c r="AM132" i="71"/>
  <c r="AM93" i="72" s="1"/>
  <c r="AM124" i="71"/>
  <c r="AM85" i="72" s="1"/>
  <c r="AH122" i="71"/>
  <c r="AH83" i="72" s="1"/>
  <c r="AA155" i="71"/>
  <c r="AA116" i="72" s="1"/>
  <c r="AA151" i="71"/>
  <c r="AA112" i="72" s="1"/>
  <c r="AA147" i="71"/>
  <c r="AA108" i="72" s="1"/>
  <c r="AA143" i="71"/>
  <c r="AA104" i="72" s="1"/>
  <c r="AA139" i="71"/>
  <c r="AA100" i="72" s="1"/>
  <c r="AA135" i="71"/>
  <c r="AA96" i="72" s="1"/>
  <c r="AA131" i="71"/>
  <c r="AA127" i="71"/>
  <c r="AA88" i="72" s="1"/>
  <c r="AA123" i="71"/>
  <c r="AA84" i="72" s="1"/>
  <c r="Y153" i="71"/>
  <c r="Y114" i="72" s="1"/>
  <c r="Y145" i="71"/>
  <c r="Y106" i="72" s="1"/>
  <c r="Y137" i="71"/>
  <c r="Y98" i="72" s="1"/>
  <c r="Y129" i="71"/>
  <c r="X121" i="71"/>
  <c r="X82" i="72" s="1"/>
  <c r="AE150" i="71"/>
  <c r="AE111" i="72" s="1"/>
  <c r="AE142" i="71"/>
  <c r="AE103" i="72" s="1"/>
  <c r="AE134" i="71"/>
  <c r="AE95" i="72" s="1"/>
  <c r="AE126" i="71"/>
  <c r="AE87" i="72" s="1"/>
  <c r="Y121" i="71"/>
  <c r="Y82" i="72" s="1"/>
  <c r="X148" i="71"/>
  <c r="X109" i="72" s="1"/>
  <c r="X140" i="71"/>
  <c r="X101" i="72" s="1"/>
  <c r="X132" i="71"/>
  <c r="X93" i="72" s="1"/>
  <c r="X124" i="71"/>
  <c r="X85" i="72" s="1"/>
  <c r="AD151" i="71"/>
  <c r="AD112" i="72" s="1"/>
  <c r="AD143" i="71"/>
  <c r="AD104" i="72" s="1"/>
  <c r="AD135" i="71"/>
  <c r="AD96" i="72" s="1"/>
  <c r="AD127" i="71"/>
  <c r="AD88" i="72" s="1"/>
  <c r="Y148" i="71"/>
  <c r="Y109" i="72" s="1"/>
  <c r="Y140" i="71"/>
  <c r="Y101" i="72" s="1"/>
  <c r="Y132" i="71"/>
  <c r="Y93" i="72" s="1"/>
  <c r="Y124" i="71"/>
  <c r="Y85" i="72" s="1"/>
  <c r="AE151" i="71"/>
  <c r="AE112" i="72" s="1"/>
  <c r="AE143" i="71"/>
  <c r="AE104" i="72" s="1"/>
  <c r="AE135" i="71"/>
  <c r="AE96" i="72" s="1"/>
  <c r="AE127" i="71"/>
  <c r="AE88" i="72" s="1"/>
  <c r="X155" i="71"/>
  <c r="X116" i="72" s="1"/>
  <c r="X147" i="71"/>
  <c r="X108" i="72" s="1"/>
  <c r="X139" i="71"/>
  <c r="X100" i="72" s="1"/>
  <c r="X131" i="71"/>
  <c r="X92" i="72" s="1"/>
  <c r="X123" i="71"/>
  <c r="X84" i="72" s="1"/>
  <c r="AA152" i="71"/>
  <c r="AA113" i="72" s="1"/>
  <c r="AA148" i="71"/>
  <c r="AA109" i="72" s="1"/>
  <c r="AA144" i="71"/>
  <c r="AA105" i="72" s="1"/>
  <c r="AA140" i="71"/>
  <c r="AA101" i="72" s="1"/>
  <c r="AA136" i="71"/>
  <c r="AA97" i="72" s="1"/>
  <c r="AA132" i="71"/>
  <c r="AA93" i="72" s="1"/>
  <c r="AA128" i="71"/>
  <c r="AA89" i="72" s="1"/>
  <c r="AA124" i="71"/>
  <c r="AA85" i="72" s="1"/>
  <c r="Y155" i="71"/>
  <c r="Y116" i="72" s="1"/>
  <c r="Y147" i="71"/>
  <c r="Y108" i="72" s="1"/>
  <c r="Y139" i="71"/>
  <c r="Y100" i="72" s="1"/>
  <c r="Y131" i="71"/>
  <c r="Y92" i="72" s="1"/>
  <c r="Y123" i="71"/>
  <c r="Y84" i="72" s="1"/>
  <c r="AE152" i="71"/>
  <c r="AE113" i="72" s="1"/>
  <c r="AE144" i="71"/>
  <c r="AE105" i="72" s="1"/>
  <c r="AE136" i="71"/>
  <c r="AE97" i="72" s="1"/>
  <c r="AE128" i="71"/>
  <c r="AE89" i="72" s="1"/>
  <c r="R121" i="71"/>
  <c r="R82" i="72" s="1"/>
  <c r="X150" i="71"/>
  <c r="X111" i="72" s="1"/>
  <c r="X142" i="71"/>
  <c r="X103" i="72" s="1"/>
  <c r="X134" i="71"/>
  <c r="X95" i="72" s="1"/>
  <c r="X126" i="71"/>
  <c r="X87" i="72" s="1"/>
  <c r="AD153" i="71"/>
  <c r="AD114" i="72" s="1"/>
  <c r="AD145" i="71"/>
  <c r="AD106" i="72" s="1"/>
  <c r="AD137" i="71"/>
  <c r="AD98" i="72" s="1"/>
  <c r="AD129" i="71"/>
  <c r="AD90" i="72" s="1"/>
  <c r="AD121" i="71"/>
  <c r="AD82" i="72" s="1"/>
  <c r="Y150" i="71"/>
  <c r="Y111" i="72" s="1"/>
  <c r="Y142" i="71"/>
  <c r="Y103" i="72" s="1"/>
  <c r="Y134" i="71"/>
  <c r="Y95" i="72" s="1"/>
  <c r="Y126" i="71"/>
  <c r="Y87" i="72" s="1"/>
  <c r="AE153" i="71"/>
  <c r="AE114" i="72" s="1"/>
  <c r="AE145" i="71"/>
  <c r="AE106" i="72" s="1"/>
  <c r="AE137" i="71"/>
  <c r="AE98" i="72" s="1"/>
  <c r="AE129" i="71"/>
  <c r="AE90" i="72" s="1"/>
  <c r="AE121" i="71"/>
  <c r="AE82" i="72" s="1"/>
  <c r="X149" i="71"/>
  <c r="X110" i="72" s="1"/>
  <c r="X141" i="71"/>
  <c r="X102" i="72" s="1"/>
  <c r="X133" i="71"/>
  <c r="X94" i="72" s="1"/>
  <c r="X125" i="71"/>
  <c r="X86" i="72" s="1"/>
  <c r="X152" i="71"/>
  <c r="X113" i="72" s="1"/>
  <c r="X144" i="71"/>
  <c r="X105" i="72" s="1"/>
  <c r="X136" i="71"/>
  <c r="X97" i="72" s="1"/>
  <c r="X128" i="71"/>
  <c r="X89" i="72" s="1"/>
  <c r="Y152" i="71"/>
  <c r="Y113" i="72" s="1"/>
  <c r="Y144" i="71"/>
  <c r="Y105" i="72" s="1"/>
  <c r="Y136" i="71"/>
  <c r="Y97" i="72" s="1"/>
  <c r="Y128" i="71"/>
  <c r="Y89" i="72" s="1"/>
  <c r="X151" i="71"/>
  <c r="X112" i="72" s="1"/>
  <c r="X143" i="71"/>
  <c r="X104" i="72" s="1"/>
  <c r="X135" i="71"/>
  <c r="X96" i="72" s="1"/>
  <c r="X127" i="71"/>
  <c r="X88" i="72" s="1"/>
  <c r="X154" i="71"/>
  <c r="X115" i="72" s="1"/>
  <c r="X146" i="71"/>
  <c r="X107" i="72" s="1"/>
  <c r="X138" i="71"/>
  <c r="X99" i="72" s="1"/>
  <c r="X130" i="71"/>
  <c r="X91" i="72" s="1"/>
  <c r="X122" i="71"/>
  <c r="X83" i="72" s="1"/>
  <c r="Y154" i="71"/>
  <c r="Y115" i="72" s="1"/>
  <c r="Y146" i="71"/>
  <c r="Y107" i="72" s="1"/>
  <c r="Y138" i="71"/>
  <c r="Y99" i="72" s="1"/>
  <c r="Y130" i="71"/>
  <c r="Y91" i="72" s="1"/>
  <c r="Y122" i="71"/>
  <c r="Y83" i="72" s="1"/>
  <c r="X153" i="71"/>
  <c r="X114" i="72" s="1"/>
  <c r="X145" i="71"/>
  <c r="X106" i="72" s="1"/>
  <c r="X137" i="71"/>
  <c r="X98" i="72" s="1"/>
  <c r="X129" i="71"/>
  <c r="X90" i="72" s="1"/>
  <c r="P127" i="71"/>
  <c r="P88" i="72" s="1"/>
  <c r="AG151" i="71"/>
  <c r="AG112" i="72" s="1"/>
  <c r="AI148" i="71"/>
  <c r="AI109" i="72" s="1"/>
  <c r="AG143" i="71"/>
  <c r="AG104" i="72" s="1"/>
  <c r="AI140" i="71"/>
  <c r="AI101" i="72" s="1"/>
  <c r="AG135" i="71"/>
  <c r="AG96" i="72" s="1"/>
  <c r="AI132" i="71"/>
  <c r="AI93" i="72" s="1"/>
  <c r="AG127" i="71"/>
  <c r="AG88" i="72" s="1"/>
  <c r="AI124" i="71"/>
  <c r="AI85" i="72" s="1"/>
  <c r="AB154" i="71"/>
  <c r="AB115" i="72" s="1"/>
  <c r="AB150" i="71"/>
  <c r="AB111" i="72" s="1"/>
  <c r="AB146" i="71"/>
  <c r="AB107" i="72" s="1"/>
  <c r="AB142" i="71"/>
  <c r="AB103" i="72" s="1"/>
  <c r="AB138" i="71"/>
  <c r="AB99" i="72" s="1"/>
  <c r="AB134" i="71"/>
  <c r="AB95" i="72" s="1"/>
  <c r="AB130" i="71"/>
  <c r="AB91" i="72" s="1"/>
  <c r="AB126" i="71"/>
  <c r="AB87" i="72" s="1"/>
  <c r="AB122" i="71"/>
  <c r="AB83" i="72" s="1"/>
  <c r="AH155" i="71"/>
  <c r="AH116" i="72" s="1"/>
  <c r="AF150" i="71"/>
  <c r="AF111" i="72" s="1"/>
  <c r="AH147" i="71"/>
  <c r="AH108" i="72" s="1"/>
  <c r="AF142" i="71"/>
  <c r="AF103" i="72" s="1"/>
  <c r="AH139" i="71"/>
  <c r="AH100" i="72" s="1"/>
  <c r="AF134" i="71"/>
  <c r="AF95" i="72" s="1"/>
  <c r="AH131" i="71"/>
  <c r="AH92" i="72" s="1"/>
  <c r="AF126" i="71"/>
  <c r="AF87" i="72" s="1"/>
  <c r="AH123" i="71"/>
  <c r="AH84" i="72" s="1"/>
  <c r="AC152" i="71"/>
  <c r="AC113" i="72" s="1"/>
  <c r="AC148" i="71"/>
  <c r="AC109" i="72" s="1"/>
  <c r="AC144" i="71"/>
  <c r="AC105" i="72" s="1"/>
  <c r="AC140" i="71"/>
  <c r="AC101" i="72" s="1"/>
  <c r="AC136" i="71"/>
  <c r="AC97" i="72" s="1"/>
  <c r="AC132" i="71"/>
  <c r="AC93" i="72" s="1"/>
  <c r="AC128" i="71"/>
  <c r="AC89" i="72" s="1"/>
  <c r="AC124" i="71"/>
  <c r="AC85" i="72" s="1"/>
  <c r="AG154" i="71"/>
  <c r="AG115" i="72" s="1"/>
  <c r="AI151" i="71"/>
  <c r="AI112" i="72" s="1"/>
  <c r="AG146" i="71"/>
  <c r="AG107" i="72" s="1"/>
  <c r="AI143" i="71"/>
  <c r="AI104" i="72" s="1"/>
  <c r="AG138" i="71"/>
  <c r="AG99" i="72" s="1"/>
  <c r="AI135" i="71"/>
  <c r="AI96" i="72" s="1"/>
  <c r="AG130" i="71"/>
  <c r="AG91" i="72" s="1"/>
  <c r="AI127" i="71"/>
  <c r="AI88" i="72" s="1"/>
  <c r="AG122" i="71"/>
  <c r="AG83" i="72" s="1"/>
  <c r="Z154" i="71"/>
  <c r="Z115" i="72" s="1"/>
  <c r="Z150" i="71"/>
  <c r="Z111" i="72" s="1"/>
  <c r="Z146" i="71"/>
  <c r="Z107" i="72" s="1"/>
  <c r="Z142" i="71"/>
  <c r="Z103" i="72" s="1"/>
  <c r="Z138" i="71"/>
  <c r="Z99" i="72" s="1"/>
  <c r="Z134" i="71"/>
  <c r="Z95" i="72" s="1"/>
  <c r="Z130" i="71"/>
  <c r="Z91" i="72" s="1"/>
  <c r="Z126" i="71"/>
  <c r="Z87" i="72" s="1"/>
  <c r="Z122" i="71"/>
  <c r="Z83" i="72" s="1"/>
  <c r="AI154" i="71"/>
  <c r="AI115" i="72" s="1"/>
  <c r="AG149" i="71"/>
  <c r="AG110" i="72" s="1"/>
  <c r="AI146" i="71"/>
  <c r="AI107" i="72" s="1"/>
  <c r="AG141" i="71"/>
  <c r="AG102" i="72" s="1"/>
  <c r="AI138" i="71"/>
  <c r="AI99" i="72" s="1"/>
  <c r="AG133" i="71"/>
  <c r="AG94" i="72" s="1"/>
  <c r="AI130" i="71"/>
  <c r="AI91" i="72" s="1"/>
  <c r="AG125" i="71"/>
  <c r="AG86" i="72" s="1"/>
  <c r="AI122" i="71"/>
  <c r="AI83" i="72" s="1"/>
  <c r="AB155" i="71"/>
  <c r="AB116" i="72" s="1"/>
  <c r="AB151" i="71"/>
  <c r="AB112" i="72" s="1"/>
  <c r="AB147" i="71"/>
  <c r="AB108" i="72" s="1"/>
  <c r="AB143" i="71"/>
  <c r="AB104" i="72" s="1"/>
  <c r="AB139" i="71"/>
  <c r="AB100" i="72" s="1"/>
  <c r="AB135" i="71"/>
  <c r="AB96" i="72" s="1"/>
  <c r="AB131" i="71"/>
  <c r="AB92" i="72" s="1"/>
  <c r="AB127" i="71"/>
  <c r="AB88" i="72" s="1"/>
  <c r="AB123" i="71"/>
  <c r="AB84" i="72" s="1"/>
  <c r="AH153" i="71"/>
  <c r="AH114" i="72" s="1"/>
  <c r="AF148" i="71"/>
  <c r="AF109" i="72" s="1"/>
  <c r="AH145" i="71"/>
  <c r="AH106" i="72" s="1"/>
  <c r="AF140" i="71"/>
  <c r="AF101" i="72" s="1"/>
  <c r="AH137" i="71"/>
  <c r="AH98" i="72" s="1"/>
  <c r="AF132" i="71"/>
  <c r="AF93" i="72" s="1"/>
  <c r="AH129" i="71"/>
  <c r="AH90" i="72" s="1"/>
  <c r="AF124" i="71"/>
  <c r="AF85" i="72" s="1"/>
  <c r="AH121" i="71"/>
  <c r="AH82" i="72" s="1"/>
  <c r="AC153" i="71"/>
  <c r="AC114" i="72" s="1"/>
  <c r="AC149" i="71"/>
  <c r="AC110" i="72" s="1"/>
  <c r="AC145" i="71"/>
  <c r="AC106" i="72" s="1"/>
  <c r="AC141" i="71"/>
  <c r="AC102" i="72" s="1"/>
  <c r="AC137" i="71"/>
  <c r="AC98" i="72" s="1"/>
  <c r="AC133" i="71"/>
  <c r="AC94" i="72" s="1"/>
  <c r="AC129" i="71"/>
  <c r="AC90" i="72" s="1"/>
  <c r="AC125" i="71"/>
  <c r="AC86" i="72" s="1"/>
  <c r="AC121" i="71"/>
  <c r="AC82" i="72" s="1"/>
  <c r="AG152" i="71"/>
  <c r="AG113" i="72" s="1"/>
  <c r="AI149" i="71"/>
  <c r="AI110" i="72" s="1"/>
  <c r="AG144" i="71"/>
  <c r="AG105" i="72" s="1"/>
  <c r="AI141" i="71"/>
  <c r="AI102" i="72" s="1"/>
  <c r="AG136" i="71"/>
  <c r="AG97" i="72" s="1"/>
  <c r="AI133" i="71"/>
  <c r="AI94" i="72" s="1"/>
  <c r="AG128" i="71"/>
  <c r="AG89" i="72" s="1"/>
  <c r="AI125" i="71"/>
  <c r="AI86" i="72" s="1"/>
  <c r="Z155" i="71"/>
  <c r="Z116" i="72" s="1"/>
  <c r="Z151" i="71"/>
  <c r="Z112" i="72" s="1"/>
  <c r="Z147" i="71"/>
  <c r="Z108" i="72" s="1"/>
  <c r="Z143" i="71"/>
  <c r="Z104" i="72" s="1"/>
  <c r="Z139" i="71"/>
  <c r="Z100" i="72" s="1"/>
  <c r="Z135" i="71"/>
  <c r="Z96" i="72" s="1"/>
  <c r="Z131" i="71"/>
  <c r="Z92" i="72" s="1"/>
  <c r="Z127" i="71"/>
  <c r="Z88" i="72" s="1"/>
  <c r="Z123" i="71"/>
  <c r="Z84" i="72" s="1"/>
  <c r="AG155" i="71"/>
  <c r="AG116" i="72" s="1"/>
  <c r="AI152" i="71"/>
  <c r="AI113" i="72" s="1"/>
  <c r="AG147" i="71"/>
  <c r="AG108" i="72" s="1"/>
  <c r="AI144" i="71"/>
  <c r="AI105" i="72" s="1"/>
  <c r="AG139" i="71"/>
  <c r="AG100" i="72" s="1"/>
  <c r="AI136" i="71"/>
  <c r="AI97" i="72" s="1"/>
  <c r="AG131" i="71"/>
  <c r="AG92" i="72" s="1"/>
  <c r="AI128" i="71"/>
  <c r="AI89" i="72" s="1"/>
  <c r="AG123" i="71"/>
  <c r="AG84" i="72" s="1"/>
  <c r="AB152" i="71"/>
  <c r="AB113" i="72" s="1"/>
  <c r="AB148" i="71"/>
  <c r="AB109" i="72" s="1"/>
  <c r="AB144" i="71"/>
  <c r="AB105" i="72" s="1"/>
  <c r="AB140" i="71"/>
  <c r="AB101" i="72" s="1"/>
  <c r="AB136" i="71"/>
  <c r="AB97" i="72" s="1"/>
  <c r="AB132" i="71"/>
  <c r="AB93" i="72" s="1"/>
  <c r="AB128" i="71"/>
  <c r="AB89" i="72" s="1"/>
  <c r="AB124" i="71"/>
  <c r="AB85" i="72" s="1"/>
  <c r="AF154" i="71"/>
  <c r="AF115" i="72" s="1"/>
  <c r="AH151" i="71"/>
  <c r="AH112" i="72" s="1"/>
  <c r="AF146" i="71"/>
  <c r="AF107" i="72" s="1"/>
  <c r="AH143" i="71"/>
  <c r="AH104" i="72" s="1"/>
  <c r="AF138" i="71"/>
  <c r="AF99" i="72" s="1"/>
  <c r="AH135" i="71"/>
  <c r="AH96" i="72" s="1"/>
  <c r="AF130" i="71"/>
  <c r="AF91" i="72" s="1"/>
  <c r="AH127" i="71"/>
  <c r="AH88" i="72" s="1"/>
  <c r="AF122" i="71"/>
  <c r="AF83" i="72" s="1"/>
  <c r="AC154" i="71"/>
  <c r="AC115" i="72" s="1"/>
  <c r="AC150" i="71"/>
  <c r="AC111" i="72" s="1"/>
  <c r="AC146" i="71"/>
  <c r="AC107" i="72" s="1"/>
  <c r="AC142" i="71"/>
  <c r="AC103" i="72" s="1"/>
  <c r="AC138" i="71"/>
  <c r="AC99" i="72" s="1"/>
  <c r="AC134" i="71"/>
  <c r="AC95" i="72" s="1"/>
  <c r="AC130" i="71"/>
  <c r="AC91" i="72" s="1"/>
  <c r="AC126" i="71"/>
  <c r="AC87" i="72" s="1"/>
  <c r="AC122" i="71"/>
  <c r="AC83" i="72" s="1"/>
  <c r="AI155" i="71"/>
  <c r="AI116" i="72" s="1"/>
  <c r="AG150" i="71"/>
  <c r="AG111" i="72" s="1"/>
  <c r="AI147" i="71"/>
  <c r="AI108" i="72" s="1"/>
  <c r="AG142" i="71"/>
  <c r="AG103" i="72" s="1"/>
  <c r="AI139" i="71"/>
  <c r="AI100" i="72" s="1"/>
  <c r="AG134" i="71"/>
  <c r="AG95" i="72" s="1"/>
  <c r="AI131" i="71"/>
  <c r="AI92" i="72" s="1"/>
  <c r="AG126" i="71"/>
  <c r="AG87" i="72" s="1"/>
  <c r="AI123" i="71"/>
  <c r="AI84" i="72" s="1"/>
  <c r="Z152" i="71"/>
  <c r="Z113" i="72" s="1"/>
  <c r="Z148" i="71"/>
  <c r="Z109" i="72" s="1"/>
  <c r="Z144" i="71"/>
  <c r="Z105" i="72" s="1"/>
  <c r="Z140" i="71"/>
  <c r="Z101" i="72" s="1"/>
  <c r="Z136" i="71"/>
  <c r="Z97" i="72" s="1"/>
  <c r="Z132" i="71"/>
  <c r="Z93" i="72" s="1"/>
  <c r="Z128" i="71"/>
  <c r="Z89" i="72" s="1"/>
  <c r="Z124" i="71"/>
  <c r="Z85" i="72" s="1"/>
  <c r="AG153" i="71"/>
  <c r="AG114" i="72" s="1"/>
  <c r="AI150" i="71"/>
  <c r="AI111" i="72" s="1"/>
  <c r="AG145" i="71"/>
  <c r="AG106" i="72" s="1"/>
  <c r="AI142" i="71"/>
  <c r="AI103" i="72" s="1"/>
  <c r="AG137" i="71"/>
  <c r="AG98" i="72" s="1"/>
  <c r="AI134" i="71"/>
  <c r="AI95" i="72" s="1"/>
  <c r="AG129" i="71"/>
  <c r="AG90" i="72" s="1"/>
  <c r="AI126" i="71"/>
  <c r="AI87" i="72" s="1"/>
  <c r="AG121" i="71"/>
  <c r="AG82" i="72" s="1"/>
  <c r="AB153" i="71"/>
  <c r="AB114" i="72" s="1"/>
  <c r="AB149" i="71"/>
  <c r="AB110" i="72" s="1"/>
  <c r="AB145" i="71"/>
  <c r="AB106" i="72" s="1"/>
  <c r="AB141" i="71"/>
  <c r="AB102" i="72" s="1"/>
  <c r="AB137" i="71"/>
  <c r="AB98" i="72" s="1"/>
  <c r="AB133" i="71"/>
  <c r="AB94" i="72" s="1"/>
  <c r="AB129" i="71"/>
  <c r="AB90" i="72" s="1"/>
  <c r="AB125" i="71"/>
  <c r="AB86" i="72" s="1"/>
  <c r="AB121" i="71"/>
  <c r="AB82" i="72" s="1"/>
  <c r="AF152" i="71"/>
  <c r="AF113" i="72" s="1"/>
  <c r="AH149" i="71"/>
  <c r="AH110" i="72" s="1"/>
  <c r="AF144" i="71"/>
  <c r="AF105" i="72" s="1"/>
  <c r="AH141" i="71"/>
  <c r="AH102" i="72" s="1"/>
  <c r="AF136" i="71"/>
  <c r="AF97" i="72" s="1"/>
  <c r="AH133" i="71"/>
  <c r="AH94" i="72" s="1"/>
  <c r="AF128" i="71"/>
  <c r="AF89" i="72" s="1"/>
  <c r="AH125" i="71"/>
  <c r="AH86" i="72" s="1"/>
  <c r="AC155" i="71"/>
  <c r="AC116" i="72" s="1"/>
  <c r="AC151" i="71"/>
  <c r="AC112" i="72" s="1"/>
  <c r="AC147" i="71"/>
  <c r="AC108" i="72" s="1"/>
  <c r="AC143" i="71"/>
  <c r="AC104" i="72" s="1"/>
  <c r="AC139" i="71"/>
  <c r="AC100" i="72" s="1"/>
  <c r="AC135" i="71"/>
  <c r="AC96" i="72" s="1"/>
  <c r="AC131" i="71"/>
  <c r="AC92" i="72" s="1"/>
  <c r="AC127" i="71"/>
  <c r="AC88" i="72" s="1"/>
  <c r="AC123" i="71"/>
  <c r="AC84" i="72" s="1"/>
  <c r="AI153" i="71"/>
  <c r="AI114" i="72" s="1"/>
  <c r="AG148" i="71"/>
  <c r="AG109" i="72" s="1"/>
  <c r="AI145" i="71"/>
  <c r="AI106" i="72" s="1"/>
  <c r="AG140" i="71"/>
  <c r="AG101" i="72" s="1"/>
  <c r="AI137" i="71"/>
  <c r="AI98" i="72" s="1"/>
  <c r="AG132" i="71"/>
  <c r="AG93" i="72" s="1"/>
  <c r="AI129" i="71"/>
  <c r="AI90" i="72" s="1"/>
  <c r="AG124" i="71"/>
  <c r="AG85" i="72" s="1"/>
  <c r="AI121" i="71"/>
  <c r="AI82" i="72" s="1"/>
  <c r="Z153" i="71"/>
  <c r="Z114" i="72" s="1"/>
  <c r="Z149" i="71"/>
  <c r="Z110" i="72" s="1"/>
  <c r="Z145" i="71"/>
  <c r="Z106" i="72" s="1"/>
  <c r="Z141" i="71"/>
  <c r="Z102" i="72" s="1"/>
  <c r="Z137" i="71"/>
  <c r="Z98" i="72" s="1"/>
  <c r="Z133" i="71"/>
  <c r="Z94" i="72" s="1"/>
  <c r="Z129" i="71"/>
  <c r="Z90" i="72" s="1"/>
  <c r="Z125" i="71"/>
  <c r="Z86" i="72" s="1"/>
  <c r="Z121" i="71"/>
  <c r="Z82" i="72" s="1"/>
  <c r="S153" i="71"/>
  <c r="S114" i="72" s="1"/>
  <c r="S145" i="71"/>
  <c r="S106" i="72" s="1"/>
  <c r="S137" i="71"/>
  <c r="S98" i="72" s="1"/>
  <c r="S129" i="71"/>
  <c r="S90" i="72" s="1"/>
  <c r="S121" i="71"/>
  <c r="S82" i="72" s="1"/>
  <c r="P123" i="71"/>
  <c r="P84" i="72" s="1"/>
  <c r="S151" i="71"/>
  <c r="S112" i="72" s="1"/>
  <c r="S143" i="71"/>
  <c r="S104" i="72" s="1"/>
  <c r="S135" i="71"/>
  <c r="S96" i="72" s="1"/>
  <c r="T119" i="71"/>
  <c r="T121" i="71" s="1"/>
  <c r="T82" i="72" s="1"/>
  <c r="S154" i="71"/>
  <c r="S115" i="72" s="1"/>
  <c r="S152" i="71"/>
  <c r="S113" i="72" s="1"/>
  <c r="S150" i="71"/>
  <c r="S111" i="72" s="1"/>
  <c r="S148" i="71"/>
  <c r="S109" i="72" s="1"/>
  <c r="S146" i="71"/>
  <c r="S107" i="72" s="1"/>
  <c r="S144" i="71"/>
  <c r="S105" i="72" s="1"/>
  <c r="S142" i="71"/>
  <c r="S103" i="72" s="1"/>
  <c r="S140" i="71"/>
  <c r="S101" i="72" s="1"/>
  <c r="S138" i="71"/>
  <c r="S99" i="72" s="1"/>
  <c r="S136" i="71"/>
  <c r="S97" i="72" s="1"/>
  <c r="S134" i="71"/>
  <c r="S95" i="72" s="1"/>
  <c r="S132" i="71"/>
  <c r="S93" i="72" s="1"/>
  <c r="S130" i="71"/>
  <c r="S91" i="72" s="1"/>
  <c r="S128" i="71"/>
  <c r="S89" i="72" s="1"/>
  <c r="S126" i="71"/>
  <c r="S87" i="72" s="1"/>
  <c r="S124" i="71"/>
  <c r="S85" i="72" s="1"/>
  <c r="S122" i="71"/>
  <c r="S83" i="72" s="1"/>
  <c r="S149" i="71"/>
  <c r="S110" i="72" s="1"/>
  <c r="S141" i="71"/>
  <c r="S102" i="72" s="1"/>
  <c r="S133" i="71"/>
  <c r="S94" i="72" s="1"/>
  <c r="S125" i="71"/>
  <c r="S86" i="72" s="1"/>
  <c r="S155" i="71"/>
  <c r="S116" i="72" s="1"/>
  <c r="S147" i="71"/>
  <c r="S108" i="72" s="1"/>
  <c r="S139" i="71"/>
  <c r="S100" i="72" s="1"/>
  <c r="S131" i="71"/>
  <c r="S92" i="72" s="1"/>
  <c r="S123" i="71"/>
  <c r="S84" i="72" s="1"/>
  <c r="N153" i="71"/>
  <c r="N114" i="72" s="1"/>
  <c r="P150" i="71"/>
  <c r="P111" i="72" s="1"/>
  <c r="L148" i="71"/>
  <c r="L109" i="72" s="1"/>
  <c r="N145" i="71"/>
  <c r="N106" i="72" s="1"/>
  <c r="P142" i="71"/>
  <c r="P103" i="72" s="1"/>
  <c r="L140" i="71"/>
  <c r="L101" i="72" s="1"/>
  <c r="N137" i="71"/>
  <c r="N98" i="72" s="1"/>
  <c r="P134" i="71"/>
  <c r="P95" i="72" s="1"/>
  <c r="L132" i="71"/>
  <c r="L93" i="72" s="1"/>
  <c r="N129" i="71"/>
  <c r="N90" i="72" s="1"/>
  <c r="P126" i="71"/>
  <c r="P87" i="72" s="1"/>
  <c r="L124" i="71"/>
  <c r="L85" i="72" s="1"/>
  <c r="N121" i="71"/>
  <c r="N82" i="72" s="1"/>
  <c r="M154" i="71"/>
  <c r="M115" i="72" s="1"/>
  <c r="O151" i="71"/>
  <c r="O112" i="72" s="1"/>
  <c r="Q148" i="71"/>
  <c r="Q109" i="72" s="1"/>
  <c r="M146" i="71"/>
  <c r="M107" i="72" s="1"/>
  <c r="O143" i="71"/>
  <c r="O104" i="72" s="1"/>
  <c r="Q140" i="71"/>
  <c r="Q101" i="72" s="1"/>
  <c r="M138" i="71"/>
  <c r="M99" i="72" s="1"/>
  <c r="O135" i="71"/>
  <c r="O96" i="72" s="1"/>
  <c r="Q132" i="71"/>
  <c r="Q93" i="72" s="1"/>
  <c r="M130" i="71"/>
  <c r="M91" i="72" s="1"/>
  <c r="O127" i="71"/>
  <c r="O88" i="72" s="1"/>
  <c r="Q124" i="71"/>
  <c r="Q85" i="72" s="1"/>
  <c r="M122" i="71"/>
  <c r="M83" i="72" s="1"/>
  <c r="L155" i="71"/>
  <c r="L116" i="72" s="1"/>
  <c r="N152" i="71"/>
  <c r="N113" i="72" s="1"/>
  <c r="P149" i="71"/>
  <c r="P110" i="72" s="1"/>
  <c r="L147" i="71"/>
  <c r="L108" i="72" s="1"/>
  <c r="N144" i="71"/>
  <c r="N105" i="72" s="1"/>
  <c r="P141" i="71"/>
  <c r="P102" i="72" s="1"/>
  <c r="L139" i="71"/>
  <c r="L100" i="72" s="1"/>
  <c r="N136" i="71"/>
  <c r="N97" i="72" s="1"/>
  <c r="P133" i="71"/>
  <c r="P94" i="72" s="1"/>
  <c r="L131" i="71"/>
  <c r="L92" i="72" s="1"/>
  <c r="N128" i="71"/>
  <c r="N89" i="72" s="1"/>
  <c r="P125" i="71"/>
  <c r="P86" i="72" s="1"/>
  <c r="L123" i="71"/>
  <c r="L84" i="72" s="1"/>
  <c r="Q155" i="71"/>
  <c r="Q116" i="72" s="1"/>
  <c r="O152" i="71"/>
  <c r="O113" i="72" s="1"/>
  <c r="M149" i="71"/>
  <c r="M110" i="72" s="1"/>
  <c r="M145" i="71"/>
  <c r="M106" i="72" s="1"/>
  <c r="Q141" i="71"/>
  <c r="Q102" i="72" s="1"/>
  <c r="O138" i="71"/>
  <c r="O99" i="72" s="1"/>
  <c r="O134" i="71"/>
  <c r="O95" i="72" s="1"/>
  <c r="M131" i="71"/>
  <c r="M92" i="72" s="1"/>
  <c r="O126" i="71"/>
  <c r="O87" i="72" s="1"/>
  <c r="M153" i="71"/>
  <c r="M114" i="72" s="1"/>
  <c r="Q149" i="71"/>
  <c r="Q110" i="72" s="1"/>
  <c r="O146" i="71"/>
  <c r="O107" i="72" s="1"/>
  <c r="O142" i="71"/>
  <c r="O103" i="72" s="1"/>
  <c r="M139" i="71"/>
  <c r="M100" i="72" s="1"/>
  <c r="Q135" i="71"/>
  <c r="Q96" i="72" s="1"/>
  <c r="Q131" i="71"/>
  <c r="Q92" i="72" s="1"/>
  <c r="Q127" i="71"/>
  <c r="Q88" i="72" s="1"/>
  <c r="O122" i="71"/>
  <c r="O83" i="72" s="1"/>
  <c r="P154" i="71"/>
  <c r="P115" i="72" s="1"/>
  <c r="L152" i="71"/>
  <c r="L113" i="72" s="1"/>
  <c r="N149" i="71"/>
  <c r="N110" i="72" s="1"/>
  <c r="P146" i="71"/>
  <c r="P107" i="72" s="1"/>
  <c r="L144" i="71"/>
  <c r="L105" i="72" s="1"/>
  <c r="N141" i="71"/>
  <c r="N102" i="72" s="1"/>
  <c r="P138" i="71"/>
  <c r="P99" i="72" s="1"/>
  <c r="L136" i="71"/>
  <c r="L97" i="72" s="1"/>
  <c r="N133" i="71"/>
  <c r="N94" i="72" s="1"/>
  <c r="P130" i="71"/>
  <c r="P91" i="72" s="1"/>
  <c r="L128" i="71"/>
  <c r="L89" i="72" s="1"/>
  <c r="N125" i="71"/>
  <c r="N86" i="72" s="1"/>
  <c r="P122" i="71"/>
  <c r="P83" i="72" s="1"/>
  <c r="O155" i="71"/>
  <c r="O116" i="72" s="1"/>
  <c r="Q152" i="71"/>
  <c r="Q113" i="72" s="1"/>
  <c r="M150" i="71"/>
  <c r="M111" i="72" s="1"/>
  <c r="O147" i="71"/>
  <c r="O108" i="72" s="1"/>
  <c r="Q144" i="71"/>
  <c r="Q105" i="72" s="1"/>
  <c r="M142" i="71"/>
  <c r="M103" i="72" s="1"/>
  <c r="O139" i="71"/>
  <c r="O100" i="72" s="1"/>
  <c r="Q136" i="71"/>
  <c r="Q97" i="72" s="1"/>
  <c r="M134" i="71"/>
  <c r="M95" i="72" s="1"/>
  <c r="O131" i="71"/>
  <c r="O92" i="72" s="1"/>
  <c r="Q128" i="71"/>
  <c r="Q89" i="72" s="1"/>
  <c r="M126" i="71"/>
  <c r="M87" i="72" s="1"/>
  <c r="O123" i="71"/>
  <c r="O84" i="72" s="1"/>
  <c r="M121" i="71"/>
  <c r="M82" i="72" s="1"/>
  <c r="P153" i="71"/>
  <c r="P114" i="72" s="1"/>
  <c r="L151" i="71"/>
  <c r="L112" i="72" s="1"/>
  <c r="N148" i="71"/>
  <c r="N109" i="72" s="1"/>
  <c r="P145" i="71"/>
  <c r="P106" i="72" s="1"/>
  <c r="L143" i="71"/>
  <c r="L104" i="72" s="1"/>
  <c r="N140" i="71"/>
  <c r="N101" i="72" s="1"/>
  <c r="P137" i="71"/>
  <c r="P98" i="72" s="1"/>
  <c r="L135" i="71"/>
  <c r="L96" i="72" s="1"/>
  <c r="N132" i="71"/>
  <c r="N93" i="72" s="1"/>
  <c r="P129" i="71"/>
  <c r="P90" i="72" s="1"/>
  <c r="L127" i="71"/>
  <c r="L88" i="72" s="1"/>
  <c r="N124" i="71"/>
  <c r="N85" i="72" s="1"/>
  <c r="P121" i="71"/>
  <c r="P82" i="72" s="1"/>
  <c r="O154" i="71"/>
  <c r="O115" i="72" s="1"/>
  <c r="O150" i="71"/>
  <c r="O111" i="72" s="1"/>
  <c r="M147" i="71"/>
  <c r="M108" i="72" s="1"/>
  <c r="Q143" i="71"/>
  <c r="Q104" i="72" s="1"/>
  <c r="Q139" i="71"/>
  <c r="Q100" i="72" s="1"/>
  <c r="O136" i="71"/>
  <c r="O97" i="72" s="1"/>
  <c r="M133" i="71"/>
  <c r="M94" i="72" s="1"/>
  <c r="M129" i="71"/>
  <c r="M90" i="72" s="1"/>
  <c r="Q123" i="71"/>
  <c r="Q84" i="72" s="1"/>
  <c r="N122" i="71"/>
  <c r="N83" i="72" s="1"/>
  <c r="M155" i="71"/>
  <c r="M116" i="72" s="1"/>
  <c r="Q151" i="71"/>
  <c r="Q112" i="72" s="1"/>
  <c r="Q147" i="71"/>
  <c r="Q108" i="72" s="1"/>
  <c r="O144" i="71"/>
  <c r="O105" i="72" s="1"/>
  <c r="M141" i="71"/>
  <c r="M102" i="72" s="1"/>
  <c r="M137" i="71"/>
  <c r="M98" i="72" s="1"/>
  <c r="Q133" i="71"/>
  <c r="Q94" i="72" s="1"/>
  <c r="O130" i="71"/>
  <c r="O91" i="72" s="1"/>
  <c r="M125" i="71"/>
  <c r="M86" i="72" s="1"/>
  <c r="O128" i="71"/>
  <c r="O89" i="72" s="1"/>
  <c r="Q125" i="71"/>
  <c r="Q86" i="72" s="1"/>
  <c r="M123" i="71"/>
  <c r="M84" i="72" s="1"/>
  <c r="Q153" i="71"/>
  <c r="Q114" i="72" s="1"/>
  <c r="M151" i="71"/>
  <c r="M112" i="72" s="1"/>
  <c r="O148" i="71"/>
  <c r="O109" i="72" s="1"/>
  <c r="Q145" i="71"/>
  <c r="Q106" i="72" s="1"/>
  <c r="M143" i="71"/>
  <c r="M104" i="72" s="1"/>
  <c r="O140" i="71"/>
  <c r="O101" i="72" s="1"/>
  <c r="Q137" i="71"/>
  <c r="Q98" i="72" s="1"/>
  <c r="M135" i="71"/>
  <c r="M96" i="72" s="1"/>
  <c r="O132" i="71"/>
  <c r="O93" i="72" s="1"/>
  <c r="Q129" i="71"/>
  <c r="Q90" i="72" s="1"/>
  <c r="M127" i="71"/>
  <c r="M88" i="72" s="1"/>
  <c r="O124" i="71"/>
  <c r="O85" i="72" s="1"/>
  <c r="G154" i="71"/>
  <c r="G115" i="72" s="1"/>
  <c r="G144" i="71"/>
  <c r="G105" i="72" s="1"/>
  <c r="G138" i="71"/>
  <c r="G99" i="72" s="1"/>
  <c r="G128" i="71"/>
  <c r="G89" i="72" s="1"/>
  <c r="G122" i="71"/>
  <c r="G83" i="72" s="1"/>
  <c r="G153" i="71"/>
  <c r="G114" i="72" s="1"/>
  <c r="G143" i="71"/>
  <c r="G104" i="72" s="1"/>
  <c r="G137" i="71"/>
  <c r="G98" i="72" s="1"/>
  <c r="G127" i="71"/>
  <c r="G88" i="72" s="1"/>
  <c r="G150" i="71"/>
  <c r="G111" i="72" s="1"/>
  <c r="G140" i="71"/>
  <c r="G101" i="72" s="1"/>
  <c r="G134" i="71"/>
  <c r="G95" i="72" s="1"/>
  <c r="G124" i="71"/>
  <c r="G85" i="72" s="1"/>
  <c r="G155" i="71"/>
  <c r="G116" i="72" s="1"/>
  <c r="G149" i="71"/>
  <c r="G110" i="72" s="1"/>
  <c r="G139" i="71"/>
  <c r="G100" i="72" s="1"/>
  <c r="G133" i="71"/>
  <c r="G94" i="72" s="1"/>
  <c r="G123" i="71"/>
  <c r="G84" i="72" s="1"/>
  <c r="G152" i="71"/>
  <c r="G113" i="72" s="1"/>
  <c r="G146" i="71"/>
  <c r="G107" i="72" s="1"/>
  <c r="G136" i="71"/>
  <c r="G97" i="72" s="1"/>
  <c r="G130" i="71"/>
  <c r="G91" i="72" s="1"/>
  <c r="G151" i="71"/>
  <c r="G112" i="72" s="1"/>
  <c r="G145" i="71"/>
  <c r="G106" i="72" s="1"/>
  <c r="G135" i="71"/>
  <c r="G96" i="72" s="1"/>
  <c r="G129" i="71"/>
  <c r="G148" i="71"/>
  <c r="G109" i="72" s="1"/>
  <c r="G142" i="71"/>
  <c r="G103" i="72" s="1"/>
  <c r="G132" i="71"/>
  <c r="G93" i="72" s="1"/>
  <c r="G126" i="71"/>
  <c r="G87" i="72" s="1"/>
  <c r="G147" i="71"/>
  <c r="G108" i="72" s="1"/>
  <c r="G141" i="71"/>
  <c r="G102" i="72" s="1"/>
  <c r="G131" i="71"/>
  <c r="G92" i="72" s="1"/>
  <c r="G125" i="71"/>
  <c r="G86" i="72" s="1"/>
  <c r="H119" i="71"/>
  <c r="P3" i="71"/>
  <c r="J120" i="71"/>
  <c r="T3" i="71"/>
  <c r="N120" i="71"/>
  <c r="BM39" i="4"/>
  <c r="FE8" i="71"/>
  <c r="FE8" i="72"/>
  <c r="AL112" i="71"/>
  <c r="BM11" i="4"/>
  <c r="BK14" i="4"/>
  <c r="BK12" i="4"/>
  <c r="BN3" i="4"/>
  <c r="BO12" i="4"/>
  <c r="BN11" i="4"/>
  <c r="BK5" i="4"/>
  <c r="BO4" i="4"/>
  <c r="BN9" i="4"/>
  <c r="BK9" i="4"/>
  <c r="BK3" i="4"/>
  <c r="BN12" i="4"/>
  <c r="BM5" i="4"/>
  <c r="BL11" i="4"/>
  <c r="BL3" i="4"/>
  <c r="BM9" i="4"/>
  <c r="BM3" i="4"/>
  <c r="BN10" i="4"/>
  <c r="BL12" i="4"/>
  <c r="BN5" i="4"/>
  <c r="BO7" i="4"/>
  <c r="BN6" i="4"/>
  <c r="BO8" i="4"/>
  <c r="BN14" i="4"/>
  <c r="BO11" i="4"/>
  <c r="BN13" i="4"/>
  <c r="BO9" i="4"/>
  <c r="BL7" i="4"/>
  <c r="BM12" i="4"/>
  <c r="BL9" i="4"/>
  <c r="BM6" i="4"/>
  <c r="BO6" i="4"/>
  <c r="BK7" i="4"/>
  <c r="BN4" i="4"/>
  <c r="BL6" i="4"/>
  <c r="BM13" i="4"/>
  <c r="BL13" i="4"/>
  <c r="BL10" i="4"/>
  <c r="BO13" i="4"/>
  <c r="BM10" i="4"/>
  <c r="BK8" i="4"/>
  <c r="BK6" i="4"/>
  <c r="Y90" i="71"/>
  <c r="BI48" i="4"/>
  <c r="CD40" i="4" s="1"/>
  <c r="BI14" i="4"/>
  <c r="BN41" i="4"/>
  <c r="BL45" i="4"/>
  <c r="BH38" i="4" s="1"/>
  <c r="BM44" i="4"/>
  <c r="BL39" i="4"/>
  <c r="BN7" i="4"/>
  <c r="BM14" i="4"/>
  <c r="BO3" i="4"/>
  <c r="BK4" i="4"/>
  <c r="BL8" i="4"/>
  <c r="AL114" i="71"/>
  <c r="BH14" i="4"/>
  <c r="CO3" i="4" s="1"/>
  <c r="CO5" i="4" s="1"/>
  <c r="BH48" i="4"/>
  <c r="BO43" i="4"/>
  <c r="BK46" i="4"/>
  <c r="BL42" i="4"/>
  <c r="BK41" i="4"/>
  <c r="BO40" i="4"/>
  <c r="BM7" i="4"/>
  <c r="BK13" i="4"/>
  <c r="BK11" i="4"/>
  <c r="BK10" i="4"/>
  <c r="BL5" i="4"/>
  <c r="DL14" i="67"/>
  <c r="AL13" i="72" s="1"/>
  <c r="T13" i="72"/>
  <c r="J3" i="72"/>
  <c r="P3" i="72" s="1"/>
  <c r="V3" i="72" s="1"/>
  <c r="AB3" i="72" s="1"/>
  <c r="AH3" i="72" s="1"/>
  <c r="AN3" i="72" s="1"/>
  <c r="N3" i="72"/>
  <c r="T3" i="72" s="1"/>
  <c r="Z3" i="72" s="1"/>
  <c r="AF3" i="72" s="1"/>
  <c r="AL3" i="72" s="1"/>
  <c r="BK47" i="4"/>
  <c r="BO42" i="4"/>
  <c r="BN45" i="4"/>
  <c r="BH44" i="4" s="1"/>
  <c r="BO5" i="4"/>
  <c r="BO14" i="4"/>
  <c r="BM4" i="4"/>
  <c r="BL14" i="4"/>
  <c r="G90" i="71"/>
  <c r="AL100" i="71"/>
  <c r="AA92" i="71"/>
  <c r="BO46" i="4"/>
  <c r="BK44" i="4"/>
  <c r="BO39" i="4"/>
  <c r="BO48" i="4"/>
  <c r="BO44" i="4"/>
  <c r="BO38" i="4"/>
  <c r="BL47" i="4"/>
  <c r="BL38" i="4"/>
  <c r="BM47" i="4"/>
  <c r="BO37" i="4"/>
  <c r="BM42" i="4"/>
  <c r="BL40" i="4"/>
  <c r="BN40" i="4"/>
  <c r="BN43" i="4"/>
  <c r="BL48" i="4"/>
  <c r="BM45" i="4"/>
  <c r="BH41" i="4" s="1"/>
  <c r="BH42" i="4" s="1"/>
  <c r="A5" i="68" s="1"/>
  <c r="BM37" i="4"/>
  <c r="BN39" i="4"/>
  <c r="BM40" i="4"/>
  <c r="BM48" i="4"/>
  <c r="BK39" i="4"/>
  <c r="BK42" i="4"/>
  <c r="BN46" i="4"/>
  <c r="BL41" i="4"/>
  <c r="BK40" i="4"/>
  <c r="BM46" i="4"/>
  <c r="BK48" i="4"/>
  <c r="BN42" i="4"/>
  <c r="BL44" i="4"/>
  <c r="BO45" i="4"/>
  <c r="BI44" i="4" s="1"/>
  <c r="BK37" i="4"/>
  <c r="BM38" i="4"/>
  <c r="BL43" i="4"/>
  <c r="BK38" i="4"/>
  <c r="BO47" i="4"/>
  <c r="BN44" i="4"/>
  <c r="BK43" i="4"/>
  <c r="BM43" i="4"/>
  <c r="BO41" i="4"/>
  <c r="BN38" i="4"/>
  <c r="BN48" i="4"/>
  <c r="BM41" i="4"/>
  <c r="BL46" i="4"/>
  <c r="BN37" i="4"/>
  <c r="BN47" i="4"/>
  <c r="BK45" i="4"/>
  <c r="BH39" i="4" s="1"/>
  <c r="A3" i="68" s="1"/>
  <c r="BL37" i="4"/>
  <c r="BL4" i="4"/>
  <c r="BN8" i="4"/>
  <c r="BM8" i="4"/>
  <c r="BO10" i="4"/>
  <c r="X34" i="72" l="1"/>
  <c r="Y55" i="72"/>
  <c r="AC41" i="72"/>
  <c r="X49" i="72"/>
  <c r="AA77" i="72"/>
  <c r="AA53" i="72"/>
  <c r="Z53" i="72"/>
  <c r="AC75" i="72"/>
  <c r="X51" i="72"/>
  <c r="X37" i="72"/>
  <c r="Z29" i="72"/>
  <c r="X64" i="72"/>
  <c r="AA48" i="72"/>
  <c r="Z88" i="71"/>
  <c r="Y84" i="71"/>
  <c r="AA37" i="72"/>
  <c r="Y42" i="72"/>
  <c r="Z26" i="72"/>
  <c r="AB77" i="72"/>
  <c r="AC62" i="72"/>
  <c r="AB54" i="72"/>
  <c r="Y46" i="72"/>
  <c r="AA39" i="72"/>
  <c r="AC26" i="72"/>
  <c r="AA26" i="72"/>
  <c r="X47" i="72"/>
  <c r="X88" i="71"/>
  <c r="AA81" i="72"/>
  <c r="AB74" i="72"/>
  <c r="X27" i="72"/>
  <c r="AC27" i="72"/>
  <c r="AC7" i="72"/>
  <c r="AC61" i="72"/>
  <c r="AA5" i="72"/>
  <c r="AC51" i="72"/>
  <c r="Z32" i="72"/>
  <c r="AB68" i="72"/>
  <c r="AC44" i="72"/>
  <c r="Z70" i="72"/>
  <c r="Y62" i="72"/>
  <c r="AB62" i="72"/>
  <c r="Y54" i="72"/>
  <c r="AC39" i="72"/>
  <c r="AB73" i="72"/>
  <c r="AC65" i="72"/>
  <c r="AC49" i="72"/>
  <c r="X42" i="72"/>
  <c r="AB26" i="72"/>
  <c r="X26" i="72"/>
  <c r="Y63" i="72"/>
  <c r="X7" i="72"/>
  <c r="AA54" i="72"/>
  <c r="AC80" i="72"/>
  <c r="AA36" i="72"/>
  <c r="Y36" i="72"/>
  <c r="AC86" i="71"/>
  <c r="AA72" i="72"/>
  <c r="Y88" i="71"/>
  <c r="AB39" i="72"/>
  <c r="AB80" i="72"/>
  <c r="Z71" i="72"/>
  <c r="X63" i="72"/>
  <c r="AA63" i="72"/>
  <c r="X28" i="72"/>
  <c r="AA64" i="72"/>
  <c r="AB25" i="72"/>
  <c r="AC66" i="72"/>
  <c r="AA27" i="72"/>
  <c r="AB84" i="71"/>
  <c r="AC38" i="72"/>
  <c r="AB5" i="72"/>
  <c r="Y5" i="72"/>
  <c r="X75" i="72"/>
  <c r="AB32" i="72"/>
  <c r="AA68" i="72"/>
  <c r="X60" i="72"/>
  <c r="X29" i="72"/>
  <c r="Z55" i="72"/>
  <c r="AB47" i="72"/>
  <c r="X36" i="72"/>
  <c r="Z86" i="71"/>
  <c r="AA86" i="71"/>
  <c r="X79" i="72"/>
  <c r="Z79" i="72"/>
  <c r="Z64" i="72"/>
  <c r="AB56" i="72"/>
  <c r="AA56" i="72"/>
  <c r="Z56" i="72"/>
  <c r="AA41" i="72"/>
  <c r="AC33" i="72"/>
  <c r="AA33" i="72"/>
  <c r="Z25" i="72"/>
  <c r="AA25" i="72"/>
  <c r="AA74" i="72"/>
  <c r="X58" i="72"/>
  <c r="AA35" i="72"/>
  <c r="Y27" i="72"/>
  <c r="Y53" i="72"/>
  <c r="X53" i="72"/>
  <c r="AA38" i="72"/>
  <c r="X5" i="72"/>
  <c r="AA75" i="72"/>
  <c r="Y37" i="72"/>
  <c r="X55" i="72"/>
  <c r="AB49" i="72"/>
  <c r="AC55" i="72"/>
  <c r="AA47" i="72"/>
  <c r="Y47" i="72"/>
  <c r="AC47" i="72"/>
  <c r="Y28" i="72"/>
  <c r="Y79" i="72"/>
  <c r="X56" i="72"/>
  <c r="AC48" i="72"/>
  <c r="Z41" i="72"/>
  <c r="Z33" i="72"/>
  <c r="X33" i="72"/>
  <c r="X25" i="72"/>
  <c r="AC88" i="71"/>
  <c r="X81" i="72"/>
  <c r="Z58" i="72"/>
  <c r="AC35" i="72"/>
  <c r="AC53" i="72"/>
  <c r="AB53" i="72"/>
  <c r="X67" i="72"/>
  <c r="AA51" i="72"/>
  <c r="AB51" i="72"/>
  <c r="Y51" i="72"/>
  <c r="X24" i="72"/>
  <c r="Y24" i="72"/>
  <c r="AC83" i="71"/>
  <c r="X83" i="71"/>
  <c r="AC60" i="72"/>
  <c r="AC37" i="72"/>
  <c r="AC29" i="72"/>
  <c r="AA21" i="72"/>
  <c r="Y21" i="72"/>
  <c r="AA70" i="72"/>
  <c r="X46" i="72"/>
  <c r="AC46" i="72"/>
  <c r="Y39" i="72"/>
  <c r="Z39" i="72"/>
  <c r="AA31" i="72"/>
  <c r="X31" i="72"/>
  <c r="AA80" i="72"/>
  <c r="Y73" i="72"/>
  <c r="Y65" i="72"/>
  <c r="Z42" i="72"/>
  <c r="AB42" i="72"/>
  <c r="Z34" i="72"/>
  <c r="Y26" i="72"/>
  <c r="AC82" i="71"/>
  <c r="Y82" i="71"/>
  <c r="AB71" i="72"/>
  <c r="X71" i="72"/>
  <c r="Z36" i="72"/>
  <c r="AA28" i="72"/>
  <c r="Y86" i="71"/>
  <c r="Y56" i="72"/>
  <c r="AA66" i="72"/>
  <c r="AB58" i="72"/>
  <c r="Z7" i="72"/>
  <c r="AA61" i="72"/>
  <c r="AA67" i="72"/>
  <c r="AC40" i="72"/>
  <c r="Y40" i="72"/>
  <c r="Z40" i="72"/>
  <c r="X32" i="72"/>
  <c r="AB24" i="72"/>
  <c r="X54" i="72"/>
  <c r="Z62" i="72"/>
  <c r="AA62" i="72"/>
  <c r="Z54" i="72"/>
  <c r="AC54" i="72"/>
  <c r="Z31" i="72"/>
  <c r="X80" i="72"/>
  <c r="AA42" i="72"/>
  <c r="AC34" i="72"/>
  <c r="AC28" i="72"/>
  <c r="X86" i="71"/>
  <c r="AB79" i="72"/>
  <c r="Y72" i="72"/>
  <c r="AC72" i="72"/>
  <c r="Z72" i="72"/>
  <c r="Y64" i="72"/>
  <c r="Z48" i="72"/>
  <c r="Y48" i="72"/>
  <c r="AB41" i="72"/>
  <c r="Y33" i="72"/>
  <c r="AC25" i="72"/>
  <c r="AB88" i="71"/>
  <c r="Y81" i="72"/>
  <c r="Y74" i="72"/>
  <c r="AC74" i="72"/>
  <c r="Z66" i="72"/>
  <c r="AC58" i="72"/>
  <c r="Y58" i="72"/>
  <c r="AA58" i="72"/>
  <c r="X35" i="72"/>
  <c r="AB35" i="72"/>
  <c r="Z27" i="72"/>
  <c r="AB7" i="72"/>
  <c r="Y7" i="72"/>
  <c r="AA7" i="72"/>
  <c r="AC84" i="71"/>
  <c r="AA84" i="71"/>
  <c r="X84" i="71"/>
  <c r="AC77" i="72"/>
  <c r="X77" i="72"/>
  <c r="AB61" i="72"/>
  <c r="Z61" i="72"/>
  <c r="X61" i="72"/>
  <c r="Y67" i="72"/>
  <c r="AB40" i="72"/>
  <c r="Y32" i="72"/>
  <c r="AA24" i="72"/>
  <c r="AB83" i="71"/>
  <c r="AA83" i="71"/>
  <c r="AC68" i="72"/>
  <c r="Y60" i="72"/>
  <c r="AB44" i="72"/>
  <c r="Y70" i="72"/>
  <c r="AB70" i="72"/>
  <c r="AA46" i="72"/>
  <c r="AB46" i="72"/>
  <c r="Z80" i="72"/>
  <c r="Z73" i="72"/>
  <c r="X73" i="72"/>
  <c r="AA65" i="72"/>
  <c r="AB65" i="72"/>
  <c r="Y49" i="72"/>
  <c r="Y34" i="72"/>
  <c r="Z63" i="72"/>
  <c r="AB36" i="72"/>
  <c r="Z28" i="72"/>
  <c r="AC79" i="72"/>
  <c r="AA79" i="72"/>
  <c r="AC64" i="72"/>
  <c r="AC56" i="72"/>
  <c r="AB48" i="72"/>
  <c r="Y25" i="72"/>
  <c r="AA88" i="71"/>
  <c r="Z74" i="72"/>
  <c r="X66" i="72"/>
  <c r="Y35" i="72"/>
  <c r="Z77" i="72"/>
  <c r="Z45" i="72"/>
  <c r="Y45" i="72"/>
  <c r="AB75" i="72"/>
  <c r="Z67" i="72"/>
  <c r="AB67" i="72"/>
  <c r="AA40" i="72"/>
  <c r="AC21" i="72"/>
  <c r="Y77" i="72"/>
  <c r="AC71" i="72"/>
  <c r="AC36" i="72"/>
  <c r="AB33" i="72"/>
  <c r="Y68" i="72"/>
  <c r="AC24" i="72"/>
  <c r="AC70" i="72"/>
  <c r="X62" i="72"/>
  <c r="AC31" i="72"/>
  <c r="AB72" i="72"/>
  <c r="X70" i="72"/>
  <c r="Z5" i="72"/>
  <c r="AC67" i="72"/>
  <c r="AB34" i="72"/>
  <c r="Y71" i="72"/>
  <c r="X72" i="72"/>
  <c r="Z38" i="72"/>
  <c r="AB31" i="72"/>
  <c r="AC32" i="72"/>
  <c r="Z46" i="72"/>
  <c r="Y31" i="72"/>
  <c r="Z82" i="71"/>
  <c r="Z47" i="72"/>
  <c r="AB66" i="72"/>
  <c r="Z84" i="71"/>
  <c r="AB38" i="72"/>
  <c r="Z68" i="72"/>
  <c r="X39" i="72"/>
  <c r="AB63" i="72"/>
  <c r="Y38" i="72"/>
  <c r="X38" i="72"/>
  <c r="X44" i="72"/>
  <c r="AC57" i="72"/>
  <c r="AA34" i="72"/>
  <c r="BI10" i="4"/>
  <c r="BH5" i="4"/>
  <c r="A3" i="69" s="1"/>
  <c r="BH7" i="4"/>
  <c r="BH8" i="4" s="1"/>
  <c r="A5" i="69" s="1"/>
  <c r="BH4" i="4"/>
  <c r="BH10" i="4"/>
  <c r="DK2" i="4" s="1"/>
  <c r="DM2" i="4" s="1"/>
  <c r="DO2" i="4" s="1"/>
  <c r="DQ2" i="4" s="1"/>
  <c r="DS2" i="4" s="1"/>
  <c r="DU2" i="4" s="1"/>
  <c r="DW2" i="4" s="1"/>
  <c r="DY2" i="4" s="1"/>
  <c r="EA2" i="4" s="1"/>
  <c r="EC2" i="4" s="1"/>
  <c r="FL20" i="67"/>
  <c r="FJ19" i="67"/>
  <c r="AL114" i="72"/>
  <c r="AL100" i="72"/>
  <c r="Y90" i="72"/>
  <c r="G90" i="72"/>
  <c r="AA92" i="72"/>
  <c r="AL112" i="72"/>
  <c r="U119" i="71"/>
  <c r="T155" i="71"/>
  <c r="T116" i="72" s="1"/>
  <c r="T153" i="71"/>
  <c r="T114" i="72" s="1"/>
  <c r="T151" i="71"/>
  <c r="T112" i="72" s="1"/>
  <c r="T149" i="71"/>
  <c r="T110" i="72" s="1"/>
  <c r="T147" i="71"/>
  <c r="T108" i="72" s="1"/>
  <c r="T145" i="71"/>
  <c r="T106" i="72" s="1"/>
  <c r="T143" i="71"/>
  <c r="T104" i="72" s="1"/>
  <c r="T141" i="71"/>
  <c r="T102" i="72" s="1"/>
  <c r="T139" i="71"/>
  <c r="T100" i="72" s="1"/>
  <c r="T137" i="71"/>
  <c r="T98" i="72" s="1"/>
  <c r="T135" i="71"/>
  <c r="T96" i="72" s="1"/>
  <c r="T133" i="71"/>
  <c r="T94" i="72" s="1"/>
  <c r="T131" i="71"/>
  <c r="T92" i="72" s="1"/>
  <c r="T129" i="71"/>
  <c r="T90" i="72" s="1"/>
  <c r="T127" i="71"/>
  <c r="T88" i="72" s="1"/>
  <c r="T125" i="71"/>
  <c r="T86" i="72" s="1"/>
  <c r="T123" i="71"/>
  <c r="T84" i="72" s="1"/>
  <c r="T122" i="71"/>
  <c r="T83" i="72" s="1"/>
  <c r="T130" i="71"/>
  <c r="T91" i="72" s="1"/>
  <c r="T138" i="71"/>
  <c r="T99" i="72" s="1"/>
  <c r="T146" i="71"/>
  <c r="T107" i="72" s="1"/>
  <c r="T154" i="71"/>
  <c r="T115" i="72" s="1"/>
  <c r="T124" i="71"/>
  <c r="T85" i="72" s="1"/>
  <c r="T132" i="71"/>
  <c r="T93" i="72" s="1"/>
  <c r="T140" i="71"/>
  <c r="T101" i="72" s="1"/>
  <c r="T148" i="71"/>
  <c r="T109" i="72" s="1"/>
  <c r="T126" i="71"/>
  <c r="T87" i="72" s="1"/>
  <c r="T134" i="71"/>
  <c r="T95" i="72" s="1"/>
  <c r="T142" i="71"/>
  <c r="T103" i="72" s="1"/>
  <c r="T150" i="71"/>
  <c r="T111" i="72" s="1"/>
  <c r="T128" i="71"/>
  <c r="T89" i="72" s="1"/>
  <c r="T136" i="71"/>
  <c r="T97" i="72" s="1"/>
  <c r="T144" i="71"/>
  <c r="T105" i="72" s="1"/>
  <c r="T152" i="71"/>
  <c r="T113" i="72" s="1"/>
  <c r="H121" i="71"/>
  <c r="H82" i="72" s="1"/>
  <c r="H122" i="71"/>
  <c r="H83" i="72" s="1"/>
  <c r="H126" i="71"/>
  <c r="H87" i="72" s="1"/>
  <c r="H130" i="71"/>
  <c r="H91" i="72" s="1"/>
  <c r="H134" i="71"/>
  <c r="H95" i="72" s="1"/>
  <c r="H138" i="71"/>
  <c r="H99" i="72" s="1"/>
  <c r="H142" i="71"/>
  <c r="H103" i="72" s="1"/>
  <c r="H146" i="71"/>
  <c r="H107" i="72" s="1"/>
  <c r="H150" i="71"/>
  <c r="H111" i="72" s="1"/>
  <c r="H154" i="71"/>
  <c r="H115" i="72" s="1"/>
  <c r="H123" i="71"/>
  <c r="H84" i="72" s="1"/>
  <c r="H127" i="71"/>
  <c r="H88" i="72" s="1"/>
  <c r="H131" i="71"/>
  <c r="H92" i="72" s="1"/>
  <c r="H135" i="71"/>
  <c r="H96" i="72" s="1"/>
  <c r="H139" i="71"/>
  <c r="H100" i="72" s="1"/>
  <c r="H143" i="71"/>
  <c r="H104" i="72" s="1"/>
  <c r="H147" i="71"/>
  <c r="H108" i="72" s="1"/>
  <c r="H151" i="71"/>
  <c r="H112" i="72" s="1"/>
  <c r="H155" i="71"/>
  <c r="H116" i="72" s="1"/>
  <c r="H124" i="71"/>
  <c r="H85" i="72" s="1"/>
  <c r="H128" i="71"/>
  <c r="H89" i="72" s="1"/>
  <c r="H132" i="71"/>
  <c r="H93" i="72" s="1"/>
  <c r="H136" i="71"/>
  <c r="H97" i="72" s="1"/>
  <c r="H140" i="71"/>
  <c r="H101" i="72" s="1"/>
  <c r="H144" i="71"/>
  <c r="H105" i="72" s="1"/>
  <c r="H148" i="71"/>
  <c r="H109" i="72" s="1"/>
  <c r="H152" i="71"/>
  <c r="H113" i="72" s="1"/>
  <c r="H125" i="71"/>
  <c r="H86" i="72" s="1"/>
  <c r="H129" i="71"/>
  <c r="H90" i="72" s="1"/>
  <c r="H133" i="71"/>
  <c r="H94" i="72" s="1"/>
  <c r="H137" i="71"/>
  <c r="H98" i="72" s="1"/>
  <c r="H141" i="71"/>
  <c r="H102" i="72" s="1"/>
  <c r="H145" i="71"/>
  <c r="H106" i="72" s="1"/>
  <c r="H149" i="71"/>
  <c r="H110" i="72" s="1"/>
  <c r="H153" i="71"/>
  <c r="H114" i="72" s="1"/>
  <c r="I119" i="71"/>
  <c r="I121" i="71" s="1"/>
  <c r="I82" i="72" s="1"/>
  <c r="V3" i="71"/>
  <c r="P120" i="71"/>
  <c r="Z3" i="71"/>
  <c r="T120" i="71"/>
  <c r="CD39" i="4"/>
  <c r="CE40" i="4"/>
  <c r="A4" i="68"/>
  <c r="BH50" i="4"/>
  <c r="BI42" i="4"/>
  <c r="BR36" i="4"/>
  <c r="CP5" i="4"/>
  <c r="CQ5" i="4" s="1"/>
  <c r="CO4" i="4"/>
  <c r="DH2" i="69" l="1"/>
  <c r="DI2" i="69" s="1"/>
  <c r="BI8" i="4"/>
  <c r="BR4" i="4"/>
  <c r="BQ7" i="4" s="1"/>
  <c r="A4" i="69"/>
  <c r="BH16" i="4"/>
  <c r="J46" i="69" s="1"/>
  <c r="J75" i="69" s="1"/>
  <c r="FJ20" i="67"/>
  <c r="FL21" i="67"/>
  <c r="V119" i="71"/>
  <c r="U155" i="71"/>
  <c r="U116" i="72" s="1"/>
  <c r="U153" i="71"/>
  <c r="U114" i="72" s="1"/>
  <c r="U151" i="71"/>
  <c r="U112" i="72" s="1"/>
  <c r="U149" i="71"/>
  <c r="U110" i="72" s="1"/>
  <c r="U147" i="71"/>
  <c r="U108" i="72" s="1"/>
  <c r="U145" i="71"/>
  <c r="U106" i="72" s="1"/>
  <c r="U143" i="71"/>
  <c r="U104" i="72" s="1"/>
  <c r="U141" i="71"/>
  <c r="U102" i="72" s="1"/>
  <c r="U139" i="71"/>
  <c r="U100" i="72" s="1"/>
  <c r="U137" i="71"/>
  <c r="U98" i="72" s="1"/>
  <c r="U135" i="71"/>
  <c r="U96" i="72" s="1"/>
  <c r="U133" i="71"/>
  <c r="U94" i="72" s="1"/>
  <c r="U131" i="71"/>
  <c r="U92" i="72" s="1"/>
  <c r="U129" i="71"/>
  <c r="U90" i="72" s="1"/>
  <c r="U127" i="71"/>
  <c r="U88" i="72" s="1"/>
  <c r="U125" i="71"/>
  <c r="U86" i="72" s="1"/>
  <c r="U123" i="71"/>
  <c r="U84" i="72" s="1"/>
  <c r="U121" i="71"/>
  <c r="U82" i="72" s="1"/>
  <c r="U128" i="71"/>
  <c r="U89" i="72" s="1"/>
  <c r="U136" i="71"/>
  <c r="U97" i="72" s="1"/>
  <c r="U144" i="71"/>
  <c r="U105" i="72" s="1"/>
  <c r="U152" i="71"/>
  <c r="U113" i="72" s="1"/>
  <c r="U122" i="71"/>
  <c r="U83" i="72" s="1"/>
  <c r="U130" i="71"/>
  <c r="U91" i="72" s="1"/>
  <c r="U138" i="71"/>
  <c r="U99" i="72" s="1"/>
  <c r="U146" i="71"/>
  <c r="U107" i="72" s="1"/>
  <c r="U154" i="71"/>
  <c r="U115" i="72" s="1"/>
  <c r="U124" i="71"/>
  <c r="U85" i="72" s="1"/>
  <c r="U132" i="71"/>
  <c r="U93" i="72" s="1"/>
  <c r="U140" i="71"/>
  <c r="U101" i="72" s="1"/>
  <c r="U148" i="71"/>
  <c r="U109" i="72" s="1"/>
  <c r="U126" i="71"/>
  <c r="U87" i="72" s="1"/>
  <c r="U134" i="71"/>
  <c r="U95" i="72" s="1"/>
  <c r="U142" i="71"/>
  <c r="U103" i="72" s="1"/>
  <c r="U150" i="71"/>
  <c r="U111" i="72" s="1"/>
  <c r="I136" i="71"/>
  <c r="I97" i="72" s="1"/>
  <c r="I152" i="71"/>
  <c r="I113" i="72" s="1"/>
  <c r="I137" i="71"/>
  <c r="I98" i="72" s="1"/>
  <c r="I153" i="71"/>
  <c r="I114" i="72" s="1"/>
  <c r="I124" i="71"/>
  <c r="I85" i="72" s="1"/>
  <c r="I140" i="71"/>
  <c r="I101" i="72" s="1"/>
  <c r="I125" i="71"/>
  <c r="I86" i="72" s="1"/>
  <c r="I141" i="71"/>
  <c r="I102" i="72" s="1"/>
  <c r="I128" i="71"/>
  <c r="I89" i="72" s="1"/>
  <c r="I144" i="71"/>
  <c r="I105" i="72" s="1"/>
  <c r="I129" i="71"/>
  <c r="I90" i="72" s="1"/>
  <c r="I145" i="71"/>
  <c r="I106" i="72" s="1"/>
  <c r="I132" i="71"/>
  <c r="I93" i="72" s="1"/>
  <c r="I148" i="71"/>
  <c r="I109" i="72" s="1"/>
  <c r="I133" i="71"/>
  <c r="I94" i="72" s="1"/>
  <c r="I149" i="71"/>
  <c r="I110" i="72" s="1"/>
  <c r="I154" i="71"/>
  <c r="I115" i="72" s="1"/>
  <c r="I127" i="71"/>
  <c r="I88" i="72" s="1"/>
  <c r="I155" i="71"/>
  <c r="I116" i="72" s="1"/>
  <c r="I123" i="71"/>
  <c r="I84" i="72" s="1"/>
  <c r="I130" i="71"/>
  <c r="I91" i="72" s="1"/>
  <c r="I135" i="71"/>
  <c r="I96" i="72" s="1"/>
  <c r="I134" i="71"/>
  <c r="I95" i="72" s="1"/>
  <c r="I138" i="71"/>
  <c r="I99" i="72" s="1"/>
  <c r="I142" i="71"/>
  <c r="I103" i="72" s="1"/>
  <c r="I131" i="71"/>
  <c r="I92" i="72" s="1"/>
  <c r="I143" i="71"/>
  <c r="I104" i="72" s="1"/>
  <c r="I139" i="71"/>
  <c r="I100" i="72" s="1"/>
  <c r="I146" i="71"/>
  <c r="I107" i="72" s="1"/>
  <c r="I151" i="71"/>
  <c r="I112" i="72" s="1"/>
  <c r="I150" i="71"/>
  <c r="I111" i="72" s="1"/>
  <c r="I147" i="71"/>
  <c r="I108" i="72" s="1"/>
  <c r="I122" i="71"/>
  <c r="I83" i="72" s="1"/>
  <c r="I126" i="71"/>
  <c r="I87" i="72" s="1"/>
  <c r="J119" i="71"/>
  <c r="AB3" i="71"/>
  <c r="V120" i="71"/>
  <c r="AF3" i="71"/>
  <c r="Z120" i="71"/>
  <c r="CQ3" i="4"/>
  <c r="CR5" i="4"/>
  <c r="CS5" i="4" s="1"/>
  <c r="BQ38" i="4"/>
  <c r="CD34" i="4"/>
  <c r="BQ39" i="4"/>
  <c r="BQ45" i="4"/>
  <c r="BQ37" i="4"/>
  <c r="BQ42" i="4"/>
  <c r="BQ44" i="4"/>
  <c r="BQ40" i="4"/>
  <c r="BQ41" i="4"/>
  <c r="BQ43" i="4"/>
  <c r="BQ46" i="4"/>
  <c r="CF40" i="4"/>
  <c r="CE39" i="4"/>
  <c r="BQ11" i="4" l="1"/>
  <c r="BQ12" i="4"/>
  <c r="BQ14" i="4"/>
  <c r="BQ13" i="4"/>
  <c r="CG13" i="4" s="1"/>
  <c r="BQ10" i="4"/>
  <c r="BQ3" i="4"/>
  <c r="BQ6" i="4"/>
  <c r="BQ9" i="4"/>
  <c r="CJ9" i="4" s="1"/>
  <c r="CJ21" i="4" s="1"/>
  <c r="EB10" i="4" s="1"/>
  <c r="BQ27" i="4"/>
  <c r="BQ8" i="4"/>
  <c r="BQ5" i="4"/>
  <c r="DJ2" i="4"/>
  <c r="DJ2" i="69"/>
  <c r="BQ18" i="4"/>
  <c r="CI18" i="4" s="1"/>
  <c r="BQ15" i="4"/>
  <c r="CF15" i="4" s="1"/>
  <c r="BQ4" i="4"/>
  <c r="FL22" i="67"/>
  <c r="FJ21" i="67"/>
  <c r="W119" i="71"/>
  <c r="V154" i="71"/>
  <c r="V115" i="72" s="1"/>
  <c r="V152" i="71"/>
  <c r="V113" i="72" s="1"/>
  <c r="V150" i="71"/>
  <c r="V111" i="72" s="1"/>
  <c r="V148" i="71"/>
  <c r="V109" i="72" s="1"/>
  <c r="V146" i="71"/>
  <c r="V107" i="72" s="1"/>
  <c r="V144" i="71"/>
  <c r="V105" i="72" s="1"/>
  <c r="V142" i="71"/>
  <c r="V103" i="72" s="1"/>
  <c r="V140" i="71"/>
  <c r="V101" i="72" s="1"/>
  <c r="V138" i="71"/>
  <c r="V99" i="72" s="1"/>
  <c r="V136" i="71"/>
  <c r="V97" i="72" s="1"/>
  <c r="V134" i="71"/>
  <c r="V95" i="72" s="1"/>
  <c r="V132" i="71"/>
  <c r="V93" i="72" s="1"/>
  <c r="V130" i="71"/>
  <c r="V91" i="72" s="1"/>
  <c r="V128" i="71"/>
  <c r="V89" i="72" s="1"/>
  <c r="V126" i="71"/>
  <c r="V87" i="72" s="1"/>
  <c r="V124" i="71"/>
  <c r="V85" i="72" s="1"/>
  <c r="V122" i="71"/>
  <c r="V83" i="72" s="1"/>
  <c r="V127" i="71"/>
  <c r="V88" i="72" s="1"/>
  <c r="V135" i="71"/>
  <c r="V96" i="72" s="1"/>
  <c r="V143" i="71"/>
  <c r="V104" i="72" s="1"/>
  <c r="V151" i="71"/>
  <c r="V112" i="72" s="1"/>
  <c r="V121" i="71"/>
  <c r="V82" i="72" s="1"/>
  <c r="V129" i="71"/>
  <c r="V90" i="72" s="1"/>
  <c r="V137" i="71"/>
  <c r="V98" i="72" s="1"/>
  <c r="V145" i="71"/>
  <c r="V106" i="72" s="1"/>
  <c r="V153" i="71"/>
  <c r="V114" i="72" s="1"/>
  <c r="V123" i="71"/>
  <c r="V84" i="72" s="1"/>
  <c r="V131" i="71"/>
  <c r="V92" i="72" s="1"/>
  <c r="V139" i="71"/>
  <c r="V100" i="72" s="1"/>
  <c r="V147" i="71"/>
  <c r="V108" i="72" s="1"/>
  <c r="V155" i="71"/>
  <c r="V116" i="72" s="1"/>
  <c r="V125" i="71"/>
  <c r="V86" i="72" s="1"/>
  <c r="V133" i="71"/>
  <c r="V94" i="72" s="1"/>
  <c r="V141" i="71"/>
  <c r="V102" i="72" s="1"/>
  <c r="V149" i="71"/>
  <c r="V110" i="72" s="1"/>
  <c r="J121" i="71"/>
  <c r="J82" i="72" s="1"/>
  <c r="J137" i="71"/>
  <c r="J98" i="72" s="1"/>
  <c r="J155" i="71"/>
  <c r="J116" i="72" s="1"/>
  <c r="J150" i="71"/>
  <c r="J111" i="72" s="1"/>
  <c r="J127" i="71"/>
  <c r="J88" i="72" s="1"/>
  <c r="J128" i="71"/>
  <c r="J89" i="72" s="1"/>
  <c r="J129" i="71"/>
  <c r="J90" i="72" s="1"/>
  <c r="J122" i="71"/>
  <c r="J83" i="72" s="1"/>
  <c r="J154" i="71"/>
  <c r="J115" i="72" s="1"/>
  <c r="J147" i="71"/>
  <c r="J108" i="72" s="1"/>
  <c r="J140" i="71"/>
  <c r="J101" i="72" s="1"/>
  <c r="J141" i="71"/>
  <c r="J102" i="72" s="1"/>
  <c r="J142" i="71"/>
  <c r="J103" i="72" s="1"/>
  <c r="J152" i="71"/>
  <c r="J113" i="72" s="1"/>
  <c r="J153" i="71"/>
  <c r="J114" i="72" s="1"/>
  <c r="J139" i="71"/>
  <c r="J100" i="72" s="1"/>
  <c r="J132" i="71"/>
  <c r="J93" i="72" s="1"/>
  <c r="J134" i="71"/>
  <c r="J95" i="72" s="1"/>
  <c r="J151" i="71"/>
  <c r="J112" i="72" s="1"/>
  <c r="J146" i="71"/>
  <c r="J107" i="72" s="1"/>
  <c r="J133" i="71"/>
  <c r="J94" i="72" s="1"/>
  <c r="J143" i="71"/>
  <c r="J104" i="72" s="1"/>
  <c r="J144" i="71"/>
  <c r="J105" i="72" s="1"/>
  <c r="J145" i="71"/>
  <c r="J106" i="72" s="1"/>
  <c r="J138" i="71"/>
  <c r="J99" i="72" s="1"/>
  <c r="J131" i="71"/>
  <c r="J92" i="72" s="1"/>
  <c r="J124" i="71"/>
  <c r="J85" i="72" s="1"/>
  <c r="J125" i="71"/>
  <c r="J86" i="72" s="1"/>
  <c r="J126" i="71"/>
  <c r="J87" i="72" s="1"/>
  <c r="J135" i="71"/>
  <c r="J96" i="72" s="1"/>
  <c r="J136" i="71"/>
  <c r="J97" i="72" s="1"/>
  <c r="J130" i="71"/>
  <c r="J91" i="72" s="1"/>
  <c r="J123" i="71"/>
  <c r="J84" i="72" s="1"/>
  <c r="J148" i="71"/>
  <c r="J109" i="72" s="1"/>
  <c r="J149" i="71"/>
  <c r="J110" i="72" s="1"/>
  <c r="K119" i="71"/>
  <c r="AH3" i="71"/>
  <c r="AB120" i="71"/>
  <c r="AL3" i="71"/>
  <c r="AL120" i="71" s="1"/>
  <c r="AF120" i="71"/>
  <c r="BU18" i="4"/>
  <c r="BW15" i="4"/>
  <c r="CD15" i="4"/>
  <c r="CK15" i="4"/>
  <c r="CH15" i="4"/>
  <c r="CE15" i="4"/>
  <c r="CA15" i="4"/>
  <c r="CJ15" i="4"/>
  <c r="BZ15" i="4"/>
  <c r="BS15" i="4"/>
  <c r="BX15" i="4"/>
  <c r="BV15" i="4"/>
  <c r="BY15" i="4"/>
  <c r="BU15" i="4"/>
  <c r="CG15" i="4"/>
  <c r="CI15" i="4"/>
  <c r="BT15" i="4"/>
  <c r="CB15" i="4"/>
  <c r="BW7" i="4"/>
  <c r="DO4" i="4" s="1"/>
  <c r="BY7" i="4"/>
  <c r="DQ4" i="4" s="1"/>
  <c r="BV7" i="4"/>
  <c r="CD7" i="4"/>
  <c r="CG8" i="4"/>
  <c r="DY5" i="4" s="1"/>
  <c r="BS8" i="4"/>
  <c r="DK5" i="4" s="1"/>
  <c r="CE8" i="4"/>
  <c r="DW5" i="4" s="1"/>
  <c r="CK7" i="4"/>
  <c r="EC4" i="4" s="1"/>
  <c r="BT7" i="4"/>
  <c r="CG7" i="4"/>
  <c r="DY4" i="4" s="1"/>
  <c r="BY8" i="4"/>
  <c r="DQ5" i="4" s="1"/>
  <c r="BW8" i="4"/>
  <c r="DO5" i="4" s="1"/>
  <c r="CF7" i="4"/>
  <c r="CA7" i="4"/>
  <c r="DS4" i="4" s="1"/>
  <c r="CK8" i="4"/>
  <c r="EC5" i="4" s="1"/>
  <c r="BU8" i="4"/>
  <c r="DM5" i="4" s="1"/>
  <c r="CA8" i="4"/>
  <c r="DS5" i="4" s="1"/>
  <c r="CH7" i="4"/>
  <c r="CJ7" i="4"/>
  <c r="CI7" i="4"/>
  <c r="EA4" i="4" s="1"/>
  <c r="CB7" i="4"/>
  <c r="BU7" i="4"/>
  <c r="DM4" i="4" s="1"/>
  <c r="BZ7" i="4"/>
  <c r="CC7" i="4"/>
  <c r="DU4" i="4" s="1"/>
  <c r="BX7" i="4"/>
  <c r="CC8" i="4"/>
  <c r="DU5" i="4" s="1"/>
  <c r="CI8" i="4"/>
  <c r="EA5" i="4" s="1"/>
  <c r="CL7" i="4"/>
  <c r="BS7" i="4"/>
  <c r="DK4" i="4" s="1"/>
  <c r="CE7" i="4"/>
  <c r="DW4" i="4" s="1"/>
  <c r="BW41" i="4"/>
  <c r="BW51" i="4" s="1"/>
  <c r="BZ41" i="4"/>
  <c r="BZ51" i="4" s="1"/>
  <c r="CA41" i="4"/>
  <c r="CA51" i="4" s="1"/>
  <c r="BS41" i="4"/>
  <c r="BS51" i="4" s="1"/>
  <c r="BY41" i="4"/>
  <c r="BY51" i="4" s="1"/>
  <c r="CB41" i="4"/>
  <c r="CB51" i="4" s="1"/>
  <c r="BU41" i="4"/>
  <c r="BU51" i="4" s="1"/>
  <c r="BX41" i="4"/>
  <c r="BX51" i="4" s="1"/>
  <c r="BT41" i="4"/>
  <c r="BT51" i="4" s="1"/>
  <c r="BV41" i="4"/>
  <c r="BV51" i="4" s="1"/>
  <c r="BX37" i="4"/>
  <c r="CI36" i="4" s="1"/>
  <c r="CI35" i="4" s="1"/>
  <c r="BY37" i="4"/>
  <c r="CJ36" i="4" s="1"/>
  <c r="CJ35" i="4" s="1"/>
  <c r="CA37" i="4"/>
  <c r="CL36" i="4" s="1"/>
  <c r="CL35" i="4" s="1"/>
  <c r="BW37" i="4"/>
  <c r="CH36" i="4" s="1"/>
  <c r="CH35" i="4" s="1"/>
  <c r="BS37" i="4"/>
  <c r="CD36" i="4" s="1"/>
  <c r="CD35" i="4" s="1"/>
  <c r="BT37" i="4"/>
  <c r="CE36" i="4" s="1"/>
  <c r="CE35" i="4" s="1"/>
  <c r="BV37" i="4"/>
  <c r="CG36" i="4" s="1"/>
  <c r="CG35" i="4" s="1"/>
  <c r="BZ37" i="4"/>
  <c r="CK36" i="4" s="1"/>
  <c r="CK35" i="4" s="1"/>
  <c r="CB37" i="4"/>
  <c r="CM36" i="4" s="1"/>
  <c r="CM35" i="4" s="1"/>
  <c r="BU37" i="4"/>
  <c r="CF36" i="4" s="1"/>
  <c r="CF35" i="4" s="1"/>
  <c r="BV38" i="4"/>
  <c r="BW38" i="4"/>
  <c r="CA38" i="4"/>
  <c r="BS38" i="4"/>
  <c r="BY38" i="4"/>
  <c r="BZ38" i="4"/>
  <c r="BT38" i="4"/>
  <c r="BU38" i="4"/>
  <c r="CB38" i="4"/>
  <c r="BX38" i="4"/>
  <c r="CL8" i="4"/>
  <c r="CF8" i="4"/>
  <c r="BT8" i="4"/>
  <c r="CH8" i="4"/>
  <c r="CJ8" i="4"/>
  <c r="BX8" i="4"/>
  <c r="BV8" i="4"/>
  <c r="BZ8" i="4"/>
  <c r="CD8" i="4"/>
  <c r="CB8" i="4"/>
  <c r="CB14" i="4"/>
  <c r="DT9" i="4" s="1"/>
  <c r="BT14" i="4"/>
  <c r="DL9" i="4" s="1"/>
  <c r="BV14" i="4"/>
  <c r="DN9" i="4" s="1"/>
  <c r="CD14" i="4"/>
  <c r="DV9" i="4" s="1"/>
  <c r="CK14" i="4"/>
  <c r="EC9" i="4" s="1"/>
  <c r="CC14" i="4"/>
  <c r="DU9" i="4" s="1"/>
  <c r="CI14" i="4"/>
  <c r="EA9" i="4" s="1"/>
  <c r="CF14" i="4"/>
  <c r="DX9" i="4" s="1"/>
  <c r="CJ14" i="4"/>
  <c r="EB9" i="4" s="1"/>
  <c r="BU14" i="4"/>
  <c r="DM9" i="4" s="1"/>
  <c r="BZ14" i="4"/>
  <c r="DR9" i="4" s="1"/>
  <c r="CH14" i="4"/>
  <c r="DZ9" i="4" s="1"/>
  <c r="BW14" i="4"/>
  <c r="DO9" i="4" s="1"/>
  <c r="CG14" i="4"/>
  <c r="DY9" i="4" s="1"/>
  <c r="CL14" i="4"/>
  <c r="ED9" i="4" s="1"/>
  <c r="BX14" i="4"/>
  <c r="DP9" i="4" s="1"/>
  <c r="CA14" i="4"/>
  <c r="DS9" i="4" s="1"/>
  <c r="BS14" i="4"/>
  <c r="DK9" i="4" s="1"/>
  <c r="CE14" i="4"/>
  <c r="DW9" i="4" s="1"/>
  <c r="BY14" i="4"/>
  <c r="DQ9" i="4" s="1"/>
  <c r="CJ13" i="4"/>
  <c r="BZ13" i="4"/>
  <c r="BS13" i="4"/>
  <c r="BU13" i="4"/>
  <c r="CH13" i="4"/>
  <c r="CA43" i="4"/>
  <c r="BV43" i="4"/>
  <c r="BZ43" i="4"/>
  <c r="BU43" i="4"/>
  <c r="BY43" i="4"/>
  <c r="BS43" i="4"/>
  <c r="CB43" i="4"/>
  <c r="BT43" i="4"/>
  <c r="BW43" i="4"/>
  <c r="BX43" i="4"/>
  <c r="BS42" i="4"/>
  <c r="BY42" i="4"/>
  <c r="BU42" i="4"/>
  <c r="BW42" i="4"/>
  <c r="BX42" i="4"/>
  <c r="CA42" i="4"/>
  <c r="CB42" i="4"/>
  <c r="BZ42" i="4"/>
  <c r="BV42" i="4"/>
  <c r="BT42" i="4"/>
  <c r="CA6" i="4"/>
  <c r="CD6" i="4"/>
  <c r="DV4" i="4" s="1"/>
  <c r="CG6" i="4"/>
  <c r="BY6" i="4"/>
  <c r="BZ6" i="4"/>
  <c r="DR4" i="4" s="1"/>
  <c r="CE6" i="4"/>
  <c r="CF6" i="4"/>
  <c r="DX4" i="4" s="1"/>
  <c r="CL6" i="4"/>
  <c r="ED4" i="4" s="1"/>
  <c r="CB6" i="4"/>
  <c r="DT4" i="4" s="1"/>
  <c r="CC6" i="4"/>
  <c r="CJ6" i="4"/>
  <c r="EB4" i="4" s="1"/>
  <c r="BV6" i="4"/>
  <c r="DN4" i="4" s="1"/>
  <c r="BT6" i="4"/>
  <c r="DL4" i="4" s="1"/>
  <c r="CH6" i="4"/>
  <c r="DZ4" i="4" s="1"/>
  <c r="BW6" i="4"/>
  <c r="BU6" i="4"/>
  <c r="BX6" i="4"/>
  <c r="DP4" i="4" s="1"/>
  <c r="BS6" i="4"/>
  <c r="CI6" i="4"/>
  <c r="CK6" i="4"/>
  <c r="CF10" i="4"/>
  <c r="CG10" i="4"/>
  <c r="CH10" i="4"/>
  <c r="CE10" i="4"/>
  <c r="BS10" i="4"/>
  <c r="CJ10" i="4"/>
  <c r="BW10" i="4"/>
  <c r="CK10" i="4"/>
  <c r="BX10" i="4"/>
  <c r="BY10" i="4"/>
  <c r="BV10" i="4"/>
  <c r="CD10" i="4"/>
  <c r="BZ10" i="4"/>
  <c r="BU10" i="4"/>
  <c r="CC10" i="4"/>
  <c r="CI10" i="4"/>
  <c r="CB10" i="4"/>
  <c r="CA10" i="4"/>
  <c r="CL10" i="4"/>
  <c r="BT10" i="4"/>
  <c r="BY9" i="4"/>
  <c r="BY21" i="4" s="1"/>
  <c r="DQ10" i="4" s="1"/>
  <c r="BV9" i="4"/>
  <c r="BV21" i="4" s="1"/>
  <c r="DN10" i="4" s="1"/>
  <c r="BX9" i="4"/>
  <c r="BX21" i="4" s="1"/>
  <c r="DP10" i="4" s="1"/>
  <c r="CC9" i="4"/>
  <c r="CC21" i="4" s="1"/>
  <c r="DU10" i="4" s="1"/>
  <c r="CF9" i="4"/>
  <c r="CF21" i="4" s="1"/>
  <c r="DX10" i="4" s="1"/>
  <c r="BS46" i="4"/>
  <c r="BY46" i="4"/>
  <c r="BV46" i="4"/>
  <c r="CA46" i="4"/>
  <c r="BX46" i="4"/>
  <c r="BZ46" i="4"/>
  <c r="BT46" i="4"/>
  <c r="BU46" i="4"/>
  <c r="BW46" i="4"/>
  <c r="BT39" i="4"/>
  <c r="BY39" i="4"/>
  <c r="BU39" i="4"/>
  <c r="BW39" i="4"/>
  <c r="BV39" i="4"/>
  <c r="BS39" i="4"/>
  <c r="BX39" i="4"/>
  <c r="CA39" i="4"/>
  <c r="BZ39" i="4"/>
  <c r="CB39" i="4"/>
  <c r="CF39" i="4"/>
  <c r="CG40" i="4"/>
  <c r="BY11" i="4"/>
  <c r="BX11" i="4"/>
  <c r="CH11" i="4"/>
  <c r="BU11" i="4"/>
  <c r="BT11" i="4"/>
  <c r="CI11" i="4"/>
  <c r="CJ11" i="4"/>
  <c r="BS11" i="4"/>
  <c r="BZ11" i="4"/>
  <c r="CD11" i="4"/>
  <c r="CF11" i="4"/>
  <c r="CK11" i="4"/>
  <c r="CE11" i="4"/>
  <c r="BV11" i="4"/>
  <c r="CL11" i="4"/>
  <c r="CA11" i="4"/>
  <c r="CB11" i="4"/>
  <c r="CG11" i="4"/>
  <c r="BW11" i="4"/>
  <c r="CC11" i="4"/>
  <c r="CK5" i="4"/>
  <c r="CK4" i="4" s="1"/>
  <c r="EC3" i="4" s="1"/>
  <c r="CL5" i="4"/>
  <c r="CL4" i="4" s="1"/>
  <c r="ED3" i="4" s="1"/>
  <c r="CF5" i="4"/>
  <c r="CF4" i="4" s="1"/>
  <c r="DX3" i="4" s="1"/>
  <c r="CI5" i="4"/>
  <c r="CI4" i="4" s="1"/>
  <c r="EA3" i="4" s="1"/>
  <c r="CG5" i="4"/>
  <c r="CG4" i="4" s="1"/>
  <c r="DY3" i="4" s="1"/>
  <c r="CB5" i="4"/>
  <c r="CB4" i="4" s="1"/>
  <c r="DT3" i="4" s="1"/>
  <c r="BZ5" i="4"/>
  <c r="BZ4" i="4" s="1"/>
  <c r="DR3" i="4" s="1"/>
  <c r="CA5" i="4"/>
  <c r="CA4" i="4" s="1"/>
  <c r="DS3" i="4" s="1"/>
  <c r="BT5" i="4"/>
  <c r="BT4" i="4" s="1"/>
  <c r="DL3" i="4" s="1"/>
  <c r="BY5" i="4"/>
  <c r="BY4" i="4" s="1"/>
  <c r="DQ3" i="4" s="1"/>
  <c r="CJ5" i="4"/>
  <c r="CJ4" i="4" s="1"/>
  <c r="EB3" i="4" s="1"/>
  <c r="BX5" i="4"/>
  <c r="BX4" i="4" s="1"/>
  <c r="DP3" i="4" s="1"/>
  <c r="BV5" i="4"/>
  <c r="BV4" i="4" s="1"/>
  <c r="DN3" i="4" s="1"/>
  <c r="BW5" i="4"/>
  <c r="BW4" i="4" s="1"/>
  <c r="DO3" i="4" s="1"/>
  <c r="CD5" i="4"/>
  <c r="CD4" i="4" s="1"/>
  <c r="DV3" i="4" s="1"/>
  <c r="CE5" i="4"/>
  <c r="CE4" i="4" s="1"/>
  <c r="DW3" i="4" s="1"/>
  <c r="BS5" i="4"/>
  <c r="BS4" i="4" s="1"/>
  <c r="DK3" i="4" s="1"/>
  <c r="BU5" i="4"/>
  <c r="BU4" i="4" s="1"/>
  <c r="DM3" i="4" s="1"/>
  <c r="CH5" i="4"/>
  <c r="CH4" i="4" s="1"/>
  <c r="DZ3" i="4" s="1"/>
  <c r="CC5" i="4"/>
  <c r="CC4" i="4" s="1"/>
  <c r="DU3" i="4" s="1"/>
  <c r="CG3" i="4"/>
  <c r="BS3" i="4"/>
  <c r="DJ1" i="4" s="1"/>
  <c r="BY3" i="4"/>
  <c r="BU3" i="4"/>
  <c r="BW3" i="4"/>
  <c r="CI3" i="4"/>
  <c r="CE3" i="4"/>
  <c r="CA3" i="4"/>
  <c r="CC3" i="4"/>
  <c r="CK3" i="4"/>
  <c r="CI27" i="4"/>
  <c r="BZ27" i="4"/>
  <c r="BS27" i="4"/>
  <c r="CK27" i="4"/>
  <c r="BV27" i="4"/>
  <c r="CD27" i="4"/>
  <c r="CB27" i="4"/>
  <c r="CC27" i="4"/>
  <c r="BX27" i="4"/>
  <c r="CJ27" i="4"/>
  <c r="CL27" i="4"/>
  <c r="BY27" i="4"/>
  <c r="CE27" i="4"/>
  <c r="CF27" i="4"/>
  <c r="BT27" i="4"/>
  <c r="CA27" i="4"/>
  <c r="CH27" i="4"/>
  <c r="CG27" i="4"/>
  <c r="BW27" i="4"/>
  <c r="BU27" i="4"/>
  <c r="BZ40" i="4"/>
  <c r="BV40" i="4"/>
  <c r="BU40" i="4"/>
  <c r="BW40" i="4"/>
  <c r="CA40" i="4"/>
  <c r="BS40" i="4"/>
  <c r="BT40" i="4"/>
  <c r="CB40" i="4"/>
  <c r="BY40" i="4"/>
  <c r="BX40" i="4"/>
  <c r="CT5" i="4"/>
  <c r="CU5" i="4" s="1"/>
  <c r="CS3" i="4"/>
  <c r="BW9" i="4" l="1"/>
  <c r="BW21" i="4" s="1"/>
  <c r="DO10" i="4" s="1"/>
  <c r="CD9" i="4"/>
  <c r="CD21" i="4" s="1"/>
  <c r="DV10" i="4" s="1"/>
  <c r="CG9" i="4"/>
  <c r="CG21" i="4" s="1"/>
  <c r="DY10" i="4" s="1"/>
  <c r="CL9" i="4"/>
  <c r="CL21" i="4" s="1"/>
  <c r="ED10" i="4" s="1"/>
  <c r="CB9" i="4"/>
  <c r="CB21" i="4" s="1"/>
  <c r="DT10" i="4" s="1"/>
  <c r="CC13" i="4"/>
  <c r="BW13" i="4"/>
  <c r="BX13" i="4"/>
  <c r="CF13" i="4"/>
  <c r="BY13" i="4"/>
  <c r="CE9" i="4"/>
  <c r="CE21" i="4" s="1"/>
  <c r="DW10" i="4" s="1"/>
  <c r="BZ9" i="4"/>
  <c r="BZ21" i="4" s="1"/>
  <c r="DR10" i="4" s="1"/>
  <c r="CA9" i="4"/>
  <c r="CA21" i="4" s="1"/>
  <c r="DS10" i="4" s="1"/>
  <c r="CK9" i="4"/>
  <c r="CK21" i="4" s="1"/>
  <c r="EC10" i="4" s="1"/>
  <c r="BT9" i="4"/>
  <c r="BT21" i="4" s="1"/>
  <c r="DL10" i="4" s="1"/>
  <c r="BT13" i="4"/>
  <c r="CK13" i="4"/>
  <c r="BV13" i="4"/>
  <c r="CD13" i="4"/>
  <c r="CA13" i="4"/>
  <c r="CI9" i="4"/>
  <c r="CI21" i="4" s="1"/>
  <c r="EA10" i="4" s="1"/>
  <c r="BS9" i="4"/>
  <c r="BS21" i="4" s="1"/>
  <c r="DK10" i="4" s="1"/>
  <c r="CH9" i="4"/>
  <c r="CH21" i="4" s="1"/>
  <c r="DZ10" i="4" s="1"/>
  <c r="BU9" i="4"/>
  <c r="BU21" i="4" s="1"/>
  <c r="DM10" i="4" s="1"/>
  <c r="CI13" i="4"/>
  <c r="CE13" i="4"/>
  <c r="CL13" i="4"/>
  <c r="CB13" i="4"/>
  <c r="CL15" i="4"/>
  <c r="CC15" i="4"/>
  <c r="BS18" i="4"/>
  <c r="CD18" i="4"/>
  <c r="CL18" i="4"/>
  <c r="CL19" i="4" s="1"/>
  <c r="CE18" i="4"/>
  <c r="BX18" i="4"/>
  <c r="BV18" i="4"/>
  <c r="BT18" i="4"/>
  <c r="CG18" i="4"/>
  <c r="CG19" i="4" s="1"/>
  <c r="BY18" i="4"/>
  <c r="CF18" i="4"/>
  <c r="DX11" i="4" s="1"/>
  <c r="CH18" i="4"/>
  <c r="CA18" i="4"/>
  <c r="CJ18" i="4"/>
  <c r="CJ19" i="4" s="1"/>
  <c r="BW18" i="4"/>
  <c r="BW19" i="4" s="1"/>
  <c r="CB18" i="4"/>
  <c r="CB19" i="4" s="1"/>
  <c r="BZ18" i="4"/>
  <c r="BZ19" i="4" s="1"/>
  <c r="CC18" i="4"/>
  <c r="CC19" i="4" s="1"/>
  <c r="CK18" i="4"/>
  <c r="CK19" i="4" s="1"/>
  <c r="FJ22" i="67"/>
  <c r="FL23" i="67"/>
  <c r="W154" i="71"/>
  <c r="W115" i="72" s="1"/>
  <c r="W152" i="71"/>
  <c r="W113" i="72" s="1"/>
  <c r="W150" i="71"/>
  <c r="W111" i="72" s="1"/>
  <c r="W148" i="71"/>
  <c r="W109" i="72" s="1"/>
  <c r="W146" i="71"/>
  <c r="W107" i="72" s="1"/>
  <c r="W144" i="71"/>
  <c r="W105" i="72" s="1"/>
  <c r="W142" i="71"/>
  <c r="W103" i="72" s="1"/>
  <c r="W140" i="71"/>
  <c r="W101" i="72" s="1"/>
  <c r="W138" i="71"/>
  <c r="W99" i="72" s="1"/>
  <c r="W136" i="71"/>
  <c r="W97" i="72" s="1"/>
  <c r="W134" i="71"/>
  <c r="W95" i="72" s="1"/>
  <c r="W132" i="71"/>
  <c r="W93" i="72" s="1"/>
  <c r="W130" i="71"/>
  <c r="W91" i="72" s="1"/>
  <c r="W128" i="71"/>
  <c r="W89" i="72" s="1"/>
  <c r="W126" i="71"/>
  <c r="W87" i="72" s="1"/>
  <c r="W124" i="71"/>
  <c r="W85" i="72" s="1"/>
  <c r="W122" i="71"/>
  <c r="W83" i="72" s="1"/>
  <c r="W125" i="71"/>
  <c r="W86" i="72" s="1"/>
  <c r="W133" i="71"/>
  <c r="W94" i="72" s="1"/>
  <c r="W141" i="71"/>
  <c r="W102" i="72" s="1"/>
  <c r="W149" i="71"/>
  <c r="W110" i="72" s="1"/>
  <c r="W127" i="71"/>
  <c r="W88" i="72" s="1"/>
  <c r="W135" i="71"/>
  <c r="W96" i="72" s="1"/>
  <c r="W143" i="71"/>
  <c r="W104" i="72" s="1"/>
  <c r="W151" i="71"/>
  <c r="W112" i="72" s="1"/>
  <c r="W121" i="71"/>
  <c r="W82" i="72" s="1"/>
  <c r="W129" i="71"/>
  <c r="W90" i="72" s="1"/>
  <c r="W137" i="71"/>
  <c r="W98" i="72" s="1"/>
  <c r="W145" i="71"/>
  <c r="W106" i="72" s="1"/>
  <c r="W153" i="71"/>
  <c r="W114" i="72" s="1"/>
  <c r="W123" i="71"/>
  <c r="W84" i="72" s="1"/>
  <c r="W131" i="71"/>
  <c r="W92" i="72" s="1"/>
  <c r="W139" i="71"/>
  <c r="W100" i="72" s="1"/>
  <c r="W147" i="71"/>
  <c r="W108" i="72" s="1"/>
  <c r="W155" i="71"/>
  <c r="W116" i="72" s="1"/>
  <c r="K121" i="71"/>
  <c r="K82" i="72" s="1"/>
  <c r="K152" i="71"/>
  <c r="K113" i="72" s="1"/>
  <c r="K129" i="71"/>
  <c r="K90" i="72" s="1"/>
  <c r="K122" i="71"/>
  <c r="K83" i="72" s="1"/>
  <c r="K154" i="71"/>
  <c r="K115" i="72" s="1"/>
  <c r="K147" i="71"/>
  <c r="K108" i="72" s="1"/>
  <c r="K140" i="71"/>
  <c r="K101" i="72" s="1"/>
  <c r="K141" i="71"/>
  <c r="K102" i="72" s="1"/>
  <c r="K142" i="71"/>
  <c r="K103" i="72" s="1"/>
  <c r="K143" i="71"/>
  <c r="K104" i="72" s="1"/>
  <c r="K144" i="71"/>
  <c r="K105" i="72" s="1"/>
  <c r="K153" i="71"/>
  <c r="K114" i="72" s="1"/>
  <c r="K146" i="71"/>
  <c r="K107" i="72" s="1"/>
  <c r="K139" i="71"/>
  <c r="K100" i="72" s="1"/>
  <c r="K132" i="71"/>
  <c r="K93" i="72" s="1"/>
  <c r="K133" i="71"/>
  <c r="K94" i="72" s="1"/>
  <c r="K134" i="71"/>
  <c r="K95" i="72" s="1"/>
  <c r="K135" i="71"/>
  <c r="K96" i="72" s="1"/>
  <c r="K136" i="71"/>
  <c r="K97" i="72" s="1"/>
  <c r="K145" i="71"/>
  <c r="K106" i="72" s="1"/>
  <c r="K138" i="71"/>
  <c r="K99" i="72" s="1"/>
  <c r="K131" i="71"/>
  <c r="K92" i="72" s="1"/>
  <c r="K124" i="71"/>
  <c r="K85" i="72" s="1"/>
  <c r="K125" i="71"/>
  <c r="K86" i="72" s="1"/>
  <c r="K126" i="71"/>
  <c r="K87" i="72" s="1"/>
  <c r="K127" i="71"/>
  <c r="K88" i="72" s="1"/>
  <c r="K128" i="71"/>
  <c r="K89" i="72" s="1"/>
  <c r="K137" i="71"/>
  <c r="K98" i="72" s="1"/>
  <c r="K130" i="71"/>
  <c r="K91" i="72" s="1"/>
  <c r="K123" i="71"/>
  <c r="K84" i="72" s="1"/>
  <c r="K155" i="71"/>
  <c r="K116" i="72" s="1"/>
  <c r="K148" i="71"/>
  <c r="K109" i="72" s="1"/>
  <c r="K149" i="71"/>
  <c r="K110" i="72" s="1"/>
  <c r="K150" i="71"/>
  <c r="K111" i="72" s="1"/>
  <c r="K151" i="71"/>
  <c r="K112" i="72" s="1"/>
  <c r="AN3" i="71"/>
  <c r="AN120" i="71" s="1"/>
  <c r="AH120" i="71"/>
  <c r="CG12" i="4"/>
  <c r="CG16" i="4" s="1"/>
  <c r="DY6" i="4"/>
  <c r="CG32" i="4"/>
  <c r="BV44" i="4"/>
  <c r="BV48" i="4" s="1"/>
  <c r="BV12" i="4"/>
  <c r="BV16" i="4" s="1"/>
  <c r="DN6" i="4"/>
  <c r="BV32" i="4"/>
  <c r="CD32" i="4"/>
  <c r="DV6" i="4"/>
  <c r="CD12" i="4"/>
  <c r="CD16" i="4" s="1"/>
  <c r="CI12" i="4"/>
  <c r="CI16" i="4" s="1"/>
  <c r="CI32" i="4"/>
  <c r="EA6" i="4"/>
  <c r="BX44" i="4"/>
  <c r="BX48" i="4" s="1"/>
  <c r="BX32" i="4"/>
  <c r="BX12" i="4"/>
  <c r="BX16" i="4" s="1"/>
  <c r="DP6" i="4"/>
  <c r="CB64" i="4"/>
  <c r="BZ64" i="4"/>
  <c r="BZ45" i="4"/>
  <c r="DV5" i="4"/>
  <c r="CD25" i="4"/>
  <c r="CJ25" i="4"/>
  <c r="EB5" i="4"/>
  <c r="ED5" i="4"/>
  <c r="CL25" i="4"/>
  <c r="BS19" i="4"/>
  <c r="DK11" i="4"/>
  <c r="DY11" i="4"/>
  <c r="DO6" i="4"/>
  <c r="BW32" i="4"/>
  <c r="BW44" i="4"/>
  <c r="BW48" i="4" s="1"/>
  <c r="BW12" i="4"/>
  <c r="BW16" i="4" s="1"/>
  <c r="ED6" i="4"/>
  <c r="CL32" i="4"/>
  <c r="CL12" i="4"/>
  <c r="CL16" i="4" s="1"/>
  <c r="CF12" i="4"/>
  <c r="CF16" i="4" s="1"/>
  <c r="DX6" i="4"/>
  <c r="CF32" i="4"/>
  <c r="CJ12" i="4"/>
  <c r="CJ16" i="4" s="1"/>
  <c r="EB6" i="4"/>
  <c r="CJ32" i="4"/>
  <c r="CH12" i="4"/>
  <c r="CH16" i="4" s="1"/>
  <c r="DZ6" i="4"/>
  <c r="CH32" i="4"/>
  <c r="BT64" i="4"/>
  <c r="BT45" i="4"/>
  <c r="BU45" i="4"/>
  <c r="BU64" i="4"/>
  <c r="DT5" i="4"/>
  <c r="CB25" i="4"/>
  <c r="DP5" i="4"/>
  <c r="BX25" i="4"/>
  <c r="DX5" i="4"/>
  <c r="CF25" i="4"/>
  <c r="DM11" i="4"/>
  <c r="BU19" i="4"/>
  <c r="DV11" i="4"/>
  <c r="CD19" i="4"/>
  <c r="BT19" i="4"/>
  <c r="DL11" i="4"/>
  <c r="DU6" i="4"/>
  <c r="CC32" i="4"/>
  <c r="CC12" i="4"/>
  <c r="CC16" i="4" s="1"/>
  <c r="CA12" i="4"/>
  <c r="CA16" i="4" s="1"/>
  <c r="CA44" i="4"/>
  <c r="CA48" i="4" s="1"/>
  <c r="CA32" i="4"/>
  <c r="DS6" i="4"/>
  <c r="CK32" i="4"/>
  <c r="EC6" i="4"/>
  <c r="CK12" i="4"/>
  <c r="CK16" i="4" s="1"/>
  <c r="DK6" i="4"/>
  <c r="BS44" i="4"/>
  <c r="BS48" i="4" s="1"/>
  <c r="BS32" i="4"/>
  <c r="BS12" i="4"/>
  <c r="BS16" i="4" s="1"/>
  <c r="BU32" i="4"/>
  <c r="DM6" i="4"/>
  <c r="BU44" i="4"/>
  <c r="BU48" i="4" s="1"/>
  <c r="BU12" i="4"/>
  <c r="BU16" i="4" s="1"/>
  <c r="CG39" i="4"/>
  <c r="CH40" i="4"/>
  <c r="BW64" i="4"/>
  <c r="BW45" i="4"/>
  <c r="BY64" i="4"/>
  <c r="BY45" i="4"/>
  <c r="CA64" i="4"/>
  <c r="CA45" i="4"/>
  <c r="DN5" i="4"/>
  <c r="BV25" i="4"/>
  <c r="DL5" i="4"/>
  <c r="BT25" i="4"/>
  <c r="CB45" i="4"/>
  <c r="CB46" i="4"/>
  <c r="CE19" i="4"/>
  <c r="DW11" i="4"/>
  <c r="DP11" i="4"/>
  <c r="BX19" i="4"/>
  <c r="DN11" i="4"/>
  <c r="BV19" i="4"/>
  <c r="EA11" i="4"/>
  <c r="CI19" i="4"/>
  <c r="CV5" i="4"/>
  <c r="CW5" i="4" s="1"/>
  <c r="CU3" i="4"/>
  <c r="CB32" i="4"/>
  <c r="CB12" i="4"/>
  <c r="CB16" i="4" s="1"/>
  <c r="DT6" i="4"/>
  <c r="CB44" i="4"/>
  <c r="CB48" i="4" s="1"/>
  <c r="CE12" i="4"/>
  <c r="CE16" i="4" s="1"/>
  <c r="CE32" i="4"/>
  <c r="DW6" i="4"/>
  <c r="BZ44" i="4"/>
  <c r="BZ48" i="4" s="1"/>
  <c r="DR6" i="4"/>
  <c r="BZ12" i="4"/>
  <c r="BZ16" i="4" s="1"/>
  <c r="BZ32" i="4"/>
  <c r="BT44" i="4"/>
  <c r="BT48" i="4" s="1"/>
  <c r="BT12" i="4"/>
  <c r="BT16" i="4" s="1"/>
  <c r="DL6" i="4"/>
  <c r="BT32" i="4"/>
  <c r="BY12" i="4"/>
  <c r="BY16" i="4" s="1"/>
  <c r="BY32" i="4"/>
  <c r="DQ6" i="4"/>
  <c r="BY44" i="4"/>
  <c r="BY48" i="4" s="1"/>
  <c r="BX45" i="4"/>
  <c r="BX64" i="4"/>
  <c r="BS64" i="4"/>
  <c r="BS45" i="4"/>
  <c r="BV64" i="4"/>
  <c r="BV45" i="4"/>
  <c r="BZ25" i="4"/>
  <c r="DR5" i="4"/>
  <c r="DZ5" i="4"/>
  <c r="CH25" i="4"/>
  <c r="BY19" i="4"/>
  <c r="DQ11" i="4"/>
  <c r="CF19" i="4"/>
  <c r="DZ11" i="4"/>
  <c r="CH19" i="4"/>
  <c r="BX63" i="4" l="1"/>
  <c r="DO11" i="4"/>
  <c r="EC11" i="4"/>
  <c r="DU11" i="4"/>
  <c r="EB11" i="4"/>
  <c r="BV62" i="4"/>
  <c r="BW63" i="4"/>
  <c r="DT11" i="4"/>
  <c r="CM18" i="4"/>
  <c r="DS11" i="4"/>
  <c r="CA19" i="4"/>
  <c r="BU30" i="4"/>
  <c r="DM7" i="4" s="1"/>
  <c r="BS63" i="4"/>
  <c r="DR11" i="4"/>
  <c r="CA62" i="4"/>
  <c r="BT63" i="4"/>
  <c r="FL24" i="67"/>
  <c r="FJ24" i="67" s="1"/>
  <c r="FJ23" i="67"/>
  <c r="CA31" i="4"/>
  <c r="DS8" i="4" s="1"/>
  <c r="CJ30" i="4"/>
  <c r="EB7" i="4" s="1"/>
  <c r="CH30" i="4"/>
  <c r="DZ7" i="4" s="1"/>
  <c r="BY30" i="4"/>
  <c r="DQ7" i="4" s="1"/>
  <c r="BW31" i="4"/>
  <c r="DO8" i="4" s="1"/>
  <c r="CE31" i="4"/>
  <c r="DW8" i="4" s="1"/>
  <c r="CH31" i="4"/>
  <c r="DZ8" i="4" s="1"/>
  <c r="BX30" i="4"/>
  <c r="DP7" i="4" s="1"/>
  <c r="CL30" i="4"/>
  <c r="ED7" i="4" s="1"/>
  <c r="CC30" i="4"/>
  <c r="DU7" i="4" s="1"/>
  <c r="BT30" i="4"/>
  <c r="DL7" i="4" s="1"/>
  <c r="CD31" i="4"/>
  <c r="DV8" i="4" s="1"/>
  <c r="BV30" i="4"/>
  <c r="DN7" i="4" s="1"/>
  <c r="CB31" i="4"/>
  <c r="DT8" i="4" s="1"/>
  <c r="BV63" i="4"/>
  <c r="BV66" i="4" s="1"/>
  <c r="BT31" i="4"/>
  <c r="DL8" i="4" s="1"/>
  <c r="CC31" i="4"/>
  <c r="DU8" i="4" s="1"/>
  <c r="BS62" i="4"/>
  <c r="BW62" i="4"/>
  <c r="BW66" i="4" s="1"/>
  <c r="CJ31" i="4"/>
  <c r="EB8" i="4" s="1"/>
  <c r="BX62" i="4"/>
  <c r="BX66" i="4" s="1"/>
  <c r="BS31" i="4"/>
  <c r="DK8" i="4" s="1"/>
  <c r="BZ31" i="4"/>
  <c r="DR8" i="4" s="1"/>
  <c r="BU62" i="4"/>
  <c r="CI31" i="4"/>
  <c r="EA8" i="4" s="1"/>
  <c r="BV31" i="4"/>
  <c r="DN8" i="4" s="1"/>
  <c r="BY62" i="4"/>
  <c r="CK31" i="4"/>
  <c r="EC8" i="4" s="1"/>
  <c r="CF31" i="4"/>
  <c r="DX8" i="4" s="1"/>
  <c r="BZ62" i="4"/>
  <c r="CB62" i="4"/>
  <c r="CG31" i="4"/>
  <c r="DY8" i="4" s="1"/>
  <c r="BZ30" i="4"/>
  <c r="DR7" i="4" s="1"/>
  <c r="CK30" i="4"/>
  <c r="EC7" i="4" s="1"/>
  <c r="CA63" i="4"/>
  <c r="BX31" i="4"/>
  <c r="DP8" i="4" s="1"/>
  <c r="CI30" i="4"/>
  <c r="EA7" i="4" s="1"/>
  <c r="CH39" i="4"/>
  <c r="CI40" i="4"/>
  <c r="CD30" i="4"/>
  <c r="DV7" i="4" s="1"/>
  <c r="CG30" i="4"/>
  <c r="DY7" i="4" s="1"/>
  <c r="CW3" i="4"/>
  <c r="CX5" i="4"/>
  <c r="CY5" i="4" s="1"/>
  <c r="CE30" i="4"/>
  <c r="DW7" i="4" s="1"/>
  <c r="CA30" i="4"/>
  <c r="DS7" i="4" s="1"/>
  <c r="CL31" i="4"/>
  <c r="ED8" i="4" s="1"/>
  <c r="BY63" i="4"/>
  <c r="BU63" i="4"/>
  <c r="BT62" i="4"/>
  <c r="CF30" i="4"/>
  <c r="DX7" i="4" s="1"/>
  <c r="BW30" i="4"/>
  <c r="DO7" i="4" s="1"/>
  <c r="BY31" i="4"/>
  <c r="DQ8" i="4" s="1"/>
  <c r="CB30" i="4"/>
  <c r="DT7" i="4" s="1"/>
  <c r="BU31" i="4"/>
  <c r="DM8" i="4" s="1"/>
  <c r="BS30" i="4"/>
  <c r="DK7" i="4" s="1"/>
  <c r="BZ63" i="4"/>
  <c r="CB63" i="4"/>
  <c r="BT66" i="4" l="1"/>
  <c r="BS66" i="4"/>
  <c r="CA66" i="4"/>
  <c r="BZ66" i="4"/>
  <c r="BY66" i="4"/>
  <c r="CB66" i="4"/>
  <c r="BU66" i="4"/>
  <c r="CZ5" i="4"/>
  <c r="DA5" i="4" s="1"/>
  <c r="CY3" i="4"/>
  <c r="CI39" i="4"/>
  <c r="CJ40" i="4"/>
  <c r="DA3" i="4" l="1"/>
  <c r="DB5" i="4"/>
  <c r="DC5" i="4" s="1"/>
  <c r="CK40" i="4"/>
  <c r="CJ39" i="4"/>
  <c r="DD5" i="4" l="1"/>
  <c r="DE5" i="4" s="1"/>
  <c r="DC3" i="4"/>
  <c r="CK39" i="4"/>
  <c r="CL40" i="4"/>
  <c r="DE3" i="4" l="1"/>
  <c r="DF5" i="4"/>
  <c r="DG5" i="4" s="1"/>
  <c r="CM40" i="4"/>
  <c r="CM39" i="4" s="1"/>
  <c r="CL39" i="4"/>
  <c r="DG3" i="4" l="1"/>
  <c r="DH5" i="4"/>
</calcChain>
</file>

<file path=xl/sharedStrings.xml><?xml version="1.0" encoding="utf-8"?>
<sst xmlns="http://schemas.openxmlformats.org/spreadsheetml/2006/main" count="23352" uniqueCount="3807">
  <si>
    <t xml:space="preserve">14Волгоград </t>
  </si>
  <si>
    <t xml:space="preserve">6Волгоград </t>
  </si>
  <si>
    <t xml:space="preserve">15Волгоград </t>
  </si>
  <si>
    <t xml:space="preserve">7Волгоград </t>
  </si>
  <si>
    <t xml:space="preserve">16Волгоград </t>
  </si>
  <si>
    <t xml:space="preserve">5Волгоград </t>
  </si>
  <si>
    <t xml:space="preserve">8Волгоград </t>
  </si>
  <si>
    <t xml:space="preserve">17Волгоград </t>
  </si>
  <si>
    <t xml:space="preserve">9Волгоград </t>
  </si>
  <si>
    <t xml:space="preserve">18Волгоград </t>
  </si>
  <si>
    <t xml:space="preserve">19Волгоград </t>
  </si>
  <si>
    <t xml:space="preserve">20Волгоград </t>
  </si>
  <si>
    <t xml:space="preserve">21Волгоград </t>
  </si>
  <si>
    <t>З-8</t>
  </si>
  <si>
    <t xml:space="preserve">22Волгоград </t>
  </si>
  <si>
    <t>1Пенза</t>
  </si>
  <si>
    <t>10Пенза</t>
  </si>
  <si>
    <t>2Пенза</t>
  </si>
  <si>
    <t>11Пенза</t>
  </si>
  <si>
    <t>3Пенза</t>
  </si>
  <si>
    <t>12Пенза</t>
  </si>
  <si>
    <t>4Пенза</t>
  </si>
  <si>
    <t>13Пенза</t>
  </si>
  <si>
    <t>14Пенза</t>
  </si>
  <si>
    <t>6Пенза</t>
  </si>
  <si>
    <t>15Пенза</t>
  </si>
  <si>
    <t>7Пенза</t>
  </si>
  <si>
    <t>16Пенза</t>
  </si>
  <si>
    <t>5Пенза</t>
  </si>
  <si>
    <t>8Пенза</t>
  </si>
  <si>
    <t>17Пенза</t>
  </si>
  <si>
    <t>9Пенза</t>
  </si>
  <si>
    <t>18Пенза</t>
  </si>
  <si>
    <t>19Пенза</t>
  </si>
  <si>
    <t>20Пенза</t>
  </si>
  <si>
    <t>21Пенза</t>
  </si>
  <si>
    <t>22Пенза</t>
  </si>
  <si>
    <t>1Бугульма</t>
  </si>
  <si>
    <t>10Бугульма</t>
  </si>
  <si>
    <t>2Бугульма</t>
  </si>
  <si>
    <t>11Бугульма</t>
  </si>
  <si>
    <t>3Бугульма</t>
  </si>
  <si>
    <t>12Бугульма</t>
  </si>
  <si>
    <t>4Бугульма</t>
  </si>
  <si>
    <t>13Бугульма</t>
  </si>
  <si>
    <t>14Бугульма</t>
  </si>
  <si>
    <t>6Бугульма</t>
  </si>
  <si>
    <t>15Бугульма</t>
  </si>
  <si>
    <t>7Бугульма</t>
  </si>
  <si>
    <t>16Бугульма</t>
  </si>
  <si>
    <t>5Бугульма</t>
  </si>
  <si>
    <t>8Бугульма</t>
  </si>
  <si>
    <t>17Бугульма</t>
  </si>
  <si>
    <t>9Бугульма</t>
  </si>
  <si>
    <t>18Бугульма</t>
  </si>
  <si>
    <t>19Бугульма</t>
  </si>
  <si>
    <t>20Бугульма</t>
  </si>
  <si>
    <t>21Бугульма</t>
  </si>
  <si>
    <t>З-7</t>
  </si>
  <si>
    <t>22Бугульма</t>
  </si>
  <si>
    <t>1Самара</t>
  </si>
  <si>
    <t>10Самара</t>
  </si>
  <si>
    <t>2Самара</t>
  </si>
  <si>
    <t>11Самара</t>
  </si>
  <si>
    <t>3Самара</t>
  </si>
  <si>
    <t>12Самара</t>
  </si>
  <si>
    <t>4Самара</t>
  </si>
  <si>
    <t>13Самара</t>
  </si>
  <si>
    <t>14Самара</t>
  </si>
  <si>
    <t>6Самара</t>
  </si>
  <si>
    <t>15Самара</t>
  </si>
  <si>
    <t>7Самара</t>
  </si>
  <si>
    <t>16Самара</t>
  </si>
  <si>
    <t>5Самара</t>
  </si>
  <si>
    <t>8Самара</t>
  </si>
  <si>
    <t>17Самара</t>
  </si>
  <si>
    <t>9Самара</t>
  </si>
  <si>
    <t>18Самара</t>
  </si>
  <si>
    <t>19Самара</t>
  </si>
  <si>
    <t>20Самара</t>
  </si>
  <si>
    <t>21Самара</t>
  </si>
  <si>
    <t>22Самара</t>
  </si>
  <si>
    <t>1Уфа</t>
  </si>
  <si>
    <t>10Уфа</t>
  </si>
  <si>
    <t>2Уфа</t>
  </si>
  <si>
    <t>11Уфа</t>
  </si>
  <si>
    <t>3Уфа</t>
  </si>
  <si>
    <t>12Уфа</t>
  </si>
  <si>
    <t>4Уфа</t>
  </si>
  <si>
    <t>13Уфа</t>
  </si>
  <si>
    <t>14Уфа</t>
  </si>
  <si>
    <t>6Уфа</t>
  </si>
  <si>
    <t>15Уфа</t>
  </si>
  <si>
    <t>7Уфа</t>
  </si>
  <si>
    <t>16Уфа</t>
  </si>
  <si>
    <t>5Уфа</t>
  </si>
  <si>
    <t>8Уфа</t>
  </si>
  <si>
    <t>17Уфа</t>
  </si>
  <si>
    <t>9Уфа</t>
  </si>
  <si>
    <t>18Уфа</t>
  </si>
  <si>
    <t>19Уфа</t>
  </si>
  <si>
    <t>20Уфа</t>
  </si>
  <si>
    <t>21Уфа</t>
  </si>
  <si>
    <t>22Уфа</t>
  </si>
  <si>
    <t>1Пермь</t>
  </si>
  <si>
    <t>10Пермь</t>
  </si>
  <si>
    <t>2Пермь</t>
  </si>
  <si>
    <t>11Пермь</t>
  </si>
  <si>
    <t>3Пермь</t>
  </si>
  <si>
    <t>12Пермь</t>
  </si>
  <si>
    <t>4Пермь</t>
  </si>
  <si>
    <t>13Пермь</t>
  </si>
  <si>
    <t>14Пермь</t>
  </si>
  <si>
    <t>6Пермь</t>
  </si>
  <si>
    <t>15Пермь</t>
  </si>
  <si>
    <t>7Пермь</t>
  </si>
  <si>
    <t>16Пермь</t>
  </si>
  <si>
    <t>5Пермь</t>
  </si>
  <si>
    <t>8Пермь</t>
  </si>
  <si>
    <t>17Пермь</t>
  </si>
  <si>
    <t>9Пермь</t>
  </si>
  <si>
    <t>18Пермь</t>
  </si>
  <si>
    <t>19Пермь</t>
  </si>
  <si>
    <t>20Пермь</t>
  </si>
  <si>
    <t>21Пермь</t>
  </si>
  <si>
    <t>22Пермь</t>
  </si>
  <si>
    <t>1Екатеринбург</t>
  </si>
  <si>
    <t>10Екатеринбург</t>
  </si>
  <si>
    <t>2Екатеринбург</t>
  </si>
  <si>
    <t>11Екатеринбург</t>
  </si>
  <si>
    <t>3Екатеринбург</t>
  </si>
  <si>
    <t>12Екатеринбург</t>
  </si>
  <si>
    <t>4Екатеринбург</t>
  </si>
  <si>
    <t>13Екатеринбург</t>
  </si>
  <si>
    <t>14Екатеринбург</t>
  </si>
  <si>
    <t>6Екатеринбург</t>
  </si>
  <si>
    <t>15Екатеринбург</t>
  </si>
  <si>
    <t>7Екатеринбург</t>
  </si>
  <si>
    <t>16Екатеринбург</t>
  </si>
  <si>
    <t>5Екатеринбург</t>
  </si>
  <si>
    <t>8Екатеринбург</t>
  </si>
  <si>
    <t>17Екатеринбург</t>
  </si>
  <si>
    <t>9Екатеринбург</t>
  </si>
  <si>
    <t>18Екатеринбург</t>
  </si>
  <si>
    <t>19Екатеринбург</t>
  </si>
  <si>
    <t>20Екатеринбург</t>
  </si>
  <si>
    <t>21Екатеринбург</t>
  </si>
  <si>
    <t>22Екатеринбург</t>
  </si>
  <si>
    <t>1Тюмень</t>
  </si>
  <si>
    <t>10Тюмень</t>
  </si>
  <si>
    <t>2Тюмень</t>
  </si>
  <si>
    <t>11Тюмень</t>
  </si>
  <si>
    <t>3Тюмень</t>
  </si>
  <si>
    <t>12Тюмень</t>
  </si>
  <si>
    <t>4Тюмень</t>
  </si>
  <si>
    <t>13Тюмень</t>
  </si>
  <si>
    <t>14Тюмень</t>
  </si>
  <si>
    <t>6Тюмень</t>
  </si>
  <si>
    <t>15Тюмень</t>
  </si>
  <si>
    <t>7Тюмень</t>
  </si>
  <si>
    <t>16Тюмень</t>
  </si>
  <si>
    <t>5Тюмень</t>
  </si>
  <si>
    <t>8Тюмень</t>
  </si>
  <si>
    <t>17Тюмень</t>
  </si>
  <si>
    <t>9Тюмень</t>
  </si>
  <si>
    <t>18Тюмень</t>
  </si>
  <si>
    <t>19Тюмень</t>
  </si>
  <si>
    <t>20Тюмень</t>
  </si>
  <si>
    <t>21Тюмень</t>
  </si>
  <si>
    <t>22Тюмень</t>
  </si>
  <si>
    <t>1Нижний Тагил</t>
  </si>
  <si>
    <t>10Нижний Тагил</t>
  </si>
  <si>
    <t>2Нижний Тагил</t>
  </si>
  <si>
    <t>11Нижний Тагил</t>
  </si>
  <si>
    <t>3Нижний Тагил</t>
  </si>
  <si>
    <t>12Нижний Тагил</t>
  </si>
  <si>
    <t>4Нижний Тагил</t>
  </si>
  <si>
    <t>13Нижний Тагил</t>
  </si>
  <si>
    <t>14Нижний Тагил</t>
  </si>
  <si>
    <t>6Нижний Тагил</t>
  </si>
  <si>
    <t>15Нижний Тагил</t>
  </si>
  <si>
    <t>7Нижний Тагил</t>
  </si>
  <si>
    <t>16Нижний Тагил</t>
  </si>
  <si>
    <t>5Нижний Тагил</t>
  </si>
  <si>
    <t>8Нижний Тагил</t>
  </si>
  <si>
    <t>17Нижний Тагил</t>
  </si>
  <si>
    <t>9Нижний Тагил</t>
  </si>
  <si>
    <t>18Нижний Тагил</t>
  </si>
  <si>
    <t>19Нижний Тагил</t>
  </si>
  <si>
    <t>20Нижний Тагил</t>
  </si>
  <si>
    <t>21Нижний Тагил</t>
  </si>
  <si>
    <t>22Нижний Тагил</t>
  </si>
  <si>
    <t>1Сургут</t>
  </si>
  <si>
    <t>10Сургут</t>
  </si>
  <si>
    <t>2Сургут</t>
  </si>
  <si>
    <t>11Сургут</t>
  </si>
  <si>
    <t>3Сургут</t>
  </si>
  <si>
    <t>12Сургут</t>
  </si>
  <si>
    <t>4Сургут</t>
  </si>
  <si>
    <t>13Сургут</t>
  </si>
  <si>
    <t>14Сургут</t>
  </si>
  <si>
    <t>6Сургут</t>
  </si>
  <si>
    <t>15Сургут</t>
  </si>
  <si>
    <t>7Сургут</t>
  </si>
  <si>
    <t>16Сургут</t>
  </si>
  <si>
    <t>5Сургут</t>
  </si>
  <si>
    <t>8Сургут</t>
  </si>
  <si>
    <t>17Сургут</t>
  </si>
  <si>
    <t>9Сургут</t>
  </si>
  <si>
    <t>18Сургут</t>
  </si>
  <si>
    <t>19Сургут</t>
  </si>
  <si>
    <t>20Сургут</t>
  </si>
  <si>
    <t>21Сургут</t>
  </si>
  <si>
    <t>С-8</t>
  </si>
  <si>
    <t>22Сургут</t>
  </si>
  <si>
    <t>1Челябинск</t>
  </si>
  <si>
    <t>10Челябинск</t>
  </si>
  <si>
    <t>2Челябинск</t>
  </si>
  <si>
    <t>11Челябинск</t>
  </si>
  <si>
    <t>3Челябинск</t>
  </si>
  <si>
    <t>12Челябинск</t>
  </si>
  <si>
    <t>4Челябинск</t>
  </si>
  <si>
    <t>13Челябинск</t>
  </si>
  <si>
    <t>14Челябинск</t>
  </si>
  <si>
    <t>6Челябинск</t>
  </si>
  <si>
    <t>15Челябинск</t>
  </si>
  <si>
    <t>7Челябинск</t>
  </si>
  <si>
    <t>16Челябинск</t>
  </si>
  <si>
    <t>5Челябинск</t>
  </si>
  <si>
    <t>8Челябинск</t>
  </si>
  <si>
    <t>17Челябинск</t>
  </si>
  <si>
    <t>9Челябинск</t>
  </si>
  <si>
    <t>18Челябинск</t>
  </si>
  <si>
    <t>19Челябинск</t>
  </si>
  <si>
    <t>20Челябинск</t>
  </si>
  <si>
    <t>21Челябинск</t>
  </si>
  <si>
    <t>22Челябинск</t>
  </si>
  <si>
    <t>1Златоуст</t>
  </si>
  <si>
    <t>10Златоуст</t>
  </si>
  <si>
    <t>2Златоуст</t>
  </si>
  <si>
    <t>11Златоуст</t>
  </si>
  <si>
    <t>3Златоуст</t>
  </si>
  <si>
    <t>12Златоуст</t>
  </si>
  <si>
    <t>4Златоуст</t>
  </si>
  <si>
    <t>13Златоуст</t>
  </si>
  <si>
    <t>14Златоуст</t>
  </si>
  <si>
    <t>6Златоуст</t>
  </si>
  <si>
    <t>15Златоуст</t>
  </si>
  <si>
    <t>7Златоуст</t>
  </si>
  <si>
    <t>16Златоуст</t>
  </si>
  <si>
    <t>5Златоуст</t>
  </si>
  <si>
    <t>8Златоуст</t>
  </si>
  <si>
    <t>17Златоуст</t>
  </si>
  <si>
    <t>9Златоуст</t>
  </si>
  <si>
    <t>18Златоуст</t>
  </si>
  <si>
    <t>19Златоуст</t>
  </si>
  <si>
    <t>20Златоуст</t>
  </si>
  <si>
    <t>21Златоуст</t>
  </si>
  <si>
    <t>22Златоуст</t>
  </si>
  <si>
    <t>1Курган</t>
  </si>
  <si>
    <t>10Курган</t>
  </si>
  <si>
    <t>2Курган</t>
  </si>
  <si>
    <t>11Курган</t>
  </si>
  <si>
    <t>3Курган</t>
  </si>
  <si>
    <t>12Курган</t>
  </si>
  <si>
    <t>4Курган</t>
  </si>
  <si>
    <t>13Курган</t>
  </si>
  <si>
    <t>14Курган</t>
  </si>
  <si>
    <t>6Курган</t>
  </si>
  <si>
    <t>15Курган</t>
  </si>
  <si>
    <t>7Курган</t>
  </si>
  <si>
    <t>16Курган</t>
  </si>
  <si>
    <t>5Курган</t>
  </si>
  <si>
    <t>8Курган</t>
  </si>
  <si>
    <t>17Курган</t>
  </si>
  <si>
    <t>9Курган</t>
  </si>
  <si>
    <t>18Курган</t>
  </si>
  <si>
    <t>19Курган</t>
  </si>
  <si>
    <t>20Курган</t>
  </si>
  <si>
    <t>21Курган</t>
  </si>
  <si>
    <t>22Курган</t>
  </si>
  <si>
    <t>1Петропавловск</t>
  </si>
  <si>
    <t>10Петропавловск</t>
  </si>
  <si>
    <t>2Петропавловск</t>
  </si>
  <si>
    <t>11Петропавловск</t>
  </si>
  <si>
    <t>3Петропавловск</t>
  </si>
  <si>
    <t>12Петропавловск</t>
  </si>
  <si>
    <t>4Петропавловск</t>
  </si>
  <si>
    <t>13Петропавловск</t>
  </si>
  <si>
    <t>14Петропавловск</t>
  </si>
  <si>
    <t>6Петропавловск</t>
  </si>
  <si>
    <t>15Петропавловск</t>
  </si>
  <si>
    <t>7Петропавловск</t>
  </si>
  <si>
    <t>16Петропавловск</t>
  </si>
  <si>
    <t>5Петропавловск</t>
  </si>
  <si>
    <t>8Петропавловск</t>
  </si>
  <si>
    <t>17Петропавловск</t>
  </si>
  <si>
    <t>9Петропавловск</t>
  </si>
  <si>
    <t>18Петропавловск</t>
  </si>
  <si>
    <t>19Петропавловск</t>
  </si>
  <si>
    <t>20Петропавловск</t>
  </si>
  <si>
    <t>21Петропавловск</t>
  </si>
  <si>
    <t>22Петропавловск</t>
  </si>
  <si>
    <t>1Оренбург</t>
  </si>
  <si>
    <t>10Оренбург</t>
  </si>
  <si>
    <t>2Оренбург</t>
  </si>
  <si>
    <t>11Оренбург</t>
  </si>
  <si>
    <t>3Оренбург</t>
  </si>
  <si>
    <t>12Оренбург</t>
  </si>
  <si>
    <t>4Оренбург</t>
  </si>
  <si>
    <t>13Оренбург</t>
  </si>
  <si>
    <t>14Оренбург</t>
  </si>
  <si>
    <t>6Оренбург</t>
  </si>
  <si>
    <t>15Оренбург</t>
  </si>
  <si>
    <t>7Оренбург</t>
  </si>
  <si>
    <t>16Оренбург</t>
  </si>
  <si>
    <t>5Оренбург</t>
  </si>
  <si>
    <t>8Оренбург</t>
  </si>
  <si>
    <t>17Оренбург</t>
  </si>
  <si>
    <t>9Оренбург</t>
  </si>
  <si>
    <t>18Оренбург</t>
  </si>
  <si>
    <t>19Оренбург</t>
  </si>
  <si>
    <t>20Оренбург</t>
  </si>
  <si>
    <t>21Оренбург</t>
  </si>
  <si>
    <t>C-8</t>
  </si>
  <si>
    <t>22Оренбург</t>
  </si>
  <si>
    <t>1Омск</t>
  </si>
  <si>
    <t>10Омск</t>
  </si>
  <si>
    <t>2Омск</t>
  </si>
  <si>
    <t>11Омск</t>
  </si>
  <si>
    <t>3Омск</t>
  </si>
  <si>
    <t>12Омск</t>
  </si>
  <si>
    <t>4Омск</t>
  </si>
  <si>
    <t>13Омск</t>
  </si>
  <si>
    <t>14Омск</t>
  </si>
  <si>
    <t>6Омск</t>
  </si>
  <si>
    <t>15Омск</t>
  </si>
  <si>
    <t>7Омск</t>
  </si>
  <si>
    <t>16Омск</t>
  </si>
  <si>
    <t>5Омск</t>
  </si>
  <si>
    <t>8Омск</t>
  </si>
  <si>
    <t>17Омск</t>
  </si>
  <si>
    <t>9Омск</t>
  </si>
  <si>
    <t>18Омск</t>
  </si>
  <si>
    <t>19Омск</t>
  </si>
  <si>
    <t>20Омск</t>
  </si>
  <si>
    <t>21Омск</t>
  </si>
  <si>
    <t>22Омск</t>
  </si>
  <si>
    <t>1Новосибирск</t>
  </si>
  <si>
    <t>10Новосибирск</t>
  </si>
  <si>
    <t>2Новосибирск</t>
  </si>
  <si>
    <t>11Новосибирск</t>
  </si>
  <si>
    <t>3Новосибирск</t>
  </si>
  <si>
    <t>12Новосибирск</t>
  </si>
  <si>
    <t>4Новосибирск</t>
  </si>
  <si>
    <t>13Новосибирск</t>
  </si>
  <si>
    <t>14Новосибирск</t>
  </si>
  <si>
    <t>6Новосибирск</t>
  </si>
  <si>
    <t>15Новосибирск</t>
  </si>
  <si>
    <t>7Новосибирск</t>
  </si>
  <si>
    <t>16Новосибирск</t>
  </si>
  <si>
    <t>5Новосибирск</t>
  </si>
  <si>
    <t>8Новосибирск</t>
  </si>
  <si>
    <t>17Новосибирск</t>
  </si>
  <si>
    <t>9Новосибирск</t>
  </si>
  <si>
    <t>18Новосибирск</t>
  </si>
  <si>
    <t>19Новосибирск</t>
  </si>
  <si>
    <t>20Новосибирск</t>
  </si>
  <si>
    <t>21Новосибирск</t>
  </si>
  <si>
    <t>22Новосибирск</t>
  </si>
  <si>
    <t>1Барнаул</t>
  </si>
  <si>
    <t>10Барнаул</t>
  </si>
  <si>
    <t>2Барнаул</t>
  </si>
  <si>
    <t>11Барнаул</t>
  </si>
  <si>
    <t>3Барнаул</t>
  </si>
  <si>
    <t>12Барнаул</t>
  </si>
  <si>
    <t>4Барнаул</t>
  </si>
  <si>
    <t>13Барнаул</t>
  </si>
  <si>
    <t>14Барнаул</t>
  </si>
  <si>
    <t>6Барнаул</t>
  </si>
  <si>
    <t>15Барнаул</t>
  </si>
  <si>
    <t>7Барнаул</t>
  </si>
  <si>
    <t>16Барнаул</t>
  </si>
  <si>
    <t>5Барнаул</t>
  </si>
  <si>
    <t>8Барнаул</t>
  </si>
  <si>
    <t>17Барнаул</t>
  </si>
  <si>
    <t>9Барнаул</t>
  </si>
  <si>
    <t>18Барнаул</t>
  </si>
  <si>
    <t>19Барнаул</t>
  </si>
  <si>
    <t>20Барнаул</t>
  </si>
  <si>
    <t>21Барнаул</t>
  </si>
  <si>
    <t>22Барнаул</t>
  </si>
  <si>
    <t>1Абакан</t>
  </si>
  <si>
    <t>10Абакан</t>
  </si>
  <si>
    <t>2Абакан</t>
  </si>
  <si>
    <t>11Абакан</t>
  </si>
  <si>
    <t>3Абакан</t>
  </si>
  <si>
    <t>12Абакан</t>
  </si>
  <si>
    <t>4Абакан</t>
  </si>
  <si>
    <t>13Абакан</t>
  </si>
  <si>
    <t>14Абакан</t>
  </si>
  <si>
    <t>6Абакан</t>
  </si>
  <si>
    <t>15Абакан</t>
  </si>
  <si>
    <t>7Абакан</t>
  </si>
  <si>
    <t>16Абакан</t>
  </si>
  <si>
    <t>5Абакан</t>
  </si>
  <si>
    <t>8Абакан</t>
  </si>
  <si>
    <t>17Абакан</t>
  </si>
  <si>
    <t>9Абакан</t>
  </si>
  <si>
    <t>18Абакан</t>
  </si>
  <si>
    <t>19Абакан</t>
  </si>
  <si>
    <t>20Абакан</t>
  </si>
  <si>
    <t>21Абакан</t>
  </si>
  <si>
    <t>22Абакан</t>
  </si>
  <si>
    <t xml:space="preserve">1Красноярск   </t>
  </si>
  <si>
    <t xml:space="preserve">10Красноярск   </t>
  </si>
  <si>
    <t xml:space="preserve">2Красноярск   </t>
  </si>
  <si>
    <t xml:space="preserve">11Красноярск   </t>
  </si>
  <si>
    <t xml:space="preserve">3Красноярск   </t>
  </si>
  <si>
    <t xml:space="preserve">12Красноярск   </t>
  </si>
  <si>
    <t xml:space="preserve">4Красноярск   </t>
  </si>
  <si>
    <t xml:space="preserve">13Красноярск   </t>
  </si>
  <si>
    <t xml:space="preserve">14Красноярск   </t>
  </si>
  <si>
    <t xml:space="preserve">6Красноярск   </t>
  </si>
  <si>
    <t xml:space="preserve">15Красноярск   </t>
  </si>
  <si>
    <t xml:space="preserve">7Красноярск   </t>
  </si>
  <si>
    <t xml:space="preserve">16Красноярск   </t>
  </si>
  <si>
    <t xml:space="preserve">5Красноярск   </t>
  </si>
  <si>
    <t xml:space="preserve">8Красноярск   </t>
  </si>
  <si>
    <t xml:space="preserve">17Красноярск   </t>
  </si>
  <si>
    <t xml:space="preserve">9Красноярск   </t>
  </si>
  <si>
    <t xml:space="preserve">18Красноярск   </t>
  </si>
  <si>
    <t xml:space="preserve">19Красноярск   </t>
  </si>
  <si>
    <t xml:space="preserve">20Красноярск   </t>
  </si>
  <si>
    <t xml:space="preserve">21Красноярск   </t>
  </si>
  <si>
    <t xml:space="preserve">22Красноярск   </t>
  </si>
  <si>
    <t>1Тайшет</t>
  </si>
  <si>
    <t>10Тайшет</t>
  </si>
  <si>
    <t>2Тайшет</t>
  </si>
  <si>
    <t>11Тайшет</t>
  </si>
  <si>
    <t>3Тайшет</t>
  </si>
  <si>
    <t>12Тайшет</t>
  </si>
  <si>
    <t>4Тайшет</t>
  </si>
  <si>
    <t>13Тайшет</t>
  </si>
  <si>
    <t>14Тайшет</t>
  </si>
  <si>
    <t>6Тайшет</t>
  </si>
  <si>
    <t>15Тайшет</t>
  </si>
  <si>
    <t>7Тайшет</t>
  </si>
  <si>
    <t>16Тайшет</t>
  </si>
  <si>
    <t>5Тайшет</t>
  </si>
  <si>
    <t>8Тайшет</t>
  </si>
  <si>
    <t>17Тайшет</t>
  </si>
  <si>
    <t>9Тайшет</t>
  </si>
  <si>
    <t>18Тайшет</t>
  </si>
  <si>
    <t>19Тайшет</t>
  </si>
  <si>
    <t>20Тайшет</t>
  </si>
  <si>
    <t>21Тайшет</t>
  </si>
  <si>
    <t>22Тайшет</t>
  </si>
  <si>
    <t>1Иркутск</t>
  </si>
  <si>
    <t>10Иркутск</t>
  </si>
  <si>
    <t>2Иркутск</t>
  </si>
  <si>
    <t>11Иркутск</t>
  </si>
  <si>
    <t>3Иркутск</t>
  </si>
  <si>
    <t>12Иркутск</t>
  </si>
  <si>
    <t>4Иркутск</t>
  </si>
  <si>
    <t>13Иркутск</t>
  </si>
  <si>
    <t>14Иркутск</t>
  </si>
  <si>
    <t>6Иркутск</t>
  </si>
  <si>
    <t>15Иркутск</t>
  </si>
  <si>
    <t>7Иркутск</t>
  </si>
  <si>
    <t>16Иркутск</t>
  </si>
  <si>
    <t>5Иркутск</t>
  </si>
  <si>
    <t>8Иркутск</t>
  </si>
  <si>
    <t>17Иркутск</t>
  </si>
  <si>
    <t>9Иркутск</t>
  </si>
  <si>
    <t>18Иркутск</t>
  </si>
  <si>
    <t>19Иркутск</t>
  </si>
  <si>
    <t>20Иркутск</t>
  </si>
  <si>
    <t>21Иркутск</t>
  </si>
  <si>
    <t>22Иркутск</t>
  </si>
  <si>
    <t>1Улан-Удэ</t>
  </si>
  <si>
    <t>10Улан-Удэ</t>
  </si>
  <si>
    <t>2Улан-Удэ</t>
  </si>
  <si>
    <t>11Улан-Удэ</t>
  </si>
  <si>
    <t>3Улан-Удэ</t>
  </si>
  <si>
    <t>12Улан-Удэ</t>
  </si>
  <si>
    <t>4Улан-Удэ</t>
  </si>
  <si>
    <t>13Улан-Удэ</t>
  </si>
  <si>
    <t>14Улан-Удэ</t>
  </si>
  <si>
    <t>6Улан-Удэ</t>
  </si>
  <si>
    <t>15Улан-Удэ</t>
  </si>
  <si>
    <t>7Улан-Удэ</t>
  </si>
  <si>
    <t>16Улан-Удэ</t>
  </si>
  <si>
    <t>5Улан-Удэ</t>
  </si>
  <si>
    <t>8Улан-Удэ</t>
  </si>
  <si>
    <t>17Улан-Удэ</t>
  </si>
  <si>
    <t>9Улан-Удэ</t>
  </si>
  <si>
    <t>18Улан-Удэ</t>
  </si>
  <si>
    <t>19Улан-Удэ</t>
  </si>
  <si>
    <t>20Улан-Удэ</t>
  </si>
  <si>
    <t>21Улан-Удэ</t>
  </si>
  <si>
    <t>22Улан-Удэ</t>
  </si>
  <si>
    <t>1Нижнеангарск</t>
  </si>
  <si>
    <t>10Нижнеангарск</t>
  </si>
  <si>
    <t>2Нижнеангарск</t>
  </si>
  <si>
    <t>11Нижнеангарск</t>
  </si>
  <si>
    <t>3Нижнеангарск</t>
  </si>
  <si>
    <t>12Нижнеангарск</t>
  </si>
  <si>
    <t>4Нижнеангарск</t>
  </si>
  <si>
    <t>13Нижнеангарск</t>
  </si>
  <si>
    <t>14Нижнеангарск</t>
  </si>
  <si>
    <t>6Нижнеангарск</t>
  </si>
  <si>
    <t>15Нижнеангарск</t>
  </si>
  <si>
    <t>7Нижнеангарск</t>
  </si>
  <si>
    <t>16Нижнеангарск</t>
  </si>
  <si>
    <t>5Нижнеангарск</t>
  </si>
  <si>
    <t>8Нижнеангарск</t>
  </si>
  <si>
    <t>17Нижнеангарск</t>
  </si>
  <si>
    <t>9Нижнеангарск</t>
  </si>
  <si>
    <t>18Нижнеангарск</t>
  </si>
  <si>
    <t>19Нижнеангарск</t>
  </si>
  <si>
    <t>Ерофей Павлович</t>
  </si>
  <si>
    <t>10Ерофей Павлович</t>
  </si>
  <si>
    <t>11Ерофей Павлович</t>
  </si>
  <si>
    <t>12Ерофей Павлович</t>
  </si>
  <si>
    <t>1Ерофей Павлович</t>
  </si>
  <si>
    <t>13Ерофей Павлович</t>
  </si>
  <si>
    <t>2Ерофей Павлович</t>
  </si>
  <si>
    <t>14Ерофей Павлович</t>
  </si>
  <si>
    <t>3Ерофей Павлович</t>
  </si>
  <si>
    <t>15Ерофей Павлович</t>
  </si>
  <si>
    <t>4Ерофей Павлович</t>
  </si>
  <si>
    <t>16Ерофей Павлович</t>
  </si>
  <si>
    <t>5Ерофей Павлович</t>
  </si>
  <si>
    <t>17Ерофей Павлович</t>
  </si>
  <si>
    <t>6Ерофей Павлович</t>
  </si>
  <si>
    <t>18Ерофей Павлович</t>
  </si>
  <si>
    <t>7Ерофей Павлович</t>
  </si>
  <si>
    <t>19Ерофей Павлович</t>
  </si>
  <si>
    <t>8Ерофей Павлович</t>
  </si>
  <si>
    <t>20Ерофей Павлович</t>
  </si>
  <si>
    <t>9Ерофей Павлович</t>
  </si>
  <si>
    <t>21Ерофей Павлович</t>
  </si>
  <si>
    <t>23Ерофей Павлович</t>
  </si>
  <si>
    <t>22Ерофей Павлович</t>
  </si>
  <si>
    <t>24Ерофей Павлович</t>
  </si>
  <si>
    <t>25Ерофей Павлович</t>
  </si>
  <si>
    <t>26Ерофей Павлович</t>
  </si>
  <si>
    <t>Борзинский</t>
  </si>
  <si>
    <t>Кузбасский</t>
  </si>
  <si>
    <t>20Нижнеангарск</t>
  </si>
  <si>
    <t>21Нижнеангарск</t>
  </si>
  <si>
    <t>22Нижнеангарск</t>
  </si>
  <si>
    <t>1Чита</t>
  </si>
  <si>
    <t>10Чита</t>
  </si>
  <si>
    <t>2Чита</t>
  </si>
  <si>
    <t>11Чита</t>
  </si>
  <si>
    <t>3Чита</t>
  </si>
  <si>
    <t>12Чита</t>
  </si>
  <si>
    <t>4Чита</t>
  </si>
  <si>
    <t>13Чита</t>
  </si>
  <si>
    <t>14Чита</t>
  </si>
  <si>
    <t>6Чита</t>
  </si>
  <si>
    <t>15Чита</t>
  </si>
  <si>
    <t>7Чита</t>
  </si>
  <si>
    <t>16Чита</t>
  </si>
  <si>
    <t>5Чита</t>
  </si>
  <si>
    <t>8Чита</t>
  </si>
  <si>
    <t>17Чита</t>
  </si>
  <si>
    <t>9Чита</t>
  </si>
  <si>
    <t>18Чита</t>
  </si>
  <si>
    <t>19Чита</t>
  </si>
  <si>
    <t>20Чита</t>
  </si>
  <si>
    <t>21Чита</t>
  </si>
  <si>
    <t>22Чита</t>
  </si>
  <si>
    <t>1Могоча</t>
  </si>
  <si>
    <t>10Могоча</t>
  </si>
  <si>
    <t>2Могоча</t>
  </si>
  <si>
    <t>11Могоча</t>
  </si>
  <si>
    <t>3Могоча</t>
  </si>
  <si>
    <t>12Могоча</t>
  </si>
  <si>
    <t>4Могоча</t>
  </si>
  <si>
    <t>13Могоча</t>
  </si>
  <si>
    <t>14Могоча</t>
  </si>
  <si>
    <t>6Могоча</t>
  </si>
  <si>
    <t>15Могоча</t>
  </si>
  <si>
    <t>7Могоча</t>
  </si>
  <si>
    <t>16Могоча</t>
  </si>
  <si>
    <t>5Могоча</t>
  </si>
  <si>
    <t>8Могоча</t>
  </si>
  <si>
    <t>17Могоча</t>
  </si>
  <si>
    <t>9Могоча</t>
  </si>
  <si>
    <t>18Могоча</t>
  </si>
  <si>
    <t>19Могоча</t>
  </si>
  <si>
    <t>20Могоча</t>
  </si>
  <si>
    <t>21Могоча</t>
  </si>
  <si>
    <t>22Могоча</t>
  </si>
  <si>
    <t>1Свободный</t>
  </si>
  <si>
    <t>10Свободный</t>
  </si>
  <si>
    <t>2Свободный</t>
  </si>
  <si>
    <t>11Свободный</t>
  </si>
  <si>
    <t>3Свободный</t>
  </si>
  <si>
    <t>12Свободный</t>
  </si>
  <si>
    <t>4Свободный</t>
  </si>
  <si>
    <t>13Свободный</t>
  </si>
  <si>
    <t>14Свободный</t>
  </si>
  <si>
    <t>6Свободный</t>
  </si>
  <si>
    <t>15Свободный</t>
  </si>
  <si>
    <t>7Свободный</t>
  </si>
  <si>
    <t>16Свободный</t>
  </si>
  <si>
    <t>5Свободный</t>
  </si>
  <si>
    <t>8Свободный</t>
  </si>
  <si>
    <t>17Свободный</t>
  </si>
  <si>
    <t>9Свободный</t>
  </si>
  <si>
    <t>18Свободный</t>
  </si>
  <si>
    <t>19Свободный</t>
  </si>
  <si>
    <t>20Свободный</t>
  </si>
  <si>
    <t>21Свободный</t>
  </si>
  <si>
    <t>22Свободный</t>
  </si>
  <si>
    <t>сокр.дор.</t>
  </si>
  <si>
    <t>Высота снега,см</t>
  </si>
  <si>
    <t>1Хабаровск</t>
  </si>
  <si>
    <t>10Хабаровск</t>
  </si>
  <si>
    <t>2Хабаровск</t>
  </si>
  <si>
    <t>11Хабаровск</t>
  </si>
  <si>
    <t>3Хабаровск</t>
  </si>
  <si>
    <t>12Хабаровск</t>
  </si>
  <si>
    <t>4Хабаровск</t>
  </si>
  <si>
    <t>13Хабаровск</t>
  </si>
  <si>
    <t>14Хабаровск</t>
  </si>
  <si>
    <t>6Хабаровск</t>
  </si>
  <si>
    <t>15Хабаровск</t>
  </si>
  <si>
    <t>7Хабаровск</t>
  </si>
  <si>
    <t>16Хабаровск</t>
  </si>
  <si>
    <t>5Хабаровск</t>
  </si>
  <si>
    <t>8Хабаровск</t>
  </si>
  <si>
    <t>17Хабаровск</t>
  </si>
  <si>
    <t>9Хабаровск</t>
  </si>
  <si>
    <t>18Хабаровск</t>
  </si>
  <si>
    <t>19Хабаровск</t>
  </si>
  <si>
    <t>20Хабаровск</t>
  </si>
  <si>
    <t>21Хабаровск</t>
  </si>
  <si>
    <t>22Хабаровск</t>
  </si>
  <si>
    <t>1Владивосток</t>
  </si>
  <si>
    <t>10Владивосток</t>
  </si>
  <si>
    <t>2Владивосток</t>
  </si>
  <si>
    <t>11Владивосток</t>
  </si>
  <si>
    <t>3Владивосток</t>
  </si>
  <si>
    <t>12Владивосток</t>
  </si>
  <si>
    <t>4Владивосток</t>
  </si>
  <si>
    <t>13Владивосток</t>
  </si>
  <si>
    <t>14Владивосток</t>
  </si>
  <si>
    <t>6Владивосток</t>
  </si>
  <si>
    <t>15Владивосток</t>
  </si>
  <si>
    <t>7Владивосток</t>
  </si>
  <si>
    <t>16Владивосток</t>
  </si>
  <si>
    <t>5Владивосток</t>
  </si>
  <si>
    <t>8Владивосток</t>
  </si>
  <si>
    <t>17Владивосток</t>
  </si>
  <si>
    <t>9Владивосток</t>
  </si>
  <si>
    <t>18Владивосток</t>
  </si>
  <si>
    <t>19Владивосток</t>
  </si>
  <si>
    <t>20Владивосток</t>
  </si>
  <si>
    <t>21Владивосток</t>
  </si>
  <si>
    <t>22Владивосток</t>
  </si>
  <si>
    <t>1Комсомольск-на -Амуре</t>
  </si>
  <si>
    <t>10Комсомольск-на -Амуре</t>
  </si>
  <si>
    <t>2Комсомольск-на -Амуре</t>
  </si>
  <si>
    <t>11Комсомольск-на -Амуре</t>
  </si>
  <si>
    <t>3Комсомольск-на -Амуре</t>
  </si>
  <si>
    <t>12Комсомольск-на -Амуре</t>
  </si>
  <si>
    <t>4Комсомольск-на -Амуре</t>
  </si>
  <si>
    <t>13Комсомольск-на -Амуре</t>
  </si>
  <si>
    <t>14Комсомольск-на -Амуре</t>
  </si>
  <si>
    <t>6Комсомольск-на -Амуре</t>
  </si>
  <si>
    <t>15Комсомольск-на -Амуре</t>
  </si>
  <si>
    <t>7Комсомольск-на -Амуре</t>
  </si>
  <si>
    <t>СВ-2</t>
  </si>
  <si>
    <t>16Комсомольск-на -Амуре</t>
  </si>
  <si>
    <t>5Комсомольск-на -Амуре</t>
  </si>
  <si>
    <t>8Комсомольск-на -Амуре</t>
  </si>
  <si>
    <t>17Комсомольск-на -Амуре</t>
  </si>
  <si>
    <t>9Комсомольск-на -Амуре</t>
  </si>
  <si>
    <t>18Комсомольск-на -Амуре</t>
  </si>
  <si>
    <t>19Комсомольск-на -Амуре</t>
  </si>
  <si>
    <t>20Комсомольск-на -Амуре</t>
  </si>
  <si>
    <t>21Комсомольск-на -Амуре</t>
  </si>
  <si>
    <t>22Комсомольск-на -Амуре</t>
  </si>
  <si>
    <t>1Южно-Сахалинск</t>
  </si>
  <si>
    <t>10Южно-Сахалинск</t>
  </si>
  <si>
    <t>2Южно-Сахалинск</t>
  </si>
  <si>
    <t>11Южно-Сахалинск</t>
  </si>
  <si>
    <t>3Южно-Сахалинск</t>
  </si>
  <si>
    <t>12Южно-Сахалинск</t>
  </si>
  <si>
    <t>4Южно-Сахалинск</t>
  </si>
  <si>
    <t>13Южно-Сахалинск</t>
  </si>
  <si>
    <t>14Южно-Сахалинск</t>
  </si>
  <si>
    <t>6Южно-Сахалинск</t>
  </si>
  <si>
    <t>15Южно-Сахалинск</t>
  </si>
  <si>
    <t>7Южно-Сахалинск</t>
  </si>
  <si>
    <t>16Южно-Сахалинск</t>
  </si>
  <si>
    <t>5Южно-Сахалинск</t>
  </si>
  <si>
    <t>8Южно-Сахалинск</t>
  </si>
  <si>
    <t>17Южно-Сахалинск</t>
  </si>
  <si>
    <t>9Южно-Сахалинск</t>
  </si>
  <si>
    <t>гроза</t>
  </si>
  <si>
    <t>Московский</t>
  </si>
  <si>
    <t>Московско-Рязанский</t>
  </si>
  <si>
    <t>Московско-Смоленский</t>
  </si>
  <si>
    <t>Тульский</t>
  </si>
  <si>
    <t>Тула</t>
  </si>
  <si>
    <t>Орловско-Курский</t>
  </si>
  <si>
    <t>Муромский</t>
  </si>
  <si>
    <t>Муром</t>
  </si>
  <si>
    <t>Краснодар</t>
  </si>
  <si>
    <t>Сочи</t>
  </si>
  <si>
    <t>Пензенский</t>
  </si>
  <si>
    <t>Волго-Камский</t>
  </si>
  <si>
    <t>Бугульма</t>
  </si>
  <si>
    <t>Самарский</t>
  </si>
  <si>
    <t>Нижнетагильский</t>
  </si>
  <si>
    <t>Златоустовский</t>
  </si>
  <si>
    <t>Златоуст</t>
  </si>
  <si>
    <t>Курганский</t>
  </si>
  <si>
    <t>Курган</t>
  </si>
  <si>
    <t>Абакан</t>
  </si>
  <si>
    <t>Нижнеангарск</t>
  </si>
  <si>
    <t>Курск</t>
  </si>
  <si>
    <t>Рязань</t>
  </si>
  <si>
    <t>конец.периода для 12ч.</t>
  </si>
  <si>
    <t>конец.периода для 24ч.</t>
  </si>
  <si>
    <t>регион</t>
  </si>
  <si>
    <t>станция</t>
  </si>
  <si>
    <t>раз.сгв</t>
  </si>
  <si>
    <t>Калуга</t>
  </si>
  <si>
    <t>Бологое</t>
  </si>
  <si>
    <t>Исх.дата прогн.</t>
  </si>
  <si>
    <t>ночь:18-06</t>
  </si>
  <si>
    <t>день:06-18</t>
  </si>
  <si>
    <t>Интервал Осадки,мм</t>
  </si>
  <si>
    <t>Интервал порывы, м/с</t>
  </si>
  <si>
    <t>время: местн.</t>
  </si>
  <si>
    <t>ночь 1 график</t>
  </si>
  <si>
    <t>ночь 2 график</t>
  </si>
  <si>
    <t>ЕСЛИ(И(ЧАС(AX3)&lt;=13;ЧАС(AX3)&gt;=0);AX3;AW3)</t>
  </si>
  <si>
    <t>ЕСЛИ(И(ЧАС(AZ3)&lt;=23;ЧАС(AZ3)&gt;=12);AZ3;AY3)</t>
  </si>
  <si>
    <t>Дорога:</t>
  </si>
  <si>
    <t>Станция:</t>
  </si>
  <si>
    <t xml:space="preserve">                        Прогноз погоды</t>
  </si>
  <si>
    <t xml:space="preserve">                       Прогноз погоды</t>
  </si>
  <si>
    <t>дождь(снег);</t>
  </si>
  <si>
    <t>время: мск.</t>
  </si>
  <si>
    <t>Время московское.</t>
  </si>
  <si>
    <t>1 граф. 12ч</t>
  </si>
  <si>
    <t>2 граф. 24ч</t>
  </si>
  <si>
    <t>2гр для 24</t>
  </si>
  <si>
    <t>метель низовая до 2м, сильный поземок;</t>
  </si>
  <si>
    <t>дождь(снег) силн.</t>
  </si>
  <si>
    <t>метель общая</t>
  </si>
  <si>
    <t>н</t>
  </si>
  <si>
    <t>Ростов на Дону</t>
  </si>
  <si>
    <t>Мин.Воды</t>
  </si>
  <si>
    <t>Котлас</t>
  </si>
  <si>
    <t>Тамбов</t>
  </si>
  <si>
    <t xml:space="preserve">Волгоград </t>
  </si>
  <si>
    <t>Уфа</t>
  </si>
  <si>
    <t>Валуйки</t>
  </si>
  <si>
    <t>разница мск</t>
  </si>
  <si>
    <t>"+"</t>
  </si>
  <si>
    <t>Вид осадков</t>
  </si>
  <si>
    <t>Ветер напр.</t>
  </si>
  <si>
    <t>Гроза</t>
  </si>
  <si>
    <t>Град</t>
  </si>
  <si>
    <t>···</t>
  </si>
  <si>
    <t>10Новокузнецк</t>
  </si>
  <si>
    <t>11Новокузнецк</t>
  </si>
  <si>
    <t>Т мак.рельс нет ф.</t>
  </si>
  <si>
    <t>Нач. отдела  Е.А.Головков  т.2-76-20</t>
  </si>
  <si>
    <t>Новокузнецк</t>
  </si>
  <si>
    <t>12Новокузнецк</t>
  </si>
  <si>
    <t>1Новокузнецк</t>
  </si>
  <si>
    <t>13Новокузнецк</t>
  </si>
  <si>
    <t>2Новокузнецк</t>
  </si>
  <si>
    <t>14Новокузнецк</t>
  </si>
  <si>
    <t>3Новокузнецк</t>
  </si>
  <si>
    <t>15Новокузнецк</t>
  </si>
  <si>
    <t>4Новокузнецк</t>
  </si>
  <si>
    <t>16Новокузнецк</t>
  </si>
  <si>
    <t>5Новокузнецк</t>
  </si>
  <si>
    <t>17Новокузнецк</t>
  </si>
  <si>
    <t>6Новокузнецк</t>
  </si>
  <si>
    <t>18Новокузнецк</t>
  </si>
  <si>
    <t>7Новокузнецк</t>
  </si>
  <si>
    <t>19Новокузнецк</t>
  </si>
  <si>
    <t>8Новокузнецк</t>
  </si>
  <si>
    <t>20Новокузнецк</t>
  </si>
  <si>
    <t>9Новокузнецк</t>
  </si>
  <si>
    <t>21Новокузнецк</t>
  </si>
  <si>
    <t>22Новокузнецк</t>
  </si>
  <si>
    <t>23Новокузнецк</t>
  </si>
  <si>
    <t>24Новокузнецк</t>
  </si>
  <si>
    <t>25Новокузнецк</t>
  </si>
  <si>
    <t>26Новокузнецк</t>
  </si>
  <si>
    <t>10Лабытнанги</t>
  </si>
  <si>
    <t>11Лабытнанги</t>
  </si>
  <si>
    <t>Лабытнанги</t>
  </si>
  <si>
    <t>12Лабытнанги</t>
  </si>
  <si>
    <t>1Лабытнанги</t>
  </si>
  <si>
    <t>13Лабытнанги</t>
  </si>
  <si>
    <t>2Лабытнанги</t>
  </si>
  <si>
    <t>14Лабытнанги</t>
  </si>
  <si>
    <t>3Лабытнанги</t>
  </si>
  <si>
    <t>15Лабытнанги</t>
  </si>
  <si>
    <t>4Лабытнанги</t>
  </si>
  <si>
    <t>16Лабытнанги</t>
  </si>
  <si>
    <t>5Лабытнанги</t>
  </si>
  <si>
    <t>17Лабытнанги</t>
  </si>
  <si>
    <t>6Лабытнанги</t>
  </si>
  <si>
    <t>18Лабытнанги</t>
  </si>
  <si>
    <t>7Лабытнанги</t>
  </si>
  <si>
    <t>19Лабытнанги</t>
  </si>
  <si>
    <t>8Лабытнанги</t>
  </si>
  <si>
    <t>20Лабытнанги</t>
  </si>
  <si>
    <t>9Лабытнанги</t>
  </si>
  <si>
    <t>21Лабытнанги</t>
  </si>
  <si>
    <t>22Лабытнанги</t>
  </si>
  <si>
    <t>23Лабытнанги</t>
  </si>
  <si>
    <t>24Лабытнанги</t>
  </si>
  <si>
    <t>25Лабытнанги</t>
  </si>
  <si>
    <t>26Лабытнанги</t>
  </si>
  <si>
    <t>10Череповец</t>
  </si>
  <si>
    <t>11Череповец</t>
  </si>
  <si>
    <t>Череповец</t>
  </si>
  <si>
    <t>12Череповец</t>
  </si>
  <si>
    <t>1Череповец</t>
  </si>
  <si>
    <t>13Череповец</t>
  </si>
  <si>
    <t>2Череповец</t>
  </si>
  <si>
    <t>14Череповец</t>
  </si>
  <si>
    <t>3Череповец</t>
  </si>
  <si>
    <t>15Череповец</t>
  </si>
  <si>
    <t>4Череповец</t>
  </si>
  <si>
    <t>16Череповец</t>
  </si>
  <si>
    <t>5Череповец</t>
  </si>
  <si>
    <t>17Череповец</t>
  </si>
  <si>
    <t>6Череповец</t>
  </si>
  <si>
    <t>18Череповец</t>
  </si>
  <si>
    <t>7Череповец</t>
  </si>
  <si>
    <t>19Череповец</t>
  </si>
  <si>
    <t>8Череповец</t>
  </si>
  <si>
    <t>20Череповец</t>
  </si>
  <si>
    <t>9Череповец</t>
  </si>
  <si>
    <t>21Череповец</t>
  </si>
  <si>
    <t>22Череповец</t>
  </si>
  <si>
    <t>23Череповец</t>
  </si>
  <si>
    <t>24Череповец</t>
  </si>
  <si>
    <t>25Череповец</t>
  </si>
  <si>
    <t>26Череповец</t>
  </si>
  <si>
    <t>10Кандалакша</t>
  </si>
  <si>
    <t>11Кандалакша</t>
  </si>
  <si>
    <t>Кандалакша</t>
  </si>
  <si>
    <t>12Кандалакша</t>
  </si>
  <si>
    <t>1Кандалакша</t>
  </si>
  <si>
    <t>13Кандалакша</t>
  </si>
  <si>
    <t>2Кандалакша</t>
  </si>
  <si>
    <t>14Кандалакша</t>
  </si>
  <si>
    <t>3Кандалакша</t>
  </si>
  <si>
    <t>15Кандалакша</t>
  </si>
  <si>
    <t>4Кандалакша</t>
  </si>
  <si>
    <t>16Кандалакша</t>
  </si>
  <si>
    <t>5Кандалакша</t>
  </si>
  <si>
    <t>17Кандалакша</t>
  </si>
  <si>
    <t>6Кандалакша</t>
  </si>
  <si>
    <t>18Кандалакша</t>
  </si>
  <si>
    <t>7Кандалакша</t>
  </si>
  <si>
    <t>19Кандалакша</t>
  </si>
  <si>
    <t>8Кандалакша</t>
  </si>
  <si>
    <t>20Кандалакша</t>
  </si>
  <si>
    <t>9Кандалакша</t>
  </si>
  <si>
    <t>21Кандалакша</t>
  </si>
  <si>
    <t>22Кандалакша</t>
  </si>
  <si>
    <t>23Кандалакша</t>
  </si>
  <si>
    <t>24Кандалакша</t>
  </si>
  <si>
    <t>25Кандалакша</t>
  </si>
  <si>
    <t>26Кандалакша</t>
  </si>
  <si>
    <t>Давление,гПа</t>
  </si>
  <si>
    <t>Дорога</t>
  </si>
  <si>
    <t>Регион</t>
  </si>
  <si>
    <t>№</t>
  </si>
  <si>
    <t>разница сгв</t>
  </si>
  <si>
    <t>Октябрьская</t>
  </si>
  <si>
    <t>Горьковская</t>
  </si>
  <si>
    <t>Северная</t>
  </si>
  <si>
    <t>Архангельский</t>
  </si>
  <si>
    <t>Северо-Кавказская</t>
  </si>
  <si>
    <t>Краснодарский</t>
  </si>
  <si>
    <t>Юго-Восточная</t>
  </si>
  <si>
    <t>Лискинский</t>
  </si>
  <si>
    <t>Приволжская</t>
  </si>
  <si>
    <t>Волгоградский</t>
  </si>
  <si>
    <t>Куйбышевская</t>
  </si>
  <si>
    <t>Казанский</t>
  </si>
  <si>
    <t>Ижевский</t>
  </si>
  <si>
    <t>Ярославский</t>
  </si>
  <si>
    <t>Вологодский</t>
  </si>
  <si>
    <t>Сольвычегодский</t>
  </si>
  <si>
    <t>Сосногорский</t>
  </si>
  <si>
    <t>Ростовский</t>
  </si>
  <si>
    <t>Минераловодский</t>
  </si>
  <si>
    <t>Махачкалинский</t>
  </si>
  <si>
    <t>Белгородский</t>
  </si>
  <si>
    <t>D·</t>
  </si>
  <si>
    <t>условия для ледяного дождя, гололеда.</t>
  </si>
  <si>
    <t>Петровский Завод</t>
  </si>
  <si>
    <t>10Петровский Завод</t>
  </si>
  <si>
    <t>11Петровский Завод</t>
  </si>
  <si>
    <t>12Петровский Завод</t>
  </si>
  <si>
    <t>1Петровский Завод</t>
  </si>
  <si>
    <t>13Петровский Завод</t>
  </si>
  <si>
    <t>2Петровский Завод</t>
  </si>
  <si>
    <t>14Петровский Завод</t>
  </si>
  <si>
    <t>3Петровский Завод</t>
  </si>
  <si>
    <t>15Петровский Завод</t>
  </si>
  <si>
    <t>4Петровский Завод</t>
  </si>
  <si>
    <t>16Петровский Завод</t>
  </si>
  <si>
    <t>5Петровский Завод</t>
  </si>
  <si>
    <t>17Петровский Завод</t>
  </si>
  <si>
    <t>6Петровский Завод</t>
  </si>
  <si>
    <t>18Петровский Завод</t>
  </si>
  <si>
    <t>7Петровский Завод</t>
  </si>
  <si>
    <t>19Петровский Завод</t>
  </si>
  <si>
    <t>8Петровский Завод</t>
  </si>
  <si>
    <t>20Петровский Завод</t>
  </si>
  <si>
    <t>9Петровский Завод</t>
  </si>
  <si>
    <t>21Петровский Завод</t>
  </si>
  <si>
    <t>23Петровский Завод</t>
  </si>
  <si>
    <t>22Петровский Завод</t>
  </si>
  <si>
    <t>24Петровский Завод</t>
  </si>
  <si>
    <t>25Петровский Завод</t>
  </si>
  <si>
    <t>26Петровский Завод</t>
  </si>
  <si>
    <t>Мичуринский</t>
  </si>
  <si>
    <t>Саратовский</t>
  </si>
  <si>
    <t>Астраханский</t>
  </si>
  <si>
    <t>Башкирский</t>
  </si>
  <si>
    <t>Самара</t>
  </si>
  <si>
    <t>·(*)</t>
  </si>
  <si>
    <t>дождь(снег) слабый;</t>
  </si>
  <si>
    <t>··(**)</t>
  </si>
  <si>
    <t>···(***)</t>
  </si>
  <si>
    <t>Ярославль</t>
  </si>
  <si>
    <t>Обозначение:</t>
  </si>
  <si>
    <t>25…30гр.С</t>
  </si>
  <si>
    <t>≥30гр.С</t>
  </si>
  <si>
    <t>Города</t>
  </si>
  <si>
    <t>Казань</t>
  </si>
  <si>
    <t>Ижевск</t>
  </si>
  <si>
    <t>ш</t>
  </si>
  <si>
    <t>д</t>
  </si>
  <si>
    <t>Вологда</t>
  </si>
  <si>
    <t>Архангельск</t>
  </si>
  <si>
    <t>Махачкала</t>
  </si>
  <si>
    <t>Саратов</t>
  </si>
  <si>
    <t>Астрахань</t>
  </si>
  <si>
    <t>Пенза</t>
  </si>
  <si>
    <t>15…20 м/с.</t>
  </si>
  <si>
    <t>≥20 м/с</t>
  </si>
  <si>
    <t>≥55гр.С</t>
  </si>
  <si>
    <t>&lt;-50гр.С</t>
  </si>
  <si>
    <t>&lt;-30гр.С</t>
  </si>
  <si>
    <t>40…50гр.С</t>
  </si>
  <si>
    <t>&gt;50гр.С</t>
  </si>
  <si>
    <t>2…9 мм(2…4 мм) за 12ч.</t>
  </si>
  <si>
    <t>&gt;10 мм(&gt;5мм) за 12ч.</t>
  </si>
  <si>
    <t xml:space="preserve">0,2…2 мм(  0…1 мм) </t>
  </si>
  <si>
    <t>"++"</t>
  </si>
  <si>
    <t>Осадки, мм/12ч.:</t>
  </si>
  <si>
    <t>Темп. воздуха(рельс):</t>
  </si>
  <si>
    <t>середина градации±1,5гр.С (±2,5гр.С )</t>
  </si>
  <si>
    <t>Порывы ветра, м/с:</t>
  </si>
  <si>
    <t>середина градации: ±2,5м/с.</t>
  </si>
  <si>
    <t xml:space="preserve"> "+"  да, "-" нет</t>
  </si>
  <si>
    <t>Гроза(зимой метель)</t>
  </si>
  <si>
    <t>Температура возд (экстрем.), гр.С.:</t>
  </si>
  <si>
    <t>Температура рельс(экстрем.), гр.С.:</t>
  </si>
  <si>
    <t>1.</t>
  </si>
  <si>
    <t>2.</t>
  </si>
  <si>
    <t>3.</t>
  </si>
  <si>
    <t>4.</t>
  </si>
  <si>
    <t>середина градации: ±5мм.</t>
  </si>
  <si>
    <t>Цветовое обозначение:</t>
  </si>
  <si>
    <t xml:space="preserve">Метель (низовая, общая):  </t>
  </si>
  <si>
    <t>Осадки тип, интенсивность.</t>
  </si>
  <si>
    <t>ночь 21:00-09:00мск.</t>
  </si>
  <si>
    <t>день 09:00-21:00мск.</t>
  </si>
  <si>
    <t>Мурманск</t>
  </si>
  <si>
    <t>23Бологое</t>
  </si>
  <si>
    <t>23Псков</t>
  </si>
  <si>
    <t>ЮЗ-9</t>
  </si>
  <si>
    <t>З-9</t>
  </si>
  <si>
    <t>23Санкт-Петербург</t>
  </si>
  <si>
    <t>23Мурманск</t>
  </si>
  <si>
    <t>23Калининград</t>
  </si>
  <si>
    <t>23Москва</t>
  </si>
  <si>
    <t>23Рязань</t>
  </si>
  <si>
    <t>23Калуга</t>
  </si>
  <si>
    <t>23Тула</t>
  </si>
  <si>
    <t>23Курск</t>
  </si>
  <si>
    <t>23Смоленск</t>
  </si>
  <si>
    <t>23Брянск</t>
  </si>
  <si>
    <t>23Муром</t>
  </si>
  <si>
    <t>23Нижний Новгород</t>
  </si>
  <si>
    <t>23Киров</t>
  </si>
  <si>
    <t>23Казань</t>
  </si>
  <si>
    <t>23Ижевск</t>
  </si>
  <si>
    <t>23Ярославль</t>
  </si>
  <si>
    <t>23Вологда</t>
  </si>
  <si>
    <t>23Архангельск</t>
  </si>
  <si>
    <t>23Котлас</t>
  </si>
  <si>
    <t>23Ростов на Дону</t>
  </si>
  <si>
    <t>23Краснодар</t>
  </si>
  <si>
    <t>23Мин.Воды</t>
  </si>
  <si>
    <t>23Махачкала</t>
  </si>
  <si>
    <t>23Сочи</t>
  </si>
  <si>
    <t>23Валуйки</t>
  </si>
  <si>
    <t>23Тамбов</t>
  </si>
  <si>
    <t>23Саратов</t>
  </si>
  <si>
    <t>23Астрахань</t>
  </si>
  <si>
    <t xml:space="preserve">23Волгоград </t>
  </si>
  <si>
    <t>23Пенза</t>
  </si>
  <si>
    <t>23Бугульма</t>
  </si>
  <si>
    <t>23Самара</t>
  </si>
  <si>
    <t>23Уфа</t>
  </si>
  <si>
    <t>23Пермь</t>
  </si>
  <si>
    <t>23Екатеринбург</t>
  </si>
  <si>
    <t>23Тюмень</t>
  </si>
  <si>
    <t>23Нижний Тагил</t>
  </si>
  <si>
    <t>23Сургут</t>
  </si>
  <si>
    <t>23Челябинск</t>
  </si>
  <si>
    <t>23Златоуст</t>
  </si>
  <si>
    <t>23Курган</t>
  </si>
  <si>
    <t>23Петропавловск</t>
  </si>
  <si>
    <t>23Оренбург</t>
  </si>
  <si>
    <t>23Омск</t>
  </si>
  <si>
    <t>23Новосибирск</t>
  </si>
  <si>
    <t>23Барнаул</t>
  </si>
  <si>
    <t>Выборг</t>
  </si>
  <si>
    <t>10Выборг</t>
  </si>
  <si>
    <t>11Выборг</t>
  </si>
  <si>
    <t>12Выборг</t>
  </si>
  <si>
    <t>13Выборг</t>
  </si>
  <si>
    <t>14Выборг</t>
  </si>
  <si>
    <t>15Выборг</t>
  </si>
  <si>
    <t>16Выборг</t>
  </si>
  <si>
    <t>17Выборг</t>
  </si>
  <si>
    <t>18Выборг</t>
  </si>
  <si>
    <t>19Выборг</t>
  </si>
  <si>
    <t>20Выборг</t>
  </si>
  <si>
    <t>21Выборг</t>
  </si>
  <si>
    <t>22Выборг</t>
  </si>
  <si>
    <t>23Выборг</t>
  </si>
  <si>
    <t>24Выборг</t>
  </si>
  <si>
    <t>25Выборг</t>
  </si>
  <si>
    <t>26Выборг</t>
  </si>
  <si>
    <t>1Выборг</t>
  </si>
  <si>
    <t>2Выборг</t>
  </si>
  <si>
    <t>3Выборг</t>
  </si>
  <si>
    <t>4Выборг</t>
  </si>
  <si>
    <t>5Выборг</t>
  </si>
  <si>
    <t>6Выборг</t>
  </si>
  <si>
    <t>7Выборг</t>
  </si>
  <si>
    <t>8Выборг</t>
  </si>
  <si>
    <t>9Выборг</t>
  </si>
  <si>
    <t>23Абакан</t>
  </si>
  <si>
    <t xml:space="preserve">23Красноярск   </t>
  </si>
  <si>
    <t>23Тайшет</t>
  </si>
  <si>
    <t>23Иркутск</t>
  </si>
  <si>
    <t>23Улан-Удэ</t>
  </si>
  <si>
    <t>23Нижнеангарск</t>
  </si>
  <si>
    <t>23Чита</t>
  </si>
  <si>
    <t>23Могоча</t>
  </si>
  <si>
    <t>23Свободный</t>
  </si>
  <si>
    <t>23Хабаровск</t>
  </si>
  <si>
    <t>23Владивосток</t>
  </si>
  <si>
    <t>23Комсомольск-на -Амуре</t>
  </si>
  <si>
    <t>23Южно-Сахалинск</t>
  </si>
  <si>
    <t>23Тында</t>
  </si>
  <si>
    <t>23Воронеж</t>
  </si>
  <si>
    <t>10Грозный</t>
  </si>
  <si>
    <t>11Грозный</t>
  </si>
  <si>
    <t>Грозный</t>
  </si>
  <si>
    <t>12Грозный</t>
  </si>
  <si>
    <t>1Грозный</t>
  </si>
  <si>
    <t>13Грозный</t>
  </si>
  <si>
    <t>2Грозный</t>
  </si>
  <si>
    <t>14Грозный</t>
  </si>
  <si>
    <t>3Грозный</t>
  </si>
  <si>
    <t>15Грозный</t>
  </si>
  <si>
    <t>4Грозный</t>
  </si>
  <si>
    <t>16Грозный</t>
  </si>
  <si>
    <t>5Грозный</t>
  </si>
  <si>
    <t>17Грозный</t>
  </si>
  <si>
    <t>6Грозный</t>
  </si>
  <si>
    <t>18Грозный</t>
  </si>
  <si>
    <t>7Грозный</t>
  </si>
  <si>
    <t>19Грозный</t>
  </si>
  <si>
    <t>8Грозный</t>
  </si>
  <si>
    <t>20Грозный</t>
  </si>
  <si>
    <t>9Грозный</t>
  </si>
  <si>
    <t>21Грозный</t>
  </si>
  <si>
    <t>22Грозный</t>
  </si>
  <si>
    <t>23Грозный</t>
  </si>
  <si>
    <t>ЮЗ-8</t>
  </si>
  <si>
    <t>1Кемерово</t>
  </si>
  <si>
    <t>2Кемерово</t>
  </si>
  <si>
    <t>3Кемерово</t>
  </si>
  <si>
    <t>4Кемерово</t>
  </si>
  <si>
    <t>5Кемерово</t>
  </si>
  <si>
    <t>6Кемерово</t>
  </si>
  <si>
    <t>7Кемерово</t>
  </si>
  <si>
    <t>8Кемерово</t>
  </si>
  <si>
    <t>9Кемерово</t>
  </si>
  <si>
    <t>ЮВ-9</t>
  </si>
  <si>
    <t>Ухта</t>
  </si>
  <si>
    <t>10Ухта</t>
  </si>
  <si>
    <t>11Ухта</t>
  </si>
  <si>
    <t>12Ухта</t>
  </si>
  <si>
    <t>13Ухта</t>
  </si>
  <si>
    <t>14Ухта</t>
  </si>
  <si>
    <t>15Ухта</t>
  </si>
  <si>
    <t>16Ухта</t>
  </si>
  <si>
    <t>17Ухта</t>
  </si>
  <si>
    <t>18Ухта</t>
  </si>
  <si>
    <t>19Ухта</t>
  </si>
  <si>
    <t>20Ухта</t>
  </si>
  <si>
    <t>21Ухта</t>
  </si>
  <si>
    <t>22Ухта</t>
  </si>
  <si>
    <t>23Ухта</t>
  </si>
  <si>
    <t>1Ухта</t>
  </si>
  <si>
    <t>2Ухта</t>
  </si>
  <si>
    <t>3Ухта</t>
  </si>
  <si>
    <t>4Ухта</t>
  </si>
  <si>
    <t>5Ухта</t>
  </si>
  <si>
    <t>6Ухта</t>
  </si>
  <si>
    <t>7Ухта</t>
  </si>
  <si>
    <t>8Ухта</t>
  </si>
  <si>
    <t>9Ухта</t>
  </si>
  <si>
    <t>Холмск</t>
  </si>
  <si>
    <t>Грозненский</t>
  </si>
  <si>
    <t>10Холмск</t>
  </si>
  <si>
    <t>11Холмск</t>
  </si>
  <si>
    <t>12Холмск</t>
  </si>
  <si>
    <t>1Холмск</t>
  </si>
  <si>
    <t>13Холмск</t>
  </si>
  <si>
    <t>2Холмск</t>
  </si>
  <si>
    <t>14Холмск</t>
  </si>
  <si>
    <t>3Холмск</t>
  </si>
  <si>
    <t>15Холмск</t>
  </si>
  <si>
    <t>4Холмск</t>
  </si>
  <si>
    <t>16Холмск</t>
  </si>
  <si>
    <t>5Холмск</t>
  </si>
  <si>
    <t>17Холмск</t>
  </si>
  <si>
    <t>6Холмск</t>
  </si>
  <si>
    <t>18Холмск</t>
  </si>
  <si>
    <t>7Холмск</t>
  </si>
  <si>
    <t>19Холмск</t>
  </si>
  <si>
    <t>8Холмск</t>
  </si>
  <si>
    <t>20Холмск</t>
  </si>
  <si>
    <t>9Холмск</t>
  </si>
  <si>
    <t>21Холмск</t>
  </si>
  <si>
    <t>22Холмск</t>
  </si>
  <si>
    <t>23Холмск</t>
  </si>
  <si>
    <t>· *</t>
  </si>
  <si>
    <t>**</t>
  </si>
  <si>
    <t>24Бологое</t>
  </si>
  <si>
    <t>Снег высота, см</t>
  </si>
  <si>
    <t>25Бологое</t>
  </si>
  <si>
    <t>метель</t>
  </si>
  <si>
    <t>26Бологое</t>
  </si>
  <si>
    <t>поземок</t>
  </si>
  <si>
    <t>24Псков</t>
  </si>
  <si>
    <t>25Псков</t>
  </si>
  <si>
    <t>26Псков</t>
  </si>
  <si>
    <t>24Санкт-Петербург</t>
  </si>
  <si>
    <t>Орск</t>
  </si>
  <si>
    <t>Новый Уренгой</t>
  </si>
  <si>
    <t>Новый Уоян</t>
  </si>
  <si>
    <t>Новая Чара</t>
  </si>
  <si>
    <t>Сковородино</t>
  </si>
  <si>
    <t>Дальнереченск</t>
  </si>
  <si>
    <t>Дугда</t>
  </si>
  <si>
    <t>З-11</t>
  </si>
  <si>
    <t>ЮЗ-11</t>
  </si>
  <si>
    <t>С-9</t>
  </si>
  <si>
    <t>ЮЗ-10</t>
  </si>
  <si>
    <t>З-10</t>
  </si>
  <si>
    <t>ЮВ-12</t>
  </si>
  <si>
    <t>10Орск</t>
  </si>
  <si>
    <t>11Орск</t>
  </si>
  <si>
    <t>12Орск</t>
  </si>
  <si>
    <t>1Орск</t>
  </si>
  <si>
    <t>13Орск</t>
  </si>
  <si>
    <t>2Орск</t>
  </si>
  <si>
    <t>14Орск</t>
  </si>
  <si>
    <t>3Орск</t>
  </si>
  <si>
    <t>15Орск</t>
  </si>
  <si>
    <t>4Орск</t>
  </si>
  <si>
    <t>16Орск</t>
  </si>
  <si>
    <t>5Орск</t>
  </si>
  <si>
    <t>17Орск</t>
  </si>
  <si>
    <t>6Орск</t>
  </si>
  <si>
    <t>18Орск</t>
  </si>
  <si>
    <t>7Орск</t>
  </si>
  <si>
    <t>19Орск</t>
  </si>
  <si>
    <t>8Орск</t>
  </si>
  <si>
    <t>20Орск</t>
  </si>
  <si>
    <t>9Орск</t>
  </si>
  <si>
    <t>21Орск</t>
  </si>
  <si>
    <t>23Орск</t>
  </si>
  <si>
    <t>22Орск</t>
  </si>
  <si>
    <t>24Орск</t>
  </si>
  <si>
    <t>25Орск</t>
  </si>
  <si>
    <t>26Орск</t>
  </si>
  <si>
    <t>10Новый Уренгой</t>
  </si>
  <si>
    <t>11Новый Уренгой</t>
  </si>
  <si>
    <t>12Новый Уренгой</t>
  </si>
  <si>
    <t>1Новый Уренгой</t>
  </si>
  <si>
    <t>13Новый Уренгой</t>
  </si>
  <si>
    <t>2Новый Уренгой</t>
  </si>
  <si>
    <t>14Новый Уренгой</t>
  </si>
  <si>
    <t>3Новый Уренгой</t>
  </si>
  <si>
    <t>15Новый Уренгой</t>
  </si>
  <si>
    <t>4Новый Уренгой</t>
  </si>
  <si>
    <t>16Новый Уренгой</t>
  </si>
  <si>
    <t>5Новый Уренгой</t>
  </si>
  <si>
    <t>17Новый Уренгой</t>
  </si>
  <si>
    <t>6Новый Уренгой</t>
  </si>
  <si>
    <t>18Новый Уренгой</t>
  </si>
  <si>
    <t>7Новый Уренгой</t>
  </si>
  <si>
    <t>19Новый Уренгой</t>
  </si>
  <si>
    <t>8Новый Уренгой</t>
  </si>
  <si>
    <t>20Новый Уренгой</t>
  </si>
  <si>
    <t>9Новый Уренгой</t>
  </si>
  <si>
    <t>21Новый Уренгой</t>
  </si>
  <si>
    <t>23Новый Уренгой</t>
  </si>
  <si>
    <t>22Новый Уренгой</t>
  </si>
  <si>
    <t>24Новый Уренгой</t>
  </si>
  <si>
    <t>25Новый Уренгой</t>
  </si>
  <si>
    <t>26Новый Уренгой</t>
  </si>
  <si>
    <t>10Новый Уоян</t>
  </si>
  <si>
    <t>11Новый Уоян</t>
  </si>
  <si>
    <t>12Новый Уоян</t>
  </si>
  <si>
    <t>1Новый Уоян</t>
  </si>
  <si>
    <t>13Новый Уоян</t>
  </si>
  <si>
    <t>2Новый Уоян</t>
  </si>
  <si>
    <t>14Новый Уоян</t>
  </si>
  <si>
    <t>3Новый Уоян</t>
  </si>
  <si>
    <t>15Новый Уоян</t>
  </si>
  <si>
    <t>4Новый Уоян</t>
  </si>
  <si>
    <t>16Новый Уоян</t>
  </si>
  <si>
    <t>5Новый Уоян</t>
  </si>
  <si>
    <t>17Новый Уоян</t>
  </si>
  <si>
    <t>6Новый Уоян</t>
  </si>
  <si>
    <t>18Новый Уоян</t>
  </si>
  <si>
    <t>7Новый Уоян</t>
  </si>
  <si>
    <t>19Новый Уоян</t>
  </si>
  <si>
    <t>8Новый Уоян</t>
  </si>
  <si>
    <t>20Новый Уоян</t>
  </si>
  <si>
    <t>9Новый Уоян</t>
  </si>
  <si>
    <t>21Новый Уоян</t>
  </si>
  <si>
    <t>23Новый Уоян</t>
  </si>
  <si>
    <t>22Новый Уоян</t>
  </si>
  <si>
    <t>24Новый Уоян</t>
  </si>
  <si>
    <t>25Новый Уоян</t>
  </si>
  <si>
    <t>26Новый Уоян</t>
  </si>
  <si>
    <t>10Новая Чара</t>
  </si>
  <si>
    <t>11Новая Чара</t>
  </si>
  <si>
    <t>12Новая Чара</t>
  </si>
  <si>
    <t>1Новая Чара</t>
  </si>
  <si>
    <t>13Новая Чара</t>
  </si>
  <si>
    <t>2Новая Чара</t>
  </si>
  <si>
    <t>14Новая Чара</t>
  </si>
  <si>
    <t>3Новая Чара</t>
  </si>
  <si>
    <t>15Новая Чара</t>
  </si>
  <si>
    <t>4Новая Чара</t>
  </si>
  <si>
    <t>16Новая Чара</t>
  </si>
  <si>
    <t>5Новая Чара</t>
  </si>
  <si>
    <t>17Новая Чара</t>
  </si>
  <si>
    <t>6Новая Чара</t>
  </si>
  <si>
    <t>18Новая Чара</t>
  </si>
  <si>
    <t>7Новая Чара</t>
  </si>
  <si>
    <t>19Новая Чара</t>
  </si>
  <si>
    <t>8Новая Чара</t>
  </si>
  <si>
    <t>20Новая Чара</t>
  </si>
  <si>
    <t>9Новая Чара</t>
  </si>
  <si>
    <t>21Новая Чара</t>
  </si>
  <si>
    <t>23Новая Чара</t>
  </si>
  <si>
    <t>22Новая Чара</t>
  </si>
  <si>
    <t>24Новая Чара</t>
  </si>
  <si>
    <t>25Новая Чара</t>
  </si>
  <si>
    <t>26Новая Чара</t>
  </si>
  <si>
    <t>10Сковородино</t>
  </si>
  <si>
    <t>11Сковородино</t>
  </si>
  <si>
    <t>12Сковородино</t>
  </si>
  <si>
    <t>1Сковородино</t>
  </si>
  <si>
    <t>13Сковородино</t>
  </si>
  <si>
    <t>2Сковородино</t>
  </si>
  <si>
    <t>14Сковородино</t>
  </si>
  <si>
    <t>3Сковородино</t>
  </si>
  <si>
    <t>15Сковородино</t>
  </si>
  <si>
    <t>4Сковородино</t>
  </si>
  <si>
    <t>16Сковородино</t>
  </si>
  <si>
    <t>5Сковородино</t>
  </si>
  <si>
    <t>17Сковородино</t>
  </si>
  <si>
    <t>6Сковородино</t>
  </si>
  <si>
    <t>18Сковородино</t>
  </si>
  <si>
    <t>7Сковородино</t>
  </si>
  <si>
    <t>19Сковородино</t>
  </si>
  <si>
    <t>8Сковородино</t>
  </si>
  <si>
    <t>20Сковородино</t>
  </si>
  <si>
    <t>9Сковородино</t>
  </si>
  <si>
    <t>21Сковородино</t>
  </si>
  <si>
    <t>23Сковородино</t>
  </si>
  <si>
    <t>22Сковородино</t>
  </si>
  <si>
    <t>24Сковородино</t>
  </si>
  <si>
    <t>25Сковородино</t>
  </si>
  <si>
    <t>26Сковородино</t>
  </si>
  <si>
    <t>10Дальнереченск</t>
  </si>
  <si>
    <t>11Дальнереченск</t>
  </si>
  <si>
    <t>12Дальнереченск</t>
  </si>
  <si>
    <t>1Дальнереченск</t>
  </si>
  <si>
    <t>13Дальнереченск</t>
  </si>
  <si>
    <t>2Дальнереченск</t>
  </si>
  <si>
    <t>14Дальнереченск</t>
  </si>
  <si>
    <t>3Дальнереченск</t>
  </si>
  <si>
    <t>15Дальнереченск</t>
  </si>
  <si>
    <t>4Дальнереченск</t>
  </si>
  <si>
    <t>16Дальнереченск</t>
  </si>
  <si>
    <t>5Дальнереченск</t>
  </si>
  <si>
    <t>17Дальнереченск</t>
  </si>
  <si>
    <t>6Дальнереченск</t>
  </si>
  <si>
    <t>18Дальнереченск</t>
  </si>
  <si>
    <t>7Дальнереченск</t>
  </si>
  <si>
    <t>19Дальнереченск</t>
  </si>
  <si>
    <t>8Дальнереченск</t>
  </si>
  <si>
    <t>20Дальнереченск</t>
  </si>
  <si>
    <t>9Дальнереченск</t>
  </si>
  <si>
    <t>21Дальнереченск</t>
  </si>
  <si>
    <t>23Дальнереченск</t>
  </si>
  <si>
    <t>22Дальнереченск</t>
  </si>
  <si>
    <t>24Дальнереченск</t>
  </si>
  <si>
    <t>25Дальнереченск</t>
  </si>
  <si>
    <t>26Дальнереченск</t>
  </si>
  <si>
    <t>10Дугда</t>
  </si>
  <si>
    <t>11Дугда</t>
  </si>
  <si>
    <t>12Дугда</t>
  </si>
  <si>
    <t>1Дугда</t>
  </si>
  <si>
    <t>13Дугда</t>
  </si>
  <si>
    <t>2Дугда</t>
  </si>
  <si>
    <t>14Дугда</t>
  </si>
  <si>
    <t>3Дугда</t>
  </si>
  <si>
    <t>15Дугда</t>
  </si>
  <si>
    <t>4Дугда</t>
  </si>
  <si>
    <t>16Дугда</t>
  </si>
  <si>
    <t>5Дугда</t>
  </si>
  <si>
    <t>17Дугда</t>
  </si>
  <si>
    <t>6Дугда</t>
  </si>
  <si>
    <t>18Дугда</t>
  </si>
  <si>
    <t>7Дугда</t>
  </si>
  <si>
    <t>19Дугда</t>
  </si>
  <si>
    <t>8Дугда</t>
  </si>
  <si>
    <t>20Дугда</t>
  </si>
  <si>
    <t>9Дугда</t>
  </si>
  <si>
    <t>21Дугда</t>
  </si>
  <si>
    <t>10Костомукша-Товарная</t>
  </si>
  <si>
    <t>11Костомукша-Товарная</t>
  </si>
  <si>
    <t>Костомукша-Товарная</t>
  </si>
  <si>
    <t>12Костомукша-Товарная</t>
  </si>
  <si>
    <t>1Костомукша-Товарная</t>
  </si>
  <si>
    <t>13Костомукша-Товарная</t>
  </si>
  <si>
    <t>2Костомукша-Товарная</t>
  </si>
  <si>
    <t>14Костомукша-Товарная</t>
  </si>
  <si>
    <t>3Костомукша-Товарная</t>
  </si>
  <si>
    <t>15Костомукша-Товарная</t>
  </si>
  <si>
    <t>4Костомукша-Товарная</t>
  </si>
  <si>
    <t>16Костомукша-Товарная</t>
  </si>
  <si>
    <t>5Костомукша-Товарная</t>
  </si>
  <si>
    <t>17Костомукша-Товарная</t>
  </si>
  <si>
    <t>6Костомукша-Товарная</t>
  </si>
  <si>
    <t>18Костомукша-Товарная</t>
  </si>
  <si>
    <t>7Костомукша-Товарная</t>
  </si>
  <si>
    <t>19Костомукша-Товарная</t>
  </si>
  <si>
    <t>8Костомукша-Товарная</t>
  </si>
  <si>
    <t>20Костомукша-Товарная</t>
  </si>
  <si>
    <t>9Костомукша-Товарная</t>
  </si>
  <si>
    <t>21Костомукша-Товарная</t>
  </si>
  <si>
    <t>23Костомукша-Товарная</t>
  </si>
  <si>
    <t>22Костомукша-Товарная</t>
  </si>
  <si>
    <t>24Костомукша-Товарная</t>
  </si>
  <si>
    <t>25Костомукша-Товарная</t>
  </si>
  <si>
    <t>26Костомукша-Товарная</t>
  </si>
  <si>
    <t>10Бабаево</t>
  </si>
  <si>
    <t>11Бабаево</t>
  </si>
  <si>
    <t>Бабаево</t>
  </si>
  <si>
    <t>12Бабаево</t>
  </si>
  <si>
    <t>1Бабаево</t>
  </si>
  <si>
    <t>13Бабаево</t>
  </si>
  <si>
    <t>2Бабаево</t>
  </si>
  <si>
    <t>14Бабаево</t>
  </si>
  <si>
    <t>3Бабаево</t>
  </si>
  <si>
    <t>15Бабаево</t>
  </si>
  <si>
    <t>4Бабаево</t>
  </si>
  <si>
    <t>16Бабаево</t>
  </si>
  <si>
    <t>5Бабаево</t>
  </si>
  <si>
    <t>17Бабаево</t>
  </si>
  <si>
    <t>6Бабаево</t>
  </si>
  <si>
    <t>18Бабаево</t>
  </si>
  <si>
    <t>7Бабаево</t>
  </si>
  <si>
    <t>В-9</t>
  </si>
  <si>
    <t>В-8</t>
  </si>
  <si>
    <t>С-10</t>
  </si>
  <si>
    <t>СВ-8</t>
  </si>
  <si>
    <t>В-10</t>
  </si>
  <si>
    <t>СВ-9</t>
  </si>
  <si>
    <t>C-9</t>
  </si>
  <si>
    <t>СВ-11</t>
  </si>
  <si>
    <t>З-13</t>
  </si>
  <si>
    <t>19Бабаево</t>
  </si>
  <si>
    <t>8Бабаево</t>
  </si>
  <si>
    <t>20Бабаево</t>
  </si>
  <si>
    <t>9Бабаево</t>
  </si>
  <si>
    <t>21Бабаево</t>
  </si>
  <si>
    <t>23Бабаево</t>
  </si>
  <si>
    <t>22Бабаево</t>
  </si>
  <si>
    <t>24Бабаево</t>
  </si>
  <si>
    <t>25Бабаево</t>
  </si>
  <si>
    <t>26Бабаево</t>
  </si>
  <si>
    <t>10Беломорск</t>
  </si>
  <si>
    <t>11Беломорск</t>
  </si>
  <si>
    <t>Беломорск</t>
  </si>
  <si>
    <t>12Беломорск</t>
  </si>
  <si>
    <t>1Беломорск</t>
  </si>
  <si>
    <t>13Беломорск</t>
  </si>
  <si>
    <t>2Беломорск</t>
  </si>
  <si>
    <t>14Беломорск</t>
  </si>
  <si>
    <t>3Беломорск</t>
  </si>
  <si>
    <t>15Беломорск</t>
  </si>
  <si>
    <t>4Беломорск</t>
  </si>
  <si>
    <t>16Беломорск</t>
  </si>
  <si>
    <t>5Беломорск</t>
  </si>
  <si>
    <t>17Беломорск</t>
  </si>
  <si>
    <t>6Беломорск</t>
  </si>
  <si>
    <t>18Беломорск</t>
  </si>
  <si>
    <t>7Беломорск</t>
  </si>
  <si>
    <t>19Беломорск</t>
  </si>
  <si>
    <t>8Беломорск</t>
  </si>
  <si>
    <t>20Беломорск</t>
  </si>
  <si>
    <t>9Беломорск</t>
  </si>
  <si>
    <t>21Беломорск</t>
  </si>
  <si>
    <t>23Беломорск</t>
  </si>
  <si>
    <t>22Беломорск</t>
  </si>
  <si>
    <t>24Беломорск</t>
  </si>
  <si>
    <t>25Беломорск</t>
  </si>
  <si>
    <t>26Беломорск</t>
  </si>
  <si>
    <t>10Вязьма</t>
  </si>
  <si>
    <t>11Вязьма</t>
  </si>
  <si>
    <t>Вязьма</t>
  </si>
  <si>
    <t>12Вязьма</t>
  </si>
  <si>
    <t>1Вязьма</t>
  </si>
  <si>
    <t>13Вязьма</t>
  </si>
  <si>
    <t>2Вязьма</t>
  </si>
  <si>
    <t>14Вязьма</t>
  </si>
  <si>
    <t>3Вязьма</t>
  </si>
  <si>
    <t>15Вязьма</t>
  </si>
  <si>
    <t>4Вязьма</t>
  </si>
  <si>
    <t>16Вязьма</t>
  </si>
  <si>
    <t>5Вязьма</t>
  </si>
  <si>
    <t>17Вязьма</t>
  </si>
  <si>
    <t>6Вязьма</t>
  </si>
  <si>
    <t>18Вязьма</t>
  </si>
  <si>
    <t>7Вязьма</t>
  </si>
  <si>
    <t>19Вязьма</t>
  </si>
  <si>
    <t>8Вязьма</t>
  </si>
  <si>
    <t>20Вязьма</t>
  </si>
  <si>
    <t>9Вязьма</t>
  </si>
  <si>
    <t>21Вязьма</t>
  </si>
  <si>
    <t>23Вязьма</t>
  </si>
  <si>
    <t>22Вязьма</t>
  </si>
  <si>
    <t>24Вязьма</t>
  </si>
  <si>
    <t>25Вязьма</t>
  </si>
  <si>
    <t>26Вязьма</t>
  </si>
  <si>
    <t>10Ожерелье</t>
  </si>
  <si>
    <t>11Ожерелье</t>
  </si>
  <si>
    <t>Ожерелье</t>
  </si>
  <si>
    <t>12Ожерелье</t>
  </si>
  <si>
    <t>1Ожерелье</t>
  </si>
  <si>
    <t>13Ожерелье</t>
  </si>
  <si>
    <t>2Ожерелье</t>
  </si>
  <si>
    <t>14Ожерелье</t>
  </si>
  <si>
    <t>3Ожерелье</t>
  </si>
  <si>
    <t>15Ожерелье</t>
  </si>
  <si>
    <t>4Ожерелье</t>
  </si>
  <si>
    <t>16Ожерелье</t>
  </si>
  <si>
    <t>5Ожерелье</t>
  </si>
  <si>
    <t>17Ожерелье</t>
  </si>
  <si>
    <t>6Ожерелье</t>
  </si>
  <si>
    <t>18Ожерелье</t>
  </si>
  <si>
    <t>7Ожерелье</t>
  </si>
  <si>
    <t>19Ожерелье</t>
  </si>
  <si>
    <t>8Ожерелье</t>
  </si>
  <si>
    <t>20Ожерелье</t>
  </si>
  <si>
    <t>9Ожерелье</t>
  </si>
  <si>
    <t>21Ожерелье</t>
  </si>
  <si>
    <t>23Ожерелье</t>
  </si>
  <si>
    <t>22Ожерелье</t>
  </si>
  <si>
    <t>24Ожерелье</t>
  </si>
  <si>
    <t>25Ожерелье</t>
  </si>
  <si>
    <t>26Ожерелье</t>
  </si>
  <si>
    <t>10Балезино</t>
  </si>
  <si>
    <t>11Балезино</t>
  </si>
  <si>
    <t>Балезино</t>
  </si>
  <si>
    <t>12Балезино</t>
  </si>
  <si>
    <t>1Балезино</t>
  </si>
  <si>
    <t>13Балезино</t>
  </si>
  <si>
    <t>2Балезино</t>
  </si>
  <si>
    <t>14Балезино</t>
  </si>
  <si>
    <t>3Балезино</t>
  </si>
  <si>
    <t>15Балезино</t>
  </si>
  <si>
    <t>4Балезино</t>
  </si>
  <si>
    <t>16Балезино</t>
  </si>
  <si>
    <t>5Балезино</t>
  </si>
  <si>
    <t>17Балезино</t>
  </si>
  <si>
    <t>6Балезино</t>
  </si>
  <si>
    <t>18Балезино</t>
  </si>
  <si>
    <t>7Балезино</t>
  </si>
  <si>
    <t>19Балезино</t>
  </si>
  <si>
    <t>8Балезино</t>
  </si>
  <si>
    <t>20Балезино</t>
  </si>
  <si>
    <t>9Балезино</t>
  </si>
  <si>
    <t>21Балезино</t>
  </si>
  <si>
    <t>23Балезино</t>
  </si>
  <si>
    <t>22Балезино</t>
  </si>
  <si>
    <t>24Балезино</t>
  </si>
  <si>
    <t>25Балезино</t>
  </si>
  <si>
    <t>26Балезино</t>
  </si>
  <si>
    <t>10Вековка</t>
  </si>
  <si>
    <t>11Вековка</t>
  </si>
  <si>
    <t>Вековка</t>
  </si>
  <si>
    <t>12Вековка</t>
  </si>
  <si>
    <t>1Вековка</t>
  </si>
  <si>
    <t>13Вековка</t>
  </si>
  <si>
    <t>2Вековка</t>
  </si>
  <si>
    <t>14Вековка</t>
  </si>
  <si>
    <t>3Вековка</t>
  </si>
  <si>
    <t>15Вековка</t>
  </si>
  <si>
    <t>4Вековка</t>
  </si>
  <si>
    <t>16Вековка</t>
  </si>
  <si>
    <t>5Вековка</t>
  </si>
  <si>
    <t>17Вековка</t>
  </si>
  <si>
    <t>6Вековка</t>
  </si>
  <si>
    <t>18Вековка</t>
  </si>
  <si>
    <t>7Вековка</t>
  </si>
  <si>
    <t>19Вековка</t>
  </si>
  <si>
    <t>8Вековка</t>
  </si>
  <si>
    <t>20Вековка</t>
  </si>
  <si>
    <t>9Вековка</t>
  </si>
  <si>
    <t>21Вековка</t>
  </si>
  <si>
    <t>23Вековка</t>
  </si>
  <si>
    <t>22Вековка</t>
  </si>
  <si>
    <t>24Вековка</t>
  </si>
  <si>
    <t>25Вековка</t>
  </si>
  <si>
    <t>26Вековка</t>
  </si>
  <si>
    <t>10Буй</t>
  </si>
  <si>
    <t>11Буй</t>
  </si>
  <si>
    <t>Буй</t>
  </si>
  <si>
    <t>12Буй</t>
  </si>
  <si>
    <t>1Буй</t>
  </si>
  <si>
    <t>13Буй</t>
  </si>
  <si>
    <t>2Буй</t>
  </si>
  <si>
    <t>14Буй</t>
  </si>
  <si>
    <t>3Буй</t>
  </si>
  <si>
    <t>15Буй</t>
  </si>
  <si>
    <t>4Буй</t>
  </si>
  <si>
    <t>16Буй</t>
  </si>
  <si>
    <t>5Буй</t>
  </si>
  <si>
    <t>17Буй</t>
  </si>
  <si>
    <t>6Буй</t>
  </si>
  <si>
    <t>18Буй</t>
  </si>
  <si>
    <t>7Буй</t>
  </si>
  <si>
    <t>19Буй</t>
  </si>
  <si>
    <t>8Буй</t>
  </si>
  <si>
    <t>20Буй</t>
  </si>
  <si>
    <t>9Буй</t>
  </si>
  <si>
    <t>21Буй</t>
  </si>
  <si>
    <t>23Буй</t>
  </si>
  <si>
    <t>22Буй</t>
  </si>
  <si>
    <t>24Буй</t>
  </si>
  <si>
    <t>25Буй</t>
  </si>
  <si>
    <t>26Буй</t>
  </si>
  <si>
    <t>10Обозерская</t>
  </si>
  <si>
    <t>11Обозерская</t>
  </si>
  <si>
    <t>Обозерская</t>
  </si>
  <si>
    <t>12Обозерская</t>
  </si>
  <si>
    <t>1Обозерская</t>
  </si>
  <si>
    <t>13Обозерская</t>
  </si>
  <si>
    <t>2Обозерская</t>
  </si>
  <si>
    <t>14Обозерская</t>
  </si>
  <si>
    <t>3Обозерская</t>
  </si>
  <si>
    <t>15Обозерская</t>
  </si>
  <si>
    <t>4Обозерская</t>
  </si>
  <si>
    <t>16Обозерская</t>
  </si>
  <si>
    <t>5Обозерская</t>
  </si>
  <si>
    <t>17Обозерская</t>
  </si>
  <si>
    <t>6Обозерская</t>
  </si>
  <si>
    <t>18Обозерская</t>
  </si>
  <si>
    <t>7Обозерская</t>
  </si>
  <si>
    <t>19Обозерская</t>
  </si>
  <si>
    <t>8Обозерская</t>
  </si>
  <si>
    <t>20Обозерская</t>
  </si>
  <si>
    <t>9Обозерская</t>
  </si>
  <si>
    <t>21Обозерская</t>
  </si>
  <si>
    <t>23Обозерская</t>
  </si>
  <si>
    <t>22Обозерская</t>
  </si>
  <si>
    <t>24Обозерская</t>
  </si>
  <si>
    <t>25Обозерская</t>
  </si>
  <si>
    <t>26Обозерская</t>
  </si>
  <si>
    <t>10Шарья</t>
  </si>
  <si>
    <t>11Шарья</t>
  </si>
  <si>
    <t>Шарья</t>
  </si>
  <si>
    <t>12Шарья</t>
  </si>
  <si>
    <t>1Шарья</t>
  </si>
  <si>
    <t>13Шарья</t>
  </si>
  <si>
    <t>2Шарья</t>
  </si>
  <si>
    <t>14Шарья</t>
  </si>
  <si>
    <t>3Шарья</t>
  </si>
  <si>
    <t>15Шарья</t>
  </si>
  <si>
    <t>4Шарья</t>
  </si>
  <si>
    <t>16Шарья</t>
  </si>
  <si>
    <t>5Шарья</t>
  </si>
  <si>
    <t>17Шарья</t>
  </si>
  <si>
    <t>6Шарья</t>
  </si>
  <si>
    <t>18Шарья</t>
  </si>
  <si>
    <t>7Шарья</t>
  </si>
  <si>
    <t>19Шарья</t>
  </si>
  <si>
    <t>8Шарья</t>
  </si>
  <si>
    <t>20Шарья</t>
  </si>
  <si>
    <t>9Шарья</t>
  </si>
  <si>
    <t>21Шарья</t>
  </si>
  <si>
    <t>23Шарья</t>
  </si>
  <si>
    <t>22Шарья</t>
  </si>
  <si>
    <t>24Шарья</t>
  </si>
  <si>
    <t>25Шарья</t>
  </si>
  <si>
    <t>26Шарья</t>
  </si>
  <si>
    <t>10Тихорецкая</t>
  </si>
  <si>
    <t>11Тихорецкая</t>
  </si>
  <si>
    <t>Тихорецкая</t>
  </si>
  <si>
    <t>12Тихорецкая</t>
  </si>
  <si>
    <t>1Тихорецкая</t>
  </si>
  <si>
    <t>13Тихорецкая</t>
  </si>
  <si>
    <t>2Тихорецкая</t>
  </si>
  <si>
    <t>14Тихорецкая</t>
  </si>
  <si>
    <t>3Тихорецкая</t>
  </si>
  <si>
    <t>15Тихорецкая</t>
  </si>
  <si>
    <t>4Тихорецкая</t>
  </si>
  <si>
    <t>16Тихорецкая</t>
  </si>
  <si>
    <t>5Тихорецкая</t>
  </si>
  <si>
    <t>17Тихорецкая</t>
  </si>
  <si>
    <t>6Тихорецкая</t>
  </si>
  <si>
    <t>18Тихорецкая</t>
  </si>
  <si>
    <t>7Тихорецкая</t>
  </si>
  <si>
    <t>19Тихорецкая</t>
  </si>
  <si>
    <t>8Тихорецкая</t>
  </si>
  <si>
    <t>20Тихорецкая</t>
  </si>
  <si>
    <t>9Тихорецкая</t>
  </si>
  <si>
    <t>21Тихорецкая</t>
  </si>
  <si>
    <t>23Тихорецкая</t>
  </si>
  <si>
    <t>22Тихорецкая</t>
  </si>
  <si>
    <t>24Тихорецкая</t>
  </si>
  <si>
    <t>25Тихорецкая</t>
  </si>
  <si>
    <t>26Тихорецкая</t>
  </si>
  <si>
    <t>10Новороссийск</t>
  </si>
  <si>
    <t>11Новороссийск</t>
  </si>
  <si>
    <t>Новороссийск</t>
  </si>
  <si>
    <t>12Новороссийск</t>
  </si>
  <si>
    <t>1Новороссийск</t>
  </si>
  <si>
    <t>13Новороссийск</t>
  </si>
  <si>
    <t>2Новороссийск</t>
  </si>
  <si>
    <t>14Новороссийск</t>
  </si>
  <si>
    <t>3Новороссийск</t>
  </si>
  <si>
    <t>15Новороссийск</t>
  </si>
  <si>
    <t>4Новороссийск</t>
  </si>
  <si>
    <t>16Новороссийск</t>
  </si>
  <si>
    <t>5Новороссийск</t>
  </si>
  <si>
    <t>17Новороссийск</t>
  </si>
  <si>
    <t>6Новороссийск</t>
  </si>
  <si>
    <t>18Новороссийск</t>
  </si>
  <si>
    <t>7Новороссийск</t>
  </si>
  <si>
    <t>19Новороссийск</t>
  </si>
  <si>
    <t>8Новороссийск</t>
  </si>
  <si>
    <t>20Новороссийск</t>
  </si>
  <si>
    <t>9Новороссийск</t>
  </si>
  <si>
    <t>21Новороссийск</t>
  </si>
  <si>
    <t>23Новороссийск</t>
  </si>
  <si>
    <t>22Новороссийск</t>
  </si>
  <si>
    <t>24Новороссийск</t>
  </si>
  <si>
    <t>25Новороссийск</t>
  </si>
  <si>
    <t>26Новороссийск</t>
  </si>
  <si>
    <t>10Туапсе-Сортировочая</t>
  </si>
  <si>
    <t>11Туапсе-Сортировочая</t>
  </si>
  <si>
    <t>Туапсе-Сортировочая</t>
  </si>
  <si>
    <t>12Туапсе-Сортировочая</t>
  </si>
  <si>
    <t>1Туапсе-Сортировочая</t>
  </si>
  <si>
    <t>13Туапсе-Сортировочая</t>
  </si>
  <si>
    <t>2Туапсе-Сортировочая</t>
  </si>
  <si>
    <t>14Туапсе-Сортировочая</t>
  </si>
  <si>
    <t>3Туапсе-Сортировочая</t>
  </si>
  <si>
    <t>15Туапсе-Сортировочая</t>
  </si>
  <si>
    <t>4Туапсе-Сортировочая</t>
  </si>
  <si>
    <t>16Туапсе-Сортировочая</t>
  </si>
  <si>
    <t>5Туапсе-Сортировочая</t>
  </si>
  <si>
    <t>17Туапсе-Сортировочая</t>
  </si>
  <si>
    <t>6Туапсе-Сортировочая</t>
  </si>
  <si>
    <t>18Туапсе-Сортировочая</t>
  </si>
  <si>
    <t>7Туапсе-Сортировочая</t>
  </si>
  <si>
    <t>19Туапсе-Сортировочая</t>
  </si>
  <si>
    <t>8Туапсе-Сортировочая</t>
  </si>
  <si>
    <t>20Туапсе-Сортировочая</t>
  </si>
  <si>
    <t>9Туапсе-Сортировочая</t>
  </si>
  <si>
    <t>21Туапсе-Сортировочая</t>
  </si>
  <si>
    <t>23Туапсе-Сортировочая</t>
  </si>
  <si>
    <t>22Туапсе-Сортировочая</t>
  </si>
  <si>
    <t>24Туапсе-Сортировочая</t>
  </si>
  <si>
    <t>25Туапсе-Сортировочая</t>
  </si>
  <si>
    <t>26Туапсе-Сортировочая</t>
  </si>
  <si>
    <t>10Елец</t>
  </si>
  <si>
    <t>11Елец</t>
  </si>
  <si>
    <t>Елец</t>
  </si>
  <si>
    <t>12Елец</t>
  </si>
  <si>
    <t>1Елец</t>
  </si>
  <si>
    <t>13Елец</t>
  </si>
  <si>
    <t>2Елец</t>
  </si>
  <si>
    <t>14Елец</t>
  </si>
  <si>
    <t>3Елец</t>
  </si>
  <si>
    <t>15Елец</t>
  </si>
  <si>
    <t>4Елец</t>
  </si>
  <si>
    <t>16Елец</t>
  </si>
  <si>
    <t>5Елец</t>
  </si>
  <si>
    <t>17Елец</t>
  </si>
  <si>
    <t>6Елец</t>
  </si>
  <si>
    <t>18Елец</t>
  </si>
  <si>
    <t>7Елец</t>
  </si>
  <si>
    <t>19Елец</t>
  </si>
  <si>
    <t>8Елец</t>
  </si>
  <si>
    <t>20Елец</t>
  </si>
  <si>
    <t>9Елец</t>
  </si>
  <si>
    <t>21Елец</t>
  </si>
  <si>
    <t>23Елец</t>
  </si>
  <si>
    <t>22Елец</t>
  </si>
  <si>
    <t>24Елец</t>
  </si>
  <si>
    <t>25Елец</t>
  </si>
  <si>
    <t>26Елец</t>
  </si>
  <si>
    <t>10Петров Вал</t>
  </si>
  <si>
    <t>11Петров Вал</t>
  </si>
  <si>
    <t>Петров Вал</t>
  </si>
  <si>
    <t>12Петров Вал</t>
  </si>
  <si>
    <t>1Петров Вал</t>
  </si>
  <si>
    <t>13Петров Вал</t>
  </si>
  <si>
    <t>2Петров Вал</t>
  </si>
  <si>
    <t>14Петров Вал</t>
  </si>
  <si>
    <t>3Петров Вал</t>
  </si>
  <si>
    <t>15Петров Вал</t>
  </si>
  <si>
    <t>4Петров Вал</t>
  </si>
  <si>
    <t>16Петров Вал</t>
  </si>
  <si>
    <t>5Петров Вал</t>
  </si>
  <si>
    <t>17Петров Вал</t>
  </si>
  <si>
    <t>6Петров Вал</t>
  </si>
  <si>
    <t>18Петров Вал</t>
  </si>
  <si>
    <t>7Петров Вал</t>
  </si>
  <si>
    <t>19Петров Вал</t>
  </si>
  <si>
    <t>8Петров Вал</t>
  </si>
  <si>
    <t>20Петров Вал</t>
  </si>
  <si>
    <t>9Петров Вал</t>
  </si>
  <si>
    <t>Улан-Удэнский</t>
  </si>
  <si>
    <t>21Петров Вал</t>
  </si>
  <si>
    <t>23Петров Вал</t>
  </si>
  <si>
    <t>22Петров Вал</t>
  </si>
  <si>
    <t>24Петров Вал</t>
  </si>
  <si>
    <t>25Петров Вал</t>
  </si>
  <si>
    <t>26Петров Вал</t>
  </si>
  <si>
    <t>10Рузаевка</t>
  </si>
  <si>
    <t>11Рузаевка</t>
  </si>
  <si>
    <t>Рузаевка</t>
  </si>
  <si>
    <t>12Рузаевка</t>
  </si>
  <si>
    <t>1Рузаевка</t>
  </si>
  <si>
    <t>13Рузаевка</t>
  </si>
  <si>
    <t>2Рузаевка</t>
  </si>
  <si>
    <t>14Рузаевка</t>
  </si>
  <si>
    <t>3Рузаевка</t>
  </si>
  <si>
    <t>15Рузаевка</t>
  </si>
  <si>
    <t>4Рузаевка</t>
  </si>
  <si>
    <t>16Рузаевка</t>
  </si>
  <si>
    <t>5Рузаевка</t>
  </si>
  <si>
    <t>17Рузаевка</t>
  </si>
  <si>
    <t>6Рузаевка</t>
  </si>
  <si>
    <t>18Рузаевка</t>
  </si>
  <si>
    <t>7Рузаевка</t>
  </si>
  <si>
    <t>19Рузаевка</t>
  </si>
  <si>
    <t>8Рузаевка</t>
  </si>
  <si>
    <t>20Рузаевка</t>
  </si>
  <si>
    <t>9Рузаевка</t>
  </si>
  <si>
    <t>21Рузаевка</t>
  </si>
  <si>
    <t>23Рузаевка</t>
  </si>
  <si>
    <t>22Рузаевка</t>
  </si>
  <si>
    <t>24Рузаевка</t>
  </si>
  <si>
    <t>25Рузаевка</t>
  </si>
  <si>
    <t>26Рузаевка</t>
  </si>
  <si>
    <t>10Абдулино</t>
  </si>
  <si>
    <t>11Абдулино</t>
  </si>
  <si>
    <t>Абдулино</t>
  </si>
  <si>
    <t>12Абдулино</t>
  </si>
  <si>
    <t>1Абдулино</t>
  </si>
  <si>
    <t>13Абдулино</t>
  </si>
  <si>
    <t>2Абдулино</t>
  </si>
  <si>
    <t>14Абдулино</t>
  </si>
  <si>
    <t>3Абдулино</t>
  </si>
  <si>
    <t>15Абдулино</t>
  </si>
  <si>
    <t>4Абдулино</t>
  </si>
  <si>
    <t>16Абдулино</t>
  </si>
  <si>
    <t>5Абдулино</t>
  </si>
  <si>
    <t>17Абдулино</t>
  </si>
  <si>
    <t>6Абдулино</t>
  </si>
  <si>
    <t>18Абдулино</t>
  </si>
  <si>
    <t>7Абдулино</t>
  </si>
  <si>
    <t>19Абдулино</t>
  </si>
  <si>
    <t>8Абдулино</t>
  </si>
  <si>
    <t>20Абдулино</t>
  </si>
  <si>
    <t>9Абдулино</t>
  </si>
  <si>
    <t>21Абдулино</t>
  </si>
  <si>
    <t>23Абдулино</t>
  </si>
  <si>
    <t>22Абдулино</t>
  </si>
  <si>
    <t>24Абдулино</t>
  </si>
  <si>
    <t>25Абдулино</t>
  </si>
  <si>
    <t>26Абдулино</t>
  </si>
  <si>
    <t>10Биклянь</t>
  </si>
  <si>
    <t>11Биклянь</t>
  </si>
  <si>
    <t>Биклянь</t>
  </si>
  <si>
    <t>12Биклянь</t>
  </si>
  <si>
    <t>1Биклянь</t>
  </si>
  <si>
    <t>13Биклянь</t>
  </si>
  <si>
    <t>2Биклянь</t>
  </si>
  <si>
    <t>14Биклянь</t>
  </si>
  <si>
    <t>3Биклянь</t>
  </si>
  <si>
    <t>15Биклянь</t>
  </si>
  <si>
    <t>4Биклянь</t>
  </si>
  <si>
    <t>16Биклянь</t>
  </si>
  <si>
    <t>5Биклянь</t>
  </si>
  <si>
    <t>17Биклянь</t>
  </si>
  <si>
    <t>6Биклянь</t>
  </si>
  <si>
    <t>18Биклянь</t>
  </si>
  <si>
    <t>7Биклянь</t>
  </si>
  <si>
    <t>19Биклянь</t>
  </si>
  <si>
    <t>8Биклянь</t>
  </si>
  <si>
    <t>20Биклянь</t>
  </si>
  <si>
    <t>9Биклянь</t>
  </si>
  <si>
    <t>21Биклянь</t>
  </si>
  <si>
    <t>23Биклянь</t>
  </si>
  <si>
    <t>22Биклянь</t>
  </si>
  <si>
    <t>24Биклянь</t>
  </si>
  <si>
    <t>25Биклянь</t>
  </si>
  <si>
    <t>26Биклянь</t>
  </si>
  <si>
    <t>10Ишим</t>
  </si>
  <si>
    <t>11Ишим</t>
  </si>
  <si>
    <t>Ишим</t>
  </si>
  <si>
    <t>12Ишим</t>
  </si>
  <si>
    <t>1Ишим</t>
  </si>
  <si>
    <t>13Ишим</t>
  </si>
  <si>
    <t>2Ишим</t>
  </si>
  <si>
    <t>14Ишим</t>
  </si>
  <si>
    <t>3Ишим</t>
  </si>
  <si>
    <t>15Ишим</t>
  </si>
  <si>
    <t>4Ишим</t>
  </si>
  <si>
    <t>16Ишим</t>
  </si>
  <si>
    <t>5Ишим</t>
  </si>
  <si>
    <t>17Ишим</t>
  </si>
  <si>
    <t>6Ишим</t>
  </si>
  <si>
    <t>18Ишим</t>
  </si>
  <si>
    <t>7Ишим</t>
  </si>
  <si>
    <t>19Ишим</t>
  </si>
  <si>
    <t>8Ишим</t>
  </si>
  <si>
    <t>20Ишим</t>
  </si>
  <si>
    <t>9Ишим</t>
  </si>
  <si>
    <t>21Ишим</t>
  </si>
  <si>
    <t>23Ишим</t>
  </si>
  <si>
    <t>22Ишим</t>
  </si>
  <si>
    <t>24Ишим</t>
  </si>
  <si>
    <t>25Ишим</t>
  </si>
  <si>
    <t>26Ишим</t>
  </si>
  <si>
    <t>10Бердяуш</t>
  </si>
  <si>
    <t>11Бердяуш</t>
  </si>
  <si>
    <t>Бердяуш</t>
  </si>
  <si>
    <t>12Бердяуш</t>
  </si>
  <si>
    <t>1Бердяуш</t>
  </si>
  <si>
    <t>13Бердяуш</t>
  </si>
  <si>
    <t>2Бердяуш</t>
  </si>
  <si>
    <t>14Бердяуш</t>
  </si>
  <si>
    <t>3Бердяуш</t>
  </si>
  <si>
    <t>15Бердяуш</t>
  </si>
  <si>
    <t>4Бердяуш</t>
  </si>
  <si>
    <t>16Бердяуш</t>
  </si>
  <si>
    <t>5Бердяуш</t>
  </si>
  <si>
    <t>17Бердяуш</t>
  </si>
  <si>
    <t>6Бердяуш</t>
  </si>
  <si>
    <t>18Бердяуш</t>
  </si>
  <si>
    <t>7Бердяуш</t>
  </si>
  <si>
    <t>19Бердяуш</t>
  </si>
  <si>
    <t>8Бердяуш</t>
  </si>
  <si>
    <t>20Бердяуш</t>
  </si>
  <si>
    <t>9Бердяуш</t>
  </si>
  <si>
    <t>21Бердяуш</t>
  </si>
  <si>
    <t>23Бердяуш</t>
  </si>
  <si>
    <t>22Бердяуш</t>
  </si>
  <si>
    <t>24Бердяуш</t>
  </si>
  <si>
    <t>25Бердяуш</t>
  </si>
  <si>
    <t>26Бердяуш</t>
  </si>
  <si>
    <t>10Карталы I</t>
  </si>
  <si>
    <t>11Карталы I</t>
  </si>
  <si>
    <t>Карталы I</t>
  </si>
  <si>
    <t>12Карталы I</t>
  </si>
  <si>
    <t>1Карталы I</t>
  </si>
  <si>
    <t>13Карталы I</t>
  </si>
  <si>
    <t>2Карталы I</t>
  </si>
  <si>
    <t>14Карталы I</t>
  </si>
  <si>
    <t>3Карталы I</t>
  </si>
  <si>
    <t>15Карталы I</t>
  </si>
  <si>
    <t>4Карталы I</t>
  </si>
  <si>
    <t>16Карталы I</t>
  </si>
  <si>
    <t>5Карталы I</t>
  </si>
  <si>
    <t>17Карталы I</t>
  </si>
  <si>
    <t>6Карталы I</t>
  </si>
  <si>
    <t>18Карталы I</t>
  </si>
  <si>
    <t>7Карталы I</t>
  </si>
  <si>
    <t>19Карталы I</t>
  </si>
  <si>
    <t>8Карталы I</t>
  </si>
  <si>
    <t>20Карталы I</t>
  </si>
  <si>
    <t>9Карталы I</t>
  </si>
  <si>
    <t>21Карталы I</t>
  </si>
  <si>
    <t>23Карталы I</t>
  </si>
  <si>
    <t>22Карталы I</t>
  </si>
  <si>
    <t>24Карталы I</t>
  </si>
  <si>
    <t>25Карталы I</t>
  </si>
  <si>
    <t>26Карталы I</t>
  </si>
  <si>
    <t>10Барабинск</t>
  </si>
  <si>
    <t>время местное</t>
  </si>
  <si>
    <t>время московское</t>
  </si>
  <si>
    <t>11Барабинск</t>
  </si>
  <si>
    <t>Барабинск</t>
  </si>
  <si>
    <t>12Барабинск</t>
  </si>
  <si>
    <t>1Барабинск</t>
  </si>
  <si>
    <t>13Барабинск</t>
  </si>
  <si>
    <t>2Барабинск</t>
  </si>
  <si>
    <t>14Барабинск</t>
  </si>
  <si>
    <t>3Барабинск</t>
  </si>
  <si>
    <t>15Барабинск</t>
  </si>
  <si>
    <t>4Барабинск</t>
  </si>
  <si>
    <t>16Барабинск</t>
  </si>
  <si>
    <t>5Барабинск</t>
  </si>
  <si>
    <t>17Барабинск</t>
  </si>
  <si>
    <t>6Барабинск</t>
  </si>
  <si>
    <t>18Барабинск</t>
  </si>
  <si>
    <t>7Барабинск</t>
  </si>
  <si>
    <t>19Барабинск</t>
  </si>
  <si>
    <t>8Барабинск</t>
  </si>
  <si>
    <t>20Барабинск</t>
  </si>
  <si>
    <t>9Барабинск</t>
  </si>
  <si>
    <t>21Барабинск</t>
  </si>
  <si>
    <t>23Барабинск</t>
  </si>
  <si>
    <t>22Барабинск</t>
  </si>
  <si>
    <t>24Барабинск</t>
  </si>
  <si>
    <t>25Барабинск</t>
  </si>
  <si>
    <t>26Барабинск</t>
  </si>
  <si>
    <t>10Тайга</t>
  </si>
  <si>
    <t>11Тайга</t>
  </si>
  <si>
    <t>Тайга</t>
  </si>
  <si>
    <t>12Тайга</t>
  </si>
  <si>
    <t>1Тайга</t>
  </si>
  <si>
    <t>13Тайга</t>
  </si>
  <si>
    <t>2Тайга</t>
  </si>
  <si>
    <t>14Тайга</t>
  </si>
  <si>
    <t>3Тайга</t>
  </si>
  <si>
    <t>15Тайга</t>
  </si>
  <si>
    <t>4Тайга</t>
  </si>
  <si>
    <t>16Тайга</t>
  </si>
  <si>
    <t>5Тайга</t>
  </si>
  <si>
    <t>17Тайга</t>
  </si>
  <si>
    <t>6Тайга</t>
  </si>
  <si>
    <t>18Тайга</t>
  </si>
  <si>
    <t>7Тайга</t>
  </si>
  <si>
    <t>19Тайга</t>
  </si>
  <si>
    <t>8Тайга</t>
  </si>
  <si>
    <t>20Тайга</t>
  </si>
  <si>
    <t>9Тайга</t>
  </si>
  <si>
    <t>21Тайга</t>
  </si>
  <si>
    <t>23Тайга</t>
  </si>
  <si>
    <t>22Тайга</t>
  </si>
  <si>
    <t>24Тайга</t>
  </si>
  <si>
    <t>25Тайга</t>
  </si>
  <si>
    <t>26Тайга</t>
  </si>
  <si>
    <t>10Междуреченск</t>
  </si>
  <si>
    <t>11Междуреченск</t>
  </si>
  <si>
    <t>Междуреченск</t>
  </si>
  <si>
    <t>12Междуреченск</t>
  </si>
  <si>
    <t>1Междуреченск</t>
  </si>
  <si>
    <t>13Междуреченск</t>
  </si>
  <si>
    <t>2Междуреченск</t>
  </si>
  <si>
    <t>14Междуреченск</t>
  </si>
  <si>
    <t>3Междуреченск</t>
  </si>
  <si>
    <t>15Междуреченск</t>
  </si>
  <si>
    <t>4Междуреченск</t>
  </si>
  <si>
    <t>16Междуреченск</t>
  </si>
  <si>
    <t>5Междуреченск</t>
  </si>
  <si>
    <t>17Междуреченск</t>
  </si>
  <si>
    <t>6Междуреченск</t>
  </si>
  <si>
    <t>18Междуреченск</t>
  </si>
  <si>
    <t>7Междуреченск</t>
  </si>
  <si>
    <t>19Междуреченск</t>
  </si>
  <si>
    <t>8Междуреченск</t>
  </si>
  <si>
    <t>20Междуреченск</t>
  </si>
  <si>
    <t>9Междуреченск</t>
  </si>
  <si>
    <t>21Междуреченск</t>
  </si>
  <si>
    <t>23Междуреченск</t>
  </si>
  <si>
    <t>22Междуреченск</t>
  </si>
  <si>
    <t>24Междуреченск</t>
  </si>
  <si>
    <t>25Междуреченск</t>
  </si>
  <si>
    <t>26Междуреченск</t>
  </si>
  <si>
    <t>10Ачинск I</t>
  </si>
  <si>
    <t>11Ачинск I</t>
  </si>
  <si>
    <t>Ачинск I</t>
  </si>
  <si>
    <t>12Ачинск I</t>
  </si>
  <si>
    <t>1Ачинск I</t>
  </si>
  <si>
    <t>13Ачинск I</t>
  </si>
  <si>
    <t>2Ачинск I</t>
  </si>
  <si>
    <t>14Ачинск I</t>
  </si>
  <si>
    <t>3Ачинск I</t>
  </si>
  <si>
    <t>15Ачинск I</t>
  </si>
  <si>
    <t>4Ачинск I</t>
  </si>
  <si>
    <t>16Ачинск I</t>
  </si>
  <si>
    <t>5Ачинск I</t>
  </si>
  <si>
    <t>17Ачинск I</t>
  </si>
  <si>
    <t>6Ачинск I</t>
  </si>
  <si>
    <t>18Ачинск I</t>
  </si>
  <si>
    <t>7Ачинск I</t>
  </si>
  <si>
    <t>19Ачинск I</t>
  </si>
  <si>
    <t>8Ачинск I</t>
  </si>
  <si>
    <t>20Ачинск I</t>
  </si>
  <si>
    <t>9Ачинск I</t>
  </si>
  <si>
    <t>21Ачинск I</t>
  </si>
  <si>
    <t>23Ачинск I</t>
  </si>
  <si>
    <t>22Ачинск I</t>
  </si>
  <si>
    <t>24Ачинск I</t>
  </si>
  <si>
    <t>25Ачинск I</t>
  </si>
  <si>
    <t>26Ачинск I</t>
  </si>
  <si>
    <t>10Белогорск</t>
  </si>
  <si>
    <t>11Белогорск</t>
  </si>
  <si>
    <t>Белогорск</t>
  </si>
  <si>
    <t>12Белогорск</t>
  </si>
  <si>
    <t>1Белогорск</t>
  </si>
  <si>
    <t>13Белогорск</t>
  </si>
  <si>
    <t>2Белогорск</t>
  </si>
  <si>
    <t>14Белогорск</t>
  </si>
  <si>
    <t>3Белогорск</t>
  </si>
  <si>
    <t>15Белогорск</t>
  </si>
  <si>
    <t>4Белогорск</t>
  </si>
  <si>
    <t>16Белогорск</t>
  </si>
  <si>
    <t>5Белогорск</t>
  </si>
  <si>
    <t>17Белогорск</t>
  </si>
  <si>
    <t>6Белогорск</t>
  </si>
  <si>
    <t>18Белогорск</t>
  </si>
  <si>
    <t>7Белогорск</t>
  </si>
  <si>
    <t>19Белогорск</t>
  </si>
  <si>
    <t>8Белогорск</t>
  </si>
  <si>
    <t>20Белогорск</t>
  </si>
  <si>
    <t>9Белогорск</t>
  </si>
  <si>
    <t>21Белогорск</t>
  </si>
  <si>
    <t>23Белогорск</t>
  </si>
  <si>
    <t>22Белогорск</t>
  </si>
  <si>
    <t>24Белогорск</t>
  </si>
  <si>
    <t>25Белогорск</t>
  </si>
  <si>
    <t>26Белогорск</t>
  </si>
  <si>
    <t>10Уссурийск</t>
  </si>
  <si>
    <t>11Уссурийск</t>
  </si>
  <si>
    <t>Уссурийск</t>
  </si>
  <si>
    <t>12Уссурийск</t>
  </si>
  <si>
    <t>1Уссурийск</t>
  </si>
  <si>
    <t>13Уссурийск</t>
  </si>
  <si>
    <t>2Уссурийск</t>
  </si>
  <si>
    <t>14Уссурийск</t>
  </si>
  <si>
    <t>3Уссурийск</t>
  </si>
  <si>
    <t>15Уссурийск</t>
  </si>
  <si>
    <t>4Уссурийск</t>
  </si>
  <si>
    <t>16Уссурийск</t>
  </si>
  <si>
    <t>5Уссурийск</t>
  </si>
  <si>
    <t>17Уссурийск</t>
  </si>
  <si>
    <t>6Уссурийск</t>
  </si>
  <si>
    <t>18Уссурийск</t>
  </si>
  <si>
    <t>7Уссурийск</t>
  </si>
  <si>
    <t>19Уссурийск</t>
  </si>
  <si>
    <t>8Уссурийск</t>
  </si>
  <si>
    <t>20Уссурийск</t>
  </si>
  <si>
    <t>9Уссурийск</t>
  </si>
  <si>
    <t>21Уссурийск</t>
  </si>
  <si>
    <t>23Уссурийск</t>
  </si>
  <si>
    <t>22Уссурийск</t>
  </si>
  <si>
    <t>24Уссурийск</t>
  </si>
  <si>
    <t>25Уссурийск</t>
  </si>
  <si>
    <t>26Уссурийск</t>
  </si>
  <si>
    <t>10Находка-Восточная</t>
  </si>
  <si>
    <t>11Находка-Восточная</t>
  </si>
  <si>
    <t>Находка-Восточная</t>
  </si>
  <si>
    <t>12Находка-Восточная</t>
  </si>
  <si>
    <t>1Находка-Восточная</t>
  </si>
  <si>
    <t>13Находка-Восточная</t>
  </si>
  <si>
    <t>2Находка-Восточная</t>
  </si>
  <si>
    <t>14Находка-Восточная</t>
  </si>
  <si>
    <t>3Находка-Восточная</t>
  </si>
  <si>
    <t>15Находка-Восточная</t>
  </si>
  <si>
    <t>4Находка-Восточная</t>
  </si>
  <si>
    <t>16Находка-Восточная</t>
  </si>
  <si>
    <t>5Находка-Восточная</t>
  </si>
  <si>
    <t>17Находка-Восточная</t>
  </si>
  <si>
    <t>6Находка-Восточная</t>
  </si>
  <si>
    <t>18Находка-Восточная</t>
  </si>
  <si>
    <t>7Находка-Восточная</t>
  </si>
  <si>
    <t>19Находка-Восточная</t>
  </si>
  <si>
    <t>8Находка-Восточная</t>
  </si>
  <si>
    <t>20Находка-Восточная</t>
  </si>
  <si>
    <t>9Находка-Восточная</t>
  </si>
  <si>
    <t>21Находка-Восточная</t>
  </si>
  <si>
    <t>23Находка-Восточная</t>
  </si>
  <si>
    <t>22Находка-Восточная</t>
  </si>
  <si>
    <t>24Находка-Восточная</t>
  </si>
  <si>
    <t>25Находка-Восточная</t>
  </si>
  <si>
    <t>26Находка-Восточная</t>
  </si>
  <si>
    <t>Волховстроевский</t>
  </si>
  <si>
    <t>Краноярский</t>
  </si>
  <si>
    <t>Свободненский</t>
  </si>
  <si>
    <t>23Дугда</t>
  </si>
  <si>
    <t>22Дугда</t>
  </si>
  <si>
    <t>24Дугда</t>
  </si>
  <si>
    <t>25Дугда</t>
  </si>
  <si>
    <t>26Дугда</t>
  </si>
  <si>
    <t>25Санкт-Петербург</t>
  </si>
  <si>
    <t>26Санкт-Петербург</t>
  </si>
  <si>
    <t>23Петрозаводск</t>
  </si>
  <si>
    <t>24Петрозаводск</t>
  </si>
  <si>
    <t>25Петрозаводск</t>
  </si>
  <si>
    <t>26Петрозаводск</t>
  </si>
  <si>
    <t>24Мурманск</t>
  </si>
  <si>
    <t>25Мурманск</t>
  </si>
  <si>
    <t>26Мурманск</t>
  </si>
  <si>
    <t>24Калининград</t>
  </si>
  <si>
    <t>25Калининград</t>
  </si>
  <si>
    <t>26Калининград</t>
  </si>
  <si>
    <t>24Москва</t>
  </si>
  <si>
    <t>Кемерово</t>
  </si>
  <si>
    <t>10Кемерово</t>
  </si>
  <si>
    <t>11Кемерово</t>
  </si>
  <si>
    <t>12Кемерово</t>
  </si>
  <si>
    <t>13Кемерово</t>
  </si>
  <si>
    <t>14Кемерово</t>
  </si>
  <si>
    <t>15Кемерово</t>
  </si>
  <si>
    <t>16Кемерово</t>
  </si>
  <si>
    <t>17Кемерово</t>
  </si>
  <si>
    <t>18Кемерово</t>
  </si>
  <si>
    <t>19Кемерово</t>
  </si>
  <si>
    <t>20Кемерово</t>
  </si>
  <si>
    <t>21Кемерово</t>
  </si>
  <si>
    <t>22Кемерово</t>
  </si>
  <si>
    <t>23Кемерово</t>
  </si>
  <si>
    <t>24Кемерово</t>
  </si>
  <si>
    <t>25Кемерово</t>
  </si>
  <si>
    <t>26Кемерово</t>
  </si>
  <si>
    <t>25Москва</t>
  </si>
  <si>
    <t>26Москва</t>
  </si>
  <si>
    <t>24Рязань</t>
  </si>
  <si>
    <t>25Рязань</t>
  </si>
  <si>
    <t>26Рязань</t>
  </si>
  <si>
    <t>24Калуга</t>
  </si>
  <si>
    <t>25Калуга</t>
  </si>
  <si>
    <t>26Калуга</t>
  </si>
  <si>
    <t>24Тула</t>
  </si>
  <si>
    <t>25Тула</t>
  </si>
  <si>
    <t>26Тула</t>
  </si>
  <si>
    <t>24Курск</t>
  </si>
  <si>
    <t>25Курск</t>
  </si>
  <si>
    <t>26Курск</t>
  </si>
  <si>
    <t>24Смоленск</t>
  </si>
  <si>
    <t>25Смоленск</t>
  </si>
  <si>
    <t>26Смоленск</t>
  </si>
  <si>
    <t>24Брянск</t>
  </si>
  <si>
    <t>25Брянск</t>
  </si>
  <si>
    <t>26Брянск</t>
  </si>
  <si>
    <t>24Муром</t>
  </si>
  <si>
    <t>25Муром</t>
  </si>
  <si>
    <t>26Муром</t>
  </si>
  <si>
    <t>24Нижний Новгород</t>
  </si>
  <si>
    <t>25Нижний Новгород</t>
  </si>
  <si>
    <t>26Нижний Новгород</t>
  </si>
  <si>
    <t>24Киров</t>
  </si>
  <si>
    <t>25Киров</t>
  </si>
  <si>
    <t>26Киров</t>
  </si>
  <si>
    <t>24Казань</t>
  </si>
  <si>
    <t>25Казань</t>
  </si>
  <si>
    <t>26Казань</t>
  </si>
  <si>
    <t>24Ижевск</t>
  </si>
  <si>
    <t>25Ижевск</t>
  </si>
  <si>
    <t>26Ижевск</t>
  </si>
  <si>
    <t>24Ярославль</t>
  </si>
  <si>
    <t>25Ярославль</t>
  </si>
  <si>
    <t>26Ярославль</t>
  </si>
  <si>
    <t>24Вологда</t>
  </si>
  <si>
    <t>25Вологда</t>
  </si>
  <si>
    <t>26Вологда</t>
  </si>
  <si>
    <t>24Архангельск</t>
  </si>
  <si>
    <t>25Архангельск</t>
  </si>
  <si>
    <t>26Архангельск</t>
  </si>
  <si>
    <t>24Котлас</t>
  </si>
  <si>
    <t>25Котлас</t>
  </si>
  <si>
    <t>26Котлас</t>
  </si>
  <si>
    <t>24Ухта</t>
  </si>
  <si>
    <t>25Ухта</t>
  </si>
  <si>
    <t>26Ухта</t>
  </si>
  <si>
    <t>24Ростов на Дону</t>
  </si>
  <si>
    <t>25Ростов на Дону</t>
  </si>
  <si>
    <t>26Ростов на Дону</t>
  </si>
  <si>
    <t>24Краснодар</t>
  </si>
  <si>
    <t>25Краснодар</t>
  </si>
  <si>
    <t>26Краснодар</t>
  </si>
  <si>
    <t>24Мин.Воды</t>
  </si>
  <si>
    <t>25Мин.Воды</t>
  </si>
  <si>
    <t>26Мин.Воды</t>
  </si>
  <si>
    <t>24Махачкала</t>
  </si>
  <si>
    <t>25Махачкала</t>
  </si>
  <si>
    <t>26Махачкала</t>
  </si>
  <si>
    <t>24Сочи</t>
  </si>
  <si>
    <t>25Сочи</t>
  </si>
  <si>
    <t>26Сочи</t>
  </si>
  <si>
    <t>24Воронеж</t>
  </si>
  <si>
    <t>25Воронеж</t>
  </si>
  <si>
    <t>26Воронеж</t>
  </si>
  <si>
    <t>24Валуйки</t>
  </si>
  <si>
    <t>25Валуйки</t>
  </si>
  <si>
    <t>26Валуйки</t>
  </si>
  <si>
    <t>24Тамбов</t>
  </si>
  <si>
    <t>25Тамбов</t>
  </si>
  <si>
    <t>26Тамбов</t>
  </si>
  <si>
    <t>24Саратов</t>
  </si>
  <si>
    <t>25Саратов</t>
  </si>
  <si>
    <t>26Саратов</t>
  </si>
  <si>
    <t>24Астрахань</t>
  </si>
  <si>
    <t>25Астрахань</t>
  </si>
  <si>
    <t>26Астрахань</t>
  </si>
  <si>
    <t xml:space="preserve">24Волгоград </t>
  </si>
  <si>
    <t xml:space="preserve">25Волгоград </t>
  </si>
  <si>
    <t xml:space="preserve">26Волгоград </t>
  </si>
  <si>
    <t>24Пенза</t>
  </si>
  <si>
    <t>25Пенза</t>
  </si>
  <si>
    <t>26Пенза</t>
  </si>
  <si>
    <t>24Бугульма</t>
  </si>
  <si>
    <t>25Бугульма</t>
  </si>
  <si>
    <t>26Бугульма</t>
  </si>
  <si>
    <t>24Самара</t>
  </si>
  <si>
    <t>25Самара</t>
  </si>
  <si>
    <t>26Самара</t>
  </si>
  <si>
    <t>24Уфа</t>
  </si>
  <si>
    <t>25Уфа</t>
  </si>
  <si>
    <t>26Уфа</t>
  </si>
  <si>
    <t>24Пермь</t>
  </si>
  <si>
    <t>25Пермь</t>
  </si>
  <si>
    <t>26Пермь</t>
  </si>
  <si>
    <t>24Екатеринбург</t>
  </si>
  <si>
    <t>25Екатеринбург</t>
  </si>
  <si>
    <t>26Екатеринбург</t>
  </si>
  <si>
    <t>24Тюмень</t>
  </si>
  <si>
    <t>25Тюмень</t>
  </si>
  <si>
    <t>26Тюмень</t>
  </si>
  <si>
    <t>24Нижний Тагил</t>
  </si>
  <si>
    <t>25Нижний Тагил</t>
  </si>
  <si>
    <t>26Нижний Тагил</t>
  </si>
  <si>
    <t>24Сургут</t>
  </si>
  <si>
    <t>25Сургут</t>
  </si>
  <si>
    <t>26Сургут</t>
  </si>
  <si>
    <t>24Челябинск</t>
  </si>
  <si>
    <t>25Челябинск</t>
  </si>
  <si>
    <t>26Челябинск</t>
  </si>
  <si>
    <t>24Златоуст</t>
  </si>
  <si>
    <t>25Златоуст</t>
  </si>
  <si>
    <t>26Златоуст</t>
  </si>
  <si>
    <t>24Курган</t>
  </si>
  <si>
    <t>25Курган</t>
  </si>
  <si>
    <t>26Курган</t>
  </si>
  <si>
    <t>24Петропавловск</t>
  </si>
  <si>
    <t>25Петропавловск</t>
  </si>
  <si>
    <t>26Петропавловск</t>
  </si>
  <si>
    <t>24Оренбург</t>
  </si>
  <si>
    <t>25Оренбург</t>
  </si>
  <si>
    <t>26Оренбург</t>
  </si>
  <si>
    <t>24Омск</t>
  </si>
  <si>
    <t>25Омск</t>
  </si>
  <si>
    <t>26Омск</t>
  </si>
  <si>
    <t>24Новосибирск</t>
  </si>
  <si>
    <t>25Новосибирск</t>
  </si>
  <si>
    <t>Высота снега</t>
  </si>
  <si>
    <t>1.  Прогноз погоды по сети дорог ОАО РЖД.</t>
  </si>
  <si>
    <t>-</t>
  </si>
  <si>
    <t>Вид осадков.</t>
  </si>
  <si>
    <t>Температура возд, гр.С.</t>
  </si>
  <si>
    <t>Станция</t>
  </si>
  <si>
    <t>∆h</t>
  </si>
  <si>
    <t>мск.</t>
  </si>
  <si>
    <t>Окт</t>
  </si>
  <si>
    <t>Тмин</t>
  </si>
  <si>
    <t>Тмак</t>
  </si>
  <si>
    <t>Порыв</t>
  </si>
  <si>
    <t>осадки</t>
  </si>
  <si>
    <t>снег</t>
  </si>
  <si>
    <t>Клнг.</t>
  </si>
  <si>
    <t>Мск.</t>
  </si>
  <si>
    <t>Горк.</t>
  </si>
  <si>
    <t>Сев.</t>
  </si>
  <si>
    <t>С-Кав.</t>
  </si>
  <si>
    <t>Ю-Вос.</t>
  </si>
  <si>
    <t>Прив.</t>
  </si>
  <si>
    <t>Куйб.</t>
  </si>
  <si>
    <t>Сврд.</t>
  </si>
  <si>
    <t>Ю-Ур.</t>
  </si>
  <si>
    <t>З-Сиб.</t>
  </si>
  <si>
    <t>Крас.</t>
  </si>
  <si>
    <t>В-Сиб.</t>
  </si>
  <si>
    <t>Заб.</t>
  </si>
  <si>
    <t>Дал.</t>
  </si>
  <si>
    <t>вид осадков.</t>
  </si>
  <si>
    <t>Колич. Осадков 12ч/мм</t>
  </si>
  <si>
    <t>Т воздуха</t>
  </si>
  <si>
    <t>Т рельс</t>
  </si>
  <si>
    <t>Порывы</t>
  </si>
  <si>
    <t>Снег высота,см</t>
  </si>
  <si>
    <t>12ч.</t>
  </si>
  <si>
    <t>Метель, поземок.</t>
  </si>
  <si>
    <t>Осадки</t>
  </si>
  <si>
    <t>Осадки нет ф.</t>
  </si>
  <si>
    <t>Тмин нет ф.</t>
  </si>
  <si>
    <t>Т мак нет ф.</t>
  </si>
  <si>
    <t>Порывы нет ф.</t>
  </si>
  <si>
    <t>26Новосибирск</t>
  </si>
  <si>
    <t>24Барнаул</t>
  </si>
  <si>
    <t>25Барнаул</t>
  </si>
  <si>
    <t>26Барнаул</t>
  </si>
  <si>
    <t>Снежный покров,см</t>
  </si>
  <si>
    <t>Температура рельс,гр С</t>
  </si>
  <si>
    <t>Гроза,(+)</t>
  </si>
  <si>
    <t>Метель(++),поземок(+)</t>
  </si>
  <si>
    <t xml:space="preserve">        Порывы ветра, м/с</t>
  </si>
  <si>
    <t>24Абакан</t>
  </si>
  <si>
    <t>25Абакан</t>
  </si>
  <si>
    <t>26Абакан</t>
  </si>
  <si>
    <t xml:space="preserve">24Красноярск   </t>
  </si>
  <si>
    <t xml:space="preserve">25Красноярск   </t>
  </si>
  <si>
    <t xml:space="preserve">26Красноярск   </t>
  </si>
  <si>
    <t>24Тайшет</t>
  </si>
  <si>
    <t>25Тайшет</t>
  </si>
  <si>
    <t>26Тайшет</t>
  </si>
  <si>
    <t>24Иркутск</t>
  </si>
  <si>
    <t>25Иркутск</t>
  </si>
  <si>
    <t>26Иркутск</t>
  </si>
  <si>
    <t>24Улан-Удэ</t>
  </si>
  <si>
    <t>25Улан-Удэ</t>
  </si>
  <si>
    <t>26Улан-Удэ</t>
  </si>
  <si>
    <t>24Нижнеангарск</t>
  </si>
  <si>
    <t>25Нижнеангарск</t>
  </si>
  <si>
    <t>26Нижнеангарск</t>
  </si>
  <si>
    <t>24Чита</t>
  </si>
  <si>
    <t>25Чита</t>
  </si>
  <si>
    <t>26Чита</t>
  </si>
  <si>
    <t>24Могоча</t>
  </si>
  <si>
    <t>25Могоча</t>
  </si>
  <si>
    <t>26Могоча</t>
  </si>
  <si>
    <t>24Свободный</t>
  </si>
  <si>
    <t>25Свободный</t>
  </si>
  <si>
    <t>26Свободный</t>
  </si>
  <si>
    <t>24Хабаровск</t>
  </si>
  <si>
    <t>25Хабаровск</t>
  </si>
  <si>
    <t>26Хабаровск</t>
  </si>
  <si>
    <t>24Владивосток</t>
  </si>
  <si>
    <t>25Владивосток</t>
  </si>
  <si>
    <t>26Владивосток</t>
  </si>
  <si>
    <t>24Комсомольск-на -Амуре</t>
  </si>
  <si>
    <t>25Комсомольск-на -Амуре</t>
  </si>
  <si>
    <t>26Комсомольск-на -Амуре</t>
  </si>
  <si>
    <t>24Южно-Сахалинск</t>
  </si>
  <si>
    <t>25Южно-Сахалинск</t>
  </si>
  <si>
    <t>26Южно-Сахалинск</t>
  </si>
  <si>
    <t>24Тында</t>
  </si>
  <si>
    <t>25Тында</t>
  </si>
  <si>
    <t>26Тында</t>
  </si>
  <si>
    <t>24Холмск</t>
  </si>
  <si>
    <t>25Холмск</t>
  </si>
  <si>
    <t>26Холмск</t>
  </si>
  <si>
    <t>24Грозный</t>
  </si>
  <si>
    <t>25Грозный</t>
  </si>
  <si>
    <t>26Грозный</t>
  </si>
  <si>
    <t>10Ванино</t>
  </si>
  <si>
    <t>11Ванино</t>
  </si>
  <si>
    <t>Ванино</t>
  </si>
  <si>
    <t>12Ванино</t>
  </si>
  <si>
    <t>1Ванино</t>
  </si>
  <si>
    <t>13Ванино</t>
  </si>
  <si>
    <t>2Ванино</t>
  </si>
  <si>
    <t>14Ванино</t>
  </si>
  <si>
    <t>3Ванино</t>
  </si>
  <si>
    <t>15Ванино</t>
  </si>
  <si>
    <t>4Ванино</t>
  </si>
  <si>
    <t>16Ванино</t>
  </si>
  <si>
    <t>5Ванино</t>
  </si>
  <si>
    <t>17Ванино</t>
  </si>
  <si>
    <t>6Ванино</t>
  </si>
  <si>
    <t>18Ванино</t>
  </si>
  <si>
    <t>7Ванино</t>
  </si>
  <si>
    <t>19Ванино</t>
  </si>
  <si>
    <t>8Ванино</t>
  </si>
  <si>
    <t>20Ванино</t>
  </si>
  <si>
    <t>9Ванино</t>
  </si>
  <si>
    <t>21Ванино</t>
  </si>
  <si>
    <t>23Ванино</t>
  </si>
  <si>
    <t>22Ванино</t>
  </si>
  <si>
    <t>24Ванино</t>
  </si>
  <si>
    <t>25Ванино</t>
  </si>
  <si>
    <t>26Ванино</t>
  </si>
  <si>
    <t>24Кавказ</t>
  </si>
  <si>
    <t>25Кавказ</t>
  </si>
  <si>
    <t>26Кавказ</t>
  </si>
  <si>
    <t>10Кавказ</t>
  </si>
  <si>
    <t>11Кавказ</t>
  </si>
  <si>
    <t>Кавказ</t>
  </si>
  <si>
    <t>12Кавказ</t>
  </si>
  <si>
    <t>1Кавказ</t>
  </si>
  <si>
    <t>13Кавказ</t>
  </si>
  <si>
    <t>2Кавказ</t>
  </si>
  <si>
    <t>14Кавказ</t>
  </si>
  <si>
    <t>3Кавказ</t>
  </si>
  <si>
    <t>15Кавказ</t>
  </si>
  <si>
    <t>4Кавказ</t>
  </si>
  <si>
    <t>16Кавказ</t>
  </si>
  <si>
    <t>5Кавказ</t>
  </si>
  <si>
    <t>17Кавказ</t>
  </si>
  <si>
    <t>6Кавказ</t>
  </si>
  <si>
    <t>18Кавказ</t>
  </si>
  <si>
    <t>7Кавказ</t>
  </si>
  <si>
    <t>19Кавказ</t>
  </si>
  <si>
    <t>8Кавказ</t>
  </si>
  <si>
    <t>20Кавказ</t>
  </si>
  <si>
    <t>9Кавказ</t>
  </si>
  <si>
    <t>21Кавказ</t>
  </si>
  <si>
    <t>22Кавказ</t>
  </si>
  <si>
    <t>23Кавказ</t>
  </si>
  <si>
    <t>18Южно-Сахалинск</t>
  </si>
  <si>
    <t>19Южно-Сахалинск</t>
  </si>
  <si>
    <t>20Южно-Сахалинск</t>
  </si>
  <si>
    <t>Осадки дождь</t>
  </si>
  <si>
    <t>Осадки снег</t>
  </si>
  <si>
    <t>21Южно-Сахалинск</t>
  </si>
  <si>
    <t>Ю-8</t>
  </si>
  <si>
    <t>22Южно-Сахалинск</t>
  </si>
  <si>
    <t>1Тында</t>
  </si>
  <si>
    <t>10Тында</t>
  </si>
  <si>
    <t>2Тында</t>
  </si>
  <si>
    <t>11Тында</t>
  </si>
  <si>
    <t>3Тында</t>
  </si>
  <si>
    <t>12Тында</t>
  </si>
  <si>
    <t>4Тында</t>
  </si>
  <si>
    <t>13Тында</t>
  </si>
  <si>
    <t>14Тында</t>
  </si>
  <si>
    <t>6Тында</t>
  </si>
  <si>
    <t>15Тында</t>
  </si>
  <si>
    <t>7Тында</t>
  </si>
  <si>
    <t>16Тында</t>
  </si>
  <si>
    <t>5Тында</t>
  </si>
  <si>
    <t>8Тында</t>
  </si>
  <si>
    <t>17Тында</t>
  </si>
  <si>
    <t>9Тында</t>
  </si>
  <si>
    <t>18Тында</t>
  </si>
  <si>
    <t>19Тында</t>
  </si>
  <si>
    <t>20Тында</t>
  </si>
  <si>
    <t>21Тында</t>
  </si>
  <si>
    <t>22Тында</t>
  </si>
  <si>
    <t>1Воронеж</t>
  </si>
  <si>
    <t>10Воронеж</t>
  </si>
  <si>
    <t>2Воронеж</t>
  </si>
  <si>
    <t>11Воронеж</t>
  </si>
  <si>
    <t>3Воронеж</t>
  </si>
  <si>
    <t>12Воронеж</t>
  </si>
  <si>
    <t>4Воронеж</t>
  </si>
  <si>
    <t>13Воронеж</t>
  </si>
  <si>
    <t>14Воронеж</t>
  </si>
  <si>
    <t>6Воронеж</t>
  </si>
  <si>
    <t>15Воронеж</t>
  </si>
  <si>
    <t>7Воронеж</t>
  </si>
  <si>
    <t>16Воронеж</t>
  </si>
  <si>
    <t>5Воронеж</t>
  </si>
  <si>
    <t>8Воронеж</t>
  </si>
  <si>
    <t>17Воронеж</t>
  </si>
  <si>
    <t>9Воронеж</t>
  </si>
  <si>
    <t>18Воронеж</t>
  </si>
  <si>
    <t>19Воронеж</t>
  </si>
  <si>
    <t>20Воронеж</t>
  </si>
  <si>
    <t>21Воронеж</t>
  </si>
  <si>
    <t>22Воронеж</t>
  </si>
  <si>
    <t>3 граф. 12ч</t>
  </si>
  <si>
    <t>Осадки, мм/12ч.</t>
  </si>
  <si>
    <t>Порывы ветра,м/с</t>
  </si>
  <si>
    <t>Ветер, м/с</t>
  </si>
  <si>
    <t>Температура воздуха</t>
  </si>
  <si>
    <t>18:00-06:00мск.</t>
  </si>
  <si>
    <t xml:space="preserve"> 06:00-18:00мск.</t>
  </si>
  <si>
    <t>ночь</t>
  </si>
  <si>
    <t>день</t>
  </si>
  <si>
    <t>Сегодня:</t>
  </si>
  <si>
    <t>Воронеж</t>
  </si>
  <si>
    <t>Москва</t>
  </si>
  <si>
    <t>Санкт-Петербургский</t>
  </si>
  <si>
    <t>Санкт-Петербург</t>
  </si>
  <si>
    <t>Мурманский</t>
  </si>
  <si>
    <t>СПб-Витебский</t>
  </si>
  <si>
    <t>Псков</t>
  </si>
  <si>
    <t>Петрозаводский</t>
  </si>
  <si>
    <t>Петрозаводск</t>
  </si>
  <si>
    <t>Калининградская</t>
  </si>
  <si>
    <t>Калининград</t>
  </si>
  <si>
    <t>Московская</t>
  </si>
  <si>
    <t>Московско-Курский</t>
  </si>
  <si>
    <t>Смоленский</t>
  </si>
  <si>
    <t>Смоленск</t>
  </si>
  <si>
    <t>Брянский</t>
  </si>
  <si>
    <t>Брянск</t>
  </si>
  <si>
    <t>Горьковский</t>
  </si>
  <si>
    <t>Нижний Новгород</t>
  </si>
  <si>
    <t>Кировский</t>
  </si>
  <si>
    <t>Киров</t>
  </si>
  <si>
    <t>Темп.макс</t>
  </si>
  <si>
    <t>Темп.мин</t>
  </si>
  <si>
    <t>Тем.макс.рельс</t>
  </si>
  <si>
    <t>Порывы,м/с</t>
  </si>
  <si>
    <t>Порывы от 15 м/с</t>
  </si>
  <si>
    <t>24ч</t>
  </si>
  <si>
    <t>Осадки,мм</t>
  </si>
  <si>
    <t>12ч</t>
  </si>
  <si>
    <t>дата</t>
  </si>
  <si>
    <t>Свердловская</t>
  </si>
  <si>
    <t>Пермский</t>
  </si>
  <si>
    <t>Пермь</t>
  </si>
  <si>
    <t>Екатеринбургский</t>
  </si>
  <si>
    <t>Екатеринбург</t>
  </si>
  <si>
    <t>Тюменский</t>
  </si>
  <si>
    <t>Тюмень</t>
  </si>
  <si>
    <t>Сургутский</t>
  </si>
  <si>
    <t>Сургут</t>
  </si>
  <si>
    <t>Нижний Тагил</t>
  </si>
  <si>
    <t>Южно-Уральская</t>
  </si>
  <si>
    <t>Челябинский</t>
  </si>
  <si>
    <t>Челябинск</t>
  </si>
  <si>
    <t>Оренбургский</t>
  </si>
  <si>
    <t>Оренбург</t>
  </si>
  <si>
    <t>Петропавловское</t>
  </si>
  <si>
    <t>Петропавловск</t>
  </si>
  <si>
    <t>Западно-Сибирская</t>
  </si>
  <si>
    <t>Новосибирский</t>
  </si>
  <si>
    <t>Омский</t>
  </si>
  <si>
    <t>Омск</t>
  </si>
  <si>
    <t>Кузбаский</t>
  </si>
  <si>
    <t>Алтайский</t>
  </si>
  <si>
    <t>Барнаул</t>
  </si>
  <si>
    <t>Красноярская</t>
  </si>
  <si>
    <t>Красноярский</t>
  </si>
  <si>
    <t xml:space="preserve">Красноярск   </t>
  </si>
  <si>
    <t>Абаканский</t>
  </si>
  <si>
    <t>Восточно-Сибирская</t>
  </si>
  <si>
    <t>Иркутский</t>
  </si>
  <si>
    <t>Иркутск</t>
  </si>
  <si>
    <t>Тайшетский</t>
  </si>
  <si>
    <t>Тайшет</t>
  </si>
  <si>
    <t>Улан-Удэ</t>
  </si>
  <si>
    <t>Северобайкальский</t>
  </si>
  <si>
    <t>Забайкальская</t>
  </si>
  <si>
    <t>Читинский</t>
  </si>
  <si>
    <t>Чита</t>
  </si>
  <si>
    <t>Могочинский</t>
  </si>
  <si>
    <t>Могоча</t>
  </si>
  <si>
    <t>Свободный</t>
  </si>
  <si>
    <t>Дальневосточная</t>
  </si>
  <si>
    <t>Хабаровский</t>
  </si>
  <si>
    <t>Хабаровск</t>
  </si>
  <si>
    <t>Владивостокский</t>
  </si>
  <si>
    <t>Владивосток</t>
  </si>
  <si>
    <t>Комсомольский</t>
  </si>
  <si>
    <t>Комсомольск-на -Амуре</t>
  </si>
  <si>
    <t>Сахалинский</t>
  </si>
  <si>
    <t>Южно-Сахалинск</t>
  </si>
  <si>
    <t>Тындинский</t>
  </si>
  <si>
    <t>Тында</t>
  </si>
  <si>
    <t>первые сутки от прогноза</t>
  </si>
  <si>
    <t>СЗ-12</t>
  </si>
  <si>
    <t>ЮВ-10</t>
  </si>
  <si>
    <t>Ю-10</t>
  </si>
  <si>
    <t>Ю-9</t>
  </si>
  <si>
    <t>C-2</t>
  </si>
  <si>
    <t>Ю-11</t>
  </si>
  <si>
    <t>нач.периода для 12ч.</t>
  </si>
  <si>
    <t>нач.периода для 24ч.</t>
  </si>
  <si>
    <t>Новосибирск</t>
  </si>
  <si>
    <t>1Бологое</t>
  </si>
  <si>
    <t>10Бологое</t>
  </si>
  <si>
    <t/>
  </si>
  <si>
    <t>Пн</t>
  </si>
  <si>
    <t>Вт</t>
  </si>
  <si>
    <t>Ср</t>
  </si>
  <si>
    <t>Чт</t>
  </si>
  <si>
    <t>Пт</t>
  </si>
  <si>
    <t>Сб</t>
  </si>
  <si>
    <t>Вс</t>
  </si>
  <si>
    <t>2Бологое</t>
  </si>
  <si>
    <t>11Бологое</t>
  </si>
  <si>
    <t>3Бологое</t>
  </si>
  <si>
    <t>12Бологое</t>
  </si>
  <si>
    <t>4Бологое</t>
  </si>
  <si>
    <t>·</t>
  </si>
  <si>
    <t>··</t>
  </si>
  <si>
    <t>13Бологое</t>
  </si>
  <si>
    <t>14Бологое</t>
  </si>
  <si>
    <t>6Бологое</t>
  </si>
  <si>
    <t>15Бологое</t>
  </si>
  <si>
    <t>7Бологое</t>
  </si>
  <si>
    <t>16Бологое</t>
  </si>
  <si>
    <t>5Бологое</t>
  </si>
  <si>
    <t>8Бологое</t>
  </si>
  <si>
    <t>17Бологое</t>
  </si>
  <si>
    <t>9Бологое</t>
  </si>
  <si>
    <t>18Бологое</t>
  </si>
  <si>
    <t>19Бологое</t>
  </si>
  <si>
    <t>20Бологое</t>
  </si>
  <si>
    <t>21Бологое</t>
  </si>
  <si>
    <t>С-7</t>
  </si>
  <si>
    <t>C-6</t>
  </si>
  <si>
    <t>C-4</t>
  </si>
  <si>
    <t>СВ-5</t>
  </si>
  <si>
    <t>СВ-4</t>
  </si>
  <si>
    <t>ЮВ-4</t>
  </si>
  <si>
    <t>Ю-4</t>
  </si>
  <si>
    <t>В-3</t>
  </si>
  <si>
    <t>В-4</t>
  </si>
  <si>
    <t>В-5</t>
  </si>
  <si>
    <t>СВ-6</t>
  </si>
  <si>
    <t>ЮВ-6</t>
  </si>
  <si>
    <t>22Бологое</t>
  </si>
  <si>
    <t>1Псков</t>
  </si>
  <si>
    <t>10Псков</t>
  </si>
  <si>
    <t>2Псков</t>
  </si>
  <si>
    <t>11Псков</t>
  </si>
  <si>
    <t>3Псков</t>
  </si>
  <si>
    <t>12Псков</t>
  </si>
  <si>
    <t>4Псков</t>
  </si>
  <si>
    <t>13Псков</t>
  </si>
  <si>
    <t>14Псков</t>
  </si>
  <si>
    <t>6Псков</t>
  </si>
  <si>
    <t>15Псков</t>
  </si>
  <si>
    <t>7Псков</t>
  </si>
  <si>
    <t>16Псков</t>
  </si>
  <si>
    <t>5Псков</t>
  </si>
  <si>
    <t>8Псков</t>
  </si>
  <si>
    <t>17Псков</t>
  </si>
  <si>
    <t>9Псков</t>
  </si>
  <si>
    <t>18Псков</t>
  </si>
  <si>
    <t>19Псков</t>
  </si>
  <si>
    <t>20Псков</t>
  </si>
  <si>
    <t>21Псков</t>
  </si>
  <si>
    <t>С-4</t>
  </si>
  <si>
    <t>СВ-3</t>
  </si>
  <si>
    <t>СЗ-4</t>
  </si>
  <si>
    <t>СВ-7</t>
  </si>
  <si>
    <t>В-6</t>
  </si>
  <si>
    <t>В-7</t>
  </si>
  <si>
    <t>22Псков</t>
  </si>
  <si>
    <t>1Санкт-Петербург</t>
  </si>
  <si>
    <t>10Санкт-Петербург</t>
  </si>
  <si>
    <t>2Санкт-Петербург</t>
  </si>
  <si>
    <t>11Санкт-Петербург</t>
  </si>
  <si>
    <t>3Санкт-Петербург</t>
  </si>
  <si>
    <t>12Санкт-Петербург</t>
  </si>
  <si>
    <t>4Санкт-Петербург</t>
  </si>
  <si>
    <t>13Санкт-Петербург</t>
  </si>
  <si>
    <t>14Санкт-Петербург</t>
  </si>
  <si>
    <t>6Санкт-Петербург</t>
  </si>
  <si>
    <t>15Санкт-Петербург</t>
  </si>
  <si>
    <t>7Санкт-Петербург</t>
  </si>
  <si>
    <t>16Санкт-Петербург</t>
  </si>
  <si>
    <t>5Санкт-Петербург</t>
  </si>
  <si>
    <t>8Санкт-Петербург</t>
  </si>
  <si>
    <t>17Санкт-Петербург</t>
  </si>
  <si>
    <t>9Санкт-Петербург</t>
  </si>
  <si>
    <t>18Санкт-Петербург</t>
  </si>
  <si>
    <t>19Санкт-Петербург</t>
  </si>
  <si>
    <t>20Санкт-Петербург</t>
  </si>
  <si>
    <t>21Санкт-Петербург</t>
  </si>
  <si>
    <t>22Санкт-Петербург</t>
  </si>
  <si>
    <t>1Петрозаводск</t>
  </si>
  <si>
    <t>10Петрозаводск</t>
  </si>
  <si>
    <t>2Петрозаводск</t>
  </si>
  <si>
    <t>11Петрозаводск</t>
  </si>
  <si>
    <t>3Петрозаводск</t>
  </si>
  <si>
    <t>12Петрозаводск</t>
  </si>
  <si>
    <t>4Петрозаводск</t>
  </si>
  <si>
    <t>13Петрозаводск</t>
  </si>
  <si>
    <t>C-3</t>
  </si>
  <si>
    <t>14Петрозаводск</t>
  </si>
  <si>
    <t>6Петрозаводск</t>
  </si>
  <si>
    <t>15Петрозаводск</t>
  </si>
  <si>
    <t>7Петрозаводск</t>
  </si>
  <si>
    <t>16Петрозаводск</t>
  </si>
  <si>
    <t>5Петрозаводск</t>
  </si>
  <si>
    <t>8Петрозаводск</t>
  </si>
  <si>
    <t>17Петрозаводск</t>
  </si>
  <si>
    <t>9Петрозаводск</t>
  </si>
  <si>
    <t>18Петрозаводск</t>
  </si>
  <si>
    <t>19Петрозаводск</t>
  </si>
  <si>
    <t>20Петрозаводск</t>
  </si>
  <si>
    <t>21Петрозаводск</t>
  </si>
  <si>
    <t>C-5</t>
  </si>
  <si>
    <t>Ю-3</t>
  </si>
  <si>
    <t>З-3</t>
  </si>
  <si>
    <t>22Петрозаводск</t>
  </si>
  <si>
    <t>1Мурманск</t>
  </si>
  <si>
    <t>10Мурманск</t>
  </si>
  <si>
    <t>2Мурманск</t>
  </si>
  <si>
    <t>11Мурманск</t>
  </si>
  <si>
    <t>3Мурманск</t>
  </si>
  <si>
    <t>12Мурманск</t>
  </si>
  <si>
    <t>4Мурманск</t>
  </si>
  <si>
    <t>13Мурманск</t>
  </si>
  <si>
    <t>14Мурманск</t>
  </si>
  <si>
    <t>6Мурманск</t>
  </si>
  <si>
    <t>15Мурманск</t>
  </si>
  <si>
    <t>7Мурманск</t>
  </si>
  <si>
    <t>16Мурманск</t>
  </si>
  <si>
    <t>5Мурманск</t>
  </si>
  <si>
    <t>8Мурманск</t>
  </si>
  <si>
    <t>17Мурманск</t>
  </si>
  <si>
    <t>9Мурманск</t>
  </si>
  <si>
    <t>18Мурманск</t>
  </si>
  <si>
    <t>19Мурманск</t>
  </si>
  <si>
    <t>20Мурманск</t>
  </si>
  <si>
    <t>21Мурманск</t>
  </si>
  <si>
    <t>З-6</t>
  </si>
  <si>
    <t>Ю-6</t>
  </si>
  <si>
    <t>ЮЗ-7</t>
  </si>
  <si>
    <t>З-4</t>
  </si>
  <si>
    <t>С-5</t>
  </si>
  <si>
    <t>ЮЗ-4</t>
  </si>
  <si>
    <t>ЮЗ-6</t>
  </si>
  <si>
    <t>ЮВ-8</t>
  </si>
  <si>
    <t>СЗ-7</t>
  </si>
  <si>
    <t>СЗ-8</t>
  </si>
  <si>
    <t>СЗ-6</t>
  </si>
  <si>
    <t>СЗ-5</t>
  </si>
  <si>
    <t>С-6</t>
  </si>
  <si>
    <t>Ю-5</t>
  </si>
  <si>
    <t>22Мурманск</t>
  </si>
  <si>
    <t>ЮВ-5</t>
  </si>
  <si>
    <t>1Калининград</t>
  </si>
  <si>
    <t>10Калининград</t>
  </si>
  <si>
    <t>2Калининград</t>
  </si>
  <si>
    <t>11Калининград</t>
  </si>
  <si>
    <t>3Калининград</t>
  </si>
  <si>
    <t>12Калининград</t>
  </si>
  <si>
    <t>4Калининград</t>
  </si>
  <si>
    <t>13Калининград</t>
  </si>
  <si>
    <t>14Калининград</t>
  </si>
  <si>
    <t>6Калининград</t>
  </si>
  <si>
    <t>15Калининград</t>
  </si>
  <si>
    <t>7Калининград</t>
  </si>
  <si>
    <t>16Калининград</t>
  </si>
  <si>
    <t>5Калининград</t>
  </si>
  <si>
    <t>8Калининград</t>
  </si>
  <si>
    <t>17Калининград</t>
  </si>
  <si>
    <t>9Калининград</t>
  </si>
  <si>
    <t>18Калининград</t>
  </si>
  <si>
    <t>19Калининград</t>
  </si>
  <si>
    <t>20Калининград</t>
  </si>
  <si>
    <t>21Калининград</t>
  </si>
  <si>
    <t>ЮВ-7</t>
  </si>
  <si>
    <t>22Калининград</t>
  </si>
  <si>
    <t>1Москва</t>
  </si>
  <si>
    <t>10Москва</t>
  </si>
  <si>
    <t>2Москва</t>
  </si>
  <si>
    <t>11Москва</t>
  </si>
  <si>
    <t>3Москва</t>
  </si>
  <si>
    <t>12Москва</t>
  </si>
  <si>
    <t>4Москва</t>
  </si>
  <si>
    <t>13Москва</t>
  </si>
  <si>
    <t>14Москва</t>
  </si>
  <si>
    <t>6Москва</t>
  </si>
  <si>
    <t>15Москва</t>
  </si>
  <si>
    <t>7Москва</t>
  </si>
  <si>
    <t>16Москва</t>
  </si>
  <si>
    <t>5Москва</t>
  </si>
  <si>
    <t>8Москва</t>
  </si>
  <si>
    <t>17Москва</t>
  </si>
  <si>
    <t>9Москва</t>
  </si>
  <si>
    <t>18Москва</t>
  </si>
  <si>
    <t>19Москва</t>
  </si>
  <si>
    <t>20Москва</t>
  </si>
  <si>
    <t>21Москва</t>
  </si>
  <si>
    <t>22Москва</t>
  </si>
  <si>
    <t>1Рязань</t>
  </si>
  <si>
    <t>10Рязань</t>
  </si>
  <si>
    <t>2Рязань</t>
  </si>
  <si>
    <t>11Рязань</t>
  </si>
  <si>
    <t>3Рязань</t>
  </si>
  <si>
    <t>12Рязань</t>
  </si>
  <si>
    <t>4Рязань</t>
  </si>
  <si>
    <t>13Рязань</t>
  </si>
  <si>
    <t>14Рязань</t>
  </si>
  <si>
    <t>6Рязань</t>
  </si>
  <si>
    <t>15Рязань</t>
  </si>
  <si>
    <t>7Рязань</t>
  </si>
  <si>
    <t>16Рязань</t>
  </si>
  <si>
    <t>5Рязань</t>
  </si>
  <si>
    <t>8Рязань</t>
  </si>
  <si>
    <t>17Рязань</t>
  </si>
  <si>
    <t>9Рязань</t>
  </si>
  <si>
    <t>18Рязань</t>
  </si>
  <si>
    <t>19Рязань</t>
  </si>
  <si>
    <t>20Рязань</t>
  </si>
  <si>
    <t>21Рязань</t>
  </si>
  <si>
    <t>ЮЗ-3</t>
  </si>
  <si>
    <t>22Рязань</t>
  </si>
  <si>
    <t>1Калуга</t>
  </si>
  <si>
    <t>10Калуга</t>
  </si>
  <si>
    <t>2Калуга</t>
  </si>
  <si>
    <t>11Калуга</t>
  </si>
  <si>
    <t>3Калуга</t>
  </si>
  <si>
    <t>12Калуга</t>
  </si>
  <si>
    <t>4Калуга</t>
  </si>
  <si>
    <t>13Калуга</t>
  </si>
  <si>
    <t>14Калуга</t>
  </si>
  <si>
    <t>6Калуга</t>
  </si>
  <si>
    <t>15Калуга</t>
  </si>
  <si>
    <t>7Калуга</t>
  </si>
  <si>
    <t>16Калуга</t>
  </si>
  <si>
    <t>5Калуга</t>
  </si>
  <si>
    <t>Борзя</t>
  </si>
  <si>
    <t>СЗ-10</t>
  </si>
  <si>
    <t>СЗ-11</t>
  </si>
  <si>
    <t>10Борзя</t>
  </si>
  <si>
    <t>11Борзя</t>
  </si>
  <si>
    <t>ЮВ-2</t>
  </si>
  <si>
    <t>В-2</t>
  </si>
  <si>
    <t>C-12</t>
  </si>
  <si>
    <t>12Борзя</t>
  </si>
  <si>
    <t>1Борзя</t>
  </si>
  <si>
    <t>13Борзя</t>
  </si>
  <si>
    <t>2Борзя</t>
  </si>
  <si>
    <t>14Борзя</t>
  </si>
  <si>
    <t>3Борзя</t>
  </si>
  <si>
    <t>15Борзя</t>
  </si>
  <si>
    <t>4Борзя</t>
  </si>
  <si>
    <t>16Борзя</t>
  </si>
  <si>
    <t>5Борзя</t>
  </si>
  <si>
    <t>17Борзя</t>
  </si>
  <si>
    <t>6Борзя</t>
  </si>
  <si>
    <t>18Борзя</t>
  </si>
  <si>
    <t>7Борзя</t>
  </si>
  <si>
    <t>19Борзя</t>
  </si>
  <si>
    <t>8Борзя</t>
  </si>
  <si>
    <t>20Борзя</t>
  </si>
  <si>
    <t>9Борзя</t>
  </si>
  <si>
    <t>21Борзя</t>
  </si>
  <si>
    <t>23Борзя</t>
  </si>
  <si>
    <t>22Борзя</t>
  </si>
  <si>
    <t>24Борзя</t>
  </si>
  <si>
    <t>25Борзя</t>
  </si>
  <si>
    <t>26Борзя</t>
  </si>
  <si>
    <t>8Калуга</t>
  </si>
  <si>
    <t>17Калуга</t>
  </si>
  <si>
    <t>9Калуга</t>
  </si>
  <si>
    <t>18Калуга</t>
  </si>
  <si>
    <t>19Калуга</t>
  </si>
  <si>
    <t>20Калуга</t>
  </si>
  <si>
    <t>21Калуга</t>
  </si>
  <si>
    <t>22Калуга</t>
  </si>
  <si>
    <t>1Тула</t>
  </si>
  <si>
    <t>10Тула</t>
  </si>
  <si>
    <t>2Тула</t>
  </si>
  <si>
    <t>11Тула</t>
  </si>
  <si>
    <t>3Тула</t>
  </si>
  <si>
    <t>12Тула</t>
  </si>
  <si>
    <t>4Тула</t>
  </si>
  <si>
    <t>13Тула</t>
  </si>
  <si>
    <t>14Тула</t>
  </si>
  <si>
    <t>6Тула</t>
  </si>
  <si>
    <t>15Тула</t>
  </si>
  <si>
    <t>7Тула</t>
  </si>
  <si>
    <t>16Тула</t>
  </si>
  <si>
    <t>5Тула</t>
  </si>
  <si>
    <t>8Тула</t>
  </si>
  <si>
    <t>17Тула</t>
  </si>
  <si>
    <t>9Тула</t>
  </si>
  <si>
    <t>18Тула</t>
  </si>
  <si>
    <t>19Тула</t>
  </si>
  <si>
    <t>20Тула</t>
  </si>
  <si>
    <t>21Тула</t>
  </si>
  <si>
    <t>22Тула</t>
  </si>
  <si>
    <t>1Курск</t>
  </si>
  <si>
    <t>10Курск</t>
  </si>
  <si>
    <t>2Курск</t>
  </si>
  <si>
    <t>11Курск</t>
  </si>
  <si>
    <t>3Курск</t>
  </si>
  <si>
    <t>12Курск</t>
  </si>
  <si>
    <t>4Курск</t>
  </si>
  <si>
    <t>13Курск</t>
  </si>
  <si>
    <t>14Курск</t>
  </si>
  <si>
    <t>6Курск</t>
  </si>
  <si>
    <t>15Курск</t>
  </si>
  <si>
    <t>7Курск</t>
  </si>
  <si>
    <t>16Курск</t>
  </si>
  <si>
    <t>5Курск</t>
  </si>
  <si>
    <t>8Курск</t>
  </si>
  <si>
    <t>17Курск</t>
  </si>
  <si>
    <t>9Курск</t>
  </si>
  <si>
    <t>18Курск</t>
  </si>
  <si>
    <t>19Курск</t>
  </si>
  <si>
    <t>20Курск</t>
  </si>
  <si>
    <t>21Курск</t>
  </si>
  <si>
    <t>С-3</t>
  </si>
  <si>
    <t>ЮВ-3</t>
  </si>
  <si>
    <t>Ю-7</t>
  </si>
  <si>
    <t>22Курск</t>
  </si>
  <si>
    <t>1Смоленск</t>
  </si>
  <si>
    <t>10Смоленск</t>
  </si>
  <si>
    <t>2Смоленск</t>
  </si>
  <si>
    <t>11Смоленск</t>
  </si>
  <si>
    <t>3Смоленск</t>
  </si>
  <si>
    <t>12Смоленск</t>
  </si>
  <si>
    <t>4Смоленск</t>
  </si>
  <si>
    <t>13Смоленск</t>
  </si>
  <si>
    <t>14Смоленск</t>
  </si>
  <si>
    <t>6Смоленск</t>
  </si>
  <si>
    <t>15Смоленск</t>
  </si>
  <si>
    <t>7Смоленск</t>
  </si>
  <si>
    <t>16Смоленск</t>
  </si>
  <si>
    <t>5Смоленск</t>
  </si>
  <si>
    <t>8Смоленск</t>
  </si>
  <si>
    <t>17Смоленск</t>
  </si>
  <si>
    <t>9Смоленск</t>
  </si>
  <si>
    <t>18Смоленск</t>
  </si>
  <si>
    <t>19Смоленск</t>
  </si>
  <si>
    <t>20Смоленск</t>
  </si>
  <si>
    <t>21Смоленск</t>
  </si>
  <si>
    <t>C-7</t>
  </si>
  <si>
    <t>ЮЗ-5</t>
  </si>
  <si>
    <t>СЗ-3</t>
  </si>
  <si>
    <t>22Смоленск</t>
  </si>
  <si>
    <t>1Брянск</t>
  </si>
  <si>
    <t>10Брянск</t>
  </si>
  <si>
    <t>2Брянск</t>
  </si>
  <si>
    <t>11Брянск</t>
  </si>
  <si>
    <t>3Брянск</t>
  </si>
  <si>
    <t>12Брянск</t>
  </si>
  <si>
    <t>4Брянск</t>
  </si>
  <si>
    <t>13Брянск</t>
  </si>
  <si>
    <t>14Брянск</t>
  </si>
  <si>
    <t>6Брянск</t>
  </si>
  <si>
    <t>15Брянск</t>
  </si>
  <si>
    <t>7Брянск</t>
  </si>
  <si>
    <t>16Брянск</t>
  </si>
  <si>
    <t>5Брянск</t>
  </si>
  <si>
    <t>8Брянск</t>
  </si>
  <si>
    <t>17Брянск</t>
  </si>
  <si>
    <t>9Брянск</t>
  </si>
  <si>
    <t>18Брянск</t>
  </si>
  <si>
    <t>19Брянск</t>
  </si>
  <si>
    <t>20Брянск</t>
  </si>
  <si>
    <t>21Брянск</t>
  </si>
  <si>
    <t>22Брянск</t>
  </si>
  <si>
    <t>1Муром</t>
  </si>
  <si>
    <t>10Муром</t>
  </si>
  <si>
    <t>2Муром</t>
  </si>
  <si>
    <t>11Муром</t>
  </si>
  <si>
    <t>3Муром</t>
  </si>
  <si>
    <t>12Муром</t>
  </si>
  <si>
    <t>4Муром</t>
  </si>
  <si>
    <t>13Муром</t>
  </si>
  <si>
    <t>14Муром</t>
  </si>
  <si>
    <t>6Муром</t>
  </si>
  <si>
    <t>15Муром</t>
  </si>
  <si>
    <t>7Муром</t>
  </si>
  <si>
    <t>16Муром</t>
  </si>
  <si>
    <t>5Муром</t>
  </si>
  <si>
    <t>8Муром</t>
  </si>
  <si>
    <t>17Муром</t>
  </si>
  <si>
    <t>9Муром</t>
  </si>
  <si>
    <t>18Муром</t>
  </si>
  <si>
    <t>19Муром</t>
  </si>
  <si>
    <t>20Муром</t>
  </si>
  <si>
    <t>21Муром</t>
  </si>
  <si>
    <t>22Муром</t>
  </si>
  <si>
    <t>1Нижний Новгород</t>
  </si>
  <si>
    <t>10Нижний Новгород</t>
  </si>
  <si>
    <t>2Нижний Новгород</t>
  </si>
  <si>
    <t>11Нижний Новгород</t>
  </si>
  <si>
    <t>3Нижний Новгород</t>
  </si>
  <si>
    <t>12Нижний Новгород</t>
  </si>
  <si>
    <t>4Нижний Новгород</t>
  </si>
  <si>
    <t>13Нижний Новгород</t>
  </si>
  <si>
    <t>14Нижний Новгород</t>
  </si>
  <si>
    <t>6Нижний Новгород</t>
  </si>
  <si>
    <t>15Нижний Новгород</t>
  </si>
  <si>
    <t>7Нижний Новгород</t>
  </si>
  <si>
    <t>16Нижний Новгород</t>
  </si>
  <si>
    <t>5Нижний Новгород</t>
  </si>
  <si>
    <t>8Нижний Новгород</t>
  </si>
  <si>
    <t>17Нижний Новгород</t>
  </si>
  <si>
    <t>9Нижний Новгород</t>
  </si>
  <si>
    <t>18Нижний Новгород</t>
  </si>
  <si>
    <t>19Нижний Новгород</t>
  </si>
  <si>
    <t>20Нижний Новгород</t>
  </si>
  <si>
    <t>21Нижний Новгород</t>
  </si>
  <si>
    <t>22Нижний Новгород</t>
  </si>
  <si>
    <t>1Киров</t>
  </si>
  <si>
    <t>10Киров</t>
  </si>
  <si>
    <t>2Киров</t>
  </si>
  <si>
    <t>11Киров</t>
  </si>
  <si>
    <t>3Киров</t>
  </si>
  <si>
    <t>12Киров</t>
  </si>
  <si>
    <t>4Киров</t>
  </si>
  <si>
    <t>13Киров</t>
  </si>
  <si>
    <t>14Киров</t>
  </si>
  <si>
    <t>6Киров</t>
  </si>
  <si>
    <t>15Киров</t>
  </si>
  <si>
    <t>7Киров</t>
  </si>
  <si>
    <t>16Киров</t>
  </si>
  <si>
    <t>5Киров</t>
  </si>
  <si>
    <t>8Киров</t>
  </si>
  <si>
    <t>17Киров</t>
  </si>
  <si>
    <t>9Киров</t>
  </si>
  <si>
    <t>18Киров</t>
  </si>
  <si>
    <t>19Киров</t>
  </si>
  <si>
    <t>20Киров</t>
  </si>
  <si>
    <t>21Киров</t>
  </si>
  <si>
    <t>22Киров</t>
  </si>
  <si>
    <t>1Казань</t>
  </si>
  <si>
    <t>10Казань</t>
  </si>
  <si>
    <t>2Казань</t>
  </si>
  <si>
    <t>11Казань</t>
  </si>
  <si>
    <t>3Казань</t>
  </si>
  <si>
    <t>12Казань</t>
  </si>
  <si>
    <t>4Казань</t>
  </si>
  <si>
    <t>13Казань</t>
  </si>
  <si>
    <t>14Казань</t>
  </si>
  <si>
    <t>6Казань</t>
  </si>
  <si>
    <t>15Казань</t>
  </si>
  <si>
    <t>7Казань</t>
  </si>
  <si>
    <t>16Казань</t>
  </si>
  <si>
    <t>5Казань</t>
  </si>
  <si>
    <t>8Казань</t>
  </si>
  <si>
    <t>17Казань</t>
  </si>
  <si>
    <t>9Казань</t>
  </si>
  <si>
    <t>18Казань</t>
  </si>
  <si>
    <t>19Казань</t>
  </si>
  <si>
    <t>20Казань</t>
  </si>
  <si>
    <t>21Казань</t>
  </si>
  <si>
    <t>З-5</t>
  </si>
  <si>
    <t>22Казань</t>
  </si>
  <si>
    <t>1Ижевск</t>
  </si>
  <si>
    <t>10Ижевск</t>
  </si>
  <si>
    <t>2Ижевск</t>
  </si>
  <si>
    <t>11Ижевск</t>
  </si>
  <si>
    <t>3Ижевск</t>
  </si>
  <si>
    <t>12Ижевск</t>
  </si>
  <si>
    <t>4Ижевск</t>
  </si>
  <si>
    <t>Перевод осад. В снег:</t>
  </si>
  <si>
    <t>Ледяной дождь</t>
  </si>
  <si>
    <t>13Ижевск</t>
  </si>
  <si>
    <t>14Ижевск</t>
  </si>
  <si>
    <t>6Ижевск</t>
  </si>
  <si>
    <t>15Ижевск</t>
  </si>
  <si>
    <t>7Ижевск</t>
  </si>
  <si>
    <t>16Ижевск</t>
  </si>
  <si>
    <t>5Ижевск</t>
  </si>
  <si>
    <t>8Ижевск</t>
  </si>
  <si>
    <t>17Ижевск</t>
  </si>
  <si>
    <t>9Ижевск</t>
  </si>
  <si>
    <t>18Ижевск</t>
  </si>
  <si>
    <t>19Ижевск</t>
  </si>
  <si>
    <t>20Ижевск</t>
  </si>
  <si>
    <t>21Ижевск</t>
  </si>
  <si>
    <t>22Ижевск</t>
  </si>
  <si>
    <t>1Ярославль</t>
  </si>
  <si>
    <t>10Ярославль</t>
  </si>
  <si>
    <t>2Ярославль</t>
  </si>
  <si>
    <t>11Ярославль</t>
  </si>
  <si>
    <t>3Ярославль</t>
  </si>
  <si>
    <t>12Ярославль</t>
  </si>
  <si>
    <t>4Ярославль</t>
  </si>
  <si>
    <t>13Ярославль</t>
  </si>
  <si>
    <t>14Ярославль</t>
  </si>
  <si>
    <t>6Ярославль</t>
  </si>
  <si>
    <t>15Ярославль</t>
  </si>
  <si>
    <t>7Ярославль</t>
  </si>
  <si>
    <t>16Ярославль</t>
  </si>
  <si>
    <t>5Ярославль</t>
  </si>
  <si>
    <t>8Ярославль</t>
  </si>
  <si>
    <t>17Ярославль</t>
  </si>
  <si>
    <t>9Ярославль</t>
  </si>
  <si>
    <t>18Ярославль</t>
  </si>
  <si>
    <t>19Ярославль</t>
  </si>
  <si>
    <t>20Ярославль</t>
  </si>
  <si>
    <t>21Ярославль</t>
  </si>
  <si>
    <t>22Ярославль</t>
  </si>
  <si>
    <t>1Вологда</t>
  </si>
  <si>
    <t>10Вологда</t>
  </si>
  <si>
    <t>2Вологда</t>
  </si>
  <si>
    <t>11Вологда</t>
  </si>
  <si>
    <t>3Вологда</t>
  </si>
  <si>
    <t>12Вологда</t>
  </si>
  <si>
    <t>4Вологда</t>
  </si>
  <si>
    <t>13Вологда</t>
  </si>
  <si>
    <t>14Вологда</t>
  </si>
  <si>
    <t>6Вологда</t>
  </si>
  <si>
    <t>15Вологда</t>
  </si>
  <si>
    <t>7Вологда</t>
  </si>
  <si>
    <t>16Вологда</t>
  </si>
  <si>
    <t>5Вологда</t>
  </si>
  <si>
    <t>8Вологда</t>
  </si>
  <si>
    <t>17Вологда</t>
  </si>
  <si>
    <t>9Вологда</t>
  </si>
  <si>
    <t>18Вологда</t>
  </si>
  <si>
    <t>19Вологда</t>
  </si>
  <si>
    <t>20Вологда</t>
  </si>
  <si>
    <t>21Вологда</t>
  </si>
  <si>
    <t>22Вологда</t>
  </si>
  <si>
    <t>1Архангельск</t>
  </si>
  <si>
    <t>Дождь, мм/12ч.</t>
  </si>
  <si>
    <t>Снег, см/12ч.</t>
  </si>
  <si>
    <t>Поправка на снег от мм</t>
  </si>
  <si>
    <t>10Архангельск</t>
  </si>
  <si>
    <t>2Архангельск</t>
  </si>
  <si>
    <t>11Архангельск</t>
  </si>
  <si>
    <t>3Архангельск</t>
  </si>
  <si>
    <t>12Архангельск</t>
  </si>
  <si>
    <t>4Архангельск</t>
  </si>
  <si>
    <t>13Архангельск</t>
  </si>
  <si>
    <t>14Архангельск</t>
  </si>
  <si>
    <t>6Архангельск</t>
  </si>
  <si>
    <t>15Архангельск</t>
  </si>
  <si>
    <t>7Архангельск</t>
  </si>
  <si>
    <t>16Архангельск</t>
  </si>
  <si>
    <t>5Архангельск</t>
  </si>
  <si>
    <t>8Архангельск</t>
  </si>
  <si>
    <t>17Архангельск</t>
  </si>
  <si>
    <t>9Архангельск</t>
  </si>
  <si>
    <t>18Архангельск</t>
  </si>
  <si>
    <t>19Архангельск</t>
  </si>
  <si>
    <t>20Архангельск</t>
  </si>
  <si>
    <t>21Архангельск</t>
  </si>
  <si>
    <t>22Архангельск</t>
  </si>
  <si>
    <t>1Котлас</t>
  </si>
  <si>
    <t>10Котлас</t>
  </si>
  <si>
    <t>2Котлас</t>
  </si>
  <si>
    <t>11Котлас</t>
  </si>
  <si>
    <t>3Котлас</t>
  </si>
  <si>
    <t>12Котлас</t>
  </si>
  <si>
    <t>4Котлас</t>
  </si>
  <si>
    <t>13Котлас</t>
  </si>
  <si>
    <t>14Котлас</t>
  </si>
  <si>
    <t>6Котлас</t>
  </si>
  <si>
    <t>15Котлас</t>
  </si>
  <si>
    <t>7Котлас</t>
  </si>
  <si>
    <t>16Котлас</t>
  </si>
  <si>
    <t>5Котлас</t>
  </si>
  <si>
    <t>8Котлас</t>
  </si>
  <si>
    <t>17Котлас</t>
  </si>
  <si>
    <t>9Котлас</t>
  </si>
  <si>
    <t>18Котлас</t>
  </si>
  <si>
    <t>19Котлас</t>
  </si>
  <si>
    <t>20Котлас</t>
  </si>
  <si>
    <t>21Котлас</t>
  </si>
  <si>
    <t>22Котлас</t>
  </si>
  <si>
    <t>1Ростов на Дону</t>
  </si>
  <si>
    <t>10Ростов на Дону</t>
  </si>
  <si>
    <t>2Ростов на Дону</t>
  </si>
  <si>
    <t>11Ростов на Дону</t>
  </si>
  <si>
    <t>3Ростов на Дону</t>
  </si>
  <si>
    <t>12Ростов на Дону</t>
  </si>
  <si>
    <t>4Ростов на Дону</t>
  </si>
  <si>
    <t>13Ростов на Дону</t>
  </si>
  <si>
    <t>14Ростов на Дону</t>
  </si>
  <si>
    <t>6Ростов на Дону</t>
  </si>
  <si>
    <t>15Ростов на Дону</t>
  </si>
  <si>
    <t>7Ростов на Дону</t>
  </si>
  <si>
    <t>16Ростов на Дону</t>
  </si>
  <si>
    <t>5Ростов на Дону</t>
  </si>
  <si>
    <t>8Ростов на Дону</t>
  </si>
  <si>
    <t>17Ростов на Дону</t>
  </si>
  <si>
    <t>9Ростов на Дону</t>
  </si>
  <si>
    <t>18Ростов на Дону</t>
  </si>
  <si>
    <t>19Ростов на Дону</t>
  </si>
  <si>
    <t>20Ростов на Дону</t>
  </si>
  <si>
    <t>21Ростов на Дону</t>
  </si>
  <si>
    <t>22Ростов на Дону</t>
  </si>
  <si>
    <t>1Краснодар</t>
  </si>
  <si>
    <t>10Краснодар</t>
  </si>
  <si>
    <t>2Краснодар</t>
  </si>
  <si>
    <t>11Краснодар</t>
  </si>
  <si>
    <t>3Краснодар</t>
  </si>
  <si>
    <t>12Краснодар</t>
  </si>
  <si>
    <t>4Краснодар</t>
  </si>
  <si>
    <t>13Краснодар</t>
  </si>
  <si>
    <t>14Краснодар</t>
  </si>
  <si>
    <t>6Краснодар</t>
  </si>
  <si>
    <t>15Краснодар</t>
  </si>
  <si>
    <t>7Краснодар</t>
  </si>
  <si>
    <t>16Краснодар</t>
  </si>
  <si>
    <t>5Краснодар</t>
  </si>
  <si>
    <t>8Краснодар</t>
  </si>
  <si>
    <t>17Краснодар</t>
  </si>
  <si>
    <t>9Краснодар</t>
  </si>
  <si>
    <t>18Краснодар</t>
  </si>
  <si>
    <t>19Краснодар</t>
  </si>
  <si>
    <t>20Краснодар</t>
  </si>
  <si>
    <t>21Краснодар</t>
  </si>
  <si>
    <t>22Краснодар</t>
  </si>
  <si>
    <t>1Мин.Воды</t>
  </si>
  <si>
    <t>10Мин.Воды</t>
  </si>
  <si>
    <t>2Мин.Воды</t>
  </si>
  <si>
    <t>11Мин.Воды</t>
  </si>
  <si>
    <t>3Мин.Воды</t>
  </si>
  <si>
    <t>12Мин.Воды</t>
  </si>
  <si>
    <t>4Мин.Воды</t>
  </si>
  <si>
    <t>13Мин.Воды</t>
  </si>
  <si>
    <t>14Мин.Воды</t>
  </si>
  <si>
    <t>6Мин.Воды</t>
  </si>
  <si>
    <t>15Мин.Воды</t>
  </si>
  <si>
    <t>7Мин.Воды</t>
  </si>
  <si>
    <t>16Мин.Воды</t>
  </si>
  <si>
    <t>5Мин.Воды</t>
  </si>
  <si>
    <t>8Мин.Воды</t>
  </si>
  <si>
    <t>17Мин.Воды</t>
  </si>
  <si>
    <t>Исп.:ЦДИ Метео</t>
  </si>
  <si>
    <t>9Мин.Воды</t>
  </si>
  <si>
    <t>18Мин.Воды</t>
  </si>
  <si>
    <t>19Мин.Воды</t>
  </si>
  <si>
    <t>20Мин.Воды</t>
  </si>
  <si>
    <t>21Мин.Воды</t>
  </si>
  <si>
    <t>22Мин.Воды</t>
  </si>
  <si>
    <t>1Махачкала</t>
  </si>
  <si>
    <t>10Махачкала</t>
  </si>
  <si>
    <t>2Махачкала</t>
  </si>
  <si>
    <t>11Махачкала</t>
  </si>
  <si>
    <t>3Махачкала</t>
  </si>
  <si>
    <t>12Махачкала</t>
  </si>
  <si>
    <t>4Махачкала</t>
  </si>
  <si>
    <t>13Махачкала</t>
  </si>
  <si>
    <t>14Махачкала</t>
  </si>
  <si>
    <t>6Махачкала</t>
  </si>
  <si>
    <t>15Махачкала</t>
  </si>
  <si>
    <t>7Махачкала</t>
  </si>
  <si>
    <t>16Махачкала</t>
  </si>
  <si>
    <t>5Махачкала</t>
  </si>
  <si>
    <t>8Махачкала</t>
  </si>
  <si>
    <t>17Махачкала</t>
  </si>
  <si>
    <t>9Махачкала</t>
  </si>
  <si>
    <t>18Махачкала</t>
  </si>
  <si>
    <t>19Махачкала</t>
  </si>
  <si>
    <t>20Махачкала</t>
  </si>
  <si>
    <t>21Махачкала</t>
  </si>
  <si>
    <t>СЗ-9</t>
  </si>
  <si>
    <t>22Махачкала</t>
  </si>
  <si>
    <t>1Сочи</t>
  </si>
  <si>
    <t>10Сочи</t>
  </si>
  <si>
    <t>2Сочи</t>
  </si>
  <si>
    <t>11Сочи</t>
  </si>
  <si>
    <t>3Сочи</t>
  </si>
  <si>
    <t>12Сочи</t>
  </si>
  <si>
    <t>4Сочи</t>
  </si>
  <si>
    <t>13Сочи</t>
  </si>
  <si>
    <t>14Сочи</t>
  </si>
  <si>
    <t>6Сочи</t>
  </si>
  <si>
    <t>15Сочи</t>
  </si>
  <si>
    <t>7Сочи</t>
  </si>
  <si>
    <t>16Сочи</t>
  </si>
  <si>
    <t>5Сочи</t>
  </si>
  <si>
    <t>8Сочи</t>
  </si>
  <si>
    <t>17Сочи</t>
  </si>
  <si>
    <t>9Сочи</t>
  </si>
  <si>
    <t>18Сочи</t>
  </si>
  <si>
    <t>19Сочи</t>
  </si>
  <si>
    <t>20Сочи</t>
  </si>
  <si>
    <t>21Сочи</t>
  </si>
  <si>
    <t>22Сочи</t>
  </si>
  <si>
    <t>1Валуйки</t>
  </si>
  <si>
    <t>10Валуйки</t>
  </si>
  <si>
    <t>2Валуйки</t>
  </si>
  <si>
    <t>11Валуйки</t>
  </si>
  <si>
    <t>3Валуйки</t>
  </si>
  <si>
    <t>12Валуйки</t>
  </si>
  <si>
    <t>4Валуйки</t>
  </si>
  <si>
    <t>13Валуйки</t>
  </si>
  <si>
    <t>14Валуйки</t>
  </si>
  <si>
    <t>6Валуйки</t>
  </si>
  <si>
    <t>15Валуйки</t>
  </si>
  <si>
    <t>7Валуйки</t>
  </si>
  <si>
    <t>16Валуйки</t>
  </si>
  <si>
    <t>5Валуйки</t>
  </si>
  <si>
    <t>8Валуйки</t>
  </si>
  <si>
    <t>17Валуйки</t>
  </si>
  <si>
    <t>9Валуйки</t>
  </si>
  <si>
    <t>18Валуйки</t>
  </si>
  <si>
    <t>19Валуйки</t>
  </si>
  <si>
    <t>20Валуйки</t>
  </si>
  <si>
    <t>21Валуйки</t>
  </si>
  <si>
    <t>22Валуйки</t>
  </si>
  <si>
    <t>1Тамбов</t>
  </si>
  <si>
    <t>10Тамбов</t>
  </si>
  <si>
    <t>2Тамбов</t>
  </si>
  <si>
    <t>11Тамбов</t>
  </si>
  <si>
    <t>3Тамбов</t>
  </si>
  <si>
    <t>12Тамбов</t>
  </si>
  <si>
    <t>4Тамбов</t>
  </si>
  <si>
    <t>13Тамбов</t>
  </si>
  <si>
    <t>14Тамбов</t>
  </si>
  <si>
    <t>6Тамбов</t>
  </si>
  <si>
    <t>Температура рельс</t>
  </si>
  <si>
    <t>График т.рельс</t>
  </si>
  <si>
    <t>15Тамбов</t>
  </si>
  <si>
    <t>7Тамбов</t>
  </si>
  <si>
    <t>16Тамбов</t>
  </si>
  <si>
    <t>5Тамбов</t>
  </si>
  <si>
    <t>8Тамбов</t>
  </si>
  <si>
    <t>17Тамбов</t>
  </si>
  <si>
    <t>9Тамбов</t>
  </si>
  <si>
    <t>18Тамбов</t>
  </si>
  <si>
    <t>19Тамбов</t>
  </si>
  <si>
    <t>20Тамбов</t>
  </si>
  <si>
    <t>21Тамбов</t>
  </si>
  <si>
    <t>22Тамбов</t>
  </si>
  <si>
    <t>1Саратов</t>
  </si>
  <si>
    <t>10Саратов</t>
  </si>
  <si>
    <t>2Саратов</t>
  </si>
  <si>
    <t>11Саратов</t>
  </si>
  <si>
    <t>3Саратов</t>
  </si>
  <si>
    <t>12Саратов</t>
  </si>
  <si>
    <t>4Саратов</t>
  </si>
  <si>
    <t>13Саратов</t>
  </si>
  <si>
    <t>14Саратов</t>
  </si>
  <si>
    <t>6Саратов</t>
  </si>
  <si>
    <t>15Саратов</t>
  </si>
  <si>
    <t>7Саратов</t>
  </si>
  <si>
    <t>16Саратов</t>
  </si>
  <si>
    <t>5Саратов</t>
  </si>
  <si>
    <t>8Саратов</t>
  </si>
  <si>
    <t>17Саратов</t>
  </si>
  <si>
    <t>9Саратов</t>
  </si>
  <si>
    <t>18Саратов</t>
  </si>
  <si>
    <t>19Саратов</t>
  </si>
  <si>
    <t>20Саратов</t>
  </si>
  <si>
    <t>21Саратов</t>
  </si>
  <si>
    <t>22Саратов</t>
  </si>
  <si>
    <t>1Астрахань</t>
  </si>
  <si>
    <t>10Астрахань</t>
  </si>
  <si>
    <t>2Астрахань</t>
  </si>
  <si>
    <t>11Астрахань</t>
  </si>
  <si>
    <t>3Астрахань</t>
  </si>
  <si>
    <t>12Астрахань</t>
  </si>
  <si>
    <t>4Астрахань</t>
  </si>
  <si>
    <t>13Астрахань</t>
  </si>
  <si>
    <t>14Астрахань</t>
  </si>
  <si>
    <t>6Астрахань</t>
  </si>
  <si>
    <t>15Астрахань</t>
  </si>
  <si>
    <t>7Астрахань</t>
  </si>
  <si>
    <t>16Астрахань</t>
  </si>
  <si>
    <t>5Астрахань</t>
  </si>
  <si>
    <t>8Астрахань</t>
  </si>
  <si>
    <t>17Астрахань</t>
  </si>
  <si>
    <t>9Астрахань</t>
  </si>
  <si>
    <t>18Астрахань</t>
  </si>
  <si>
    <t>19Астрахань</t>
  </si>
  <si>
    <t>20Астрахань</t>
  </si>
  <si>
    <t>21Астрахань</t>
  </si>
  <si>
    <t>22Астрахань</t>
  </si>
  <si>
    <t xml:space="preserve">1Волгоград </t>
  </si>
  <si>
    <t xml:space="preserve">10Волгоград </t>
  </si>
  <si>
    <t xml:space="preserve">2Волгоград </t>
  </si>
  <si>
    <t xml:space="preserve">11Волгоград </t>
  </si>
  <si>
    <t xml:space="preserve">3Волгоград </t>
  </si>
  <si>
    <t xml:space="preserve">12Волгоград </t>
  </si>
  <si>
    <t xml:space="preserve">4Волгоград </t>
  </si>
  <si>
    <t xml:space="preserve">13Волгоград </t>
  </si>
  <si>
    <t>дата нач.прогноза</t>
  </si>
  <si>
    <t>гроза/метель</t>
  </si>
  <si>
    <t>снег/т рельс</t>
  </si>
  <si>
    <t>27Бологое</t>
  </si>
  <si>
    <t>Облачность,бал. 03-00/15-00</t>
  </si>
  <si>
    <t>28Бологое</t>
  </si>
  <si>
    <t>Облачность,бал. 09-00/21-00</t>
  </si>
  <si>
    <t>29Бологое</t>
  </si>
  <si>
    <t>ледяной дождь(0/1)</t>
  </si>
  <si>
    <t>ночь   03-00/ день  15-00</t>
  </si>
  <si>
    <t>ночь   09-00/ день  21-00</t>
  </si>
  <si>
    <t>27Псков</t>
  </si>
  <si>
    <t>28Псков</t>
  </si>
  <si>
    <t>29Псков</t>
  </si>
  <si>
    <t>27Санкт-Петербург</t>
  </si>
  <si>
    <t>28Санкт-Петербург</t>
  </si>
  <si>
    <t>29Санкт-Петербург</t>
  </si>
  <si>
    <t>27Петрозаводск</t>
  </si>
  <si>
    <t>28Петрозаводск</t>
  </si>
  <si>
    <t>29Петрозаводск</t>
  </si>
  <si>
    <t>27Мурманск</t>
  </si>
  <si>
    <t>28Мурманск</t>
  </si>
  <si>
    <t>29Мурманск</t>
  </si>
  <si>
    <t>27Выборг</t>
  </si>
  <si>
    <t>28Выборг</t>
  </si>
  <si>
    <t>29Выборг</t>
  </si>
  <si>
    <t>27Калининград</t>
  </si>
  <si>
    <t>28Калининград</t>
  </si>
  <si>
    <t>29Калининград</t>
  </si>
  <si>
    <t>27Москва</t>
  </si>
  <si>
    <t>28Москва</t>
  </si>
  <si>
    <t>29Москва</t>
  </si>
  <si>
    <t>27Рязань</t>
  </si>
  <si>
    <t>28Рязань</t>
  </si>
  <si>
    <t>29Рязань</t>
  </si>
  <si>
    <t>27Калуга</t>
  </si>
  <si>
    <t>28Калуга</t>
  </si>
  <si>
    <t>29Калуга</t>
  </si>
  <si>
    <t>27Тула</t>
  </si>
  <si>
    <t>28Тула</t>
  </si>
  <si>
    <t>29Тула</t>
  </si>
  <si>
    <t>27Курск</t>
  </si>
  <si>
    <t>28Курск</t>
  </si>
  <si>
    <t>29Курск</t>
  </si>
  <si>
    <t>27Смоленск</t>
  </si>
  <si>
    <t>28Смоленск</t>
  </si>
  <si>
    <t>29Смоленск</t>
  </si>
  <si>
    <t>27Брянск</t>
  </si>
  <si>
    <t>28Брянск</t>
  </si>
  <si>
    <t>29Брянск</t>
  </si>
  <si>
    <t>27Муром</t>
  </si>
  <si>
    <t>28Муром</t>
  </si>
  <si>
    <t>29Муром</t>
  </si>
  <si>
    <t>27Нижний Новгород</t>
  </si>
  <si>
    <t>28Нижний Новгород</t>
  </si>
  <si>
    <t>29Нижний Новгород</t>
  </si>
  <si>
    <t>27Киров</t>
  </si>
  <si>
    <t>28Киров</t>
  </si>
  <si>
    <t>29Киров</t>
  </si>
  <si>
    <t>27Казань</t>
  </si>
  <si>
    <t>28Казань</t>
  </si>
  <si>
    <t>29Казань</t>
  </si>
  <si>
    <t>27Ижевск</t>
  </si>
  <si>
    <t>28Ижевск</t>
  </si>
  <si>
    <t>29Ижевск</t>
  </si>
  <si>
    <t>27Ярославль</t>
  </si>
  <si>
    <t>28Ярославль</t>
  </si>
  <si>
    <t>29Ярославль</t>
  </si>
  <si>
    <t>27Вологда</t>
  </si>
  <si>
    <t>28Вологда</t>
  </si>
  <si>
    <t>29Вологда</t>
  </si>
  <si>
    <t>27Архангельск</t>
  </si>
  <si>
    <t>28Архангельск</t>
  </si>
  <si>
    <t>29Архангельск</t>
  </si>
  <si>
    <t>27Котлас</t>
  </si>
  <si>
    <t>28Котлас</t>
  </si>
  <si>
    <t>29Котлас</t>
  </si>
  <si>
    <t>27Ухта</t>
  </si>
  <si>
    <t>28Ухта</t>
  </si>
  <si>
    <t>29Ухта</t>
  </si>
  <si>
    <t>27Ростов на Дону</t>
  </si>
  <si>
    <t>28Ростов на Дону</t>
  </si>
  <si>
    <t>29Ростов на Дону</t>
  </si>
  <si>
    <t>27Краснодар</t>
  </si>
  <si>
    <t>28Краснодар</t>
  </si>
  <si>
    <t>29Краснодар</t>
  </si>
  <si>
    <t>27Мин.Воды</t>
  </si>
  <si>
    <t>28Мин.Воды</t>
  </si>
  <si>
    <t>29Мин.Воды</t>
  </si>
  <si>
    <t>27Махачкала</t>
  </si>
  <si>
    <t>28Махачкала</t>
  </si>
  <si>
    <t>29Махачкала</t>
  </si>
  <si>
    <t>27Сочи</t>
  </si>
  <si>
    <t>28Сочи</t>
  </si>
  <si>
    <t>29Сочи</t>
  </si>
  <si>
    <t>27Воронеж</t>
  </si>
  <si>
    <t>28Воронеж</t>
  </si>
  <si>
    <t>29Воронеж</t>
  </si>
  <si>
    <t>27Валуйки</t>
  </si>
  <si>
    <t>28Валуйки</t>
  </si>
  <si>
    <t>29Валуйки</t>
  </si>
  <si>
    <t>27Тамбов</t>
  </si>
  <si>
    <t>28Тамбов</t>
  </si>
  <si>
    <t>29Тамбов</t>
  </si>
  <si>
    <t>27Саратов</t>
  </si>
  <si>
    <t>28Саратов</t>
  </si>
  <si>
    <t>29Саратов</t>
  </si>
  <si>
    <t>27Астрахань</t>
  </si>
  <si>
    <t>28Астрахань</t>
  </si>
  <si>
    <t>29Астрахань</t>
  </si>
  <si>
    <t xml:space="preserve">27Волгоград </t>
  </si>
  <si>
    <t xml:space="preserve">28Волгоград </t>
  </si>
  <si>
    <t xml:space="preserve">29Волгоград </t>
  </si>
  <si>
    <t>27Пенза</t>
  </si>
  <si>
    <t>28Пенза</t>
  </si>
  <si>
    <t>29Пенза</t>
  </si>
  <si>
    <t>27Бугульма</t>
  </si>
  <si>
    <t>28Бугульма</t>
  </si>
  <si>
    <t>29Бугульма</t>
  </si>
  <si>
    <t>27Самара</t>
  </si>
  <si>
    <t>28Самара</t>
  </si>
  <si>
    <t>29Самара</t>
  </si>
  <si>
    <t>27Уфа</t>
  </si>
  <si>
    <t>28Уфа</t>
  </si>
  <si>
    <t>29Уфа</t>
  </si>
  <si>
    <t>27Пермь</t>
  </si>
  <si>
    <t>28Пермь</t>
  </si>
  <si>
    <t>29Пермь</t>
  </si>
  <si>
    <t>27Екатеринбург</t>
  </si>
  <si>
    <t>28Екатеринбург</t>
  </si>
  <si>
    <t>29Екатеринбург</t>
  </si>
  <si>
    <t>27Тюмень</t>
  </si>
  <si>
    <t>28Тюмень</t>
  </si>
  <si>
    <t>29Тюмень</t>
  </si>
  <si>
    <t>27Нижний Тагил</t>
  </si>
  <si>
    <t>28Нижний Тагил</t>
  </si>
  <si>
    <t>29Нижний Тагил</t>
  </si>
  <si>
    <t>27Сургут</t>
  </si>
  <si>
    <t>28Сургут</t>
  </si>
  <si>
    <t>29Сургут</t>
  </si>
  <si>
    <t>27Челябинск</t>
  </si>
  <si>
    <t>28Челябинск</t>
  </si>
  <si>
    <t>29Челябинск</t>
  </si>
  <si>
    <t>27Златоуст</t>
  </si>
  <si>
    <t>28Златоуст</t>
  </si>
  <si>
    <t>29Златоуст</t>
  </si>
  <si>
    <t>27Курган</t>
  </si>
  <si>
    <t>28Курган</t>
  </si>
  <si>
    <t>29Курган</t>
  </si>
  <si>
    <t>27Петропавловск</t>
  </si>
  <si>
    <t>28Петропавловск</t>
  </si>
  <si>
    <t>29Петропавловск</t>
  </si>
  <si>
    <t>27Оренбург</t>
  </si>
  <si>
    <t>28Оренбург</t>
  </si>
  <si>
    <t>29Оренбург</t>
  </si>
  <si>
    <t>27Омск</t>
  </si>
  <si>
    <t>Облачность,бал. 00-00/12-00</t>
  </si>
  <si>
    <t>28Омск</t>
  </si>
  <si>
    <t>Облачность,бал. 06-00/18-00</t>
  </si>
  <si>
    <t>29Омск</t>
  </si>
  <si>
    <t>27Новосибирск</t>
  </si>
  <si>
    <t>28Новосибирск</t>
  </si>
  <si>
    <t>29Новосибирск</t>
  </si>
  <si>
    <t>27Кемерово</t>
  </si>
  <si>
    <t>28Кемерово</t>
  </si>
  <si>
    <t>29Кемерово</t>
  </si>
  <si>
    <t>27Барнаул</t>
  </si>
  <si>
    <t>28Барнаул</t>
  </si>
  <si>
    <t>29Барнаул</t>
  </si>
  <si>
    <t>27Абакан</t>
  </si>
  <si>
    <t>28Абакан</t>
  </si>
  <si>
    <t>29Абакан</t>
  </si>
  <si>
    <t xml:space="preserve">27Красноярск   </t>
  </si>
  <si>
    <t xml:space="preserve">28Красноярск   </t>
  </si>
  <si>
    <t xml:space="preserve">29Красноярск   </t>
  </si>
  <si>
    <t>27Тайшет</t>
  </si>
  <si>
    <t>Облачность,бал. 02-00/14-00</t>
  </si>
  <si>
    <t>28Тайшет</t>
  </si>
  <si>
    <t>Облачность,бал. 08-00/20-00</t>
  </si>
  <si>
    <t>29Тайшет</t>
  </si>
  <si>
    <t>27Иркутск</t>
  </si>
  <si>
    <t>28Иркутск</t>
  </si>
  <si>
    <t>29Иркутск</t>
  </si>
  <si>
    <t>27Улан-Удэ</t>
  </si>
  <si>
    <t>28Улан-Удэ</t>
  </si>
  <si>
    <t>29Улан-Удэ</t>
  </si>
  <si>
    <t>27Нижнеангарск</t>
  </si>
  <si>
    <t>28Нижнеангарск</t>
  </si>
  <si>
    <t>29Нижнеангарск</t>
  </si>
  <si>
    <t>27Чита</t>
  </si>
  <si>
    <t>28Чита</t>
  </si>
  <si>
    <t>29Чита</t>
  </si>
  <si>
    <t>27Могоча</t>
  </si>
  <si>
    <t>28Могоча</t>
  </si>
  <si>
    <t>29Могоча</t>
  </si>
  <si>
    <t>27Свободный</t>
  </si>
  <si>
    <t>28Свободный</t>
  </si>
  <si>
    <t>29Свободный</t>
  </si>
  <si>
    <t>27Хабаровск</t>
  </si>
  <si>
    <t>Облачность,бал. 04-00/16-00</t>
  </si>
  <si>
    <t>28Хабаровск</t>
  </si>
  <si>
    <t>Облачность,бал. 10-00/22-00</t>
  </si>
  <si>
    <t>29Хабаровск</t>
  </si>
  <si>
    <t>27Владивосток</t>
  </si>
  <si>
    <t>28Владивосток</t>
  </si>
  <si>
    <t>29Владивосток</t>
  </si>
  <si>
    <t>27Комсомольск-на -Амуре</t>
  </si>
  <si>
    <t>28Комсомольск-на -Амуре</t>
  </si>
  <si>
    <t>29Комсомольск-на -Амуре</t>
  </si>
  <si>
    <t>27Южно-Сахалинск</t>
  </si>
  <si>
    <t>28Южно-Сахалинск</t>
  </si>
  <si>
    <t>29Южно-Сахалинск</t>
  </si>
  <si>
    <t>27Тында</t>
  </si>
  <si>
    <t>28Тында</t>
  </si>
  <si>
    <t>29Тында</t>
  </si>
  <si>
    <t>27Холмск</t>
  </si>
  <si>
    <t>28Холмск</t>
  </si>
  <si>
    <t>29Холмск</t>
  </si>
  <si>
    <t>27Грозный</t>
  </si>
  <si>
    <t>28Грозный</t>
  </si>
  <si>
    <t>Облачность,бал. 06-00/21-00</t>
  </si>
  <si>
    <t>29Грозный</t>
  </si>
  <si>
    <t>27Ванино</t>
  </si>
  <si>
    <t>28Ванино</t>
  </si>
  <si>
    <t>29Ванино</t>
  </si>
  <si>
    <t>27Кавказ</t>
  </si>
  <si>
    <t>28Кавказ</t>
  </si>
  <si>
    <t>29Кавказ</t>
  </si>
  <si>
    <t>27Орск</t>
  </si>
  <si>
    <t>28Орск</t>
  </si>
  <si>
    <t>29Орск</t>
  </si>
  <si>
    <t>27Борзя</t>
  </si>
  <si>
    <t>28Борзя</t>
  </si>
  <si>
    <t>29Борзя</t>
  </si>
  <si>
    <t>27Новокузнецк</t>
  </si>
  <si>
    <t>28Новокузнецк</t>
  </si>
  <si>
    <t>29Новокузнецк</t>
  </si>
  <si>
    <t>27Лабытнанги</t>
  </si>
  <si>
    <t>28Лабытнанги</t>
  </si>
  <si>
    <t>29Лабытнанги</t>
  </si>
  <si>
    <t>27Череповец</t>
  </si>
  <si>
    <t>28Череповец</t>
  </si>
  <si>
    <t>29Череповец</t>
  </si>
  <si>
    <t>27Кандалакша</t>
  </si>
  <si>
    <t>28Кандалакша</t>
  </si>
  <si>
    <t>29Кандалакша</t>
  </si>
  <si>
    <t>27Новый Уренгой</t>
  </si>
  <si>
    <t>28Новый Уренгой</t>
  </si>
  <si>
    <t>29Новый Уренгой</t>
  </si>
  <si>
    <t>27Новый Уоян</t>
  </si>
  <si>
    <t>28Новый Уоян</t>
  </si>
  <si>
    <t>29Новый Уоян</t>
  </si>
  <si>
    <t>27Новая Чара</t>
  </si>
  <si>
    <t>28Новая Чара</t>
  </si>
  <si>
    <t>29Новая Чара</t>
  </si>
  <si>
    <t>27Сковородино</t>
  </si>
  <si>
    <t>28Сковородино</t>
  </si>
  <si>
    <t>29Сковородино</t>
  </si>
  <si>
    <t>ЮЗ-12</t>
  </si>
  <si>
    <t>27Дугда</t>
  </si>
  <si>
    <t>28Дугда</t>
  </si>
  <si>
    <t>29Дугда</t>
  </si>
  <si>
    <t>27Петровский Завод</t>
  </si>
  <si>
    <t>28Петровский Завод</t>
  </si>
  <si>
    <t>29Петровский Завод</t>
  </si>
  <si>
    <t>27Ерофей Павлович</t>
  </si>
  <si>
    <t>28Ерофей Павлович</t>
  </si>
  <si>
    <t>29Ерофей Павлович</t>
  </si>
  <si>
    <t>27Костомукша-Товарная</t>
  </si>
  <si>
    <t>28Костомукша-Товарная</t>
  </si>
  <si>
    <t>29Костомукша-Товарная</t>
  </si>
  <si>
    <t>27Бабаево</t>
  </si>
  <si>
    <t>28Бабаево</t>
  </si>
  <si>
    <t>29Бабаево</t>
  </si>
  <si>
    <t>27Беломорск</t>
  </si>
  <si>
    <t>28Беломорск</t>
  </si>
  <si>
    <t>29Беломорск</t>
  </si>
  <si>
    <t>27Вязьма</t>
  </si>
  <si>
    <t>28Вязьма</t>
  </si>
  <si>
    <t>29Вязьма</t>
  </si>
  <si>
    <t>27Ожерелье</t>
  </si>
  <si>
    <t>28Ожерелье</t>
  </si>
  <si>
    <t>29Ожерелье</t>
  </si>
  <si>
    <t>27Балезино</t>
  </si>
  <si>
    <t>28Балезино</t>
  </si>
  <si>
    <t>29Балезино</t>
  </si>
  <si>
    <t>27Вековка</t>
  </si>
  <si>
    <t>28Вековка</t>
  </si>
  <si>
    <t>29Вековка</t>
  </si>
  <si>
    <t>27Буй</t>
  </si>
  <si>
    <t>28Буй</t>
  </si>
  <si>
    <t>29Буй</t>
  </si>
  <si>
    <t>27Обозерская</t>
  </si>
  <si>
    <t>28Обозерская</t>
  </si>
  <si>
    <t>29Обозерская</t>
  </si>
  <si>
    <t>27Шарья</t>
  </si>
  <si>
    <t>28Шарья</t>
  </si>
  <si>
    <t>29Шарья</t>
  </si>
  <si>
    <t>27Тихорецкая</t>
  </si>
  <si>
    <t>28Тихорецкая</t>
  </si>
  <si>
    <t>29Тихорецкая</t>
  </si>
  <si>
    <t>27Новороссийск</t>
  </si>
  <si>
    <t>28Новороссийск</t>
  </si>
  <si>
    <t>29Новороссийск</t>
  </si>
  <si>
    <t>27Туапсе-Сортировочая</t>
  </si>
  <si>
    <t>28Туапсе-Сортировочая</t>
  </si>
  <si>
    <t>29Туапсе-Сортировочая</t>
  </si>
  <si>
    <t>27Елец</t>
  </si>
  <si>
    <t>28Елец</t>
  </si>
  <si>
    <t>29Елец</t>
  </si>
  <si>
    <t>27Петров Вал</t>
  </si>
  <si>
    <t>28Петров Вал</t>
  </si>
  <si>
    <t>29Петров Вал</t>
  </si>
  <si>
    <t>27Рузаевка</t>
  </si>
  <si>
    <t>28Рузаевка</t>
  </si>
  <si>
    <t>29Рузаевка</t>
  </si>
  <si>
    <t>27Абдулино</t>
  </si>
  <si>
    <t>28Абдулино</t>
  </si>
  <si>
    <t>29Абдулино</t>
  </si>
  <si>
    <t>27Биклянь</t>
  </si>
  <si>
    <t>28Биклянь</t>
  </si>
  <si>
    <t>29Биклянь</t>
  </si>
  <si>
    <t>27Ишим</t>
  </si>
  <si>
    <t>28Ишим</t>
  </si>
  <si>
    <t>29Ишим</t>
  </si>
  <si>
    <t>27Бердяуш</t>
  </si>
  <si>
    <t>28Бердяуш</t>
  </si>
  <si>
    <t>29Бердяуш</t>
  </si>
  <si>
    <t>27Карталы I</t>
  </si>
  <si>
    <t>28Карталы I</t>
  </si>
  <si>
    <t>29Карталы I</t>
  </si>
  <si>
    <t>27Барабинск</t>
  </si>
  <si>
    <t>28Барабинск</t>
  </si>
  <si>
    <t>29Барабинск</t>
  </si>
  <si>
    <t>27Тайга</t>
  </si>
  <si>
    <t>28Тайга</t>
  </si>
  <si>
    <t>29Тайга</t>
  </si>
  <si>
    <t>27Междуреченск</t>
  </si>
  <si>
    <t>28Междуреченск</t>
  </si>
  <si>
    <t>29Междуреченск</t>
  </si>
  <si>
    <t>27Ачинск I</t>
  </si>
  <si>
    <t>28Ачинск I</t>
  </si>
  <si>
    <t>29Ачинск I</t>
  </si>
  <si>
    <t>27Белогорск</t>
  </si>
  <si>
    <t>28Белогорск</t>
  </si>
  <si>
    <t>29Белогорск</t>
  </si>
  <si>
    <t>27Уссурийск</t>
  </si>
  <si>
    <t>28Уссурийск</t>
  </si>
  <si>
    <t>29Уссурийск</t>
  </si>
  <si>
    <t>Управления дорог</t>
  </si>
  <si>
    <t>Н. Новгород</t>
  </si>
  <si>
    <t>Узловые регионов</t>
  </si>
  <si>
    <t xml:space="preserve"> ночь(21:00-09:00)</t>
  </si>
  <si>
    <t>день(09:00-21:00)</t>
  </si>
  <si>
    <t>ночь(21:00-09:00)</t>
  </si>
  <si>
    <t>Октяборьская</t>
  </si>
  <si>
    <t>Сев.Кавказская</t>
  </si>
  <si>
    <t>Зап-Сибирская</t>
  </si>
  <si>
    <t>Вост-Сибирская</t>
  </si>
  <si>
    <t>дорога</t>
  </si>
  <si>
    <t>Твоздуха</t>
  </si>
  <si>
    <t>Трельс</t>
  </si>
  <si>
    <t>ННН снег</t>
  </si>
  <si>
    <t>СЗ-2</t>
  </si>
  <si>
    <t>С-11</t>
  </si>
  <si>
    <t>З-12</t>
  </si>
  <si>
    <t>Ю-2</t>
  </si>
  <si>
    <t>ЮВ-11</t>
  </si>
  <si>
    <t>З-2</t>
  </si>
  <si>
    <t>ЮВ-13</t>
  </si>
  <si>
    <t>Пн 05.авг</t>
  </si>
  <si>
    <t>Вт 06.авг</t>
  </si>
  <si>
    <t>Ср 07.авг</t>
  </si>
  <si>
    <t>05 авг</t>
  </si>
  <si>
    <t>06 авг</t>
  </si>
  <si>
    <t>07 авг</t>
  </si>
  <si>
    <t>С-2</t>
  </si>
  <si>
    <t>C-10</t>
  </si>
  <si>
    <t>ЮЗ-2</t>
  </si>
  <si>
    <t>Чт 08.авг</t>
  </si>
  <si>
    <t>08 авг</t>
  </si>
  <si>
    <t>З-14</t>
  </si>
  <si>
    <t>27Находка-Восточная</t>
  </si>
  <si>
    <t>28Находка-Восточная</t>
  </si>
  <si>
    <t>29Находка-Восточная</t>
  </si>
  <si>
    <t>Пт 09.авг</t>
  </si>
  <si>
    <t>Сб 10.авг</t>
  </si>
  <si>
    <t>Вс 11.авг</t>
  </si>
  <si>
    <t>Пн 12.авг</t>
  </si>
  <si>
    <t>Вт 13.авг</t>
  </si>
  <si>
    <t>Ср 14.авг</t>
  </si>
  <si>
    <t>09 авг</t>
  </si>
  <si>
    <t>10 авг</t>
  </si>
  <si>
    <t>11 авг</t>
  </si>
  <si>
    <t>12 авг</t>
  </si>
  <si>
    <t>13 авг</t>
  </si>
  <si>
    <t>14 авг</t>
  </si>
  <si>
    <t>СЗ-16</t>
  </si>
  <si>
    <t>З-16</t>
  </si>
  <si>
    <t>З-17</t>
  </si>
  <si>
    <t>Чт 15.авг</t>
  </si>
  <si>
    <t>15 авг</t>
  </si>
  <si>
    <t>ЮВ-14</t>
  </si>
  <si>
    <t>Ю-13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</si>
</sst>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164" formatCode="ddd\ dd/mm\ hh:mm"/>
    <numFmt numFmtId="165" formatCode="[Red]\+0;[Blue]\-0;[Black]0"/>
    <numFmt numFmtId="166" formatCode="dd/mmm/yy\ h:mm;@"/>
    <numFmt numFmtId="167" formatCode="ddd\ dd/mmm"/>
    <numFmt numFmtId="168" formatCode="hh"/>
    <numFmt numFmtId="169" formatCode="ddd\ dd\ mmm"/>
    <numFmt numFmtId="170" formatCode="[$-419]d\ mmm;@"/>
    <numFmt numFmtId="171" formatCode="ddd\ dd\ mmm\ yy&quot; г.&quot;"/>
    <numFmt numFmtId="172" formatCode="[&gt;0]\+0;[&lt;0]\-0;[Black]0"/>
    <numFmt numFmtId="173" formatCode="0&quot; мм&quot;"/>
    <numFmt numFmtId="174" formatCode="[&gt;0]\+0&quot; ч&quot;;[&lt;0]\-0&quot; ч&quot;;[Black]0&quot; ч&quot;"/>
    <numFmt numFmtId="175" formatCode="0&quot; м/с&quot;"/>
    <numFmt numFmtId="176" formatCode="[$-419]d\ mmm\ yy;@"/>
    <numFmt numFmtId="177" formatCode="0&quot;  график&quot;"/>
    <numFmt numFmtId="178" formatCode="0&quot;  разница сгв&quot;"/>
    <numFmt numFmtId="179" formatCode="ddd\ dd/mm"/>
    <numFmt numFmtId="180" formatCode="&quot;разница сгв  &quot;0&quot;:00&quot;"/>
    <numFmt numFmtId="181" formatCode="&quot;разница с мск  &quot;0&quot;:00&quot;"/>
    <numFmt numFmtId="182" formatCode="ddd\ dd/mmm/"/>
    <numFmt numFmtId="183" formatCode="ddd\ dd/mmm/\ yyyy&quot; г.&quot;"/>
    <numFmt numFmtId="184" formatCode="ddd\ dd\ mmm\ yyyy\ &quot;г.&quot;"/>
    <numFmt numFmtId="185" formatCode="0&quot; см &quot;"/>
    <numFmt numFmtId="186" formatCode="[&gt;0]\+0;[&lt;0]\-0;0"/>
    <numFmt numFmtId="187" formatCode="0.0"/>
    <numFmt numFmtId="188" formatCode="[$-F800]dddd\,\ mmmm\ dd\,\ yyyy"/>
  </numFmts>
  <fonts count="142" x14ac:knownFonts="1">
    <font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sz val="8"/>
      <name val="Arial Cyr"/>
      <charset val="204"/>
    </font>
    <font>
      <sz val="10"/>
      <color indexed="11"/>
      <name val="Arial Cyr"/>
      <charset val="204"/>
    </font>
    <font>
      <sz val="10"/>
      <color indexed="23"/>
      <name val="Arial Cyr"/>
      <charset val="204"/>
    </font>
    <font>
      <sz val="10"/>
      <color indexed="8"/>
      <name val="Arial Cyr"/>
      <charset val="204"/>
    </font>
    <font>
      <sz val="8"/>
      <color indexed="23"/>
      <name val="Arial Cyr"/>
      <charset val="204"/>
    </font>
    <font>
      <sz val="9"/>
      <color indexed="63"/>
      <name val="Arial Cyr"/>
      <charset val="204"/>
    </font>
    <font>
      <i/>
      <sz val="10"/>
      <name val="Arial Cyr"/>
      <charset val="204"/>
    </font>
    <font>
      <i/>
      <sz val="8"/>
      <name val="Arial Cyr"/>
      <charset val="204"/>
    </font>
    <font>
      <i/>
      <sz val="16"/>
      <name val="Arial Cyr"/>
      <charset val="204"/>
    </font>
    <font>
      <sz val="7"/>
      <name val="Arial Cyr"/>
      <charset val="204"/>
    </font>
    <font>
      <sz val="8"/>
      <name val="Arial"/>
      <family val="2"/>
      <charset val="204"/>
    </font>
    <font>
      <b/>
      <sz val="8"/>
      <color indexed="63"/>
      <name val="Arial Cyr"/>
      <charset val="204"/>
    </font>
    <font>
      <sz val="10"/>
      <color indexed="63"/>
      <name val="Arial Cyr"/>
      <charset val="204"/>
    </font>
    <font>
      <i/>
      <sz val="8"/>
      <color indexed="23"/>
      <name val="Arial Cyr"/>
      <charset val="204"/>
    </font>
    <font>
      <sz val="8"/>
      <color indexed="55"/>
      <name val="Arial Cyr"/>
      <charset val="204"/>
    </font>
    <font>
      <i/>
      <sz val="8"/>
      <color indexed="63"/>
      <name val="Arial Cyr"/>
      <charset val="204"/>
    </font>
    <font>
      <i/>
      <sz val="9"/>
      <color indexed="63"/>
      <name val="Arial Cyr"/>
      <charset val="204"/>
    </font>
    <font>
      <sz val="8"/>
      <color indexed="63"/>
      <name val="Arial Cyr"/>
      <charset val="204"/>
    </font>
    <font>
      <sz val="8"/>
      <color indexed="63"/>
      <name val="Arial"/>
      <family val="2"/>
      <charset val="204"/>
    </font>
    <font>
      <sz val="8"/>
      <color indexed="8"/>
      <name val="Arial"/>
      <family val="2"/>
      <charset val="204"/>
    </font>
    <font>
      <sz val="12"/>
      <name val="Times New Roman"/>
      <family val="1"/>
      <charset val="204"/>
    </font>
    <font>
      <sz val="9"/>
      <color indexed="8"/>
      <name val="Arial"/>
      <family val="2"/>
      <charset val="204"/>
    </font>
    <font>
      <sz val="8"/>
      <color indexed="8"/>
      <name val="Arial Cyr"/>
      <charset val="204"/>
    </font>
    <font>
      <sz val="7"/>
      <color indexed="55"/>
      <name val="Arial Cyr"/>
      <charset val="204"/>
    </font>
    <font>
      <sz val="9"/>
      <color indexed="23"/>
      <name val="Arial Cyr"/>
      <charset val="204"/>
    </font>
    <font>
      <sz val="10"/>
      <color indexed="22"/>
      <name val="Arial Cyr"/>
      <charset val="204"/>
    </font>
    <font>
      <sz val="8"/>
      <color indexed="10"/>
      <name val="Arial Cyr"/>
      <charset val="204"/>
    </font>
    <font>
      <sz val="8"/>
      <color indexed="12"/>
      <name val="Arial Cyr"/>
      <charset val="204"/>
    </font>
    <font>
      <b/>
      <i/>
      <sz val="10"/>
      <name val="Arial Cyr"/>
      <charset val="204"/>
    </font>
    <font>
      <i/>
      <u/>
      <sz val="12"/>
      <name val="Arial Cyr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i/>
      <sz val="12"/>
      <name val="Arial Cyr"/>
      <charset val="204"/>
    </font>
    <font>
      <sz val="10"/>
      <color indexed="55"/>
      <name val="Arial Cyr"/>
      <charset val="204"/>
    </font>
    <font>
      <sz val="6"/>
      <name val="Arial Cyr"/>
      <charset val="204"/>
    </font>
    <font>
      <sz val="12"/>
      <color indexed="17"/>
      <name val="Symbol"/>
      <family val="1"/>
      <charset val="2"/>
    </font>
    <font>
      <i/>
      <u/>
      <sz val="10"/>
      <color indexed="63"/>
      <name val="Arial Cyr"/>
      <charset val="204"/>
    </font>
    <font>
      <sz val="7"/>
      <color indexed="63"/>
      <name val="Arial Cyr"/>
      <charset val="204"/>
    </font>
    <font>
      <b/>
      <sz val="8"/>
      <color indexed="10"/>
      <name val="Arial Cyr"/>
      <charset val="204"/>
    </font>
    <font>
      <sz val="7"/>
      <color indexed="8"/>
      <name val="Arial Cyr"/>
      <charset val="204"/>
    </font>
    <font>
      <i/>
      <sz val="8"/>
      <color indexed="10"/>
      <name val="Arial Cyr"/>
      <charset val="204"/>
    </font>
    <font>
      <i/>
      <sz val="8"/>
      <color indexed="12"/>
      <name val="Arial Cyr"/>
      <charset val="204"/>
    </font>
    <font>
      <b/>
      <u/>
      <sz val="12"/>
      <name val="Arial Cyr"/>
      <charset val="204"/>
    </font>
    <font>
      <sz val="12"/>
      <color indexed="58"/>
      <name val="Symbol"/>
      <family val="1"/>
      <charset val="2"/>
    </font>
    <font>
      <i/>
      <u/>
      <sz val="8"/>
      <name val="Arial Cyr"/>
      <charset val="204"/>
    </font>
    <font>
      <i/>
      <sz val="6"/>
      <color indexed="23"/>
      <name val="Arial Cyr"/>
      <charset val="204"/>
    </font>
    <font>
      <i/>
      <sz val="6"/>
      <color indexed="63"/>
      <name val="Arial Cyr"/>
      <charset val="204"/>
    </font>
    <font>
      <b/>
      <sz val="8"/>
      <color indexed="8"/>
      <name val="Arial Cyr"/>
      <charset val="204"/>
    </font>
    <font>
      <i/>
      <u/>
      <sz val="8"/>
      <color indexed="23"/>
      <name val="Arial Cyr"/>
      <charset val="204"/>
    </font>
    <font>
      <sz val="6"/>
      <color indexed="10"/>
      <name val="Arial Cyr"/>
      <charset val="204"/>
    </font>
    <font>
      <i/>
      <sz val="7"/>
      <color indexed="22"/>
      <name val="Arial Cyr"/>
      <charset val="204"/>
    </font>
    <font>
      <sz val="14"/>
      <color indexed="57"/>
      <name val="Arial Cyr"/>
      <charset val="204"/>
    </font>
    <font>
      <i/>
      <u/>
      <sz val="12"/>
      <color indexed="23"/>
      <name val="Arial Cyr"/>
      <charset val="204"/>
    </font>
    <font>
      <b/>
      <sz val="10"/>
      <color indexed="8"/>
      <name val="Arial Cyr"/>
      <charset val="204"/>
    </font>
    <font>
      <sz val="4"/>
      <name val="Arial Cyr"/>
      <charset val="204"/>
    </font>
    <font>
      <sz val="8"/>
      <color indexed="54"/>
      <name val="Arial Cyr"/>
      <charset val="204"/>
    </font>
    <font>
      <sz val="9"/>
      <color indexed="9"/>
      <name val="Arial Cyr"/>
      <charset val="204"/>
    </font>
    <font>
      <sz val="8"/>
      <color indexed="52"/>
      <name val="Arial Cyr"/>
      <charset val="204"/>
    </font>
    <font>
      <sz val="7"/>
      <color indexed="10"/>
      <name val="Arial Cyr"/>
      <charset val="204"/>
    </font>
    <font>
      <b/>
      <sz val="14"/>
      <color indexed="11"/>
      <name val="Arial Cyr"/>
      <charset val="204"/>
    </font>
    <font>
      <b/>
      <i/>
      <sz val="10"/>
      <color indexed="10"/>
      <name val="Arial Cyr"/>
      <charset val="204"/>
    </font>
    <font>
      <b/>
      <u/>
      <sz val="12"/>
      <color indexed="23"/>
      <name val="Arial Cyr"/>
      <charset val="204"/>
    </font>
    <font>
      <i/>
      <sz val="10"/>
      <color indexed="63"/>
      <name val="Arial Cyr"/>
      <charset val="204"/>
    </font>
    <font>
      <sz val="10"/>
      <color indexed="12"/>
      <name val="Arial"/>
      <family val="2"/>
      <charset val="204"/>
    </font>
    <font>
      <sz val="10"/>
      <color indexed="10"/>
      <name val="Arial"/>
      <family val="2"/>
      <charset val="204"/>
    </font>
    <font>
      <sz val="9"/>
      <color indexed="63"/>
      <name val="Arial"/>
      <family val="2"/>
      <charset val="204"/>
    </font>
    <font>
      <sz val="9"/>
      <color indexed="48"/>
      <name val="Arial Cyr"/>
      <charset val="204"/>
    </font>
    <font>
      <sz val="9"/>
      <color indexed="55"/>
      <name val="Arial Cyr"/>
      <charset val="204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color indexed="62"/>
      <name val="Arial"/>
      <family val="2"/>
      <charset val="204"/>
    </font>
    <font>
      <b/>
      <sz val="10"/>
      <color indexed="63"/>
      <name val="Arial"/>
      <family val="2"/>
      <charset val="204"/>
    </font>
    <font>
      <b/>
      <sz val="10"/>
      <color indexed="52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60"/>
      <name val="Arial"/>
      <family val="2"/>
      <charset val="204"/>
    </font>
    <font>
      <sz val="10"/>
      <color indexed="20"/>
      <name val="Arial"/>
      <family val="2"/>
      <charset val="204"/>
    </font>
    <font>
      <i/>
      <sz val="10"/>
      <color indexed="23"/>
      <name val="Arial"/>
      <family val="2"/>
      <charset val="204"/>
    </font>
    <font>
      <sz val="10"/>
      <name val="Arial"/>
      <family val="2"/>
      <charset val="204"/>
    </font>
    <font>
      <sz val="10"/>
      <color indexed="52"/>
      <name val="Arial"/>
      <family val="2"/>
      <charset val="204"/>
    </font>
    <font>
      <sz val="10"/>
      <color indexed="17"/>
      <name val="Arial"/>
      <family val="2"/>
      <charset val="204"/>
    </font>
    <font>
      <sz val="11"/>
      <color indexed="23"/>
      <name val="Arial Cyr"/>
      <charset val="204"/>
    </font>
    <font>
      <sz val="10"/>
      <color indexed="17"/>
      <name val="Symbol"/>
      <family val="1"/>
      <charset val="2"/>
    </font>
    <font>
      <sz val="8"/>
      <color indexed="17"/>
      <name val="Arial Cyr"/>
      <charset val="204"/>
    </font>
    <font>
      <sz val="10"/>
      <color indexed="17"/>
      <name val="Arial Cyr"/>
      <charset val="204"/>
    </font>
    <font>
      <sz val="12"/>
      <color indexed="57"/>
      <name val="Symbol"/>
      <family val="1"/>
      <charset val="2"/>
    </font>
    <font>
      <sz val="9"/>
      <color indexed="8"/>
      <name val="Arial Cyr"/>
      <charset val="204"/>
    </font>
    <font>
      <i/>
      <sz val="8"/>
      <color indexed="8"/>
      <name val="Arial Cyr"/>
      <charset val="204"/>
    </font>
    <font>
      <i/>
      <sz val="14"/>
      <name val="Arial Cyr"/>
      <charset val="204"/>
    </font>
    <font>
      <sz val="12"/>
      <name val="Arial Cyr"/>
      <charset val="204"/>
    </font>
    <font>
      <sz val="10"/>
      <name val="Arial"/>
      <family val="2"/>
      <charset val="204"/>
    </font>
    <font>
      <sz val="8"/>
      <color indexed="22"/>
      <name val="Arial"/>
      <family val="2"/>
      <charset val="204"/>
    </font>
    <font>
      <sz val="8"/>
      <color indexed="12"/>
      <name val="Arial"/>
      <family val="2"/>
      <charset val="204"/>
    </font>
    <font>
      <sz val="8"/>
      <color indexed="10"/>
      <name val="Arial"/>
      <family val="2"/>
      <charset val="204"/>
    </font>
    <font>
      <sz val="8"/>
      <color indexed="55"/>
      <name val="Arial"/>
      <family val="2"/>
      <charset val="204"/>
    </font>
    <font>
      <sz val="9"/>
      <color indexed="55"/>
      <name val="Arial"/>
      <family val="2"/>
      <charset val="204"/>
    </font>
    <font>
      <sz val="12"/>
      <name val="Symbol"/>
      <family val="1"/>
      <charset val="2"/>
    </font>
    <font>
      <sz val="10"/>
      <name val="Symbol"/>
      <family val="1"/>
      <charset val="2"/>
    </font>
    <font>
      <sz val="14"/>
      <name val="Arial Cyr"/>
      <charset val="204"/>
    </font>
    <font>
      <i/>
      <sz val="7"/>
      <name val="Arial Cyr"/>
      <charset val="204"/>
    </font>
    <font>
      <sz val="9"/>
      <color indexed="22"/>
      <name val="Arial"/>
      <family val="2"/>
      <charset val="204"/>
    </font>
    <font>
      <sz val="9"/>
      <color indexed="12"/>
      <name val="Arial"/>
      <family val="2"/>
      <charset val="204"/>
    </font>
    <font>
      <sz val="9"/>
      <color indexed="10"/>
      <name val="Arial"/>
      <family val="2"/>
      <charset val="204"/>
    </font>
    <font>
      <sz val="10"/>
      <color indexed="12"/>
      <name val="Arial Cyr"/>
      <charset val="204"/>
    </font>
    <font>
      <sz val="8"/>
      <name val="Tahoma"/>
      <family val="2"/>
      <charset val="204"/>
    </font>
    <font>
      <sz val="8"/>
      <color indexed="58"/>
      <name val="Arial Cyr"/>
      <charset val="204"/>
    </font>
    <font>
      <sz val="8"/>
      <color indexed="57"/>
      <name val="Symbol"/>
      <family val="1"/>
      <charset val="2"/>
    </font>
    <font>
      <b/>
      <i/>
      <sz val="12"/>
      <name val="Arial Cyr"/>
      <charset val="204"/>
    </font>
    <font>
      <b/>
      <sz val="12"/>
      <name val="Arial Cyr"/>
      <charset val="204"/>
    </font>
    <font>
      <i/>
      <sz val="9"/>
      <name val="Arial Cyr"/>
      <charset val="204"/>
    </font>
    <font>
      <b/>
      <i/>
      <sz val="12"/>
      <color indexed="63"/>
      <name val="Arial Cyr"/>
      <charset val="204"/>
    </font>
    <font>
      <sz val="11"/>
      <color indexed="12"/>
      <name val="Arial"/>
      <family val="2"/>
      <charset val="204"/>
    </font>
    <font>
      <sz val="11"/>
      <color indexed="10"/>
      <name val="Arial"/>
      <family val="2"/>
      <charset val="204"/>
    </font>
    <font>
      <sz val="14"/>
      <color indexed="57"/>
      <name val="Symbol"/>
      <family val="1"/>
      <charset val="2"/>
    </font>
    <font>
      <i/>
      <sz val="10"/>
      <color indexed="10"/>
      <name val="Arial Cyr"/>
      <charset val="204"/>
    </font>
    <font>
      <i/>
      <sz val="7"/>
      <color indexed="23"/>
      <name val="Arial Cyr"/>
      <charset val="204"/>
    </font>
    <font>
      <sz val="10"/>
      <color indexed="10"/>
      <name val="Symbol"/>
      <family val="1"/>
      <charset val="2"/>
    </font>
    <font>
      <sz val="10"/>
      <color indexed="57"/>
      <name val="Symbol"/>
      <family val="1"/>
      <charset val="2"/>
    </font>
    <font>
      <b/>
      <sz val="10"/>
      <color indexed="12"/>
      <name val="Arial Cyr"/>
      <charset val="204"/>
    </font>
    <font>
      <b/>
      <sz val="10"/>
      <color indexed="17"/>
      <name val="Arial Cyr"/>
      <charset val="204"/>
    </font>
    <font>
      <sz val="10"/>
      <color indexed="54"/>
      <name val="Arial Cyr"/>
      <charset val="204"/>
    </font>
    <font>
      <sz val="8"/>
      <color indexed="9"/>
      <name val="Arial Cyr"/>
      <charset val="204"/>
    </font>
    <font>
      <sz val="10"/>
      <color indexed="48"/>
      <name val="Arial Cyr"/>
      <charset val="204"/>
    </font>
    <font>
      <sz val="9"/>
      <color indexed="54"/>
      <name val="Arial Cyr"/>
      <charset val="204"/>
    </font>
    <font>
      <sz val="8"/>
      <color theme="3" tint="-0.249977111117893"/>
      <name val="Arial Cyr"/>
      <charset val="204"/>
    </font>
    <font>
      <b/>
      <sz val="11"/>
      <name val="Arial Cyr"/>
      <charset val="204"/>
    </font>
    <font>
      <b/>
      <sz val="8"/>
      <color rgb="FFFF0000"/>
      <name val="Arial Cyr"/>
      <charset val="204"/>
    </font>
    <font>
      <i/>
      <sz val="7"/>
      <color indexed="18"/>
      <name val="Arial Cyr"/>
      <charset val="204"/>
    </font>
    <font>
      <b/>
      <i/>
      <sz val="8"/>
      <color indexed="10"/>
      <name val="Arial Cyr"/>
      <charset val="204"/>
    </font>
    <font>
      <sz val="8"/>
      <color indexed="18"/>
      <name val="Arial Cyr"/>
      <charset val="204"/>
    </font>
    <font>
      <sz val="8"/>
      <color indexed="9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indexed="57"/>
      <name val="Arial"/>
      <family val="2"/>
      <charset val="204"/>
    </font>
    <font>
      <b/>
      <sz val="8"/>
      <name val="Arial Cyr"/>
      <charset val="204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4"/>
        <bgColor indexed="64"/>
      </patternFill>
    </fill>
  </fills>
  <borders count="1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40"/>
      </right>
      <top/>
      <bottom style="hair">
        <color indexed="4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9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9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40"/>
      </top>
      <bottom style="hair">
        <color indexed="40"/>
      </bottom>
      <diagonal/>
    </border>
    <border>
      <left/>
      <right style="thin">
        <color indexed="40"/>
      </right>
      <top style="hair">
        <color indexed="40"/>
      </top>
      <bottom style="hair">
        <color indexed="40"/>
      </bottom>
      <diagonal/>
    </border>
    <border>
      <left/>
      <right/>
      <top/>
      <bottom style="hair">
        <color indexed="40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 style="thin">
        <color indexed="40"/>
      </right>
      <top/>
      <bottom style="hair">
        <color indexed="40"/>
      </bottom>
      <diagonal/>
    </border>
    <border>
      <left style="thin">
        <color indexed="40"/>
      </left>
      <right style="thin">
        <color indexed="40"/>
      </right>
      <top style="hair">
        <color indexed="40"/>
      </top>
      <bottom style="hair">
        <color indexed="40"/>
      </bottom>
      <diagonal/>
    </border>
    <border>
      <left/>
      <right style="thin">
        <color indexed="4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40"/>
      </left>
      <right style="thin">
        <color indexed="40"/>
      </right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40"/>
      </top>
      <bottom style="hair">
        <color indexed="40"/>
      </bottom>
      <diagonal/>
    </border>
    <border>
      <left/>
      <right style="thin">
        <color indexed="40"/>
      </right>
      <top style="thin">
        <color indexed="40"/>
      </top>
      <bottom style="hair">
        <color indexed="4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9" borderId="0" applyNumberFormat="0" applyBorder="0" applyAlignment="0" applyProtection="0"/>
    <xf numFmtId="0" fontId="73" fillId="10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73" fillId="19" borderId="0" applyNumberFormat="0" applyBorder="0" applyAlignment="0" applyProtection="0"/>
    <xf numFmtId="0" fontId="74" fillId="7" borderId="1" applyNumberFormat="0" applyAlignment="0" applyProtection="0"/>
    <xf numFmtId="0" fontId="75" fillId="20" borderId="2" applyNumberFormat="0" applyAlignment="0" applyProtection="0"/>
    <xf numFmtId="0" fontId="76" fillId="20" borderId="1" applyNumberFormat="0" applyAlignment="0" applyProtection="0"/>
    <xf numFmtId="0" fontId="77" fillId="0" borderId="3" applyNumberFormat="0" applyFill="0" applyAlignment="0" applyProtection="0"/>
    <xf numFmtId="0" fontId="78" fillId="0" borderId="4" applyNumberFormat="0" applyFill="0" applyAlignment="0" applyProtection="0"/>
    <xf numFmtId="0" fontId="79" fillId="0" borderId="5" applyNumberFormat="0" applyFill="0" applyAlignment="0" applyProtection="0"/>
    <xf numFmtId="0" fontId="79" fillId="0" borderId="0" applyNumberFormat="0" applyFill="0" applyBorder="0" applyAlignment="0" applyProtection="0"/>
    <xf numFmtId="0" fontId="80" fillId="0" borderId="6" applyNumberFormat="0" applyFill="0" applyAlignment="0" applyProtection="0"/>
    <xf numFmtId="0" fontId="81" fillId="21" borderId="7" applyNumberFormat="0" applyAlignment="0" applyProtection="0"/>
    <xf numFmtId="0" fontId="82" fillId="0" borderId="0" applyNumberFormat="0" applyFill="0" applyBorder="0" applyAlignment="0" applyProtection="0"/>
    <xf numFmtId="0" fontId="83" fillId="22" borderId="0" applyNumberFormat="0" applyBorder="0" applyAlignment="0" applyProtection="0"/>
    <xf numFmtId="0" fontId="24" fillId="0" borderId="0"/>
    <xf numFmtId="0" fontId="84" fillId="3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23" borderId="8" applyNumberFormat="0" applyFont="0" applyAlignment="0" applyProtection="0"/>
    <xf numFmtId="0" fontId="87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88" fillId="4" borderId="0" applyNumberFormat="0" applyBorder="0" applyAlignment="0" applyProtection="0"/>
  </cellStyleXfs>
  <cellXfs count="1351">
    <xf numFmtId="0" fontId="0" fillId="0" borderId="0" xfId="0"/>
    <xf numFmtId="0" fontId="0" fillId="24" borderId="0" xfId="0" applyFill="1"/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horizontal="center"/>
    </xf>
    <xf numFmtId="0" fontId="0" fillId="0" borderId="0" xfId="0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5" borderId="0" xfId="0" applyFill="1" applyBorder="1"/>
    <xf numFmtId="0" fontId="0" fillId="26" borderId="13" xfId="0" applyFill="1" applyBorder="1"/>
    <xf numFmtId="0" fontId="0" fillId="26" borderId="14" xfId="0" applyFill="1" applyBorder="1"/>
    <xf numFmtId="0" fontId="0" fillId="26" borderId="15" xfId="0" applyFill="1" applyBorder="1"/>
    <xf numFmtId="0" fontId="15" fillId="0" borderId="12" xfId="0" applyFont="1" applyBorder="1" applyAlignment="1">
      <alignment horizontal="center" vertical="center"/>
    </xf>
    <xf numFmtId="0" fontId="4" fillId="0" borderId="0" xfId="0" applyFont="1" applyFill="1"/>
    <xf numFmtId="0" fontId="16" fillId="0" borderId="0" xfId="0" applyFont="1"/>
    <xf numFmtId="0" fontId="17" fillId="25" borderId="0" xfId="0" applyFont="1" applyFill="1" applyBorder="1"/>
    <xf numFmtId="0" fontId="21" fillId="25" borderId="0" xfId="0" applyFont="1" applyFill="1"/>
    <xf numFmtId="0" fontId="19" fillId="25" borderId="0" xfId="0" applyFont="1" applyFill="1" applyBorder="1"/>
    <xf numFmtId="0" fontId="16" fillId="25" borderId="0" xfId="0" applyFont="1" applyFill="1"/>
    <xf numFmtId="0" fontId="20" fillId="25" borderId="0" xfId="0" applyFont="1" applyFill="1" applyBorder="1"/>
    <xf numFmtId="1" fontId="4" fillId="25" borderId="0" xfId="0" applyNumberFormat="1" applyFont="1" applyFill="1" applyBorder="1" applyAlignment="1">
      <alignment horizontal="center" vertical="center"/>
    </xf>
    <xf numFmtId="0" fontId="16" fillId="25" borderId="0" xfId="0" applyFont="1" applyFill="1" applyBorder="1" applyAlignment="1">
      <alignment vertical="center"/>
    </xf>
    <xf numFmtId="0" fontId="4" fillId="25" borderId="0" xfId="0" applyFont="1" applyFill="1" applyBorder="1" applyAlignment="1">
      <alignment horizontal="center"/>
    </xf>
    <xf numFmtId="0" fontId="16" fillId="25" borderId="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5" borderId="0" xfId="0" applyFont="1" applyFill="1" applyBorder="1" applyAlignment="1">
      <alignment vertical="center"/>
    </xf>
    <xf numFmtId="168" fontId="4" fillId="25" borderId="0" xfId="0" applyNumberFormat="1" applyFont="1" applyFill="1" applyBorder="1" applyAlignment="1">
      <alignment horizontal="center" vertical="center"/>
    </xf>
    <xf numFmtId="0" fontId="21" fillId="25" borderId="0" xfId="0" applyFont="1" applyFill="1" applyAlignment="1">
      <alignment vertical="center"/>
    </xf>
    <xf numFmtId="0" fontId="12" fillId="25" borderId="0" xfId="0" applyFont="1" applyFill="1" applyBorder="1" applyAlignment="1"/>
    <xf numFmtId="0" fontId="10" fillId="25" borderId="0" xfId="0" applyFont="1" applyFill="1" applyBorder="1" applyAlignment="1">
      <alignment vertical="center"/>
    </xf>
    <xf numFmtId="0" fontId="13" fillId="25" borderId="0" xfId="0" applyFont="1" applyFill="1" applyBorder="1" applyAlignment="1">
      <alignment horizontal="center"/>
    </xf>
    <xf numFmtId="0" fontId="3" fillId="25" borderId="0" xfId="0" applyFont="1" applyFill="1" applyBorder="1" applyAlignment="1">
      <alignment vertical="center"/>
    </xf>
    <xf numFmtId="167" fontId="1" fillId="25" borderId="0" xfId="0" applyNumberFormat="1" applyFont="1" applyFill="1" applyBorder="1" applyAlignment="1">
      <alignment vertical="center"/>
    </xf>
    <xf numFmtId="0" fontId="29" fillId="0" borderId="0" xfId="0" applyFont="1"/>
    <xf numFmtId="0" fontId="0" fillId="0" borderId="0" xfId="0" applyFill="1" applyBorder="1"/>
    <xf numFmtId="0" fontId="9" fillId="25" borderId="0" xfId="0" applyFont="1" applyFill="1" applyAlignment="1">
      <alignment vertical="center"/>
    </xf>
    <xf numFmtId="0" fontId="4" fillId="25" borderId="0" xfId="0" applyFont="1" applyFill="1" applyBorder="1" applyAlignment="1">
      <alignment horizontal="left"/>
    </xf>
    <xf numFmtId="0" fontId="9" fillId="25" borderId="0" xfId="0" applyFont="1" applyFill="1" applyBorder="1" applyAlignment="1">
      <alignment vertical="center"/>
    </xf>
    <xf numFmtId="0" fontId="0" fillId="25" borderId="0" xfId="0" applyFill="1" applyBorder="1" applyAlignment="1">
      <alignment vertical="center"/>
    </xf>
    <xf numFmtId="169" fontId="3" fillId="25" borderId="0" xfId="0" applyNumberFormat="1" applyFont="1" applyFill="1" applyBorder="1" applyAlignment="1">
      <alignment vertical="center"/>
    </xf>
    <xf numFmtId="0" fontId="9" fillId="25" borderId="0" xfId="0" applyFont="1" applyFill="1" applyBorder="1" applyAlignment="1">
      <alignment horizontal="right" vertical="center"/>
    </xf>
    <xf numFmtId="0" fontId="3" fillId="25" borderId="0" xfId="0" applyFont="1" applyFill="1" applyBorder="1" applyAlignment="1">
      <alignment horizontal="right"/>
    </xf>
    <xf numFmtId="0" fontId="1" fillId="25" borderId="0" xfId="0" applyFont="1" applyFill="1" applyAlignment="1">
      <alignment horizontal="left"/>
    </xf>
    <xf numFmtId="0" fontId="1" fillId="25" borderId="0" xfId="0" applyFont="1" applyFill="1"/>
    <xf numFmtId="169" fontId="1" fillId="25" borderId="0" xfId="0" applyNumberFormat="1" applyFont="1" applyFill="1" applyBorder="1" applyAlignment="1">
      <alignment vertical="center"/>
    </xf>
    <xf numFmtId="0" fontId="33" fillId="25" borderId="0" xfId="0" applyFont="1" applyFill="1"/>
    <xf numFmtId="0" fontId="9" fillId="25" borderId="0" xfId="0" applyFont="1" applyFill="1"/>
    <xf numFmtId="0" fontId="9" fillId="25" borderId="0" xfId="0" applyFont="1" applyFill="1" applyAlignment="1">
      <alignment horizontal="left"/>
    </xf>
    <xf numFmtId="0" fontId="4" fillId="25" borderId="0" xfId="0" applyFont="1" applyFill="1"/>
    <xf numFmtId="0" fontId="0" fillId="0" borderId="12" xfId="0" applyBorder="1" applyAlignment="1">
      <alignment horizontal="center" vertical="center"/>
    </xf>
    <xf numFmtId="0" fontId="1" fillId="27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25" borderId="0" xfId="0" applyFont="1" applyFill="1"/>
    <xf numFmtId="0" fontId="1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6" fillId="25" borderId="0" xfId="0" applyFont="1" applyFill="1"/>
    <xf numFmtId="0" fontId="1" fillId="25" borderId="0" xfId="0" applyFont="1" applyFill="1" applyAlignment="1">
      <alignment horizontal="center" shrinkToFit="1"/>
    </xf>
    <xf numFmtId="0" fontId="6" fillId="25" borderId="0" xfId="0" applyFont="1" applyFill="1"/>
    <xf numFmtId="0" fontId="6" fillId="25" borderId="0" xfId="0" applyFont="1" applyFill="1" applyAlignment="1">
      <alignment horizontal="center"/>
    </xf>
    <xf numFmtId="0" fontId="0" fillId="28" borderId="13" xfId="0" applyFill="1" applyBorder="1"/>
    <xf numFmtId="0" fontId="0" fillId="28" borderId="15" xfId="0" applyFill="1" applyBorder="1"/>
    <xf numFmtId="0" fontId="4" fillId="26" borderId="12" xfId="0" applyFont="1" applyFill="1" applyBorder="1" applyAlignment="1">
      <alignment horizontal="center"/>
    </xf>
    <xf numFmtId="0" fontId="0" fillId="29" borderId="0" xfId="0" applyFill="1"/>
    <xf numFmtId="0" fontId="4" fillId="0" borderId="0" xfId="0" applyFont="1" applyFill="1" applyBorder="1"/>
    <xf numFmtId="0" fontId="1" fillId="0" borderId="0" xfId="0" applyFont="1" applyFill="1" applyAlignment="1">
      <alignment horizontal="center" shrinkToFit="1"/>
    </xf>
    <xf numFmtId="0" fontId="28" fillId="25" borderId="0" xfId="0" applyFont="1" applyFill="1"/>
    <xf numFmtId="0" fontId="4" fillId="0" borderId="0" xfId="0" applyFont="1" applyAlignment="1"/>
    <xf numFmtId="0" fontId="21" fillId="0" borderId="0" xfId="0" applyFont="1"/>
    <xf numFmtId="0" fontId="21" fillId="29" borderId="16" xfId="0" applyFont="1" applyFill="1" applyBorder="1" applyAlignment="1">
      <alignment horizontal="left" vertical="center"/>
    </xf>
    <xf numFmtId="0" fontId="14" fillId="25" borderId="0" xfId="0" applyFont="1" applyFill="1" applyBorder="1" applyAlignment="1">
      <alignment horizontal="left" vertical="center"/>
    </xf>
    <xf numFmtId="0" fontId="14" fillId="25" borderId="0" xfId="0" applyNumberFormat="1" applyFont="1" applyFill="1" applyBorder="1" applyAlignment="1">
      <alignment horizontal="center" vertical="center"/>
    </xf>
    <xf numFmtId="0" fontId="14" fillId="25" borderId="0" xfId="0" applyFont="1" applyFill="1" applyBorder="1" applyAlignment="1">
      <alignment horizontal="center" vertical="center"/>
    </xf>
    <xf numFmtId="0" fontId="23" fillId="25" borderId="0" xfId="0" applyFont="1" applyFill="1" applyBorder="1" applyAlignment="1">
      <alignment horizontal="center" vertical="center"/>
    </xf>
    <xf numFmtId="0" fontId="14" fillId="25" borderId="0" xfId="0" applyFont="1" applyFill="1" applyBorder="1" applyAlignment="1">
      <alignment horizontal="left" vertical="center" wrapText="1"/>
    </xf>
    <xf numFmtId="0" fontId="14" fillId="25" borderId="0" xfId="0" applyFont="1" applyFill="1" applyBorder="1" applyAlignment="1">
      <alignment horizontal="center" vertical="center" wrapText="1"/>
    </xf>
    <xf numFmtId="0" fontId="22" fillId="25" borderId="0" xfId="0" applyFont="1" applyFill="1" applyBorder="1" applyAlignment="1">
      <alignment horizontal="left" vertical="center"/>
    </xf>
    <xf numFmtId="0" fontId="14" fillId="25" borderId="0" xfId="0" applyNumberFormat="1" applyFont="1" applyFill="1" applyBorder="1" applyAlignment="1">
      <alignment horizontal="left" vertical="center"/>
    </xf>
    <xf numFmtId="49" fontId="14" fillId="25" borderId="0" xfId="36" applyNumberFormat="1" applyFont="1" applyFill="1" applyBorder="1" applyAlignment="1">
      <alignment horizontal="left" vertical="center"/>
    </xf>
    <xf numFmtId="0" fontId="4" fillId="25" borderId="0" xfId="0" applyFont="1" applyFill="1" applyBorder="1"/>
    <xf numFmtId="0" fontId="11" fillId="25" borderId="0" xfId="0" applyFont="1" applyFill="1" applyBorder="1" applyAlignment="1">
      <alignment horizontal="center" vertical="center"/>
    </xf>
    <xf numFmtId="0" fontId="26" fillId="25" borderId="0" xfId="0" applyFont="1" applyFill="1" applyBorder="1" applyAlignment="1">
      <alignment horizontal="left"/>
    </xf>
    <xf numFmtId="0" fontId="26" fillId="25" borderId="0" xfId="0" applyFont="1" applyFill="1" applyBorder="1" applyAlignment="1">
      <alignment horizontal="center"/>
    </xf>
    <xf numFmtId="0" fontId="25" fillId="25" borderId="0" xfId="0" applyFont="1" applyFill="1" applyBorder="1" applyAlignment="1">
      <alignment wrapText="1"/>
    </xf>
    <xf numFmtId="0" fontId="23" fillId="25" borderId="0" xfId="0" applyFont="1" applyFill="1" applyBorder="1" applyAlignment="1">
      <alignment wrapText="1"/>
    </xf>
    <xf numFmtId="0" fontId="4" fillId="26" borderId="12" xfId="0" applyFont="1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0" fontId="21" fillId="0" borderId="12" xfId="0" applyNumberFormat="1" applyFont="1" applyFill="1" applyBorder="1" applyAlignment="1">
      <alignment horizontal="center"/>
    </xf>
    <xf numFmtId="0" fontId="40" fillId="25" borderId="0" xfId="0" applyFont="1" applyFill="1"/>
    <xf numFmtId="0" fontId="4" fillId="25" borderId="0" xfId="0" applyFont="1" applyFill="1" applyAlignment="1"/>
    <xf numFmtId="0" fontId="29" fillId="25" borderId="0" xfId="0" applyFont="1" applyFill="1"/>
    <xf numFmtId="0" fontId="4" fillId="0" borderId="12" xfId="0" applyFont="1" applyBorder="1"/>
    <xf numFmtId="0" fontId="4" fillId="0" borderId="0" xfId="0" applyFont="1" applyAlignment="1">
      <alignment horizontal="left"/>
    </xf>
    <xf numFmtId="0" fontId="4" fillId="27" borderId="17" xfId="0" applyFont="1" applyFill="1" applyBorder="1" applyAlignment="1">
      <alignment horizontal="center" vertical="center" shrinkToFit="1"/>
    </xf>
    <xf numFmtId="0" fontId="4" fillId="27" borderId="18" xfId="0" applyFont="1" applyFill="1" applyBorder="1" applyAlignment="1">
      <alignment horizontal="center" vertical="center" shrinkToFit="1"/>
    </xf>
    <xf numFmtId="0" fontId="4" fillId="27" borderId="19" xfId="0" applyFont="1" applyFill="1" applyBorder="1" applyAlignment="1">
      <alignment horizontal="center" vertical="center" shrinkToFit="1"/>
    </xf>
    <xf numFmtId="0" fontId="4" fillId="27" borderId="20" xfId="0" applyFont="1" applyFill="1" applyBorder="1" applyAlignment="1">
      <alignment horizontal="center" vertical="center" shrinkToFit="1"/>
    </xf>
    <xf numFmtId="172" fontId="31" fillId="0" borderId="12" xfId="0" applyNumberFormat="1" applyFont="1" applyFill="1" applyBorder="1" applyAlignment="1">
      <alignment horizontal="center"/>
    </xf>
    <xf numFmtId="165" fontId="26" fillId="0" borderId="12" xfId="0" applyNumberFormat="1" applyFont="1" applyFill="1" applyBorder="1" applyAlignment="1">
      <alignment horizontal="left"/>
    </xf>
    <xf numFmtId="164" fontId="41" fillId="0" borderId="12" xfId="0" applyNumberFormat="1" applyFont="1" applyBorder="1" applyAlignment="1">
      <alignment horizontal="center" shrinkToFit="1"/>
    </xf>
    <xf numFmtId="0" fontId="44" fillId="0" borderId="21" xfId="0" applyFont="1" applyBorder="1"/>
    <xf numFmtId="0" fontId="45" fillId="0" borderId="12" xfId="0" applyFont="1" applyBorder="1"/>
    <xf numFmtId="0" fontId="44" fillId="0" borderId="12" xfId="0" applyFont="1" applyBorder="1"/>
    <xf numFmtId="172" fontId="31" fillId="0" borderId="22" xfId="0" applyNumberFormat="1" applyFont="1" applyFill="1" applyBorder="1" applyAlignment="1">
      <alignment horizontal="center"/>
    </xf>
    <xf numFmtId="165" fontId="18" fillId="0" borderId="23" xfId="0" applyNumberFormat="1" applyFont="1" applyFill="1" applyBorder="1" applyAlignment="1">
      <alignment horizontal="center"/>
    </xf>
    <xf numFmtId="0" fontId="8" fillId="25" borderId="0" xfId="0" applyFont="1" applyFill="1" applyAlignment="1">
      <alignment vertical="top"/>
    </xf>
    <xf numFmtId="2" fontId="46" fillId="25" borderId="0" xfId="0" applyNumberFormat="1" applyFont="1" applyFill="1" applyAlignment="1">
      <alignment horizontal="left"/>
    </xf>
    <xf numFmtId="0" fontId="4" fillId="0" borderId="13" xfId="0" applyFont="1" applyBorder="1"/>
    <xf numFmtId="165" fontId="18" fillId="0" borderId="24" xfId="0" applyNumberFormat="1" applyFont="1" applyFill="1" applyBorder="1" applyAlignment="1">
      <alignment horizontal="center"/>
    </xf>
    <xf numFmtId="173" fontId="26" fillId="0" borderId="25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8" fillId="0" borderId="0" xfId="0" applyFont="1"/>
    <xf numFmtId="0" fontId="49" fillId="0" borderId="12" xfId="0" applyFont="1" applyBorder="1" applyAlignment="1">
      <alignment horizontal="center" vertical="center" wrapText="1"/>
    </xf>
    <xf numFmtId="0" fontId="0" fillId="30" borderId="14" xfId="0" applyFill="1" applyBorder="1"/>
    <xf numFmtId="0" fontId="0" fillId="30" borderId="15" xfId="0" applyFill="1" applyBorder="1"/>
    <xf numFmtId="164" fontId="43" fillId="30" borderId="12" xfId="0" applyNumberFormat="1" applyFont="1" applyFill="1" applyBorder="1" applyAlignment="1">
      <alignment horizontal="center" shrinkToFit="1"/>
    </xf>
    <xf numFmtId="0" fontId="4" fillId="26" borderId="12" xfId="0" applyFont="1" applyFill="1" applyBorder="1"/>
    <xf numFmtId="164" fontId="43" fillId="30" borderId="18" xfId="0" applyNumberFormat="1" applyFont="1" applyFill="1" applyBorder="1" applyAlignment="1">
      <alignment horizontal="center" shrinkToFit="1"/>
    </xf>
    <xf numFmtId="165" fontId="26" fillId="0" borderId="13" xfId="0" applyNumberFormat="1" applyFont="1" applyFill="1" applyBorder="1" applyAlignment="1">
      <alignment horizontal="left"/>
    </xf>
    <xf numFmtId="165" fontId="18" fillId="0" borderId="26" xfId="0" applyNumberFormat="1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66" fontId="4" fillId="0" borderId="28" xfId="0" applyNumberFormat="1" applyFont="1" applyBorder="1" applyAlignment="1">
      <alignment horizontal="center"/>
    </xf>
    <xf numFmtId="175" fontId="21" fillId="30" borderId="29" xfId="0" applyNumberFormat="1" applyFont="1" applyFill="1" applyBorder="1" applyAlignment="1">
      <alignment horizontal="center" vertical="center"/>
    </xf>
    <xf numFmtId="165" fontId="26" fillId="0" borderId="22" xfId="0" applyNumberFormat="1" applyFont="1" applyFill="1" applyBorder="1" applyAlignment="1">
      <alignment horizontal="center"/>
    </xf>
    <xf numFmtId="165" fontId="26" fillId="31" borderId="22" xfId="0" applyNumberFormat="1" applyFont="1" applyFill="1" applyBorder="1" applyAlignment="1">
      <alignment horizontal="left"/>
    </xf>
    <xf numFmtId="165" fontId="26" fillId="0" borderId="28" xfId="0" applyNumberFormat="1" applyFont="1" applyFill="1" applyBorder="1" applyAlignment="1">
      <alignment horizontal="left"/>
    </xf>
    <xf numFmtId="0" fontId="9" fillId="0" borderId="12" xfId="0" applyNumberFormat="1" applyFont="1" applyFill="1" applyBorder="1" applyAlignment="1">
      <alignment horizontal="center" vertical="top"/>
    </xf>
    <xf numFmtId="0" fontId="4" fillId="32" borderId="12" xfId="0" applyFont="1" applyFill="1" applyBorder="1"/>
    <xf numFmtId="1" fontId="21" fillId="0" borderId="0" xfId="0" applyNumberFormat="1" applyFont="1" applyFill="1" applyBorder="1" applyAlignment="1">
      <alignment horizontal="center"/>
    </xf>
    <xf numFmtId="175" fontId="21" fillId="0" borderId="0" xfId="0" applyNumberFormat="1" applyFont="1" applyFill="1" applyBorder="1" applyAlignment="1">
      <alignment horizontal="center" vertical="center"/>
    </xf>
    <xf numFmtId="0" fontId="21" fillId="25" borderId="0" xfId="0" applyFont="1" applyFill="1" applyBorder="1"/>
    <xf numFmtId="0" fontId="21" fillId="25" borderId="0" xfId="0" applyFont="1" applyFill="1" applyBorder="1" applyAlignment="1">
      <alignment vertical="center"/>
    </xf>
    <xf numFmtId="0" fontId="21" fillId="25" borderId="0" xfId="0" applyNumberFormat="1" applyFont="1" applyFill="1" applyBorder="1" applyAlignment="1">
      <alignment horizontal="center"/>
    </xf>
    <xf numFmtId="166" fontId="4" fillId="25" borderId="0" xfId="0" applyNumberFormat="1" applyFont="1" applyFill="1" applyBorder="1"/>
    <xf numFmtId="166" fontId="21" fillId="25" borderId="0" xfId="0" applyNumberFormat="1" applyFont="1" applyFill="1" applyBorder="1"/>
    <xf numFmtId="0" fontId="21" fillId="25" borderId="12" xfId="0" applyFont="1" applyFill="1" applyBorder="1" applyAlignment="1">
      <alignment horizontal="left"/>
    </xf>
    <xf numFmtId="0" fontId="4" fillId="25" borderId="12" xfId="0" applyFont="1" applyFill="1" applyBorder="1"/>
    <xf numFmtId="0" fontId="21" fillId="27" borderId="17" xfId="0" applyFont="1" applyFill="1" applyBorder="1" applyAlignment="1">
      <alignment horizontal="center"/>
    </xf>
    <xf numFmtId="0" fontId="21" fillId="27" borderId="30" xfId="0" applyFont="1" applyFill="1" applyBorder="1" applyAlignment="1">
      <alignment horizontal="center"/>
    </xf>
    <xf numFmtId="0" fontId="21" fillId="27" borderId="23" xfId="0" applyFont="1" applyFill="1" applyBorder="1" applyAlignment="1">
      <alignment horizontal="center"/>
    </xf>
    <xf numFmtId="0" fontId="11" fillId="0" borderId="12" xfId="0" applyFont="1" applyBorder="1" applyAlignment="1">
      <alignment horizontal="left" vertical="center"/>
    </xf>
    <xf numFmtId="0" fontId="50" fillId="0" borderId="12" xfId="0" applyFont="1" applyBorder="1" applyAlignment="1">
      <alignment horizontal="left" vertical="center"/>
    </xf>
    <xf numFmtId="0" fontId="21" fillId="27" borderId="30" xfId="0" applyFont="1" applyFill="1" applyBorder="1" applyAlignment="1">
      <alignment horizontal="left"/>
    </xf>
    <xf numFmtId="0" fontId="4" fillId="33" borderId="12" xfId="0" applyFont="1" applyFill="1" applyBorder="1" applyAlignment="1">
      <alignment horizontal="center" vertical="center"/>
    </xf>
    <xf numFmtId="166" fontId="27" fillId="25" borderId="30" xfId="0" applyNumberFormat="1" applyFont="1" applyFill="1" applyBorder="1" applyAlignment="1">
      <alignment horizontal="center"/>
    </xf>
    <xf numFmtId="166" fontId="27" fillId="25" borderId="23" xfId="0" applyNumberFormat="1" applyFont="1" applyFill="1" applyBorder="1" applyAlignment="1">
      <alignment horizontal="center"/>
    </xf>
    <xf numFmtId="166" fontId="27" fillId="25" borderId="22" xfId="0" applyNumberFormat="1" applyFont="1" applyFill="1" applyBorder="1" applyAlignment="1">
      <alignment horizontal="center"/>
    </xf>
    <xf numFmtId="166" fontId="27" fillId="25" borderId="31" xfId="0" applyNumberFormat="1" applyFont="1" applyFill="1" applyBorder="1" applyAlignment="1">
      <alignment horizontal="center"/>
    </xf>
    <xf numFmtId="166" fontId="27" fillId="25" borderId="28" xfId="0" applyNumberFormat="1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 vertical="center" wrapText="1"/>
    </xf>
    <xf numFmtId="0" fontId="4" fillId="29" borderId="26" xfId="0" applyFont="1" applyFill="1" applyBorder="1"/>
    <xf numFmtId="0" fontId="4" fillId="29" borderId="27" xfId="0" applyFont="1" applyFill="1" applyBorder="1"/>
    <xf numFmtId="0" fontId="4" fillId="29" borderId="25" xfId="0" applyFont="1" applyFill="1" applyBorder="1"/>
    <xf numFmtId="0" fontId="21" fillId="25" borderId="0" xfId="0" applyFont="1" applyFill="1" applyBorder="1" applyAlignment="1">
      <alignment horizontal="left"/>
    </xf>
    <xf numFmtId="0" fontId="4" fillId="33" borderId="26" xfId="0" applyFont="1" applyFill="1" applyBorder="1" applyAlignment="1">
      <alignment horizontal="center" vertical="center"/>
    </xf>
    <xf numFmtId="0" fontId="13" fillId="0" borderId="0" xfId="0" applyFont="1" applyAlignment="1">
      <alignment shrinkToFit="1"/>
    </xf>
    <xf numFmtId="0" fontId="4" fillId="29" borderId="12" xfId="0" applyFont="1" applyFill="1" applyBorder="1" applyAlignment="1">
      <alignment horizontal="center"/>
    </xf>
    <xf numFmtId="0" fontId="4" fillId="29" borderId="12" xfId="0" applyFont="1" applyFill="1" applyBorder="1" applyAlignment="1">
      <alignment horizontal="left"/>
    </xf>
    <xf numFmtId="166" fontId="4" fillId="29" borderId="12" xfId="0" applyNumberFormat="1" applyFont="1" applyFill="1" applyBorder="1" applyAlignment="1">
      <alignment horizontal="center" shrinkToFit="1"/>
    </xf>
    <xf numFmtId="0" fontId="4" fillId="29" borderId="12" xfId="0" applyFont="1" applyFill="1" applyBorder="1"/>
    <xf numFmtId="0" fontId="4" fillId="34" borderId="0" xfId="0" applyFont="1" applyFill="1"/>
    <xf numFmtId="0" fontId="13" fillId="34" borderId="0" xfId="0" applyFont="1" applyFill="1" applyAlignment="1">
      <alignment shrinkToFit="1"/>
    </xf>
    <xf numFmtId="166" fontId="4" fillId="30" borderId="11" xfId="0" applyNumberFormat="1" applyFont="1" applyFill="1" applyBorder="1" applyAlignment="1">
      <alignment horizontal="center"/>
    </xf>
    <xf numFmtId="166" fontId="4" fillId="30" borderId="26" xfId="0" applyNumberFormat="1" applyFont="1" applyFill="1" applyBorder="1" applyAlignment="1">
      <alignment horizontal="center"/>
    </xf>
    <xf numFmtId="0" fontId="4" fillId="29" borderId="26" xfId="0" applyFont="1" applyFill="1" applyBorder="1" applyAlignment="1">
      <alignment horizontal="center"/>
    </xf>
    <xf numFmtId="0" fontId="4" fillId="29" borderId="26" xfId="0" applyFont="1" applyFill="1" applyBorder="1" applyAlignment="1">
      <alignment horizontal="left"/>
    </xf>
    <xf numFmtId="166" fontId="4" fillId="29" borderId="26" xfId="0" applyNumberFormat="1" applyFont="1" applyFill="1" applyBorder="1" applyAlignment="1">
      <alignment horizontal="center" shrinkToFit="1"/>
    </xf>
    <xf numFmtId="0" fontId="13" fillId="0" borderId="0" xfId="0" applyFont="1" applyFill="1" applyBorder="1" applyAlignment="1">
      <alignment shrinkToFit="1"/>
    </xf>
    <xf numFmtId="0" fontId="0" fillId="0" borderId="0" xfId="0" applyBorder="1"/>
    <xf numFmtId="177" fontId="38" fillId="24" borderId="26" xfId="0" applyNumberFormat="1" applyFont="1" applyFill="1" applyBorder="1" applyAlignment="1">
      <alignment horizontal="center" vertical="center"/>
    </xf>
    <xf numFmtId="0" fontId="21" fillId="29" borderId="32" xfId="0" applyFont="1" applyFill="1" applyBorder="1" applyAlignment="1">
      <alignment horizontal="left" vertical="center"/>
    </xf>
    <xf numFmtId="0" fontId="21" fillId="29" borderId="33" xfId="0" applyFont="1" applyFill="1" applyBorder="1" applyAlignment="1">
      <alignment horizontal="left" vertical="center"/>
    </xf>
    <xf numFmtId="0" fontId="8" fillId="29" borderId="12" xfId="0" applyFont="1" applyFill="1" applyBorder="1" applyAlignment="1">
      <alignment horizontal="center" vertical="center" wrapText="1"/>
    </xf>
    <xf numFmtId="0" fontId="8" fillId="29" borderId="12" xfId="0" applyFont="1" applyFill="1" applyBorder="1" applyAlignment="1">
      <alignment horizontal="center" vertical="center" wrapText="1" shrinkToFit="1"/>
    </xf>
    <xf numFmtId="0" fontId="8" fillId="29" borderId="12" xfId="0" applyFont="1" applyFill="1" applyBorder="1" applyAlignment="1">
      <alignment horizontal="center"/>
    </xf>
    <xf numFmtId="0" fontId="8" fillId="29" borderId="15" xfId="0" applyFont="1" applyFill="1" applyBorder="1" applyAlignment="1">
      <alignment horizontal="center"/>
    </xf>
    <xf numFmtId="0" fontId="8" fillId="29" borderId="26" xfId="0" applyFont="1" applyFill="1" applyBorder="1" applyAlignment="1">
      <alignment horizontal="center"/>
    </xf>
    <xf numFmtId="0" fontId="18" fillId="30" borderId="15" xfId="0" applyFont="1" applyFill="1" applyBorder="1" applyAlignment="1">
      <alignment horizontal="center"/>
    </xf>
    <xf numFmtId="0" fontId="18" fillId="30" borderId="12" xfId="0" applyFont="1" applyFill="1" applyBorder="1" applyAlignment="1">
      <alignment horizontal="center"/>
    </xf>
    <xf numFmtId="0" fontId="17" fillId="29" borderId="34" xfId="0" applyFont="1" applyFill="1" applyBorder="1"/>
    <xf numFmtId="0" fontId="30" fillId="29" borderId="11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166" fontId="27" fillId="25" borderId="35" xfId="0" applyNumberFormat="1" applyFont="1" applyFill="1" applyBorder="1" applyAlignment="1">
      <alignment horizontal="center"/>
    </xf>
    <xf numFmtId="0" fontId="44" fillId="24" borderId="26" xfId="0" applyFont="1" applyFill="1" applyBorder="1" applyAlignment="1">
      <alignment horizontal="center"/>
    </xf>
    <xf numFmtId="49" fontId="34" fillId="26" borderId="13" xfId="0" applyNumberFormat="1" applyFont="1" applyFill="1" applyBorder="1" applyAlignment="1">
      <alignment horizontal="center" vertical="center"/>
    </xf>
    <xf numFmtId="49" fontId="34" fillId="26" borderId="15" xfId="0" applyNumberFormat="1" applyFont="1" applyFill="1" applyBorder="1" applyAlignment="1">
      <alignment horizontal="center" vertical="center"/>
    </xf>
    <xf numFmtId="0" fontId="0" fillId="0" borderId="36" xfId="0" applyBorder="1"/>
    <xf numFmtId="165" fontId="51" fillId="27" borderId="27" xfId="0" applyNumberFormat="1" applyFont="1" applyFill="1" applyBorder="1" applyAlignment="1">
      <alignment horizontal="center"/>
    </xf>
    <xf numFmtId="164" fontId="41" fillId="0" borderId="19" xfId="0" applyNumberFormat="1" applyFont="1" applyBorder="1" applyAlignment="1">
      <alignment horizontal="center" shrinkToFit="1"/>
    </xf>
    <xf numFmtId="164" fontId="41" fillId="31" borderId="19" xfId="0" applyNumberFormat="1" applyFont="1" applyFill="1" applyBorder="1" applyAlignment="1">
      <alignment horizontal="center" shrinkToFit="1"/>
    </xf>
    <xf numFmtId="164" fontId="43" fillId="31" borderId="19" xfId="0" applyNumberFormat="1" applyFont="1" applyFill="1" applyBorder="1" applyAlignment="1">
      <alignment horizontal="center" shrinkToFit="1"/>
    </xf>
    <xf numFmtId="164" fontId="41" fillId="0" borderId="20" xfId="0" applyNumberFormat="1" applyFont="1" applyBorder="1" applyAlignment="1">
      <alignment horizontal="center" shrinkToFit="1"/>
    </xf>
    <xf numFmtId="164" fontId="41" fillId="0" borderId="20" xfId="0" applyNumberFormat="1" applyFont="1" applyBorder="1" applyAlignment="1">
      <alignment horizontal="left" shrinkToFit="1"/>
    </xf>
    <xf numFmtId="164" fontId="41" fillId="31" borderId="18" xfId="0" applyNumberFormat="1" applyFont="1" applyFill="1" applyBorder="1" applyAlignment="1">
      <alignment horizontal="left" shrinkToFit="1"/>
    </xf>
    <xf numFmtId="0" fontId="39" fillId="0" borderId="12" xfId="0" applyFont="1" applyFill="1" applyBorder="1" applyAlignment="1">
      <alignment horizontal="center"/>
    </xf>
    <xf numFmtId="175" fontId="43" fillId="30" borderId="12" xfId="0" applyNumberFormat="1" applyFont="1" applyFill="1" applyBorder="1" applyAlignment="1">
      <alignment horizontal="center" vertical="center"/>
    </xf>
    <xf numFmtId="0" fontId="57" fillId="35" borderId="37" xfId="0" applyFont="1" applyFill="1" applyBorder="1" applyAlignment="1">
      <alignment horizontal="center"/>
    </xf>
    <xf numFmtId="0" fontId="21" fillId="35" borderId="38" xfId="0" applyFont="1" applyFill="1" applyBorder="1"/>
    <xf numFmtId="165" fontId="18" fillId="0" borderId="30" xfId="0" applyNumberFormat="1" applyFont="1" applyFill="1" applyBorder="1" applyAlignment="1">
      <alignment horizontal="center"/>
    </xf>
    <xf numFmtId="172" fontId="31" fillId="0" borderId="31" xfId="0" applyNumberFormat="1" applyFont="1" applyFill="1" applyBorder="1" applyAlignment="1">
      <alignment horizontal="center"/>
    </xf>
    <xf numFmtId="165" fontId="18" fillId="0" borderId="39" xfId="0" applyNumberFormat="1" applyFont="1" applyFill="1" applyBorder="1" applyAlignment="1">
      <alignment horizontal="center"/>
    </xf>
    <xf numFmtId="0" fontId="47" fillId="0" borderId="31" xfId="0" applyFont="1" applyFill="1" applyBorder="1" applyAlignment="1">
      <alignment horizontal="center"/>
    </xf>
    <xf numFmtId="0" fontId="47" fillId="0" borderId="28" xfId="0" applyFont="1" applyFill="1" applyBorder="1" applyAlignment="1">
      <alignment horizontal="center"/>
    </xf>
    <xf numFmtId="0" fontId="18" fillId="0" borderId="31" xfId="0" applyNumberFormat="1" applyFont="1" applyBorder="1" applyAlignment="1">
      <alignment horizontal="center" vertical="center"/>
    </xf>
    <xf numFmtId="0" fontId="18" fillId="0" borderId="28" xfId="0" applyNumberFormat="1" applyFont="1" applyBorder="1" applyAlignment="1">
      <alignment horizontal="center" vertical="center"/>
    </xf>
    <xf numFmtId="1" fontId="21" fillId="0" borderId="31" xfId="0" applyNumberFormat="1" applyFont="1" applyFill="1" applyBorder="1" applyAlignment="1">
      <alignment horizontal="center"/>
    </xf>
    <xf numFmtId="1" fontId="21" fillId="0" borderId="28" xfId="0" applyNumberFormat="1" applyFont="1" applyFill="1" applyBorder="1" applyAlignment="1">
      <alignment horizontal="center"/>
    </xf>
    <xf numFmtId="165" fontId="21" fillId="0" borderId="31" xfId="0" applyNumberFormat="1" applyFont="1" applyFill="1" applyBorder="1" applyAlignment="1">
      <alignment horizontal="center" vertical="center"/>
    </xf>
    <xf numFmtId="165" fontId="21" fillId="0" borderId="28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165" fontId="26" fillId="0" borderId="16" xfId="0" applyNumberFormat="1" applyFont="1" applyFill="1" applyBorder="1" applyAlignment="1">
      <alignment horizontal="left"/>
    </xf>
    <xf numFmtId="1" fontId="21" fillId="0" borderId="19" xfId="0" applyNumberFormat="1" applyFont="1" applyFill="1" applyBorder="1" applyAlignment="1">
      <alignment horizontal="center"/>
    </xf>
    <xf numFmtId="1" fontId="21" fillId="0" borderId="20" xfId="0" applyNumberFormat="1" applyFont="1" applyFill="1" applyBorder="1" applyAlignment="1">
      <alignment horizontal="center"/>
    </xf>
    <xf numFmtId="165" fontId="18" fillId="27" borderId="12" xfId="0" applyNumberFormat="1" applyFont="1" applyFill="1" applyBorder="1" applyAlignment="1">
      <alignment horizontal="center"/>
    </xf>
    <xf numFmtId="172" fontId="31" fillId="0" borderId="28" xfId="0" applyNumberFormat="1" applyFont="1" applyFill="1" applyBorder="1" applyAlignment="1">
      <alignment horizontal="center"/>
    </xf>
    <xf numFmtId="165" fontId="18" fillId="0" borderId="42" xfId="0" applyNumberFormat="1" applyFont="1" applyFill="1" applyBorder="1" applyAlignment="1">
      <alignment horizontal="center"/>
    </xf>
    <xf numFmtId="175" fontId="21" fillId="30" borderId="43" xfId="0" applyNumberFormat="1" applyFont="1" applyFill="1" applyBorder="1" applyAlignment="1">
      <alignment horizontal="center" vertical="center"/>
    </xf>
    <xf numFmtId="165" fontId="26" fillId="27" borderId="32" xfId="0" applyNumberFormat="1" applyFont="1" applyFill="1" applyBorder="1" applyAlignment="1">
      <alignment horizontal="center"/>
    </xf>
    <xf numFmtId="165" fontId="21" fillId="27" borderId="16" xfId="0" applyNumberFormat="1" applyFont="1" applyFill="1" applyBorder="1" applyAlignment="1">
      <alignment horizontal="center"/>
    </xf>
    <xf numFmtId="165" fontId="52" fillId="0" borderId="13" xfId="0" applyNumberFormat="1" applyFont="1" applyFill="1" applyBorder="1" applyAlignment="1">
      <alignment horizontal="center"/>
    </xf>
    <xf numFmtId="0" fontId="44" fillId="0" borderId="44" xfId="0" applyFont="1" applyBorder="1"/>
    <xf numFmtId="0" fontId="45" fillId="0" borderId="45" xfId="0" applyFont="1" applyBorder="1"/>
    <xf numFmtId="0" fontId="44" fillId="0" borderId="46" xfId="0" applyFont="1" applyBorder="1"/>
    <xf numFmtId="165" fontId="26" fillId="0" borderId="47" xfId="0" applyNumberFormat="1" applyFont="1" applyFill="1" applyBorder="1" applyAlignment="1">
      <alignment horizontal="left"/>
    </xf>
    <xf numFmtId="0" fontId="4" fillId="0" borderId="45" xfId="0" applyFont="1" applyBorder="1"/>
    <xf numFmtId="0" fontId="21" fillId="0" borderId="45" xfId="0" applyFont="1" applyBorder="1"/>
    <xf numFmtId="0" fontId="26" fillId="0" borderId="45" xfId="0" applyFont="1" applyBorder="1"/>
    <xf numFmtId="165" fontId="21" fillId="0" borderId="48" xfId="0" applyNumberFormat="1" applyFont="1" applyFill="1" applyBorder="1" applyAlignment="1">
      <alignment horizontal="center" vertical="top"/>
    </xf>
    <xf numFmtId="165" fontId="18" fillId="0" borderId="17" xfId="0" applyNumberFormat="1" applyFont="1" applyFill="1" applyBorder="1" applyAlignment="1">
      <alignment horizontal="center"/>
    </xf>
    <xf numFmtId="175" fontId="21" fillId="30" borderId="49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/>
    </xf>
    <xf numFmtId="0" fontId="47" fillId="0" borderId="22" xfId="0" applyFont="1" applyFill="1" applyBorder="1" applyAlignment="1">
      <alignment horizontal="center"/>
    </xf>
    <xf numFmtId="0" fontId="18" fillId="0" borderId="22" xfId="0" applyNumberFormat="1" applyFont="1" applyBorder="1" applyAlignment="1">
      <alignment horizontal="center" vertical="center"/>
    </xf>
    <xf numFmtId="1" fontId="21" fillId="0" borderId="22" xfId="0" applyNumberFormat="1" applyFont="1" applyFill="1" applyBorder="1" applyAlignment="1">
      <alignment horizontal="center"/>
    </xf>
    <xf numFmtId="165" fontId="21" fillId="0" borderId="22" xfId="0" applyNumberFormat="1" applyFont="1" applyFill="1" applyBorder="1" applyAlignment="1">
      <alignment horizontal="center" vertical="center"/>
    </xf>
    <xf numFmtId="1" fontId="21" fillId="0" borderId="18" xfId="0" applyNumberFormat="1" applyFont="1" applyFill="1" applyBorder="1" applyAlignment="1">
      <alignment horizontal="center"/>
    </xf>
    <xf numFmtId="165" fontId="9" fillId="0" borderId="12" xfId="0" applyNumberFormat="1" applyFont="1" applyFill="1" applyBorder="1" applyAlignment="1">
      <alignment horizontal="left" vertical="top"/>
    </xf>
    <xf numFmtId="0" fontId="58" fillId="0" borderId="0" xfId="0" applyFont="1" applyAlignment="1">
      <alignment vertical="center"/>
    </xf>
    <xf numFmtId="0" fontId="18" fillId="26" borderId="12" xfId="0" applyFont="1" applyFill="1" applyBorder="1" applyAlignment="1">
      <alignment horizontal="center" vertical="center" wrapText="1"/>
    </xf>
    <xf numFmtId="166" fontId="59" fillId="0" borderId="50" xfId="0" applyNumberFormat="1" applyFont="1" applyBorder="1" applyAlignment="1">
      <alignment horizontal="center"/>
    </xf>
    <xf numFmtId="166" fontId="59" fillId="0" borderId="51" xfId="0" applyNumberFormat="1" applyFont="1" applyBorder="1" applyAlignment="1">
      <alignment horizontal="center"/>
    </xf>
    <xf numFmtId="166" fontId="27" fillId="25" borderId="40" xfId="0" applyNumberFormat="1" applyFont="1" applyFill="1" applyBorder="1" applyAlignment="1">
      <alignment horizontal="center"/>
    </xf>
    <xf numFmtId="166" fontId="27" fillId="25" borderId="41" xfId="0" applyNumberFormat="1" applyFont="1" applyFill="1" applyBorder="1" applyAlignment="1">
      <alignment horizontal="center"/>
    </xf>
    <xf numFmtId="166" fontId="4" fillId="0" borderId="41" xfId="0" applyNumberFormat="1" applyFont="1" applyBorder="1" applyAlignment="1">
      <alignment horizontal="center"/>
    </xf>
    <xf numFmtId="166" fontId="59" fillId="0" borderId="21" xfId="0" applyNumberFormat="1" applyFont="1" applyBorder="1" applyAlignment="1">
      <alignment horizontal="center"/>
    </xf>
    <xf numFmtId="166" fontId="27" fillId="25" borderId="52" xfId="0" applyNumberFormat="1" applyFont="1" applyFill="1" applyBorder="1" applyAlignment="1">
      <alignment horizontal="center"/>
    </xf>
    <xf numFmtId="166" fontId="27" fillId="25" borderId="53" xfId="0" applyNumberFormat="1" applyFont="1" applyFill="1" applyBorder="1" applyAlignment="1">
      <alignment horizontal="center"/>
    </xf>
    <xf numFmtId="166" fontId="27" fillId="25" borderId="54" xfId="0" applyNumberFormat="1" applyFont="1" applyFill="1" applyBorder="1" applyAlignment="1">
      <alignment horizontal="center"/>
    </xf>
    <xf numFmtId="166" fontId="4" fillId="0" borderId="54" xfId="0" applyNumberFormat="1" applyFont="1" applyBorder="1" applyAlignment="1">
      <alignment horizontal="center"/>
    </xf>
    <xf numFmtId="166" fontId="59" fillId="0" borderId="55" xfId="0" applyNumberFormat="1" applyFont="1" applyBorder="1" applyAlignment="1">
      <alignment horizontal="center"/>
    </xf>
    <xf numFmtId="165" fontId="26" fillId="0" borderId="51" xfId="0" applyNumberFormat="1" applyFont="1" applyFill="1" applyBorder="1" applyAlignment="1">
      <alignment horizontal="center"/>
    </xf>
    <xf numFmtId="0" fontId="21" fillId="35" borderId="56" xfId="0" applyFont="1" applyFill="1" applyBorder="1"/>
    <xf numFmtId="165" fontId="26" fillId="27" borderId="16" xfId="0" applyNumberFormat="1" applyFont="1" applyFill="1" applyBorder="1" applyAlignment="1">
      <alignment horizontal="center"/>
    </xf>
    <xf numFmtId="0" fontId="26" fillId="0" borderId="35" xfId="0" applyNumberFormat="1" applyFont="1" applyFill="1" applyBorder="1" applyAlignment="1">
      <alignment horizontal="center"/>
    </xf>
    <xf numFmtId="0" fontId="26" fillId="0" borderId="40" xfId="0" applyNumberFormat="1" applyFont="1" applyFill="1" applyBorder="1" applyAlignment="1">
      <alignment horizontal="center"/>
    </xf>
    <xf numFmtId="0" fontId="26" fillId="0" borderId="41" xfId="0" applyNumberFormat="1" applyFont="1" applyFill="1" applyBorder="1" applyAlignment="1">
      <alignment horizontal="center"/>
    </xf>
    <xf numFmtId="0" fontId="37" fillId="35" borderId="37" xfId="0" applyFont="1" applyFill="1" applyBorder="1"/>
    <xf numFmtId="0" fontId="4" fillId="27" borderId="35" xfId="0" applyFont="1" applyFill="1" applyBorder="1" applyAlignment="1">
      <alignment horizontal="center" vertical="center" shrinkToFit="1"/>
    </xf>
    <xf numFmtId="0" fontId="4" fillId="27" borderId="40" xfId="0" applyFont="1" applyFill="1" applyBorder="1" applyAlignment="1">
      <alignment horizontal="center" vertical="center" shrinkToFit="1"/>
    </xf>
    <xf numFmtId="0" fontId="4" fillId="27" borderId="41" xfId="0" applyFont="1" applyFill="1" applyBorder="1" applyAlignment="1">
      <alignment horizontal="center" vertical="center" shrinkToFit="1"/>
    </xf>
    <xf numFmtId="0" fontId="7" fillId="24" borderId="14" xfId="0" applyFont="1" applyFill="1" applyBorder="1"/>
    <xf numFmtId="0" fontId="4" fillId="0" borderId="14" xfId="0" applyFont="1" applyBorder="1"/>
    <xf numFmtId="166" fontId="4" fillId="29" borderId="13" xfId="0" applyNumberFormat="1" applyFont="1" applyFill="1" applyBorder="1" applyAlignment="1">
      <alignment horizontal="center" shrinkToFit="1"/>
    </xf>
    <xf numFmtId="166" fontId="4" fillId="29" borderId="32" xfId="0" applyNumberFormat="1" applyFont="1" applyFill="1" applyBorder="1" applyAlignment="1">
      <alignment horizontal="center" shrinkToFit="1"/>
    </xf>
    <xf numFmtId="165" fontId="30" fillId="27" borderId="16" xfId="0" applyNumberFormat="1" applyFont="1" applyFill="1" applyBorder="1" applyAlignment="1">
      <alignment horizontal="center"/>
    </xf>
    <xf numFmtId="0" fontId="61" fillId="0" borderId="12" xfId="0" applyFont="1" applyBorder="1" applyAlignment="1">
      <alignment horizontal="center"/>
    </xf>
    <xf numFmtId="164" fontId="41" fillId="0" borderId="18" xfId="0" applyNumberFormat="1" applyFont="1" applyBorder="1" applyAlignment="1">
      <alignment horizontal="center" shrinkToFit="1"/>
    </xf>
    <xf numFmtId="0" fontId="0" fillId="36" borderId="13" xfId="0" applyFill="1" applyBorder="1"/>
    <xf numFmtId="0" fontId="0" fillId="36" borderId="15" xfId="0" applyFill="1" applyBorder="1"/>
    <xf numFmtId="0" fontId="21" fillId="35" borderId="23" xfId="0" applyFont="1" applyFill="1" applyBorder="1"/>
    <xf numFmtId="0" fontId="21" fillId="35" borderId="28" xfId="0" applyFont="1" applyFill="1" applyBorder="1"/>
    <xf numFmtId="0" fontId="21" fillId="35" borderId="20" xfId="0" applyFont="1" applyFill="1" applyBorder="1"/>
    <xf numFmtId="0" fontId="21" fillId="35" borderId="17" xfId="0" applyFont="1" applyFill="1" applyBorder="1" applyAlignment="1">
      <alignment horizontal="center"/>
    </xf>
    <xf numFmtId="0" fontId="21" fillId="35" borderId="22" xfId="0" applyFont="1" applyFill="1" applyBorder="1" applyAlignment="1">
      <alignment horizontal="center"/>
    </xf>
    <xf numFmtId="0" fontId="21" fillId="35" borderId="18" xfId="0" applyFont="1" applyFill="1" applyBorder="1" applyAlignment="1">
      <alignment horizontal="center"/>
    </xf>
    <xf numFmtId="0" fontId="0" fillId="29" borderId="10" xfId="0" applyFill="1" applyBorder="1"/>
    <xf numFmtId="0" fontId="0" fillId="29" borderId="0" xfId="0" applyFill="1" applyBorder="1"/>
    <xf numFmtId="0" fontId="0" fillId="29" borderId="43" xfId="0" applyFill="1" applyBorder="1"/>
    <xf numFmtId="0" fontId="0" fillId="29" borderId="36" xfId="0" applyFill="1" applyBorder="1"/>
    <xf numFmtId="0" fontId="0" fillId="29" borderId="34" xfId="0" applyFill="1" applyBorder="1"/>
    <xf numFmtId="167" fontId="41" fillId="0" borderId="30" xfId="0" applyNumberFormat="1" applyFont="1" applyBorder="1" applyAlignment="1">
      <alignment horizontal="center" shrinkToFit="1"/>
    </xf>
    <xf numFmtId="0" fontId="4" fillId="0" borderId="12" xfId="0" applyFont="1" applyBorder="1" applyAlignment="1">
      <alignment horizontal="center" vertical="center"/>
    </xf>
    <xf numFmtId="169" fontId="33" fillId="25" borderId="0" xfId="0" applyNumberFormat="1" applyFont="1" applyFill="1" applyBorder="1" applyAlignment="1">
      <alignment shrinkToFit="1"/>
    </xf>
    <xf numFmtId="171" fontId="33" fillId="25" borderId="0" xfId="0" applyNumberFormat="1" applyFont="1" applyFill="1" applyBorder="1" applyAlignment="1">
      <alignment shrinkToFit="1"/>
    </xf>
    <xf numFmtId="180" fontId="51" fillId="29" borderId="13" xfId="0" applyNumberFormat="1" applyFont="1" applyFill="1" applyBorder="1" applyAlignment="1">
      <alignment horizontal="left"/>
    </xf>
    <xf numFmtId="0" fontId="0" fillId="29" borderId="33" xfId="0" applyFill="1" applyBorder="1"/>
    <xf numFmtId="0" fontId="0" fillId="37" borderId="32" xfId="0" applyFill="1" applyBorder="1" applyAlignment="1">
      <alignment horizontal="center"/>
    </xf>
    <xf numFmtId="166" fontId="4" fillId="30" borderId="12" xfId="0" applyNumberFormat="1" applyFont="1" applyFill="1" applyBorder="1" applyAlignment="1">
      <alignment horizontal="center"/>
    </xf>
    <xf numFmtId="164" fontId="41" fillId="24" borderId="18" xfId="0" applyNumberFormat="1" applyFont="1" applyFill="1" applyBorder="1" applyAlignment="1">
      <alignment horizontal="center" shrinkToFit="1"/>
    </xf>
    <xf numFmtId="166" fontId="62" fillId="25" borderId="22" xfId="0" applyNumberFormat="1" applyFont="1" applyFill="1" applyBorder="1" applyAlignment="1">
      <alignment horizontal="center"/>
    </xf>
    <xf numFmtId="166" fontId="62" fillId="25" borderId="31" xfId="0" applyNumberFormat="1" applyFont="1" applyFill="1" applyBorder="1" applyAlignment="1">
      <alignment horizontal="center"/>
    </xf>
    <xf numFmtId="166" fontId="62" fillId="25" borderId="28" xfId="0" applyNumberFormat="1" applyFont="1" applyFill="1" applyBorder="1" applyAlignment="1">
      <alignment horizontal="center"/>
    </xf>
    <xf numFmtId="166" fontId="30" fillId="0" borderId="28" xfId="0" applyNumberFormat="1" applyFont="1" applyBorder="1" applyAlignment="1">
      <alignment horizontal="center"/>
    </xf>
    <xf numFmtId="166" fontId="30" fillId="0" borderId="51" xfId="0" applyNumberFormat="1" applyFont="1" applyBorder="1" applyAlignment="1">
      <alignment horizontal="center"/>
    </xf>
    <xf numFmtId="0" fontId="30" fillId="0" borderId="12" xfId="0" applyNumberFormat="1" applyFont="1" applyFill="1" applyBorder="1" applyAlignment="1">
      <alignment horizontal="center"/>
    </xf>
    <xf numFmtId="1" fontId="21" fillId="0" borderId="57" xfId="0" applyNumberFormat="1" applyFont="1" applyFill="1" applyBorder="1" applyAlignment="1">
      <alignment horizontal="center"/>
    </xf>
    <xf numFmtId="0" fontId="0" fillId="29" borderId="16" xfId="0" applyFill="1" applyBorder="1"/>
    <xf numFmtId="0" fontId="60" fillId="0" borderId="0" xfId="0" applyFont="1" applyBorder="1" applyAlignment="1">
      <alignment horizontal="center" vertical="center"/>
    </xf>
    <xf numFmtId="0" fontId="13" fillId="29" borderId="11" xfId="0" applyFont="1" applyFill="1" applyBorder="1"/>
    <xf numFmtId="0" fontId="13" fillId="29" borderId="34" xfId="0" applyFont="1" applyFill="1" applyBorder="1"/>
    <xf numFmtId="0" fontId="48" fillId="25" borderId="0" xfId="0" applyFont="1" applyFill="1"/>
    <xf numFmtId="165" fontId="60" fillId="0" borderId="0" xfId="0" applyNumberFormat="1" applyFont="1" applyFill="1" applyBorder="1" applyAlignment="1">
      <alignment horizontal="center" vertical="center"/>
    </xf>
    <xf numFmtId="0" fontId="63" fillId="34" borderId="0" xfId="0" applyNumberFormat="1" applyFont="1" applyFill="1" applyAlignment="1">
      <alignment horizontal="center" vertical="center"/>
    </xf>
    <xf numFmtId="0" fontId="0" fillId="29" borderId="12" xfId="0" applyFill="1" applyBorder="1"/>
    <xf numFmtId="0" fontId="0" fillId="34" borderId="0" xfId="0" applyFill="1"/>
    <xf numFmtId="0" fontId="6" fillId="0" borderId="15" xfId="0" applyFont="1" applyBorder="1"/>
    <xf numFmtId="0" fontId="0" fillId="0" borderId="43" xfId="0" applyBorder="1"/>
    <xf numFmtId="0" fontId="0" fillId="0" borderId="34" xfId="0" applyBorder="1"/>
    <xf numFmtId="0" fontId="44" fillId="0" borderId="50" xfId="0" applyFont="1" applyBorder="1"/>
    <xf numFmtId="164" fontId="41" fillId="24" borderId="58" xfId="0" applyNumberFormat="1" applyFont="1" applyFill="1" applyBorder="1" applyAlignment="1">
      <alignment horizontal="center" shrinkToFit="1"/>
    </xf>
    <xf numFmtId="164" fontId="41" fillId="24" borderId="12" xfId="0" applyNumberFormat="1" applyFont="1" applyFill="1" applyBorder="1" applyAlignment="1">
      <alignment horizontal="center" shrinkToFit="1"/>
    </xf>
    <xf numFmtId="172" fontId="31" fillId="0" borderId="17" xfId="0" applyNumberFormat="1" applyFont="1" applyFill="1" applyBorder="1" applyAlignment="1">
      <alignment horizontal="center"/>
    </xf>
    <xf numFmtId="0" fontId="0" fillId="0" borderId="33" xfId="0" applyBorder="1"/>
    <xf numFmtId="165" fontId="0" fillId="0" borderId="0" xfId="0" applyNumberFormat="1"/>
    <xf numFmtId="170" fontId="4" fillId="27" borderId="18" xfId="0" applyNumberFormat="1" applyFont="1" applyFill="1" applyBorder="1" applyAlignment="1">
      <alignment vertical="center" shrinkToFit="1"/>
    </xf>
    <xf numFmtId="170" fontId="4" fillId="27" borderId="12" xfId="0" applyNumberFormat="1" applyFont="1" applyFill="1" applyBorder="1" applyAlignment="1"/>
    <xf numFmtId="165" fontId="64" fillId="27" borderId="12" xfId="0" applyNumberFormat="1" applyFont="1" applyFill="1" applyBorder="1" applyAlignment="1">
      <alignment horizontal="left" vertical="center"/>
    </xf>
    <xf numFmtId="0" fontId="0" fillId="27" borderId="0" xfId="0" applyFill="1"/>
    <xf numFmtId="0" fontId="4" fillId="0" borderId="32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0" borderId="25" xfId="0" applyNumberFormat="1" applyFont="1" applyFill="1" applyBorder="1" applyAlignment="1">
      <alignment horizontal="center" vertical="top"/>
    </xf>
    <xf numFmtId="0" fontId="4" fillId="0" borderId="17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2" fontId="46" fillId="0" borderId="0" xfId="0" applyNumberFormat="1" applyFont="1" applyFill="1" applyAlignment="1">
      <alignment horizontal="center"/>
    </xf>
    <xf numFmtId="0" fontId="51" fillId="29" borderId="36" xfId="0" applyNumberFormat="1" applyFont="1" applyFill="1" applyBorder="1" applyAlignment="1">
      <alignment horizontal="left" vertical="center"/>
    </xf>
    <xf numFmtId="2" fontId="65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center" shrinkToFit="1"/>
    </xf>
    <xf numFmtId="0" fontId="66" fillId="25" borderId="0" xfId="0" applyFont="1" applyFill="1"/>
    <xf numFmtId="169" fontId="56" fillId="0" borderId="0" xfId="0" applyNumberFormat="1" applyFont="1" applyFill="1" applyBorder="1" applyAlignment="1">
      <alignment shrinkToFit="1"/>
    </xf>
    <xf numFmtId="0" fontId="37" fillId="25" borderId="0" xfId="0" applyFont="1" applyFill="1"/>
    <xf numFmtId="0" fontId="17" fillId="25" borderId="0" xfId="0" applyFont="1" applyFill="1"/>
    <xf numFmtId="166" fontId="42" fillId="24" borderId="25" xfId="0" applyNumberFormat="1" applyFont="1" applyFill="1" applyBorder="1" applyAlignment="1">
      <alignment horizontal="center" vertical="center"/>
    </xf>
    <xf numFmtId="1" fontId="21" fillId="0" borderId="59" xfId="0" applyNumberFormat="1" applyFont="1" applyFill="1" applyBorder="1" applyAlignment="1">
      <alignment horizontal="center"/>
    </xf>
    <xf numFmtId="0" fontId="3" fillId="27" borderId="1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177" fontId="55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 shrinkToFit="1"/>
    </xf>
    <xf numFmtId="0" fontId="3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center" shrinkToFit="1"/>
    </xf>
    <xf numFmtId="0" fontId="21" fillId="0" borderId="0" xfId="0" applyFont="1" applyFill="1" applyBorder="1" applyAlignment="1">
      <alignment horizontal="left" vertical="center"/>
    </xf>
    <xf numFmtId="178" fontId="21" fillId="0" borderId="0" xfId="0" applyNumberFormat="1" applyFont="1" applyFill="1" applyBorder="1" applyAlignment="1">
      <alignment horizontal="center"/>
    </xf>
    <xf numFmtId="174" fontId="2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/>
    <xf numFmtId="166" fontId="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3" fillId="0" borderId="0" xfId="0" applyFont="1" applyFill="1" applyBorder="1" applyAlignment="1">
      <alignment horizontal="left" shrinkToFit="1"/>
    </xf>
    <xf numFmtId="165" fontId="21" fillId="0" borderId="45" xfId="0" applyNumberFormat="1" applyFont="1" applyFill="1" applyBorder="1" applyAlignment="1">
      <alignment horizontal="center" vertical="top"/>
    </xf>
    <xf numFmtId="0" fontId="0" fillId="38" borderId="0" xfId="0" applyFill="1"/>
    <xf numFmtId="0" fontId="2" fillId="29" borderId="26" xfId="0" applyFont="1" applyFill="1" applyBorder="1" applyAlignment="1">
      <alignment horizontal="center" vertical="center" shrinkToFit="1"/>
    </xf>
    <xf numFmtId="0" fontId="0" fillId="25" borderId="14" xfId="0" applyFill="1" applyBorder="1"/>
    <xf numFmtId="165" fontId="71" fillId="0" borderId="60" xfId="0" applyNumberFormat="1" applyFont="1" applyFill="1" applyBorder="1" applyAlignment="1">
      <alignment horizontal="center" vertical="center"/>
    </xf>
    <xf numFmtId="0" fontId="90" fillId="0" borderId="0" xfId="0" applyFont="1" applyFill="1" applyAlignment="1">
      <alignment vertical="center"/>
    </xf>
    <xf numFmtId="0" fontId="91" fillId="0" borderId="0" xfId="0" applyFont="1" applyFill="1" applyAlignment="1">
      <alignment vertical="center"/>
    </xf>
    <xf numFmtId="0" fontId="92" fillId="0" borderId="0" xfId="0" applyFont="1" applyFill="1" applyAlignment="1">
      <alignment vertical="center"/>
    </xf>
    <xf numFmtId="0" fontId="90" fillId="0" borderId="0" xfId="0" applyFont="1" applyFill="1" applyAlignment="1">
      <alignment horizontal="center" vertical="center"/>
    </xf>
    <xf numFmtId="0" fontId="90" fillId="0" borderId="0" xfId="0" applyFont="1" applyFill="1" applyAlignment="1">
      <alignment horizontal="right" vertical="center"/>
    </xf>
    <xf numFmtId="0" fontId="34" fillId="29" borderId="16" xfId="0" applyFont="1" applyFill="1" applyBorder="1"/>
    <xf numFmtId="0" fontId="35" fillId="29" borderId="16" xfId="0" applyFont="1" applyFill="1" applyBorder="1"/>
    <xf numFmtId="0" fontId="26" fillId="35" borderId="12" xfId="0" applyFont="1" applyFill="1" applyBorder="1"/>
    <xf numFmtId="165" fontId="0" fillId="0" borderId="50" xfId="0" applyNumberFormat="1" applyBorder="1"/>
    <xf numFmtId="1" fontId="0" fillId="0" borderId="17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65" fontId="0" fillId="0" borderId="51" xfId="0" applyNumberFormat="1" applyBorder="1"/>
    <xf numFmtId="1" fontId="0" fillId="0" borderId="22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65" fontId="21" fillId="0" borderId="51" xfId="0" applyNumberFormat="1" applyFont="1" applyFill="1" applyBorder="1" applyAlignment="1">
      <alignment horizontal="center" vertical="top"/>
    </xf>
    <xf numFmtId="165" fontId="0" fillId="0" borderId="61" xfId="0" applyNumberFormat="1" applyBorder="1"/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5" fontId="21" fillId="0" borderId="61" xfId="0" applyNumberFormat="1" applyFont="1" applyFill="1" applyBorder="1" applyAlignment="1">
      <alignment horizontal="center" vertical="top"/>
    </xf>
    <xf numFmtId="167" fontId="26" fillId="0" borderId="35" xfId="0" applyNumberFormat="1" applyFont="1" applyFill="1" applyBorder="1" applyAlignment="1">
      <alignment horizontal="center"/>
    </xf>
    <xf numFmtId="0" fontId="95" fillId="0" borderId="46" xfId="0" applyFont="1" applyBorder="1"/>
    <xf numFmtId="1" fontId="7" fillId="0" borderId="62" xfId="0" applyNumberFormat="1" applyFont="1" applyFill="1" applyBorder="1" applyAlignment="1">
      <alignment horizontal="center"/>
    </xf>
    <xf numFmtId="1" fontId="7" fillId="0" borderId="63" xfId="0" applyNumberFormat="1" applyFont="1" applyFill="1" applyBorder="1" applyAlignment="1">
      <alignment horizontal="center"/>
    </xf>
    <xf numFmtId="0" fontId="0" fillId="39" borderId="0" xfId="0" applyFill="1"/>
    <xf numFmtId="0" fontId="7" fillId="39" borderId="14" xfId="0" applyFont="1" applyFill="1" applyBorder="1"/>
    <xf numFmtId="0" fontId="7" fillId="0" borderId="0" xfId="0" applyFont="1" applyFill="1" applyBorder="1"/>
    <xf numFmtId="0" fontId="1" fillId="25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9" fontId="3" fillId="25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9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167" fontId="96" fillId="0" borderId="0" xfId="0" applyNumberFormat="1" applyFont="1" applyFill="1" applyBorder="1" applyAlignment="1">
      <alignment vertical="center"/>
    </xf>
    <xf numFmtId="167" fontId="97" fillId="0" borderId="0" xfId="0" applyNumberFormat="1" applyFont="1" applyFill="1" applyBorder="1" applyAlignment="1">
      <alignment vertical="center"/>
    </xf>
    <xf numFmtId="167" fontId="3" fillId="0" borderId="0" xfId="0" applyNumberFormat="1" applyFont="1" applyFill="1" applyBorder="1" applyAlignment="1">
      <alignment vertical="center"/>
    </xf>
    <xf numFmtId="169" fontId="4" fillId="25" borderId="0" xfId="0" applyNumberFormat="1" applyFont="1" applyFill="1" applyBorder="1" applyAlignment="1">
      <alignment horizontal="center" textRotation="90"/>
    </xf>
    <xf numFmtId="0" fontId="13" fillId="0" borderId="0" xfId="0" applyFont="1" applyFill="1" applyBorder="1" applyAlignment="1">
      <alignment horizontal="center"/>
    </xf>
    <xf numFmtId="0" fontId="98" fillId="0" borderId="0" xfId="0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horizontal="center" textRotation="90"/>
    </xf>
    <xf numFmtId="169" fontId="4" fillId="0" borderId="0" xfId="0" applyNumberFormat="1" applyFont="1" applyFill="1" applyBorder="1" applyAlignment="1">
      <alignment textRotation="90"/>
    </xf>
    <xf numFmtId="168" fontId="4" fillId="27" borderId="5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93" fillId="27" borderId="64" xfId="0" applyFont="1" applyFill="1" applyBorder="1" applyAlignment="1" applyProtection="1">
      <alignment horizontal="center" vertical="center"/>
      <protection hidden="1"/>
    </xf>
    <xf numFmtId="0" fontId="93" fillId="25" borderId="65" xfId="0" applyFont="1" applyFill="1" applyBorder="1" applyAlignment="1" applyProtection="1">
      <alignment horizontal="center" vertical="center"/>
      <protection hidden="1"/>
    </xf>
    <xf numFmtId="0" fontId="99" fillId="27" borderId="64" xfId="0" applyFont="1" applyFill="1" applyBorder="1" applyAlignment="1" applyProtection="1">
      <alignment horizontal="center" vertical="center"/>
      <protection hidden="1"/>
    </xf>
    <xf numFmtId="0" fontId="99" fillId="25" borderId="66" xfId="0" applyFont="1" applyFill="1" applyBorder="1" applyAlignment="1" applyProtection="1">
      <alignment horizontal="center" vertical="center"/>
      <protection hidden="1"/>
    </xf>
    <xf numFmtId="0" fontId="99" fillId="25" borderId="65" xfId="0" applyFont="1" applyFill="1" applyBorder="1" applyAlignment="1" applyProtection="1">
      <alignment horizontal="center" vertical="center"/>
      <protection hidden="1"/>
    </xf>
    <xf numFmtId="0" fontId="69" fillId="27" borderId="64" xfId="0" applyNumberFormat="1" applyFont="1" applyFill="1" applyBorder="1" applyAlignment="1" applyProtection="1">
      <alignment horizontal="center" vertical="center" shrinkToFit="1"/>
      <protection hidden="1"/>
    </xf>
    <xf numFmtId="0" fontId="69" fillId="25" borderId="67" xfId="0" applyNumberFormat="1" applyFont="1" applyFill="1" applyBorder="1" applyAlignment="1" applyProtection="1">
      <alignment horizontal="center" vertical="center" shrinkToFit="1"/>
      <protection hidden="1"/>
    </xf>
    <xf numFmtId="1" fontId="102" fillId="27" borderId="64" xfId="0" applyNumberFormat="1" applyFont="1" applyFill="1" applyBorder="1" applyAlignment="1" applyProtection="1">
      <alignment horizontal="center" vertical="center" shrinkToFit="1"/>
      <protection hidden="1"/>
    </xf>
    <xf numFmtId="1" fontId="102" fillId="25" borderId="65" xfId="0" applyNumberFormat="1" applyFont="1" applyFill="1" applyBorder="1" applyAlignment="1" applyProtection="1">
      <alignment horizontal="center" vertical="center" shrinkToFit="1"/>
      <protection hidden="1"/>
    </xf>
    <xf numFmtId="0" fontId="30" fillId="25" borderId="0" xfId="0" applyFont="1" applyFill="1" applyBorder="1" applyAlignment="1">
      <alignment horizontal="center"/>
    </xf>
    <xf numFmtId="1" fontId="103" fillId="25" borderId="0" xfId="0" applyNumberFormat="1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104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105" fillId="0" borderId="0" xfId="0" applyNumberFormat="1" applyFont="1" applyFill="1" applyBorder="1" applyAlignment="1">
      <alignment horizontal="center" vertical="center"/>
    </xf>
    <xf numFmtId="1" fontId="98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  <xf numFmtId="0" fontId="93" fillId="27" borderId="68" xfId="0" applyFont="1" applyFill="1" applyBorder="1" applyAlignment="1" applyProtection="1">
      <alignment horizontal="center" vertical="center"/>
      <protection hidden="1"/>
    </xf>
    <xf numFmtId="0" fontId="93" fillId="25" borderId="67" xfId="0" applyFont="1" applyFill="1" applyBorder="1" applyAlignment="1" applyProtection="1">
      <alignment horizontal="center" vertical="center"/>
      <protection hidden="1"/>
    </xf>
    <xf numFmtId="0" fontId="99" fillId="27" borderId="68" xfId="0" applyFont="1" applyFill="1" applyBorder="1" applyAlignment="1" applyProtection="1">
      <alignment horizontal="center" vertical="center"/>
      <protection hidden="1"/>
    </xf>
    <xf numFmtId="0" fontId="99" fillId="25" borderId="69" xfId="0" applyFont="1" applyFill="1" applyBorder="1" applyAlignment="1" applyProtection="1">
      <alignment horizontal="center" vertical="center"/>
      <protection hidden="1"/>
    </xf>
    <xf numFmtId="0" fontId="99" fillId="25" borderId="67" xfId="0" applyFont="1" applyFill="1" applyBorder="1" applyAlignment="1" applyProtection="1">
      <alignment horizontal="center" vertical="center"/>
      <protection hidden="1"/>
    </xf>
    <xf numFmtId="0" fontId="69" fillId="27" borderId="68" xfId="0" applyNumberFormat="1" applyFont="1" applyFill="1" applyBorder="1" applyAlignment="1" applyProtection="1">
      <alignment horizontal="center" vertical="center" shrinkToFit="1"/>
      <protection hidden="1"/>
    </xf>
    <xf numFmtId="1" fontId="102" fillId="27" borderId="68" xfId="0" applyNumberFormat="1" applyFont="1" applyFill="1" applyBorder="1" applyAlignment="1" applyProtection="1">
      <alignment horizontal="center" vertical="center" shrinkToFit="1"/>
      <protection hidden="1"/>
    </xf>
    <xf numFmtId="1" fontId="102" fillId="25" borderId="67" xfId="0" applyNumberFormat="1" applyFont="1" applyFill="1" applyBorder="1" applyAlignment="1" applyProtection="1">
      <alignment horizontal="center" vertical="center" shrinkToFit="1"/>
      <protection hidden="1"/>
    </xf>
    <xf numFmtId="0" fontId="21" fillId="0" borderId="0" xfId="0" applyFont="1" applyFill="1" applyBorder="1" applyAlignment="1">
      <alignment horizontal="center"/>
    </xf>
    <xf numFmtId="0" fontId="105" fillId="0" borderId="0" xfId="0" applyFont="1" applyFill="1" applyBorder="1" applyAlignment="1">
      <alignment horizontal="center" vertical="center"/>
    </xf>
    <xf numFmtId="1" fontId="67" fillId="0" borderId="12" xfId="0" applyNumberFormat="1" applyFont="1" applyFill="1" applyBorder="1" applyAlignment="1">
      <alignment horizontal="center" vertical="center"/>
    </xf>
    <xf numFmtId="1" fontId="68" fillId="0" borderId="12" xfId="0" applyNumberFormat="1" applyFont="1" applyFill="1" applyBorder="1" applyAlignment="1">
      <alignment horizontal="center" vertical="center"/>
    </xf>
    <xf numFmtId="1" fontId="14" fillId="0" borderId="12" xfId="0" applyNumberFormat="1" applyFont="1" applyFill="1" applyBorder="1" applyAlignment="1">
      <alignment horizontal="center"/>
    </xf>
    <xf numFmtId="1" fontId="98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 applyAlignment="1">
      <alignment horizontal="center" vertical="center"/>
    </xf>
    <xf numFmtId="0" fontId="93" fillId="27" borderId="70" xfId="0" applyFont="1" applyFill="1" applyBorder="1" applyAlignment="1" applyProtection="1">
      <alignment horizontal="center" vertical="center"/>
      <protection hidden="1"/>
    </xf>
    <xf numFmtId="0" fontId="93" fillId="25" borderId="71" xfId="0" applyFont="1" applyFill="1" applyBorder="1" applyAlignment="1" applyProtection="1">
      <alignment horizontal="center" vertical="center"/>
      <protection hidden="1"/>
    </xf>
    <xf numFmtId="0" fontId="99" fillId="27" borderId="72" xfId="0" applyFont="1" applyFill="1" applyBorder="1" applyAlignment="1" applyProtection="1">
      <alignment horizontal="center" vertical="center"/>
      <protection hidden="1"/>
    </xf>
    <xf numFmtId="0" fontId="99" fillId="25" borderId="63" xfId="0" applyFont="1" applyFill="1" applyBorder="1" applyAlignment="1" applyProtection="1">
      <alignment horizontal="center" vertical="center"/>
      <protection hidden="1"/>
    </xf>
    <xf numFmtId="0" fontId="99" fillId="25" borderId="73" xfId="0" applyFont="1" applyFill="1" applyBorder="1" applyAlignment="1" applyProtection="1">
      <alignment horizontal="center" vertical="center"/>
      <protection hidden="1"/>
    </xf>
    <xf numFmtId="0" fontId="69" fillId="27" borderId="72" xfId="0" applyNumberFormat="1" applyFont="1" applyFill="1" applyBorder="1" applyAlignment="1" applyProtection="1">
      <alignment horizontal="center" vertical="center" shrinkToFit="1"/>
      <protection hidden="1"/>
    </xf>
    <xf numFmtId="0" fontId="69" fillId="25" borderId="73" xfId="0" applyNumberFormat="1" applyFont="1" applyFill="1" applyBorder="1" applyAlignment="1" applyProtection="1">
      <alignment horizontal="center" vertical="center" shrinkToFit="1"/>
      <protection hidden="1"/>
    </xf>
    <xf numFmtId="1" fontId="102" fillId="27" borderId="72" xfId="0" applyNumberFormat="1" applyFont="1" applyFill="1" applyBorder="1" applyAlignment="1" applyProtection="1">
      <alignment horizontal="center" vertical="center" shrinkToFit="1"/>
      <protection hidden="1"/>
    </xf>
    <xf numFmtId="1" fontId="102" fillId="25" borderId="73" xfId="0" applyNumberFormat="1" applyFont="1" applyFill="1" applyBorder="1" applyAlignment="1" applyProtection="1">
      <alignment horizontal="center" vertical="center" shrinkToFit="1"/>
      <protection hidden="1"/>
    </xf>
    <xf numFmtId="0" fontId="99" fillId="27" borderId="74" xfId="0" applyFont="1" applyFill="1" applyBorder="1" applyAlignment="1" applyProtection="1">
      <alignment horizontal="center" vertical="center"/>
      <protection hidden="1"/>
    </xf>
    <xf numFmtId="0" fontId="99" fillId="25" borderId="75" xfId="0" applyFont="1" applyFill="1" applyBorder="1" applyAlignment="1" applyProtection="1">
      <alignment horizontal="center" vertical="center"/>
      <protection hidden="1"/>
    </xf>
    <xf numFmtId="0" fontId="99" fillId="25" borderId="15" xfId="0" applyFont="1" applyFill="1" applyBorder="1" applyAlignment="1" applyProtection="1">
      <alignment horizontal="center" vertical="center"/>
      <protection hidden="1"/>
    </xf>
    <xf numFmtId="0" fontId="69" fillId="27" borderId="74" xfId="0" applyNumberFormat="1" applyFont="1" applyFill="1" applyBorder="1" applyAlignment="1" applyProtection="1">
      <alignment horizontal="center" vertical="center" shrinkToFit="1"/>
      <protection hidden="1"/>
    </xf>
    <xf numFmtId="0" fontId="69" fillId="25" borderId="15" xfId="0" applyNumberFormat="1" applyFont="1" applyFill="1" applyBorder="1" applyAlignment="1" applyProtection="1">
      <alignment horizontal="center" vertical="center" shrinkToFit="1"/>
      <protection hidden="1"/>
    </xf>
    <xf numFmtId="1" fontId="102" fillId="27" borderId="74" xfId="0" applyNumberFormat="1" applyFont="1" applyFill="1" applyBorder="1" applyAlignment="1" applyProtection="1">
      <alignment horizontal="center" vertical="center" shrinkToFit="1"/>
      <protection hidden="1"/>
    </xf>
    <xf numFmtId="1" fontId="102" fillId="25" borderId="15" xfId="0" applyNumberFormat="1" applyFont="1" applyFill="1" applyBorder="1" applyAlignment="1" applyProtection="1">
      <alignment horizontal="center" vertical="center" shrinkToFit="1"/>
      <protection hidden="1"/>
    </xf>
    <xf numFmtId="0" fontId="93" fillId="27" borderId="76" xfId="0" applyFont="1" applyFill="1" applyBorder="1" applyAlignment="1" applyProtection="1">
      <alignment horizontal="center" vertical="center"/>
      <protection hidden="1"/>
    </xf>
    <xf numFmtId="0" fontId="99" fillId="27" borderId="76" xfId="0" applyFont="1" applyFill="1" applyBorder="1" applyAlignment="1" applyProtection="1">
      <alignment horizontal="center" vertical="center"/>
      <protection hidden="1"/>
    </xf>
    <xf numFmtId="0" fontId="69" fillId="27" borderId="76" xfId="0" applyNumberFormat="1" applyFont="1" applyFill="1" applyBorder="1" applyAlignment="1" applyProtection="1">
      <alignment horizontal="center" vertical="center" shrinkToFit="1"/>
      <protection hidden="1"/>
    </xf>
    <xf numFmtId="0" fontId="69" fillId="25" borderId="65" xfId="0" applyNumberFormat="1" applyFont="1" applyFill="1" applyBorder="1" applyAlignment="1" applyProtection="1">
      <alignment horizontal="center" vertical="center" shrinkToFit="1"/>
      <protection hidden="1"/>
    </xf>
    <xf numFmtId="1" fontId="102" fillId="27" borderId="76" xfId="0" applyNumberFormat="1" applyFont="1" applyFill="1" applyBorder="1" applyAlignment="1" applyProtection="1">
      <alignment horizontal="center" vertical="center" shrinkToFit="1"/>
      <protection hidden="1"/>
    </xf>
    <xf numFmtId="0" fontId="11" fillId="25" borderId="31" xfId="0" applyFont="1" applyFill="1" applyBorder="1" applyAlignment="1">
      <alignment vertical="center"/>
    </xf>
    <xf numFmtId="0" fontId="99" fillId="27" borderId="70" xfId="0" applyFont="1" applyFill="1" applyBorder="1" applyAlignment="1" applyProtection="1">
      <alignment horizontal="center" vertical="center"/>
      <protection hidden="1"/>
    </xf>
    <xf numFmtId="0" fontId="99" fillId="25" borderId="77" xfId="0" applyFont="1" applyFill="1" applyBorder="1" applyAlignment="1" applyProtection="1">
      <alignment horizontal="center" vertical="center"/>
      <protection hidden="1"/>
    </xf>
    <xf numFmtId="0" fontId="99" fillId="25" borderId="78" xfId="0" applyFont="1" applyFill="1" applyBorder="1" applyAlignment="1" applyProtection="1">
      <alignment horizontal="center" vertical="center"/>
      <protection hidden="1"/>
    </xf>
    <xf numFmtId="0" fontId="69" fillId="25" borderId="78" xfId="0" applyNumberFormat="1" applyFont="1" applyFill="1" applyBorder="1" applyAlignment="1" applyProtection="1">
      <alignment horizontal="center" vertical="center" shrinkToFit="1"/>
      <protection hidden="1"/>
    </xf>
    <xf numFmtId="1" fontId="102" fillId="25" borderId="78" xfId="0" applyNumberFormat="1" applyFont="1" applyFill="1" applyBorder="1" applyAlignment="1" applyProtection="1">
      <alignment horizontal="center" vertical="center" shrinkToFit="1"/>
      <protection hidden="1"/>
    </xf>
    <xf numFmtId="0" fontId="99" fillId="25" borderId="79" xfId="0" applyFont="1" applyFill="1" applyBorder="1" applyAlignment="1" applyProtection="1">
      <alignment horizontal="center" vertical="center"/>
      <protection hidden="1"/>
    </xf>
    <xf numFmtId="0" fontId="99" fillId="25" borderId="71" xfId="0" applyFont="1" applyFill="1" applyBorder="1" applyAlignment="1" applyProtection="1">
      <alignment horizontal="center" vertical="center"/>
      <protection hidden="1"/>
    </xf>
    <xf numFmtId="0" fontId="69" fillId="27" borderId="70" xfId="0" applyNumberFormat="1" applyFont="1" applyFill="1" applyBorder="1" applyAlignment="1" applyProtection="1">
      <alignment horizontal="center" vertical="center" shrinkToFit="1"/>
      <protection hidden="1"/>
    </xf>
    <xf numFmtId="0" fontId="69" fillId="25" borderId="71" xfId="0" applyNumberFormat="1" applyFont="1" applyFill="1" applyBorder="1" applyAlignment="1" applyProtection="1">
      <alignment horizontal="center" vertical="center" shrinkToFit="1"/>
      <protection hidden="1"/>
    </xf>
    <xf numFmtId="1" fontId="102" fillId="27" borderId="70" xfId="0" applyNumberFormat="1" applyFont="1" applyFill="1" applyBorder="1" applyAlignment="1" applyProtection="1">
      <alignment horizontal="center" vertical="center" shrinkToFit="1"/>
      <protection hidden="1"/>
    </xf>
    <xf numFmtId="1" fontId="102" fillId="25" borderId="71" xfId="0" applyNumberFormat="1" applyFont="1" applyFill="1" applyBorder="1" applyAlignment="1" applyProtection="1">
      <alignment horizontal="center" vertical="center" shrinkToFit="1"/>
      <protection hidden="1"/>
    </xf>
    <xf numFmtId="0" fontId="30" fillId="25" borderId="0" xfId="0" applyFont="1" applyFill="1" applyBorder="1" applyAlignment="1">
      <alignment horizontal="center" vertical="center"/>
    </xf>
    <xf numFmtId="0" fontId="93" fillId="27" borderId="72" xfId="0" applyFont="1" applyFill="1" applyBorder="1" applyAlignment="1" applyProtection="1">
      <alignment horizontal="center" vertical="center"/>
      <protection hidden="1"/>
    </xf>
    <xf numFmtId="0" fontId="93" fillId="25" borderId="73" xfId="0" applyFont="1" applyFill="1" applyBorder="1" applyAlignment="1" applyProtection="1">
      <alignment horizontal="center" vertical="center"/>
      <protection hidden="1"/>
    </xf>
    <xf numFmtId="0" fontId="93" fillId="25" borderId="78" xfId="0" applyFont="1" applyFill="1" applyBorder="1" applyAlignment="1" applyProtection="1">
      <alignment horizontal="center" vertical="center"/>
      <protection hidden="1"/>
    </xf>
    <xf numFmtId="0" fontId="3" fillId="25" borderId="0" xfId="0" applyFont="1" applyFill="1" applyBorder="1" applyAlignment="1">
      <alignment horizontal="center"/>
    </xf>
    <xf numFmtId="168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25" borderId="0" xfId="0" applyFont="1" applyFill="1" applyBorder="1" applyAlignment="1"/>
    <xf numFmtId="169" fontId="4" fillId="25" borderId="0" xfId="0" applyNumberFormat="1" applyFont="1" applyFill="1" applyBorder="1" applyAlignment="1">
      <alignment textRotation="90"/>
    </xf>
    <xf numFmtId="0" fontId="36" fillId="25" borderId="0" xfId="0" applyFont="1" applyFill="1" applyBorder="1" applyAlignment="1"/>
    <xf numFmtId="0" fontId="106" fillId="25" borderId="0" xfId="0" applyFont="1" applyFill="1" applyBorder="1" applyAlignment="1">
      <alignment horizontal="center" vertical="center"/>
    </xf>
    <xf numFmtId="0" fontId="10" fillId="25" borderId="0" xfId="0" applyFont="1" applyFill="1" applyBorder="1" applyAlignment="1">
      <alignment horizontal="center"/>
    </xf>
    <xf numFmtId="0" fontId="98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94" fillId="25" borderId="0" xfId="0" applyFont="1" applyFill="1" applyBorder="1" applyAlignment="1"/>
    <xf numFmtId="0" fontId="9" fillId="25" borderId="0" xfId="0" applyFont="1" applyFill="1" applyBorder="1"/>
    <xf numFmtId="0" fontId="3" fillId="0" borderId="0" xfId="0" applyFont="1" applyFill="1" applyBorder="1" applyAlignment="1">
      <alignment horizontal="center"/>
    </xf>
    <xf numFmtId="0" fontId="94" fillId="25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94" fillId="0" borderId="0" xfId="0" applyFont="1" applyFill="1" applyBorder="1" applyAlignment="1">
      <alignment vertical="center"/>
    </xf>
    <xf numFmtId="0" fontId="20" fillId="0" borderId="0" xfId="0" applyFont="1" applyFill="1" applyBorder="1"/>
    <xf numFmtId="1" fontId="4" fillId="0" borderId="0" xfId="0" applyNumberFormat="1" applyFont="1" applyFill="1" applyBorder="1" applyAlignment="1">
      <alignment horizontal="center" vertical="center"/>
    </xf>
    <xf numFmtId="0" fontId="94" fillId="0" borderId="0" xfId="0" applyFont="1" applyFill="1" applyBorder="1" applyAlignment="1"/>
    <xf numFmtId="0" fontId="17" fillId="0" borderId="0" xfId="0" applyFont="1" applyFill="1" applyBorder="1"/>
    <xf numFmtId="0" fontId="8" fillId="0" borderId="0" xfId="0" applyFont="1" applyFill="1" applyBorder="1"/>
    <xf numFmtId="0" fontId="107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14" fontId="107" fillId="0" borderId="0" xfId="0" applyNumberFormat="1" applyFont="1" applyFill="1" applyBorder="1" applyAlignment="1">
      <alignment horizontal="left" vertical="center"/>
    </xf>
    <xf numFmtId="0" fontId="0" fillId="24" borderId="13" xfId="0" applyFill="1" applyBorder="1"/>
    <xf numFmtId="0" fontId="0" fillId="24" borderId="14" xfId="0" applyFill="1" applyBorder="1"/>
    <xf numFmtId="0" fontId="0" fillId="24" borderId="15" xfId="0" applyFill="1" applyBorder="1"/>
    <xf numFmtId="0" fontId="4" fillId="30" borderId="12" xfId="0" applyFont="1" applyFill="1" applyBorder="1" applyAlignment="1">
      <alignment horizontal="center" vertical="center"/>
    </xf>
    <xf numFmtId="0" fontId="4" fillId="24" borderId="58" xfId="0" applyFont="1" applyFill="1" applyBorder="1" applyAlignment="1">
      <alignment horizontal="center" vertical="center"/>
    </xf>
    <xf numFmtId="0" fontId="4" fillId="24" borderId="80" xfId="0" applyFont="1" applyFill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0" fontId="0" fillId="30" borderId="12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24" borderId="25" xfId="0" applyFill="1" applyBorder="1" applyAlignment="1">
      <alignment horizontal="center"/>
    </xf>
    <xf numFmtId="0" fontId="4" fillId="28" borderId="13" xfId="0" applyFont="1" applyFill="1" applyBorder="1"/>
    <xf numFmtId="0" fontId="0" fillId="28" borderId="14" xfId="0" applyFill="1" applyBorder="1"/>
    <xf numFmtId="0" fontId="0" fillId="24" borderId="12" xfId="0" applyFill="1" applyBorder="1" applyAlignment="1">
      <alignment horizontal="center"/>
    </xf>
    <xf numFmtId="0" fontId="0" fillId="25" borderId="15" xfId="0" applyFill="1" applyBorder="1"/>
    <xf numFmtId="0" fontId="4" fillId="28" borderId="14" xfId="0" applyFont="1" applyFill="1" applyBorder="1"/>
    <xf numFmtId="0" fontId="1" fillId="26" borderId="14" xfId="0" applyFont="1" applyFill="1" applyBorder="1"/>
    <xf numFmtId="0" fontId="1" fillId="28" borderId="14" xfId="0" applyFont="1" applyFill="1" applyBorder="1"/>
    <xf numFmtId="0" fontId="0" fillId="32" borderId="13" xfId="0" applyFill="1" applyBorder="1"/>
    <xf numFmtId="0" fontId="0" fillId="32" borderId="14" xfId="0" applyFill="1" applyBorder="1"/>
    <xf numFmtId="0" fontId="1" fillId="32" borderId="14" xfId="0" applyFont="1" applyFill="1" applyBorder="1"/>
    <xf numFmtId="0" fontId="0" fillId="32" borderId="15" xfId="0" applyFill="1" applyBorder="1"/>
    <xf numFmtId="0" fontId="5" fillId="34" borderId="11" xfId="0" applyFont="1" applyFill="1" applyBorder="1"/>
    <xf numFmtId="0" fontId="63" fillId="34" borderId="26" xfId="0" applyFont="1" applyFill="1" applyBorder="1" applyAlignment="1">
      <alignment horizontal="center" vertical="center"/>
    </xf>
    <xf numFmtId="0" fontId="4" fillId="28" borderId="13" xfId="0" applyFont="1" applyFill="1" applyBorder="1" applyAlignment="1"/>
    <xf numFmtId="0" fontId="4" fillId="30" borderId="13" xfId="0" applyFont="1" applyFill="1" applyBorder="1"/>
    <xf numFmtId="0" fontId="4" fillId="25" borderId="13" xfId="0" applyFont="1" applyFill="1" applyBorder="1"/>
    <xf numFmtId="0" fontId="8" fillId="25" borderId="13" xfId="0" applyFont="1" applyFill="1" applyBorder="1" applyAlignment="1"/>
    <xf numFmtId="0" fontId="8" fillId="25" borderId="15" xfId="0" applyFont="1" applyFill="1" applyBorder="1"/>
    <xf numFmtId="0" fontId="5" fillId="34" borderId="34" xfId="0" applyFont="1" applyFill="1" applyBorder="1"/>
    <xf numFmtId="0" fontId="5" fillId="34" borderId="25" xfId="0" applyFont="1" applyFill="1" applyBorder="1"/>
    <xf numFmtId="168" fontId="4" fillId="27" borderId="12" xfId="0" applyNumberFormat="1" applyFont="1" applyFill="1" applyBorder="1" applyAlignment="1">
      <alignment horizontal="center" vertical="center"/>
    </xf>
    <xf numFmtId="168" fontId="4" fillId="0" borderId="12" xfId="0" applyNumberFormat="1" applyFont="1" applyBorder="1" applyAlignment="1">
      <alignment horizontal="center" vertical="center"/>
    </xf>
    <xf numFmtId="168" fontId="4" fillId="0" borderId="81" xfId="0" applyNumberFormat="1" applyFont="1" applyBorder="1" applyAlignment="1">
      <alignment horizontal="center" vertical="center"/>
    </xf>
    <xf numFmtId="168" fontId="8" fillId="27" borderId="58" xfId="0" applyNumberFormat="1" applyFont="1" applyFill="1" applyBorder="1" applyAlignment="1">
      <alignment horizontal="center" vertical="center"/>
    </xf>
    <xf numFmtId="168" fontId="8" fillId="0" borderId="81" xfId="0" applyNumberFormat="1" applyFont="1" applyBorder="1" applyAlignment="1">
      <alignment horizontal="center" vertical="center"/>
    </xf>
    <xf numFmtId="168" fontId="8" fillId="27" borderId="12" xfId="0" applyNumberFormat="1" applyFont="1" applyFill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2" fillId="24" borderId="12" xfId="0" applyFont="1" applyFill="1" applyBorder="1" applyAlignment="1">
      <alignment horizontal="center"/>
    </xf>
    <xf numFmtId="0" fontId="4" fillId="0" borderId="15" xfId="0" applyFont="1" applyBorder="1"/>
    <xf numFmtId="0" fontId="108" fillId="27" borderId="44" xfId="0" applyFont="1" applyFill="1" applyBorder="1" applyAlignment="1">
      <alignment horizontal="center" vertical="center"/>
    </xf>
    <xf numFmtId="0" fontId="108" fillId="25" borderId="77" xfId="0" applyFont="1" applyFill="1" applyBorder="1" applyAlignment="1">
      <alignment horizontal="center" vertical="center"/>
    </xf>
    <xf numFmtId="0" fontId="108" fillId="25" borderId="82" xfId="0" applyFont="1" applyFill="1" applyBorder="1" applyAlignment="1">
      <alignment horizontal="center" vertical="center"/>
    </xf>
    <xf numFmtId="172" fontId="109" fillId="27" borderId="44" xfId="0" applyNumberFormat="1" applyFont="1" applyFill="1" applyBorder="1" applyAlignment="1">
      <alignment horizontal="center" vertical="center" shrinkToFit="1"/>
    </xf>
    <xf numFmtId="172" fontId="110" fillId="25" borderId="78" xfId="0" applyNumberFormat="1" applyFont="1" applyFill="1" applyBorder="1" applyAlignment="1">
      <alignment horizontal="center" vertical="center" shrinkToFit="1"/>
    </xf>
    <xf numFmtId="1" fontId="69" fillId="27" borderId="44" xfId="0" applyNumberFormat="1" applyFont="1" applyFill="1" applyBorder="1" applyAlignment="1">
      <alignment horizontal="center" vertical="center" shrinkToFit="1"/>
    </xf>
    <xf numFmtId="1" fontId="69" fillId="25" borderId="78" xfId="0" applyNumberFormat="1" applyFont="1" applyFill="1" applyBorder="1" applyAlignment="1">
      <alignment horizontal="center" vertical="center" shrinkToFit="1"/>
    </xf>
    <xf numFmtId="0" fontId="4" fillId="0" borderId="30" xfId="0" applyFont="1" applyBorder="1" applyAlignment="1">
      <alignment horizontal="center"/>
    </xf>
    <xf numFmtId="0" fontId="2" fillId="0" borderId="0" xfId="0" applyFont="1"/>
    <xf numFmtId="0" fontId="111" fillId="0" borderId="0" xfId="0" applyFont="1"/>
    <xf numFmtId="0" fontId="2" fillId="0" borderId="0" xfId="0" applyFont="1" applyFill="1"/>
    <xf numFmtId="0" fontId="111" fillId="0" borderId="0" xfId="0" applyFont="1" applyFill="1"/>
    <xf numFmtId="0" fontId="35" fillId="29" borderId="12" xfId="0" applyFont="1" applyFill="1" applyBorder="1" applyAlignment="1">
      <alignment horizontal="center" vertical="center"/>
    </xf>
    <xf numFmtId="167" fontId="0" fillId="29" borderId="12" xfId="0" applyNumberFormat="1" applyFill="1" applyBorder="1" applyAlignment="1">
      <alignment horizontal="center"/>
    </xf>
    <xf numFmtId="0" fontId="2" fillId="29" borderId="12" xfId="0" applyFont="1" applyFill="1" applyBorder="1"/>
    <xf numFmtId="0" fontId="111" fillId="29" borderId="0" xfId="0" applyFont="1" applyFill="1"/>
    <xf numFmtId="0" fontId="21" fillId="25" borderId="0" xfId="0" applyFont="1" applyFill="1" applyAlignment="1">
      <alignment horizontal="right" vertical="center"/>
    </xf>
    <xf numFmtId="0" fontId="92" fillId="0" borderId="0" xfId="0" applyFont="1"/>
    <xf numFmtId="0" fontId="111" fillId="25" borderId="0" xfId="0" applyFont="1" applyFill="1"/>
    <xf numFmtId="0" fontId="2" fillId="25" borderId="0" xfId="0" applyFont="1" applyFill="1"/>
    <xf numFmtId="0" fontId="7" fillId="25" borderId="0" xfId="0" applyFont="1" applyFill="1"/>
    <xf numFmtId="0" fontId="92" fillId="25" borderId="0" xfId="0" applyFont="1" applyFill="1"/>
    <xf numFmtId="0" fontId="92" fillId="29" borderId="0" xfId="0" applyFont="1" applyFill="1" applyAlignment="1">
      <alignment horizontal="center"/>
    </xf>
    <xf numFmtId="0" fontId="6" fillId="29" borderId="12" xfId="0" applyFont="1" applyFill="1" applyBorder="1" applyAlignment="1">
      <alignment horizontal="center"/>
    </xf>
    <xf numFmtId="0" fontId="111" fillId="29" borderId="0" xfId="0" applyFont="1" applyFill="1" applyAlignment="1">
      <alignment horizontal="center"/>
    </xf>
    <xf numFmtId="0" fontId="111" fillId="29" borderId="12" xfId="0" applyFont="1" applyFill="1" applyBorder="1" applyAlignment="1">
      <alignment horizontal="center"/>
    </xf>
    <xf numFmtId="0" fontId="2" fillId="29" borderId="0" xfId="0" applyFont="1" applyFill="1" applyAlignment="1">
      <alignment horizontal="center"/>
    </xf>
    <xf numFmtId="0" fontId="2" fillId="29" borderId="12" xfId="0" applyFont="1" applyFill="1" applyBorder="1" applyAlignment="1">
      <alignment horizontal="center"/>
    </xf>
    <xf numFmtId="0" fontId="7" fillId="29" borderId="0" xfId="0" applyFont="1" applyFill="1" applyAlignment="1">
      <alignment horizontal="center"/>
    </xf>
    <xf numFmtId="0" fontId="7" fillId="29" borderId="12" xfId="0" applyFont="1" applyFill="1" applyBorder="1" applyAlignment="1">
      <alignment horizontal="center"/>
    </xf>
    <xf numFmtId="0" fontId="92" fillId="29" borderId="0" xfId="0" applyFont="1" applyFill="1"/>
    <xf numFmtId="0" fontId="92" fillId="29" borderId="12" xfId="0" applyFont="1" applyFill="1" applyBorder="1" applyAlignment="1">
      <alignment horizontal="center"/>
    </xf>
    <xf numFmtId="0" fontId="2" fillId="29" borderId="0" xfId="0" applyFont="1" applyFill="1"/>
    <xf numFmtId="0" fontId="7" fillId="29" borderId="0" xfId="0" applyFont="1" applyFill="1"/>
    <xf numFmtId="0" fontId="92" fillId="27" borderId="12" xfId="0" applyFont="1" applyFill="1" applyBorder="1" applyAlignment="1">
      <alignment horizontal="center"/>
    </xf>
    <xf numFmtId="0" fontId="92" fillId="27" borderId="12" xfId="0" applyFont="1" applyFill="1" applyBorder="1"/>
    <xf numFmtId="0" fontId="111" fillId="27" borderId="12" xfId="0" applyFont="1" applyFill="1" applyBorder="1" applyAlignment="1">
      <alignment horizontal="center"/>
    </xf>
    <xf numFmtId="0" fontId="111" fillId="27" borderId="12" xfId="0" applyFont="1" applyFill="1" applyBorder="1"/>
    <xf numFmtId="0" fontId="2" fillId="27" borderId="12" xfId="0" applyFont="1" applyFill="1" applyBorder="1" applyAlignment="1">
      <alignment horizontal="center"/>
    </xf>
    <xf numFmtId="0" fontId="2" fillId="27" borderId="12" xfId="0" applyFont="1" applyFill="1" applyBorder="1"/>
    <xf numFmtId="0" fontId="7" fillId="27" borderId="17" xfId="0" applyFont="1" applyFill="1" applyBorder="1" applyAlignment="1">
      <alignment horizontal="center"/>
    </xf>
    <xf numFmtId="0" fontId="7" fillId="27" borderId="23" xfId="0" applyFont="1" applyFill="1" applyBorder="1"/>
    <xf numFmtId="0" fontId="7" fillId="27" borderId="22" xfId="0" applyFont="1" applyFill="1" applyBorder="1" applyAlignment="1">
      <alignment horizontal="center"/>
    </xf>
    <xf numFmtId="0" fontId="7" fillId="27" borderId="28" xfId="0" applyFont="1" applyFill="1" applyBorder="1"/>
    <xf numFmtId="0" fontId="7" fillId="27" borderId="18" xfId="0" applyFont="1" applyFill="1" applyBorder="1" applyAlignment="1">
      <alignment horizontal="center"/>
    </xf>
    <xf numFmtId="0" fontId="7" fillId="27" borderId="20" xfId="0" applyFont="1" applyFill="1" applyBorder="1"/>
    <xf numFmtId="0" fontId="7" fillId="0" borderId="0" xfId="0" applyFont="1"/>
    <xf numFmtId="0" fontId="93" fillId="27" borderId="74" xfId="0" applyFont="1" applyFill="1" applyBorder="1" applyAlignment="1" applyProtection="1">
      <alignment horizontal="center" vertical="center"/>
      <protection hidden="1"/>
    </xf>
    <xf numFmtId="0" fontId="93" fillId="25" borderId="15" xfId="0" applyFont="1" applyFill="1" applyBorder="1" applyAlignment="1" applyProtection="1">
      <alignment horizontal="center" vertical="center"/>
      <protection hidden="1"/>
    </xf>
    <xf numFmtId="169" fontId="26" fillId="0" borderId="30" xfId="0" applyNumberFormat="1" applyFont="1" applyFill="1" applyBorder="1" applyAlignment="1">
      <alignment horizontal="center"/>
    </xf>
    <xf numFmtId="0" fontId="26" fillId="0" borderId="30" xfId="0" applyNumberFormat="1" applyFont="1" applyFill="1" applyBorder="1" applyAlignment="1">
      <alignment horizontal="center"/>
    </xf>
    <xf numFmtId="0" fontId="37" fillId="35" borderId="83" xfId="0" applyFont="1" applyFill="1" applyBorder="1"/>
    <xf numFmtId="165" fontId="51" fillId="27" borderId="26" xfId="0" applyNumberFormat="1" applyFont="1" applyFill="1" applyBorder="1" applyAlignment="1">
      <alignment horizontal="center"/>
    </xf>
    <xf numFmtId="0" fontId="4" fillId="27" borderId="30" xfId="0" applyFont="1" applyFill="1" applyBorder="1" applyAlignment="1">
      <alignment horizontal="center" vertical="center" shrinkToFit="1"/>
    </xf>
    <xf numFmtId="0" fontId="4" fillId="27" borderId="23" xfId="0" applyFont="1" applyFill="1" applyBorder="1" applyAlignment="1">
      <alignment horizontal="center" vertical="center" shrinkToFit="1"/>
    </xf>
    <xf numFmtId="164" fontId="26" fillId="30" borderId="12" xfId="0" applyNumberFormat="1" applyFont="1" applyFill="1" applyBorder="1" applyAlignment="1">
      <alignment horizontal="center" shrinkToFit="1"/>
    </xf>
    <xf numFmtId="164" fontId="21" fillId="0" borderId="12" xfId="0" applyNumberFormat="1" applyFont="1" applyBorder="1" applyAlignment="1">
      <alignment horizontal="center" shrinkToFit="1"/>
    </xf>
    <xf numFmtId="165" fontId="94" fillId="0" borderId="22" xfId="0" applyNumberFormat="1" applyFont="1" applyFill="1" applyBorder="1" applyAlignment="1">
      <alignment horizontal="left"/>
    </xf>
    <xf numFmtId="0" fontId="3" fillId="0" borderId="31" xfId="0" applyFont="1" applyFill="1" applyBorder="1" applyAlignment="1">
      <alignment horizontal="center"/>
    </xf>
    <xf numFmtId="165" fontId="21" fillId="0" borderId="48" xfId="0" applyNumberFormat="1" applyFont="1" applyFill="1" applyBorder="1" applyAlignment="1">
      <alignment horizontal="left" vertical="top"/>
    </xf>
    <xf numFmtId="0" fontId="21" fillId="35" borderId="12" xfId="0" applyFont="1" applyFill="1" applyBorder="1"/>
    <xf numFmtId="0" fontId="113" fillId="0" borderId="18" xfId="0" applyNumberFormat="1" applyFont="1" applyFill="1" applyBorder="1" applyAlignment="1">
      <alignment horizontal="left" vertical="top"/>
    </xf>
    <xf numFmtId="0" fontId="113" fillId="0" borderId="19" xfId="0" applyNumberFormat="1" applyFont="1" applyFill="1" applyBorder="1" applyAlignment="1">
      <alignment horizontal="center"/>
    </xf>
    <xf numFmtId="0" fontId="113" fillId="0" borderId="20" xfId="0" applyNumberFormat="1" applyFont="1" applyFill="1" applyBorder="1" applyAlignment="1">
      <alignment horizontal="center"/>
    </xf>
    <xf numFmtId="0" fontId="21" fillId="35" borderId="38" xfId="0" applyFont="1" applyFill="1" applyBorder="1" applyAlignment="1">
      <alignment vertical="center"/>
    </xf>
    <xf numFmtId="0" fontId="113" fillId="26" borderId="48" xfId="0" applyNumberFormat="1" applyFont="1" applyFill="1" applyBorder="1" applyAlignment="1">
      <alignment horizontal="left" vertical="center"/>
    </xf>
    <xf numFmtId="185" fontId="26" fillId="26" borderId="12" xfId="0" applyNumberFormat="1" applyFont="1" applyFill="1" applyBorder="1" applyAlignment="1">
      <alignment horizontal="center" vertical="center"/>
    </xf>
    <xf numFmtId="0" fontId="4" fillId="26" borderId="17" xfId="0" applyFont="1" applyFill="1" applyBorder="1"/>
    <xf numFmtId="165" fontId="18" fillId="26" borderId="30" xfId="0" applyNumberFormat="1" applyFont="1" applyFill="1" applyBorder="1" applyAlignment="1">
      <alignment horizontal="center"/>
    </xf>
    <xf numFmtId="165" fontId="18" fillId="26" borderId="23" xfId="0" applyNumberFormat="1" applyFont="1" applyFill="1" applyBorder="1" applyAlignment="1">
      <alignment horizontal="center"/>
    </xf>
    <xf numFmtId="0" fontId="4" fillId="26" borderId="18" xfId="0" applyFont="1" applyFill="1" applyBorder="1"/>
    <xf numFmtId="165" fontId="18" fillId="26" borderId="19" xfId="0" applyNumberFormat="1" applyFont="1" applyFill="1" applyBorder="1" applyAlignment="1">
      <alignment horizontal="center"/>
    </xf>
    <xf numFmtId="165" fontId="18" fillId="26" borderId="20" xfId="0" applyNumberFormat="1" applyFont="1" applyFill="1" applyBorder="1" applyAlignment="1">
      <alignment horizontal="center"/>
    </xf>
    <xf numFmtId="0" fontId="26" fillId="26" borderId="12" xfId="0" applyNumberFormat="1" applyFont="1" applyFill="1" applyBorder="1" applyAlignment="1">
      <alignment horizontal="center" vertical="center"/>
    </xf>
    <xf numFmtId="1" fontId="111" fillId="27" borderId="84" xfId="0" applyNumberFormat="1" applyFont="1" applyFill="1" applyBorder="1" applyAlignment="1">
      <alignment horizontal="center"/>
    </xf>
    <xf numFmtId="0" fontId="0" fillId="0" borderId="26" xfId="0" applyBorder="1"/>
    <xf numFmtId="0" fontId="0" fillId="0" borderId="25" xfId="0" applyBorder="1"/>
    <xf numFmtId="1" fontId="8" fillId="0" borderId="12" xfId="0" applyNumberFormat="1" applyFont="1" applyBorder="1" applyAlignment="1">
      <alignment horizontal="center"/>
    </xf>
    <xf numFmtId="172" fontId="31" fillId="27" borderId="39" xfId="0" applyNumberFormat="1" applyFont="1" applyFill="1" applyBorder="1" applyAlignment="1">
      <alignment horizontal="center"/>
    </xf>
    <xf numFmtId="172" fontId="31" fillId="0" borderId="39" xfId="0" applyNumberFormat="1" applyFont="1" applyFill="1" applyBorder="1" applyAlignment="1">
      <alignment horizontal="center"/>
    </xf>
    <xf numFmtId="172" fontId="31" fillId="0" borderId="84" xfId="0" applyNumberFormat="1" applyFont="1" applyFill="1" applyBorder="1" applyAlignment="1">
      <alignment horizontal="center"/>
    </xf>
    <xf numFmtId="1" fontId="21" fillId="0" borderId="13" xfId="0" applyNumberFormat="1" applyFont="1" applyFill="1" applyBorder="1" applyAlignment="1">
      <alignment horizontal="center"/>
    </xf>
    <xf numFmtId="1" fontId="21" fillId="0" borderId="85" xfId="0" applyNumberFormat="1" applyFont="1" applyFill="1" applyBorder="1" applyAlignment="1">
      <alignment horizontal="center"/>
    </xf>
    <xf numFmtId="1" fontId="21" fillId="0" borderId="81" xfId="0" applyNumberFormat="1" applyFont="1" applyFill="1" applyBorder="1" applyAlignment="1">
      <alignment horizontal="center"/>
    </xf>
    <xf numFmtId="172" fontId="31" fillId="0" borderId="86" xfId="0" applyNumberFormat="1" applyFont="1" applyFill="1" applyBorder="1" applyAlignment="1">
      <alignment horizontal="center"/>
    </xf>
    <xf numFmtId="0" fontId="69" fillId="27" borderId="30" xfId="0" applyFont="1" applyFill="1" applyBorder="1" applyAlignment="1">
      <alignment horizontal="center" vertical="center"/>
    </xf>
    <xf numFmtId="0" fontId="69" fillId="27" borderId="31" xfId="0" applyFont="1" applyFill="1" applyBorder="1" applyAlignment="1">
      <alignment horizontal="center" vertical="center"/>
    </xf>
    <xf numFmtId="0" fontId="114" fillId="27" borderId="44" xfId="0" applyFont="1" applyFill="1" applyBorder="1" applyAlignment="1">
      <alignment horizontal="center" vertical="center"/>
    </xf>
    <xf numFmtId="0" fontId="114" fillId="25" borderId="77" xfId="0" applyFont="1" applyFill="1" applyBorder="1" applyAlignment="1">
      <alignment horizontal="center" vertical="center"/>
    </xf>
    <xf numFmtId="177" fontId="38" fillId="29" borderId="26" xfId="0" applyNumberFormat="1" applyFont="1" applyFill="1" applyBorder="1" applyAlignment="1">
      <alignment horizontal="center" vertical="center"/>
    </xf>
    <xf numFmtId="0" fontId="4" fillId="29" borderId="12" xfId="0" applyFont="1" applyFill="1" applyBorder="1" applyAlignment="1">
      <alignment horizontal="center" vertical="center"/>
    </xf>
    <xf numFmtId="0" fontId="4" fillId="25" borderId="12" xfId="0" applyFont="1" applyFill="1" applyBorder="1" applyAlignment="1">
      <alignment horizontal="center" vertical="center" wrapText="1"/>
    </xf>
    <xf numFmtId="0" fontId="15" fillId="25" borderId="12" xfId="0" applyFont="1" applyFill="1" applyBorder="1" applyAlignment="1">
      <alignment horizontal="center" vertical="center"/>
    </xf>
    <xf numFmtId="0" fontId="11" fillId="25" borderId="12" xfId="0" applyFont="1" applyFill="1" applyBorder="1" applyAlignment="1">
      <alignment vertical="center"/>
    </xf>
    <xf numFmtId="0" fontId="19" fillId="25" borderId="12" xfId="0" applyFont="1" applyFill="1" applyBorder="1" applyAlignment="1">
      <alignment horizontal="center" vertical="center"/>
    </xf>
    <xf numFmtId="0" fontId="11" fillId="25" borderId="12" xfId="0" applyFont="1" applyFill="1" applyBorder="1" applyAlignment="1">
      <alignment horizontal="center" vertical="center"/>
    </xf>
    <xf numFmtId="0" fontId="54" fillId="25" borderId="12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vertical="center"/>
    </xf>
    <xf numFmtId="1" fontId="53" fillId="26" borderId="30" xfId="0" applyNumberFormat="1" applyFont="1" applyFill="1" applyBorder="1" applyAlignment="1">
      <alignment horizontal="center" vertical="center"/>
    </xf>
    <xf numFmtId="0" fontId="4" fillId="26" borderId="31" xfId="0" applyFont="1" applyFill="1" applyBorder="1" applyAlignment="1">
      <alignment vertical="center"/>
    </xf>
    <xf numFmtId="1" fontId="53" fillId="26" borderId="31" xfId="0" applyNumberFormat="1" applyFont="1" applyFill="1" applyBorder="1" applyAlignment="1">
      <alignment horizontal="center" vertical="center"/>
    </xf>
    <xf numFmtId="1" fontId="53" fillId="26" borderId="19" xfId="0" applyNumberFormat="1" applyFont="1" applyFill="1" applyBorder="1" applyAlignment="1">
      <alignment horizontal="center" vertical="center"/>
    </xf>
    <xf numFmtId="1" fontId="53" fillId="25" borderId="31" xfId="0" applyNumberFormat="1" applyFont="1" applyFill="1" applyBorder="1" applyAlignment="1">
      <alignment horizontal="center" vertical="center"/>
    </xf>
    <xf numFmtId="0" fontId="8" fillId="25" borderId="12" xfId="0" applyFont="1" applyFill="1" applyBorder="1" applyAlignment="1">
      <alignment horizontal="center" vertical="center" wrapText="1"/>
    </xf>
    <xf numFmtId="186" fontId="100" fillId="27" borderId="64" xfId="0" applyNumberFormat="1" applyFont="1" applyFill="1" applyBorder="1" applyAlignment="1" applyProtection="1">
      <alignment horizontal="center" vertical="center" shrinkToFit="1"/>
      <protection hidden="1"/>
    </xf>
    <xf numFmtId="186" fontId="101" fillId="25" borderId="78" xfId="0" applyNumberFormat="1" applyFont="1" applyFill="1" applyBorder="1" applyAlignment="1" applyProtection="1">
      <alignment horizontal="center" vertical="center" shrinkToFit="1"/>
      <protection hidden="1"/>
    </xf>
    <xf numFmtId="186" fontId="100" fillId="27" borderId="68" xfId="0" applyNumberFormat="1" applyFont="1" applyFill="1" applyBorder="1" applyAlignment="1" applyProtection="1">
      <alignment horizontal="center" vertical="center" shrinkToFit="1"/>
      <protection hidden="1"/>
    </xf>
    <xf numFmtId="186" fontId="101" fillId="25" borderId="67" xfId="0" applyNumberFormat="1" applyFont="1" applyFill="1" applyBorder="1" applyAlignment="1" applyProtection="1">
      <alignment horizontal="center" vertical="center" shrinkToFit="1"/>
      <protection hidden="1"/>
    </xf>
    <xf numFmtId="186" fontId="100" fillId="27" borderId="70" xfId="0" applyNumberFormat="1" applyFont="1" applyFill="1" applyBorder="1" applyAlignment="1" applyProtection="1">
      <alignment horizontal="center" vertical="center" shrinkToFit="1"/>
      <protection hidden="1"/>
    </xf>
    <xf numFmtId="186" fontId="101" fillId="25" borderId="71" xfId="0" applyNumberFormat="1" applyFont="1" applyFill="1" applyBorder="1" applyAlignment="1" applyProtection="1">
      <alignment horizontal="center" vertical="center" shrinkToFit="1"/>
      <protection hidden="1"/>
    </xf>
    <xf numFmtId="186" fontId="100" fillId="27" borderId="72" xfId="0" applyNumberFormat="1" applyFont="1" applyFill="1" applyBorder="1" applyAlignment="1" applyProtection="1">
      <alignment horizontal="center" vertical="center" shrinkToFit="1"/>
      <protection hidden="1"/>
    </xf>
    <xf numFmtId="186" fontId="101" fillId="25" borderId="73" xfId="0" applyNumberFormat="1" applyFont="1" applyFill="1" applyBorder="1" applyAlignment="1" applyProtection="1">
      <alignment horizontal="center" vertical="center" shrinkToFit="1"/>
      <protection hidden="1"/>
    </xf>
    <xf numFmtId="186" fontId="100" fillId="27" borderId="74" xfId="0" applyNumberFormat="1" applyFont="1" applyFill="1" applyBorder="1" applyAlignment="1" applyProtection="1">
      <alignment horizontal="center" vertical="center" shrinkToFit="1"/>
      <protection hidden="1"/>
    </xf>
    <xf numFmtId="186" fontId="101" fillId="25" borderId="15" xfId="0" applyNumberFormat="1" applyFont="1" applyFill="1" applyBorder="1" applyAlignment="1" applyProtection="1">
      <alignment horizontal="center" vertical="center" shrinkToFit="1"/>
      <protection hidden="1"/>
    </xf>
    <xf numFmtId="186" fontId="100" fillId="27" borderId="76" xfId="0" applyNumberFormat="1" applyFont="1" applyFill="1" applyBorder="1" applyAlignment="1" applyProtection="1">
      <alignment horizontal="center" vertical="center" shrinkToFit="1"/>
      <protection hidden="1"/>
    </xf>
    <xf numFmtId="186" fontId="101" fillId="25" borderId="65" xfId="0" applyNumberFormat="1" applyFont="1" applyFill="1" applyBorder="1" applyAlignment="1" applyProtection="1">
      <alignment horizontal="center" vertical="center" shrinkToFit="1"/>
      <protection hidden="1"/>
    </xf>
    <xf numFmtId="0" fontId="93" fillId="27" borderId="87" xfId="0" applyFont="1" applyFill="1" applyBorder="1" applyAlignment="1" applyProtection="1">
      <alignment horizontal="center" vertical="center"/>
      <protection hidden="1"/>
    </xf>
    <xf numFmtId="0" fontId="93" fillId="25" borderId="34" xfId="0" applyFont="1" applyFill="1" applyBorder="1" applyAlignment="1" applyProtection="1">
      <alignment horizontal="center" vertical="center"/>
      <protection hidden="1"/>
    </xf>
    <xf numFmtId="0" fontId="99" fillId="27" borderId="87" xfId="0" applyFont="1" applyFill="1" applyBorder="1" applyAlignment="1" applyProtection="1">
      <alignment horizontal="center" vertical="center"/>
      <protection hidden="1"/>
    </xf>
    <xf numFmtId="0" fontId="99" fillId="25" borderId="34" xfId="0" applyFont="1" applyFill="1" applyBorder="1" applyAlignment="1" applyProtection="1">
      <alignment horizontal="center" vertical="center"/>
      <protection hidden="1"/>
    </xf>
    <xf numFmtId="0" fontId="99" fillId="25" borderId="88" xfId="0" applyFont="1" applyFill="1" applyBorder="1" applyAlignment="1" applyProtection="1">
      <alignment horizontal="center" vertical="center"/>
      <protection hidden="1"/>
    </xf>
    <xf numFmtId="186" fontId="100" fillId="27" borderId="87" xfId="0" applyNumberFormat="1" applyFont="1" applyFill="1" applyBorder="1" applyAlignment="1" applyProtection="1">
      <alignment horizontal="center" vertical="center" shrinkToFit="1"/>
      <protection hidden="1"/>
    </xf>
    <xf numFmtId="186" fontId="101" fillId="25" borderId="34" xfId="0" applyNumberFormat="1" applyFont="1" applyFill="1" applyBorder="1" applyAlignment="1" applyProtection="1">
      <alignment horizontal="center" vertical="center" shrinkToFit="1"/>
      <protection hidden="1"/>
    </xf>
    <xf numFmtId="1" fontId="102" fillId="27" borderId="87" xfId="0" applyNumberFormat="1" applyFont="1" applyFill="1" applyBorder="1" applyAlignment="1" applyProtection="1">
      <alignment horizontal="center" vertical="center" shrinkToFit="1"/>
      <protection hidden="1"/>
    </xf>
    <xf numFmtId="1" fontId="102" fillId="25" borderId="34" xfId="0" applyNumberFormat="1" applyFont="1" applyFill="1" applyBorder="1" applyAlignment="1" applyProtection="1">
      <alignment horizontal="center" vertical="center" shrinkToFit="1"/>
      <protection hidden="1"/>
    </xf>
    <xf numFmtId="0" fontId="9" fillId="25" borderId="0" xfId="0" applyFont="1" applyFill="1" applyAlignment="1">
      <alignment vertical="top"/>
    </xf>
    <xf numFmtId="0" fontId="0" fillId="29" borderId="15" xfId="0" applyFill="1" applyBorder="1"/>
    <xf numFmtId="0" fontId="0" fillId="37" borderId="89" xfId="0" applyFill="1" applyBorder="1" applyAlignment="1">
      <alignment horizontal="center"/>
    </xf>
    <xf numFmtId="0" fontId="13" fillId="29" borderId="90" xfId="0" applyFont="1" applyFill="1" applyBorder="1"/>
    <xf numFmtId="0" fontId="0" fillId="29" borderId="91" xfId="0" applyFill="1" applyBorder="1"/>
    <xf numFmtId="0" fontId="13" fillId="29" borderId="92" xfId="0" applyFont="1" applyFill="1" applyBorder="1"/>
    <xf numFmtId="0" fontId="0" fillId="29" borderId="93" xfId="0" applyFill="1" applyBorder="1"/>
    <xf numFmtId="0" fontId="0" fillId="29" borderId="94" xfId="0" applyFill="1" applyBorder="1"/>
    <xf numFmtId="0" fontId="0" fillId="29" borderId="95" xfId="0" applyFill="1" applyBorder="1"/>
    <xf numFmtId="0" fontId="0" fillId="29" borderId="96" xfId="0" applyFill="1" applyBorder="1"/>
    <xf numFmtId="176" fontId="0" fillId="0" borderId="0" xfId="0" applyNumberFormat="1"/>
    <xf numFmtId="167" fontId="41" fillId="24" borderId="30" xfId="0" applyNumberFormat="1" applyFont="1" applyFill="1" applyBorder="1" applyAlignment="1">
      <alignment horizontal="center" shrinkToFit="1"/>
    </xf>
    <xf numFmtId="0" fontId="9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15" fillId="0" borderId="0" xfId="0" applyFont="1" applyFill="1" applyAlignment="1">
      <alignment horizontal="left"/>
    </xf>
    <xf numFmtId="0" fontId="118" fillId="0" borderId="0" xfId="0" applyFont="1" applyFill="1"/>
    <xf numFmtId="0" fontId="4" fillId="0" borderId="0" xfId="0" applyFont="1" applyBorder="1"/>
    <xf numFmtId="0" fontId="29" fillId="25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4" fillId="29" borderId="97" xfId="0" applyFont="1" applyFill="1" applyBorder="1"/>
    <xf numFmtId="0" fontId="0" fillId="29" borderId="97" xfId="0" applyFill="1" applyBorder="1"/>
    <xf numFmtId="0" fontId="0" fillId="29" borderId="98" xfId="0" applyFill="1" applyBorder="1"/>
    <xf numFmtId="1" fontId="23" fillId="27" borderId="68" xfId="0" applyNumberFormat="1" applyFont="1" applyFill="1" applyBorder="1" applyAlignment="1" applyProtection="1">
      <alignment horizontal="center" vertical="center" shrinkToFit="1"/>
      <protection hidden="1"/>
    </xf>
    <xf numFmtId="1" fontId="23" fillId="25" borderId="67" xfId="0" applyNumberFormat="1" applyFont="1" applyFill="1" applyBorder="1" applyAlignment="1" applyProtection="1">
      <alignment horizontal="center" vertical="center" shrinkToFit="1"/>
      <protection hidden="1"/>
    </xf>
    <xf numFmtId="1" fontId="23" fillId="27" borderId="70" xfId="0" applyNumberFormat="1" applyFont="1" applyFill="1" applyBorder="1" applyAlignment="1" applyProtection="1">
      <alignment horizontal="center" vertical="center" shrinkToFit="1"/>
      <protection hidden="1"/>
    </xf>
    <xf numFmtId="1" fontId="23" fillId="25" borderId="71" xfId="0" applyNumberFormat="1" applyFont="1" applyFill="1" applyBorder="1" applyAlignment="1" applyProtection="1">
      <alignment horizontal="center" vertical="center" shrinkToFit="1"/>
      <protection hidden="1"/>
    </xf>
    <xf numFmtId="1" fontId="103" fillId="27" borderId="22" xfId="0" applyNumberFormat="1" applyFont="1" applyFill="1" applyBorder="1" applyAlignment="1">
      <alignment horizontal="center" vertical="center" shrinkToFit="1"/>
    </xf>
    <xf numFmtId="1" fontId="103" fillId="25" borderId="31" xfId="0" applyNumberFormat="1" applyFont="1" applyFill="1" applyBorder="1" applyAlignment="1">
      <alignment horizontal="center" vertical="center" shrinkToFit="1"/>
    </xf>
    <xf numFmtId="1" fontId="103" fillId="27" borderId="31" xfId="0" applyNumberFormat="1" applyFont="1" applyFill="1" applyBorder="1" applyAlignment="1">
      <alignment horizontal="center" vertical="center" shrinkToFit="1"/>
    </xf>
    <xf numFmtId="1" fontId="103" fillId="25" borderId="28" xfId="0" applyNumberFormat="1" applyFont="1" applyFill="1" applyBorder="1" applyAlignment="1">
      <alignment horizontal="center" vertical="center" shrinkToFit="1"/>
    </xf>
    <xf numFmtId="0" fontId="4" fillId="0" borderId="31" xfId="0" applyFont="1" applyBorder="1" applyAlignment="1">
      <alignment horizontal="center"/>
    </xf>
    <xf numFmtId="1" fontId="23" fillId="27" borderId="72" xfId="0" applyNumberFormat="1" applyFont="1" applyFill="1" applyBorder="1" applyAlignment="1" applyProtection="1">
      <alignment horizontal="center" vertical="center" shrinkToFit="1"/>
      <protection hidden="1"/>
    </xf>
    <xf numFmtId="1" fontId="23" fillId="25" borderId="73" xfId="0" applyNumberFormat="1" applyFont="1" applyFill="1" applyBorder="1" applyAlignment="1" applyProtection="1">
      <alignment horizontal="center" vertical="center" shrinkToFit="1"/>
      <protection hidden="1"/>
    </xf>
    <xf numFmtId="1" fontId="23" fillId="27" borderId="76" xfId="0" applyNumberFormat="1" applyFont="1" applyFill="1" applyBorder="1" applyAlignment="1" applyProtection="1">
      <alignment horizontal="center" vertical="center" shrinkToFit="1"/>
      <protection hidden="1"/>
    </xf>
    <xf numFmtId="1" fontId="23" fillId="25" borderId="65" xfId="0" applyNumberFormat="1" applyFont="1" applyFill="1" applyBorder="1" applyAlignment="1" applyProtection="1">
      <alignment horizontal="center" vertical="center" shrinkToFit="1"/>
      <protection hidden="1"/>
    </xf>
    <xf numFmtId="1" fontId="23" fillId="27" borderId="74" xfId="0" applyNumberFormat="1" applyFont="1" applyFill="1" applyBorder="1" applyAlignment="1" applyProtection="1">
      <alignment horizontal="center" vertical="center" shrinkToFit="1"/>
      <protection hidden="1"/>
    </xf>
    <xf numFmtId="1" fontId="23" fillId="25" borderId="15" xfId="0" applyNumberFormat="1" applyFont="1" applyFill="1" applyBorder="1" applyAlignment="1" applyProtection="1">
      <alignment horizontal="center" vertical="center" shrinkToFit="1"/>
      <protection hidden="1"/>
    </xf>
    <xf numFmtId="1" fontId="23" fillId="27" borderId="64" xfId="0" applyNumberFormat="1" applyFont="1" applyFill="1" applyBorder="1" applyAlignment="1" applyProtection="1">
      <alignment horizontal="center" vertical="center" shrinkToFit="1"/>
      <protection hidden="1"/>
    </xf>
    <xf numFmtId="1" fontId="23" fillId="25" borderId="78" xfId="0" applyNumberFormat="1" applyFont="1" applyFill="1" applyBorder="1" applyAlignment="1" applyProtection="1">
      <alignment horizontal="center" vertical="center" shrinkToFit="1"/>
      <protection hidden="1"/>
    </xf>
    <xf numFmtId="0" fontId="7" fillId="24" borderId="13" xfId="0" applyFont="1" applyFill="1" applyBorder="1"/>
    <xf numFmtId="0" fontId="26" fillId="26" borderId="17" xfId="0" applyFont="1" applyFill="1" applyBorder="1" applyAlignment="1">
      <alignment horizontal="center"/>
    </xf>
    <xf numFmtId="0" fontId="26" fillId="26" borderId="23" xfId="0" applyFont="1" applyFill="1" applyBorder="1"/>
    <xf numFmtId="0" fontId="26" fillId="26" borderId="22" xfId="0" applyFont="1" applyFill="1" applyBorder="1" applyAlignment="1">
      <alignment horizontal="center"/>
    </xf>
    <xf numFmtId="0" fontId="26" fillId="26" borderId="58" xfId="0" applyFont="1" applyFill="1" applyBorder="1" applyAlignment="1">
      <alignment horizontal="center"/>
    </xf>
    <xf numFmtId="0" fontId="26" fillId="26" borderId="20" xfId="0" applyFont="1" applyFill="1" applyBorder="1"/>
    <xf numFmtId="0" fontId="26" fillId="26" borderId="81" xfId="0" applyFont="1" applyFill="1" applyBorder="1"/>
    <xf numFmtId="0" fontId="0" fillId="27" borderId="12" xfId="0" applyFill="1" applyBorder="1" applyAlignment="1">
      <alignment horizontal="center"/>
    </xf>
    <xf numFmtId="0" fontId="4" fillId="27" borderId="12" xfId="0" applyFont="1" applyFill="1" applyBorder="1" applyAlignment="1">
      <alignment horizontal="center"/>
    </xf>
    <xf numFmtId="0" fontId="0" fillId="29" borderId="26" xfId="0" applyFill="1" applyBorder="1"/>
    <xf numFmtId="0" fontId="0" fillId="29" borderId="27" xfId="0" applyFill="1" applyBorder="1"/>
    <xf numFmtId="0" fontId="0" fillId="29" borderId="25" xfId="0" applyFill="1" applyBorder="1"/>
    <xf numFmtId="0" fontId="7" fillId="29" borderId="12" xfId="0" applyFont="1" applyFill="1" applyBorder="1" applyAlignment="1">
      <alignment horizontal="right"/>
    </xf>
    <xf numFmtId="0" fontId="37" fillId="29" borderId="0" xfId="0" applyFont="1" applyFill="1" applyAlignment="1">
      <alignment horizontal="center"/>
    </xf>
    <xf numFmtId="0" fontId="37" fillId="29" borderId="25" xfId="0" applyFont="1" applyFill="1" applyBorder="1" applyAlignment="1">
      <alignment horizontal="center"/>
    </xf>
    <xf numFmtId="0" fontId="37" fillId="29" borderId="0" xfId="0" applyFont="1" applyFill="1"/>
    <xf numFmtId="0" fontId="37" fillId="29" borderId="12" xfId="0" applyFont="1" applyFill="1" applyBorder="1" applyAlignment="1">
      <alignment horizontal="center"/>
    </xf>
    <xf numFmtId="0" fontId="37" fillId="29" borderId="12" xfId="0" applyFont="1" applyFill="1" applyBorder="1"/>
    <xf numFmtId="1" fontId="31" fillId="0" borderId="12" xfId="0" applyNumberFormat="1" applyFont="1" applyBorder="1" applyAlignment="1">
      <alignment horizontal="center"/>
    </xf>
    <xf numFmtId="186" fontId="120" fillId="25" borderId="60" xfId="0" applyNumberFormat="1" applyFont="1" applyFill="1" applyBorder="1" applyAlignment="1">
      <alignment horizontal="center" vertical="center" shrinkToFit="1"/>
    </xf>
    <xf numFmtId="186" fontId="119" fillId="27" borderId="99" xfId="0" applyNumberFormat="1" applyFont="1" applyFill="1" applyBorder="1" applyAlignment="1">
      <alignment horizontal="center" vertical="center" shrinkToFit="1"/>
    </xf>
    <xf numFmtId="186" fontId="120" fillId="25" borderId="100" xfId="0" applyNumberFormat="1" applyFont="1" applyFill="1" applyBorder="1" applyAlignment="1">
      <alignment horizontal="center" vertical="center" shrinkToFit="1"/>
    </xf>
    <xf numFmtId="0" fontId="121" fillId="0" borderId="100" xfId="0" applyFont="1" applyFill="1" applyBorder="1" applyAlignment="1">
      <alignment horizontal="center" vertical="center"/>
    </xf>
    <xf numFmtId="165" fontId="69" fillId="27" borderId="99" xfId="0" applyNumberFormat="1" applyFont="1" applyFill="1" applyBorder="1" applyAlignment="1">
      <alignment horizontal="center" vertical="center"/>
    </xf>
    <xf numFmtId="165" fontId="69" fillId="25" borderId="100" xfId="0" applyNumberFormat="1" applyFont="1" applyFill="1" applyBorder="1" applyAlignment="1">
      <alignment horizontal="center" vertical="center"/>
    </xf>
    <xf numFmtId="0" fontId="88" fillId="27" borderId="99" xfId="0" applyFont="1" applyFill="1" applyBorder="1" applyAlignment="1">
      <alignment horizontal="center" vertical="center"/>
    </xf>
    <xf numFmtId="0" fontId="51" fillId="0" borderId="0" xfId="0" applyNumberFormat="1" applyFont="1" applyBorder="1" applyAlignment="1">
      <alignment horizontal="center" vertical="center"/>
    </xf>
    <xf numFmtId="0" fontId="92" fillId="0" borderId="29" xfId="0" applyFont="1" applyFill="1" applyBorder="1" applyAlignment="1">
      <alignment horizontal="center" vertical="center" shrinkToFit="1"/>
    </xf>
    <xf numFmtId="0" fontId="111" fillId="27" borderId="0" xfId="0" applyFont="1" applyFill="1" applyAlignment="1">
      <alignment horizontal="center" vertical="center" shrinkToFit="1"/>
    </xf>
    <xf numFmtId="165" fontId="70" fillId="27" borderId="101" xfId="0" applyNumberFormat="1" applyFont="1" applyFill="1" applyBorder="1" applyAlignment="1">
      <alignment horizontal="center" vertical="center"/>
    </xf>
    <xf numFmtId="186" fontId="119" fillId="27" borderId="101" xfId="0" applyNumberFormat="1" applyFont="1" applyFill="1" applyBorder="1" applyAlignment="1">
      <alignment horizontal="center" vertical="center" shrinkToFit="1"/>
    </xf>
    <xf numFmtId="165" fontId="89" fillId="0" borderId="102" xfId="0" applyNumberFormat="1" applyFont="1" applyBorder="1" applyAlignment="1">
      <alignment horizontal="center"/>
    </xf>
    <xf numFmtId="0" fontId="0" fillId="0" borderId="103" xfId="0" applyBorder="1"/>
    <xf numFmtId="168" fontId="66" fillId="0" borderId="103" xfId="0" applyNumberFormat="1" applyFont="1" applyFill="1" applyBorder="1" applyAlignment="1">
      <alignment horizontal="left" vertical="center"/>
    </xf>
    <xf numFmtId="0" fontId="66" fillId="0" borderId="104" xfId="0" applyFont="1" applyBorder="1" applyAlignment="1">
      <alignment vertical="center"/>
    </xf>
    <xf numFmtId="168" fontId="66" fillId="0" borderId="104" xfId="0" applyNumberFormat="1" applyFont="1" applyFill="1" applyBorder="1" applyAlignment="1">
      <alignment horizontal="left" vertical="center"/>
    </xf>
    <xf numFmtId="0" fontId="88" fillId="25" borderId="100" xfId="0" applyFont="1" applyFill="1" applyBorder="1" applyAlignment="1">
      <alignment horizontal="center" vertical="center"/>
    </xf>
    <xf numFmtId="0" fontId="111" fillId="0" borderId="105" xfId="0" applyFont="1" applyBorder="1" applyAlignment="1">
      <alignment horizontal="center" vertical="center" shrinkToFit="1"/>
    </xf>
    <xf numFmtId="0" fontId="111" fillId="27" borderId="101" xfId="0" applyFont="1" applyFill="1" applyBorder="1" applyAlignment="1">
      <alignment horizontal="center" vertical="center" shrinkToFit="1"/>
    </xf>
    <xf numFmtId="0" fontId="40" fillId="29" borderId="0" xfId="0" applyFont="1" applyFill="1"/>
    <xf numFmtId="0" fontId="8" fillId="29" borderId="0" xfId="0" applyFont="1" applyFill="1" applyAlignment="1">
      <alignment vertical="top"/>
    </xf>
    <xf numFmtId="0" fontId="6" fillId="29" borderId="0" xfId="0" applyFont="1" applyFill="1"/>
    <xf numFmtId="0" fontId="28" fillId="29" borderId="0" xfId="0" applyFont="1" applyFill="1"/>
    <xf numFmtId="0" fontId="6" fillId="29" borderId="0" xfId="0" applyFont="1" applyFill="1" applyAlignment="1">
      <alignment horizontal="center"/>
    </xf>
    <xf numFmtId="0" fontId="36" fillId="29" borderId="0" xfId="0" applyFont="1" applyFill="1"/>
    <xf numFmtId="2" fontId="46" fillId="29" borderId="0" xfId="0" applyNumberFormat="1" applyFont="1" applyFill="1" applyAlignment="1">
      <alignment horizontal="left"/>
    </xf>
    <xf numFmtId="0" fontId="1" fillId="29" borderId="0" xfId="0" applyFont="1" applyFill="1" applyAlignment="1">
      <alignment horizontal="center" shrinkToFit="1"/>
    </xf>
    <xf numFmtId="169" fontId="33" fillId="29" borderId="0" xfId="0" applyNumberFormat="1" applyFont="1" applyFill="1" applyBorder="1" applyAlignment="1">
      <alignment shrinkToFit="1"/>
    </xf>
    <xf numFmtId="171" fontId="33" fillId="29" borderId="0" xfId="0" applyNumberFormat="1" applyFont="1" applyFill="1" applyBorder="1" applyAlignment="1">
      <alignment shrinkToFit="1"/>
    </xf>
    <xf numFmtId="0" fontId="0" fillId="29" borderId="89" xfId="0" applyFill="1" applyBorder="1"/>
    <xf numFmtId="0" fontId="0" fillId="29" borderId="106" xfId="0" applyFill="1" applyBorder="1"/>
    <xf numFmtId="0" fontId="0" fillId="29" borderId="90" xfId="0" applyFill="1" applyBorder="1"/>
    <xf numFmtId="0" fontId="37" fillId="29" borderId="94" xfId="0" applyFont="1" applyFill="1" applyBorder="1"/>
    <xf numFmtId="0" fontId="0" fillId="29" borderId="107" xfId="0" applyFill="1" applyBorder="1"/>
    <xf numFmtId="0" fontId="37" fillId="29" borderId="96" xfId="0" applyFont="1" applyFill="1" applyBorder="1"/>
    <xf numFmtId="0" fontId="37" fillId="29" borderId="38" xfId="0" applyFont="1" applyFill="1" applyBorder="1" applyAlignment="1">
      <alignment horizontal="center"/>
    </xf>
    <xf numFmtId="0" fontId="34" fillId="29" borderId="12" xfId="0" applyFont="1" applyFill="1" applyBorder="1" applyAlignment="1">
      <alignment horizontal="center"/>
    </xf>
    <xf numFmtId="0" fontId="60" fillId="0" borderId="29" xfId="0" applyFont="1" applyBorder="1" applyAlignment="1">
      <alignment horizontal="center" vertical="center" shrinkToFit="1"/>
    </xf>
    <xf numFmtId="0" fontId="60" fillId="0" borderId="108" xfId="0" applyFont="1" applyBorder="1" applyAlignment="1">
      <alignment horizontal="center" vertical="center" shrinkToFit="1"/>
    </xf>
    <xf numFmtId="0" fontId="60" fillId="0" borderId="109" xfId="0" applyFont="1" applyBorder="1" applyAlignment="1">
      <alignment horizontal="center" vertical="center" shrinkToFit="1"/>
    </xf>
    <xf numFmtId="0" fontId="8" fillId="0" borderId="29" xfId="0" applyFont="1" applyFill="1" applyBorder="1" applyAlignment="1">
      <alignment horizontal="center" vertical="center"/>
    </xf>
    <xf numFmtId="0" fontId="4" fillId="32" borderId="12" xfId="0" applyFont="1" applyFill="1" applyBorder="1" applyAlignment="1">
      <alignment vertical="center"/>
    </xf>
    <xf numFmtId="0" fontId="4" fillId="32" borderId="26" xfId="0" applyFont="1" applyFill="1" applyBorder="1" applyAlignment="1">
      <alignment vertical="center"/>
    </xf>
    <xf numFmtId="0" fontId="11" fillId="26" borderId="12" xfId="0" applyFont="1" applyFill="1" applyBorder="1" applyAlignment="1">
      <alignment vertical="center"/>
    </xf>
    <xf numFmtId="0" fontId="11" fillId="25" borderId="51" xfId="0" applyFont="1" applyFill="1" applyBorder="1" applyAlignment="1">
      <alignment vertical="center"/>
    </xf>
    <xf numFmtId="0" fontId="11" fillId="25" borderId="51" xfId="0" applyFont="1" applyFill="1" applyBorder="1" applyAlignment="1">
      <alignment horizontal="left" vertical="center"/>
    </xf>
    <xf numFmtId="0" fontId="95" fillId="26" borderId="30" xfId="0" applyFont="1" applyFill="1" applyBorder="1" applyAlignment="1">
      <alignment horizontal="left" vertical="center"/>
    </xf>
    <xf numFmtId="0" fontId="44" fillId="26" borderId="30" xfId="0" applyFont="1" applyFill="1" applyBorder="1" applyAlignment="1">
      <alignment horizontal="center" vertical="center" wrapText="1"/>
    </xf>
    <xf numFmtId="1" fontId="53" fillId="25" borderId="27" xfId="0" applyNumberFormat="1" applyFont="1" applyFill="1" applyBorder="1" applyAlignment="1">
      <alignment horizontal="center" vertical="center"/>
    </xf>
    <xf numFmtId="0" fontId="11" fillId="25" borderId="21" xfId="0" applyFont="1" applyFill="1" applyBorder="1" applyAlignment="1">
      <alignment vertical="center"/>
    </xf>
    <xf numFmtId="0" fontId="11" fillId="25" borderId="28" xfId="0" applyFont="1" applyFill="1" applyBorder="1" applyAlignment="1">
      <alignment vertical="center"/>
    </xf>
    <xf numFmtId="0" fontId="11" fillId="25" borderId="20" xfId="0" applyFont="1" applyFill="1" applyBorder="1" applyAlignment="1">
      <alignment vertical="center"/>
    </xf>
    <xf numFmtId="0" fontId="4" fillId="26" borderId="40" xfId="0" applyFont="1" applyFill="1" applyBorder="1" applyAlignment="1">
      <alignment vertical="center"/>
    </xf>
    <xf numFmtId="1" fontId="53" fillId="26" borderId="40" xfId="0" applyNumberFormat="1" applyFont="1" applyFill="1" applyBorder="1" applyAlignment="1">
      <alignment horizontal="center" vertical="center"/>
    </xf>
    <xf numFmtId="0" fontId="11" fillId="25" borderId="50" xfId="0" applyFont="1" applyFill="1" applyBorder="1" applyAlignment="1">
      <alignment vertical="center"/>
    </xf>
    <xf numFmtId="0" fontId="4" fillId="25" borderId="30" xfId="0" applyFont="1" applyFill="1" applyBorder="1" applyAlignment="1">
      <alignment vertical="center"/>
    </xf>
    <xf numFmtId="1" fontId="53" fillId="25" borderId="30" xfId="0" applyNumberFormat="1" applyFont="1" applyFill="1" applyBorder="1" applyAlignment="1">
      <alignment horizontal="center" vertical="center"/>
    </xf>
    <xf numFmtId="0" fontId="11" fillId="25" borderId="23" xfId="0" applyFont="1" applyFill="1" applyBorder="1" applyAlignment="1">
      <alignment vertical="center"/>
    </xf>
    <xf numFmtId="0" fontId="4" fillId="25" borderId="31" xfId="0" applyFont="1" applyFill="1" applyBorder="1" applyAlignment="1">
      <alignment vertical="center"/>
    </xf>
    <xf numFmtId="0" fontId="4" fillId="32" borderId="31" xfId="0" applyFont="1" applyFill="1" applyBorder="1" applyAlignment="1">
      <alignment vertical="center"/>
    </xf>
    <xf numFmtId="0" fontId="4" fillId="32" borderId="19" xfId="0" applyFont="1" applyFill="1" applyBorder="1" applyAlignment="1">
      <alignment vertical="center"/>
    </xf>
    <xf numFmtId="0" fontId="4" fillId="25" borderId="27" xfId="0" applyFont="1" applyFill="1" applyBorder="1" applyAlignment="1">
      <alignment vertical="center"/>
    </xf>
    <xf numFmtId="0" fontId="11" fillId="25" borderId="23" xfId="0" applyFont="1" applyFill="1" applyBorder="1" applyAlignment="1">
      <alignment horizontal="left" vertical="center"/>
    </xf>
    <xf numFmtId="0" fontId="11" fillId="25" borderId="28" xfId="0" applyFont="1" applyFill="1" applyBorder="1" applyAlignment="1">
      <alignment horizontal="left" vertical="center"/>
    </xf>
    <xf numFmtId="0" fontId="26" fillId="25" borderId="31" xfId="0" applyFont="1" applyFill="1" applyBorder="1" applyAlignment="1">
      <alignment vertical="center"/>
    </xf>
    <xf numFmtId="0" fontId="4" fillId="25" borderId="39" xfId="0" applyFont="1" applyFill="1" applyBorder="1" applyAlignment="1">
      <alignment vertical="center"/>
    </xf>
    <xf numFmtId="0" fontId="8" fillId="25" borderId="30" xfId="0" applyFont="1" applyFill="1" applyBorder="1" applyAlignment="1">
      <alignment horizontal="center" vertical="center" wrapText="1"/>
    </xf>
    <xf numFmtId="0" fontId="8" fillId="25" borderId="31" xfId="0" applyFont="1" applyFill="1" applyBorder="1" applyAlignment="1">
      <alignment horizontal="center" vertical="center" wrapText="1"/>
    </xf>
    <xf numFmtId="0" fontId="8" fillId="25" borderId="27" xfId="0" applyFont="1" applyFill="1" applyBorder="1" applyAlignment="1">
      <alignment horizontal="center" vertical="center" wrapText="1"/>
    </xf>
    <xf numFmtId="0" fontId="8" fillId="25" borderId="40" xfId="0" applyFont="1" applyFill="1" applyBorder="1" applyAlignment="1">
      <alignment horizontal="center" vertical="center" wrapText="1"/>
    </xf>
    <xf numFmtId="0" fontId="8" fillId="25" borderId="19" xfId="0" applyFont="1" applyFill="1" applyBorder="1" applyAlignment="1">
      <alignment horizontal="center" vertical="center" wrapText="1"/>
    </xf>
    <xf numFmtId="0" fontId="8" fillId="26" borderId="30" xfId="0" applyFont="1" applyFill="1" applyBorder="1" applyAlignment="1">
      <alignment horizontal="center" vertical="center" wrapText="1"/>
    </xf>
    <xf numFmtId="0" fontId="8" fillId="26" borderId="31" xfId="0" applyFont="1" applyFill="1" applyBorder="1" applyAlignment="1">
      <alignment horizontal="center" vertical="center" wrapText="1"/>
    </xf>
    <xf numFmtId="0" fontId="8" fillId="25" borderId="39" xfId="0" applyFont="1" applyFill="1" applyBorder="1" applyAlignment="1">
      <alignment horizontal="center" vertical="center" wrapText="1"/>
    </xf>
    <xf numFmtId="0" fontId="11" fillId="25" borderId="42" xfId="0" applyFont="1" applyFill="1" applyBorder="1" applyAlignment="1">
      <alignment vertical="center"/>
    </xf>
    <xf numFmtId="0" fontId="26" fillId="32" borderId="31" xfId="0" applyFont="1" applyFill="1" applyBorder="1" applyAlignment="1">
      <alignment vertical="center"/>
    </xf>
    <xf numFmtId="0" fontId="26" fillId="32" borderId="19" xfId="0" applyFont="1" applyFill="1" applyBorder="1" applyAlignment="1">
      <alignment vertical="center"/>
    </xf>
    <xf numFmtId="0" fontId="26" fillId="26" borderId="31" xfId="0" applyFont="1" applyFill="1" applyBorder="1" applyAlignment="1">
      <alignment vertical="center"/>
    </xf>
    <xf numFmtId="0" fontId="19" fillId="25" borderId="31" xfId="0" applyFont="1" applyFill="1" applyBorder="1" applyAlignment="1">
      <alignment horizontal="left" vertical="center"/>
    </xf>
    <xf numFmtId="0" fontId="21" fillId="26" borderId="17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21" fillId="26" borderId="22" xfId="0" applyFont="1" applyFill="1" applyBorder="1" applyAlignment="1">
      <alignment horizontal="center" vertical="center"/>
    </xf>
    <xf numFmtId="0" fontId="95" fillId="26" borderId="31" xfId="0" applyFont="1" applyFill="1" applyBorder="1" applyAlignment="1">
      <alignment horizontal="left" vertical="center"/>
    </xf>
    <xf numFmtId="0" fontId="4" fillId="26" borderId="31" xfId="0" applyFont="1" applyFill="1" applyBorder="1" applyAlignment="1">
      <alignment horizontal="center" vertical="center"/>
    </xf>
    <xf numFmtId="0" fontId="2" fillId="26" borderId="31" xfId="0" applyFont="1" applyFill="1" applyBorder="1" applyAlignment="1">
      <alignment vertical="center"/>
    </xf>
    <xf numFmtId="0" fontId="21" fillId="32" borderId="31" xfId="0" applyFont="1" applyFill="1" applyBorder="1" applyAlignment="1">
      <alignment vertical="center"/>
    </xf>
    <xf numFmtId="0" fontId="23" fillId="32" borderId="31" xfId="0" applyFont="1" applyFill="1" applyBorder="1" applyAlignment="1">
      <alignment vertical="center" wrapText="1"/>
    </xf>
    <xf numFmtId="0" fontId="95" fillId="32" borderId="31" xfId="0" applyFont="1" applyFill="1" applyBorder="1" applyAlignment="1">
      <alignment vertical="center"/>
    </xf>
    <xf numFmtId="0" fontId="8" fillId="32" borderId="31" xfId="0" applyFont="1" applyFill="1" applyBorder="1" applyAlignment="1">
      <alignment horizontal="center" vertical="center"/>
    </xf>
    <xf numFmtId="0" fontId="4" fillId="32" borderId="31" xfId="0" applyFont="1" applyFill="1" applyBorder="1" applyAlignment="1">
      <alignment horizontal="center" vertical="center"/>
    </xf>
    <xf numFmtId="0" fontId="21" fillId="32" borderId="19" xfId="0" applyFont="1" applyFill="1" applyBorder="1" applyAlignment="1">
      <alignment vertical="center"/>
    </xf>
    <xf numFmtId="0" fontId="23" fillId="32" borderId="19" xfId="0" applyFont="1" applyFill="1" applyBorder="1" applyAlignment="1">
      <alignment vertical="center" wrapText="1"/>
    </xf>
    <xf numFmtId="0" fontId="95" fillId="32" borderId="19" xfId="0" applyFont="1" applyFill="1" applyBorder="1" applyAlignment="1">
      <alignment vertical="center"/>
    </xf>
    <xf numFmtId="0" fontId="8" fillId="32" borderId="19" xfId="0" applyFont="1" applyFill="1" applyBorder="1" applyAlignment="1">
      <alignment horizontal="center" vertical="center"/>
    </xf>
    <xf numFmtId="0" fontId="4" fillId="32" borderId="19" xfId="0" applyFont="1" applyFill="1" applyBorder="1" applyAlignment="1">
      <alignment horizontal="center" vertical="center"/>
    </xf>
    <xf numFmtId="0" fontId="95" fillId="25" borderId="27" xfId="0" applyFont="1" applyFill="1" applyBorder="1" applyAlignment="1">
      <alignment horizontal="left" vertical="center"/>
    </xf>
    <xf numFmtId="0" fontId="4" fillId="25" borderId="27" xfId="0" applyFont="1" applyFill="1" applyBorder="1" applyAlignment="1">
      <alignment horizontal="center" vertical="center"/>
    </xf>
    <xf numFmtId="0" fontId="11" fillId="25" borderId="27" xfId="0" applyFont="1" applyFill="1" applyBorder="1" applyAlignment="1">
      <alignment vertical="center"/>
    </xf>
    <xf numFmtId="0" fontId="95" fillId="25" borderId="30" xfId="0" applyFont="1" applyFill="1" applyBorder="1" applyAlignment="1">
      <alignment horizontal="left" vertical="center"/>
    </xf>
    <xf numFmtId="0" fontId="4" fillId="25" borderId="30" xfId="0" applyFont="1" applyFill="1" applyBorder="1" applyAlignment="1">
      <alignment horizontal="center" vertical="center"/>
    </xf>
    <xf numFmtId="0" fontId="95" fillId="25" borderId="31" xfId="0" applyFont="1" applyFill="1" applyBorder="1" applyAlignment="1">
      <alignment horizontal="left" vertical="center"/>
    </xf>
    <xf numFmtId="0" fontId="4" fillId="25" borderId="31" xfId="0" applyFont="1" applyFill="1" applyBorder="1" applyAlignment="1">
      <alignment horizontal="center" vertical="center"/>
    </xf>
    <xf numFmtId="0" fontId="95" fillId="26" borderId="40" xfId="0" applyFont="1" applyFill="1" applyBorder="1" applyAlignment="1">
      <alignment horizontal="left" vertical="center"/>
    </xf>
    <xf numFmtId="0" fontId="4" fillId="26" borderId="41" xfId="0" applyFont="1" applyFill="1" applyBorder="1" applyAlignment="1">
      <alignment horizontal="center" vertical="center"/>
    </xf>
    <xf numFmtId="0" fontId="4" fillId="26" borderId="28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26" borderId="19" xfId="0" applyFont="1" applyFill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21" fillId="32" borderId="12" xfId="0" applyFont="1" applyFill="1" applyBorder="1" applyAlignment="1">
      <alignment vertical="center"/>
    </xf>
    <xf numFmtId="0" fontId="23" fillId="32" borderId="13" xfId="0" applyFont="1" applyFill="1" applyBorder="1" applyAlignment="1">
      <alignment vertical="center" wrapText="1"/>
    </xf>
    <xf numFmtId="0" fontId="95" fillId="32" borderId="14" xfId="0" applyFont="1" applyFill="1" applyBorder="1" applyAlignment="1">
      <alignment vertical="center"/>
    </xf>
    <xf numFmtId="0" fontId="8" fillId="32" borderId="15" xfId="0" applyFont="1" applyFill="1" applyBorder="1" applyAlignment="1">
      <alignment horizontal="center" vertical="center"/>
    </xf>
    <xf numFmtId="0" fontId="4" fillId="32" borderId="12" xfId="0" applyFont="1" applyFill="1" applyBorder="1" applyAlignment="1">
      <alignment horizontal="center" vertical="center"/>
    </xf>
    <xf numFmtId="0" fontId="21" fillId="32" borderId="26" xfId="0" applyFont="1" applyFill="1" applyBorder="1" applyAlignment="1">
      <alignment vertical="center"/>
    </xf>
    <xf numFmtId="0" fontId="23" fillId="32" borderId="32" xfId="0" applyFont="1" applyFill="1" applyBorder="1" applyAlignment="1">
      <alignment vertical="center" wrapText="1"/>
    </xf>
    <xf numFmtId="0" fontId="95" fillId="32" borderId="10" xfId="0" applyFont="1" applyFill="1" applyBorder="1" applyAlignment="1">
      <alignment vertical="center"/>
    </xf>
    <xf numFmtId="0" fontId="8" fillId="32" borderId="11" xfId="0" applyFont="1" applyFill="1" applyBorder="1" applyAlignment="1">
      <alignment horizontal="center" vertical="center"/>
    </xf>
    <xf numFmtId="0" fontId="4" fillId="32" borderId="26" xfId="0" applyFont="1" applyFill="1" applyBorder="1" applyAlignment="1">
      <alignment horizontal="center" vertical="center"/>
    </xf>
    <xf numFmtId="0" fontId="11" fillId="25" borderId="110" xfId="0" applyFont="1" applyFill="1" applyBorder="1" applyAlignment="1">
      <alignment vertical="center"/>
    </xf>
    <xf numFmtId="0" fontId="21" fillId="32" borderId="22" xfId="0" applyFont="1" applyFill="1" applyBorder="1" applyAlignment="1">
      <alignment horizontal="center" vertical="center"/>
    </xf>
    <xf numFmtId="0" fontId="11" fillId="32" borderId="28" xfId="0" applyFont="1" applyFill="1" applyBorder="1" applyAlignment="1">
      <alignment vertical="center"/>
    </xf>
    <xf numFmtId="0" fontId="11" fillId="32" borderId="20" xfId="0" applyFont="1" applyFill="1" applyBorder="1" applyAlignment="1">
      <alignment vertical="center"/>
    </xf>
    <xf numFmtId="0" fontId="53" fillId="26" borderId="30" xfId="0" applyFont="1" applyFill="1" applyBorder="1" applyAlignment="1">
      <alignment horizontal="center" vertical="center"/>
    </xf>
    <xf numFmtId="0" fontId="53" fillId="26" borderId="31" xfId="0" applyFont="1" applyFill="1" applyBorder="1" applyAlignment="1">
      <alignment horizontal="center" vertical="center"/>
    </xf>
    <xf numFmtId="0" fontId="21" fillId="25" borderId="30" xfId="0" applyFont="1" applyFill="1" applyBorder="1" applyAlignment="1">
      <alignment vertical="center"/>
    </xf>
    <xf numFmtId="0" fontId="23" fillId="25" borderId="30" xfId="0" applyFont="1" applyFill="1" applyBorder="1" applyAlignment="1">
      <alignment vertical="center" wrapText="1"/>
    </xf>
    <xf numFmtId="0" fontId="95" fillId="25" borderId="30" xfId="0" applyFont="1" applyFill="1" applyBorder="1" applyAlignment="1">
      <alignment vertical="center"/>
    </xf>
    <xf numFmtId="0" fontId="8" fillId="25" borderId="30" xfId="0" applyFont="1" applyFill="1" applyBorder="1" applyAlignment="1">
      <alignment horizontal="center" vertical="center"/>
    </xf>
    <xf numFmtId="0" fontId="53" fillId="25" borderId="31" xfId="0" applyFont="1" applyFill="1" applyBorder="1" applyAlignment="1">
      <alignment horizontal="center" vertical="center"/>
    </xf>
    <xf numFmtId="0" fontId="95" fillId="25" borderId="39" xfId="0" applyFont="1" applyFill="1" applyBorder="1" applyAlignment="1">
      <alignment horizontal="left" vertical="center"/>
    </xf>
    <xf numFmtId="0" fontId="53" fillId="25" borderId="39" xfId="0" applyFont="1" applyFill="1" applyBorder="1" applyAlignment="1">
      <alignment horizontal="center" vertical="center"/>
    </xf>
    <xf numFmtId="0" fontId="4" fillId="25" borderId="39" xfId="0" applyFont="1" applyFill="1" applyBorder="1" applyAlignment="1">
      <alignment horizontal="center" vertical="center"/>
    </xf>
    <xf numFmtId="0" fontId="11" fillId="25" borderId="42" xfId="0" applyFont="1" applyFill="1" applyBorder="1" applyAlignment="1">
      <alignment horizontal="left" vertical="center"/>
    </xf>
    <xf numFmtId="0" fontId="11" fillId="25" borderId="20" xfId="0" applyFont="1" applyFill="1" applyBorder="1" applyAlignment="1">
      <alignment horizontal="left" vertical="center"/>
    </xf>
    <xf numFmtId="0" fontId="53" fillId="25" borderId="30" xfId="0" applyFont="1" applyFill="1" applyBorder="1" applyAlignment="1">
      <alignment horizontal="center" vertical="center"/>
    </xf>
    <xf numFmtId="0" fontId="95" fillId="25" borderId="31" xfId="0" applyFont="1" applyFill="1" applyBorder="1" applyAlignment="1">
      <alignment vertical="center"/>
    </xf>
    <xf numFmtId="0" fontId="7" fillId="25" borderId="31" xfId="0" applyFont="1" applyFill="1" applyBorder="1" applyAlignment="1">
      <alignment vertical="center"/>
    </xf>
    <xf numFmtId="0" fontId="26" fillId="25" borderId="31" xfId="0" applyFont="1" applyFill="1" applyBorder="1" applyAlignment="1">
      <alignment horizontal="center" vertical="center"/>
    </xf>
    <xf numFmtId="0" fontId="21" fillId="25" borderId="39" xfId="0" applyFont="1" applyFill="1" applyBorder="1" applyAlignment="1">
      <alignment vertical="center"/>
    </xf>
    <xf numFmtId="0" fontId="23" fillId="25" borderId="39" xfId="0" applyFont="1" applyFill="1" applyBorder="1" applyAlignment="1">
      <alignment vertical="center" wrapText="1"/>
    </xf>
    <xf numFmtId="0" fontId="95" fillId="25" borderId="39" xfId="0" applyFont="1" applyFill="1" applyBorder="1" applyAlignment="1">
      <alignment vertical="center"/>
    </xf>
    <xf numFmtId="0" fontId="8" fillId="25" borderId="39" xfId="0" applyFont="1" applyFill="1" applyBorder="1" applyAlignment="1">
      <alignment horizontal="center" vertical="center"/>
    </xf>
    <xf numFmtId="0" fontId="95" fillId="26" borderId="30" xfId="0" applyFont="1" applyFill="1" applyBorder="1" applyAlignment="1">
      <alignment vertical="center"/>
    </xf>
    <xf numFmtId="0" fontId="4" fillId="26" borderId="23" xfId="0" applyFont="1" applyFill="1" applyBorder="1" applyAlignment="1">
      <alignment horizontal="center" vertical="center"/>
    </xf>
    <xf numFmtId="0" fontId="95" fillId="26" borderId="31" xfId="0" applyFont="1" applyFill="1" applyBorder="1" applyAlignment="1">
      <alignment vertical="center"/>
    </xf>
    <xf numFmtId="0" fontId="11" fillId="32" borderId="31" xfId="0" applyFont="1" applyFill="1" applyBorder="1" applyAlignment="1">
      <alignment vertical="center"/>
    </xf>
    <xf numFmtId="0" fontId="38" fillId="32" borderId="31" xfId="0" applyFont="1" applyFill="1" applyBorder="1" applyAlignment="1">
      <alignment vertical="center"/>
    </xf>
    <xf numFmtId="0" fontId="4" fillId="32" borderId="28" xfId="0" applyFont="1" applyFill="1" applyBorder="1" applyAlignment="1">
      <alignment horizontal="center" vertical="center"/>
    </xf>
    <xf numFmtId="0" fontId="4" fillId="32" borderId="20" xfId="0" applyFont="1" applyFill="1" applyBorder="1" applyAlignment="1">
      <alignment horizontal="center" vertical="center"/>
    </xf>
    <xf numFmtId="0" fontId="11" fillId="25" borderId="61" xfId="0" applyFont="1" applyFill="1" applyBorder="1" applyAlignment="1">
      <alignment horizontal="left" vertical="center"/>
    </xf>
    <xf numFmtId="0" fontId="38" fillId="25" borderId="31" xfId="0" applyFont="1" applyFill="1" applyBorder="1" applyAlignment="1">
      <alignment vertical="center"/>
    </xf>
    <xf numFmtId="0" fontId="21" fillId="25" borderId="31" xfId="0" applyFont="1" applyFill="1" applyBorder="1" applyAlignment="1">
      <alignment vertical="center"/>
    </xf>
    <xf numFmtId="0" fontId="23" fillId="25" borderId="31" xfId="0" applyFont="1" applyFill="1" applyBorder="1" applyAlignment="1">
      <alignment vertical="center" wrapText="1"/>
    </xf>
    <xf numFmtId="0" fontId="8" fillId="25" borderId="31" xfId="0" applyFont="1" applyFill="1" applyBorder="1" applyAlignment="1">
      <alignment horizontal="center" vertical="center"/>
    </xf>
    <xf numFmtId="0" fontId="7" fillId="32" borderId="31" xfId="0" applyFont="1" applyFill="1" applyBorder="1" applyAlignment="1">
      <alignment vertical="center"/>
    </xf>
    <xf numFmtId="0" fontId="26" fillId="32" borderId="31" xfId="0" applyFont="1" applyFill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7" fillId="32" borderId="19" xfId="0" applyFont="1" applyFill="1" applyBorder="1" applyAlignment="1">
      <alignment vertical="center"/>
    </xf>
    <xf numFmtId="0" fontId="26" fillId="32" borderId="19" xfId="0" applyFont="1" applyFill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26" fillId="26" borderId="31" xfId="0" applyFont="1" applyFill="1" applyBorder="1" applyAlignment="1">
      <alignment horizontal="center" vertical="center"/>
    </xf>
    <xf numFmtId="0" fontId="19" fillId="26" borderId="31" xfId="0" applyFont="1" applyFill="1" applyBorder="1" applyAlignment="1">
      <alignment horizontal="left" vertical="center"/>
    </xf>
    <xf numFmtId="0" fontId="8" fillId="26" borderId="31" xfId="0" applyFont="1" applyFill="1" applyBorder="1" applyAlignment="1">
      <alignment horizontal="center" vertical="center"/>
    </xf>
    <xf numFmtId="0" fontId="14" fillId="32" borderId="19" xfId="0" applyFont="1" applyFill="1" applyBorder="1" applyAlignment="1">
      <alignment vertical="center"/>
    </xf>
    <xf numFmtId="0" fontId="122" fillId="29" borderId="26" xfId="0" applyFont="1" applyFill="1" applyBorder="1" applyAlignment="1">
      <alignment horizontal="left" shrinkToFit="1"/>
    </xf>
    <xf numFmtId="0" fontId="0" fillId="24" borderId="0" xfId="0" applyFill="1" applyBorder="1" applyAlignment="1">
      <alignment horizontal="center"/>
    </xf>
    <xf numFmtId="0" fontId="4" fillId="26" borderId="0" xfId="0" applyFont="1" applyFill="1" applyBorder="1"/>
    <xf numFmtId="0" fontId="114" fillId="27" borderId="0" xfId="0" applyFont="1" applyFill="1" applyBorder="1" applyAlignment="1">
      <alignment horizontal="center" vertical="center"/>
    </xf>
    <xf numFmtId="0" fontId="114" fillId="25" borderId="0" xfId="0" applyFont="1" applyFill="1" applyBorder="1" applyAlignment="1">
      <alignment horizontal="center" vertical="center"/>
    </xf>
    <xf numFmtId="0" fontId="108" fillId="27" borderId="0" xfId="0" applyFont="1" applyFill="1" applyBorder="1" applyAlignment="1">
      <alignment horizontal="center" vertical="center"/>
    </xf>
    <xf numFmtId="0" fontId="108" fillId="25" borderId="0" xfId="0" applyFont="1" applyFill="1" applyBorder="1" applyAlignment="1">
      <alignment horizontal="center" vertical="center"/>
    </xf>
    <xf numFmtId="172" fontId="109" fillId="27" borderId="0" xfId="0" applyNumberFormat="1" applyFont="1" applyFill="1" applyBorder="1" applyAlignment="1">
      <alignment horizontal="center" vertical="center" shrinkToFit="1"/>
    </xf>
    <xf numFmtId="172" fontId="110" fillId="25" borderId="0" xfId="0" applyNumberFormat="1" applyFont="1" applyFill="1" applyBorder="1" applyAlignment="1">
      <alignment horizontal="center" vertical="center" shrinkToFit="1"/>
    </xf>
    <xf numFmtId="1" fontId="69" fillId="27" borderId="0" xfId="0" applyNumberFormat="1" applyFont="1" applyFill="1" applyBorder="1" applyAlignment="1">
      <alignment horizontal="center" vertical="center" shrinkToFit="1"/>
    </xf>
    <xf numFmtId="1" fontId="69" fillId="25" borderId="0" xfId="0" applyNumberFormat="1" applyFont="1" applyFill="1" applyBorder="1" applyAlignment="1">
      <alignment horizontal="center" vertical="center" shrinkToFit="1"/>
    </xf>
    <xf numFmtId="1" fontId="103" fillId="27" borderId="0" xfId="0" applyNumberFormat="1" applyFont="1" applyFill="1" applyBorder="1" applyAlignment="1">
      <alignment horizontal="center" vertical="center" shrinkToFit="1"/>
    </xf>
    <xf numFmtId="1" fontId="103" fillId="25" borderId="0" xfId="0" applyNumberFormat="1" applyFont="1" applyFill="1" applyBorder="1" applyAlignment="1">
      <alignment horizontal="center" vertical="center" shrinkToFit="1"/>
    </xf>
    <xf numFmtId="181" fontId="123" fillId="25" borderId="0" xfId="0" applyNumberFormat="1" applyFont="1" applyFill="1" applyAlignment="1">
      <alignment horizontal="left"/>
    </xf>
    <xf numFmtId="0" fontId="17" fillId="0" borderId="0" xfId="0" applyFont="1" applyFill="1"/>
    <xf numFmtId="0" fontId="123" fillId="25" borderId="0" xfId="0" applyFont="1" applyFill="1"/>
    <xf numFmtId="0" fontId="124" fillId="28" borderId="0" xfId="0" applyFont="1" applyFill="1" applyAlignment="1">
      <alignment horizontal="center" vertical="center"/>
    </xf>
    <xf numFmtId="0" fontId="62" fillId="0" borderId="0" xfId="0" applyFont="1" applyAlignment="1">
      <alignment vertical="center"/>
    </xf>
    <xf numFmtId="0" fontId="93" fillId="27" borderId="99" xfId="0" applyFont="1" applyFill="1" applyBorder="1" applyAlignment="1">
      <alignment horizontal="center" vertical="center"/>
    </xf>
    <xf numFmtId="0" fontId="93" fillId="0" borderId="100" xfId="0" applyFont="1" applyFill="1" applyBorder="1" applyAlignment="1">
      <alignment horizontal="center" vertical="center"/>
    </xf>
    <xf numFmtId="0" fontId="125" fillId="0" borderId="0" xfId="0" applyFont="1" applyFill="1" applyBorder="1" applyAlignment="1">
      <alignment horizontal="center" vertical="center"/>
    </xf>
    <xf numFmtId="0" fontId="0" fillId="26" borderId="12" xfId="0" applyFill="1" applyBorder="1" applyAlignment="1">
      <alignment horizontal="center"/>
    </xf>
    <xf numFmtId="0" fontId="13" fillId="26" borderId="12" xfId="0" applyFont="1" applyFill="1" applyBorder="1" applyAlignment="1">
      <alignment horizontal="right" vertical="center"/>
    </xf>
    <xf numFmtId="0" fontId="126" fillId="33" borderId="26" xfId="0" applyFont="1" applyFill="1" applyBorder="1" applyAlignment="1">
      <alignment horizontal="right"/>
    </xf>
    <xf numFmtId="0" fontId="127" fillId="40" borderId="25" xfId="0" applyFont="1" applyFill="1" applyBorder="1" applyAlignment="1">
      <alignment horizontal="right" vertical="center"/>
    </xf>
    <xf numFmtId="0" fontId="2" fillId="32" borderId="12" xfId="0" applyFont="1" applyFill="1" applyBorder="1" applyAlignment="1">
      <alignment horizontal="right" vertical="center"/>
    </xf>
    <xf numFmtId="0" fontId="35" fillId="32" borderId="12" xfId="0" applyFont="1" applyFill="1" applyBorder="1" applyAlignment="1">
      <alignment horizontal="right" vertical="center"/>
    </xf>
    <xf numFmtId="0" fontId="127" fillId="0" borderId="29" xfId="0" applyFont="1" applyFill="1" applyBorder="1" applyAlignment="1">
      <alignment horizontal="center" vertical="center" shrinkToFit="1"/>
    </xf>
    <xf numFmtId="0" fontId="121" fillId="0" borderId="0" xfId="0" applyFont="1" applyFill="1" applyBorder="1" applyAlignment="1">
      <alignment horizontal="center" vertical="center"/>
    </xf>
    <xf numFmtId="0" fontId="93" fillId="0" borderId="0" xfId="0" applyFont="1" applyFill="1" applyBorder="1" applyAlignment="1">
      <alignment horizontal="center" vertical="center"/>
    </xf>
    <xf numFmtId="0" fontId="111" fillId="33" borderId="12" xfId="0" applyFont="1" applyFill="1" applyBorder="1" applyAlignment="1">
      <alignment horizontal="right"/>
    </xf>
    <xf numFmtId="0" fontId="92" fillId="40" borderId="12" xfId="0" applyFont="1" applyFill="1" applyBorder="1" applyAlignment="1">
      <alignment horizontal="right"/>
    </xf>
    <xf numFmtId="0" fontId="124" fillId="0" borderId="0" xfId="0" applyFont="1" applyFill="1" applyAlignment="1">
      <alignment horizontal="right" vertical="center"/>
    </xf>
    <xf numFmtId="0" fontId="19" fillId="25" borderId="17" xfId="0" applyFont="1" applyFill="1" applyBorder="1" applyAlignment="1" applyProtection="1">
      <alignment horizontal="center" vertical="center" shrinkToFit="1"/>
      <protection hidden="1"/>
    </xf>
    <xf numFmtId="0" fontId="11" fillId="25" borderId="30" xfId="0" applyFont="1" applyFill="1" applyBorder="1" applyAlignment="1" applyProtection="1">
      <protection hidden="1"/>
    </xf>
    <xf numFmtId="0" fontId="19" fillId="25" borderId="23" xfId="0" applyFont="1" applyFill="1" applyBorder="1" applyProtection="1">
      <protection hidden="1"/>
    </xf>
    <xf numFmtId="186" fontId="13" fillId="25" borderId="50" xfId="0" applyNumberFormat="1" applyFont="1" applyFill="1" applyBorder="1" applyAlignment="1" applyProtection="1">
      <alignment horizontal="center" vertical="center"/>
      <protection hidden="1"/>
    </xf>
    <xf numFmtId="0" fontId="19" fillId="25" borderId="22" xfId="0" applyFont="1" applyFill="1" applyBorder="1" applyAlignment="1" applyProtection="1">
      <alignment horizontal="center" vertical="center" shrinkToFit="1"/>
      <protection hidden="1"/>
    </xf>
    <xf numFmtId="0" fontId="11" fillId="25" borderId="31" xfId="0" applyFont="1" applyFill="1" applyBorder="1" applyAlignment="1" applyProtection="1">
      <protection hidden="1"/>
    </xf>
    <xf numFmtId="0" fontId="19" fillId="25" borderId="28" xfId="0" applyFont="1" applyFill="1" applyBorder="1" applyProtection="1">
      <protection hidden="1"/>
    </xf>
    <xf numFmtId="186" fontId="13" fillId="25" borderId="51" xfId="0" applyNumberFormat="1" applyFont="1" applyFill="1" applyBorder="1" applyAlignment="1" applyProtection="1">
      <alignment horizontal="center" vertical="center"/>
      <protection hidden="1"/>
    </xf>
    <xf numFmtId="0" fontId="19" fillId="25" borderId="24" xfId="0" applyFont="1" applyFill="1" applyBorder="1" applyAlignment="1" applyProtection="1">
      <alignment horizontal="center" vertical="center" shrinkToFit="1"/>
      <protection hidden="1"/>
    </xf>
    <xf numFmtId="0" fontId="11" fillId="25" borderId="39" xfId="0" applyFont="1" applyFill="1" applyBorder="1" applyAlignment="1" applyProtection="1">
      <protection hidden="1"/>
    </xf>
    <xf numFmtId="0" fontId="19" fillId="25" borderId="42" xfId="0" applyFont="1" applyFill="1" applyBorder="1" applyProtection="1">
      <protection hidden="1"/>
    </xf>
    <xf numFmtId="186" fontId="13" fillId="25" borderId="110" xfId="0" applyNumberFormat="1" applyFont="1" applyFill="1" applyBorder="1" applyAlignment="1" applyProtection="1">
      <alignment horizontal="center" vertical="center"/>
      <protection hidden="1"/>
    </xf>
    <xf numFmtId="0" fontId="19" fillId="25" borderId="58" xfId="0" applyFont="1" applyFill="1" applyBorder="1" applyAlignment="1" applyProtection="1">
      <alignment horizontal="center" vertical="center" shrinkToFit="1"/>
      <protection hidden="1"/>
    </xf>
    <xf numFmtId="0" fontId="11" fillId="25" borderId="80" xfId="0" applyFont="1" applyFill="1" applyBorder="1" applyAlignment="1" applyProtection="1">
      <protection hidden="1"/>
    </xf>
    <xf numFmtId="0" fontId="19" fillId="25" borderId="81" xfId="0" applyFont="1" applyFill="1" applyBorder="1" applyProtection="1">
      <protection hidden="1"/>
    </xf>
    <xf numFmtId="186" fontId="13" fillId="25" borderId="12" xfId="0" applyNumberFormat="1" applyFont="1" applyFill="1" applyBorder="1" applyAlignment="1" applyProtection="1">
      <alignment horizontal="center" vertical="center"/>
      <protection hidden="1"/>
    </xf>
    <xf numFmtId="0" fontId="19" fillId="25" borderId="35" xfId="0" applyFont="1" applyFill="1" applyBorder="1" applyAlignment="1" applyProtection="1">
      <alignment horizontal="center" vertical="center" shrinkToFit="1"/>
      <protection hidden="1"/>
    </xf>
    <xf numFmtId="0" fontId="11" fillId="25" borderId="40" xfId="0" applyFont="1" applyFill="1" applyBorder="1" applyAlignment="1" applyProtection="1">
      <protection hidden="1"/>
    </xf>
    <xf numFmtId="0" fontId="19" fillId="25" borderId="41" xfId="0" applyFont="1" applyFill="1" applyBorder="1" applyProtection="1">
      <protection hidden="1"/>
    </xf>
    <xf numFmtId="186" fontId="13" fillId="25" borderId="21" xfId="0" applyNumberFormat="1" applyFont="1" applyFill="1" applyBorder="1" applyAlignment="1" applyProtection="1">
      <alignment horizontal="center" vertical="center"/>
      <protection hidden="1"/>
    </xf>
    <xf numFmtId="0" fontId="19" fillId="25" borderId="18" xfId="0" applyFont="1" applyFill="1" applyBorder="1" applyAlignment="1" applyProtection="1">
      <alignment horizontal="center" vertical="center" shrinkToFit="1"/>
      <protection hidden="1"/>
    </xf>
    <xf numFmtId="0" fontId="11" fillId="25" borderId="19" xfId="0" applyFont="1" applyFill="1" applyBorder="1" applyAlignment="1" applyProtection="1">
      <protection hidden="1"/>
    </xf>
    <xf numFmtId="0" fontId="19" fillId="25" borderId="20" xfId="0" applyFont="1" applyFill="1" applyBorder="1" applyProtection="1">
      <protection hidden="1"/>
    </xf>
    <xf numFmtId="186" fontId="13" fillId="25" borderId="61" xfId="0" applyNumberFormat="1" applyFont="1" applyFill="1" applyBorder="1" applyAlignment="1" applyProtection="1">
      <alignment horizontal="center" vertical="center"/>
      <protection hidden="1"/>
    </xf>
    <xf numFmtId="0" fontId="11" fillId="25" borderId="111" xfId="0" applyFont="1" applyFill="1" applyBorder="1" applyAlignment="1" applyProtection="1">
      <alignment horizontal="left"/>
      <protection hidden="1"/>
    </xf>
    <xf numFmtId="0" fontId="11" fillId="25" borderId="111" xfId="0" applyFont="1" applyFill="1" applyBorder="1" applyAlignment="1" applyProtection="1">
      <alignment horizontal="left" vertical="center"/>
      <protection hidden="1"/>
    </xf>
    <xf numFmtId="0" fontId="19" fillId="25" borderId="112" xfId="0" applyFont="1" applyFill="1" applyBorder="1" applyProtection="1">
      <protection hidden="1"/>
    </xf>
    <xf numFmtId="186" fontId="13" fillId="25" borderId="25" xfId="0" applyNumberFormat="1" applyFont="1" applyFill="1" applyBorder="1" applyAlignment="1" applyProtection="1">
      <alignment horizontal="center" vertical="center"/>
      <protection hidden="1"/>
    </xf>
    <xf numFmtId="0" fontId="128" fillId="27" borderId="0" xfId="0" applyFont="1" applyFill="1" applyAlignment="1">
      <alignment horizontal="right" vertical="center"/>
    </xf>
    <xf numFmtId="184" fontId="128" fillId="27" borderId="0" xfId="0" applyNumberFormat="1" applyFont="1" applyFill="1" applyAlignment="1">
      <alignment horizontal="left" shrinkToFit="1"/>
    </xf>
    <xf numFmtId="0" fontId="129" fillId="0" borderId="29" xfId="0" applyFont="1" applyBorder="1" applyAlignment="1">
      <alignment horizontal="center" vertical="center" shrinkToFit="1"/>
    </xf>
    <xf numFmtId="0" fontId="0" fillId="29" borderId="13" xfId="0" applyFill="1" applyBorder="1"/>
    <xf numFmtId="0" fontId="4" fillId="0" borderId="62" xfId="0" applyFont="1" applyBorder="1"/>
    <xf numFmtId="0" fontId="30" fillId="32" borderId="12" xfId="0" applyFont="1" applyFill="1" applyBorder="1" applyAlignment="1">
      <alignment horizontal="center"/>
    </xf>
    <xf numFmtId="0" fontId="0" fillId="25" borderId="36" xfId="0" applyFill="1" applyBorder="1"/>
    <xf numFmtId="0" fontId="36" fillId="25" borderId="36" xfId="0" applyFont="1" applyFill="1" applyBorder="1"/>
    <xf numFmtId="2" fontId="46" fillId="25" borderId="36" xfId="0" applyNumberFormat="1" applyFont="1" applyFill="1" applyBorder="1" applyAlignment="1">
      <alignment horizontal="left"/>
    </xf>
    <xf numFmtId="169" fontId="33" fillId="25" borderId="36" xfId="0" applyNumberFormat="1" applyFont="1" applyFill="1" applyBorder="1" applyAlignment="1">
      <alignment shrinkToFit="1"/>
    </xf>
    <xf numFmtId="0" fontId="1" fillId="25" borderId="36" xfId="0" applyFont="1" applyFill="1" applyBorder="1" applyAlignment="1">
      <alignment horizontal="center" shrinkToFit="1"/>
    </xf>
    <xf numFmtId="171" fontId="33" fillId="25" borderId="36" xfId="0" applyNumberFormat="1" applyFont="1" applyFill="1" applyBorder="1" applyAlignment="1">
      <alignment shrinkToFit="1"/>
    </xf>
    <xf numFmtId="0" fontId="34" fillId="25" borderId="0" xfId="0" applyFont="1" applyFill="1"/>
    <xf numFmtId="0" fontId="4" fillId="35" borderId="15" xfId="0" applyFont="1" applyFill="1" applyBorder="1" applyAlignment="1">
      <alignment horizontal="center"/>
    </xf>
    <xf numFmtId="0" fontId="4" fillId="35" borderId="12" xfId="0" applyFont="1" applyFill="1" applyBorder="1" applyAlignment="1">
      <alignment horizontal="left"/>
    </xf>
    <xf numFmtId="0" fontId="0" fillId="0" borderId="13" xfId="0" applyBorder="1"/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30" fillId="29" borderId="0" xfId="0" applyFont="1" applyFill="1"/>
    <xf numFmtId="1" fontId="31" fillId="0" borderId="0" xfId="0" applyNumberFormat="1" applyFont="1" applyBorder="1" applyAlignment="1">
      <alignment horizontal="center" vertical="center"/>
    </xf>
    <xf numFmtId="0" fontId="21" fillId="25" borderId="0" xfId="0" applyFont="1" applyFill="1" applyBorder="1" applyAlignment="1">
      <alignment vertical="top"/>
    </xf>
    <xf numFmtId="0" fontId="21" fillId="25" borderId="36" xfId="0" applyFont="1" applyFill="1" applyBorder="1" applyAlignment="1">
      <alignment vertical="top"/>
    </xf>
    <xf numFmtId="0" fontId="111" fillId="0" borderId="0" xfId="0" applyFont="1" applyBorder="1" applyAlignment="1">
      <alignment horizontal="center" vertical="center" shrinkToFit="1"/>
    </xf>
    <xf numFmtId="0" fontId="4" fillId="26" borderId="14" xfId="0" applyFont="1" applyFill="1" applyBorder="1" applyAlignment="1">
      <alignment horizontal="left" vertical="center"/>
    </xf>
    <xf numFmtId="168" fontId="66" fillId="0" borderId="113" xfId="0" applyNumberFormat="1" applyFont="1" applyFill="1" applyBorder="1" applyAlignment="1">
      <alignment horizontal="left" vertical="center"/>
    </xf>
    <xf numFmtId="0" fontId="9" fillId="27" borderId="99" xfId="0" applyFont="1" applyFill="1" applyBorder="1" applyAlignment="1">
      <alignment horizontal="center" vertical="center" shrinkToFit="1"/>
    </xf>
    <xf numFmtId="0" fontId="9" fillId="0" borderId="100" xfId="0" applyFont="1" applyBorder="1" applyAlignment="1">
      <alignment horizontal="center" vertical="center" shrinkToFit="1"/>
    </xf>
    <xf numFmtId="1" fontId="131" fillId="27" borderId="114" xfId="0" applyNumberFormat="1" applyFont="1" applyFill="1" applyBorder="1" applyAlignment="1">
      <alignment horizontal="center" vertical="center" shrinkToFit="1"/>
    </xf>
    <xf numFmtId="1" fontId="131" fillId="0" borderId="115" xfId="0" applyNumberFormat="1" applyFont="1" applyBorder="1" applyAlignment="1">
      <alignment horizontal="center" vertical="center" shrinkToFit="1"/>
    </xf>
    <xf numFmtId="0" fontId="131" fillId="25" borderId="115" xfId="0" applyFont="1" applyFill="1" applyBorder="1" applyAlignment="1">
      <alignment horizontal="center" vertical="center" shrinkToFit="1"/>
    </xf>
    <xf numFmtId="0" fontId="1" fillId="25" borderId="0" xfId="0" applyFont="1" applyFill="1" applyAlignment="1" applyProtection="1">
      <alignment vertical="center"/>
      <protection hidden="1"/>
    </xf>
    <xf numFmtId="0" fontId="115" fillId="25" borderId="0" xfId="0" applyFont="1" applyFill="1" applyAlignment="1" applyProtection="1">
      <alignment horizontal="left" vertical="center"/>
      <protection hidden="1"/>
    </xf>
    <xf numFmtId="0" fontId="10" fillId="25" borderId="0" xfId="0" applyFont="1" applyFill="1" applyAlignment="1" applyProtection="1">
      <alignment vertical="center"/>
      <protection hidden="1"/>
    </xf>
    <xf numFmtId="0" fontId="116" fillId="25" borderId="116" xfId="0" applyFont="1" applyFill="1" applyBorder="1" applyAlignment="1" applyProtection="1">
      <alignment horizontal="center" vertical="center"/>
      <protection hidden="1"/>
    </xf>
    <xf numFmtId="0" fontId="52" fillId="25" borderId="0" xfId="0" applyFont="1" applyFill="1" applyAlignment="1" applyProtection="1">
      <alignment vertical="center"/>
      <protection hidden="1"/>
    </xf>
    <xf numFmtId="0" fontId="6" fillId="25" borderId="0" xfId="0" applyFont="1" applyFill="1" applyAlignment="1" applyProtection="1">
      <alignment vertical="center"/>
      <protection hidden="1"/>
    </xf>
    <xf numFmtId="0" fontId="0" fillId="25" borderId="26" xfId="0" applyFill="1" applyBorder="1" applyProtection="1">
      <protection hidden="1"/>
    </xf>
    <xf numFmtId="0" fontId="0" fillId="25" borderId="10" xfId="0" applyFill="1" applyBorder="1" applyProtection="1">
      <protection hidden="1"/>
    </xf>
    <xf numFmtId="0" fontId="4" fillId="25" borderId="32" xfId="0" applyFont="1" applyFill="1" applyBorder="1" applyProtection="1">
      <protection hidden="1"/>
    </xf>
    <xf numFmtId="169" fontId="117" fillId="25" borderId="44" xfId="0" applyNumberFormat="1" applyFont="1" applyFill="1" applyBorder="1" applyAlignment="1" applyProtection="1">
      <alignment vertical="center"/>
      <protection hidden="1"/>
    </xf>
    <xf numFmtId="169" fontId="11" fillId="25" borderId="82" xfId="0" applyNumberFormat="1" applyFont="1" applyFill="1" applyBorder="1" applyAlignment="1" applyProtection="1">
      <alignment vertical="center"/>
      <protection hidden="1"/>
    </xf>
    <xf numFmtId="169" fontId="11" fillId="25" borderId="78" xfId="0" applyNumberFormat="1" applyFont="1" applyFill="1" applyBorder="1" applyAlignment="1" applyProtection="1">
      <alignment vertical="center"/>
      <protection hidden="1"/>
    </xf>
    <xf numFmtId="169" fontId="11" fillId="25" borderId="44" xfId="0" applyNumberFormat="1" applyFont="1" applyFill="1" applyBorder="1" applyAlignment="1" applyProtection="1">
      <alignment vertical="center"/>
      <protection hidden="1"/>
    </xf>
    <xf numFmtId="169" fontId="117" fillId="25" borderId="82" xfId="0" applyNumberFormat="1" applyFont="1" applyFill="1" applyBorder="1" applyAlignment="1" applyProtection="1">
      <alignment vertical="center"/>
      <protection hidden="1"/>
    </xf>
    <xf numFmtId="0" fontId="4" fillId="25" borderId="27" xfId="0" applyFont="1" applyFill="1" applyBorder="1" applyAlignment="1" applyProtection="1">
      <alignment horizontal="center"/>
      <protection hidden="1"/>
    </xf>
    <xf numFmtId="0" fontId="4" fillId="25" borderId="0" xfId="0" applyFont="1" applyFill="1" applyBorder="1" applyAlignment="1" applyProtection="1">
      <alignment horizontal="center"/>
      <protection hidden="1"/>
    </xf>
    <xf numFmtId="0" fontId="11" fillId="25" borderId="27" xfId="0" applyFont="1" applyFill="1" applyBorder="1" applyAlignment="1" applyProtection="1">
      <alignment horizontal="center"/>
      <protection hidden="1"/>
    </xf>
    <xf numFmtId="0" fontId="14" fillId="25" borderId="16" xfId="0" applyFont="1" applyFill="1" applyBorder="1" applyAlignment="1" applyProtection="1">
      <alignment horizontal="center" vertical="center"/>
      <protection hidden="1"/>
    </xf>
    <xf numFmtId="0" fontId="0" fillId="25" borderId="27" xfId="0" applyFill="1" applyBorder="1" applyProtection="1">
      <protection hidden="1"/>
    </xf>
    <xf numFmtId="0" fontId="0" fillId="25" borderId="0" xfId="0" applyFill="1" applyBorder="1" applyProtection="1">
      <protection hidden="1"/>
    </xf>
    <xf numFmtId="0" fontId="0" fillId="25" borderId="25" xfId="0" applyFill="1" applyBorder="1" applyProtection="1">
      <protection hidden="1"/>
    </xf>
    <xf numFmtId="0" fontId="4" fillId="25" borderId="25" xfId="0" applyFont="1" applyFill="1" applyBorder="1" applyAlignment="1" applyProtection="1">
      <alignment horizontal="center" vertical="center"/>
      <protection hidden="1"/>
    </xf>
    <xf numFmtId="168" fontId="4" fillId="27" borderId="58" xfId="0" applyNumberFormat="1" applyFont="1" applyFill="1" applyBorder="1" applyAlignment="1" applyProtection="1">
      <alignment horizontal="center" vertical="center"/>
      <protection hidden="1"/>
    </xf>
    <xf numFmtId="168" fontId="4" fillId="0" borderId="15" xfId="0" applyNumberFormat="1" applyFont="1" applyBorder="1" applyAlignment="1" applyProtection="1">
      <alignment horizontal="center" vertical="center"/>
      <protection hidden="1"/>
    </xf>
    <xf numFmtId="0" fontId="0" fillId="32" borderId="12" xfId="0" applyFill="1" applyBorder="1" applyProtection="1">
      <protection locked="0"/>
    </xf>
    <xf numFmtId="0" fontId="30" fillId="24" borderId="26" xfId="0" applyFont="1" applyFill="1" applyBorder="1" applyAlignment="1">
      <alignment horizontal="center" vertical="center"/>
    </xf>
    <xf numFmtId="0" fontId="26" fillId="25" borderId="32" xfId="0" applyFont="1" applyFill="1" applyBorder="1" applyAlignment="1">
      <alignment horizontal="left" vertical="center"/>
    </xf>
    <xf numFmtId="0" fontId="30" fillId="25" borderId="10" xfId="0" applyFont="1" applyFill="1" applyBorder="1" applyAlignment="1">
      <alignment horizontal="center" vertical="center"/>
    </xf>
    <xf numFmtId="0" fontId="30" fillId="25" borderId="11" xfId="0" applyFont="1" applyFill="1" applyBorder="1" applyAlignment="1">
      <alignment horizontal="center" vertical="center"/>
    </xf>
    <xf numFmtId="0" fontId="26" fillId="25" borderId="33" xfId="0" applyFont="1" applyFill="1" applyBorder="1" applyAlignment="1">
      <alignment horizontal="left" vertical="center"/>
    </xf>
    <xf numFmtId="0" fontId="30" fillId="25" borderId="36" xfId="0" applyFont="1" applyFill="1" applyBorder="1" applyAlignment="1">
      <alignment horizontal="center" vertical="center"/>
    </xf>
    <xf numFmtId="0" fontId="30" fillId="25" borderId="34" xfId="0" applyFont="1" applyFill="1" applyBorder="1" applyAlignment="1">
      <alignment horizontal="center" vertical="center"/>
    </xf>
    <xf numFmtId="0" fontId="93" fillId="27" borderId="49" xfId="0" applyFont="1" applyFill="1" applyBorder="1" applyAlignment="1" applyProtection="1">
      <alignment horizontal="center" vertical="center"/>
      <protection hidden="1"/>
    </xf>
    <xf numFmtId="0" fontId="93" fillId="25" borderId="43" xfId="0" applyFont="1" applyFill="1" applyBorder="1" applyAlignment="1" applyProtection="1">
      <alignment horizontal="center" vertical="center"/>
      <protection hidden="1"/>
    </xf>
    <xf numFmtId="0" fontId="19" fillId="41" borderId="24" xfId="0" applyFont="1" applyFill="1" applyBorder="1" applyAlignment="1" applyProtection="1">
      <alignment horizontal="center" vertical="center" shrinkToFit="1"/>
      <protection hidden="1"/>
    </xf>
    <xf numFmtId="0" fontId="11" fillId="41" borderId="39" xfId="0" applyFont="1" applyFill="1" applyBorder="1" applyAlignment="1" applyProtection="1">
      <protection hidden="1"/>
    </xf>
    <xf numFmtId="0" fontId="19" fillId="41" borderId="42" xfId="0" applyFont="1" applyFill="1" applyBorder="1" applyProtection="1">
      <protection hidden="1"/>
    </xf>
    <xf numFmtId="186" fontId="13" fillId="41" borderId="110" xfId="0" applyNumberFormat="1" applyFont="1" applyFill="1" applyBorder="1" applyAlignment="1" applyProtection="1">
      <alignment horizontal="center" vertical="center"/>
      <protection hidden="1"/>
    </xf>
    <xf numFmtId="0" fontId="93" fillId="41" borderId="70" xfId="0" applyFont="1" applyFill="1" applyBorder="1" applyAlignment="1" applyProtection="1">
      <alignment horizontal="center" vertical="center"/>
      <protection hidden="1"/>
    </xf>
    <xf numFmtId="0" fontId="93" fillId="41" borderId="71" xfId="0" applyFont="1" applyFill="1" applyBorder="1" applyAlignment="1" applyProtection="1">
      <alignment horizontal="center" vertical="center"/>
      <protection hidden="1"/>
    </xf>
    <xf numFmtId="0" fontId="99" fillId="41" borderId="70" xfId="0" applyFont="1" applyFill="1" applyBorder="1" applyAlignment="1" applyProtection="1">
      <alignment horizontal="center" vertical="center"/>
      <protection hidden="1"/>
    </xf>
    <xf numFmtId="0" fontId="99" fillId="41" borderId="79" xfId="0" applyFont="1" applyFill="1" applyBorder="1" applyAlignment="1" applyProtection="1">
      <alignment horizontal="center" vertical="center"/>
      <protection hidden="1"/>
    </xf>
    <xf numFmtId="0" fontId="99" fillId="41" borderId="71" xfId="0" applyFont="1" applyFill="1" applyBorder="1" applyAlignment="1" applyProtection="1">
      <alignment horizontal="center" vertical="center"/>
      <protection hidden="1"/>
    </xf>
    <xf numFmtId="186" fontId="100" fillId="41" borderId="70" xfId="0" applyNumberFormat="1" applyFont="1" applyFill="1" applyBorder="1" applyAlignment="1" applyProtection="1">
      <alignment horizontal="center" vertical="center" shrinkToFit="1"/>
      <protection hidden="1"/>
    </xf>
    <xf numFmtId="186" fontId="101" fillId="41" borderId="71" xfId="0" applyNumberFormat="1" applyFont="1" applyFill="1" applyBorder="1" applyAlignment="1" applyProtection="1">
      <alignment horizontal="center" vertical="center" shrinkToFit="1"/>
      <protection hidden="1"/>
    </xf>
    <xf numFmtId="0" fontId="69" fillId="41" borderId="70" xfId="0" applyNumberFormat="1" applyFont="1" applyFill="1" applyBorder="1" applyAlignment="1" applyProtection="1">
      <alignment horizontal="center" vertical="center" shrinkToFit="1"/>
      <protection hidden="1"/>
    </xf>
    <xf numFmtId="0" fontId="69" fillId="41" borderId="71" xfId="0" applyNumberFormat="1" applyFont="1" applyFill="1" applyBorder="1" applyAlignment="1" applyProtection="1">
      <alignment horizontal="center" vertical="center" shrinkToFit="1"/>
      <protection hidden="1"/>
    </xf>
    <xf numFmtId="1" fontId="102" fillId="41" borderId="70" xfId="0" applyNumberFormat="1" applyFont="1" applyFill="1" applyBorder="1" applyAlignment="1" applyProtection="1">
      <alignment horizontal="center" vertical="center" shrinkToFit="1"/>
      <protection hidden="1"/>
    </xf>
    <xf numFmtId="1" fontId="102" fillId="41" borderId="71" xfId="0" applyNumberFormat="1" applyFont="1" applyFill="1" applyBorder="1" applyAlignment="1" applyProtection="1">
      <alignment horizontal="center" vertical="center" shrinkToFit="1"/>
      <protection hidden="1"/>
    </xf>
    <xf numFmtId="1" fontId="23" fillId="41" borderId="70" xfId="0" applyNumberFormat="1" applyFont="1" applyFill="1" applyBorder="1" applyAlignment="1" applyProtection="1">
      <alignment horizontal="center" vertical="center" shrinkToFit="1"/>
      <protection hidden="1"/>
    </xf>
    <xf numFmtId="1" fontId="23" fillId="41" borderId="71" xfId="0" applyNumberFormat="1" applyFont="1" applyFill="1" applyBorder="1" applyAlignment="1" applyProtection="1">
      <alignment horizontal="center" vertical="center" shrinkToFit="1"/>
      <protection hidden="1"/>
    </xf>
    <xf numFmtId="0" fontId="99" fillId="27" borderId="49" xfId="0" applyFont="1" applyFill="1" applyBorder="1" applyAlignment="1" applyProtection="1">
      <alignment horizontal="center" vertical="center"/>
      <protection hidden="1"/>
    </xf>
    <xf numFmtId="0" fontId="99" fillId="25" borderId="59" xfId="0" applyFont="1" applyFill="1" applyBorder="1" applyAlignment="1" applyProtection="1">
      <alignment horizontal="center" vertical="center"/>
      <protection hidden="1"/>
    </xf>
    <xf numFmtId="0" fontId="99" fillId="25" borderId="43" xfId="0" applyFont="1" applyFill="1" applyBorder="1" applyAlignment="1" applyProtection="1">
      <alignment horizontal="center" vertical="center"/>
      <protection hidden="1"/>
    </xf>
    <xf numFmtId="186" fontId="100" fillId="27" borderId="49" xfId="0" applyNumberFormat="1" applyFont="1" applyFill="1" applyBorder="1" applyAlignment="1" applyProtection="1">
      <alignment horizontal="center" vertical="center" shrinkToFit="1"/>
      <protection hidden="1"/>
    </xf>
    <xf numFmtId="186" fontId="101" fillId="25" borderId="43" xfId="0" applyNumberFormat="1" applyFont="1" applyFill="1" applyBorder="1" applyAlignment="1" applyProtection="1">
      <alignment horizontal="center" vertical="center" shrinkToFit="1"/>
      <protection hidden="1"/>
    </xf>
    <xf numFmtId="0" fontId="69" fillId="27" borderId="49" xfId="0" applyNumberFormat="1" applyFont="1" applyFill="1" applyBorder="1" applyAlignment="1" applyProtection="1">
      <alignment horizontal="center" vertical="center" shrinkToFit="1"/>
      <protection hidden="1"/>
    </xf>
    <xf numFmtId="0" fontId="69" fillId="25" borderId="43" xfId="0" applyNumberFormat="1" applyFont="1" applyFill="1" applyBorder="1" applyAlignment="1" applyProtection="1">
      <alignment horizontal="center" vertical="center" shrinkToFit="1"/>
      <protection hidden="1"/>
    </xf>
    <xf numFmtId="1" fontId="102" fillId="27" borderId="49" xfId="0" applyNumberFormat="1" applyFont="1" applyFill="1" applyBorder="1" applyAlignment="1" applyProtection="1">
      <alignment horizontal="center" vertical="center" shrinkToFit="1"/>
      <protection hidden="1"/>
    </xf>
    <xf numFmtId="1" fontId="102" fillId="25" borderId="43" xfId="0" applyNumberFormat="1" applyFont="1" applyFill="1" applyBorder="1" applyAlignment="1" applyProtection="1">
      <alignment horizontal="center" vertical="center" shrinkToFit="1"/>
      <protection hidden="1"/>
    </xf>
    <xf numFmtId="1" fontId="23" fillId="27" borderId="49" xfId="0" applyNumberFormat="1" applyFont="1" applyFill="1" applyBorder="1" applyAlignment="1" applyProtection="1">
      <alignment horizontal="center" vertical="center" shrinkToFit="1"/>
      <protection hidden="1"/>
    </xf>
    <xf numFmtId="1" fontId="23" fillId="25" borderId="43" xfId="0" applyNumberFormat="1" applyFont="1" applyFill="1" applyBorder="1" applyAlignment="1" applyProtection="1">
      <alignment horizontal="center" vertical="center" shrinkToFit="1"/>
      <protection hidden="1"/>
    </xf>
    <xf numFmtId="0" fontId="69" fillId="27" borderId="87" xfId="0" applyNumberFormat="1" applyFont="1" applyFill="1" applyBorder="1" applyAlignment="1" applyProtection="1">
      <alignment horizontal="center" vertical="center" shrinkToFit="1"/>
      <protection hidden="1"/>
    </xf>
    <xf numFmtId="0" fontId="69" fillId="25" borderId="34" xfId="0" applyNumberFormat="1" applyFont="1" applyFill="1" applyBorder="1" applyAlignment="1" applyProtection="1">
      <alignment horizontal="center" vertical="center" shrinkToFit="1"/>
      <protection hidden="1"/>
    </xf>
    <xf numFmtId="1" fontId="23" fillId="27" borderId="87" xfId="0" applyNumberFormat="1" applyFont="1" applyFill="1" applyBorder="1" applyAlignment="1" applyProtection="1">
      <alignment horizontal="center" vertical="center" shrinkToFit="1"/>
      <protection hidden="1"/>
    </xf>
    <xf numFmtId="1" fontId="23" fillId="25" borderId="34" xfId="0" applyNumberFormat="1" applyFont="1" applyFill="1" applyBorder="1" applyAlignment="1" applyProtection="1">
      <alignment horizontal="center" vertical="center" shrinkToFit="1"/>
      <protection hidden="1"/>
    </xf>
    <xf numFmtId="0" fontId="13" fillId="25" borderId="25" xfId="0" applyFont="1" applyFill="1" applyBorder="1" applyAlignment="1" applyProtection="1">
      <alignment horizontal="center" vertical="center"/>
      <protection hidden="1"/>
    </xf>
    <xf numFmtId="0" fontId="4" fillId="25" borderId="0" xfId="0" applyFont="1" applyFill="1" applyAlignment="1">
      <alignment vertical="center"/>
    </xf>
    <xf numFmtId="0" fontId="1" fillId="29" borderId="0" xfId="0" applyFont="1" applyFill="1" applyAlignment="1">
      <alignment vertical="center"/>
    </xf>
    <xf numFmtId="0" fontId="1" fillId="29" borderId="0" xfId="0" applyFont="1" applyFill="1" applyBorder="1" applyAlignment="1">
      <alignment vertical="center"/>
    </xf>
    <xf numFmtId="0" fontId="1" fillId="29" borderId="0" xfId="0" applyFont="1" applyFill="1" applyBorder="1" applyAlignment="1">
      <alignment horizontal="center" vertical="center"/>
    </xf>
    <xf numFmtId="169" fontId="3" fillId="29" borderId="0" xfId="0" applyNumberFormat="1" applyFont="1" applyFill="1" applyBorder="1" applyAlignment="1">
      <alignment horizontal="center" vertical="center"/>
    </xf>
    <xf numFmtId="0" fontId="0" fillId="29" borderId="0" xfId="0" applyFill="1" applyBorder="1" applyAlignment="1">
      <alignment horizontal="center"/>
    </xf>
    <xf numFmtId="169" fontId="3" fillId="29" borderId="0" xfId="0" applyNumberFormat="1" applyFont="1" applyFill="1" applyBorder="1" applyAlignment="1">
      <alignment vertical="center"/>
    </xf>
    <xf numFmtId="169" fontId="4" fillId="29" borderId="0" xfId="0" applyNumberFormat="1" applyFont="1" applyFill="1" applyBorder="1" applyAlignment="1">
      <alignment horizontal="center" textRotation="90"/>
    </xf>
    <xf numFmtId="0" fontId="13" fillId="29" borderId="0" xfId="0" applyFont="1" applyFill="1" applyBorder="1" applyAlignment="1">
      <alignment horizontal="center"/>
    </xf>
    <xf numFmtId="0" fontId="4" fillId="29" borderId="0" xfId="0" applyFont="1" applyFill="1" applyBorder="1" applyAlignment="1">
      <alignment horizontal="center"/>
    </xf>
    <xf numFmtId="0" fontId="98" fillId="29" borderId="0" xfId="0" applyFont="1" applyFill="1" applyBorder="1" applyAlignment="1">
      <alignment horizontal="center" vertical="center"/>
    </xf>
    <xf numFmtId="169" fontId="4" fillId="29" borderId="0" xfId="0" applyNumberFormat="1" applyFont="1" applyFill="1" applyBorder="1" applyAlignment="1">
      <alignment textRotation="90"/>
    </xf>
    <xf numFmtId="168" fontId="4" fillId="29" borderId="0" xfId="0" applyNumberFormat="1" applyFont="1" applyFill="1" applyBorder="1" applyAlignment="1">
      <alignment horizontal="center" vertical="center"/>
    </xf>
    <xf numFmtId="0" fontId="4" fillId="29" borderId="0" xfId="0" applyFont="1" applyFill="1" applyBorder="1" applyAlignment="1">
      <alignment horizontal="left" vertical="center"/>
    </xf>
    <xf numFmtId="0" fontId="4" fillId="29" borderId="0" xfId="0" applyFont="1" applyFill="1" applyBorder="1" applyAlignment="1">
      <alignment horizontal="left"/>
    </xf>
    <xf numFmtId="0" fontId="0" fillId="29" borderId="0" xfId="0" applyFill="1" applyBorder="1" applyAlignment="1">
      <alignment horizontal="center" vertical="center"/>
    </xf>
    <xf numFmtId="0" fontId="30" fillId="29" borderId="0" xfId="0" applyFont="1" applyFill="1" applyBorder="1" applyAlignment="1">
      <alignment horizontal="center"/>
    </xf>
    <xf numFmtId="1" fontId="103" fillId="29" borderId="0" xfId="0" applyNumberFormat="1" applyFont="1" applyFill="1" applyBorder="1" applyAlignment="1">
      <alignment horizontal="center" vertical="center"/>
    </xf>
    <xf numFmtId="0" fontId="59" fillId="29" borderId="0" xfId="0" applyFont="1" applyFill="1" applyBorder="1" applyAlignment="1">
      <alignment horizontal="center"/>
    </xf>
    <xf numFmtId="0" fontId="0" fillId="29" borderId="0" xfId="0" applyFill="1" applyBorder="1" applyAlignment="1">
      <alignment horizontal="left" vertical="center"/>
    </xf>
    <xf numFmtId="0" fontId="104" fillId="29" borderId="0" xfId="0" applyFont="1" applyFill="1" applyBorder="1" applyAlignment="1">
      <alignment horizontal="center" vertical="center"/>
    </xf>
    <xf numFmtId="0" fontId="21" fillId="29" borderId="0" xfId="0" applyFont="1" applyFill="1" applyBorder="1" applyAlignment="1">
      <alignment horizontal="center"/>
    </xf>
    <xf numFmtId="1" fontId="28" fillId="29" borderId="0" xfId="0" applyNumberFormat="1" applyFont="1" applyFill="1" applyBorder="1" applyAlignment="1">
      <alignment horizontal="center" vertical="center"/>
    </xf>
    <xf numFmtId="0" fontId="30" fillId="29" borderId="0" xfId="0" applyFont="1" applyFill="1" applyBorder="1" applyAlignment="1">
      <alignment horizontal="center" vertical="center"/>
    </xf>
    <xf numFmtId="0" fontId="26" fillId="29" borderId="32" xfId="0" applyFont="1" applyFill="1" applyBorder="1" applyAlignment="1">
      <alignment horizontal="left" vertical="center"/>
    </xf>
    <xf numFmtId="0" fontId="30" fillId="29" borderId="10" xfId="0" applyFont="1" applyFill="1" applyBorder="1" applyAlignment="1">
      <alignment horizontal="center" vertical="center"/>
    </xf>
    <xf numFmtId="0" fontId="30" fillId="29" borderId="11" xfId="0" applyFont="1" applyFill="1" applyBorder="1" applyAlignment="1">
      <alignment horizontal="center" vertical="center"/>
    </xf>
    <xf numFmtId="0" fontId="3" fillId="29" borderId="0" xfId="0" applyFont="1" applyFill="1" applyBorder="1" applyAlignment="1">
      <alignment horizontal="center"/>
    </xf>
    <xf numFmtId="0" fontId="26" fillId="29" borderId="33" xfId="0" applyFont="1" applyFill="1" applyBorder="1" applyAlignment="1">
      <alignment horizontal="left" vertical="center"/>
    </xf>
    <xf numFmtId="0" fontId="30" fillId="29" borderId="36" xfId="0" applyFont="1" applyFill="1" applyBorder="1" applyAlignment="1">
      <alignment horizontal="center" vertical="center"/>
    </xf>
    <xf numFmtId="0" fontId="30" fillId="29" borderId="34" xfId="0" applyFont="1" applyFill="1" applyBorder="1" applyAlignment="1">
      <alignment horizontal="center" vertical="center"/>
    </xf>
    <xf numFmtId="0" fontId="30" fillId="24" borderId="26" xfId="0" applyFont="1" applyFill="1" applyBorder="1" applyAlignment="1" applyProtection="1">
      <alignment horizontal="center" vertical="center"/>
      <protection locked="0"/>
    </xf>
    <xf numFmtId="0" fontId="30" fillId="24" borderId="12" xfId="0" applyFont="1" applyFill="1" applyBorder="1" applyAlignment="1" applyProtection="1">
      <alignment horizontal="center" vertical="center"/>
      <protection locked="0"/>
    </xf>
    <xf numFmtId="0" fontId="4" fillId="0" borderId="34" xfId="0" applyFont="1" applyBorder="1"/>
    <xf numFmtId="0" fontId="4" fillId="26" borderId="25" xfId="0" applyFont="1" applyFill="1" applyBorder="1"/>
    <xf numFmtId="0" fontId="114" fillId="27" borderId="47" xfId="0" applyFont="1" applyFill="1" applyBorder="1" applyAlignment="1">
      <alignment horizontal="center" vertical="center"/>
    </xf>
    <xf numFmtId="0" fontId="114" fillId="25" borderId="66" xfId="0" applyFont="1" applyFill="1" applyBorder="1" applyAlignment="1">
      <alignment horizontal="center" vertical="center"/>
    </xf>
    <xf numFmtId="0" fontId="108" fillId="27" borderId="47" xfId="0" applyFont="1" applyFill="1" applyBorder="1" applyAlignment="1">
      <alignment horizontal="center" vertical="center"/>
    </xf>
    <xf numFmtId="0" fontId="108" fillId="25" borderId="66" xfId="0" applyFont="1" applyFill="1" applyBorder="1" applyAlignment="1">
      <alignment horizontal="center" vertical="center"/>
    </xf>
    <xf numFmtId="0" fontId="108" fillId="25" borderId="116" xfId="0" applyFont="1" applyFill="1" applyBorder="1" applyAlignment="1">
      <alignment horizontal="center" vertical="center"/>
    </xf>
    <xf numFmtId="172" fontId="109" fillId="27" borderId="47" xfId="0" applyNumberFormat="1" applyFont="1" applyFill="1" applyBorder="1" applyAlignment="1">
      <alignment horizontal="center" vertical="center" shrinkToFit="1"/>
    </xf>
    <xf numFmtId="172" fontId="110" fillId="25" borderId="65" xfId="0" applyNumberFormat="1" applyFont="1" applyFill="1" applyBorder="1" applyAlignment="1">
      <alignment horizontal="center" vertical="center" shrinkToFit="1"/>
    </xf>
    <xf numFmtId="1" fontId="69" fillId="27" borderId="47" xfId="0" applyNumberFormat="1" applyFont="1" applyFill="1" applyBorder="1" applyAlignment="1">
      <alignment horizontal="center" vertical="center" shrinkToFit="1"/>
    </xf>
    <xf numFmtId="1" fontId="69" fillId="25" borderId="65" xfId="0" applyNumberFormat="1" applyFont="1" applyFill="1" applyBorder="1" applyAlignment="1">
      <alignment horizontal="center" vertical="center" shrinkToFit="1"/>
    </xf>
    <xf numFmtId="1" fontId="103" fillId="27" borderId="35" xfId="0" applyNumberFormat="1" applyFont="1" applyFill="1" applyBorder="1" applyAlignment="1">
      <alignment horizontal="center" vertical="center" shrinkToFit="1"/>
    </xf>
    <xf numFmtId="1" fontId="103" fillId="25" borderId="40" xfId="0" applyNumberFormat="1" applyFont="1" applyFill="1" applyBorder="1" applyAlignment="1">
      <alignment horizontal="center" vertical="center" shrinkToFit="1"/>
    </xf>
    <xf numFmtId="1" fontId="103" fillId="27" borderId="40" xfId="0" applyNumberFormat="1" applyFont="1" applyFill="1" applyBorder="1" applyAlignment="1">
      <alignment horizontal="center" vertical="center" shrinkToFit="1"/>
    </xf>
    <xf numFmtId="1" fontId="103" fillId="25" borderId="41" xfId="0" applyNumberFormat="1" applyFont="1" applyFill="1" applyBorder="1" applyAlignment="1">
      <alignment horizontal="center" vertical="center" shrinkToFit="1"/>
    </xf>
    <xf numFmtId="0" fontId="0" fillId="0" borderId="107" xfId="0" applyBorder="1"/>
    <xf numFmtId="0" fontId="0" fillId="24" borderId="107" xfId="0" applyFill="1" applyBorder="1"/>
    <xf numFmtId="0" fontId="0" fillId="39" borderId="107" xfId="0" applyFill="1" applyBorder="1"/>
    <xf numFmtId="0" fontId="0" fillId="24" borderId="117" xfId="0" applyFill="1" applyBorder="1" applyAlignment="1">
      <alignment horizontal="center"/>
    </xf>
    <xf numFmtId="0" fontId="4" fillId="0" borderId="118" xfId="0" applyFont="1" applyBorder="1"/>
    <xf numFmtId="0" fontId="4" fillId="26" borderId="117" xfId="0" applyFont="1" applyFill="1" applyBorder="1"/>
    <xf numFmtId="0" fontId="114" fillId="27" borderId="119" xfId="0" applyFont="1" applyFill="1" applyBorder="1" applyAlignment="1">
      <alignment horizontal="center" vertical="center"/>
    </xf>
    <xf numFmtId="0" fontId="114" fillId="25" borderId="120" xfId="0" applyFont="1" applyFill="1" applyBorder="1" applyAlignment="1">
      <alignment horizontal="center" vertical="center"/>
    </xf>
    <xf numFmtId="0" fontId="108" fillId="27" borderId="119" xfId="0" applyFont="1" applyFill="1" applyBorder="1" applyAlignment="1">
      <alignment horizontal="center" vertical="center"/>
    </xf>
    <xf numFmtId="0" fontId="108" fillId="25" borderId="120" xfId="0" applyFont="1" applyFill="1" applyBorder="1" applyAlignment="1">
      <alignment horizontal="center" vertical="center"/>
    </xf>
    <xf numFmtId="0" fontId="108" fillId="25" borderId="121" xfId="0" applyFont="1" applyFill="1" applyBorder="1" applyAlignment="1">
      <alignment horizontal="center" vertical="center"/>
    </xf>
    <xf numFmtId="172" fontId="109" fillId="27" borderId="119" xfId="0" applyNumberFormat="1" applyFont="1" applyFill="1" applyBorder="1" applyAlignment="1">
      <alignment horizontal="center" vertical="center" shrinkToFit="1"/>
    </xf>
    <xf numFmtId="172" fontId="110" fillId="25" borderId="118" xfId="0" applyNumberFormat="1" applyFont="1" applyFill="1" applyBorder="1" applyAlignment="1">
      <alignment horizontal="center" vertical="center" shrinkToFit="1"/>
    </xf>
    <xf numFmtId="1" fontId="69" fillId="27" borderId="119" xfId="0" applyNumberFormat="1" applyFont="1" applyFill="1" applyBorder="1" applyAlignment="1">
      <alignment horizontal="center" vertical="center" shrinkToFit="1"/>
    </xf>
    <xf numFmtId="1" fontId="69" fillId="25" borderId="118" xfId="0" applyNumberFormat="1" applyFont="1" applyFill="1" applyBorder="1" applyAlignment="1">
      <alignment horizontal="center" vertical="center" shrinkToFit="1"/>
    </xf>
    <xf numFmtId="1" fontId="103" fillId="27" borderId="52" xfId="0" applyNumberFormat="1" applyFont="1" applyFill="1" applyBorder="1" applyAlignment="1">
      <alignment horizontal="center" vertical="center" shrinkToFit="1"/>
    </xf>
    <xf numFmtId="1" fontId="103" fillId="25" borderId="53" xfId="0" applyNumberFormat="1" applyFont="1" applyFill="1" applyBorder="1" applyAlignment="1">
      <alignment horizontal="center" vertical="center" shrinkToFit="1"/>
    </xf>
    <xf numFmtId="1" fontId="103" fillId="27" borderId="53" xfId="0" applyNumberFormat="1" applyFont="1" applyFill="1" applyBorder="1" applyAlignment="1">
      <alignment horizontal="center" vertical="center" shrinkToFit="1"/>
    </xf>
    <xf numFmtId="1" fontId="103" fillId="25" borderId="54" xfId="0" applyNumberFormat="1" applyFont="1" applyFill="1" applyBorder="1" applyAlignment="1">
      <alignment horizontal="center" vertical="center" shrinkToFit="1"/>
    </xf>
    <xf numFmtId="0" fontId="0" fillId="0" borderId="107" xfId="0" applyFill="1" applyBorder="1"/>
    <xf numFmtId="0" fontId="4" fillId="43" borderId="0" xfId="0" applyFont="1" applyFill="1" applyBorder="1" applyAlignment="1">
      <alignment horizontal="center" vertical="center" shrinkToFit="1"/>
    </xf>
    <xf numFmtId="0" fontId="0" fillId="43" borderId="0" xfId="0" applyFill="1"/>
    <xf numFmtId="176" fontId="132" fillId="43" borderId="12" xfId="0" applyNumberFormat="1" applyFont="1" applyFill="1" applyBorder="1"/>
    <xf numFmtId="0" fontId="4" fillId="44" borderId="12" xfId="0" applyFont="1" applyFill="1" applyBorder="1" applyAlignment="1">
      <alignment horizontal="center"/>
    </xf>
    <xf numFmtId="0" fontId="4" fillId="45" borderId="12" xfId="0" applyFont="1" applyFill="1" applyBorder="1" applyAlignment="1">
      <alignment horizontal="center"/>
    </xf>
    <xf numFmtId="0" fontId="0" fillId="45" borderId="13" xfId="0" applyFill="1" applyBorder="1"/>
    <xf numFmtId="0" fontId="0" fillId="45" borderId="14" xfId="0" applyFill="1" applyBorder="1"/>
    <xf numFmtId="0" fontId="0" fillId="45" borderId="15" xfId="0" applyFill="1" applyBorder="1"/>
    <xf numFmtId="0" fontId="4" fillId="45" borderId="12" xfId="0" applyFont="1" applyFill="1" applyBorder="1" applyAlignment="1">
      <alignment horizontal="center" vertical="center"/>
    </xf>
    <xf numFmtId="0" fontId="133" fillId="45" borderId="12" xfId="0" applyFont="1" applyFill="1" applyBorder="1" applyAlignment="1">
      <alignment horizontal="center"/>
    </xf>
    <xf numFmtId="0" fontId="134" fillId="30" borderId="12" xfId="0" applyFont="1" applyFill="1" applyBorder="1" applyAlignment="1">
      <alignment horizontal="center" vertical="center"/>
    </xf>
    <xf numFmtId="0" fontId="4" fillId="47" borderId="12" xfId="0" applyFont="1" applyFill="1" applyBorder="1" applyAlignment="1">
      <alignment horizontal="center"/>
    </xf>
    <xf numFmtId="0" fontId="4" fillId="47" borderId="12" xfId="0" applyFont="1" applyFill="1" applyBorder="1" applyAlignment="1">
      <alignment horizontal="center" shrinkToFit="1"/>
    </xf>
    <xf numFmtId="0" fontId="4" fillId="49" borderId="12" xfId="0" applyFont="1" applyFill="1" applyBorder="1" applyAlignment="1">
      <alignment horizontal="center" shrinkToFit="1"/>
    </xf>
    <xf numFmtId="0" fontId="4" fillId="46" borderId="12" xfId="0" applyFont="1" applyFill="1" applyBorder="1" applyAlignment="1">
      <alignment horizontal="center" shrinkToFit="1"/>
    </xf>
    <xf numFmtId="0" fontId="4" fillId="51" borderId="12" xfId="0" applyFont="1" applyFill="1" applyBorder="1" applyAlignment="1">
      <alignment horizontal="center" shrinkToFit="1"/>
    </xf>
    <xf numFmtId="0" fontId="4" fillId="48" borderId="12" xfId="0" applyFont="1" applyFill="1" applyBorder="1" applyAlignment="1">
      <alignment horizontal="center" vertical="center"/>
    </xf>
    <xf numFmtId="0" fontId="0" fillId="28" borderId="33" xfId="0" applyFill="1" applyBorder="1"/>
    <xf numFmtId="0" fontId="0" fillId="28" borderId="36" xfId="0" applyFill="1" applyBorder="1"/>
    <xf numFmtId="0" fontId="4" fillId="28" borderId="36" xfId="0" applyFont="1" applyFill="1" applyBorder="1"/>
    <xf numFmtId="0" fontId="0" fillId="28" borderId="34" xfId="0" applyFill="1" applyBorder="1"/>
    <xf numFmtId="0" fontId="4" fillId="50" borderId="124" xfId="0" applyFont="1" applyFill="1" applyBorder="1" applyAlignment="1">
      <alignment horizontal="center"/>
    </xf>
    <xf numFmtId="0" fontId="4" fillId="50" borderId="125" xfId="0" applyFont="1" applyFill="1" applyBorder="1" applyAlignment="1">
      <alignment horizontal="center"/>
    </xf>
    <xf numFmtId="0" fontId="4" fillId="50" borderId="126" xfId="0" applyFont="1" applyFill="1" applyBorder="1" applyAlignment="1">
      <alignment horizontal="center"/>
    </xf>
    <xf numFmtId="0" fontId="34" fillId="29" borderId="127" xfId="0" applyFont="1" applyFill="1" applyBorder="1" applyAlignment="1">
      <alignment horizontal="center"/>
    </xf>
    <xf numFmtId="0" fontId="4" fillId="0" borderId="25" xfId="0" applyFont="1" applyBorder="1"/>
    <xf numFmtId="0" fontId="4" fillId="0" borderId="3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69" fillId="27" borderId="40" xfId="0" applyFont="1" applyFill="1" applyBorder="1" applyAlignment="1">
      <alignment horizontal="center" vertical="center"/>
    </xf>
    <xf numFmtId="0" fontId="4" fillId="0" borderId="117" xfId="0" applyFont="1" applyBorder="1"/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9" fillId="27" borderId="53" xfId="0" applyFont="1" applyFill="1" applyBorder="1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0" fillId="52" borderId="0" xfId="0" applyFill="1"/>
    <xf numFmtId="0" fontId="117" fillId="24" borderId="0" xfId="0" applyFont="1" applyFill="1"/>
    <xf numFmtId="187" fontId="135" fillId="25" borderId="12" xfId="0" applyNumberFormat="1" applyFont="1" applyFill="1" applyBorder="1" applyAlignment="1">
      <alignment horizontal="center" vertical="center" wrapText="1"/>
    </xf>
    <xf numFmtId="0" fontId="26" fillId="26" borderId="12" xfId="0" applyFont="1" applyFill="1" applyBorder="1" applyAlignment="1">
      <alignment horizontal="center"/>
    </xf>
    <xf numFmtId="0" fontId="26" fillId="26" borderId="12" xfId="0" applyFont="1" applyFill="1" applyBorder="1" applyAlignment="1"/>
    <xf numFmtId="0" fontId="95" fillId="26" borderId="15" xfId="0" applyFont="1" applyFill="1" applyBorder="1" applyAlignment="1">
      <alignment horizontal="left"/>
    </xf>
    <xf numFmtId="0" fontId="26" fillId="26" borderId="12" xfId="0" applyFont="1" applyFill="1" applyBorder="1"/>
    <xf numFmtId="187" fontId="26" fillId="26" borderId="15" xfId="0" applyNumberFormat="1" applyFont="1" applyFill="1" applyBorder="1" applyAlignment="1">
      <alignment horizontal="center" vertical="center" wrapText="1"/>
    </xf>
    <xf numFmtId="0" fontId="26" fillId="25" borderId="12" xfId="0" applyFont="1" applyFill="1" applyBorder="1" applyAlignment="1">
      <alignment horizontal="center"/>
    </xf>
    <xf numFmtId="0" fontId="26" fillId="25" borderId="12" xfId="0" applyFont="1" applyFill="1" applyBorder="1" applyAlignment="1"/>
    <xf numFmtId="0" fontId="26" fillId="25" borderId="12" xfId="0" applyFont="1" applyFill="1" applyBorder="1" applyAlignment="1">
      <alignment horizontal="left"/>
    </xf>
    <xf numFmtId="0" fontId="26" fillId="0" borderId="12" xfId="0" applyFont="1" applyBorder="1"/>
    <xf numFmtId="187" fontId="26" fillId="25" borderId="15" xfId="0" applyNumberFormat="1" applyFont="1" applyFill="1" applyBorder="1" applyAlignment="1">
      <alignment horizontal="center" vertical="center" wrapText="1"/>
    </xf>
    <xf numFmtId="0" fontId="26" fillId="26" borderId="15" xfId="0" applyFont="1" applyFill="1" applyBorder="1" applyAlignment="1">
      <alignment horizontal="left"/>
    </xf>
    <xf numFmtId="0" fontId="26" fillId="25" borderId="12" xfId="0" applyFont="1" applyFill="1" applyBorder="1" applyAlignment="1">
      <alignment vertical="center"/>
    </xf>
    <xf numFmtId="0" fontId="95" fillId="25" borderId="15" xfId="0" applyFont="1" applyFill="1" applyBorder="1" applyAlignment="1">
      <alignment horizontal="left"/>
    </xf>
    <xf numFmtId="0" fontId="26" fillId="25" borderId="12" xfId="0" applyFont="1" applyFill="1" applyBorder="1"/>
    <xf numFmtId="0" fontId="26" fillId="26" borderId="12" xfId="0" applyFont="1" applyFill="1" applyBorder="1" applyAlignment="1">
      <alignment vertical="center"/>
    </xf>
    <xf numFmtId="0" fontId="95" fillId="26" borderId="12" xfId="0" applyFont="1" applyFill="1" applyBorder="1" applyAlignment="1">
      <alignment horizontal="left"/>
    </xf>
    <xf numFmtId="0" fontId="95" fillId="25" borderId="34" xfId="0" applyFont="1" applyFill="1" applyBorder="1" applyAlignment="1">
      <alignment horizontal="left"/>
    </xf>
    <xf numFmtId="0" fontId="26" fillId="25" borderId="25" xfId="0" applyFont="1" applyFill="1" applyBorder="1"/>
    <xf numFmtId="0" fontId="26" fillId="25" borderId="26" xfId="0" applyFont="1" applyFill="1" applyBorder="1" applyAlignment="1">
      <alignment vertical="center"/>
    </xf>
    <xf numFmtId="0" fontId="26" fillId="26" borderId="26" xfId="0" applyFont="1" applyFill="1" applyBorder="1" applyAlignment="1">
      <alignment vertical="center"/>
    </xf>
    <xf numFmtId="0" fontId="95" fillId="26" borderId="12" xfId="0" applyFont="1" applyFill="1" applyBorder="1" applyAlignment="1"/>
    <xf numFmtId="0" fontId="95" fillId="26" borderId="25" xfId="0" applyFont="1" applyFill="1" applyBorder="1" applyAlignment="1">
      <alignment horizontal="left"/>
    </xf>
    <xf numFmtId="0" fontId="95" fillId="0" borderId="15" xfId="0" applyFont="1" applyBorder="1" applyAlignment="1">
      <alignment horizontal="left"/>
    </xf>
    <xf numFmtId="0" fontId="3" fillId="24" borderId="0" xfId="0" applyFont="1" applyFill="1"/>
    <xf numFmtId="0" fontId="26" fillId="27" borderId="17" xfId="0" applyFont="1" applyFill="1" applyBorder="1" applyAlignment="1">
      <alignment horizontal="center" vertical="center"/>
    </xf>
    <xf numFmtId="0" fontId="26" fillId="27" borderId="30" xfId="0" applyFont="1" applyFill="1" applyBorder="1" applyAlignment="1">
      <alignment vertical="center"/>
    </xf>
    <xf numFmtId="0" fontId="95" fillId="27" borderId="30" xfId="0" applyFont="1" applyFill="1" applyBorder="1" applyAlignment="1">
      <alignment horizontal="left" vertical="center"/>
    </xf>
    <xf numFmtId="0" fontId="26" fillId="27" borderId="22" xfId="0" applyFont="1" applyFill="1" applyBorder="1" applyAlignment="1">
      <alignment horizontal="center" vertical="center"/>
    </xf>
    <xf numFmtId="0" fontId="26" fillId="27" borderId="31" xfId="0" applyFont="1" applyFill="1" applyBorder="1" applyAlignment="1">
      <alignment vertical="center"/>
    </xf>
    <xf numFmtId="0" fontId="95" fillId="27" borderId="31" xfId="0" applyFont="1" applyFill="1" applyBorder="1" applyAlignment="1">
      <alignment horizontal="left" vertical="center"/>
    </xf>
    <xf numFmtId="0" fontId="42" fillId="27" borderId="31" xfId="0" applyFont="1" applyFill="1" applyBorder="1" applyAlignment="1">
      <alignment vertical="center"/>
    </xf>
    <xf numFmtId="0" fontId="136" fillId="27" borderId="31" xfId="0" applyFont="1" applyFill="1" applyBorder="1" applyAlignment="1">
      <alignment horizontal="left" vertical="center"/>
    </xf>
    <xf numFmtId="0" fontId="26" fillId="27" borderId="52" xfId="0" applyFont="1" applyFill="1" applyBorder="1" applyAlignment="1">
      <alignment horizontal="center" vertical="center"/>
    </xf>
    <xf numFmtId="0" fontId="26" fillId="27" borderId="53" xfId="0" applyFont="1" applyFill="1" applyBorder="1" applyAlignment="1">
      <alignment vertical="center"/>
    </xf>
    <xf numFmtId="0" fontId="95" fillId="27" borderId="53" xfId="0" applyFont="1" applyFill="1" applyBorder="1" applyAlignment="1">
      <alignment horizontal="left" vertical="center"/>
    </xf>
    <xf numFmtId="0" fontId="21" fillId="25" borderId="128" xfId="0" applyFont="1" applyFill="1" applyBorder="1" applyAlignment="1">
      <alignment horizontal="center" vertical="center"/>
    </xf>
    <xf numFmtId="0" fontId="4" fillId="25" borderId="129" xfId="0" applyFont="1" applyFill="1" applyBorder="1" applyAlignment="1">
      <alignment vertical="center"/>
    </xf>
    <xf numFmtId="0" fontId="95" fillId="25" borderId="129" xfId="0" applyFont="1" applyFill="1" applyBorder="1" applyAlignment="1">
      <alignment horizontal="left" vertical="center"/>
    </xf>
    <xf numFmtId="0" fontId="21" fillId="27" borderId="35" xfId="0" applyFont="1" applyFill="1" applyBorder="1" applyAlignment="1">
      <alignment horizontal="center" vertical="center"/>
    </xf>
    <xf numFmtId="0" fontId="42" fillId="27" borderId="40" xfId="0" applyFont="1" applyFill="1" applyBorder="1" applyAlignment="1">
      <alignment vertical="center"/>
    </xf>
    <xf numFmtId="0" fontId="136" fillId="27" borderId="40" xfId="0" applyFont="1" applyFill="1" applyBorder="1" applyAlignment="1">
      <alignment horizontal="left" vertical="center"/>
    </xf>
    <xf numFmtId="0" fontId="21" fillId="27" borderId="22" xfId="0" applyFont="1" applyFill="1" applyBorder="1" applyAlignment="1">
      <alignment horizontal="center" vertical="center"/>
    </xf>
    <xf numFmtId="0" fontId="4" fillId="27" borderId="31" xfId="0" applyFont="1" applyFill="1" applyBorder="1" applyAlignment="1">
      <alignment vertical="center"/>
    </xf>
    <xf numFmtId="0" fontId="21" fillId="27" borderId="31" xfId="0" applyFont="1" applyFill="1" applyBorder="1" applyAlignment="1">
      <alignment vertical="center"/>
    </xf>
    <xf numFmtId="0" fontId="23" fillId="27" borderId="31" xfId="0" applyFont="1" applyFill="1" applyBorder="1" applyAlignment="1">
      <alignment vertical="center" wrapText="1"/>
    </xf>
    <xf numFmtId="0" fontId="21" fillId="27" borderId="52" xfId="0" applyFont="1" applyFill="1" applyBorder="1" applyAlignment="1">
      <alignment horizontal="center" vertical="center"/>
    </xf>
    <xf numFmtId="0" fontId="4" fillId="27" borderId="53" xfId="0" applyFont="1" applyFill="1" applyBorder="1" applyAlignment="1">
      <alignment vertical="center"/>
    </xf>
    <xf numFmtId="0" fontId="21" fillId="27" borderId="53" xfId="0" applyFont="1" applyFill="1" applyBorder="1" applyAlignment="1">
      <alignment vertical="center"/>
    </xf>
    <xf numFmtId="0" fontId="23" fillId="27" borderId="53" xfId="0" applyFont="1" applyFill="1" applyBorder="1" applyAlignment="1">
      <alignment vertical="center" wrapText="1"/>
    </xf>
    <xf numFmtId="0" fontId="21" fillId="25" borderId="35" xfId="0" applyFont="1" applyFill="1" applyBorder="1" applyAlignment="1">
      <alignment horizontal="center" vertical="center"/>
    </xf>
    <xf numFmtId="0" fontId="4" fillId="25" borderId="40" xfId="0" applyFont="1" applyFill="1" applyBorder="1" applyAlignment="1">
      <alignment vertical="center"/>
    </xf>
    <xf numFmtId="0" fontId="95" fillId="25" borderId="40" xfId="0" applyFont="1" applyFill="1" applyBorder="1" applyAlignment="1">
      <alignment horizontal="left" vertical="center"/>
    </xf>
    <xf numFmtId="0" fontId="21" fillId="25" borderId="22" xfId="0" applyFont="1" applyFill="1" applyBorder="1" applyAlignment="1">
      <alignment horizontal="center" vertical="center"/>
    </xf>
    <xf numFmtId="0" fontId="42" fillId="25" borderId="31" xfId="0" applyFont="1" applyFill="1" applyBorder="1" applyAlignment="1">
      <alignment vertical="center"/>
    </xf>
    <xf numFmtId="0" fontId="136" fillId="25" borderId="31" xfId="0" applyFont="1" applyFill="1" applyBorder="1" applyAlignment="1">
      <alignment horizontal="left" vertical="center"/>
    </xf>
    <xf numFmtId="0" fontId="21" fillId="25" borderId="52" xfId="0" applyFont="1" applyFill="1" applyBorder="1" applyAlignment="1">
      <alignment horizontal="center" vertical="center"/>
    </xf>
    <xf numFmtId="0" fontId="4" fillId="25" borderId="53" xfId="0" applyFont="1" applyFill="1" applyBorder="1" applyAlignment="1">
      <alignment vertical="center"/>
    </xf>
    <xf numFmtId="0" fontId="21" fillId="25" borderId="53" xfId="0" applyFont="1" applyFill="1" applyBorder="1" applyAlignment="1">
      <alignment vertical="center"/>
    </xf>
    <xf numFmtId="0" fontId="23" fillId="25" borderId="53" xfId="0" applyFont="1" applyFill="1" applyBorder="1" applyAlignment="1">
      <alignment vertical="center" wrapText="1"/>
    </xf>
    <xf numFmtId="0" fontId="11" fillId="27" borderId="12" xfId="0" applyFont="1" applyFill="1" applyBorder="1" applyAlignment="1">
      <alignment vertical="center"/>
    </xf>
    <xf numFmtId="0" fontId="4" fillId="27" borderId="12" xfId="0" applyFont="1" applyFill="1" applyBorder="1" applyAlignment="1">
      <alignment vertical="center"/>
    </xf>
    <xf numFmtId="0" fontId="21" fillId="27" borderId="12" xfId="0" applyFont="1" applyFill="1" applyBorder="1" applyAlignment="1">
      <alignment vertical="center"/>
    </xf>
    <xf numFmtId="0" fontId="23" fillId="27" borderId="13" xfId="0" applyFont="1" applyFill="1" applyBorder="1" applyAlignment="1">
      <alignment vertical="center" wrapText="1"/>
    </xf>
    <xf numFmtId="0" fontId="4" fillId="27" borderId="117" xfId="0" applyFont="1" applyFill="1" applyBorder="1" applyAlignment="1">
      <alignment vertical="center"/>
    </xf>
    <xf numFmtId="0" fontId="21" fillId="27" borderId="117" xfId="0" applyFont="1" applyFill="1" applyBorder="1" applyAlignment="1">
      <alignment vertical="center"/>
    </xf>
    <xf numFmtId="0" fontId="23" fillId="27" borderId="119" xfId="0" applyFont="1" applyFill="1" applyBorder="1" applyAlignment="1">
      <alignment vertical="center" wrapText="1"/>
    </xf>
    <xf numFmtId="0" fontId="42" fillId="25" borderId="40" xfId="0" applyFont="1" applyFill="1" applyBorder="1" applyAlignment="1">
      <alignment vertical="center"/>
    </xf>
    <xf numFmtId="0" fontId="136" fillId="25" borderId="40" xfId="0" applyFont="1" applyFill="1" applyBorder="1" applyAlignment="1">
      <alignment horizontal="left" vertical="center"/>
    </xf>
    <xf numFmtId="0" fontId="21" fillId="25" borderId="40" xfId="0" applyFont="1" applyFill="1" applyBorder="1" applyAlignment="1">
      <alignment vertical="center"/>
    </xf>
    <xf numFmtId="0" fontId="23" fillId="25" borderId="40" xfId="0" applyFont="1" applyFill="1" applyBorder="1" applyAlignment="1">
      <alignment vertical="center" wrapText="1"/>
    </xf>
    <xf numFmtId="0" fontId="95" fillId="25" borderId="53" xfId="0" applyFont="1" applyFill="1" applyBorder="1" applyAlignment="1">
      <alignment horizontal="left" vertical="center"/>
    </xf>
    <xf numFmtId="0" fontId="4" fillId="27" borderId="40" xfId="0" applyFont="1" applyFill="1" applyBorder="1" applyAlignment="1">
      <alignment vertical="center"/>
    </xf>
    <xf numFmtId="0" fontId="95" fillId="27" borderId="40" xfId="0" applyFont="1" applyFill="1" applyBorder="1" applyAlignment="1">
      <alignment horizontal="left" vertical="center"/>
    </xf>
    <xf numFmtId="0" fontId="4" fillId="27" borderId="19" xfId="0" applyFont="1" applyFill="1" applyBorder="1" applyAlignment="1">
      <alignment vertical="center"/>
    </xf>
    <xf numFmtId="0" fontId="21" fillId="27" borderId="19" xfId="0" applyFont="1" applyFill="1" applyBorder="1" applyAlignment="1">
      <alignment vertical="center"/>
    </xf>
    <xf numFmtId="0" fontId="23" fillId="27" borderId="19" xfId="0" applyFont="1" applyFill="1" applyBorder="1" applyAlignment="1">
      <alignment vertical="center" wrapText="1"/>
    </xf>
    <xf numFmtId="0" fontId="4" fillId="27" borderId="131" xfId="0" applyFont="1" applyFill="1" applyBorder="1" applyAlignment="1">
      <alignment vertical="center"/>
    </xf>
    <xf numFmtId="0" fontId="95" fillId="27" borderId="131" xfId="0" applyFont="1" applyFill="1" applyBorder="1" applyAlignment="1">
      <alignment horizontal="left" vertical="center"/>
    </xf>
    <xf numFmtId="0" fontId="136" fillId="27" borderId="40" xfId="0" applyFont="1" applyFill="1" applyBorder="1" applyAlignment="1">
      <alignment vertical="center"/>
    </xf>
    <xf numFmtId="0" fontId="95" fillId="27" borderId="31" xfId="0" applyFont="1" applyFill="1" applyBorder="1" applyAlignment="1">
      <alignment vertical="center"/>
    </xf>
    <xf numFmtId="0" fontId="11" fillId="27" borderId="31" xfId="0" applyFont="1" applyFill="1" applyBorder="1" applyAlignment="1">
      <alignment vertical="center"/>
    </xf>
    <xf numFmtId="0" fontId="26" fillId="25" borderId="53" xfId="0" applyFont="1" applyFill="1" applyBorder="1" applyAlignment="1">
      <alignment vertical="center"/>
    </xf>
    <xf numFmtId="0" fontId="95" fillId="25" borderId="53" xfId="0" applyFont="1" applyFill="1" applyBorder="1" applyAlignment="1">
      <alignment vertical="center"/>
    </xf>
    <xf numFmtId="0" fontId="19" fillId="27" borderId="31" xfId="0" applyFont="1" applyFill="1" applyBorder="1" applyAlignment="1">
      <alignment horizontal="left" vertical="center"/>
    </xf>
    <xf numFmtId="0" fontId="14" fillId="25" borderId="53" xfId="0" applyFont="1" applyFill="1" applyBorder="1" applyAlignment="1">
      <alignment vertical="center"/>
    </xf>
    <xf numFmtId="1" fontId="94" fillId="0" borderId="0" xfId="0" applyNumberFormat="1" applyFont="1" applyFill="1" applyAlignment="1">
      <alignment horizontal="right"/>
    </xf>
    <xf numFmtId="0" fontId="26" fillId="0" borderId="12" xfId="0" applyFont="1" applyFill="1" applyBorder="1"/>
    <xf numFmtId="1" fontId="94" fillId="0" borderId="27" xfId="0" applyNumberFormat="1" applyFont="1" applyFill="1" applyBorder="1" applyAlignment="1">
      <alignment horizontal="right"/>
    </xf>
    <xf numFmtId="0" fontId="30" fillId="0" borderId="12" xfId="0" applyFont="1" applyFill="1" applyBorder="1"/>
    <xf numFmtId="1" fontId="94" fillId="0" borderId="27" xfId="0" applyNumberFormat="1" applyFont="1" applyFill="1" applyBorder="1" applyAlignment="1">
      <alignment horizontal="right" vertical="center"/>
    </xf>
    <xf numFmtId="1" fontId="94" fillId="0" borderId="43" xfId="0" applyNumberFormat="1" applyFont="1" applyFill="1" applyBorder="1" applyAlignment="1">
      <alignment horizontal="right"/>
    </xf>
    <xf numFmtId="1" fontId="94" fillId="0" borderId="43" xfId="0" applyNumberFormat="1" applyFont="1" applyFill="1" applyBorder="1" applyAlignment="1">
      <alignment horizontal="right" vertical="center"/>
    </xf>
    <xf numFmtId="187" fontId="138" fillId="53" borderId="89" xfId="0" applyNumberFormat="1" applyFont="1" applyFill="1" applyBorder="1" applyAlignment="1">
      <alignment vertical="center"/>
    </xf>
    <xf numFmtId="187" fontId="138" fillId="53" borderId="106" xfId="0" applyNumberFormat="1" applyFont="1" applyFill="1" applyBorder="1" applyAlignment="1">
      <alignment vertical="center"/>
    </xf>
    <xf numFmtId="187" fontId="23" fillId="53" borderId="91" xfId="0" applyNumberFormat="1" applyFont="1" applyFill="1" applyBorder="1" applyAlignment="1">
      <alignment vertical="center"/>
    </xf>
    <xf numFmtId="187" fontId="23" fillId="53" borderId="36" xfId="0" applyNumberFormat="1" applyFont="1" applyFill="1" applyBorder="1" applyAlignment="1">
      <alignment vertical="center"/>
    </xf>
    <xf numFmtId="187" fontId="139" fillId="0" borderId="12" xfId="0" applyNumberFormat="1" applyFont="1" applyBorder="1" applyAlignment="1">
      <alignment horizontal="center"/>
    </xf>
    <xf numFmtId="187" fontId="139" fillId="27" borderId="15" xfId="0" applyNumberFormat="1" applyFont="1" applyFill="1" applyBorder="1" applyAlignment="1">
      <alignment horizontal="center"/>
    </xf>
    <xf numFmtId="187" fontId="139" fillId="27" borderId="12" xfId="0" applyNumberFormat="1" applyFont="1" applyFill="1" applyBorder="1" applyAlignment="1">
      <alignment horizontal="center"/>
    </xf>
    <xf numFmtId="187" fontId="139" fillId="27" borderId="38" xfId="0" applyNumberFormat="1" applyFont="1" applyFill="1" applyBorder="1" applyAlignment="1">
      <alignment horizontal="center"/>
    </xf>
    <xf numFmtId="187" fontId="139" fillId="0" borderId="12" xfId="0" applyNumberFormat="1" applyFont="1" applyBorder="1" applyAlignment="1">
      <alignment horizontal="center" vertical="center"/>
    </xf>
    <xf numFmtId="187" fontId="140" fillId="27" borderId="38" xfId="0" applyNumberFormat="1" applyFont="1" applyFill="1" applyBorder="1" applyAlignment="1">
      <alignment horizontal="center"/>
    </xf>
    <xf numFmtId="187" fontId="140" fillId="27" borderId="12" xfId="0" applyNumberFormat="1" applyFont="1" applyFill="1" applyBorder="1" applyAlignment="1">
      <alignment horizontal="center"/>
    </xf>
    <xf numFmtId="187" fontId="101" fillId="27" borderId="15" xfId="0" applyNumberFormat="1" applyFont="1" applyFill="1" applyBorder="1" applyAlignment="1">
      <alignment horizontal="center"/>
    </xf>
    <xf numFmtId="187" fontId="101" fillId="27" borderId="12" xfId="0" applyNumberFormat="1" applyFont="1" applyFill="1" applyBorder="1" applyAlignment="1">
      <alignment horizontal="center"/>
    </xf>
    <xf numFmtId="187" fontId="139" fillId="27" borderId="38" xfId="0" applyNumberFormat="1" applyFont="1" applyFill="1" applyBorder="1" applyAlignment="1">
      <alignment horizontal="left"/>
    </xf>
    <xf numFmtId="187" fontId="139" fillId="27" borderId="12" xfId="0" applyNumberFormat="1" applyFont="1" applyFill="1" applyBorder="1" applyAlignment="1">
      <alignment horizontal="left"/>
    </xf>
    <xf numFmtId="187" fontId="23" fillId="30" borderId="12" xfId="0" applyNumberFormat="1" applyFont="1" applyFill="1" applyBorder="1" applyAlignment="1">
      <alignment horizontal="center"/>
    </xf>
    <xf numFmtId="187" fontId="14" fillId="27" borderId="38" xfId="0" applyNumberFormat="1" applyFont="1" applyFill="1" applyBorder="1" applyAlignment="1">
      <alignment horizontal="center"/>
    </xf>
    <xf numFmtId="187" fontId="14" fillId="27" borderId="12" xfId="0" applyNumberFormat="1" applyFont="1" applyFill="1" applyBorder="1" applyAlignment="1">
      <alignment horizontal="center"/>
    </xf>
    <xf numFmtId="187" fontId="139" fillId="27" borderId="38" xfId="0" applyNumberFormat="1" applyFont="1" applyFill="1" applyBorder="1"/>
    <xf numFmtId="187" fontId="139" fillId="27" borderId="12" xfId="0" applyNumberFormat="1" applyFont="1" applyFill="1" applyBorder="1"/>
    <xf numFmtId="187" fontId="139" fillId="0" borderId="0" xfId="0" applyNumberFormat="1" applyFont="1" applyAlignment="1">
      <alignment horizontal="center"/>
    </xf>
    <xf numFmtId="2" fontId="4" fillId="0" borderId="12" xfId="0" applyNumberFormat="1" applyFont="1" applyBorder="1" applyAlignment="1">
      <alignment horizontal="center"/>
    </xf>
    <xf numFmtId="187" fontId="139" fillId="0" borderId="15" xfId="0" applyNumberFormat="1" applyFont="1" applyBorder="1" applyAlignment="1">
      <alignment horizontal="center"/>
    </xf>
    <xf numFmtId="187" fontId="23" fillId="53" borderId="91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/>
    <xf numFmtId="0" fontId="26" fillId="0" borderId="0" xfId="0" applyFont="1" applyFill="1" applyBorder="1"/>
    <xf numFmtId="0" fontId="4" fillId="0" borderId="107" xfId="0" applyFont="1" applyFill="1" applyBorder="1"/>
    <xf numFmtId="0" fontId="0" fillId="52" borderId="0" xfId="0" applyFill="1" applyBorder="1"/>
    <xf numFmtId="0" fontId="34" fillId="42" borderId="0" xfId="0" applyFont="1" applyFill="1" applyBorder="1" applyAlignment="1">
      <alignment horizontal="center" vertical="center"/>
    </xf>
    <xf numFmtId="0" fontId="4" fillId="0" borderId="125" xfId="0" applyFont="1" applyBorder="1"/>
    <xf numFmtId="186" fontId="0" fillId="0" borderId="0" xfId="0" applyNumberFormat="1" applyFill="1" applyBorder="1"/>
    <xf numFmtId="186" fontId="7" fillId="0" borderId="0" xfId="0" applyNumberFormat="1" applyFont="1" applyFill="1" applyBorder="1"/>
    <xf numFmtId="186" fontId="4" fillId="0" borderId="12" xfId="0" applyNumberFormat="1" applyFont="1" applyFill="1" applyBorder="1" applyAlignment="1">
      <alignment horizontal="center" vertical="center"/>
    </xf>
    <xf numFmtId="186" fontId="4" fillId="0" borderId="117" xfId="0" applyNumberFormat="1" applyFont="1" applyFill="1" applyBorder="1" applyAlignment="1">
      <alignment horizontal="center" vertical="center"/>
    </xf>
    <xf numFmtId="186" fontId="4" fillId="0" borderId="125" xfId="0" applyNumberFormat="1" applyFont="1" applyFill="1" applyBorder="1" applyAlignment="1">
      <alignment horizontal="center" vertical="center"/>
    </xf>
    <xf numFmtId="186" fontId="4" fillId="0" borderId="25" xfId="0" applyNumberFormat="1" applyFont="1" applyFill="1" applyBorder="1" applyAlignment="1">
      <alignment horizontal="center" vertical="center"/>
    </xf>
    <xf numFmtId="2" fontId="4" fillId="25" borderId="12" xfId="0" applyNumberFormat="1" applyFont="1" applyFill="1" applyBorder="1" applyAlignment="1">
      <alignment horizontal="center" vertical="center"/>
    </xf>
    <xf numFmtId="2" fontId="4" fillId="25" borderId="117" xfId="0" applyNumberFormat="1" applyFont="1" applyFill="1" applyBorder="1" applyAlignment="1">
      <alignment horizontal="center" vertical="center"/>
    </xf>
    <xf numFmtId="2" fontId="4" fillId="27" borderId="22" xfId="0" applyNumberFormat="1" applyFont="1" applyFill="1" applyBorder="1" applyAlignment="1">
      <alignment horizontal="center" vertical="center"/>
    </xf>
    <xf numFmtId="2" fontId="4" fillId="27" borderId="28" xfId="0" applyNumberFormat="1" applyFont="1" applyFill="1" applyBorder="1" applyAlignment="1">
      <alignment horizontal="center" vertical="center"/>
    </xf>
    <xf numFmtId="2" fontId="4" fillId="27" borderId="52" xfId="0" applyNumberFormat="1" applyFont="1" applyFill="1" applyBorder="1" applyAlignment="1">
      <alignment horizontal="center" vertical="center"/>
    </xf>
    <xf numFmtId="2" fontId="4" fillId="27" borderId="54" xfId="0" applyNumberFormat="1" applyFont="1" applyFill="1" applyBorder="1" applyAlignment="1">
      <alignment horizontal="center" vertical="center"/>
    </xf>
    <xf numFmtId="2" fontId="4" fillId="25" borderId="35" xfId="0" applyNumberFormat="1" applyFont="1" applyFill="1" applyBorder="1" applyAlignment="1">
      <alignment horizontal="center" vertical="center"/>
    </xf>
    <xf numFmtId="2" fontId="4" fillId="25" borderId="41" xfId="0" applyNumberFormat="1" applyFont="1" applyFill="1" applyBorder="1" applyAlignment="1">
      <alignment horizontal="center" vertical="center"/>
    </xf>
    <xf numFmtId="2" fontId="4" fillId="25" borderId="22" xfId="0" applyNumberFormat="1" applyFont="1" applyFill="1" applyBorder="1" applyAlignment="1">
      <alignment horizontal="center" vertical="center"/>
    </xf>
    <xf numFmtId="2" fontId="4" fillId="25" borderId="28" xfId="0" applyNumberFormat="1" applyFont="1" applyFill="1" applyBorder="1" applyAlignment="1">
      <alignment horizontal="center" vertical="center"/>
    </xf>
    <xf numFmtId="2" fontId="4" fillId="25" borderId="52" xfId="0" applyNumberFormat="1" applyFont="1" applyFill="1" applyBorder="1" applyAlignment="1">
      <alignment horizontal="center" vertical="center"/>
    </xf>
    <xf numFmtId="2" fontId="4" fillId="25" borderId="54" xfId="0" applyNumberFormat="1" applyFont="1" applyFill="1" applyBorder="1" applyAlignment="1">
      <alignment horizontal="center" vertical="center"/>
    </xf>
    <xf numFmtId="2" fontId="4" fillId="27" borderId="117" xfId="0" applyNumberFormat="1" applyFont="1" applyFill="1" applyBorder="1" applyAlignment="1">
      <alignment horizontal="center" vertical="center"/>
    </xf>
    <xf numFmtId="2" fontId="4" fillId="25" borderId="86" xfId="0" applyNumberFormat="1" applyFont="1" applyFill="1" applyBorder="1" applyAlignment="1">
      <alignment horizontal="center" vertical="center"/>
    </xf>
    <xf numFmtId="2" fontId="4" fillId="25" borderId="132" xfId="0" applyNumberFormat="1" applyFont="1" applyFill="1" applyBorder="1" applyAlignment="1">
      <alignment horizontal="center" vertical="center"/>
    </xf>
    <xf numFmtId="2" fontId="4" fillId="27" borderId="17" xfId="0" applyNumberFormat="1" applyFont="1" applyFill="1" applyBorder="1" applyAlignment="1">
      <alignment horizontal="center" vertical="center"/>
    </xf>
    <xf numFmtId="2" fontId="4" fillId="27" borderId="23" xfId="0" applyNumberFormat="1" applyFont="1" applyFill="1" applyBorder="1" applyAlignment="1">
      <alignment horizontal="center" vertical="center"/>
    </xf>
    <xf numFmtId="2" fontId="26" fillId="27" borderId="22" xfId="0" applyNumberFormat="1" applyFont="1" applyFill="1" applyBorder="1" applyAlignment="1">
      <alignment horizontal="center" vertical="center" wrapText="1"/>
    </xf>
    <xf numFmtId="2" fontId="26" fillId="27" borderId="28" xfId="0" applyNumberFormat="1" applyFont="1" applyFill="1" applyBorder="1" applyAlignment="1">
      <alignment horizontal="center" vertical="center" wrapText="1"/>
    </xf>
    <xf numFmtId="2" fontId="26" fillId="25" borderId="130" xfId="0" applyNumberFormat="1" applyFont="1" applyFill="1" applyBorder="1" applyAlignment="1">
      <alignment horizontal="center" vertical="center" wrapText="1"/>
    </xf>
    <xf numFmtId="2" fontId="26" fillId="27" borderId="12" xfId="0" applyNumberFormat="1" applyFont="1" applyFill="1" applyBorder="1" applyAlignment="1">
      <alignment horizontal="center" vertical="center" wrapText="1"/>
    </xf>
    <xf numFmtId="2" fontId="4" fillId="27" borderId="12" xfId="0" applyNumberFormat="1" applyFont="1" applyFill="1" applyBorder="1" applyAlignment="1">
      <alignment horizontal="center" vertical="center"/>
    </xf>
    <xf numFmtId="2" fontId="137" fillId="25" borderId="25" xfId="0" applyNumberFormat="1" applyFont="1" applyFill="1" applyBorder="1" applyAlignment="1">
      <alignment horizontal="center" vertical="center" wrapText="1"/>
    </xf>
    <xf numFmtId="2" fontId="42" fillId="25" borderId="12" xfId="0" applyNumberFormat="1" applyFont="1" applyFill="1" applyBorder="1" applyAlignment="1">
      <alignment horizontal="center" vertical="center" wrapText="1"/>
    </xf>
    <xf numFmtId="2" fontId="26" fillId="25" borderId="12" xfId="0" applyNumberFormat="1" applyFont="1" applyFill="1" applyBorder="1" applyAlignment="1">
      <alignment horizontal="center" vertical="center" wrapText="1"/>
    </xf>
    <xf numFmtId="2" fontId="26" fillId="25" borderId="22" xfId="0" applyNumberFormat="1" applyFont="1" applyFill="1" applyBorder="1" applyAlignment="1">
      <alignment horizontal="center" vertical="center" wrapText="1"/>
    </xf>
    <xf numFmtId="2" fontId="26" fillId="25" borderId="28" xfId="0" applyNumberFormat="1" applyFont="1" applyFill="1" applyBorder="1" applyAlignment="1">
      <alignment horizontal="center" vertical="center" wrapText="1"/>
    </xf>
    <xf numFmtId="2" fontId="26" fillId="26" borderId="15" xfId="0" applyNumberFormat="1" applyFont="1" applyFill="1" applyBorder="1" applyAlignment="1">
      <alignment horizontal="center" vertical="center" wrapText="1"/>
    </xf>
    <xf numFmtId="2" fontId="26" fillId="25" borderId="15" xfId="0" applyNumberFormat="1" applyFont="1" applyFill="1" applyBorder="1" applyAlignment="1">
      <alignment horizontal="center" vertical="center" wrapText="1"/>
    </xf>
    <xf numFmtId="2" fontId="26" fillId="25" borderId="52" xfId="0" applyNumberFormat="1" applyFont="1" applyFill="1" applyBorder="1" applyAlignment="1">
      <alignment horizontal="center" vertical="center" wrapText="1"/>
    </xf>
    <xf numFmtId="2" fontId="26" fillId="25" borderId="54" xfId="0" applyNumberFormat="1" applyFont="1" applyFill="1" applyBorder="1" applyAlignment="1">
      <alignment horizontal="center" vertical="center" wrapText="1"/>
    </xf>
    <xf numFmtId="2" fontId="26" fillId="27" borderId="35" xfId="0" applyNumberFormat="1" applyFont="1" applyFill="1" applyBorder="1" applyAlignment="1">
      <alignment horizontal="center" vertical="center" wrapText="1"/>
    </xf>
    <xf numFmtId="2" fontId="26" fillId="27" borderId="41" xfId="0" applyNumberFormat="1" applyFont="1" applyFill="1" applyBorder="1" applyAlignment="1">
      <alignment horizontal="center" vertical="center" wrapText="1"/>
    </xf>
    <xf numFmtId="2" fontId="26" fillId="27" borderId="52" xfId="0" applyNumberFormat="1" applyFont="1" applyFill="1" applyBorder="1" applyAlignment="1">
      <alignment horizontal="center" vertical="center" wrapText="1"/>
    </xf>
    <xf numFmtId="2" fontId="26" fillId="27" borderId="54" xfId="0" applyNumberFormat="1" applyFont="1" applyFill="1" applyBorder="1" applyAlignment="1">
      <alignment horizontal="center" vertical="center" wrapText="1"/>
    </xf>
    <xf numFmtId="2" fontId="26" fillId="25" borderId="35" xfId="0" applyNumberFormat="1" applyFont="1" applyFill="1" applyBorder="1" applyAlignment="1">
      <alignment horizontal="center" vertical="center" wrapText="1"/>
    </xf>
    <xf numFmtId="2" fontId="26" fillId="25" borderId="41" xfId="0" applyNumberFormat="1" applyFont="1" applyFill="1" applyBorder="1" applyAlignment="1">
      <alignment horizontal="center" vertical="center" wrapText="1"/>
    </xf>
    <xf numFmtId="2" fontId="26" fillId="27" borderId="25" xfId="0" applyNumberFormat="1" applyFont="1" applyFill="1" applyBorder="1" applyAlignment="1">
      <alignment horizontal="center" vertical="center" wrapText="1"/>
    </xf>
    <xf numFmtId="2" fontId="4" fillId="27" borderId="25" xfId="0" applyNumberFormat="1" applyFont="1" applyFill="1" applyBorder="1" applyAlignment="1">
      <alignment horizontal="center" vertical="center"/>
    </xf>
    <xf numFmtId="2" fontId="4" fillId="27" borderId="35" xfId="0" applyNumberFormat="1" applyFont="1" applyFill="1" applyBorder="1" applyAlignment="1">
      <alignment horizontal="center" vertical="center"/>
    </xf>
    <xf numFmtId="2" fontId="4" fillId="27" borderId="41" xfId="0" applyNumberFormat="1" applyFont="1" applyFill="1" applyBorder="1" applyAlignment="1">
      <alignment horizontal="center" vertical="center"/>
    </xf>
    <xf numFmtId="0" fontId="141" fillId="26" borderId="25" xfId="0" applyFont="1" applyFill="1" applyBorder="1"/>
    <xf numFmtId="0" fontId="141" fillId="26" borderId="12" xfId="0" applyFont="1" applyFill="1" applyBorder="1"/>
    <xf numFmtId="0" fontId="141" fillId="26" borderId="125" xfId="0" applyFont="1" applyFill="1" applyBorder="1"/>
    <xf numFmtId="188" fontId="0" fillId="44" borderId="12" xfId="0" applyNumberFormat="1" applyFont="1" applyFill="1" applyBorder="1" applyAlignment="1">
      <alignment horizontal="center" vertical="center"/>
    </xf>
    <xf numFmtId="186" fontId="4" fillId="44" borderId="12" xfId="0" applyNumberFormat="1" applyFont="1" applyFill="1" applyBorder="1" applyAlignment="1">
      <alignment horizontal="center" vertical="center"/>
    </xf>
    <xf numFmtId="0" fontId="4" fillId="44" borderId="12" xfId="0" applyFont="1" applyFill="1" applyBorder="1" applyAlignment="1">
      <alignment horizontal="center" vertical="center"/>
    </xf>
    <xf numFmtId="0" fontId="7" fillId="44" borderId="12" xfId="0" applyFont="1" applyFill="1" applyBorder="1" applyAlignment="1">
      <alignment horizontal="center"/>
    </xf>
    <xf numFmtId="0" fontId="0" fillId="44" borderId="12" xfId="0" applyFont="1" applyFill="1" applyBorder="1" applyAlignment="1">
      <alignment horizontal="center"/>
    </xf>
    <xf numFmtId="169" fontId="33" fillId="29" borderId="0" xfId="0" applyNumberFormat="1" applyFont="1" applyFill="1" applyBorder="1" applyAlignment="1">
      <alignment horizontal="right" shrinkToFit="1"/>
    </xf>
    <xf numFmtId="171" fontId="33" fillId="29" borderId="0" xfId="0" applyNumberFormat="1" applyFont="1" applyFill="1" applyBorder="1" applyAlignment="1">
      <alignment horizontal="left" shrinkToFit="1"/>
    </xf>
    <xf numFmtId="171" fontId="33" fillId="25" borderId="0" xfId="0" applyNumberFormat="1" applyFont="1" applyFill="1" applyBorder="1" applyAlignment="1">
      <alignment horizontal="left" shrinkToFit="1"/>
    </xf>
    <xf numFmtId="169" fontId="33" fillId="0" borderId="0" xfId="0" applyNumberFormat="1" applyFont="1" applyFill="1" applyBorder="1" applyAlignment="1">
      <alignment horizontal="right" shrinkToFit="1"/>
    </xf>
    <xf numFmtId="0" fontId="32" fillId="25" borderId="0" xfId="0" applyFont="1" applyFill="1" applyBorder="1" applyAlignment="1">
      <alignment horizontal="left" shrinkToFit="1"/>
    </xf>
    <xf numFmtId="171" fontId="56" fillId="25" borderId="0" xfId="0" applyNumberFormat="1" applyFont="1" applyFill="1" applyBorder="1" applyAlignment="1">
      <alignment horizontal="left" shrinkToFit="1"/>
    </xf>
    <xf numFmtId="167" fontId="4" fillId="0" borderId="19" xfId="0" applyNumberFormat="1" applyFont="1" applyFill="1" applyBorder="1" applyAlignment="1" applyProtection="1">
      <alignment horizontal="center"/>
      <protection hidden="1"/>
    </xf>
    <xf numFmtId="167" fontId="4" fillId="0" borderId="20" xfId="0" applyNumberFormat="1" applyFont="1" applyFill="1" applyBorder="1" applyAlignment="1" applyProtection="1">
      <alignment horizontal="center"/>
      <protection hidden="1"/>
    </xf>
    <xf numFmtId="167" fontId="4" fillId="0" borderId="18" xfId="0" applyNumberFormat="1" applyFont="1" applyFill="1" applyBorder="1" applyAlignment="1" applyProtection="1">
      <alignment horizontal="center"/>
      <protection hidden="1"/>
    </xf>
    <xf numFmtId="182" fontId="46" fillId="25" borderId="36" xfId="0" applyNumberFormat="1" applyFont="1" applyFill="1" applyBorder="1" applyAlignment="1" applyProtection="1">
      <alignment horizontal="center" vertical="center"/>
      <protection hidden="1"/>
    </xf>
    <xf numFmtId="183" fontId="46" fillId="25" borderId="36" xfId="0" applyNumberFormat="1" applyFont="1" applyFill="1" applyBorder="1" applyAlignment="1" applyProtection="1">
      <alignment horizontal="center" vertical="center"/>
      <protection hidden="1"/>
    </xf>
    <xf numFmtId="167" fontId="4" fillId="0" borderId="80" xfId="0" applyNumberFormat="1" applyFont="1" applyFill="1" applyBorder="1" applyAlignment="1" applyProtection="1">
      <alignment horizontal="center"/>
      <protection hidden="1"/>
    </xf>
    <xf numFmtId="167" fontId="4" fillId="0" borderId="81" xfId="0" applyNumberFormat="1" applyFont="1" applyFill="1" applyBorder="1" applyAlignment="1" applyProtection="1">
      <alignment horizontal="center"/>
      <protection hidden="1"/>
    </xf>
    <xf numFmtId="167" fontId="4" fillId="0" borderId="58" xfId="0" applyNumberFormat="1" applyFont="1" applyFill="1" applyBorder="1" applyAlignment="1" applyProtection="1">
      <alignment horizontal="center"/>
      <protection hidden="1"/>
    </xf>
    <xf numFmtId="0" fontId="4" fillId="0" borderId="14" xfId="0" applyFont="1" applyBorder="1" applyAlignment="1">
      <alignment horizontal="center" vertical="center" shrinkToFit="1"/>
    </xf>
    <xf numFmtId="179" fontId="7" fillId="25" borderId="122" xfId="0" applyNumberFormat="1" applyFont="1" applyFill="1" applyBorder="1" applyAlignment="1">
      <alignment horizontal="center" vertical="center" shrinkToFit="1"/>
    </xf>
    <xf numFmtId="179" fontId="7" fillId="25" borderId="123" xfId="0" applyNumberFormat="1" applyFont="1" applyFill="1" applyBorder="1" applyAlignment="1">
      <alignment horizontal="center" vertical="center" shrinkToFit="1"/>
    </xf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Лист1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119">
    <dxf>
      <font>
        <condense val="0"/>
        <extend val="0"/>
        <color indexed="8"/>
      </font>
      <fill>
        <patternFill>
          <bgColor indexed="47"/>
        </patternFill>
      </fill>
    </dxf>
    <dxf>
      <font>
        <b val="0"/>
        <i val="0"/>
        <condense val="0"/>
        <extend val="0"/>
        <color indexed="8"/>
      </font>
      <fill>
        <patternFill patternType="solid">
          <bgColor indexed="45"/>
        </patternFill>
      </fill>
    </dxf>
    <dxf>
      <font>
        <condense val="0"/>
        <extend val="0"/>
        <color indexed="63"/>
      </font>
    </dxf>
    <dxf>
      <font>
        <b val="0"/>
        <i val="0"/>
        <condense val="0"/>
        <extend val="0"/>
        <color indexed="8"/>
      </font>
      <fill>
        <patternFill patternType="solid">
          <bgColor indexed="45"/>
        </patternFill>
      </fill>
    </dxf>
    <dxf>
      <font>
        <condense val="0"/>
        <extend val="0"/>
        <color indexed="63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solid">
          <bgColor indexed="47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58"/>
      </font>
      <fill>
        <patternFill>
          <bgColor indexed="45"/>
        </patternFill>
      </fill>
    </dxf>
    <dxf>
      <font>
        <condense val="0"/>
        <extend val="0"/>
        <color indexed="58"/>
      </font>
      <fill>
        <patternFill>
          <bgColor indexed="4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6"/>
      </font>
      <fill>
        <patternFill>
          <bgColor indexed="4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7"/>
      </font>
      <fill>
        <patternFill>
          <bgColor indexed="42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8"/>
      </font>
      <fill>
        <patternFill patternType="solid">
          <bgColor indexed="45"/>
        </patternFill>
      </fill>
      <border>
        <left style="thin">
          <color indexed="9"/>
        </left>
        <right style="thin">
          <color indexed="9"/>
        </right>
      </border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7"/>
      </font>
      <fill>
        <patternFill patternType="solid">
          <bgColor indexed="42"/>
        </patternFill>
      </fill>
    </dxf>
    <dxf>
      <font>
        <b val="0"/>
        <i val="0"/>
        <condense val="0"/>
        <extend val="0"/>
        <color indexed="8"/>
      </font>
      <fill>
        <patternFill patternType="solid">
          <bgColor indexed="45"/>
        </patternFill>
      </fill>
    </dxf>
    <dxf>
      <font>
        <b val="0"/>
        <i val="0"/>
        <condense val="0"/>
        <extend val="0"/>
        <color indexed="8"/>
      </font>
      <fill>
        <patternFill>
          <bgColor indexed="45"/>
        </patternFill>
      </fill>
    </dxf>
    <dxf>
      <font>
        <b val="0"/>
        <i val="0"/>
        <condense val="0"/>
        <extend val="0"/>
        <color indexed="10"/>
      </font>
      <fill>
        <patternFill patternType="solid">
          <bgColor indexed="9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7"/>
      </font>
      <fill>
        <patternFill patternType="solid">
          <bgColor indexed="42"/>
        </patternFill>
      </fill>
    </dxf>
    <dxf>
      <font>
        <b val="0"/>
        <i val="0"/>
        <condense val="0"/>
        <extend val="0"/>
        <color indexed="8"/>
      </font>
      <fill>
        <patternFill patternType="solid">
          <bgColor indexed="45"/>
        </patternFill>
      </fill>
    </dxf>
    <dxf>
      <font>
        <strike val="0"/>
        <condense val="0"/>
        <extend val="0"/>
        <u/>
        <color indexed="10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  <fill>
        <patternFill patternType="solid">
          <bgColor indexed="47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 patternType="solid">
          <bgColor indexed="47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b/>
        <i val="0"/>
        <condense val="0"/>
        <extend val="0"/>
        <color indexed="10"/>
      </font>
      <fill>
        <patternFill>
          <bgColor indexed="47"/>
        </patternFill>
      </fill>
    </dxf>
    <dxf>
      <font>
        <b val="0"/>
        <i val="0"/>
        <condense val="0"/>
        <extend val="0"/>
      </font>
      <fill>
        <patternFill>
          <bgColor indexed="47"/>
        </patternFill>
      </fill>
    </dxf>
    <dxf>
      <font>
        <condense val="0"/>
        <extend val="0"/>
        <color indexed="63"/>
      </font>
      <fill>
        <patternFill>
          <bgColor indexed="45"/>
        </patternFill>
      </fill>
    </dxf>
    <dxf>
      <font>
        <condense val="0"/>
        <extend val="0"/>
        <color indexed="63"/>
      </font>
      <fill>
        <patternFill>
          <bgColor indexed="47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58"/>
      </font>
      <fill>
        <patternFill patternType="none">
          <bgColor indexed="6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6"/>
      </font>
      <fill>
        <patternFill>
          <bgColor indexed="45"/>
        </patternFill>
      </fill>
    </dxf>
    <dxf>
      <font>
        <condense val="0"/>
        <extend val="0"/>
        <color indexed="16"/>
      </font>
      <fill>
        <patternFill>
          <bgColor indexed="4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58"/>
      </font>
      <fill>
        <patternFill patternType="solid">
          <bgColor indexed="41"/>
        </patternFill>
      </fill>
    </dxf>
    <dxf>
      <font>
        <condense val="0"/>
        <extend val="0"/>
        <color indexed="8"/>
      </font>
      <fill>
        <patternFill patternType="solid">
          <bgColor indexed="41"/>
        </patternFill>
      </fill>
    </dxf>
    <dxf>
      <font>
        <condense val="0"/>
        <extend val="0"/>
        <color auto="1"/>
      </font>
    </dxf>
    <dxf>
      <font>
        <condense val="0"/>
        <extend val="0"/>
        <color indexed="8"/>
      </font>
      <fill>
        <patternFill>
          <bgColor indexed="11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63"/>
      </font>
      <fill>
        <patternFill>
          <bgColor indexed="45"/>
        </patternFill>
      </fill>
    </dxf>
    <dxf>
      <font>
        <condense val="0"/>
        <extend val="0"/>
        <color auto="1"/>
      </font>
    </dxf>
    <dxf>
      <font>
        <condense val="0"/>
        <extend val="0"/>
        <color indexed="8"/>
      </font>
      <fill>
        <patternFill>
          <bgColor indexed="11"/>
        </patternFill>
      </fill>
    </dxf>
    <dxf>
      <font>
        <condense val="0"/>
        <extend val="0"/>
        <color indexed="16"/>
      </font>
      <fill>
        <patternFill>
          <bgColor indexed="47"/>
        </patternFill>
      </fill>
    </dxf>
    <dxf>
      <font>
        <condense val="0"/>
        <extend val="0"/>
        <color indexed="18"/>
      </font>
      <fill>
        <patternFill>
          <bgColor indexed="40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63"/>
      </font>
      <fill>
        <patternFill>
          <bgColor indexed="45"/>
        </patternFill>
      </fill>
    </dxf>
    <dxf>
      <font>
        <condense val="0"/>
        <extend val="0"/>
        <color auto="1"/>
      </font>
    </dxf>
    <dxf>
      <font>
        <condense val="0"/>
        <extend val="0"/>
        <color indexed="8"/>
      </font>
      <fill>
        <patternFill>
          <bgColor indexed="11"/>
        </patternFill>
      </fill>
    </dxf>
    <dxf>
      <font>
        <condense val="0"/>
        <extend val="0"/>
        <color indexed="16"/>
      </font>
      <fill>
        <patternFill>
          <bgColor indexed="47"/>
        </patternFill>
      </fill>
    </dxf>
    <dxf>
      <font>
        <condense val="0"/>
        <extend val="0"/>
        <color indexed="18"/>
      </font>
      <fill>
        <patternFill>
          <bgColor indexed="40"/>
        </patternFill>
      </fill>
    </dxf>
    <dxf>
      <font>
        <condense val="0"/>
        <extend val="0"/>
        <color indexed="18"/>
      </font>
      <fill>
        <patternFill>
          <bgColor indexed="45"/>
        </patternFill>
      </fill>
    </dxf>
    <dxf>
      <font>
        <condense val="0"/>
        <extend val="0"/>
        <color indexed="10"/>
      </font>
      <fill>
        <patternFill>
          <bgColor indexed="47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>
          <bgColor indexed="45"/>
        </patternFill>
      </fill>
    </dxf>
    <dxf>
      <font>
        <condense val="0"/>
        <extend val="0"/>
        <color indexed="10"/>
      </font>
      <fill>
        <patternFill>
          <bgColor indexed="47"/>
        </patternFill>
      </fill>
    </dxf>
    <dxf>
      <font>
        <condense val="0"/>
        <extend val="0"/>
        <color indexed="12"/>
      </font>
      <fill>
        <patternFill patternType="solid">
          <bgColor indexed="41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63"/>
      </font>
      <fill>
        <patternFill>
          <bgColor indexed="45"/>
        </patternFill>
      </fill>
    </dxf>
    <dxf>
      <font>
        <condense val="0"/>
        <extend val="0"/>
        <color auto="1"/>
      </font>
    </dxf>
    <dxf>
      <font>
        <condense val="0"/>
        <extend val="0"/>
        <color indexed="8"/>
      </font>
      <fill>
        <patternFill>
          <bgColor indexed="11"/>
        </patternFill>
      </fill>
    </dxf>
    <dxf>
      <font>
        <condense val="0"/>
        <extend val="0"/>
        <color indexed="16"/>
      </font>
      <fill>
        <patternFill>
          <bgColor indexed="47"/>
        </patternFill>
      </fill>
    </dxf>
    <dxf>
      <font>
        <condense val="0"/>
        <extend val="0"/>
        <color indexed="1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indexed="18"/>
      </font>
      <fill>
        <patternFill>
          <bgColor indexed="45"/>
        </patternFill>
      </fill>
    </dxf>
    <dxf>
      <font>
        <condense val="0"/>
        <extend val="0"/>
        <color indexed="10"/>
      </font>
      <fill>
        <patternFill>
          <bgColor indexed="47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>
          <bgColor indexed="45"/>
        </patternFill>
      </fill>
    </dxf>
    <dxf>
      <font>
        <condense val="0"/>
        <extend val="0"/>
        <color indexed="10"/>
      </font>
      <fill>
        <patternFill>
          <bgColor indexed="47"/>
        </patternFill>
      </fill>
    </dxf>
    <dxf>
      <font>
        <condense val="0"/>
        <extend val="0"/>
        <color indexed="12"/>
      </font>
      <fill>
        <patternFill patternType="solid">
          <bgColor indexed="41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63"/>
      </font>
      <fill>
        <patternFill>
          <bgColor indexed="45"/>
        </patternFill>
      </fill>
    </dxf>
    <dxf>
      <font>
        <condense val="0"/>
        <extend val="0"/>
        <color auto="1"/>
      </font>
    </dxf>
    <dxf>
      <font>
        <condense val="0"/>
        <extend val="0"/>
        <color indexed="8"/>
      </font>
      <fill>
        <patternFill>
          <bgColor indexed="11"/>
        </patternFill>
      </fill>
    </dxf>
    <dxf>
      <font>
        <condense val="0"/>
        <extend val="0"/>
        <color indexed="16"/>
      </font>
      <fill>
        <patternFill>
          <bgColor indexed="47"/>
        </patternFill>
      </fill>
    </dxf>
    <dxf>
      <font>
        <condense val="0"/>
        <extend val="0"/>
        <color indexed="1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55"/>
      </font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0033CC"/>
      <color rgb="FF00FF00"/>
      <color rgb="FF00FFFF"/>
      <color rgb="FF00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charts/_rels/char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291338582677156E-2"/>
          <c:y val="0.20884520884520946"/>
          <c:w val="0.91174540682414895"/>
          <c:h val="0.6584766584766587"/>
        </c:manualLayout>
      </c:layout>
      <c:barChart>
        <c:barDir val="col"/>
        <c:grouping val="stacked"/>
        <c:varyColors val="0"/>
        <c:ser>
          <c:idx val="8"/>
          <c:order val="1"/>
          <c:tx>
            <c:v>Снег,cм/12ч</c:v>
          </c:tx>
          <c:spPr>
            <a:solidFill>
              <a:srgbClr val="00CC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Ст.прогноза!$BS$31:$CL$31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7-481A-8BE0-75E5091EA552}"/>
            </c:ext>
          </c:extLst>
        </c:ser>
        <c:ser>
          <c:idx val="1"/>
          <c:order val="2"/>
          <c:tx>
            <c:v>Дождь мм/12ч</c:v>
          </c:tx>
          <c:spPr>
            <a:solidFill>
              <a:srgbClr val="00FF00"/>
            </a:solidFill>
            <a:ln w="12700">
              <a:solidFill>
                <a:srgbClr val="008000"/>
              </a:solidFill>
              <a:prstDash val="solid"/>
            </a:ln>
          </c:spPr>
          <c:invertIfNegative val="0"/>
          <c:val>
            <c:numRef>
              <c:f>Ст.прогноза!$BS$30:$CL$30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7-481A-8BE0-75E5091EA552}"/>
            </c:ext>
          </c:extLst>
        </c:ser>
        <c:ser>
          <c:idx val="5"/>
          <c:order val="3"/>
          <c:spPr>
            <a:gradFill rotWithShape="0">
              <a:gsLst>
                <a:gs pos="0">
                  <a:srgbClr val="CCFFFF"/>
                </a:gs>
                <a:gs pos="100000">
                  <a:srgbClr val="CCFFFF">
                    <a:gamma/>
                    <a:tint val="0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val>
            <c:numRef>
              <c:f>Ст.прогноза!$BS$22:$CL$22</c:f>
              <c:numCache>
                <c:formatCode>General</c:formatCode>
                <c:ptCount val="20"/>
                <c:pt idx="0" formatCode="0">
                  <c:v>30</c:v>
                </c:pt>
                <c:pt idx="1">
                  <c:v>#N/A</c:v>
                </c:pt>
                <c:pt idx="2" formatCode="0">
                  <c:v>30</c:v>
                </c:pt>
                <c:pt idx="3">
                  <c:v>#N/A</c:v>
                </c:pt>
                <c:pt idx="4" formatCode="0">
                  <c:v>30</c:v>
                </c:pt>
                <c:pt idx="5">
                  <c:v>#N/A</c:v>
                </c:pt>
                <c:pt idx="6" formatCode="0">
                  <c:v>30</c:v>
                </c:pt>
                <c:pt idx="7">
                  <c:v>#N/A</c:v>
                </c:pt>
                <c:pt idx="8" formatCode="0">
                  <c:v>30</c:v>
                </c:pt>
                <c:pt idx="9">
                  <c:v>#N/A</c:v>
                </c:pt>
                <c:pt idx="10" formatCode="0">
                  <c:v>30</c:v>
                </c:pt>
                <c:pt idx="11">
                  <c:v>#N/A</c:v>
                </c:pt>
                <c:pt idx="12" formatCode="0">
                  <c:v>30</c:v>
                </c:pt>
                <c:pt idx="13">
                  <c:v>#N/A</c:v>
                </c:pt>
                <c:pt idx="14" formatCode="0">
                  <c:v>30</c:v>
                </c:pt>
                <c:pt idx="15">
                  <c:v>#N/A</c:v>
                </c:pt>
                <c:pt idx="16" formatCode="0">
                  <c:v>30</c:v>
                </c:pt>
                <c:pt idx="17">
                  <c:v>#N/A</c:v>
                </c:pt>
                <c:pt idx="18" formatCode="0">
                  <c:v>30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7-481A-8BE0-75E5091EA552}"/>
            </c:ext>
          </c:extLst>
        </c:ser>
        <c:ser>
          <c:idx val="6"/>
          <c:order val="7"/>
          <c:tx>
            <c:v>гроза 2</c:v>
          </c:tx>
          <c:spPr>
            <a:solidFill>
              <a:srgbClr val="FF99CC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dLbls>
            <c:numFmt formatCode="[=0]&quot; &quot;;[Red][=2]&quot;ГРОЗА&quot;;General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Ст.прогноза!$BS$27:$CL$27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7-481A-8BE0-75E5091EA552}"/>
            </c:ext>
          </c:extLst>
        </c:ser>
        <c:ser>
          <c:idx val="4"/>
          <c:order val="8"/>
          <c:tx>
            <c:v>гроза</c:v>
          </c:tx>
          <c:spPr>
            <a:gradFill rotWithShape="0">
              <a:gsLst>
                <a:gs pos="0">
                  <a:srgbClr val="FF99CC">
                    <a:gamma/>
                    <a:tint val="0"/>
                    <a:invGamma/>
                  </a:srgbClr>
                </a:gs>
                <a:gs pos="100000">
                  <a:srgbClr val="FF99CC"/>
                </a:gs>
              </a:gsLst>
              <a:path path="rect">
                <a:fillToRect l="50000" t="50000" r="50000" b="50000"/>
              </a:path>
            </a:gra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numFmt formatCode="[=0]&quot; &quot;;[Red][=2]&quot;Метель&quot;;General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Ст.прогноза!$BS$15:$CL$15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C7-481A-8BE0-75E5091EA552}"/>
            </c:ext>
          </c:extLst>
        </c:ser>
        <c:ser>
          <c:idx val="9"/>
          <c:order val="9"/>
          <c:tx>
            <c:v>Ледяной дождь мм/12ч.,гололед.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0000">
                    <a:gamma/>
                    <a:tint val="32157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Ст.прогноза!$BS$32:$CL$32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C7-481A-8BE0-75E5091E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3337984"/>
        <c:axId val="63339520"/>
      </c:barChart>
      <c:lineChart>
        <c:grouping val="standard"/>
        <c:varyColors val="0"/>
        <c:ser>
          <c:idx val="0"/>
          <c:order val="0"/>
          <c:tx>
            <c:v>Тмин,гр.С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dLbls>
            <c:numFmt formatCode="[&gt;0]\+0;[&lt;0]\-0;0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Ст.прогноза!$BS$3:$CL$4</c:f>
              <c:multiLvlStrCache>
                <c:ptCount val="20"/>
                <c:lvl>
                  <c:pt idx="0">
                    <c:v>ночь</c:v>
                  </c:pt>
                  <c:pt idx="1">
                    <c:v>день</c:v>
                  </c:pt>
                  <c:pt idx="2">
                    <c:v>ночь</c:v>
                  </c:pt>
                  <c:pt idx="3">
                    <c:v>день</c:v>
                  </c:pt>
                  <c:pt idx="4">
                    <c:v>ночь</c:v>
                  </c:pt>
                  <c:pt idx="5">
                    <c:v>день</c:v>
                  </c:pt>
                  <c:pt idx="6">
                    <c:v>ночь</c:v>
                  </c:pt>
                  <c:pt idx="7">
                    <c:v>день</c:v>
                  </c:pt>
                  <c:pt idx="8">
                    <c:v>ночь</c:v>
                  </c:pt>
                  <c:pt idx="9">
                    <c:v>день</c:v>
                  </c:pt>
                  <c:pt idx="10">
                    <c:v>ночь</c:v>
                  </c:pt>
                  <c:pt idx="11">
                    <c:v>день</c:v>
                  </c:pt>
                  <c:pt idx="12">
                    <c:v>ночь</c:v>
                  </c:pt>
                  <c:pt idx="13">
                    <c:v>день</c:v>
                  </c:pt>
                  <c:pt idx="14">
                    <c:v>ночь</c:v>
                  </c:pt>
                  <c:pt idx="15">
                    <c:v>день</c:v>
                  </c:pt>
                  <c:pt idx="16">
                    <c:v>ночь</c:v>
                  </c:pt>
                  <c:pt idx="17">
                    <c:v>день</c:v>
                  </c:pt>
                  <c:pt idx="18">
                    <c:v>ночь</c:v>
                  </c:pt>
                  <c:pt idx="19">
                    <c:v>день</c:v>
                  </c:pt>
                </c:lvl>
                <c:lvl>
                  <c:pt idx="0">
                    <c:v>Пн 05.авг</c:v>
                  </c:pt>
                  <c:pt idx="2">
                    <c:v>Вт 06.авг</c:v>
                  </c:pt>
                  <c:pt idx="4">
                    <c:v>Ср 07.авг</c:v>
                  </c:pt>
                  <c:pt idx="6">
                    <c:v>Чт 08.авг</c:v>
                  </c:pt>
                  <c:pt idx="8">
                    <c:v>Пт 09.авг</c:v>
                  </c:pt>
                  <c:pt idx="10">
                    <c:v>Сб 10.авг</c:v>
                  </c:pt>
                  <c:pt idx="12">
                    <c:v>Вс 11.авг</c:v>
                  </c:pt>
                  <c:pt idx="14">
                    <c:v>Пн 12.авг</c:v>
                  </c:pt>
                  <c:pt idx="16">
                    <c:v>Вт 13.авг</c:v>
                  </c:pt>
                  <c:pt idx="18">
                    <c:v>Ср 14.авг</c:v>
                  </c:pt>
                </c:lvl>
              </c:multiLvlStrCache>
            </c:multiLvlStrRef>
          </c:cat>
          <c:val>
            <c:numRef>
              <c:f>Ст.прогноза!$BS$7:$CL$7</c:f>
              <c:numCache>
                <c:formatCode>[&gt;0]\+0;[&lt;0]\-0;[Black]0</c:formatCode>
                <c:ptCount val="20"/>
                <c:pt idx="0">
                  <c:v>5.7</c:v>
                </c:pt>
                <c:pt idx="1">
                  <c:v>#N/A</c:v>
                </c:pt>
                <c:pt idx="2">
                  <c:v>9</c:v>
                </c:pt>
                <c:pt idx="3">
                  <c:v>#N/A</c:v>
                </c:pt>
                <c:pt idx="4">
                  <c:v>10.3</c:v>
                </c:pt>
                <c:pt idx="5">
                  <c:v>#N/A</c:v>
                </c:pt>
                <c:pt idx="6">
                  <c:v>14.4</c:v>
                </c:pt>
                <c:pt idx="7">
                  <c:v>#N/A</c:v>
                </c:pt>
                <c:pt idx="8">
                  <c:v>17</c:v>
                </c:pt>
                <c:pt idx="9">
                  <c:v>#N/A</c:v>
                </c:pt>
                <c:pt idx="10">
                  <c:v>10</c:v>
                </c:pt>
                <c:pt idx="11">
                  <c:v>#N/A</c:v>
                </c:pt>
                <c:pt idx="12">
                  <c:v>12.8</c:v>
                </c:pt>
                <c:pt idx="13">
                  <c:v>#N/A</c:v>
                </c:pt>
                <c:pt idx="14">
                  <c:v>11.8</c:v>
                </c:pt>
                <c:pt idx="15">
                  <c:v>#N/A</c:v>
                </c:pt>
                <c:pt idx="16">
                  <c:v>12.2</c:v>
                </c:pt>
                <c:pt idx="17">
                  <c:v>#N/A</c:v>
                </c:pt>
                <c:pt idx="18">
                  <c:v>15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C7-481A-8BE0-75E5091EA552}"/>
            </c:ext>
          </c:extLst>
        </c:ser>
        <c:ser>
          <c:idx val="2"/>
          <c:order val="4"/>
          <c:tx>
            <c:v>Тмак, гр.С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numFmt formatCode="[&gt;0]\+0;[&lt;0]\-0;0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FF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Ст.прогноза!$BS$3:$CL$4</c:f>
              <c:multiLvlStrCache>
                <c:ptCount val="20"/>
                <c:lvl>
                  <c:pt idx="0">
                    <c:v>ночь</c:v>
                  </c:pt>
                  <c:pt idx="1">
                    <c:v>день</c:v>
                  </c:pt>
                  <c:pt idx="2">
                    <c:v>ночь</c:v>
                  </c:pt>
                  <c:pt idx="3">
                    <c:v>день</c:v>
                  </c:pt>
                  <c:pt idx="4">
                    <c:v>ночь</c:v>
                  </c:pt>
                  <c:pt idx="5">
                    <c:v>день</c:v>
                  </c:pt>
                  <c:pt idx="6">
                    <c:v>ночь</c:v>
                  </c:pt>
                  <c:pt idx="7">
                    <c:v>день</c:v>
                  </c:pt>
                  <c:pt idx="8">
                    <c:v>ночь</c:v>
                  </c:pt>
                  <c:pt idx="9">
                    <c:v>день</c:v>
                  </c:pt>
                  <c:pt idx="10">
                    <c:v>ночь</c:v>
                  </c:pt>
                  <c:pt idx="11">
                    <c:v>день</c:v>
                  </c:pt>
                  <c:pt idx="12">
                    <c:v>ночь</c:v>
                  </c:pt>
                  <c:pt idx="13">
                    <c:v>день</c:v>
                  </c:pt>
                  <c:pt idx="14">
                    <c:v>ночь</c:v>
                  </c:pt>
                  <c:pt idx="15">
                    <c:v>день</c:v>
                  </c:pt>
                  <c:pt idx="16">
                    <c:v>ночь</c:v>
                  </c:pt>
                  <c:pt idx="17">
                    <c:v>день</c:v>
                  </c:pt>
                  <c:pt idx="18">
                    <c:v>ночь</c:v>
                  </c:pt>
                  <c:pt idx="19">
                    <c:v>день</c:v>
                  </c:pt>
                </c:lvl>
                <c:lvl>
                  <c:pt idx="0">
                    <c:v>Пн 05.авг</c:v>
                  </c:pt>
                  <c:pt idx="2">
                    <c:v>Вт 06.авг</c:v>
                  </c:pt>
                  <c:pt idx="4">
                    <c:v>Ср 07.авг</c:v>
                  </c:pt>
                  <c:pt idx="6">
                    <c:v>Чт 08.авг</c:v>
                  </c:pt>
                  <c:pt idx="8">
                    <c:v>Пт 09.авг</c:v>
                  </c:pt>
                  <c:pt idx="10">
                    <c:v>Сб 10.авг</c:v>
                  </c:pt>
                  <c:pt idx="12">
                    <c:v>Вс 11.авг</c:v>
                  </c:pt>
                  <c:pt idx="14">
                    <c:v>Пн 12.авг</c:v>
                  </c:pt>
                  <c:pt idx="16">
                    <c:v>Вт 13.авг</c:v>
                  </c:pt>
                  <c:pt idx="18">
                    <c:v>Ср 14.авг</c:v>
                  </c:pt>
                </c:lvl>
              </c:multiLvlStrCache>
            </c:multiLvlStrRef>
          </c:cat>
          <c:val>
            <c:numRef>
              <c:f>Ст.прогноза!$BS$6:$CL$6</c:f>
              <c:numCache>
                <c:formatCode>[Red]\+0;[Blue]\-0;[Black]0</c:formatCode>
                <c:ptCount val="20"/>
                <c:pt idx="0">
                  <c:v>#N/A</c:v>
                </c:pt>
                <c:pt idx="1">
                  <c:v>11.4</c:v>
                </c:pt>
                <c:pt idx="2">
                  <c:v>#N/A</c:v>
                </c:pt>
                <c:pt idx="3">
                  <c:v>19.5</c:v>
                </c:pt>
                <c:pt idx="4">
                  <c:v>#N/A</c:v>
                </c:pt>
                <c:pt idx="5">
                  <c:v>24</c:v>
                </c:pt>
                <c:pt idx="6">
                  <c:v>#N/A</c:v>
                </c:pt>
                <c:pt idx="7">
                  <c:v>26.4</c:v>
                </c:pt>
                <c:pt idx="8">
                  <c:v>#N/A</c:v>
                </c:pt>
                <c:pt idx="9">
                  <c:v>14.1</c:v>
                </c:pt>
                <c:pt idx="10">
                  <c:v>#N/A</c:v>
                </c:pt>
                <c:pt idx="11">
                  <c:v>21.5</c:v>
                </c:pt>
                <c:pt idx="12">
                  <c:v>#N/A</c:v>
                </c:pt>
                <c:pt idx="13">
                  <c:v>19.3</c:v>
                </c:pt>
                <c:pt idx="14">
                  <c:v>#N/A</c:v>
                </c:pt>
                <c:pt idx="15">
                  <c:v>24.1</c:v>
                </c:pt>
                <c:pt idx="16">
                  <c:v>#N/A</c:v>
                </c:pt>
                <c:pt idx="17">
                  <c:v>22.1</c:v>
                </c:pt>
                <c:pt idx="18">
                  <c:v>#N/A</c:v>
                </c:pt>
                <c:pt idx="19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C7-481A-8BE0-75E5091EA552}"/>
            </c:ext>
          </c:extLst>
        </c:ser>
        <c:ser>
          <c:idx val="3"/>
          <c:order val="5"/>
          <c:tx>
            <c:v>Тмак.рельс</c:v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none"/>
          </c:marker>
          <c:dLbls>
            <c:numFmt formatCode="[&gt;0]\+0;[&lt;0]\-0;0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FF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Ст.прогноза!$BS$25:$CL$25</c:f>
              <c:numCache>
                <c:formatCode>[Red]\+0;[Blue]\-0;[Black]0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C7-481A-8BE0-75E5091EA552}"/>
            </c:ext>
          </c:extLst>
        </c:ser>
        <c:ser>
          <c:idx val="7"/>
          <c:order val="6"/>
          <c:tx>
            <c:v>Тмин.рельс</c:v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dLbls>
            <c:numFmt formatCode="[&gt;0]\+0;[&lt;0]\-0;0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3366FF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Ст.прогноза!$BS$26:$CL$26</c:f>
              <c:numCache>
                <c:formatCode>[&gt;0]\+0;[&lt;0]\-0;[Black]0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C7-481A-8BE0-75E5091E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14176"/>
        <c:axId val="63336448"/>
      </c:lineChart>
      <c:catAx>
        <c:axId val="63314176"/>
        <c:scaling>
          <c:orientation val="minMax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high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333333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6333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336448"/>
        <c:scaling>
          <c:orientation val="minMax"/>
        </c:scaling>
        <c:delete val="0"/>
        <c:axPos val="l"/>
        <c:numFmt formatCode="[&gt;0]\+0;[&lt;0]\-0;[Black]0" sourceLinked="0"/>
        <c:majorTickMark val="out"/>
        <c:minorTickMark val="out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63314176"/>
        <c:crosses val="autoZero"/>
        <c:crossBetween val="between"/>
      </c:valAx>
      <c:catAx>
        <c:axId val="63337984"/>
        <c:scaling>
          <c:orientation val="minMax"/>
        </c:scaling>
        <c:delete val="1"/>
        <c:axPos val="b"/>
        <c:majorTickMark val="out"/>
        <c:minorTickMark val="none"/>
        <c:tickLblPos val="none"/>
        <c:crossAx val="63339520"/>
        <c:crossesAt val="0"/>
        <c:auto val="1"/>
        <c:lblAlgn val="ctr"/>
        <c:lblOffset val="100"/>
        <c:noMultiLvlLbl val="0"/>
      </c:catAx>
      <c:valAx>
        <c:axId val="63339520"/>
        <c:scaling>
          <c:orientation val="minMax"/>
          <c:max val="30"/>
          <c:min val="0"/>
        </c:scaling>
        <c:delete val="0"/>
        <c:axPos val="r"/>
        <c:numFmt formatCode="0&quot; мм &quot;" sourceLinked="0"/>
        <c:majorTickMark val="out"/>
        <c:minorTickMark val="out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bg1">
                    <a:lumMod val="50000"/>
                  </a:schemeClr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63337984"/>
        <c:crosses val="max"/>
        <c:crossBetween val="between"/>
        <c:majorUnit val="5"/>
        <c:minorUnit val="2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2.5590551181102338E-2"/>
          <c:y val="1.2285012285012289E-2"/>
          <c:w val="0.9655511811023606"/>
          <c:h val="6.142506142506142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pattFill prst="smGrid">
      <a:fgClr>
        <a:srgbClr val="FFFF99"/>
      </a:fgClr>
      <a:bgClr>
        <a:srgbClr val="FFFFFF"/>
      </a:bgClr>
    </a:patt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467635411283266E-2"/>
          <c:y val="5.9524501540429021E-2"/>
          <c:w val="0.94156142692721057"/>
          <c:h val="0.89286752310643458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6-435F-8AF6-2420401A9919}"/>
            </c:ext>
          </c:extLst>
        </c:ser>
        <c:ser>
          <c:idx val="1"/>
          <c:order val="1"/>
          <c:spPr>
            <a:blipFill dpi="0" rotWithShape="0">
              <a:blip xmlns:r="http://schemas.openxmlformats.org/officeDocument/2006/relationships" r:embed="rId2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6-435F-8AF6-2420401A9919}"/>
            </c:ext>
          </c:extLst>
        </c:ser>
        <c:ser>
          <c:idx val="2"/>
          <c:order val="2"/>
          <c:spPr>
            <a:blipFill dpi="0" rotWithShape="0">
              <a:blip xmlns:r="http://schemas.openxmlformats.org/officeDocument/2006/relationships" r:embed="rId3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6-435F-8AF6-2420401A9919}"/>
            </c:ext>
          </c:extLst>
        </c:ser>
        <c:ser>
          <c:idx val="3"/>
          <c:order val="3"/>
          <c:spPr>
            <a:blipFill dpi="0" rotWithShape="0">
              <a:blip xmlns:r="http://schemas.openxmlformats.org/officeDocument/2006/relationships" r:embed="rId4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6-435F-8AF6-2420401A9919}"/>
            </c:ext>
          </c:extLst>
        </c:ser>
        <c:ser>
          <c:idx val="4"/>
          <c:order val="4"/>
          <c:spPr>
            <a:blipFill dpi="0" rotWithShape="0">
              <a:blip xmlns:r="http://schemas.openxmlformats.org/officeDocument/2006/relationships" r:embed="rId5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6-435F-8AF6-2420401A9919}"/>
            </c:ext>
          </c:extLst>
        </c:ser>
        <c:ser>
          <c:idx val="5"/>
          <c:order val="5"/>
          <c:spPr>
            <a:blipFill dpi="0" rotWithShape="0">
              <a:blip xmlns:r="http://schemas.openxmlformats.org/officeDocument/2006/relationships" r:embed="rId6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6-435F-8AF6-2420401A9919}"/>
            </c:ext>
          </c:extLst>
        </c:ser>
        <c:ser>
          <c:idx val="6"/>
          <c:order val="6"/>
          <c:spPr>
            <a:blipFill dpi="0" rotWithShape="0">
              <a:blip xmlns:r="http://schemas.openxmlformats.org/officeDocument/2006/relationships" r:embed="rId7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6-435F-8AF6-2420401A9919}"/>
            </c:ext>
          </c:extLst>
        </c:ser>
        <c:ser>
          <c:idx val="7"/>
          <c:order val="7"/>
          <c:spPr>
            <a:blipFill dpi="0" rotWithShape="0">
              <a:blip xmlns:r="http://schemas.openxmlformats.org/officeDocument/2006/relationships" r:embed="rId8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6-435F-8AF6-2420401A9919}"/>
            </c:ext>
          </c:extLst>
        </c:ser>
        <c:ser>
          <c:idx val="8"/>
          <c:order val="8"/>
          <c:spPr>
            <a:blipFill dpi="0" rotWithShape="0">
              <a:blip xmlns:r="http://schemas.openxmlformats.org/officeDocument/2006/relationships" r:embed="rId9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6-435F-8AF6-2420401A9919}"/>
            </c:ext>
          </c:extLst>
        </c:ser>
        <c:ser>
          <c:idx val="9"/>
          <c:order val="9"/>
          <c:spPr>
            <a:blipFill dpi="0" rotWithShape="0">
              <a:blip xmlns:r="http://schemas.openxmlformats.org/officeDocument/2006/relationships" r:embed="rId10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6-435F-8AF6-2420401A9919}"/>
            </c:ext>
          </c:extLst>
        </c:ser>
        <c:ser>
          <c:idx val="10"/>
          <c:order val="10"/>
          <c:spPr>
            <a:blipFill dpi="0" rotWithShape="0">
              <a:blip xmlns:r="http://schemas.openxmlformats.org/officeDocument/2006/relationships" r:embed="rId1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6-435F-8AF6-2420401A9919}"/>
            </c:ext>
          </c:extLst>
        </c:ser>
        <c:ser>
          <c:idx val="11"/>
          <c:order val="11"/>
          <c:spPr>
            <a:blipFill dpi="0" rotWithShape="0">
              <a:blip xmlns:r="http://schemas.openxmlformats.org/officeDocument/2006/relationships" r:embed="rId12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6-435F-8AF6-2420401A9919}"/>
            </c:ext>
          </c:extLst>
        </c:ser>
        <c:ser>
          <c:idx val="12"/>
          <c:order val="12"/>
          <c:spPr>
            <a:blipFill dpi="0" rotWithShape="0">
              <a:blip xmlns:r="http://schemas.openxmlformats.org/officeDocument/2006/relationships" r:embed="rId13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6-435F-8AF6-2420401A9919}"/>
            </c:ext>
          </c:extLst>
        </c:ser>
        <c:ser>
          <c:idx val="13"/>
          <c:order val="13"/>
          <c:spPr>
            <a:blipFill dpi="0" rotWithShape="0">
              <a:blip xmlns:r="http://schemas.openxmlformats.org/officeDocument/2006/relationships" r:embed="rId14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6-435F-8AF6-2420401A9919}"/>
            </c:ext>
          </c:extLst>
        </c:ser>
        <c:ser>
          <c:idx val="14"/>
          <c:order val="14"/>
          <c:spPr>
            <a:blipFill dpi="0" rotWithShape="0">
              <a:blip xmlns:r="http://schemas.openxmlformats.org/officeDocument/2006/relationships" r:embed="rId15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F6-435F-8AF6-2420401A9919}"/>
            </c:ext>
          </c:extLst>
        </c:ser>
        <c:ser>
          <c:idx val="15"/>
          <c:order val="15"/>
          <c:spPr>
            <a:blipFill dpi="0" rotWithShape="0">
              <a:blip xmlns:r="http://schemas.openxmlformats.org/officeDocument/2006/relationships" r:embed="rId16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Ст.прогноза!$AH$18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6-435F-8AF6-2420401A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8592896"/>
        <c:axId val="208594432"/>
      </c:barChart>
      <c:catAx>
        <c:axId val="2085928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9525">
            <a:noFill/>
          </a:ln>
        </c:spPr>
        <c:crossAx val="208594432"/>
        <c:crosses val="autoZero"/>
        <c:auto val="1"/>
        <c:lblAlgn val="ctr"/>
        <c:lblOffset val="100"/>
        <c:tickMarkSkip val="1"/>
        <c:noMultiLvlLbl val="0"/>
      </c:catAx>
      <c:valAx>
        <c:axId val="208594432"/>
        <c:scaling>
          <c:orientation val="minMax"/>
          <c:max val="2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2085928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CCFFFF"/>
    </a:solidFill>
    <a:ln w="9525">
      <a:noFill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sng" strike="noStrike" baseline="0">
                <a:solidFill>
                  <a:srgbClr val="333399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Высота снежного покрова, см</a:t>
            </a:r>
          </a:p>
        </c:rich>
      </c:tx>
      <c:layout>
        <c:manualLayout>
          <c:xMode val="edge"/>
          <c:yMode val="edge"/>
          <c:x val="0.38938094390118766"/>
          <c:y val="6.6176727909011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297974759148121E-2"/>
          <c:y val="0.30882426859362838"/>
          <c:w val="0.92133815117432449"/>
          <c:h val="0.56617782575498277"/>
        </c:manualLayout>
      </c:layout>
      <c:areaChart>
        <c:grouping val="standard"/>
        <c:varyColors val="0"/>
        <c:ser>
          <c:idx val="8"/>
          <c:order val="0"/>
          <c:tx>
            <c:v>Снег,cм/12ч</c:v>
          </c:tx>
          <c:spPr>
            <a:pattFill prst="smConfetti">
              <a:fgClr>
                <a:srgbClr val="99CCFF"/>
              </a:fgClr>
              <a:bgClr>
                <a:srgbClr val="FFFFFF"/>
              </a:bgClr>
            </a:pattFill>
            <a:ln w="12700">
              <a:solidFill>
                <a:srgbClr val="00CCFF"/>
              </a:solidFill>
              <a:prstDash val="solid"/>
            </a:ln>
          </c:spPr>
          <c:dLbls>
            <c:numFmt formatCode="[=0]&quot;&quot;;0&quot; см &quot;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3366FF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Ст.прогноза!$BS$3:$CL$4</c:f>
              <c:multiLvlStrCache>
                <c:ptCount val="20"/>
                <c:lvl>
                  <c:pt idx="0">
                    <c:v>ночь</c:v>
                  </c:pt>
                  <c:pt idx="1">
                    <c:v>день</c:v>
                  </c:pt>
                  <c:pt idx="2">
                    <c:v>ночь</c:v>
                  </c:pt>
                  <c:pt idx="3">
                    <c:v>день</c:v>
                  </c:pt>
                  <c:pt idx="4">
                    <c:v>ночь</c:v>
                  </c:pt>
                  <c:pt idx="5">
                    <c:v>день</c:v>
                  </c:pt>
                  <c:pt idx="6">
                    <c:v>ночь</c:v>
                  </c:pt>
                  <c:pt idx="7">
                    <c:v>день</c:v>
                  </c:pt>
                  <c:pt idx="8">
                    <c:v>ночь</c:v>
                  </c:pt>
                  <c:pt idx="9">
                    <c:v>день</c:v>
                  </c:pt>
                  <c:pt idx="10">
                    <c:v>ночь</c:v>
                  </c:pt>
                  <c:pt idx="11">
                    <c:v>день</c:v>
                  </c:pt>
                  <c:pt idx="12">
                    <c:v>ночь</c:v>
                  </c:pt>
                  <c:pt idx="13">
                    <c:v>день</c:v>
                  </c:pt>
                  <c:pt idx="14">
                    <c:v>ночь</c:v>
                  </c:pt>
                  <c:pt idx="15">
                    <c:v>день</c:v>
                  </c:pt>
                  <c:pt idx="16">
                    <c:v>ночь</c:v>
                  </c:pt>
                  <c:pt idx="17">
                    <c:v>день</c:v>
                  </c:pt>
                  <c:pt idx="18">
                    <c:v>ночь</c:v>
                  </c:pt>
                  <c:pt idx="19">
                    <c:v>день</c:v>
                  </c:pt>
                </c:lvl>
                <c:lvl>
                  <c:pt idx="0">
                    <c:v>Пн 05.авг</c:v>
                  </c:pt>
                  <c:pt idx="2">
                    <c:v>Вт 06.авг</c:v>
                  </c:pt>
                  <c:pt idx="4">
                    <c:v>Ср 07.авг</c:v>
                  </c:pt>
                  <c:pt idx="6">
                    <c:v>Чт 08.авг</c:v>
                  </c:pt>
                  <c:pt idx="8">
                    <c:v>Пт 09.авг</c:v>
                  </c:pt>
                  <c:pt idx="10">
                    <c:v>Сб 10.авг</c:v>
                  </c:pt>
                  <c:pt idx="12">
                    <c:v>Вс 11.авг</c:v>
                  </c:pt>
                  <c:pt idx="14">
                    <c:v>Пн 12.авг</c:v>
                  </c:pt>
                  <c:pt idx="16">
                    <c:v>Вт 13.авг</c:v>
                  </c:pt>
                  <c:pt idx="18">
                    <c:v>Ср 14.авг</c:v>
                  </c:pt>
                </c:lvl>
              </c:multiLvlStrCache>
            </c:multiLvlStrRef>
          </c:cat>
          <c:val>
            <c:numRef>
              <c:f>Ст.прогноза!$BS$18:$CL$18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7-440A-940F-60FC12B5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CCFF"/>
              </a:solidFill>
              <a:prstDash val="sysDash"/>
            </a:ln>
          </c:spPr>
        </c:dropLines>
        <c:axId val="58938496"/>
        <c:axId val="58940032"/>
      </c:areaChart>
      <c:catAx>
        <c:axId val="58938496"/>
        <c:scaling>
          <c:orientation val="minMax"/>
        </c:scaling>
        <c:delete val="0"/>
        <c:axPos val="b"/>
        <c:majorGridlines>
          <c:spPr>
            <a:ln w="3175">
              <a:pattFill prst="pct50">
                <a:fgClr>
                  <a:srgbClr val="80808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high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333333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5894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940032"/>
        <c:scaling>
          <c:orientation val="minMax"/>
          <c:min val="0"/>
        </c:scaling>
        <c:delete val="0"/>
        <c:axPos val="l"/>
        <c:numFmt formatCode="0&quot; см &quot;" sourceLinked="0"/>
        <c:majorTickMark val="out"/>
        <c:minorTickMark val="out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969696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58938496"/>
        <c:crosses val="autoZero"/>
        <c:crossBetween val="between"/>
        <c:minorUnit val="5"/>
      </c:valAx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pattFill prst="smGrid">
      <a:fgClr>
        <a:srgbClr val="FFFF99"/>
      </a:fgClr>
      <a:bgClr>
        <a:srgbClr val="FFFFFF"/>
      </a:bgClr>
    </a:patt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167" r="0.75000000000000167" t="1" header="0.5" footer="0.5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05025392234136E-2"/>
          <c:y val="4.4369404924629076E-2"/>
          <c:w val="0.95903379424510715"/>
          <c:h val="0.9107852838688566"/>
        </c:manualLayout>
      </c:layout>
      <c:scatterChart>
        <c:scatterStyle val="lineMarker"/>
        <c:varyColors val="0"/>
        <c:ser>
          <c:idx val="0"/>
          <c:order val="0"/>
          <c:tx>
            <c:v>упр дорог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FFFF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dLbl>
              <c:idx val="0"/>
              <c:layout/>
              <c:tx>
                <c:strRef>
                  <c:f>График_12ч!$DD$3</c:f>
                  <c:strCache>
                    <c:ptCount val="1"/>
                    <c:pt idx="0">
                      <c:v>Санкт-Петербург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{A1558B8E-CBE8-42F5-BE48-4BA9995A00B6}</c15:txfldGUID>
                      <c15:f>График_12ч!$DD$3</c15:f>
                      <c15:dlblFieldTableCache>
                        <c:ptCount val="1"/>
                        <c:pt idx="0">
                          <c:v>Санкт-Петербург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FFD-4D83-8D6C-90341A24DDB5}"/>
                </c:ext>
              </c:extLst>
            </c:dLbl>
            <c:dLbl>
              <c:idx val="1"/>
              <c:layout/>
              <c:tx>
                <c:strRef>
                  <c:f>График_12ч!$DD$4</c:f>
                  <c:strCache>
                    <c:ptCount val="1"/>
                    <c:pt idx="0">
                      <c:v>Калининград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{0F047C04-E82F-4433-BE31-0E0504ABBCC3}</c15:txfldGUID>
                      <c15:f>График_12ч!$DD$4</c15:f>
                      <c15:dlblFieldTableCache>
                        <c:ptCount val="1"/>
                        <c:pt idx="0">
                          <c:v>Калининград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FFD-4D83-8D6C-90341A24DDB5}"/>
                </c:ext>
              </c:extLst>
            </c:dLbl>
            <c:dLbl>
              <c:idx val="2"/>
              <c:layout/>
              <c:tx>
                <c:strRef>
                  <c:f>График_12ч!$DD$5</c:f>
                  <c:strCache>
                    <c:ptCount val="1"/>
                    <c:pt idx="0">
                      <c:v>Москва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{830C996F-0A87-47F9-934E-D46629C64B02}</c15:txfldGUID>
                      <c15:f>График_12ч!$DD$5</c15:f>
                      <c15:dlblFieldTableCache>
                        <c:ptCount val="1"/>
                        <c:pt idx="0">
                          <c:v>Москва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FFD-4D83-8D6C-90341A24DDB5}"/>
                </c:ext>
              </c:extLst>
            </c:dLbl>
            <c:dLbl>
              <c:idx val="3"/>
              <c:layout/>
              <c:tx>
                <c:strRef>
                  <c:f>График_12ч!$DD$6</c:f>
                  <c:strCache>
                    <c:ptCount val="1"/>
                    <c:pt idx="0">
                      <c:v>Н. Новгород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{979C8918-FAE9-4280-B807-285E890458C8}</c15:txfldGUID>
                      <c15:f>График_12ч!$DD$6</c15:f>
                      <c15:dlblFieldTableCache>
                        <c:ptCount val="1"/>
                        <c:pt idx="0">
                          <c:v>Н. Новгород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FFD-4D83-8D6C-90341A24DDB5}"/>
                </c:ext>
              </c:extLst>
            </c:dLbl>
            <c:dLbl>
              <c:idx val="4"/>
              <c:layout/>
              <c:tx>
                <c:strRef>
                  <c:f>График_12ч!$DD$7</c:f>
                  <c:strCache>
                    <c:ptCount val="1"/>
                    <c:pt idx="0">
                      <c:v>Ярославль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{0EB794AD-2180-44BB-94A6-95A15754F3FC}</c15:txfldGUID>
                      <c15:f>График_12ч!$DD$7</c15:f>
                      <c15:dlblFieldTableCache>
                        <c:ptCount val="1"/>
                        <c:pt idx="0">
                          <c:v>Ярославль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FFD-4D83-8D6C-90341A24DDB5}"/>
                </c:ext>
              </c:extLst>
            </c:dLbl>
            <c:dLbl>
              <c:idx val="5"/>
              <c:layout/>
              <c:tx>
                <c:strRef>
                  <c:f>График_12ч!$DD$8</c:f>
                  <c:strCache>
                    <c:ptCount val="1"/>
                    <c:pt idx="0">
                      <c:v>Ростов на Дону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{930046CA-3A7B-49A6-A3A5-5E6528DA6E2E}</c15:txfldGUID>
                      <c15:f>График_12ч!$DD$8</c15:f>
                      <c15:dlblFieldTableCache>
                        <c:ptCount val="1"/>
                        <c:pt idx="0">
                          <c:v>Ростов на Дону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FFD-4D83-8D6C-90341A24DDB5}"/>
                </c:ext>
              </c:extLst>
            </c:dLbl>
            <c:dLbl>
              <c:idx val="6"/>
              <c:layout/>
              <c:tx>
                <c:strRef>
                  <c:f>График_12ч!$DD$9</c:f>
                  <c:strCache>
                    <c:ptCount val="1"/>
                    <c:pt idx="0">
                      <c:v>Воронеж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{31B6A3A8-CDD2-435E-9BDB-F0A7667C2DD6}</c15:txfldGUID>
                      <c15:f>График_12ч!$DD$9</c15:f>
                      <c15:dlblFieldTableCache>
                        <c:ptCount val="1"/>
                        <c:pt idx="0">
                          <c:v>Воронеж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FFD-4D83-8D6C-90341A24DDB5}"/>
                </c:ext>
              </c:extLst>
            </c:dLbl>
            <c:dLbl>
              <c:idx val="7"/>
              <c:layout/>
              <c:tx>
                <c:strRef>
                  <c:f>График_12ч!$DD$10</c:f>
                  <c:strCache>
                    <c:ptCount val="1"/>
                    <c:pt idx="0">
                      <c:v>Саратов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{17B2DB65-754E-44F1-A925-4F751D23AD53}</c15:txfldGUID>
                      <c15:f>График_12ч!$DD$10</c15:f>
                      <c15:dlblFieldTableCache>
                        <c:ptCount val="1"/>
                        <c:pt idx="0">
                          <c:v>Саратов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FFD-4D83-8D6C-90341A24DDB5}"/>
                </c:ext>
              </c:extLst>
            </c:dLbl>
            <c:dLbl>
              <c:idx val="8"/>
              <c:layout/>
              <c:tx>
                <c:strRef>
                  <c:f>График_12ч!$DD$11</c:f>
                  <c:strCache>
                    <c:ptCount val="1"/>
                    <c:pt idx="0">
                      <c:v>Самара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{AC30880A-FB16-4736-8A0A-27F6EBAF2807}</c15:txfldGUID>
                      <c15:f>График_12ч!$DD$11</c15:f>
                      <c15:dlblFieldTableCache>
                        <c:ptCount val="1"/>
                        <c:pt idx="0">
                          <c:v>Самара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FFD-4D83-8D6C-90341A24DDB5}"/>
                </c:ext>
              </c:extLst>
            </c:dLbl>
            <c:dLbl>
              <c:idx val="9"/>
              <c:layout/>
              <c:tx>
                <c:strRef>
                  <c:f>График_12ч!$DD$12</c:f>
                  <c:strCache>
                    <c:ptCount val="1"/>
                    <c:pt idx="0">
                      <c:v>Екатеринбург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{78F2DD68-83C3-4FD8-A72C-49B8964B7608}</c15:txfldGUID>
                      <c15:f>График_12ч!$DD$12</c15:f>
                      <c15:dlblFieldTableCache>
                        <c:ptCount val="1"/>
                        <c:pt idx="0">
                          <c:v>Екатеринбург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FFD-4D83-8D6C-90341A24DDB5}"/>
                </c:ext>
              </c:extLst>
            </c:dLbl>
            <c:dLbl>
              <c:idx val="10"/>
              <c:layout/>
              <c:tx>
                <c:strRef>
                  <c:f>График_12ч!$DD$13</c:f>
                  <c:strCache>
                    <c:ptCount val="1"/>
                    <c:pt idx="0">
                      <c:v>Челябинск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{7FBFE6A4-62DA-49C7-8A9B-07112011F6E6}</c15:txfldGUID>
                      <c15:f>График_12ч!$DD$13</c15:f>
                      <c15:dlblFieldTableCache>
                        <c:ptCount val="1"/>
                        <c:pt idx="0">
                          <c:v>Челябинск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FFD-4D83-8D6C-90341A24DDB5}"/>
                </c:ext>
              </c:extLst>
            </c:dLbl>
            <c:dLbl>
              <c:idx val="11"/>
              <c:layout>
                <c:manualLayout>
                  <c:x val="-2.7210884353741478E-2"/>
                  <c:y val="-3.5859820700896494E-2"/>
                </c:manualLayout>
              </c:layout>
              <c:tx>
                <c:strRef>
                  <c:f>График_12ч!$DD$14</c:f>
                  <c:strCache>
                    <c:ptCount val="1"/>
                    <c:pt idx="0">
                      <c:v>Новосибирск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{BE21CCA6-6B09-4FFC-928E-9EB94A881937}</c15:txfldGUID>
                      <c15:f>График_12ч!$DD$14</c15:f>
                      <c15:dlblFieldTableCache>
                        <c:ptCount val="1"/>
                        <c:pt idx="0">
                          <c:v>Новосибирск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FFD-4D83-8D6C-90341A24DDB5}"/>
                </c:ext>
              </c:extLst>
            </c:dLbl>
            <c:dLbl>
              <c:idx val="12"/>
              <c:layout>
                <c:manualLayout>
                  <c:x val="-7.7745383867832913E-3"/>
                  <c:y val="-3.9119804400977995E-2"/>
                </c:manualLayout>
              </c:layout>
              <c:tx>
                <c:strRef>
                  <c:f>График_12ч!$DD$15</c:f>
                  <c:strCache>
                    <c:ptCount val="1"/>
                    <c:pt idx="0">
                      <c:v>Красноярск  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{54359E98-C09B-4D20-8611-7585A9E83E30}</c15:txfldGUID>
                      <c15:f>График_12ч!$DD$15</c15:f>
                      <c15:dlblFieldTableCache>
                        <c:ptCount val="1"/>
                        <c:pt idx="0">
                          <c:v>Красноярск  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FFD-4D83-8D6C-90341A24DDB5}"/>
                </c:ext>
              </c:extLst>
            </c:dLbl>
            <c:dLbl>
              <c:idx val="13"/>
              <c:layout/>
              <c:tx>
                <c:strRef>
                  <c:f>График_12ч!$DD$16</c:f>
                  <c:strCache>
                    <c:ptCount val="1"/>
                    <c:pt idx="0">
                      <c:v>Иркутск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{AC967FAF-E168-46E8-A361-7CC2A903BF22}</c15:txfldGUID>
                      <c15:f>График_12ч!$DD$16</c15:f>
                      <c15:dlblFieldTableCache>
                        <c:ptCount val="1"/>
                        <c:pt idx="0">
                          <c:v>Иркутск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FFD-4D83-8D6C-90341A24DDB5}"/>
                </c:ext>
              </c:extLst>
            </c:dLbl>
            <c:dLbl>
              <c:idx val="14"/>
              <c:layout/>
              <c:tx>
                <c:strRef>
                  <c:f>График_12ч!$DD$17</c:f>
                  <c:strCache>
                    <c:ptCount val="1"/>
                    <c:pt idx="0">
                      <c:v>Чита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{8D6AC900-CD6A-4229-ADAB-ACA0197E1EBD}</c15:txfldGUID>
                      <c15:f>График_12ч!$DD$17</c15:f>
                      <c15:dlblFieldTableCache>
                        <c:ptCount val="1"/>
                        <c:pt idx="0">
                          <c:v>Чита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FFD-4D83-8D6C-90341A24DDB5}"/>
                </c:ext>
              </c:extLst>
            </c:dLbl>
            <c:dLbl>
              <c:idx val="15"/>
              <c:layout/>
              <c:tx>
                <c:strRef>
                  <c:f>График_12ч!$DD$18</c:f>
                  <c:strCache>
                    <c:ptCount val="1"/>
                    <c:pt idx="0">
                      <c:v>Хабаровск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{190C3FAF-69C1-4080-B0E7-B6BC666FFF4D}</c15:txfldGUID>
                      <c15:f>График_12ч!$DD$18</c15:f>
                      <c15:dlblFieldTableCache>
                        <c:ptCount val="1"/>
                        <c:pt idx="0">
                          <c:v>Хабаровск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FFD-4D83-8D6C-90341A24DDB5}"/>
                </c:ext>
              </c:extLst>
            </c:dLbl>
            <c:spPr>
              <a:solidFill>
                <a:sysClr val="window" lastClr="FFFFFF">
                  <a:alpha val="44000"/>
                </a:sysClr>
              </a:solidFill>
            </c:spPr>
            <c:txPr>
              <a:bodyPr/>
              <a:lstStyle/>
              <a:p>
                <a:pPr>
                  <a:defRPr sz="700"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График_12ч!$DF$3:$DF$18</c:f>
              <c:numCache>
                <c:formatCode>0.0</c:formatCode>
                <c:ptCount val="16"/>
                <c:pt idx="0">
                  <c:v>30.3</c:v>
                </c:pt>
                <c:pt idx="1">
                  <c:v>20.55</c:v>
                </c:pt>
                <c:pt idx="2">
                  <c:v>37.616999999999997</c:v>
                </c:pt>
                <c:pt idx="3">
                  <c:v>44</c:v>
                </c:pt>
                <c:pt idx="4">
                  <c:v>39.869999999999997</c:v>
                </c:pt>
                <c:pt idx="5">
                  <c:v>39.817</c:v>
                </c:pt>
                <c:pt idx="6">
                  <c:v>39.216999999999999</c:v>
                </c:pt>
                <c:pt idx="7">
                  <c:v>46</c:v>
                </c:pt>
                <c:pt idx="8">
                  <c:v>50.45</c:v>
                </c:pt>
                <c:pt idx="9">
                  <c:v>60.633000000000003</c:v>
                </c:pt>
                <c:pt idx="10">
                  <c:v>61.3</c:v>
                </c:pt>
                <c:pt idx="11">
                  <c:v>82.92</c:v>
                </c:pt>
                <c:pt idx="12">
                  <c:v>92.85</c:v>
                </c:pt>
                <c:pt idx="13">
                  <c:v>104.258</c:v>
                </c:pt>
                <c:pt idx="14">
                  <c:v>113.483</c:v>
                </c:pt>
                <c:pt idx="15">
                  <c:v>135.167</c:v>
                </c:pt>
              </c:numCache>
            </c:numRef>
          </c:xVal>
          <c:yVal>
            <c:numRef>
              <c:f>График_12ч!$DE$3:$DE$18</c:f>
              <c:numCache>
                <c:formatCode>0.0</c:formatCode>
                <c:ptCount val="16"/>
                <c:pt idx="0">
                  <c:v>59.966999999999999</c:v>
                </c:pt>
                <c:pt idx="1">
                  <c:v>54.716999999999999</c:v>
                </c:pt>
                <c:pt idx="2">
                  <c:v>55.832999999999998</c:v>
                </c:pt>
                <c:pt idx="3">
                  <c:v>56.267000000000003</c:v>
                </c:pt>
                <c:pt idx="4">
                  <c:v>57.6</c:v>
                </c:pt>
                <c:pt idx="5">
                  <c:v>47.267000000000003</c:v>
                </c:pt>
                <c:pt idx="6">
                  <c:v>51.7</c:v>
                </c:pt>
                <c:pt idx="7">
                  <c:v>51.3</c:v>
                </c:pt>
                <c:pt idx="8">
                  <c:v>53.25</c:v>
                </c:pt>
                <c:pt idx="9">
                  <c:v>56.832999999999998</c:v>
                </c:pt>
                <c:pt idx="10">
                  <c:v>55.18</c:v>
                </c:pt>
                <c:pt idx="11">
                  <c:v>55.03</c:v>
                </c:pt>
                <c:pt idx="12">
                  <c:v>56.01</c:v>
                </c:pt>
                <c:pt idx="13">
                  <c:v>52.286000000000001</c:v>
                </c:pt>
                <c:pt idx="14">
                  <c:v>52.082999999999998</c:v>
                </c:pt>
                <c:pt idx="15">
                  <c:v>48.517000000000003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FFD-4D83-8D6C-90341A24DDB5}"/>
            </c:ext>
          </c:extLst>
        </c:ser>
        <c:ser>
          <c:idx val="1"/>
          <c:order val="1"/>
          <c:tx>
            <c:v>станции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График_12ч!$DF$21:$DF$133</c:f>
              <c:numCache>
                <c:formatCode>0.00</c:formatCode>
                <c:ptCount val="113"/>
                <c:pt idx="0">
                  <c:v>34.0608</c:v>
                </c:pt>
                <c:pt idx="1">
                  <c:v>28.417000000000002</c:v>
                </c:pt>
                <c:pt idx="2">
                  <c:v>30.3</c:v>
                </c:pt>
                <c:pt idx="3">
                  <c:v>34.267000000000003</c:v>
                </c:pt>
                <c:pt idx="4">
                  <c:v>33.049999999999997</c:v>
                </c:pt>
                <c:pt idx="5">
                  <c:v>32.417299999999997</c:v>
                </c:pt>
                <c:pt idx="6">
                  <c:v>28.7515</c:v>
                </c:pt>
                <c:pt idx="7">
                  <c:v>30.787400000000002</c:v>
                </c:pt>
                <c:pt idx="8">
                  <c:v>35.948500000000003</c:v>
                </c:pt>
                <c:pt idx="9">
                  <c:v>34.775399999999998</c:v>
                </c:pt>
                <c:pt idx="10">
                  <c:v>20.55</c:v>
                </c:pt>
                <c:pt idx="11">
                  <c:v>37.616999999999997</c:v>
                </c:pt>
                <c:pt idx="12">
                  <c:v>39.700000000000003</c:v>
                </c:pt>
                <c:pt idx="13">
                  <c:v>36.4</c:v>
                </c:pt>
                <c:pt idx="14">
                  <c:v>37.616999999999997</c:v>
                </c:pt>
                <c:pt idx="15">
                  <c:v>36.167000000000002</c:v>
                </c:pt>
                <c:pt idx="16">
                  <c:v>32.067</c:v>
                </c:pt>
                <c:pt idx="17">
                  <c:v>34.317</c:v>
                </c:pt>
                <c:pt idx="18">
                  <c:v>34.317700000000002</c:v>
                </c:pt>
                <c:pt idx="19">
                  <c:v>38.2727</c:v>
                </c:pt>
                <c:pt idx="20">
                  <c:v>42.05</c:v>
                </c:pt>
                <c:pt idx="21">
                  <c:v>44</c:v>
                </c:pt>
                <c:pt idx="22">
                  <c:v>49.633000000000003</c:v>
                </c:pt>
                <c:pt idx="23">
                  <c:v>49.283000000000001</c:v>
                </c:pt>
                <c:pt idx="24">
                  <c:v>53.45</c:v>
                </c:pt>
                <c:pt idx="25">
                  <c:v>53.005000000000003</c:v>
                </c:pt>
                <c:pt idx="26">
                  <c:v>40.802999999999997</c:v>
                </c:pt>
                <c:pt idx="27">
                  <c:v>39.869999999999997</c:v>
                </c:pt>
                <c:pt idx="28">
                  <c:v>39.549999999999997</c:v>
                </c:pt>
                <c:pt idx="29">
                  <c:v>40.582999999999998</c:v>
                </c:pt>
                <c:pt idx="30">
                  <c:v>46.716999999999999</c:v>
                </c:pt>
                <c:pt idx="31">
                  <c:v>53.817</c:v>
                </c:pt>
                <c:pt idx="32">
                  <c:v>66.403999999999996</c:v>
                </c:pt>
                <c:pt idx="33">
                  <c:v>37.881999999999998</c:v>
                </c:pt>
                <c:pt idx="34">
                  <c:v>41.545999999999999</c:v>
                </c:pt>
                <c:pt idx="35">
                  <c:v>40.311</c:v>
                </c:pt>
                <c:pt idx="36">
                  <c:v>45.523000000000003</c:v>
                </c:pt>
                <c:pt idx="37">
                  <c:v>39.817</c:v>
                </c:pt>
                <c:pt idx="38">
                  <c:v>38.97</c:v>
                </c:pt>
                <c:pt idx="39">
                  <c:v>43.13</c:v>
                </c:pt>
                <c:pt idx="40">
                  <c:v>47.55</c:v>
                </c:pt>
                <c:pt idx="41">
                  <c:v>39.9</c:v>
                </c:pt>
                <c:pt idx="42">
                  <c:v>45.683</c:v>
                </c:pt>
                <c:pt idx="43">
                  <c:v>36.67</c:v>
                </c:pt>
                <c:pt idx="44">
                  <c:v>40.115000000000002</c:v>
                </c:pt>
                <c:pt idx="45">
                  <c:v>37.771999999999998</c:v>
                </c:pt>
                <c:pt idx="46">
                  <c:v>39.082999999999998</c:v>
                </c:pt>
                <c:pt idx="47">
                  <c:v>39.216999999999999</c:v>
                </c:pt>
                <c:pt idx="48">
                  <c:v>38.1</c:v>
                </c:pt>
                <c:pt idx="49">
                  <c:v>41.332999999999998</c:v>
                </c:pt>
                <c:pt idx="50">
                  <c:v>38.524999999999999</c:v>
                </c:pt>
                <c:pt idx="51">
                  <c:v>45.204999999999998</c:v>
                </c:pt>
                <c:pt idx="52">
                  <c:v>46</c:v>
                </c:pt>
                <c:pt idx="53">
                  <c:v>48.05</c:v>
                </c:pt>
                <c:pt idx="54">
                  <c:v>44.51</c:v>
                </c:pt>
                <c:pt idx="55">
                  <c:v>45.017000000000003</c:v>
                </c:pt>
                <c:pt idx="56">
                  <c:v>52.48</c:v>
                </c:pt>
                <c:pt idx="57">
                  <c:v>50.45</c:v>
                </c:pt>
                <c:pt idx="58">
                  <c:v>55.832999999999998</c:v>
                </c:pt>
                <c:pt idx="59">
                  <c:v>44.948999999999998</c:v>
                </c:pt>
                <c:pt idx="60">
                  <c:v>53.645000000000003</c:v>
                </c:pt>
                <c:pt idx="61">
                  <c:v>51.97</c:v>
                </c:pt>
                <c:pt idx="62">
                  <c:v>56.3</c:v>
                </c:pt>
                <c:pt idx="63">
                  <c:v>60.633000000000003</c:v>
                </c:pt>
                <c:pt idx="64">
                  <c:v>65.433000000000007</c:v>
                </c:pt>
                <c:pt idx="65">
                  <c:v>60.067</c:v>
                </c:pt>
                <c:pt idx="66">
                  <c:v>73.5</c:v>
                </c:pt>
                <c:pt idx="67">
                  <c:v>76.694999999999993</c:v>
                </c:pt>
                <c:pt idx="68">
                  <c:v>69.509</c:v>
                </c:pt>
                <c:pt idx="69">
                  <c:v>61.3</c:v>
                </c:pt>
                <c:pt idx="70">
                  <c:v>59.4</c:v>
                </c:pt>
                <c:pt idx="71">
                  <c:v>65.400000000000006</c:v>
                </c:pt>
                <c:pt idx="72">
                  <c:v>69.099999999999994</c:v>
                </c:pt>
                <c:pt idx="73">
                  <c:v>55.1</c:v>
                </c:pt>
                <c:pt idx="74">
                  <c:v>58.619</c:v>
                </c:pt>
                <c:pt idx="75">
                  <c:v>59.143999999999998</c:v>
                </c:pt>
                <c:pt idx="76">
                  <c:v>60.642000000000003</c:v>
                </c:pt>
                <c:pt idx="77">
                  <c:v>73.382999999999996</c:v>
                </c:pt>
                <c:pt idx="78">
                  <c:v>82.92</c:v>
                </c:pt>
                <c:pt idx="79">
                  <c:v>86.882999999999996</c:v>
                </c:pt>
                <c:pt idx="80">
                  <c:v>86.058999999999997</c:v>
                </c:pt>
                <c:pt idx="81">
                  <c:v>83.516999999999996</c:v>
                </c:pt>
                <c:pt idx="82">
                  <c:v>78.350999999999999</c:v>
                </c:pt>
                <c:pt idx="83">
                  <c:v>85.625</c:v>
                </c:pt>
                <c:pt idx="84">
                  <c:v>88.02</c:v>
                </c:pt>
                <c:pt idx="85">
                  <c:v>91.44</c:v>
                </c:pt>
                <c:pt idx="86">
                  <c:v>92.85</c:v>
                </c:pt>
                <c:pt idx="87">
                  <c:v>90.516999999999996</c:v>
                </c:pt>
                <c:pt idx="88">
                  <c:v>98</c:v>
                </c:pt>
                <c:pt idx="89">
                  <c:v>104.258</c:v>
                </c:pt>
                <c:pt idx="90">
                  <c:v>107.6</c:v>
                </c:pt>
                <c:pt idx="91">
                  <c:v>109.55</c:v>
                </c:pt>
                <c:pt idx="92">
                  <c:v>111.72</c:v>
                </c:pt>
                <c:pt idx="93">
                  <c:v>118.27</c:v>
                </c:pt>
                <c:pt idx="94">
                  <c:v>113.483</c:v>
                </c:pt>
                <c:pt idx="95">
                  <c:v>119.76</c:v>
                </c:pt>
                <c:pt idx="96">
                  <c:v>116.51</c:v>
                </c:pt>
                <c:pt idx="97">
                  <c:v>128.13</c:v>
                </c:pt>
                <c:pt idx="98">
                  <c:v>123.93</c:v>
                </c:pt>
                <c:pt idx="99">
                  <c:v>108.85</c:v>
                </c:pt>
                <c:pt idx="100">
                  <c:v>121.94</c:v>
                </c:pt>
                <c:pt idx="101">
                  <c:v>128.46</c:v>
                </c:pt>
                <c:pt idx="102">
                  <c:v>135.167</c:v>
                </c:pt>
                <c:pt idx="103">
                  <c:v>131.93299999999999</c:v>
                </c:pt>
                <c:pt idx="104">
                  <c:v>137</c:v>
                </c:pt>
                <c:pt idx="105">
                  <c:v>142.71700000000001</c:v>
                </c:pt>
                <c:pt idx="106">
                  <c:v>124.667</c:v>
                </c:pt>
                <c:pt idx="107">
                  <c:v>142.05000000000001</c:v>
                </c:pt>
                <c:pt idx="108">
                  <c:v>140.26</c:v>
                </c:pt>
                <c:pt idx="109">
                  <c:v>133.72</c:v>
                </c:pt>
                <c:pt idx="110">
                  <c:v>129.99</c:v>
                </c:pt>
                <c:pt idx="111">
                  <c:v>131.97999999999999</c:v>
                </c:pt>
                <c:pt idx="112">
                  <c:v>133.09</c:v>
                </c:pt>
              </c:numCache>
            </c:numRef>
          </c:xVal>
          <c:yVal>
            <c:numRef>
              <c:f>График_12ч!$DE$21:$DE$133</c:f>
              <c:numCache>
                <c:formatCode>0.00</c:formatCode>
                <c:ptCount val="113"/>
                <c:pt idx="0">
                  <c:v>57.885899999999999</c:v>
                </c:pt>
                <c:pt idx="1">
                  <c:v>57.817</c:v>
                </c:pt>
                <c:pt idx="2">
                  <c:v>59.966999999999999</c:v>
                </c:pt>
                <c:pt idx="3">
                  <c:v>61.817</c:v>
                </c:pt>
                <c:pt idx="4">
                  <c:v>68.966999999999999</c:v>
                </c:pt>
                <c:pt idx="5">
                  <c:v>67.159000000000006</c:v>
                </c:pt>
                <c:pt idx="6">
                  <c:v>60.715800000000002</c:v>
                </c:pt>
                <c:pt idx="7">
                  <c:v>64.632000000000005</c:v>
                </c:pt>
                <c:pt idx="8">
                  <c:v>59.385800000000003</c:v>
                </c:pt>
                <c:pt idx="9">
                  <c:v>64.541300000000007</c:v>
                </c:pt>
                <c:pt idx="10">
                  <c:v>54.716999999999999</c:v>
                </c:pt>
                <c:pt idx="11">
                  <c:v>55.832999999999998</c:v>
                </c:pt>
                <c:pt idx="12">
                  <c:v>54.633000000000003</c:v>
                </c:pt>
                <c:pt idx="13">
                  <c:v>54.567</c:v>
                </c:pt>
                <c:pt idx="14">
                  <c:v>54.232999999999997</c:v>
                </c:pt>
                <c:pt idx="15">
                  <c:v>51.767000000000003</c:v>
                </c:pt>
                <c:pt idx="16">
                  <c:v>54.75</c:v>
                </c:pt>
                <c:pt idx="17">
                  <c:v>53.25</c:v>
                </c:pt>
                <c:pt idx="18">
                  <c:v>55.197400000000002</c:v>
                </c:pt>
                <c:pt idx="19">
                  <c:v>54.801400000000001</c:v>
                </c:pt>
                <c:pt idx="20">
                  <c:v>55.58</c:v>
                </c:pt>
                <c:pt idx="21">
                  <c:v>56.267000000000003</c:v>
                </c:pt>
                <c:pt idx="22">
                  <c:v>58.6</c:v>
                </c:pt>
                <c:pt idx="23">
                  <c:v>55.6</c:v>
                </c:pt>
                <c:pt idx="24">
                  <c:v>56.832999999999998</c:v>
                </c:pt>
                <c:pt idx="25">
                  <c:v>57.974299999999999</c:v>
                </c:pt>
                <c:pt idx="26">
                  <c:v>55.4998</c:v>
                </c:pt>
                <c:pt idx="27">
                  <c:v>57.6</c:v>
                </c:pt>
                <c:pt idx="28">
                  <c:v>59.19</c:v>
                </c:pt>
                <c:pt idx="29">
                  <c:v>64.55</c:v>
                </c:pt>
                <c:pt idx="30">
                  <c:v>61.232999999999997</c:v>
                </c:pt>
                <c:pt idx="31">
                  <c:v>63.55</c:v>
                </c:pt>
                <c:pt idx="32">
                  <c:v>66.652299999999997</c:v>
                </c:pt>
                <c:pt idx="33">
                  <c:v>59.152500000000003</c:v>
                </c:pt>
                <c:pt idx="34">
                  <c:v>58.466200000000001</c:v>
                </c:pt>
                <c:pt idx="35">
                  <c:v>63.448999999999998</c:v>
                </c:pt>
                <c:pt idx="36">
                  <c:v>58.365900000000003</c:v>
                </c:pt>
                <c:pt idx="37">
                  <c:v>47.267000000000003</c:v>
                </c:pt>
                <c:pt idx="38">
                  <c:v>45.04</c:v>
                </c:pt>
                <c:pt idx="39">
                  <c:v>44.2</c:v>
                </c:pt>
                <c:pt idx="40">
                  <c:v>42.832999999999998</c:v>
                </c:pt>
                <c:pt idx="41">
                  <c:v>43.433</c:v>
                </c:pt>
                <c:pt idx="42">
                  <c:v>43.35</c:v>
                </c:pt>
                <c:pt idx="43">
                  <c:v>45.34</c:v>
                </c:pt>
                <c:pt idx="44">
                  <c:v>45.850099999999998</c:v>
                </c:pt>
                <c:pt idx="45">
                  <c:v>44.735599999999998</c:v>
                </c:pt>
                <c:pt idx="46">
                  <c:v>44.097299999999997</c:v>
                </c:pt>
                <c:pt idx="47">
                  <c:v>51.7</c:v>
                </c:pt>
                <c:pt idx="48">
                  <c:v>50.216999999999999</c:v>
                </c:pt>
                <c:pt idx="49">
                  <c:v>52.8</c:v>
                </c:pt>
                <c:pt idx="50">
                  <c:v>52.605899999999998</c:v>
                </c:pt>
                <c:pt idx="51">
                  <c:v>50.139000000000003</c:v>
                </c:pt>
                <c:pt idx="52">
                  <c:v>51.3</c:v>
                </c:pt>
                <c:pt idx="53">
                  <c:v>46.283000000000001</c:v>
                </c:pt>
                <c:pt idx="54">
                  <c:v>48.7</c:v>
                </c:pt>
                <c:pt idx="55">
                  <c:v>53.116999999999997</c:v>
                </c:pt>
                <c:pt idx="56">
                  <c:v>54.37</c:v>
                </c:pt>
                <c:pt idx="57">
                  <c:v>53.25</c:v>
                </c:pt>
                <c:pt idx="58">
                  <c:v>54.716999999999999</c:v>
                </c:pt>
                <c:pt idx="59">
                  <c:v>54.055599999999998</c:v>
                </c:pt>
                <c:pt idx="60">
                  <c:v>53.682899999999997</c:v>
                </c:pt>
                <c:pt idx="61">
                  <c:v>55.591200000000001</c:v>
                </c:pt>
                <c:pt idx="62">
                  <c:v>58.017000000000003</c:v>
                </c:pt>
                <c:pt idx="63">
                  <c:v>56.832999999999998</c:v>
                </c:pt>
                <c:pt idx="64">
                  <c:v>57.116999999999997</c:v>
                </c:pt>
                <c:pt idx="65">
                  <c:v>57.883000000000003</c:v>
                </c:pt>
                <c:pt idx="66">
                  <c:v>61.25</c:v>
                </c:pt>
                <c:pt idx="67">
                  <c:v>66.090500000000006</c:v>
                </c:pt>
                <c:pt idx="68">
                  <c:v>56.112699999999997</c:v>
                </c:pt>
                <c:pt idx="69">
                  <c:v>55.18</c:v>
                </c:pt>
                <c:pt idx="70">
                  <c:v>55.12</c:v>
                </c:pt>
                <c:pt idx="71">
                  <c:v>55.466999999999999</c:v>
                </c:pt>
                <c:pt idx="72">
                  <c:v>54.53</c:v>
                </c:pt>
                <c:pt idx="73">
                  <c:v>51.683</c:v>
                </c:pt>
                <c:pt idx="74">
                  <c:v>51.213500000000003</c:v>
                </c:pt>
                <c:pt idx="75">
                  <c:v>55.159100000000002</c:v>
                </c:pt>
                <c:pt idx="76">
                  <c:v>53.052999999999997</c:v>
                </c:pt>
                <c:pt idx="77">
                  <c:v>55.017000000000003</c:v>
                </c:pt>
                <c:pt idx="78">
                  <c:v>55.03</c:v>
                </c:pt>
                <c:pt idx="79">
                  <c:v>53.817</c:v>
                </c:pt>
                <c:pt idx="80">
                  <c:v>55.344099999999997</c:v>
                </c:pt>
                <c:pt idx="81">
                  <c:v>53.433</c:v>
                </c:pt>
                <c:pt idx="82">
                  <c:v>55.3551</c:v>
                </c:pt>
                <c:pt idx="83">
                  <c:v>56.062600000000003</c:v>
                </c:pt>
                <c:pt idx="84">
                  <c:v>53.699100000000001</c:v>
                </c:pt>
                <c:pt idx="85">
                  <c:v>53.72</c:v>
                </c:pt>
                <c:pt idx="86">
                  <c:v>56.01</c:v>
                </c:pt>
                <c:pt idx="87">
                  <c:v>56.304299999999998</c:v>
                </c:pt>
                <c:pt idx="88">
                  <c:v>55.95</c:v>
                </c:pt>
                <c:pt idx="89">
                  <c:v>52.286000000000001</c:v>
                </c:pt>
                <c:pt idx="90">
                  <c:v>51.832999999999998</c:v>
                </c:pt>
                <c:pt idx="91">
                  <c:v>55.783000000000001</c:v>
                </c:pt>
                <c:pt idx="92">
                  <c:v>56.149500000000003</c:v>
                </c:pt>
                <c:pt idx="93">
                  <c:v>56.799900000000001</c:v>
                </c:pt>
                <c:pt idx="94">
                  <c:v>52.082999999999998</c:v>
                </c:pt>
                <c:pt idx="95">
                  <c:v>53.738300000000002</c:v>
                </c:pt>
                <c:pt idx="96">
                  <c:v>50.389800000000001</c:v>
                </c:pt>
                <c:pt idx="97">
                  <c:v>51.392400000000002</c:v>
                </c:pt>
                <c:pt idx="98">
                  <c:v>53.987000000000002</c:v>
                </c:pt>
                <c:pt idx="99">
                  <c:v>51.290999999999997</c:v>
                </c:pt>
                <c:pt idx="100">
                  <c:v>53.954500000000003</c:v>
                </c:pt>
                <c:pt idx="101">
                  <c:v>50.920400000000001</c:v>
                </c:pt>
                <c:pt idx="102">
                  <c:v>48.517000000000003</c:v>
                </c:pt>
                <c:pt idx="103">
                  <c:v>43.116999999999997</c:v>
                </c:pt>
                <c:pt idx="104">
                  <c:v>50.55</c:v>
                </c:pt>
                <c:pt idx="105">
                  <c:v>46.95</c:v>
                </c:pt>
                <c:pt idx="106">
                  <c:v>55.183</c:v>
                </c:pt>
                <c:pt idx="107">
                  <c:v>47.05</c:v>
                </c:pt>
                <c:pt idx="108">
                  <c:v>49.088900000000002</c:v>
                </c:pt>
                <c:pt idx="109">
                  <c:v>45.935400000000001</c:v>
                </c:pt>
                <c:pt idx="110">
                  <c:v>53.353200000000001</c:v>
                </c:pt>
                <c:pt idx="111">
                  <c:v>43.801400000000001</c:v>
                </c:pt>
                <c:pt idx="112">
                  <c:v>42.767400000000002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FFD-4D83-8D6C-90341A24DDB5}"/>
            </c:ext>
          </c:extLst>
        </c:ser>
        <c:ser>
          <c:idx val="2"/>
          <c:order val="2"/>
          <c:tx>
            <c:v>1 станция</c:v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rgbClr val="FFFF00">
                  <a:alpha val="56000"/>
                </a:srgbClr>
              </a:solidFill>
              <a:ln w="9525">
                <a:solidFill>
                  <a:srgbClr val="FF0000"/>
                </a:solidFill>
              </a:ln>
            </c:spPr>
          </c:marker>
          <c:dLbls>
            <c:dLbl>
              <c:idx val="0"/>
              <c:layout/>
              <c:tx>
                <c:strRef>
                  <c:f>График_12ч!$DH$2</c:f>
                  <c:strCache>
                    <c:ptCount val="1"/>
                    <c:pt idx="0">
                      <c:v>Москва</c:v>
                    </c:pt>
                  </c:strCache>
                </c:strRef>
              </c:tx>
              <c:spPr>
                <a:solidFill>
                  <a:sysClr val="window" lastClr="FFFFFF">
                    <a:alpha val="83000"/>
                  </a:sysClr>
                </a:solidFill>
              </c:spPr>
              <c:txPr>
                <a:bodyPr/>
                <a:lstStyle/>
                <a:p>
                  <a:pPr>
                    <a:defRPr sz="800">
                      <a:solidFill>
                        <a:srgbClr val="C0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{A9B98B6A-5EFA-4F50-9877-5102F28CBEC6}</c15:txfldGUID>
                      <c15:f>График_12ч!$DH$2</c15:f>
                      <c15:dlblFieldTableCache>
                        <c:ptCount val="1"/>
                        <c:pt idx="0">
                          <c:v>Москва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AFFD-4D83-8D6C-90341A24DDB5}"/>
                </c:ext>
              </c:extLst>
            </c:dLbl>
            <c:spPr>
              <a:solidFill>
                <a:sysClr val="window" lastClr="FFFFFF">
                  <a:alpha val="83000"/>
                </a:sysClr>
              </a:solidFill>
            </c:spPr>
            <c:txPr>
              <a:bodyPr/>
              <a:lstStyle/>
              <a:p>
                <a:pPr>
                  <a:defRPr sz="8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График_12ч!$DJ$2</c:f>
              <c:numCache>
                <c:formatCode>0.00</c:formatCode>
                <c:ptCount val="1"/>
                <c:pt idx="0">
                  <c:v>37.616999999999997</c:v>
                </c:pt>
              </c:numCache>
            </c:numRef>
          </c:xVal>
          <c:yVal>
            <c:numRef>
              <c:f>График_12ч!$DI$2</c:f>
              <c:numCache>
                <c:formatCode>0.00</c:formatCode>
                <c:ptCount val="1"/>
                <c:pt idx="0">
                  <c:v>55.832999999999998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FFD-4D83-8D6C-90341A24DDB5}"/>
            </c:ext>
          </c:extLst>
        </c:ser>
        <c:ser>
          <c:idx val="3"/>
          <c:order val="3"/>
          <c:tx>
            <c:v>гр дороги</c:v>
          </c:tx>
          <c:spPr>
            <a:ln w="25400">
              <a:solidFill>
                <a:srgbClr val="0033CC">
                  <a:alpha val="30000"/>
                </a:srgbClr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График_12ч!$DN$3:$DN$47</c:f>
              <c:numCache>
                <c:formatCode>0.00</c:formatCode>
                <c:ptCount val="45"/>
                <c:pt idx="0">
                  <c:v>37.606533333333331</c:v>
                </c:pt>
                <c:pt idx="1">
                  <c:v>37.387416666666667</c:v>
                </c:pt>
                <c:pt idx="2">
                  <c:v>37.582166666666666</c:v>
                </c:pt>
                <c:pt idx="3">
                  <c:v>35.269316666666668</c:v>
                </c:pt>
                <c:pt idx="4">
                  <c:v>32.274783333333332</c:v>
                </c:pt>
                <c:pt idx="5">
                  <c:v>30.862716666666667</c:v>
                </c:pt>
                <c:pt idx="6">
                  <c:v>30.887066666666666</c:v>
                </c:pt>
                <c:pt idx="7">
                  <c:v>32.226066666666668</c:v>
                </c:pt>
                <c:pt idx="8">
                  <c:v>32.980800000000002</c:v>
                </c:pt>
                <c:pt idx="9">
                  <c:v>31.739166666666666</c:v>
                </c:pt>
                <c:pt idx="10">
                  <c:v>34.076333333333331</c:v>
                </c:pt>
                <c:pt idx="11">
                  <c:v>34.368516666666665</c:v>
                </c:pt>
                <c:pt idx="12">
                  <c:v>35.707549999999998</c:v>
                </c:pt>
                <c:pt idx="13">
                  <c:v>36.316166666666668</c:v>
                </c:pt>
                <c:pt idx="14">
                  <c:v>37.947333333333333</c:v>
                </c:pt>
                <c:pt idx="15">
                  <c:v>38.45335</c:v>
                </c:pt>
                <c:pt idx="16">
                  <c:v>38.142133333333334</c:v>
                </c:pt>
                <c:pt idx="17">
                  <c:v>38.226233333333333</c:v>
                </c:pt>
                <c:pt idx="18">
                  <c:v>39.520000000000003</c:v>
                </c:pt>
                <c:pt idx="19">
                  <c:v>40.187199999999997</c:v>
                </c:pt>
                <c:pt idx="20">
                  <c:v>40.333266666666667</c:v>
                </c:pt>
                <c:pt idx="21">
                  <c:v>42.500050000000002</c:v>
                </c:pt>
                <c:pt idx="22">
                  <c:v>42.37831666666667</c:v>
                </c:pt>
                <c:pt idx="23">
                  <c:v>41.404483333333332</c:v>
                </c:pt>
                <c:pt idx="24">
                  <c:v>40.333266666666667</c:v>
                </c:pt>
                <c:pt idx="25">
                  <c:v>39.919383333333336</c:v>
                </c:pt>
                <c:pt idx="26">
                  <c:v>39.554166666666667</c:v>
                </c:pt>
                <c:pt idx="27">
                  <c:v>38.775133333333336</c:v>
                </c:pt>
                <c:pt idx="28">
                  <c:v>38.72645</c:v>
                </c:pt>
                <c:pt idx="29">
                  <c:v>37.606533333333331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График_12ч!$DM$3:$DM$47</c:f>
              <c:numCache>
                <c:formatCode>0.00</c:formatCode>
                <c:ptCount val="45"/>
                <c:pt idx="0">
                  <c:v>56.856066666666663</c:v>
                </c:pt>
                <c:pt idx="1">
                  <c:v>56.709366666666668</c:v>
                </c:pt>
                <c:pt idx="2">
                  <c:v>55.762250000000002</c:v>
                </c:pt>
                <c:pt idx="3">
                  <c:v>56.021650000000001</c:v>
                </c:pt>
                <c:pt idx="4">
                  <c:v>55.803333333333335</c:v>
                </c:pt>
                <c:pt idx="5">
                  <c:v>54.959666666666664</c:v>
                </c:pt>
                <c:pt idx="6">
                  <c:v>54.679133333333333</c:v>
                </c:pt>
                <c:pt idx="7">
                  <c:v>53.68183333333333</c:v>
                </c:pt>
                <c:pt idx="8">
                  <c:v>53.348883333333333</c:v>
                </c:pt>
                <c:pt idx="9">
                  <c:v>52.423333333333332</c:v>
                </c:pt>
                <c:pt idx="10">
                  <c:v>52.125500000000002</c:v>
                </c:pt>
                <c:pt idx="11">
                  <c:v>51.1586</c:v>
                </c:pt>
                <c:pt idx="12">
                  <c:v>50.898299999999999</c:v>
                </c:pt>
                <c:pt idx="13">
                  <c:v>51.644633333333331</c:v>
                </c:pt>
                <c:pt idx="14">
                  <c:v>51.750266666666668</c:v>
                </c:pt>
                <c:pt idx="15">
                  <c:v>52.565133333333335</c:v>
                </c:pt>
                <c:pt idx="16">
                  <c:v>53.115716666666664</c:v>
                </c:pt>
                <c:pt idx="17">
                  <c:v>53.469883333333335</c:v>
                </c:pt>
                <c:pt idx="18">
                  <c:v>53.52</c:v>
                </c:pt>
                <c:pt idx="19">
                  <c:v>53.652983333333331</c:v>
                </c:pt>
                <c:pt idx="20">
                  <c:v>53.768166666666666</c:v>
                </c:pt>
                <c:pt idx="21">
                  <c:v>53.797033333333331</c:v>
                </c:pt>
                <c:pt idx="22">
                  <c:v>54.268883333333335</c:v>
                </c:pt>
                <c:pt idx="23">
                  <c:v>54.861699999999999</c:v>
                </c:pt>
                <c:pt idx="24">
                  <c:v>55.168799999999997</c:v>
                </c:pt>
                <c:pt idx="25">
                  <c:v>55.514916666666664</c:v>
                </c:pt>
                <c:pt idx="26">
                  <c:v>55.830683333333333</c:v>
                </c:pt>
                <c:pt idx="27">
                  <c:v>56.198133333333331</c:v>
                </c:pt>
                <c:pt idx="28">
                  <c:v>56.346816666666669</c:v>
                </c:pt>
                <c:pt idx="29">
                  <c:v>56.856066666666663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FD-4D83-8D6C-90341A24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7680"/>
        <c:axId val="209209216"/>
      </c:scatterChart>
      <c:valAx>
        <c:axId val="209207680"/>
        <c:scaling>
          <c:orientation val="minMax"/>
          <c:max val="145"/>
          <c:min val="17.8"/>
        </c:scaling>
        <c:delete val="0"/>
        <c:axPos val="b"/>
        <c:numFmt formatCode="0" sourceLinked="0"/>
        <c:majorTickMark val="none"/>
        <c:minorTickMark val="none"/>
        <c:tickLblPos val="none"/>
        <c:txPr>
          <a:bodyPr rot="5400000" vert="horz"/>
          <a:lstStyle/>
          <a:p>
            <a:pPr>
              <a:defRPr sz="600">
                <a:solidFill>
                  <a:schemeClr val="tx2">
                    <a:lumMod val="40000"/>
                    <a:lumOff val="60000"/>
                  </a:schemeClr>
                </a:solidFill>
              </a:defRPr>
            </a:pPr>
            <a:endParaRPr lang="ru-RU"/>
          </a:p>
        </c:txPr>
        <c:crossAx val="209209216"/>
        <c:crosses val="autoZero"/>
        <c:crossBetween val="midCat"/>
        <c:majorUnit val="1"/>
        <c:minorUnit val="1"/>
      </c:valAx>
      <c:valAx>
        <c:axId val="209209216"/>
        <c:scaling>
          <c:orientation val="minMax"/>
          <c:max val="71"/>
          <c:min val="40"/>
        </c:scaling>
        <c:delete val="0"/>
        <c:axPos val="l"/>
        <c:numFmt formatCode="0" sourceLinked="0"/>
        <c:majorTickMark val="none"/>
        <c:minorTickMark val="none"/>
        <c:tickLblPos val="none"/>
        <c:txPr>
          <a:bodyPr/>
          <a:lstStyle/>
          <a:p>
            <a:pPr>
              <a:defRPr sz="600">
                <a:solidFill>
                  <a:schemeClr val="tx2">
                    <a:lumMod val="40000"/>
                    <a:lumOff val="60000"/>
                  </a:schemeClr>
                </a:solidFill>
              </a:defRPr>
            </a:pPr>
            <a:endParaRPr lang="ru-RU"/>
          </a:p>
        </c:txPr>
        <c:crossAx val="209207680"/>
        <c:crosses val="autoZero"/>
        <c:crossBetween val="midCat"/>
        <c:majorUnit val="1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solidFill>
            <a:schemeClr val="tx2">
              <a:lumMod val="60000"/>
              <a:lumOff val="4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22225">
      <a:solidFill>
        <a:srgbClr val="1F497D">
          <a:lumMod val="60000"/>
          <a:lumOff val="40000"/>
          <a:alpha val="65000"/>
        </a:srgbClr>
      </a:solidFill>
    </a:ln>
  </c:spPr>
  <c:printSettings>
    <c:headerFooter/>
    <c:pageMargins b="0.15748031496063022" l="0" r="0" t="0.15748031496063022" header="0.314960629921261" footer="0.314960629921261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467635411283266E-2"/>
          <c:y val="5.9524501540429021E-2"/>
          <c:w val="0.94156142692721057"/>
          <c:h val="0.89286752310643458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9-4C20-939E-52F2A9C3FE1F}"/>
            </c:ext>
          </c:extLst>
        </c:ser>
        <c:ser>
          <c:idx val="1"/>
          <c:order val="1"/>
          <c:spPr>
            <a:blipFill dpi="0" rotWithShape="0">
              <a:blip xmlns:r="http://schemas.openxmlformats.org/officeDocument/2006/relationships" r:embed="rId2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9-4C20-939E-52F2A9C3FE1F}"/>
            </c:ext>
          </c:extLst>
        </c:ser>
        <c:ser>
          <c:idx val="2"/>
          <c:order val="2"/>
          <c:spPr>
            <a:blipFill dpi="0" rotWithShape="0">
              <a:blip xmlns:r="http://schemas.openxmlformats.org/officeDocument/2006/relationships" r:embed="rId3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9-4C20-939E-52F2A9C3FE1F}"/>
            </c:ext>
          </c:extLst>
        </c:ser>
        <c:ser>
          <c:idx val="3"/>
          <c:order val="3"/>
          <c:spPr>
            <a:blipFill dpi="0" rotWithShape="0">
              <a:blip xmlns:r="http://schemas.openxmlformats.org/officeDocument/2006/relationships" r:embed="rId4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E9-4C20-939E-52F2A9C3FE1F}"/>
            </c:ext>
          </c:extLst>
        </c:ser>
        <c:ser>
          <c:idx val="4"/>
          <c:order val="4"/>
          <c:spPr>
            <a:blipFill dpi="0" rotWithShape="0">
              <a:blip xmlns:r="http://schemas.openxmlformats.org/officeDocument/2006/relationships" r:embed="rId5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E9-4C20-939E-52F2A9C3FE1F}"/>
            </c:ext>
          </c:extLst>
        </c:ser>
        <c:ser>
          <c:idx val="5"/>
          <c:order val="5"/>
          <c:spPr>
            <a:blipFill dpi="0" rotWithShape="0">
              <a:blip xmlns:r="http://schemas.openxmlformats.org/officeDocument/2006/relationships" r:embed="rId6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E9-4C20-939E-52F2A9C3FE1F}"/>
            </c:ext>
          </c:extLst>
        </c:ser>
        <c:ser>
          <c:idx val="6"/>
          <c:order val="6"/>
          <c:spPr>
            <a:blipFill dpi="0" rotWithShape="0">
              <a:blip xmlns:r="http://schemas.openxmlformats.org/officeDocument/2006/relationships" r:embed="rId7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E9-4C20-939E-52F2A9C3FE1F}"/>
            </c:ext>
          </c:extLst>
        </c:ser>
        <c:ser>
          <c:idx val="7"/>
          <c:order val="7"/>
          <c:spPr>
            <a:blipFill dpi="0" rotWithShape="0">
              <a:blip xmlns:r="http://schemas.openxmlformats.org/officeDocument/2006/relationships" r:embed="rId8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E9-4C20-939E-52F2A9C3FE1F}"/>
            </c:ext>
          </c:extLst>
        </c:ser>
        <c:ser>
          <c:idx val="8"/>
          <c:order val="8"/>
          <c:spPr>
            <a:blipFill dpi="0" rotWithShape="0">
              <a:blip xmlns:r="http://schemas.openxmlformats.org/officeDocument/2006/relationships" r:embed="rId9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9-4C20-939E-52F2A9C3FE1F}"/>
            </c:ext>
          </c:extLst>
        </c:ser>
        <c:ser>
          <c:idx val="9"/>
          <c:order val="9"/>
          <c:spPr>
            <a:blipFill dpi="0" rotWithShape="0">
              <a:blip xmlns:r="http://schemas.openxmlformats.org/officeDocument/2006/relationships" r:embed="rId10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E9-4C20-939E-52F2A9C3FE1F}"/>
            </c:ext>
          </c:extLst>
        </c:ser>
        <c:ser>
          <c:idx val="10"/>
          <c:order val="10"/>
          <c:spPr>
            <a:blipFill dpi="0" rotWithShape="0">
              <a:blip xmlns:r="http://schemas.openxmlformats.org/officeDocument/2006/relationships" r:embed="rId1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E9-4C20-939E-52F2A9C3FE1F}"/>
            </c:ext>
          </c:extLst>
        </c:ser>
        <c:ser>
          <c:idx val="11"/>
          <c:order val="11"/>
          <c:spPr>
            <a:blipFill dpi="0" rotWithShape="0">
              <a:blip xmlns:r="http://schemas.openxmlformats.org/officeDocument/2006/relationships" r:embed="rId12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E9-4C20-939E-52F2A9C3FE1F}"/>
            </c:ext>
          </c:extLst>
        </c:ser>
        <c:ser>
          <c:idx val="12"/>
          <c:order val="12"/>
          <c:spPr>
            <a:blipFill dpi="0" rotWithShape="0">
              <a:blip xmlns:r="http://schemas.openxmlformats.org/officeDocument/2006/relationships" r:embed="rId13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E9-4C20-939E-52F2A9C3FE1F}"/>
            </c:ext>
          </c:extLst>
        </c:ser>
        <c:ser>
          <c:idx val="13"/>
          <c:order val="13"/>
          <c:spPr>
            <a:blipFill dpi="0" rotWithShape="0">
              <a:blip xmlns:r="http://schemas.openxmlformats.org/officeDocument/2006/relationships" r:embed="rId14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E9-4C20-939E-52F2A9C3FE1F}"/>
            </c:ext>
          </c:extLst>
        </c:ser>
        <c:ser>
          <c:idx val="14"/>
          <c:order val="14"/>
          <c:spPr>
            <a:blipFill dpi="0" rotWithShape="0">
              <a:blip xmlns:r="http://schemas.openxmlformats.org/officeDocument/2006/relationships" r:embed="rId15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E9-4C20-939E-52F2A9C3FE1F}"/>
            </c:ext>
          </c:extLst>
        </c:ser>
        <c:ser>
          <c:idx val="15"/>
          <c:order val="15"/>
          <c:spPr>
            <a:blipFill dpi="0" rotWithShape="0">
              <a:blip xmlns:r="http://schemas.openxmlformats.org/officeDocument/2006/relationships" r:embed="rId16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Ст.прогноза!$AG$18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E9-4C20-939E-52F2A9C3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318656"/>
        <c:axId val="209320192"/>
      </c:barChart>
      <c:catAx>
        <c:axId val="2093186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9525">
            <a:noFill/>
          </a:ln>
        </c:spPr>
        <c:crossAx val="209320192"/>
        <c:crosses val="autoZero"/>
        <c:auto val="1"/>
        <c:lblAlgn val="ctr"/>
        <c:lblOffset val="100"/>
        <c:tickMarkSkip val="1"/>
        <c:noMultiLvlLbl val="0"/>
      </c:catAx>
      <c:valAx>
        <c:axId val="209320192"/>
        <c:scaling>
          <c:orientation val="minMax"/>
          <c:max val="2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209318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26889135805703E-2"/>
          <c:y val="0.19398496240601504"/>
          <c:w val="0.91692086669760275"/>
          <c:h val="0.69473684210526321"/>
        </c:manualLayout>
      </c:layout>
      <c:barChart>
        <c:barDir val="col"/>
        <c:grouping val="stacked"/>
        <c:varyColors val="0"/>
        <c:ser>
          <c:idx val="1"/>
          <c:order val="2"/>
          <c:tx>
            <c:v>Дождь, мм/24ч</c:v>
          </c:tx>
          <c:spPr>
            <a:solidFill>
              <a:srgbClr val="00FF00"/>
            </a:solidFill>
            <a:ln w="12700">
              <a:solidFill>
                <a:srgbClr val="008000"/>
              </a:solidFill>
              <a:prstDash val="solid"/>
            </a:ln>
          </c:spPr>
          <c:invertIfNegative val="0"/>
          <c:val>
            <c:numRef>
              <c:f>Ст.прогноза!$BS$62:$CB$62</c:f>
              <c:numCache>
                <c:formatCode>General</c:formatCode>
                <c:ptCount val="10"/>
                <c:pt idx="0">
                  <c:v>2.4</c:v>
                </c:pt>
                <c:pt idx="1">
                  <c:v>0</c:v>
                </c:pt>
                <c:pt idx="2">
                  <c:v>2</c:v>
                </c:pt>
                <c:pt idx="3">
                  <c:v>7.9999999999999991</c:v>
                </c:pt>
                <c:pt idx="4">
                  <c:v>1.5999999999999999</c:v>
                </c:pt>
                <c:pt idx="5">
                  <c:v>0</c:v>
                </c:pt>
                <c:pt idx="6">
                  <c:v>7.9999999999999991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6-4BD1-90DF-5ED583EBB0FA}"/>
            </c:ext>
          </c:extLst>
        </c:ser>
        <c:ser>
          <c:idx val="6"/>
          <c:order val="4"/>
          <c:tx>
            <c:v>Снег, cм/24ч</c:v>
          </c:tx>
          <c:spPr>
            <a:solidFill>
              <a:srgbClr val="00CC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Ст.прогноза!$BS$63:$CB$63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6-4BD1-90DF-5ED583EBB0FA}"/>
            </c:ext>
          </c:extLst>
        </c:ser>
        <c:ser>
          <c:idx val="4"/>
          <c:order val="5"/>
          <c:spPr>
            <a:gradFill rotWithShape="0">
              <a:gsLst>
                <a:gs pos="0">
                  <a:srgbClr val="FF99CC">
                    <a:gamma/>
                    <a:tint val="20000"/>
                    <a:invGamma/>
                  </a:srgbClr>
                </a:gs>
                <a:gs pos="100000">
                  <a:srgbClr val="FF99CC"/>
                </a:gs>
              </a:gsLst>
              <a:path path="rect">
                <a:fillToRect l="50000" t="50000" r="50000" b="50000"/>
              </a:path>
            </a:gradFill>
            <a:ln w="12700">
              <a:solidFill>
                <a:srgbClr val="FF00FF"/>
              </a:solidFill>
              <a:prstDash val="solid"/>
            </a:ln>
          </c:spPr>
          <c:invertIfNegative val="0"/>
          <c:dLbls>
            <c:numFmt formatCode="[=0]&quot; &quot;;[Red][=2]&quot;Метель&quot;;General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FF99CC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Ст.прогноза!$BS$45:$CB$45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6-4BD1-90DF-5ED583EBB0FA}"/>
            </c:ext>
          </c:extLst>
        </c:ser>
        <c:ser>
          <c:idx val="7"/>
          <c:order val="6"/>
          <c:tx>
            <c:v>Ледяной дождь мм/24ч.,гололед.</c:v>
          </c:tx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15294"/>
                    <a:invGamma/>
                  </a:srgbClr>
                </a:gs>
                <a:gs pos="100000">
                  <a:srgbClr val="FF0000"/>
                </a:gs>
              </a:gsLst>
              <a:lin ang="0" scaled="1"/>
            </a:gra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Lbl>
              <c:idx val="0"/>
              <c:layout/>
              <c:tx>
                <c:strRef>
                  <c:f>Ст.прогноза!$BS$65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{0D518EF0-B9DD-45CB-A78A-38997F00A748}</c15:txfldGUID>
                      <c15:f>Ст.прогноза!$BS$65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A36-4BD1-90DF-5ED583EBB0FA}"/>
                </c:ext>
              </c:extLst>
            </c:dLbl>
            <c:dLbl>
              <c:idx val="1"/>
              <c:layout/>
              <c:tx>
                <c:strRef>
                  <c:f>Ст.прогноза!$BT$65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{451827F9-3AB3-4428-BC51-B2580C198FBF}</c15:txfldGUID>
                      <c15:f>Ст.прогноза!$BT$65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A36-4BD1-90DF-5ED583EBB0FA}"/>
                </c:ext>
              </c:extLst>
            </c:dLbl>
            <c:dLbl>
              <c:idx val="2"/>
              <c:layout/>
              <c:tx>
                <c:strRef>
                  <c:f>Ст.прогноза!$BU$65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{CC58256A-A570-47F2-8205-147B59727E16}</c15:txfldGUID>
                      <c15:f>Ст.прогноза!$BU$65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A36-4BD1-90DF-5ED583EBB0FA}"/>
                </c:ext>
              </c:extLst>
            </c:dLbl>
            <c:dLbl>
              <c:idx val="3"/>
              <c:layout/>
              <c:tx>
                <c:strRef>
                  <c:f>Ст.прогноза!$BV$65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{2C5140A2-6861-4C89-A5B3-ABE2C5A03CBD}</c15:txfldGUID>
                      <c15:f>Ст.прогноза!$BV$65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A36-4BD1-90DF-5ED583EBB0FA}"/>
                </c:ext>
              </c:extLst>
            </c:dLbl>
            <c:dLbl>
              <c:idx val="4"/>
              <c:layout/>
              <c:tx>
                <c:strRef>
                  <c:f>Ст.прогноза!$BW$65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{05B10457-697E-42FB-8D24-DC6C4757C112}</c15:txfldGUID>
                      <c15:f>Ст.прогноза!$BW$65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A36-4BD1-90DF-5ED583EBB0FA}"/>
                </c:ext>
              </c:extLst>
            </c:dLbl>
            <c:dLbl>
              <c:idx val="5"/>
              <c:layout/>
              <c:tx>
                <c:strRef>
                  <c:f>Ст.прогноза!$BX$65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{9AA04D85-946C-450E-A194-926F8CE4F16C}</c15:txfldGUID>
                      <c15:f>Ст.прогноза!$BX$65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A36-4BD1-90DF-5ED583EBB0FA}"/>
                </c:ext>
              </c:extLst>
            </c:dLbl>
            <c:dLbl>
              <c:idx val="6"/>
              <c:layout/>
              <c:tx>
                <c:strRef>
                  <c:f>Ст.прогноза!$BY$65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{548EF83E-7AEC-4B83-A469-1EB09DC9811D}</c15:txfldGUID>
                      <c15:f>Ст.прогноза!$BY$65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A36-4BD1-90DF-5ED583EBB0FA}"/>
                </c:ext>
              </c:extLst>
            </c:dLbl>
            <c:dLbl>
              <c:idx val="7"/>
              <c:layout/>
              <c:tx>
                <c:strRef>
                  <c:f>Ст.прогноза!$BZ$65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{26B2E63E-6C97-430A-84B5-E036CC87F4D3}</c15:txfldGUID>
                      <c15:f>Ст.прогноза!$BZ$65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A36-4BD1-90DF-5ED583EBB0FA}"/>
                </c:ext>
              </c:extLst>
            </c:dLbl>
            <c:dLbl>
              <c:idx val="8"/>
              <c:layout/>
              <c:tx>
                <c:strRef>
                  <c:f>Ст.прогноза!$CA$65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{BACF6987-2582-4638-A87C-6062B3CEDBD4}</c15:txfldGUID>
                      <c15:f>Ст.прогноза!$CA$65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A36-4BD1-90DF-5ED583EBB0FA}"/>
                </c:ext>
              </c:extLst>
            </c:dLbl>
            <c:dLbl>
              <c:idx val="9"/>
              <c:layout/>
              <c:tx>
                <c:strRef>
                  <c:f>Ст.прогноза!$CB$65</c:f>
                  <c:strCache>
                    <c:ptCount val="1"/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{66708C41-FC96-4D5A-B2D8-E7C7A8F790FE}</c15:txfldGUID>
                      <c15:f>Ст.прогноза!$CB$65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A36-4BD1-90DF-5ED583EBB0FA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200" b="0" i="0" u="none" strike="noStrike" baseline="0">
                    <a:solidFill>
                      <a:srgbClr val="FF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Ст.прогноза!$BS$64:$CB$64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36-4BD1-90DF-5ED583EBB0FA}"/>
            </c:ext>
          </c:extLst>
        </c:ser>
        <c:ser>
          <c:idx val="3"/>
          <c:order val="7"/>
          <c:tx>
            <c:v>Гроза 2</c:v>
          </c:tx>
          <c:spPr>
            <a:solidFill>
              <a:srgbClr val="FF99CC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dLbls>
            <c:numFmt formatCode="[=0]&quot; &quot;;[Red][=2]&quot;ГРОЗА&quot;;General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Ст.прогноза!$BS$46:$CB$46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36-4BD1-90DF-5ED583EB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356288"/>
        <c:axId val="209357824"/>
      </c:barChart>
      <c:lineChart>
        <c:grouping val="standard"/>
        <c:varyColors val="0"/>
        <c:ser>
          <c:idx val="0"/>
          <c:order val="0"/>
          <c:tx>
            <c:v>Тмин. воздуха,гр.С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16"/>
            <c:spPr>
              <a:solidFill>
                <a:srgbClr val="FFFFFF"/>
              </a:solidFill>
              <a:ln w="9525">
                <a:noFill/>
              </a:ln>
            </c:spPr>
          </c:marker>
          <c:dLbls>
            <c:numFmt formatCode="[&gt;0]\+0;[&lt;0]\-0;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Ст.прогноза!$CD$35:$CM$36</c:f>
              <c:multiLvlStrCache>
                <c:ptCount val="10"/>
                <c:lvl>
                  <c:pt idx="0">
                    <c:v>05 авг</c:v>
                  </c:pt>
                  <c:pt idx="1">
                    <c:v>06 авг</c:v>
                  </c:pt>
                  <c:pt idx="2">
                    <c:v>07 авг</c:v>
                  </c:pt>
                  <c:pt idx="3">
                    <c:v>08 авг</c:v>
                  </c:pt>
                  <c:pt idx="4">
                    <c:v>09 авг</c:v>
                  </c:pt>
                  <c:pt idx="5">
                    <c:v>10 авг</c:v>
                  </c:pt>
                  <c:pt idx="6">
                    <c:v>11 авг</c:v>
                  </c:pt>
                  <c:pt idx="7">
                    <c:v>12 авг</c:v>
                  </c:pt>
                  <c:pt idx="8">
                    <c:v>13 авг</c:v>
                  </c:pt>
                  <c:pt idx="9">
                    <c:v>14 авг</c:v>
                  </c:pt>
                </c:lvl>
                <c:lvl>
                  <c:pt idx="0">
                    <c:v>Пн</c:v>
                  </c:pt>
                  <c:pt idx="1">
                    <c:v>Вт</c:v>
                  </c:pt>
                  <c:pt idx="2">
                    <c:v>Ср</c:v>
                  </c:pt>
                  <c:pt idx="3">
                    <c:v>Чт</c:v>
                  </c:pt>
                  <c:pt idx="4">
                    <c:v>Пт</c:v>
                  </c:pt>
                  <c:pt idx="5">
                    <c:v>Сб</c:v>
                  </c:pt>
                  <c:pt idx="6">
                    <c:v>Вс</c:v>
                  </c:pt>
                  <c:pt idx="7">
                    <c:v>Пн</c:v>
                  </c:pt>
                  <c:pt idx="8">
                    <c:v>Вт</c:v>
                  </c:pt>
                  <c:pt idx="9">
                    <c:v>Ср</c:v>
                  </c:pt>
                </c:lvl>
              </c:multiLvlStrCache>
            </c:multiLvlStrRef>
          </c:cat>
          <c:val>
            <c:numRef>
              <c:f>Ст.прогноза!$BS$39:$CB$39</c:f>
              <c:numCache>
                <c:formatCode>[&gt;0]\+0;[&lt;0]\-0;[Black]0</c:formatCode>
                <c:ptCount val="10"/>
                <c:pt idx="0">
                  <c:v>5</c:v>
                </c:pt>
                <c:pt idx="1">
                  <c:v>9.3000000000000007</c:v>
                </c:pt>
                <c:pt idx="2">
                  <c:v>9.6</c:v>
                </c:pt>
                <c:pt idx="3">
                  <c:v>14.3</c:v>
                </c:pt>
                <c:pt idx="4">
                  <c:v>16.5</c:v>
                </c:pt>
                <c:pt idx="5">
                  <c:v>9.6999999999999993</c:v>
                </c:pt>
                <c:pt idx="6">
                  <c:v>12.1</c:v>
                </c:pt>
                <c:pt idx="7">
                  <c:v>11.1</c:v>
                </c:pt>
                <c:pt idx="8">
                  <c:v>12.1</c:v>
                </c:pt>
                <c:pt idx="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36-4BD1-90DF-5ED583EBB0FA}"/>
            </c:ext>
          </c:extLst>
        </c:ser>
        <c:ser>
          <c:idx val="2"/>
          <c:order val="1"/>
          <c:tx>
            <c:v>Тмак. воздуха, гр.С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3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numFmt formatCode="[&gt;0]\+0;[&lt;0]\-0;0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Ст.прогноза!$CD$35:$CM$36</c:f>
              <c:multiLvlStrCache>
                <c:ptCount val="10"/>
                <c:lvl>
                  <c:pt idx="0">
                    <c:v>05 авг</c:v>
                  </c:pt>
                  <c:pt idx="1">
                    <c:v>06 авг</c:v>
                  </c:pt>
                  <c:pt idx="2">
                    <c:v>07 авг</c:v>
                  </c:pt>
                  <c:pt idx="3">
                    <c:v>08 авг</c:v>
                  </c:pt>
                  <c:pt idx="4">
                    <c:v>09 авг</c:v>
                  </c:pt>
                  <c:pt idx="5">
                    <c:v>10 авг</c:v>
                  </c:pt>
                  <c:pt idx="6">
                    <c:v>11 авг</c:v>
                  </c:pt>
                  <c:pt idx="7">
                    <c:v>12 авг</c:v>
                  </c:pt>
                  <c:pt idx="8">
                    <c:v>13 авг</c:v>
                  </c:pt>
                  <c:pt idx="9">
                    <c:v>14 авг</c:v>
                  </c:pt>
                </c:lvl>
                <c:lvl>
                  <c:pt idx="0">
                    <c:v>Пн</c:v>
                  </c:pt>
                  <c:pt idx="1">
                    <c:v>Вт</c:v>
                  </c:pt>
                  <c:pt idx="2">
                    <c:v>Ср</c:v>
                  </c:pt>
                  <c:pt idx="3">
                    <c:v>Чт</c:v>
                  </c:pt>
                  <c:pt idx="4">
                    <c:v>Пт</c:v>
                  </c:pt>
                  <c:pt idx="5">
                    <c:v>Сб</c:v>
                  </c:pt>
                  <c:pt idx="6">
                    <c:v>Вс</c:v>
                  </c:pt>
                  <c:pt idx="7">
                    <c:v>Пн</c:v>
                  </c:pt>
                  <c:pt idx="8">
                    <c:v>Вт</c:v>
                  </c:pt>
                  <c:pt idx="9">
                    <c:v>Ср</c:v>
                  </c:pt>
                </c:lvl>
              </c:multiLvlStrCache>
            </c:multiLvlStrRef>
          </c:cat>
          <c:val>
            <c:numRef>
              <c:f>Ст.прогноза!$BS$38:$CB$38</c:f>
              <c:numCache>
                <c:formatCode>[Red]\+0;[Blue]\-0;[Black]0</c:formatCode>
                <c:ptCount val="10"/>
                <c:pt idx="0">
                  <c:v>13.3</c:v>
                </c:pt>
                <c:pt idx="1">
                  <c:v>19.399999999999999</c:v>
                </c:pt>
                <c:pt idx="2">
                  <c:v>22.5</c:v>
                </c:pt>
                <c:pt idx="3">
                  <c:v>22.8</c:v>
                </c:pt>
                <c:pt idx="4">
                  <c:v>18.100000000000001</c:v>
                </c:pt>
                <c:pt idx="5">
                  <c:v>21.1</c:v>
                </c:pt>
                <c:pt idx="6">
                  <c:v>18.399999999999999</c:v>
                </c:pt>
                <c:pt idx="7">
                  <c:v>24.3</c:v>
                </c:pt>
                <c:pt idx="8">
                  <c:v>24.5</c:v>
                </c:pt>
                <c:pt idx="9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36-4BD1-90DF-5ED583EBB0FA}"/>
            </c:ext>
          </c:extLst>
        </c:ser>
        <c:ser>
          <c:idx val="5"/>
          <c:order val="3"/>
          <c:tx>
            <c:v>Тмак.рельс</c:v>
          </c:tx>
          <c:spPr>
            <a:ln w="12700">
              <a:solidFill>
                <a:srgbClr val="FF99CC"/>
              </a:solidFill>
              <a:prstDash val="sysDash"/>
            </a:ln>
          </c:spPr>
          <c:marker>
            <c:symbol val="none"/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00FF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Ст.прогноза!$BS$40:$CB$40</c:f>
              <c:numCache>
                <c:formatCode>[Red]\+0;[Blue]\-0;[Black]0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36-4BD1-90DF-5ED583EB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1184"/>
        <c:axId val="209354752"/>
      </c:lineChart>
      <c:catAx>
        <c:axId val="209501184"/>
        <c:scaling>
          <c:orientation val="minMax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0935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54752"/>
        <c:scaling>
          <c:orientation val="minMax"/>
        </c:scaling>
        <c:delete val="0"/>
        <c:axPos val="l"/>
        <c:numFmt formatCode="[&gt;0]\+0;[&lt;0]\-0;[Black]0" sourceLinked="0"/>
        <c:majorTickMark val="out"/>
        <c:minorTickMark val="out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C0C0C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09501184"/>
        <c:crosses val="autoZero"/>
        <c:crossBetween val="between"/>
      </c:valAx>
      <c:catAx>
        <c:axId val="209356288"/>
        <c:scaling>
          <c:orientation val="minMax"/>
        </c:scaling>
        <c:delete val="1"/>
        <c:axPos val="b"/>
        <c:majorTickMark val="out"/>
        <c:minorTickMark val="none"/>
        <c:tickLblPos val="none"/>
        <c:crossAx val="209357824"/>
        <c:crossesAt val="0"/>
        <c:auto val="1"/>
        <c:lblAlgn val="ctr"/>
        <c:lblOffset val="100"/>
        <c:noMultiLvlLbl val="0"/>
      </c:catAx>
      <c:valAx>
        <c:axId val="209357824"/>
        <c:scaling>
          <c:orientation val="minMax"/>
          <c:max val="50"/>
          <c:min val="0"/>
        </c:scaling>
        <c:delete val="0"/>
        <c:axPos val="r"/>
        <c:numFmt formatCode="0&quot; мм &quot;" sourceLinked="0"/>
        <c:majorTickMark val="out"/>
        <c:minorTickMark val="out"/>
        <c:tickLblPos val="nextTo"/>
        <c:spPr>
          <a:ln w="3175">
            <a:solidFill>
              <a:srgbClr val="339966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C0C0C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09356288"/>
        <c:crosses val="max"/>
        <c:crossBetween val="between"/>
        <c:majorUnit val="5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5.0658561296859075E-3"/>
          <c:y val="1.5037593984962405E-2"/>
          <c:w val="0.99189463019250423"/>
          <c:h val="6.76691729323308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333333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pattFill prst="smGrid">
      <a:fgClr>
        <a:srgbClr val="FFFF99"/>
      </a:fgClr>
      <a:bgClr>
        <a:srgbClr val="FFFFFF"/>
      </a:bgClr>
    </a:patt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Lines="11" dropStyle="combo" dx="16" fmlaLink="Ст.прогноза!$BH$3" fmlaRange="Ст.прогноза!$BL$3:$BL$13" sel="1" val="0"/>
</file>

<file path=xl/ctrlProps/ctrlProp10.xml><?xml version="1.0" encoding="utf-8"?>
<formControlPr xmlns="http://schemas.microsoft.com/office/spreadsheetml/2009/9/main" objectType="Drop" dropLines="10" dropStyle="combo" dx="16" fmlaLink="Ст.прогноза!$BH$37" fmlaRange="Ст.прогноза!$BL$37:$BL$47" sel="9"/>
</file>

<file path=xl/ctrlProps/ctrlProp11.xml><?xml version="1.0" encoding="utf-8"?>
<formControlPr xmlns="http://schemas.microsoft.com/office/spreadsheetml/2009/9/main" objectType="Drop" dropLines="17" dropStyle="combo" dx="16" fmlaLink="Ст.прогноза!$BI$37" fmlaRange="Ст.прогноза!$AJ$3:$AJ$18" sel="3" val="0"/>
</file>

<file path=xl/ctrlProps/ctrlProp12.xml><?xml version="1.0" encoding="utf-8"?>
<formControlPr xmlns="http://schemas.microsoft.com/office/spreadsheetml/2009/9/main" objectType="Drop" dropLines="2" dropStyle="combo" dx="16" fmlaLink="Ст.прогноза!$BN$52" fmlaRange="Ст.прогноза!$BO$16:$BO$17" sel="2" val="0"/>
</file>

<file path=xl/ctrlProps/ctrlProp13.xml><?xml version="1.0" encoding="utf-8"?>
<formControlPr xmlns="http://schemas.microsoft.com/office/spreadsheetml/2009/9/main" objectType="List" dx="16" fmlaLink="Ввод!$FG$5" fmlaRange="Ввод!$FF$5:$FF$7" sel="1" val="0"/>
</file>

<file path=xl/ctrlProps/ctrlProp14.xml><?xml version="1.0" encoding="utf-8"?>
<formControlPr xmlns="http://schemas.microsoft.com/office/spreadsheetml/2009/9/main" objectType="Drop" dropLines="30" dropStyle="combo" dx="16" fmlaLink="исходники!$CI$3" fmlaRange="исходники!$CI$6:$CI$42" sel="21" val="9"/>
</file>

<file path=xl/ctrlProps/ctrlProp15.xml><?xml version="1.0" encoding="utf-8"?>
<formControlPr xmlns="http://schemas.microsoft.com/office/spreadsheetml/2009/9/main" objectType="Drop" dropLines="30" dropStyle="combo" dx="16" fmlaLink="исходники!$CK$3" fmlaRange="исходники!$CK$6:$CK$42" sel="16" val="7"/>
</file>

<file path=xl/ctrlProps/ctrlProp16.xml><?xml version="1.0" encoding="utf-8"?>
<formControlPr xmlns="http://schemas.microsoft.com/office/spreadsheetml/2009/9/main" objectType="Drop" dropLines="30" dropStyle="combo" dx="16" fmlaLink="исходники!$CM$3" fmlaRange="исходники!$CM$6:$CM$42" sel="16" val="7"/>
</file>

<file path=xl/ctrlProps/ctrlProp17.xml><?xml version="1.0" encoding="utf-8"?>
<formControlPr xmlns="http://schemas.microsoft.com/office/spreadsheetml/2009/9/main" objectType="Drop" dropLines="30" dropStyle="combo" dx="16" fmlaLink="исходники!$CG$3" fmlaRange="исходники!$CG$6:$CG$42" sel="11" val="9"/>
</file>

<file path=xl/ctrlProps/ctrlProp18.xml><?xml version="1.0" encoding="utf-8"?>
<formControlPr xmlns="http://schemas.microsoft.com/office/spreadsheetml/2009/9/main" objectType="Drop" dropLines="30" dropStyle="combo" dx="16" fmlaLink="исходники!$CS$3" fmlaRange="исходники!$CS$6:$CS$42" sel="3" val="0"/>
</file>

<file path=xl/ctrlProps/ctrlProp19.xml><?xml version="1.0" encoding="utf-8"?>
<formControlPr xmlns="http://schemas.microsoft.com/office/spreadsheetml/2009/9/main" objectType="List" dx="16" fmlaLink="Ввод!$FG$12" fmlaRange="Ввод!$FG$13:$FG$14" sel="2" val="0"/>
</file>

<file path=xl/ctrlProps/ctrlProp2.xml><?xml version="1.0" encoding="utf-8"?>
<formControlPr xmlns="http://schemas.microsoft.com/office/spreadsheetml/2009/9/main" objectType="Drop" dropLines="17" dropStyle="combo" dx="16" fmlaLink="Ст.прогноза!$BI$3" fmlaRange="Ст.прогноза!$AJ$3:$AJ$18" sel="3" val="0"/>
</file>

<file path=xl/ctrlProps/ctrlProp20.xml><?xml version="1.0" encoding="utf-8"?>
<formControlPr xmlns="http://schemas.microsoft.com/office/spreadsheetml/2009/9/main" objectType="List" dx="16" fmlaLink="Ввод!$FG$22" fmlaRange="Ввод!$FG$23:$FG$24" sel="2" val="0"/>
</file>

<file path=xl/ctrlProps/ctrlProp21.xml><?xml version="1.0" encoding="utf-8"?>
<formControlPr xmlns="http://schemas.microsoft.com/office/spreadsheetml/2009/9/main" objectType="List" dx="16" fmlaLink="Бланк_1!$AU$42" fmlaRange="Бланк_1!$AU$43:$AU$44" sel="1" val="0"/>
</file>

<file path=xl/ctrlProps/ctrlProp22.xml><?xml version="1.0" encoding="utf-8"?>
<formControlPr xmlns="http://schemas.microsoft.com/office/spreadsheetml/2009/9/main" objectType="List" dx="16" fmlaLink="Ввод!$FG$5" fmlaRange="Ввод!$FF$5:$FF$7" sel="1" val="0"/>
</file>

<file path=xl/ctrlProps/ctrlProp23.xml><?xml version="1.0" encoding="utf-8"?>
<formControlPr xmlns="http://schemas.microsoft.com/office/spreadsheetml/2009/9/main" objectType="Drop" dropLines="30" dropStyle="combo" dx="16" fmlaLink="исходники!$CI$3" fmlaRange="исходники!$CI$6:$CI$42" sel="21" val="9"/>
</file>

<file path=xl/ctrlProps/ctrlProp24.xml><?xml version="1.0" encoding="utf-8"?>
<formControlPr xmlns="http://schemas.microsoft.com/office/spreadsheetml/2009/9/main" objectType="Drop" dropLines="30" dropStyle="combo" dx="16" fmlaLink="исходники!$CK$3" fmlaRange="исходники!$CK$6:$CK$42" sel="16" val="7"/>
</file>

<file path=xl/ctrlProps/ctrlProp25.xml><?xml version="1.0" encoding="utf-8"?>
<formControlPr xmlns="http://schemas.microsoft.com/office/spreadsheetml/2009/9/main" objectType="Drop" dropLines="30" dropStyle="combo" dx="16" fmlaLink="исходники!$CM$3" fmlaRange="исходники!$CM$6:$CM$42" sel="16" val="7"/>
</file>

<file path=xl/ctrlProps/ctrlProp26.xml><?xml version="1.0" encoding="utf-8"?>
<formControlPr xmlns="http://schemas.microsoft.com/office/spreadsheetml/2009/9/main" objectType="Drop" dropLines="30" dropStyle="combo" dx="16" fmlaLink="исходники!$CG$3" fmlaRange="исходники!$CG$6:$CG$42" sel="11" val="9"/>
</file>

<file path=xl/ctrlProps/ctrlProp27.xml><?xml version="1.0" encoding="utf-8"?>
<formControlPr xmlns="http://schemas.microsoft.com/office/spreadsheetml/2009/9/main" objectType="Drop" dropLines="30" dropStyle="combo" dx="16" fmlaLink="исходники!$CS$3" fmlaRange="исходники!$CS$6:$CS$42" sel="3" val="0"/>
</file>

<file path=xl/ctrlProps/ctrlProp28.xml><?xml version="1.0" encoding="utf-8"?>
<formControlPr xmlns="http://schemas.microsoft.com/office/spreadsheetml/2009/9/main" objectType="List" dx="16" fmlaLink="Ввод!$FG$12" fmlaRange="Ввод!$FG$13:$FG$14" sel="2" val="0"/>
</file>

<file path=xl/ctrlProps/ctrlProp29.xml><?xml version="1.0" encoding="utf-8"?>
<formControlPr xmlns="http://schemas.microsoft.com/office/spreadsheetml/2009/9/main" objectType="List" dx="16" fmlaLink="Ввод!$FG$22" fmlaRange="Ввод!$FG$23:$FG$24" sel="2" val="0"/>
</file>

<file path=xl/ctrlProps/ctrlProp3.xml><?xml version="1.0" encoding="utf-8"?>
<formControlPr xmlns="http://schemas.microsoft.com/office/spreadsheetml/2009/9/main" objectType="Drop" dropLines="2" dropStyle="combo" dx="16" fmlaLink="Ст.прогноза!$BN$16" fmlaRange="Ст.прогноза!$BO$16:$BO$17" sel="2" val="0"/>
</file>

<file path=xl/ctrlProps/ctrlProp30.xml><?xml version="1.0" encoding="utf-8"?>
<formControlPr xmlns="http://schemas.microsoft.com/office/spreadsheetml/2009/9/main" objectType="List" dx="16" fmlaLink="Бланк_0!$AU$42" fmlaRange="Бланк_0!$AU$43:$AU$44" sel="2" val="0"/>
</file>

<file path=xl/ctrlProps/ctrlProp31.xml><?xml version="1.0" encoding="utf-8"?>
<formControlPr xmlns="http://schemas.microsoft.com/office/spreadsheetml/2009/9/main" objectType="List" dx="16" fmlaLink="$FG$5" fmlaRange="$FF$5:$FF$7" sel="1" val="0"/>
</file>

<file path=xl/ctrlProps/ctrlProp32.xml><?xml version="1.0" encoding="utf-8"?>
<formControlPr xmlns="http://schemas.microsoft.com/office/spreadsheetml/2009/9/main" objectType="List" dx="16" fmlaLink="$FG$12" fmlaRange="$FG$13:$FG$14" sel="2" val="0"/>
</file>

<file path=xl/ctrlProps/ctrlProp33.xml><?xml version="1.0" encoding="utf-8"?>
<formControlPr xmlns="http://schemas.microsoft.com/office/spreadsheetml/2009/9/main" objectType="List" dx="16" fmlaLink="$FG$22" fmlaRange="$FG$23:$FG$24" sel="2" val="0"/>
</file>

<file path=xl/ctrlProps/ctrlProp34.xml><?xml version="1.0" encoding="utf-8"?>
<formControlPr xmlns="http://schemas.microsoft.com/office/spreadsheetml/2009/9/main" objectType="List" dx="16" fmlaLink="$FN$6" fmlaRange="$FJ$5:$FJ$18" sel="8" val="5"/>
</file>

<file path=xl/ctrlProps/ctrlProp35.xml><?xml version="1.0" encoding="utf-8"?>
<formControlPr xmlns="http://schemas.microsoft.com/office/spreadsheetml/2009/9/main" objectType="Drop" dropStyle="combo" dx="16" fmlaLink="$CI$3" fmlaRange="$CI$6:$CI$42" sel="21" val="10"/>
</file>

<file path=xl/ctrlProps/ctrlProp36.xml><?xml version="1.0" encoding="utf-8"?>
<formControlPr xmlns="http://schemas.microsoft.com/office/spreadsheetml/2009/9/main" objectType="Drop" dropLines="30" dropStyle="combo" dx="16" fmlaLink="$CK$3" fmlaRange="$CK$6:$CK$42" sel="16" val="7"/>
</file>

<file path=xl/ctrlProps/ctrlProp37.xml><?xml version="1.0" encoding="utf-8"?>
<formControlPr xmlns="http://schemas.microsoft.com/office/spreadsheetml/2009/9/main" objectType="Drop" dropLines="30" dropStyle="combo" dx="16" fmlaLink="$CM$3" fmlaRange="$CM$6:$CM$42" sel="16" val="7"/>
</file>

<file path=xl/ctrlProps/ctrlProp38.xml><?xml version="1.0" encoding="utf-8"?>
<formControlPr xmlns="http://schemas.microsoft.com/office/spreadsheetml/2009/9/main" objectType="Drop" dropLines="30" dropStyle="combo" dx="16" fmlaLink="$CG$3" fmlaRange="$CG$6:$CG$42" sel="11" val="7"/>
</file>

<file path=xl/ctrlProps/ctrlProp39.xml><?xml version="1.0" encoding="utf-8"?>
<formControlPr xmlns="http://schemas.microsoft.com/office/spreadsheetml/2009/9/main" objectType="Drop" dropLines="30" dropStyle="combo" dx="16" fmlaLink="$CS$3" fmlaRange="$CS$6:$CS$42" sel="3" val="7"/>
</file>

<file path=xl/ctrlProps/ctrlProp4.xml><?xml version="1.0" encoding="utf-8"?>
<formControlPr xmlns="http://schemas.microsoft.com/office/spreadsheetml/2009/9/main" objectType="GBox"/>
</file>

<file path=xl/ctrlProps/ctrlProp40.xml><?xml version="1.0" encoding="utf-8"?>
<formControlPr xmlns="http://schemas.microsoft.com/office/spreadsheetml/2009/9/main" objectType="Drop" dropLines="10" dropStyle="combo" dx="16" fmlaLink="$BH$3" fmlaRange="$BL$3:$BL$14" sel="1" val="0"/>
</file>

<file path=xl/ctrlProps/ctrlProp41.xml><?xml version="1.0" encoding="utf-8"?>
<formControlPr xmlns="http://schemas.microsoft.com/office/spreadsheetml/2009/9/main" objectType="Drop" dropLines="15" dropStyle="combo" dx="16" fmlaLink="$BI$3" fmlaRange="$AJ$3:$AJ$18" sel="3" val="0"/>
</file>

<file path=xl/ctrlProps/ctrlProp42.xml><?xml version="1.0" encoding="utf-8"?>
<formControlPr xmlns="http://schemas.microsoft.com/office/spreadsheetml/2009/9/main" objectType="Drop" dropLines="2" dropStyle="combo" dx="16" fmlaLink="$BN$16" fmlaRange="$BO$16:$BO$17" sel="2" val="0"/>
</file>

<file path=xl/ctrlProps/ctrlProp43.xml><?xml version="1.0" encoding="utf-8"?>
<formControlPr xmlns="http://schemas.microsoft.com/office/spreadsheetml/2009/9/main" objectType="Drop" dropLines="10" dropStyle="combo" dx="16" fmlaLink="$BH$37" fmlaRange="$BL$37:$BL$47" sel="9"/>
</file>

<file path=xl/ctrlProps/ctrlProp44.xml><?xml version="1.0" encoding="utf-8"?>
<formControlPr xmlns="http://schemas.microsoft.com/office/spreadsheetml/2009/9/main" objectType="Drop" dropLines="15" dropStyle="combo" dx="16" fmlaLink="$BI$37" fmlaRange="$AJ$3:$AJ$18" sel="3"/>
</file>

<file path=xl/ctrlProps/ctrlProp45.xml><?xml version="1.0" encoding="utf-8"?>
<formControlPr xmlns="http://schemas.microsoft.com/office/spreadsheetml/2009/9/main" objectType="Drop" dropLines="2" dropStyle="combo" dx="16" fmlaLink="$BN$52" fmlaRange="$BO$52:$BO$53" sel="2" val="0"/>
</file>

<file path=xl/ctrlProps/ctrlProp46.xml><?xml version="1.0" encoding="utf-8"?>
<formControlPr xmlns="http://schemas.microsoft.com/office/spreadsheetml/2009/9/main" objectType="GBox"/>
</file>

<file path=xl/ctrlProps/ctrlProp47.xml><?xml version="1.0" encoding="utf-8"?>
<formControlPr xmlns="http://schemas.microsoft.com/office/spreadsheetml/2009/9/main" objectType="CheckBox" fmlaLink="$CM$25" lockText="1"/>
</file>

<file path=xl/ctrlProps/ctrlProp48.xml><?xml version="1.0" encoding="utf-8"?>
<formControlPr xmlns="http://schemas.microsoft.com/office/spreadsheetml/2009/9/main" objectType="CheckBox" fmlaLink="$CM$26" lockText="1"/>
</file>

<file path=xl/ctrlProps/ctrlProp49.xml><?xml version="1.0" encoding="utf-8"?>
<formControlPr xmlns="http://schemas.microsoft.com/office/spreadsheetml/2009/9/main" objectType="List" dx="16" fmlaLink="$T$3" fmlaRange="$W$3:$W$16" sel="7" val="0"/>
</file>

<file path=xl/ctrlProps/ctrlProp5.xml><?xml version="1.0" encoding="utf-8"?>
<formControlPr xmlns="http://schemas.microsoft.com/office/spreadsheetml/2009/9/main" objectType="CheckBox" fmlaLink="Ст.прогноза!$CM$25" lockText="1"/>
</file>

<file path=xl/ctrlProps/ctrlProp6.xml><?xml version="1.0" encoding="utf-8"?>
<formControlPr xmlns="http://schemas.microsoft.com/office/spreadsheetml/2009/9/main" objectType="CheckBox" fmlaLink="Ст.прогноза!$CM$26" lockText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checked="Checked" fmlaLink="Ст.прогноза!$CM$6" lockText="1"/>
</file>

<file path=xl/ctrlProps/ctrlProp9.xml><?xml version="1.0" encoding="utf-8"?>
<formControlPr xmlns="http://schemas.microsoft.com/office/spreadsheetml/2009/9/main" objectType="CheckBox" checked="Checked" fmlaLink="Ст.прогноза!$CM$7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7.emf"/><Relationship Id="rId7" Type="http://schemas.openxmlformats.org/officeDocument/2006/relationships/chart" Target="../charts/chart3.xml"/><Relationship Id="rId12" Type="http://schemas.openxmlformats.org/officeDocument/2006/relationships/image" Target="../media/image25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0.png"/><Relationship Id="rId11" Type="http://schemas.openxmlformats.org/officeDocument/2006/relationships/image" Target="../media/image24.emf"/><Relationship Id="rId5" Type="http://schemas.openxmlformats.org/officeDocument/2006/relationships/image" Target="../media/image19.png"/><Relationship Id="rId10" Type="http://schemas.openxmlformats.org/officeDocument/2006/relationships/image" Target="../media/image23.emf"/><Relationship Id="rId4" Type="http://schemas.openxmlformats.org/officeDocument/2006/relationships/image" Target="../media/image18.emf"/><Relationship Id="rId9" Type="http://schemas.openxmlformats.org/officeDocument/2006/relationships/image" Target="../media/image2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7" Type="http://schemas.openxmlformats.org/officeDocument/2006/relationships/image" Target="../media/image34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3.emf"/><Relationship Id="rId5" Type="http://schemas.openxmlformats.org/officeDocument/2006/relationships/image" Target="../media/image32.emf"/><Relationship Id="rId4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7" Type="http://schemas.openxmlformats.org/officeDocument/2006/relationships/image" Target="../media/image44.emf"/><Relationship Id="rId2" Type="http://schemas.openxmlformats.org/officeDocument/2006/relationships/image" Target="../media/image39.emf"/><Relationship Id="rId1" Type="http://schemas.openxmlformats.org/officeDocument/2006/relationships/image" Target="../media/image38.emf"/><Relationship Id="rId6" Type="http://schemas.openxmlformats.org/officeDocument/2006/relationships/image" Target="../media/image43.emf"/><Relationship Id="rId5" Type="http://schemas.openxmlformats.org/officeDocument/2006/relationships/image" Target="../media/image42.emf"/><Relationship Id="rId4" Type="http://schemas.openxmlformats.org/officeDocument/2006/relationships/image" Target="../media/image4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20.png"/><Relationship Id="rId5" Type="http://schemas.openxmlformats.org/officeDocument/2006/relationships/image" Target="../media/image54.emf"/><Relationship Id="rId4" Type="http://schemas.openxmlformats.org/officeDocument/2006/relationships/image" Target="../media/image53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4" Type="http://schemas.openxmlformats.org/officeDocument/2006/relationships/image" Target="../media/image2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46.emf"/><Relationship Id="rId1" Type="http://schemas.openxmlformats.org/officeDocument/2006/relationships/image" Target="../media/image45.emf"/><Relationship Id="rId5" Type="http://schemas.openxmlformats.org/officeDocument/2006/relationships/image" Target="../media/image49.emf"/><Relationship Id="rId4" Type="http://schemas.openxmlformats.org/officeDocument/2006/relationships/image" Target="../media/image4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581025</xdr:colOff>
      <xdr:row>5</xdr:row>
      <xdr:rowOff>104775</xdr:rowOff>
    </xdr:to>
    <xdr:sp macro="" textlink="">
      <xdr:nvSpPr>
        <xdr:cNvPr id="105740" name="Rectangle 1"/>
        <xdr:cNvSpPr>
          <a:spLocks noChangeArrowheads="1"/>
        </xdr:cNvSpPr>
      </xdr:nvSpPr>
      <xdr:spPr bwMode="auto">
        <a:xfrm>
          <a:off x="0" y="0"/>
          <a:ext cx="9763125" cy="933450"/>
        </a:xfrm>
        <a:prstGeom prst="rect">
          <a:avLst/>
        </a:prstGeom>
        <a:solidFill>
          <a:schemeClr val="accent1">
            <a:lumMod val="60000"/>
            <a:lumOff val="40000"/>
            <a:alpha val="36000"/>
          </a:schemeClr>
        </a:solidFill>
        <a:ln w="9525">
          <a:noFill/>
          <a:miter lim="800000"/>
          <a:headEnd/>
          <a:tailEnd/>
        </a:ln>
      </xdr:spPr>
    </xdr:sp>
    <xdr:clientData fPrintsWithSheet="0"/>
  </xdr:twoCellAnchor>
  <xdr:twoCellAnchor>
    <xdr:from>
      <xdr:col>0</xdr:col>
      <xdr:colOff>0</xdr:colOff>
      <xdr:row>20</xdr:row>
      <xdr:rowOff>104775</xdr:rowOff>
    </xdr:from>
    <xdr:to>
      <xdr:col>15</xdr:col>
      <xdr:colOff>495300</xdr:colOff>
      <xdr:row>44</xdr:row>
      <xdr:rowOff>95250</xdr:rowOff>
    </xdr:to>
    <xdr:graphicFrame macro="">
      <xdr:nvGraphicFramePr>
        <xdr:cNvPr id="10574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0</xdr:row>
      <xdr:rowOff>57150</xdr:rowOff>
    </xdr:from>
    <xdr:to>
      <xdr:col>15</xdr:col>
      <xdr:colOff>495300</xdr:colOff>
      <xdr:row>5</xdr:row>
      <xdr:rowOff>28575</xdr:rowOff>
    </xdr:to>
    <xdr:graphicFrame macro="">
      <xdr:nvGraphicFramePr>
        <xdr:cNvPr id="10574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85725</xdr:colOff>
      <xdr:row>18</xdr:row>
      <xdr:rowOff>76200</xdr:rowOff>
    </xdr:from>
    <xdr:to>
      <xdr:col>4</xdr:col>
      <xdr:colOff>333375</xdr:colOff>
      <xdr:row>19</xdr:row>
      <xdr:rowOff>85725</xdr:rowOff>
    </xdr:to>
    <xdr:pic>
      <xdr:nvPicPr>
        <xdr:cNvPr id="1057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009900"/>
          <a:ext cx="29908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238125</xdr:colOff>
      <xdr:row>18</xdr:row>
      <xdr:rowOff>47625</xdr:rowOff>
    </xdr:from>
    <xdr:to>
      <xdr:col>11</xdr:col>
      <xdr:colOff>466725</xdr:colOff>
      <xdr:row>19</xdr:row>
      <xdr:rowOff>95250</xdr:rowOff>
    </xdr:to>
    <xdr:pic>
      <xdr:nvPicPr>
        <xdr:cNvPr id="10574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981325" y="2981325"/>
          <a:ext cx="44767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180975</xdr:colOff>
      <xdr:row>45</xdr:row>
      <xdr:rowOff>28575</xdr:rowOff>
    </xdr:from>
    <xdr:to>
      <xdr:col>5</xdr:col>
      <xdr:colOff>895350</xdr:colOff>
      <xdr:row>46</xdr:row>
      <xdr:rowOff>38100</xdr:rowOff>
    </xdr:to>
    <xdr:pic>
      <xdr:nvPicPr>
        <xdr:cNvPr id="105745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924175" y="7334250"/>
          <a:ext cx="209550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200025</xdr:colOff>
      <xdr:row>18</xdr:row>
      <xdr:rowOff>76200</xdr:rowOff>
    </xdr:from>
    <xdr:to>
      <xdr:col>15</xdr:col>
      <xdr:colOff>590550</xdr:colOff>
      <xdr:row>19</xdr:row>
      <xdr:rowOff>85725</xdr:rowOff>
    </xdr:to>
    <xdr:pic>
      <xdr:nvPicPr>
        <xdr:cNvPr id="1057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677150" y="3009900"/>
          <a:ext cx="209550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47</xdr:row>
      <xdr:rowOff>57150</xdr:rowOff>
    </xdr:from>
    <xdr:to>
      <xdr:col>15</xdr:col>
      <xdr:colOff>523875</xdr:colOff>
      <xdr:row>71</xdr:row>
      <xdr:rowOff>47625</xdr:rowOff>
    </xdr:to>
    <xdr:graphicFrame macro="">
      <xdr:nvGraphicFramePr>
        <xdr:cNvPr id="105747" name="Chart 2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238125</xdr:colOff>
      <xdr:row>55</xdr:row>
      <xdr:rowOff>152400</xdr:rowOff>
    </xdr:from>
    <xdr:to>
      <xdr:col>13</xdr:col>
      <xdr:colOff>180975</xdr:colOff>
      <xdr:row>59</xdr:row>
      <xdr:rowOff>133350</xdr:rowOff>
    </xdr:to>
    <xdr:sp macro="" textlink="Ст.прогноза!CM18">
      <xdr:nvSpPr>
        <xdr:cNvPr id="105757" name="Text Box 239"/>
        <xdr:cNvSpPr txBox="1">
          <a:spLocks noChangeArrowheads="1"/>
        </xdr:cNvSpPr>
      </xdr:nvSpPr>
      <xdr:spPr bwMode="auto">
        <a:xfrm>
          <a:off x="1762125" y="9096375"/>
          <a:ext cx="6381750" cy="62865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fld id="{ECE0046D-CAE7-4D83-A58C-9920CD3931F0}" type="TxLink">
            <a:rPr lang="ru-RU" sz="2200" b="0" i="0" u="none" strike="noStrike" baseline="0">
              <a:solidFill>
                <a:srgbClr val="3366FF"/>
              </a:solidFill>
              <a:latin typeface="Arial Cyr"/>
              <a:cs typeface="Arial Cyr"/>
            </a:rPr>
            <a:pPr algn="ctr" rtl="0">
              <a:defRPr sz="1000"/>
            </a:pPr>
            <a:t>Снежный покров отсутствует</a:t>
          </a:fld>
          <a:endParaRPr lang="ru-RU" sz="2200" b="0" i="0" u="none" strike="noStrike" baseline="0">
            <a:solidFill>
              <a:srgbClr val="3366FF"/>
            </a:solidFill>
            <a:latin typeface="Arial Cyr"/>
            <a:cs typeface="Arial Cyr"/>
          </a:endParaRPr>
        </a:p>
      </xdr:txBody>
    </xdr:sp>
    <xdr:clientData/>
  </xdr:twoCellAnchor>
  <xdr:twoCellAnchor>
    <xdr:from>
      <xdr:col>16</xdr:col>
      <xdr:colOff>76199</xdr:colOff>
      <xdr:row>0</xdr:row>
      <xdr:rowOff>57149</xdr:rowOff>
    </xdr:from>
    <xdr:to>
      <xdr:col>33</xdr:col>
      <xdr:colOff>9524</xdr:colOff>
      <xdr:row>24</xdr:row>
      <xdr:rowOff>47624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100</xdr:col>
      <xdr:colOff>342899</xdr:colOff>
      <xdr:row>0</xdr:row>
      <xdr:rowOff>0</xdr:rowOff>
    </xdr:from>
    <xdr:to>
      <xdr:col>152</xdr:col>
      <xdr:colOff>9524</xdr:colOff>
      <xdr:row>134</xdr:row>
      <xdr:rowOff>161924</xdr:rowOff>
    </xdr:to>
    <xdr:sp macro="" textlink="">
      <xdr:nvSpPr>
        <xdr:cNvPr id="12" name="Прямоугольник 11"/>
        <xdr:cNvSpPr/>
      </xdr:nvSpPr>
      <xdr:spPr>
        <a:xfrm>
          <a:off x="60845699" y="0"/>
          <a:ext cx="31861125" cy="229457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9525</xdr:colOff>
      <xdr:row>0</xdr:row>
      <xdr:rowOff>95249</xdr:rowOff>
    </xdr:from>
    <xdr:to>
      <xdr:col>36</xdr:col>
      <xdr:colOff>428626</xdr:colOff>
      <xdr:row>25</xdr:row>
      <xdr:rowOff>152399</xdr:rowOff>
    </xdr:to>
    <xdr:sp macro="" textlink="">
      <xdr:nvSpPr>
        <xdr:cNvPr id="13" name="Прямоугольник 12"/>
        <xdr:cNvSpPr/>
      </xdr:nvSpPr>
      <xdr:spPr>
        <a:xfrm>
          <a:off x="9525" y="95249"/>
          <a:ext cx="21907501" cy="4124325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510540</xdr:colOff>
          <xdr:row>2</xdr:row>
          <xdr:rowOff>114300</xdr:rowOff>
        </xdr:from>
        <xdr:to>
          <xdr:col>9</xdr:col>
          <xdr:colOff>175260</xdr:colOff>
          <xdr:row>4</xdr:row>
          <xdr:rowOff>7620</xdr:rowOff>
        </xdr:to>
        <xdr:sp macro="" textlink="">
          <xdr:nvSpPr>
            <xdr:cNvPr id="105477" name="Drop Down 5" hidden="1">
              <a:extLst>
                <a:ext uri="{63B3BB69-23CF-44E3-9099-C40C66FF867C}">
                  <a14:compatExt spid="_x0000_s105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2</xdr:row>
          <xdr:rowOff>114300</xdr:rowOff>
        </xdr:from>
        <xdr:to>
          <xdr:col>4</xdr:col>
          <xdr:colOff>541020</xdr:colOff>
          <xdr:row>4</xdr:row>
          <xdr:rowOff>7620</xdr:rowOff>
        </xdr:to>
        <xdr:sp macro="" textlink="">
          <xdr:nvSpPr>
            <xdr:cNvPr id="105478" name="Drop Down 6" hidden="1">
              <a:extLst>
                <a:ext uri="{63B3BB69-23CF-44E3-9099-C40C66FF867C}">
                  <a14:compatExt spid="_x0000_s105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312420</xdr:colOff>
          <xdr:row>42</xdr:row>
          <xdr:rowOff>76200</xdr:rowOff>
        </xdr:from>
        <xdr:to>
          <xdr:col>15</xdr:col>
          <xdr:colOff>91440</xdr:colOff>
          <xdr:row>43</xdr:row>
          <xdr:rowOff>76200</xdr:rowOff>
        </xdr:to>
        <xdr:pic>
          <xdr:nvPicPr>
            <xdr:cNvPr id="105480" name="Picture 8"/>
            <xdr:cNvPicPr>
              <a:picLocks noChangeArrowheads="1"/>
              <a:extLst>
                <a:ext uri="{84589F7E-364E-4C9E-8A38-B11213B215E9}">
                  <a14:cameraTool cellRange="Ст.прогноза!BS16:CL16" spid="_x0000_s105717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312420" y="7155180"/>
              <a:ext cx="9212580" cy="167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182880</xdr:colOff>
          <xdr:row>2</xdr:row>
          <xdr:rowOff>114300</xdr:rowOff>
        </xdr:from>
        <xdr:to>
          <xdr:col>12</xdr:col>
          <xdr:colOff>259080</xdr:colOff>
          <xdr:row>4</xdr:row>
          <xdr:rowOff>15240</xdr:rowOff>
        </xdr:to>
        <xdr:sp macro="" textlink="">
          <xdr:nvSpPr>
            <xdr:cNvPr id="105485" name="Drop Down 13" hidden="1">
              <a:extLst>
                <a:ext uri="{63B3BB69-23CF-44E3-9099-C40C66FF867C}">
                  <a14:compatExt spid="_x0000_s105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</xdr:colOff>
          <xdr:row>5</xdr:row>
          <xdr:rowOff>144780</xdr:rowOff>
        </xdr:from>
        <xdr:to>
          <xdr:col>15</xdr:col>
          <xdr:colOff>259080</xdr:colOff>
          <xdr:row>17</xdr:row>
          <xdr:rowOff>106680</xdr:rowOff>
        </xdr:to>
        <xdr:pic>
          <xdr:nvPicPr>
            <xdr:cNvPr id="105486" name="Picture 14"/>
            <xdr:cNvPicPr>
              <a:picLocks noChangeAspect="1" noChangeArrowheads="1"/>
              <a:extLst>
                <a:ext uri="{84589F7E-364E-4C9E-8A38-B11213B215E9}">
                  <a14:cameraTool cellRange="Ст.прогноза!DJ2:ED11" spid="_x0000_s105718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91440" y="998220"/>
              <a:ext cx="9601200" cy="19735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327660</xdr:colOff>
          <xdr:row>41</xdr:row>
          <xdr:rowOff>68580</xdr:rowOff>
        </xdr:from>
        <xdr:to>
          <xdr:col>15</xdr:col>
          <xdr:colOff>76200</xdr:colOff>
          <xdr:row>42</xdr:row>
          <xdr:rowOff>68580</xdr:rowOff>
        </xdr:to>
        <xdr:pic>
          <xdr:nvPicPr>
            <xdr:cNvPr id="105492" name="Picture 20"/>
            <xdr:cNvPicPr>
              <a:picLocks noChangeAspect="1" noChangeArrowheads="1"/>
              <a:extLst>
                <a:ext uri="{84589F7E-364E-4C9E-8A38-B11213B215E9}">
                  <a14:cameraTool cellRange="Ст.прогноза!BS11:CL11" spid="_x0000_s105719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327660" y="6979920"/>
              <a:ext cx="9182100" cy="167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266700</xdr:colOff>
          <xdr:row>26</xdr:row>
          <xdr:rowOff>76200</xdr:rowOff>
        </xdr:from>
        <xdr:to>
          <xdr:col>20</xdr:col>
          <xdr:colOff>327660</xdr:colOff>
          <xdr:row>29</xdr:row>
          <xdr:rowOff>45720</xdr:rowOff>
        </xdr:to>
        <xdr:sp macro="" textlink="">
          <xdr:nvSpPr>
            <xdr:cNvPr id="105499" name="Group Box 27" hidden="1">
              <a:extLst>
                <a:ext uri="{63B3BB69-23CF-44E3-9099-C40C66FF867C}">
                  <a14:compatExt spid="_x0000_s105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Отображать темп.  рельс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419100</xdr:colOff>
          <xdr:row>27</xdr:row>
          <xdr:rowOff>60960</xdr:rowOff>
        </xdr:from>
        <xdr:to>
          <xdr:col>19</xdr:col>
          <xdr:colOff>38100</xdr:colOff>
          <xdr:row>28</xdr:row>
          <xdr:rowOff>106680</xdr:rowOff>
        </xdr:to>
        <xdr:sp macro="" textlink="">
          <xdr:nvSpPr>
            <xdr:cNvPr id="105500" name="Check Box 28" hidden="1">
              <a:extLst>
                <a:ext uri="{63B3BB69-23CF-44E3-9099-C40C66FF867C}">
                  <a14:compatExt spid="_x0000_s105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Тмак.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167640</xdr:colOff>
          <xdr:row>27</xdr:row>
          <xdr:rowOff>60960</xdr:rowOff>
        </xdr:from>
        <xdr:to>
          <xdr:col>20</xdr:col>
          <xdr:colOff>274320</xdr:colOff>
          <xdr:row>28</xdr:row>
          <xdr:rowOff>106680</xdr:rowOff>
        </xdr:to>
        <xdr:sp macro="" textlink="">
          <xdr:nvSpPr>
            <xdr:cNvPr id="105501" name="Check Box 29" hidden="1">
              <a:extLst>
                <a:ext uri="{63B3BB69-23CF-44E3-9099-C40C66FF867C}">
                  <a14:compatExt spid="_x0000_s105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Тмин.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266700</xdr:colOff>
          <xdr:row>31</xdr:row>
          <xdr:rowOff>76200</xdr:rowOff>
        </xdr:from>
        <xdr:to>
          <xdr:col>20</xdr:col>
          <xdr:colOff>327660</xdr:colOff>
          <xdr:row>34</xdr:row>
          <xdr:rowOff>45720</xdr:rowOff>
        </xdr:to>
        <xdr:sp macro="" textlink="">
          <xdr:nvSpPr>
            <xdr:cNvPr id="105502" name="Group Box 30" hidden="1">
              <a:extLst>
                <a:ext uri="{63B3BB69-23CF-44E3-9099-C40C66FF867C}">
                  <a14:compatExt spid="_x0000_s105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Отображать темп. воздуха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388620</xdr:colOff>
          <xdr:row>32</xdr:row>
          <xdr:rowOff>68580</xdr:rowOff>
        </xdr:from>
        <xdr:to>
          <xdr:col>19</xdr:col>
          <xdr:colOff>7620</xdr:colOff>
          <xdr:row>33</xdr:row>
          <xdr:rowOff>114300</xdr:rowOff>
        </xdr:to>
        <xdr:sp macro="" textlink="">
          <xdr:nvSpPr>
            <xdr:cNvPr id="105503" name="Check Box 31" hidden="1">
              <a:extLst>
                <a:ext uri="{63B3BB69-23CF-44E3-9099-C40C66FF867C}">
                  <a14:compatExt spid="_x0000_s105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Тмак.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144780</xdr:colOff>
          <xdr:row>32</xdr:row>
          <xdr:rowOff>45720</xdr:rowOff>
        </xdr:from>
        <xdr:to>
          <xdr:col>20</xdr:col>
          <xdr:colOff>251460</xdr:colOff>
          <xdr:row>33</xdr:row>
          <xdr:rowOff>91440</xdr:rowOff>
        </xdr:to>
        <xdr:sp macro="" textlink="">
          <xdr:nvSpPr>
            <xdr:cNvPr id="105504" name="Check Box 32" hidden="1">
              <a:extLst>
                <a:ext uri="{63B3BB69-23CF-44E3-9099-C40C66FF867C}">
                  <a14:compatExt spid="_x0000_s105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Тмин.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68</xdr:row>
          <xdr:rowOff>99060</xdr:rowOff>
        </xdr:from>
        <xdr:to>
          <xdr:col>15</xdr:col>
          <xdr:colOff>160020</xdr:colOff>
          <xdr:row>69</xdr:row>
          <xdr:rowOff>99060</xdr:rowOff>
        </xdr:to>
        <xdr:pic>
          <xdr:nvPicPr>
            <xdr:cNvPr id="105712" name="Picture 240"/>
            <xdr:cNvPicPr>
              <a:picLocks noChangeArrowheads="1"/>
              <a:extLst>
                <a:ext uri="{84589F7E-364E-4C9E-8A38-B11213B215E9}">
                  <a14:cameraTool cellRange="Ст.прогноза!BS19:CL19" spid="_x0000_s105720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381000" y="11879580"/>
              <a:ext cx="9212580" cy="167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15</xdr:col>
      <xdr:colOff>142875</xdr:colOff>
      <xdr:row>5</xdr:row>
      <xdr:rowOff>123825</xdr:rowOff>
    </xdr:to>
    <xdr:sp macro="" textlink="">
      <xdr:nvSpPr>
        <xdr:cNvPr id="102433" name="Rectangle 1"/>
        <xdr:cNvSpPr>
          <a:spLocks noChangeArrowheads="1"/>
        </xdr:cNvSpPr>
      </xdr:nvSpPr>
      <xdr:spPr bwMode="auto">
        <a:xfrm>
          <a:off x="28575" y="0"/>
          <a:ext cx="9553575" cy="952500"/>
        </a:xfrm>
        <a:prstGeom prst="rect">
          <a:avLst/>
        </a:prstGeom>
        <a:solidFill>
          <a:srgbClr val="666699">
            <a:alpha val="12157"/>
          </a:srgbClr>
        </a:solidFill>
        <a:ln w="9525">
          <a:noFill/>
          <a:miter lim="800000"/>
          <a:headEnd/>
          <a:tailEnd/>
        </a:ln>
      </xdr:spPr>
    </xdr:sp>
    <xdr:clientData fPrintsWithSheet="0"/>
  </xdr:twoCellAnchor>
  <xdr:twoCellAnchor>
    <xdr:from>
      <xdr:col>12</xdr:col>
      <xdr:colOff>247650</xdr:colOff>
      <xdr:row>0</xdr:row>
      <xdr:rowOff>85725</xdr:rowOff>
    </xdr:from>
    <xdr:to>
      <xdr:col>15</xdr:col>
      <xdr:colOff>9525</xdr:colOff>
      <xdr:row>5</xdr:row>
      <xdr:rowOff>57150</xdr:rowOff>
    </xdr:to>
    <xdr:graphicFrame macro="">
      <xdr:nvGraphicFramePr>
        <xdr:cNvPr id="10243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152400</xdr:rowOff>
    </xdr:from>
    <xdr:to>
      <xdr:col>14</xdr:col>
      <xdr:colOff>571500</xdr:colOff>
      <xdr:row>45</xdr:row>
      <xdr:rowOff>9525</xdr:rowOff>
    </xdr:to>
    <xdr:graphicFrame macro="">
      <xdr:nvGraphicFramePr>
        <xdr:cNvPr id="1024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266700</xdr:colOff>
      <xdr:row>45</xdr:row>
      <xdr:rowOff>66675</xdr:rowOff>
    </xdr:from>
    <xdr:to>
      <xdr:col>9</xdr:col>
      <xdr:colOff>95250</xdr:colOff>
      <xdr:row>46</xdr:row>
      <xdr:rowOff>114300</xdr:rowOff>
    </xdr:to>
    <xdr:pic>
      <xdr:nvPicPr>
        <xdr:cNvPr id="10243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47875" y="7372350"/>
          <a:ext cx="43529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190500</xdr:colOff>
      <xdr:row>45</xdr:row>
      <xdr:rowOff>66675</xdr:rowOff>
    </xdr:from>
    <xdr:to>
      <xdr:col>13</xdr:col>
      <xdr:colOff>371475</xdr:colOff>
      <xdr:row>46</xdr:row>
      <xdr:rowOff>76200</xdr:rowOff>
    </xdr:to>
    <xdr:pic>
      <xdr:nvPicPr>
        <xdr:cNvPr id="102437" name="Picture 23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96050" y="7372350"/>
          <a:ext cx="209550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502920</xdr:colOff>
          <xdr:row>2</xdr:row>
          <xdr:rowOff>121920</xdr:rowOff>
        </xdr:from>
        <xdr:to>
          <xdr:col>9</xdr:col>
          <xdr:colOff>167640</xdr:colOff>
          <xdr:row>4</xdr:row>
          <xdr:rowOff>15240</xdr:rowOff>
        </xdr:to>
        <xdr:sp macro="" textlink="">
          <xdr:nvSpPr>
            <xdr:cNvPr id="102407" name="Drop Down 7" hidden="1">
              <a:extLst>
                <a:ext uri="{63B3BB69-23CF-44E3-9099-C40C66FF867C}">
                  <a14:compatExt spid="_x0000_s10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2</xdr:row>
          <xdr:rowOff>121920</xdr:rowOff>
        </xdr:from>
        <xdr:to>
          <xdr:col>4</xdr:col>
          <xdr:colOff>541020</xdr:colOff>
          <xdr:row>4</xdr:row>
          <xdr:rowOff>15240</xdr:rowOff>
        </xdr:to>
        <xdr:sp macro="" textlink="">
          <xdr:nvSpPr>
            <xdr:cNvPr id="102408" name="Drop Down 8" hidden="1">
              <a:extLst>
                <a:ext uri="{63B3BB69-23CF-44E3-9099-C40C66FF867C}">
                  <a14:compatExt spid="_x0000_s10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388620</xdr:colOff>
          <xdr:row>2</xdr:row>
          <xdr:rowOff>121920</xdr:rowOff>
        </xdr:from>
        <xdr:to>
          <xdr:col>12</xdr:col>
          <xdr:colOff>30480</xdr:colOff>
          <xdr:row>4</xdr:row>
          <xdr:rowOff>22860</xdr:rowOff>
        </xdr:to>
        <xdr:sp macro="" textlink="">
          <xdr:nvSpPr>
            <xdr:cNvPr id="102415" name="Drop Down 15" hidden="1">
              <a:extLst>
                <a:ext uri="{63B3BB69-23CF-44E3-9099-C40C66FF867C}">
                  <a14:compatExt spid="_x0000_s10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43</xdr:row>
          <xdr:rowOff>60960</xdr:rowOff>
        </xdr:from>
        <xdr:to>
          <xdr:col>14</xdr:col>
          <xdr:colOff>160020</xdr:colOff>
          <xdr:row>44</xdr:row>
          <xdr:rowOff>99060</xdr:rowOff>
        </xdr:to>
        <xdr:pic>
          <xdr:nvPicPr>
            <xdr:cNvPr id="102416" name="Picture 16"/>
            <xdr:cNvPicPr>
              <a:picLocks noChangeArrowheads="1"/>
              <a:extLst>
                <a:ext uri="{84589F7E-364E-4C9E-8A38-B11213B215E9}">
                  <a14:cameraTool cellRange="Ст.прогноза!BS51:CB51" spid="_x0000_s10242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42900" y="7284720"/>
              <a:ext cx="8892540" cy="2057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41</xdr:row>
          <xdr:rowOff>121920</xdr:rowOff>
        </xdr:from>
        <xdr:to>
          <xdr:col>14</xdr:col>
          <xdr:colOff>175260</xdr:colOff>
          <xdr:row>43</xdr:row>
          <xdr:rowOff>30480</xdr:rowOff>
        </xdr:to>
        <xdr:pic>
          <xdr:nvPicPr>
            <xdr:cNvPr id="102410" name="Picture 10"/>
            <xdr:cNvPicPr>
              <a:picLocks noChangeArrowheads="1"/>
              <a:extLst>
                <a:ext uri="{84589F7E-364E-4C9E-8A38-B11213B215E9}">
                  <a14:cameraTool cellRange="Ст.прогноза!BS66:CB66" spid="_x0000_s10242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358140" y="7010400"/>
              <a:ext cx="8892540" cy="2438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365760</xdr:colOff>
          <xdr:row>40</xdr:row>
          <xdr:rowOff>83820</xdr:rowOff>
        </xdr:from>
        <xdr:to>
          <xdr:col>14</xdr:col>
          <xdr:colOff>144780</xdr:colOff>
          <xdr:row>42</xdr:row>
          <xdr:rowOff>38100</xdr:rowOff>
        </xdr:to>
        <xdr:pic>
          <xdr:nvPicPr>
            <xdr:cNvPr id="102417" name="Picture 17"/>
            <xdr:cNvPicPr>
              <a:picLocks noChangeAspect="1" noChangeArrowheads="1"/>
              <a:extLst>
                <a:ext uri="{84589F7E-364E-4C9E-8A38-B11213B215E9}">
                  <a14:cameraTool cellRange="Ст.прогноза!BS43:CB43" spid="_x0000_s10242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365760" y="6804660"/>
              <a:ext cx="8854440" cy="2895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85725</xdr:colOff>
      <xdr:row>4</xdr:row>
      <xdr:rowOff>76200</xdr:rowOff>
    </xdr:from>
    <xdr:to>
      <xdr:col>51</xdr:col>
      <xdr:colOff>9525</xdr:colOff>
      <xdr:row>44</xdr:row>
      <xdr:rowOff>85725</xdr:rowOff>
    </xdr:to>
    <xdr:sp macro="" textlink="">
      <xdr:nvSpPr>
        <xdr:cNvPr id="271451" name="AutoShape 1"/>
        <xdr:cNvSpPr>
          <a:spLocks noChangeArrowheads="1"/>
        </xdr:cNvSpPr>
      </xdr:nvSpPr>
      <xdr:spPr bwMode="auto">
        <a:xfrm>
          <a:off x="13925550" y="876300"/>
          <a:ext cx="1857375" cy="5724525"/>
        </a:xfrm>
        <a:prstGeom prst="bevel">
          <a:avLst>
            <a:gd name="adj" fmla="val 1528"/>
          </a:avLst>
        </a:prstGeom>
        <a:solidFill>
          <a:srgbClr val="C0C0C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152400</xdr:colOff>
      <xdr:row>5</xdr:row>
      <xdr:rowOff>0</xdr:rowOff>
    </xdr:from>
    <xdr:to>
      <xdr:col>50</xdr:col>
      <xdr:colOff>219075</xdr:colOff>
      <xdr:row>6</xdr:row>
      <xdr:rowOff>47625</xdr:rowOff>
    </xdr:to>
    <xdr:sp macro="" textlink="">
      <xdr:nvSpPr>
        <xdr:cNvPr id="109866" name="Rectangle 3"/>
        <xdr:cNvSpPr>
          <a:spLocks noChangeArrowheads="1"/>
        </xdr:cNvSpPr>
      </xdr:nvSpPr>
      <xdr:spPr bwMode="auto">
        <a:xfrm>
          <a:off x="13992225" y="942975"/>
          <a:ext cx="1724025" cy="190500"/>
        </a:xfrm>
        <a:prstGeom prst="rect">
          <a:avLst/>
        </a:prstGeom>
        <a:gradFill rotWithShape="1">
          <a:gsLst>
            <a:gs pos="0">
              <a:srgbClr val="333399"/>
            </a:gs>
            <a:gs pos="100000">
              <a:srgbClr val="B4B4D9"/>
            </a:gs>
          </a:gsLst>
          <a:lin ang="0" scaled="1"/>
        </a:gradFill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ru-RU" sz="900" b="0" i="0" u="none" strike="noStrike" baseline="0">
              <a:solidFill>
                <a:srgbClr val="FFFFFF"/>
              </a:solidFill>
              <a:latin typeface="Arial"/>
              <a:cs typeface="Arial"/>
            </a:rPr>
            <a:t>Панель управления</a:t>
          </a:r>
        </a:p>
      </xdr:txBody>
    </xdr:sp>
    <xdr:clientData/>
  </xdr:twoCellAnchor>
  <xdr:twoCellAnchor>
    <xdr:from>
      <xdr:col>44</xdr:col>
      <xdr:colOff>266700</xdr:colOff>
      <xdr:row>6</xdr:row>
      <xdr:rowOff>104775</xdr:rowOff>
    </xdr:from>
    <xdr:to>
      <xdr:col>50</xdr:col>
      <xdr:colOff>28575</xdr:colOff>
      <xdr:row>7</xdr:row>
      <xdr:rowOff>142875</xdr:rowOff>
    </xdr:to>
    <xdr:sp macro="" textlink="">
      <xdr:nvSpPr>
        <xdr:cNvPr id="109572" name="Text Box 4"/>
        <xdr:cNvSpPr txBox="1">
          <a:spLocks noChangeArrowheads="1"/>
        </xdr:cNvSpPr>
      </xdr:nvSpPr>
      <xdr:spPr bwMode="auto">
        <a:xfrm>
          <a:off x="14144625" y="1190625"/>
          <a:ext cx="1419225" cy="180975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Период прогноза:</a:t>
          </a:r>
        </a:p>
      </xdr:txBody>
    </xdr:sp>
    <xdr:clientData/>
  </xdr:twoCellAnchor>
  <xdr:twoCellAnchor>
    <xdr:from>
      <xdr:col>44</xdr:col>
      <xdr:colOff>152400</xdr:colOff>
      <xdr:row>11</xdr:row>
      <xdr:rowOff>57150</xdr:rowOff>
    </xdr:from>
    <xdr:to>
      <xdr:col>50</xdr:col>
      <xdr:colOff>161925</xdr:colOff>
      <xdr:row>11</xdr:row>
      <xdr:rowOff>66675</xdr:rowOff>
    </xdr:to>
    <xdr:grpSp>
      <xdr:nvGrpSpPr>
        <xdr:cNvPr id="271454" name="Group 5"/>
        <xdr:cNvGrpSpPr>
          <a:grpSpLocks/>
        </xdr:cNvGrpSpPr>
      </xdr:nvGrpSpPr>
      <xdr:grpSpPr bwMode="auto">
        <a:xfrm>
          <a:off x="14302740" y="1870710"/>
          <a:ext cx="1701165" cy="9525"/>
          <a:chOff x="1451" y="161"/>
          <a:chExt cx="175" cy="1"/>
        </a:xfrm>
      </xdr:grpSpPr>
      <xdr:sp macro="" textlink="">
        <xdr:nvSpPr>
          <xdr:cNvPr id="271468" name="Line 6"/>
          <xdr:cNvSpPr>
            <a:spLocks noChangeShapeType="1"/>
          </xdr:cNvSpPr>
        </xdr:nvSpPr>
        <xdr:spPr bwMode="auto">
          <a:xfrm>
            <a:off x="1451" y="161"/>
            <a:ext cx="175" cy="0"/>
          </a:xfrm>
          <a:prstGeom prst="line">
            <a:avLst/>
          </a:prstGeom>
          <a:noFill/>
          <a:ln w="9525">
            <a:solidFill>
              <a:srgbClr val="333333"/>
            </a:solidFill>
            <a:round/>
            <a:headEnd/>
            <a:tailEnd/>
          </a:ln>
        </xdr:spPr>
      </xdr:sp>
      <xdr:sp macro="" textlink="">
        <xdr:nvSpPr>
          <xdr:cNvPr id="271469" name="Line 7"/>
          <xdr:cNvSpPr>
            <a:spLocks noChangeShapeType="1"/>
          </xdr:cNvSpPr>
        </xdr:nvSpPr>
        <xdr:spPr bwMode="auto">
          <a:xfrm>
            <a:off x="1451" y="162"/>
            <a:ext cx="175" cy="0"/>
          </a:xfrm>
          <a:prstGeom prst="line">
            <a:avLst/>
          </a:prstGeom>
          <a:noFill/>
          <a:ln w="9525">
            <a:solidFill>
              <a:srgbClr val="FFFFFF"/>
            </a:solidFill>
            <a:round/>
            <a:headEnd/>
            <a:tailEnd/>
          </a:ln>
        </xdr:spPr>
      </xdr:sp>
    </xdr:grpSp>
    <xdr:clientData/>
  </xdr:twoCellAnchor>
  <xdr:twoCellAnchor>
    <xdr:from>
      <xdr:col>45</xdr:col>
      <xdr:colOff>76200</xdr:colOff>
      <xdr:row>0</xdr:row>
      <xdr:rowOff>266700</xdr:rowOff>
    </xdr:from>
    <xdr:to>
      <xdr:col>57</xdr:col>
      <xdr:colOff>190500</xdr:colOff>
      <xdr:row>2</xdr:row>
      <xdr:rowOff>66675</xdr:rowOff>
    </xdr:to>
    <xdr:sp macro="" textlink="">
      <xdr:nvSpPr>
        <xdr:cNvPr id="109869" name="Text Box 8"/>
        <xdr:cNvSpPr txBox="1">
          <a:spLocks noChangeArrowheads="1"/>
        </xdr:cNvSpPr>
      </xdr:nvSpPr>
      <xdr:spPr bwMode="auto">
        <a:xfrm>
          <a:off x="14192250" y="266700"/>
          <a:ext cx="3429000" cy="295275"/>
        </a:xfrm>
        <a:prstGeom prst="rect">
          <a:avLst/>
        </a:prstGeom>
        <a:solidFill>
          <a:srgbClr val="CCFFFF"/>
        </a:solidFill>
        <a:ln w="38100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 печатью проверить границы листа.</a:t>
          </a:r>
        </a:p>
        <a:p>
          <a:pPr algn="ctr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 fPrintsWithSheet="0"/>
  </xdr:twoCellAnchor>
  <xdr:twoCellAnchor editAs="oneCell">
    <xdr:from>
      <xdr:col>3</xdr:col>
      <xdr:colOff>962025</xdr:colOff>
      <xdr:row>123</xdr:row>
      <xdr:rowOff>150495</xdr:rowOff>
    </xdr:from>
    <xdr:to>
      <xdr:col>16</xdr:col>
      <xdr:colOff>26670</xdr:colOff>
      <xdr:row>124</xdr:row>
      <xdr:rowOff>112395</xdr:rowOff>
    </xdr:to>
    <xdr:pic>
      <xdr:nvPicPr>
        <xdr:cNvPr id="27145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99385" y="18827115"/>
          <a:ext cx="358330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31</xdr:col>
      <xdr:colOff>219075</xdr:colOff>
      <xdr:row>0</xdr:row>
      <xdr:rowOff>104775</xdr:rowOff>
    </xdr:from>
    <xdr:to>
      <xdr:col>40</xdr:col>
      <xdr:colOff>66675</xdr:colOff>
      <xdr:row>0</xdr:row>
      <xdr:rowOff>238125</xdr:rowOff>
    </xdr:to>
    <xdr:pic>
      <xdr:nvPicPr>
        <xdr:cNvPr id="27145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67975" y="104775"/>
          <a:ext cx="233362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44</xdr:col>
      <xdr:colOff>200025</xdr:colOff>
      <xdr:row>11</xdr:row>
      <xdr:rowOff>76200</xdr:rowOff>
    </xdr:from>
    <xdr:to>
      <xdr:col>50</xdr:col>
      <xdr:colOff>200025</xdr:colOff>
      <xdr:row>12</xdr:row>
      <xdr:rowOff>66675</xdr:rowOff>
    </xdr:to>
    <xdr:sp macro="" textlink="">
      <xdr:nvSpPr>
        <xdr:cNvPr id="109606" name="Text Box 13"/>
        <xdr:cNvSpPr txBox="1">
          <a:spLocks noChangeArrowheads="1"/>
        </xdr:cNvSpPr>
      </xdr:nvSpPr>
      <xdr:spPr bwMode="auto">
        <a:xfrm>
          <a:off x="14039850" y="1876425"/>
          <a:ext cx="1657350" cy="13335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ru-RU" sz="800" b="0" i="0" u="none" strike="noStrike" baseline="0">
              <a:solidFill>
                <a:srgbClr val="333333"/>
              </a:solidFill>
              <a:latin typeface="Arial Cyr"/>
              <a:cs typeface="Arial Cyr"/>
            </a:rPr>
            <a:t>Фильтр отображения цвета:</a:t>
          </a:r>
        </a:p>
      </xdr:txBody>
    </xdr:sp>
    <xdr:clientData/>
  </xdr:twoCellAnchor>
  <xdr:twoCellAnchor>
    <xdr:from>
      <xdr:col>44</xdr:col>
      <xdr:colOff>171450</xdr:colOff>
      <xdr:row>14</xdr:row>
      <xdr:rowOff>123825</xdr:rowOff>
    </xdr:from>
    <xdr:to>
      <xdr:col>45</xdr:col>
      <xdr:colOff>85725</xdr:colOff>
      <xdr:row>15</xdr:row>
      <xdr:rowOff>123825</xdr:rowOff>
    </xdr:to>
    <xdr:sp macro="" textlink="">
      <xdr:nvSpPr>
        <xdr:cNvPr id="271459" name="Rectangle 17"/>
        <xdr:cNvSpPr>
          <a:spLocks noChangeArrowheads="1"/>
        </xdr:cNvSpPr>
      </xdr:nvSpPr>
      <xdr:spPr bwMode="auto">
        <a:xfrm>
          <a:off x="14011275" y="2352675"/>
          <a:ext cx="190500" cy="142875"/>
        </a:xfrm>
        <a:prstGeom prst="rect">
          <a:avLst/>
        </a:prstGeom>
        <a:solidFill>
          <a:srgbClr val="00CC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171450</xdr:colOff>
      <xdr:row>16</xdr:row>
      <xdr:rowOff>85725</xdr:rowOff>
    </xdr:from>
    <xdr:to>
      <xdr:col>45</xdr:col>
      <xdr:colOff>85725</xdr:colOff>
      <xdr:row>17</xdr:row>
      <xdr:rowOff>85725</xdr:rowOff>
    </xdr:to>
    <xdr:sp macro="" textlink="">
      <xdr:nvSpPr>
        <xdr:cNvPr id="271460" name="Rectangle 18"/>
        <xdr:cNvSpPr>
          <a:spLocks noChangeArrowheads="1"/>
        </xdr:cNvSpPr>
      </xdr:nvSpPr>
      <xdr:spPr bwMode="auto">
        <a:xfrm>
          <a:off x="14011275" y="2600325"/>
          <a:ext cx="190500" cy="142875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171450</xdr:colOff>
      <xdr:row>18</xdr:row>
      <xdr:rowOff>28575</xdr:rowOff>
    </xdr:from>
    <xdr:to>
      <xdr:col>45</xdr:col>
      <xdr:colOff>85725</xdr:colOff>
      <xdr:row>19</xdr:row>
      <xdr:rowOff>28575</xdr:rowOff>
    </xdr:to>
    <xdr:sp macro="" textlink="">
      <xdr:nvSpPr>
        <xdr:cNvPr id="271461" name="Rectangle 19"/>
        <xdr:cNvSpPr>
          <a:spLocks noChangeArrowheads="1"/>
        </xdr:cNvSpPr>
      </xdr:nvSpPr>
      <xdr:spPr bwMode="auto">
        <a:xfrm>
          <a:off x="14011275" y="2828925"/>
          <a:ext cx="190500" cy="142875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171450</xdr:colOff>
      <xdr:row>13</xdr:row>
      <xdr:rowOff>38100</xdr:rowOff>
    </xdr:from>
    <xdr:to>
      <xdr:col>45</xdr:col>
      <xdr:colOff>85725</xdr:colOff>
      <xdr:row>14</xdr:row>
      <xdr:rowOff>38100</xdr:rowOff>
    </xdr:to>
    <xdr:sp macro="" textlink="">
      <xdr:nvSpPr>
        <xdr:cNvPr id="271462" name="Rectangle 26"/>
        <xdr:cNvSpPr>
          <a:spLocks noChangeArrowheads="1"/>
        </xdr:cNvSpPr>
      </xdr:nvSpPr>
      <xdr:spPr bwMode="auto">
        <a:xfrm>
          <a:off x="14011275" y="2124075"/>
          <a:ext cx="190500" cy="142875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171450</xdr:colOff>
      <xdr:row>20</xdr:row>
      <xdr:rowOff>9525</xdr:rowOff>
    </xdr:from>
    <xdr:to>
      <xdr:col>45</xdr:col>
      <xdr:colOff>85725</xdr:colOff>
      <xdr:row>21</xdr:row>
      <xdr:rowOff>9525</xdr:rowOff>
    </xdr:to>
    <xdr:sp macro="" textlink="">
      <xdr:nvSpPr>
        <xdr:cNvPr id="271463" name="Rectangle 29"/>
        <xdr:cNvSpPr>
          <a:spLocks noChangeArrowheads="1"/>
        </xdr:cNvSpPr>
      </xdr:nvSpPr>
      <xdr:spPr bwMode="auto">
        <a:xfrm>
          <a:off x="14011275" y="3095625"/>
          <a:ext cx="190500" cy="142875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190500</xdr:colOff>
      <xdr:row>23</xdr:row>
      <xdr:rowOff>0</xdr:rowOff>
    </xdr:from>
    <xdr:to>
      <xdr:col>50</xdr:col>
      <xdr:colOff>200025</xdr:colOff>
      <xdr:row>23</xdr:row>
      <xdr:rowOff>9525</xdr:rowOff>
    </xdr:to>
    <xdr:grpSp>
      <xdr:nvGrpSpPr>
        <xdr:cNvPr id="271464" name="Group 5"/>
        <xdr:cNvGrpSpPr>
          <a:grpSpLocks/>
        </xdr:cNvGrpSpPr>
      </xdr:nvGrpSpPr>
      <xdr:grpSpPr bwMode="auto">
        <a:xfrm>
          <a:off x="14340840" y="3550920"/>
          <a:ext cx="1701165" cy="9525"/>
          <a:chOff x="1451" y="161"/>
          <a:chExt cx="175" cy="1"/>
        </a:xfrm>
      </xdr:grpSpPr>
      <xdr:sp macro="" textlink="">
        <xdr:nvSpPr>
          <xdr:cNvPr id="271466" name="Line 6"/>
          <xdr:cNvSpPr>
            <a:spLocks noChangeShapeType="1"/>
          </xdr:cNvSpPr>
        </xdr:nvSpPr>
        <xdr:spPr bwMode="auto">
          <a:xfrm>
            <a:off x="1451" y="161"/>
            <a:ext cx="175" cy="0"/>
          </a:xfrm>
          <a:prstGeom prst="line">
            <a:avLst/>
          </a:prstGeom>
          <a:noFill/>
          <a:ln w="9525">
            <a:solidFill>
              <a:srgbClr val="333333"/>
            </a:solidFill>
            <a:round/>
            <a:headEnd/>
            <a:tailEnd/>
          </a:ln>
        </xdr:spPr>
      </xdr:sp>
      <xdr:sp macro="" textlink="">
        <xdr:nvSpPr>
          <xdr:cNvPr id="271467" name="Line 7"/>
          <xdr:cNvSpPr>
            <a:spLocks noChangeShapeType="1"/>
          </xdr:cNvSpPr>
        </xdr:nvSpPr>
        <xdr:spPr bwMode="auto">
          <a:xfrm>
            <a:off x="1451" y="162"/>
            <a:ext cx="175" cy="0"/>
          </a:xfrm>
          <a:prstGeom prst="line">
            <a:avLst/>
          </a:prstGeom>
          <a:noFill/>
          <a:ln w="9525">
            <a:solidFill>
              <a:srgbClr val="FFFFFF"/>
            </a:solidFill>
            <a:round/>
            <a:headEnd/>
            <a:tailEnd/>
          </a:ln>
        </xdr:spPr>
      </xdr:sp>
    </xdr:grpSp>
    <xdr:clientData/>
  </xdr:twoCellAnchor>
  <xdr:twoCellAnchor>
    <xdr:from>
      <xdr:col>44</xdr:col>
      <xdr:colOff>200025</xdr:colOff>
      <xdr:row>23</xdr:row>
      <xdr:rowOff>114300</xdr:rowOff>
    </xdr:from>
    <xdr:to>
      <xdr:col>50</xdr:col>
      <xdr:colOff>200025</xdr:colOff>
      <xdr:row>25</xdr:row>
      <xdr:rowOff>0</xdr:rowOff>
    </xdr:to>
    <xdr:sp macro="" textlink="">
      <xdr:nvSpPr>
        <xdr:cNvPr id="109884" name="Text Box 13"/>
        <xdr:cNvSpPr txBox="1">
          <a:spLocks noChangeArrowheads="1"/>
        </xdr:cNvSpPr>
      </xdr:nvSpPr>
      <xdr:spPr bwMode="auto">
        <a:xfrm>
          <a:off x="14039850" y="3629025"/>
          <a:ext cx="1657350" cy="17145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ru-RU" sz="900" b="0" i="0" u="none" strike="noStrike" baseline="0">
              <a:solidFill>
                <a:srgbClr val="333333"/>
              </a:solidFill>
              <a:latin typeface="Arial Cyr"/>
              <a:cs typeface="Arial Cyr"/>
            </a:rPr>
            <a:t>Отображать: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30480</xdr:colOff>
          <xdr:row>8</xdr:row>
          <xdr:rowOff>7620</xdr:rowOff>
        </xdr:from>
        <xdr:to>
          <xdr:col>50</xdr:col>
          <xdr:colOff>30480</xdr:colOff>
          <xdr:row>10</xdr:row>
          <xdr:rowOff>106680</xdr:rowOff>
        </xdr:to>
        <xdr:sp macro="" textlink="">
          <xdr:nvSpPr>
            <xdr:cNvPr id="271380" name="List Box 20" hidden="1">
              <a:extLst>
                <a:ext uri="{63B3BB69-23CF-44E3-9099-C40C66FF867C}">
                  <a14:compatExt spid="_x0000_s27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0</xdr:row>
          <xdr:rowOff>83820</xdr:rowOff>
        </xdr:from>
        <xdr:to>
          <xdr:col>2</xdr:col>
          <xdr:colOff>617220</xdr:colOff>
          <xdr:row>0</xdr:row>
          <xdr:rowOff>205740</xdr:rowOff>
        </xdr:to>
        <xdr:pic>
          <xdr:nvPicPr>
            <xdr:cNvPr id="271381" name="Picture 21"/>
            <xdr:cNvPicPr>
              <a:picLocks noChangeAspect="1" noChangeArrowheads="1"/>
              <a:extLst>
                <a:ext uri="{84589F7E-364E-4C9E-8A38-B11213B215E9}">
                  <a14:cameraTool cellRange="исходники!BY2:BZ2" spid="_x0000_s27139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0480" y="83820"/>
              <a:ext cx="1264920" cy="121920"/>
            </a:xfrm>
            <a:prstGeom prst="rect">
              <a:avLst/>
            </a:prstGeom>
            <a:noFill/>
            <a:ln w="9525">
              <a:solidFill>
                <a:srgbClr val="00CCFF" mc:Ignorable="a14" a14:legacySpreadsheetColorIndex="4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137160</xdr:colOff>
          <xdr:row>14</xdr:row>
          <xdr:rowOff>76200</xdr:rowOff>
        </xdr:from>
        <xdr:to>
          <xdr:col>50</xdr:col>
          <xdr:colOff>99060</xdr:colOff>
          <xdr:row>16</xdr:row>
          <xdr:rowOff>7620</xdr:rowOff>
        </xdr:to>
        <xdr:sp macro="" textlink="">
          <xdr:nvSpPr>
            <xdr:cNvPr id="271382" name="Drop Down 22" hidden="1">
              <a:extLst>
                <a:ext uri="{63B3BB69-23CF-44E3-9099-C40C66FF867C}">
                  <a14:compatExt spid="_x0000_s27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137160</xdr:colOff>
          <xdr:row>16</xdr:row>
          <xdr:rowOff>45720</xdr:rowOff>
        </xdr:from>
        <xdr:to>
          <xdr:col>50</xdr:col>
          <xdr:colOff>106680</xdr:colOff>
          <xdr:row>17</xdr:row>
          <xdr:rowOff>91440</xdr:rowOff>
        </xdr:to>
        <xdr:sp macro="" textlink="">
          <xdr:nvSpPr>
            <xdr:cNvPr id="271383" name="Drop Down 23" hidden="1">
              <a:extLst>
                <a:ext uri="{63B3BB69-23CF-44E3-9099-C40C66FF867C}">
                  <a14:compatExt spid="_x0000_s27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137160</xdr:colOff>
          <xdr:row>18</xdr:row>
          <xdr:rowOff>0</xdr:rowOff>
        </xdr:from>
        <xdr:to>
          <xdr:col>50</xdr:col>
          <xdr:colOff>106680</xdr:colOff>
          <xdr:row>19</xdr:row>
          <xdr:rowOff>45720</xdr:rowOff>
        </xdr:to>
        <xdr:sp macro="" textlink="">
          <xdr:nvSpPr>
            <xdr:cNvPr id="271384" name="Drop Down 24" hidden="1">
              <a:extLst>
                <a:ext uri="{63B3BB69-23CF-44E3-9099-C40C66FF867C}">
                  <a14:compatExt spid="_x0000_s27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53340</xdr:colOff>
          <xdr:row>117</xdr:row>
          <xdr:rowOff>38100</xdr:rowOff>
        </xdr:from>
        <xdr:to>
          <xdr:col>15</xdr:col>
          <xdr:colOff>114300</xdr:colOff>
          <xdr:row>117</xdr:row>
          <xdr:rowOff>144780</xdr:rowOff>
        </xdr:to>
        <xdr:pic>
          <xdr:nvPicPr>
            <xdr:cNvPr id="271385" name="Picture 25"/>
            <xdr:cNvPicPr>
              <a:picLocks noChangeAspect="1" noChangeArrowheads="1"/>
              <a:extLst>
                <a:ext uri="{84589F7E-364E-4C9E-8A38-B11213B215E9}">
                  <a14:cameraTool cellRange="исходники!CF1" spid="_x0000_s27140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181600" y="17571720"/>
              <a:ext cx="906780" cy="1066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</xdr:colOff>
          <xdr:row>116</xdr:row>
          <xdr:rowOff>53340</xdr:rowOff>
        </xdr:from>
        <xdr:to>
          <xdr:col>20</xdr:col>
          <xdr:colOff>83820</xdr:colOff>
          <xdr:row>117</xdr:row>
          <xdr:rowOff>7620</xdr:rowOff>
        </xdr:to>
        <xdr:pic>
          <xdr:nvPicPr>
            <xdr:cNvPr id="271386" name="Picture 26"/>
            <xdr:cNvPicPr>
              <a:picLocks noChangeAspect="1" noChangeArrowheads="1"/>
              <a:extLst>
                <a:ext uri="{84589F7E-364E-4C9E-8A38-B11213B215E9}">
                  <a14:cameraTool cellRange="исходники!CH1" spid="_x0000_s27140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560820" y="17396460"/>
              <a:ext cx="906780" cy="144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</xdr:colOff>
          <xdr:row>117</xdr:row>
          <xdr:rowOff>7620</xdr:rowOff>
        </xdr:from>
        <xdr:to>
          <xdr:col>20</xdr:col>
          <xdr:colOff>83820</xdr:colOff>
          <xdr:row>117</xdr:row>
          <xdr:rowOff>114300</xdr:rowOff>
        </xdr:to>
        <xdr:pic>
          <xdr:nvPicPr>
            <xdr:cNvPr id="271387" name="Picture 27"/>
            <xdr:cNvPicPr>
              <a:picLocks noChangeAspect="1" noChangeArrowheads="1"/>
              <a:extLst>
                <a:ext uri="{84589F7E-364E-4C9E-8A38-B11213B215E9}">
                  <a14:cameraTool cellRange="исходники!CJ1" spid="_x0000_s27140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560820" y="17541240"/>
              <a:ext cx="906780" cy="1066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15240</xdr:colOff>
          <xdr:row>116</xdr:row>
          <xdr:rowOff>129540</xdr:rowOff>
        </xdr:from>
        <xdr:to>
          <xdr:col>34</xdr:col>
          <xdr:colOff>76200</xdr:colOff>
          <xdr:row>117</xdr:row>
          <xdr:rowOff>83820</xdr:rowOff>
        </xdr:to>
        <xdr:pic>
          <xdr:nvPicPr>
            <xdr:cNvPr id="271388" name="Picture 28"/>
            <xdr:cNvPicPr>
              <a:picLocks noChangeAspect="1" noChangeArrowheads="1"/>
              <a:extLst>
                <a:ext uri="{84589F7E-364E-4C9E-8A38-B11213B215E9}">
                  <a14:cameraTool cellRange="исходники!CL1" spid="_x0000_s27140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0500360" y="17472660"/>
              <a:ext cx="906780" cy="144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137160</xdr:colOff>
          <xdr:row>12</xdr:row>
          <xdr:rowOff>106680</xdr:rowOff>
        </xdr:from>
        <xdr:to>
          <xdr:col>50</xdr:col>
          <xdr:colOff>91440</xdr:colOff>
          <xdr:row>14</xdr:row>
          <xdr:rowOff>38100</xdr:rowOff>
        </xdr:to>
        <xdr:sp macro="" textlink="">
          <xdr:nvSpPr>
            <xdr:cNvPr id="271389" name="Drop Down 29" hidden="1">
              <a:extLst>
                <a:ext uri="{63B3BB69-23CF-44E3-9099-C40C66FF867C}">
                  <a14:compatExt spid="_x0000_s27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129540</xdr:colOff>
          <xdr:row>19</xdr:row>
          <xdr:rowOff>99060</xdr:rowOff>
        </xdr:from>
        <xdr:to>
          <xdr:col>50</xdr:col>
          <xdr:colOff>99060</xdr:colOff>
          <xdr:row>21</xdr:row>
          <xdr:rowOff>30480</xdr:rowOff>
        </xdr:to>
        <xdr:sp macro="" textlink="">
          <xdr:nvSpPr>
            <xdr:cNvPr id="271390" name="Drop Down 30" hidden="1">
              <a:extLst>
                <a:ext uri="{63B3BB69-23CF-44E3-9099-C40C66FF867C}">
                  <a14:compatExt spid="_x0000_s27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45720</xdr:colOff>
          <xdr:row>25</xdr:row>
          <xdr:rowOff>45720</xdr:rowOff>
        </xdr:from>
        <xdr:to>
          <xdr:col>50</xdr:col>
          <xdr:colOff>99060</xdr:colOff>
          <xdr:row>28</xdr:row>
          <xdr:rowOff>30480</xdr:rowOff>
        </xdr:to>
        <xdr:sp macro="" textlink="">
          <xdr:nvSpPr>
            <xdr:cNvPr id="271391" name="List Box 31" hidden="1">
              <a:extLst>
                <a:ext uri="{63B3BB69-23CF-44E3-9099-C40C66FF867C}">
                  <a14:compatExt spid="_x0000_s27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60960</xdr:colOff>
          <xdr:row>30</xdr:row>
          <xdr:rowOff>22860</xdr:rowOff>
        </xdr:from>
        <xdr:to>
          <xdr:col>50</xdr:col>
          <xdr:colOff>114300</xdr:colOff>
          <xdr:row>33</xdr:row>
          <xdr:rowOff>7620</xdr:rowOff>
        </xdr:to>
        <xdr:sp macro="" textlink="">
          <xdr:nvSpPr>
            <xdr:cNvPr id="271392" name="List Box 32" hidden="1">
              <a:extLst>
                <a:ext uri="{63B3BB69-23CF-44E3-9099-C40C66FF867C}">
                  <a14:compatExt spid="_x0000_s27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68580</xdr:colOff>
          <xdr:row>34</xdr:row>
          <xdr:rowOff>68580</xdr:rowOff>
        </xdr:from>
        <xdr:to>
          <xdr:col>50</xdr:col>
          <xdr:colOff>121920</xdr:colOff>
          <xdr:row>37</xdr:row>
          <xdr:rowOff>53340</xdr:rowOff>
        </xdr:to>
        <xdr:sp macro="" textlink="">
          <xdr:nvSpPr>
            <xdr:cNvPr id="271393" name="List Box 33" hidden="1">
              <a:extLst>
                <a:ext uri="{63B3BB69-23CF-44E3-9099-C40C66FF867C}">
                  <a14:compatExt spid="_x0000_s27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85725</xdr:colOff>
      <xdr:row>4</xdr:row>
      <xdr:rowOff>76200</xdr:rowOff>
    </xdr:from>
    <xdr:to>
      <xdr:col>51</xdr:col>
      <xdr:colOff>9525</xdr:colOff>
      <xdr:row>40</xdr:row>
      <xdr:rowOff>66675</xdr:rowOff>
    </xdr:to>
    <xdr:sp macro="" textlink="">
      <xdr:nvSpPr>
        <xdr:cNvPr id="110366" name="AutoShape 1"/>
        <xdr:cNvSpPr>
          <a:spLocks noChangeArrowheads="1"/>
        </xdr:cNvSpPr>
      </xdr:nvSpPr>
      <xdr:spPr bwMode="auto">
        <a:xfrm>
          <a:off x="13925550" y="876300"/>
          <a:ext cx="1857375" cy="5133975"/>
        </a:xfrm>
        <a:prstGeom prst="bevel">
          <a:avLst>
            <a:gd name="adj" fmla="val 1528"/>
          </a:avLst>
        </a:prstGeom>
        <a:solidFill>
          <a:srgbClr val="C0C0C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152400</xdr:colOff>
      <xdr:row>5</xdr:row>
      <xdr:rowOff>0</xdr:rowOff>
    </xdr:from>
    <xdr:to>
      <xdr:col>50</xdr:col>
      <xdr:colOff>219075</xdr:colOff>
      <xdr:row>6</xdr:row>
      <xdr:rowOff>47625</xdr:rowOff>
    </xdr:to>
    <xdr:sp macro="" textlink="">
      <xdr:nvSpPr>
        <xdr:cNvPr id="109866" name="Rectangle 3"/>
        <xdr:cNvSpPr>
          <a:spLocks noChangeArrowheads="1"/>
        </xdr:cNvSpPr>
      </xdr:nvSpPr>
      <xdr:spPr bwMode="auto">
        <a:xfrm>
          <a:off x="13992225" y="942975"/>
          <a:ext cx="1724025" cy="190500"/>
        </a:xfrm>
        <a:prstGeom prst="rect">
          <a:avLst/>
        </a:prstGeom>
        <a:gradFill rotWithShape="1">
          <a:gsLst>
            <a:gs pos="0">
              <a:srgbClr val="333399"/>
            </a:gs>
            <a:gs pos="100000">
              <a:srgbClr val="B4B4D9"/>
            </a:gs>
          </a:gsLst>
          <a:lin ang="0" scaled="1"/>
        </a:gradFill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ru-RU" sz="900" b="0" i="0" u="none" strike="noStrike" baseline="0">
              <a:solidFill>
                <a:srgbClr val="FFFFFF"/>
              </a:solidFill>
              <a:latin typeface="Arial"/>
              <a:cs typeface="Arial"/>
            </a:rPr>
            <a:t>Панель управления</a:t>
          </a:r>
        </a:p>
      </xdr:txBody>
    </xdr:sp>
    <xdr:clientData/>
  </xdr:twoCellAnchor>
  <xdr:twoCellAnchor>
    <xdr:from>
      <xdr:col>44</xdr:col>
      <xdr:colOff>266700</xdr:colOff>
      <xdr:row>6</xdr:row>
      <xdr:rowOff>104775</xdr:rowOff>
    </xdr:from>
    <xdr:to>
      <xdr:col>50</xdr:col>
      <xdr:colOff>28575</xdr:colOff>
      <xdr:row>7</xdr:row>
      <xdr:rowOff>142875</xdr:rowOff>
    </xdr:to>
    <xdr:sp macro="" textlink="">
      <xdr:nvSpPr>
        <xdr:cNvPr id="109572" name="Text Box 4"/>
        <xdr:cNvSpPr txBox="1">
          <a:spLocks noChangeArrowheads="1"/>
        </xdr:cNvSpPr>
      </xdr:nvSpPr>
      <xdr:spPr bwMode="auto">
        <a:xfrm>
          <a:off x="14144625" y="1190625"/>
          <a:ext cx="1419225" cy="180975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Период прогноза:</a:t>
          </a:r>
        </a:p>
      </xdr:txBody>
    </xdr:sp>
    <xdr:clientData/>
  </xdr:twoCellAnchor>
  <xdr:twoCellAnchor>
    <xdr:from>
      <xdr:col>44</xdr:col>
      <xdr:colOff>152400</xdr:colOff>
      <xdr:row>11</xdr:row>
      <xdr:rowOff>57150</xdr:rowOff>
    </xdr:from>
    <xdr:to>
      <xdr:col>50</xdr:col>
      <xdr:colOff>161925</xdr:colOff>
      <xdr:row>11</xdr:row>
      <xdr:rowOff>66675</xdr:rowOff>
    </xdr:to>
    <xdr:grpSp>
      <xdr:nvGrpSpPr>
        <xdr:cNvPr id="110369" name="Group 5"/>
        <xdr:cNvGrpSpPr>
          <a:grpSpLocks/>
        </xdr:cNvGrpSpPr>
      </xdr:nvGrpSpPr>
      <xdr:grpSpPr bwMode="auto">
        <a:xfrm>
          <a:off x="14302740" y="1870710"/>
          <a:ext cx="1701165" cy="9525"/>
          <a:chOff x="1451" y="161"/>
          <a:chExt cx="175" cy="1"/>
        </a:xfrm>
      </xdr:grpSpPr>
      <xdr:sp macro="" textlink="">
        <xdr:nvSpPr>
          <xdr:cNvPr id="110384" name="Line 6"/>
          <xdr:cNvSpPr>
            <a:spLocks noChangeShapeType="1"/>
          </xdr:cNvSpPr>
        </xdr:nvSpPr>
        <xdr:spPr bwMode="auto">
          <a:xfrm>
            <a:off x="1451" y="161"/>
            <a:ext cx="175" cy="0"/>
          </a:xfrm>
          <a:prstGeom prst="line">
            <a:avLst/>
          </a:prstGeom>
          <a:noFill/>
          <a:ln w="9525">
            <a:solidFill>
              <a:srgbClr val="333333"/>
            </a:solidFill>
            <a:round/>
            <a:headEnd/>
            <a:tailEnd/>
          </a:ln>
        </xdr:spPr>
      </xdr:sp>
      <xdr:sp macro="" textlink="">
        <xdr:nvSpPr>
          <xdr:cNvPr id="110385" name="Line 7"/>
          <xdr:cNvSpPr>
            <a:spLocks noChangeShapeType="1"/>
          </xdr:cNvSpPr>
        </xdr:nvSpPr>
        <xdr:spPr bwMode="auto">
          <a:xfrm>
            <a:off x="1451" y="162"/>
            <a:ext cx="175" cy="0"/>
          </a:xfrm>
          <a:prstGeom prst="line">
            <a:avLst/>
          </a:prstGeom>
          <a:noFill/>
          <a:ln w="9525">
            <a:solidFill>
              <a:srgbClr val="FFFFFF"/>
            </a:solidFill>
            <a:round/>
            <a:headEnd/>
            <a:tailEnd/>
          </a:ln>
        </xdr:spPr>
      </xdr:sp>
    </xdr:grpSp>
    <xdr:clientData/>
  </xdr:twoCellAnchor>
  <xdr:twoCellAnchor>
    <xdr:from>
      <xdr:col>45</xdr:col>
      <xdr:colOff>76200</xdr:colOff>
      <xdr:row>0</xdr:row>
      <xdr:rowOff>266700</xdr:rowOff>
    </xdr:from>
    <xdr:to>
      <xdr:col>57</xdr:col>
      <xdr:colOff>190500</xdr:colOff>
      <xdr:row>2</xdr:row>
      <xdr:rowOff>66675</xdr:rowOff>
    </xdr:to>
    <xdr:sp macro="" textlink="">
      <xdr:nvSpPr>
        <xdr:cNvPr id="109869" name="Text Box 8"/>
        <xdr:cNvSpPr txBox="1">
          <a:spLocks noChangeArrowheads="1"/>
        </xdr:cNvSpPr>
      </xdr:nvSpPr>
      <xdr:spPr bwMode="auto">
        <a:xfrm>
          <a:off x="14192250" y="266700"/>
          <a:ext cx="3429000" cy="295275"/>
        </a:xfrm>
        <a:prstGeom prst="rect">
          <a:avLst/>
        </a:prstGeom>
        <a:solidFill>
          <a:srgbClr val="CCFFFF"/>
        </a:solidFill>
        <a:ln w="38100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 печатью проверить границы листа.</a:t>
          </a:r>
        </a:p>
        <a:p>
          <a:pPr algn="ctr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 fPrintsWithSheet="0"/>
  </xdr:twoCellAnchor>
  <xdr:twoCellAnchor editAs="oneCell">
    <xdr:from>
      <xdr:col>31</xdr:col>
      <xdr:colOff>219075</xdr:colOff>
      <xdr:row>0</xdr:row>
      <xdr:rowOff>104775</xdr:rowOff>
    </xdr:from>
    <xdr:to>
      <xdr:col>40</xdr:col>
      <xdr:colOff>66675</xdr:colOff>
      <xdr:row>0</xdr:row>
      <xdr:rowOff>238125</xdr:rowOff>
    </xdr:to>
    <xdr:pic>
      <xdr:nvPicPr>
        <xdr:cNvPr id="11037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67975" y="104775"/>
          <a:ext cx="233362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44</xdr:col>
      <xdr:colOff>200025</xdr:colOff>
      <xdr:row>11</xdr:row>
      <xdr:rowOff>76200</xdr:rowOff>
    </xdr:from>
    <xdr:to>
      <xdr:col>50</xdr:col>
      <xdr:colOff>200025</xdr:colOff>
      <xdr:row>12</xdr:row>
      <xdr:rowOff>66675</xdr:rowOff>
    </xdr:to>
    <xdr:sp macro="" textlink="">
      <xdr:nvSpPr>
        <xdr:cNvPr id="109606" name="Text Box 13"/>
        <xdr:cNvSpPr txBox="1">
          <a:spLocks noChangeArrowheads="1"/>
        </xdr:cNvSpPr>
      </xdr:nvSpPr>
      <xdr:spPr bwMode="auto">
        <a:xfrm>
          <a:off x="14039850" y="1876425"/>
          <a:ext cx="1657350" cy="13335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ru-RU" sz="800" b="0" i="0" u="none" strike="noStrike" baseline="0">
              <a:solidFill>
                <a:srgbClr val="333333"/>
              </a:solidFill>
              <a:latin typeface="Arial Cyr"/>
              <a:cs typeface="Arial Cyr"/>
            </a:rPr>
            <a:t>Фильтр отображения цвета:</a:t>
          </a:r>
        </a:p>
      </xdr:txBody>
    </xdr:sp>
    <xdr:clientData/>
  </xdr:twoCellAnchor>
  <xdr:twoCellAnchor>
    <xdr:from>
      <xdr:col>44</xdr:col>
      <xdr:colOff>171450</xdr:colOff>
      <xdr:row>14</xdr:row>
      <xdr:rowOff>123825</xdr:rowOff>
    </xdr:from>
    <xdr:to>
      <xdr:col>45</xdr:col>
      <xdr:colOff>85725</xdr:colOff>
      <xdr:row>15</xdr:row>
      <xdr:rowOff>123825</xdr:rowOff>
    </xdr:to>
    <xdr:sp macro="" textlink="">
      <xdr:nvSpPr>
        <xdr:cNvPr id="110374" name="Rectangle 17"/>
        <xdr:cNvSpPr>
          <a:spLocks noChangeArrowheads="1"/>
        </xdr:cNvSpPr>
      </xdr:nvSpPr>
      <xdr:spPr bwMode="auto">
        <a:xfrm>
          <a:off x="14011275" y="2352675"/>
          <a:ext cx="190500" cy="142875"/>
        </a:xfrm>
        <a:prstGeom prst="rect">
          <a:avLst/>
        </a:prstGeom>
        <a:solidFill>
          <a:srgbClr val="00CC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171450</xdr:colOff>
      <xdr:row>16</xdr:row>
      <xdr:rowOff>85725</xdr:rowOff>
    </xdr:from>
    <xdr:to>
      <xdr:col>45</xdr:col>
      <xdr:colOff>85725</xdr:colOff>
      <xdr:row>17</xdr:row>
      <xdr:rowOff>85725</xdr:rowOff>
    </xdr:to>
    <xdr:sp macro="" textlink="">
      <xdr:nvSpPr>
        <xdr:cNvPr id="110375" name="Rectangle 18"/>
        <xdr:cNvSpPr>
          <a:spLocks noChangeArrowheads="1"/>
        </xdr:cNvSpPr>
      </xdr:nvSpPr>
      <xdr:spPr bwMode="auto">
        <a:xfrm>
          <a:off x="14011275" y="2600325"/>
          <a:ext cx="190500" cy="142875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171450</xdr:colOff>
      <xdr:row>18</xdr:row>
      <xdr:rowOff>28575</xdr:rowOff>
    </xdr:from>
    <xdr:to>
      <xdr:col>45</xdr:col>
      <xdr:colOff>85725</xdr:colOff>
      <xdr:row>19</xdr:row>
      <xdr:rowOff>28575</xdr:rowOff>
    </xdr:to>
    <xdr:sp macro="" textlink="">
      <xdr:nvSpPr>
        <xdr:cNvPr id="110376" name="Rectangle 19"/>
        <xdr:cNvSpPr>
          <a:spLocks noChangeArrowheads="1"/>
        </xdr:cNvSpPr>
      </xdr:nvSpPr>
      <xdr:spPr bwMode="auto">
        <a:xfrm>
          <a:off x="14011275" y="2828925"/>
          <a:ext cx="190500" cy="142875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171450</xdr:colOff>
      <xdr:row>13</xdr:row>
      <xdr:rowOff>38100</xdr:rowOff>
    </xdr:from>
    <xdr:to>
      <xdr:col>45</xdr:col>
      <xdr:colOff>85725</xdr:colOff>
      <xdr:row>14</xdr:row>
      <xdr:rowOff>38100</xdr:rowOff>
    </xdr:to>
    <xdr:sp macro="" textlink="">
      <xdr:nvSpPr>
        <xdr:cNvPr id="110377" name="Rectangle 26"/>
        <xdr:cNvSpPr>
          <a:spLocks noChangeArrowheads="1"/>
        </xdr:cNvSpPr>
      </xdr:nvSpPr>
      <xdr:spPr bwMode="auto">
        <a:xfrm>
          <a:off x="14011275" y="2124075"/>
          <a:ext cx="190500" cy="142875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171450</xdr:colOff>
      <xdr:row>20</xdr:row>
      <xdr:rowOff>9525</xdr:rowOff>
    </xdr:from>
    <xdr:to>
      <xdr:col>45</xdr:col>
      <xdr:colOff>85725</xdr:colOff>
      <xdr:row>21</xdr:row>
      <xdr:rowOff>9525</xdr:rowOff>
    </xdr:to>
    <xdr:sp macro="" textlink="">
      <xdr:nvSpPr>
        <xdr:cNvPr id="110378" name="Rectangle 29"/>
        <xdr:cNvSpPr>
          <a:spLocks noChangeArrowheads="1"/>
        </xdr:cNvSpPr>
      </xdr:nvSpPr>
      <xdr:spPr bwMode="auto">
        <a:xfrm>
          <a:off x="14011275" y="3095625"/>
          <a:ext cx="190500" cy="142875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190500</xdr:colOff>
      <xdr:row>23</xdr:row>
      <xdr:rowOff>0</xdr:rowOff>
    </xdr:from>
    <xdr:to>
      <xdr:col>50</xdr:col>
      <xdr:colOff>200025</xdr:colOff>
      <xdr:row>23</xdr:row>
      <xdr:rowOff>9525</xdr:rowOff>
    </xdr:to>
    <xdr:grpSp>
      <xdr:nvGrpSpPr>
        <xdr:cNvPr id="110379" name="Group 5"/>
        <xdr:cNvGrpSpPr>
          <a:grpSpLocks/>
        </xdr:cNvGrpSpPr>
      </xdr:nvGrpSpPr>
      <xdr:grpSpPr bwMode="auto">
        <a:xfrm>
          <a:off x="14340840" y="3550920"/>
          <a:ext cx="1701165" cy="9525"/>
          <a:chOff x="1451" y="161"/>
          <a:chExt cx="175" cy="1"/>
        </a:xfrm>
      </xdr:grpSpPr>
      <xdr:sp macro="" textlink="">
        <xdr:nvSpPr>
          <xdr:cNvPr id="110382" name="Line 6"/>
          <xdr:cNvSpPr>
            <a:spLocks noChangeShapeType="1"/>
          </xdr:cNvSpPr>
        </xdr:nvSpPr>
        <xdr:spPr bwMode="auto">
          <a:xfrm>
            <a:off x="1451" y="161"/>
            <a:ext cx="175" cy="0"/>
          </a:xfrm>
          <a:prstGeom prst="line">
            <a:avLst/>
          </a:prstGeom>
          <a:noFill/>
          <a:ln w="9525">
            <a:solidFill>
              <a:srgbClr val="333333"/>
            </a:solidFill>
            <a:round/>
            <a:headEnd/>
            <a:tailEnd/>
          </a:ln>
        </xdr:spPr>
      </xdr:sp>
      <xdr:sp macro="" textlink="">
        <xdr:nvSpPr>
          <xdr:cNvPr id="110383" name="Line 7"/>
          <xdr:cNvSpPr>
            <a:spLocks noChangeShapeType="1"/>
          </xdr:cNvSpPr>
        </xdr:nvSpPr>
        <xdr:spPr bwMode="auto">
          <a:xfrm>
            <a:off x="1451" y="162"/>
            <a:ext cx="175" cy="0"/>
          </a:xfrm>
          <a:prstGeom prst="line">
            <a:avLst/>
          </a:prstGeom>
          <a:noFill/>
          <a:ln w="9525">
            <a:solidFill>
              <a:srgbClr val="FFFFFF"/>
            </a:solidFill>
            <a:round/>
            <a:headEnd/>
            <a:tailEnd/>
          </a:ln>
        </xdr:spPr>
      </xdr:sp>
    </xdr:grpSp>
    <xdr:clientData/>
  </xdr:twoCellAnchor>
  <xdr:twoCellAnchor>
    <xdr:from>
      <xdr:col>44</xdr:col>
      <xdr:colOff>200025</xdr:colOff>
      <xdr:row>23</xdr:row>
      <xdr:rowOff>114300</xdr:rowOff>
    </xdr:from>
    <xdr:to>
      <xdr:col>50</xdr:col>
      <xdr:colOff>200025</xdr:colOff>
      <xdr:row>25</xdr:row>
      <xdr:rowOff>0</xdr:rowOff>
    </xdr:to>
    <xdr:sp macro="" textlink="">
      <xdr:nvSpPr>
        <xdr:cNvPr id="109884" name="Text Box 13"/>
        <xdr:cNvSpPr txBox="1">
          <a:spLocks noChangeArrowheads="1"/>
        </xdr:cNvSpPr>
      </xdr:nvSpPr>
      <xdr:spPr bwMode="auto">
        <a:xfrm>
          <a:off x="14039850" y="3629025"/>
          <a:ext cx="1657350" cy="17145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ru-RU" sz="900" b="0" i="0" u="none" strike="noStrike" baseline="0">
              <a:solidFill>
                <a:srgbClr val="333333"/>
              </a:solidFill>
              <a:latin typeface="Arial Cyr"/>
              <a:cs typeface="Arial Cyr"/>
            </a:rPr>
            <a:t>Отображать:</a:t>
          </a:r>
        </a:p>
      </xdr:txBody>
    </xdr:sp>
    <xdr:clientData/>
  </xdr:twoCellAnchor>
  <xdr:twoCellAnchor>
    <xdr:from>
      <xdr:col>13</xdr:col>
      <xdr:colOff>15240</xdr:colOff>
      <xdr:row>18</xdr:row>
      <xdr:rowOff>83820</xdr:rowOff>
    </xdr:from>
    <xdr:to>
      <xdr:col>93</xdr:col>
      <xdr:colOff>236220</xdr:colOff>
      <xdr:row>176</xdr:row>
      <xdr:rowOff>89535</xdr:rowOff>
    </xdr:to>
    <xdr:sp macro="" textlink="">
      <xdr:nvSpPr>
        <xdr:cNvPr id="110381" name="Rectangle 738"/>
        <xdr:cNvSpPr>
          <a:spLocks noChangeArrowheads="1"/>
        </xdr:cNvSpPr>
      </xdr:nvSpPr>
      <xdr:spPr bwMode="auto">
        <a:xfrm>
          <a:off x="5425440" y="2910840"/>
          <a:ext cx="23119080" cy="249231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30480</xdr:colOff>
          <xdr:row>8</xdr:row>
          <xdr:rowOff>7620</xdr:rowOff>
        </xdr:from>
        <xdr:to>
          <xdr:col>50</xdr:col>
          <xdr:colOff>30480</xdr:colOff>
          <xdr:row>10</xdr:row>
          <xdr:rowOff>106680</xdr:rowOff>
        </xdr:to>
        <xdr:sp macro="" textlink="">
          <xdr:nvSpPr>
            <xdr:cNvPr id="109570" name="List Box 2" hidden="1">
              <a:extLst>
                <a:ext uri="{63B3BB69-23CF-44E3-9099-C40C66FF867C}">
                  <a14:compatExt spid="_x0000_s109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137160</xdr:colOff>
          <xdr:row>14</xdr:row>
          <xdr:rowOff>76200</xdr:rowOff>
        </xdr:from>
        <xdr:to>
          <xdr:col>50</xdr:col>
          <xdr:colOff>99060</xdr:colOff>
          <xdr:row>16</xdr:row>
          <xdr:rowOff>7620</xdr:rowOff>
        </xdr:to>
        <xdr:sp macro="" textlink="">
          <xdr:nvSpPr>
            <xdr:cNvPr id="109582" name="Drop Down 14" hidden="1">
              <a:extLst>
                <a:ext uri="{63B3BB69-23CF-44E3-9099-C40C66FF867C}">
                  <a14:compatExt spid="_x0000_s109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137160</xdr:colOff>
          <xdr:row>16</xdr:row>
          <xdr:rowOff>45720</xdr:rowOff>
        </xdr:from>
        <xdr:to>
          <xdr:col>50</xdr:col>
          <xdr:colOff>106680</xdr:colOff>
          <xdr:row>17</xdr:row>
          <xdr:rowOff>91440</xdr:rowOff>
        </xdr:to>
        <xdr:sp macro="" textlink="">
          <xdr:nvSpPr>
            <xdr:cNvPr id="109583" name="Drop Down 15" hidden="1">
              <a:extLst>
                <a:ext uri="{63B3BB69-23CF-44E3-9099-C40C66FF867C}">
                  <a14:compatExt spid="_x0000_s109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144780</xdr:colOff>
          <xdr:row>18</xdr:row>
          <xdr:rowOff>0</xdr:rowOff>
        </xdr:from>
        <xdr:to>
          <xdr:col>50</xdr:col>
          <xdr:colOff>114300</xdr:colOff>
          <xdr:row>19</xdr:row>
          <xdr:rowOff>45720</xdr:rowOff>
        </xdr:to>
        <xdr:sp macro="" textlink="">
          <xdr:nvSpPr>
            <xdr:cNvPr id="109584" name="Drop Down 16" hidden="1">
              <a:extLst>
                <a:ext uri="{63B3BB69-23CF-44E3-9099-C40C66FF867C}">
                  <a14:compatExt spid="_x0000_s109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137160</xdr:colOff>
          <xdr:row>12</xdr:row>
          <xdr:rowOff>106680</xdr:rowOff>
        </xdr:from>
        <xdr:to>
          <xdr:col>50</xdr:col>
          <xdr:colOff>91440</xdr:colOff>
          <xdr:row>14</xdr:row>
          <xdr:rowOff>38100</xdr:rowOff>
        </xdr:to>
        <xdr:sp macro="" textlink="">
          <xdr:nvSpPr>
            <xdr:cNvPr id="109595" name="Drop Down 27" hidden="1">
              <a:extLst>
                <a:ext uri="{63B3BB69-23CF-44E3-9099-C40C66FF867C}">
                  <a14:compatExt spid="_x0000_s109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144780</xdr:colOff>
          <xdr:row>19</xdr:row>
          <xdr:rowOff>99060</xdr:rowOff>
        </xdr:from>
        <xdr:to>
          <xdr:col>50</xdr:col>
          <xdr:colOff>114300</xdr:colOff>
          <xdr:row>21</xdr:row>
          <xdr:rowOff>30480</xdr:rowOff>
        </xdr:to>
        <xdr:sp macro="" textlink="">
          <xdr:nvSpPr>
            <xdr:cNvPr id="109596" name="Drop Down 28" hidden="1">
              <a:extLst>
                <a:ext uri="{63B3BB69-23CF-44E3-9099-C40C66FF867C}">
                  <a14:compatExt spid="_x0000_s109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45720</xdr:colOff>
          <xdr:row>25</xdr:row>
          <xdr:rowOff>45720</xdr:rowOff>
        </xdr:from>
        <xdr:to>
          <xdr:col>50</xdr:col>
          <xdr:colOff>99060</xdr:colOff>
          <xdr:row>28</xdr:row>
          <xdr:rowOff>30480</xdr:rowOff>
        </xdr:to>
        <xdr:sp macro="" textlink="">
          <xdr:nvSpPr>
            <xdr:cNvPr id="109885" name="List Box 317" hidden="1">
              <a:extLst>
                <a:ext uri="{63B3BB69-23CF-44E3-9099-C40C66FF867C}">
                  <a14:compatExt spid="_x0000_s109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60960</xdr:colOff>
          <xdr:row>30</xdr:row>
          <xdr:rowOff>22860</xdr:rowOff>
        </xdr:from>
        <xdr:to>
          <xdr:col>50</xdr:col>
          <xdr:colOff>114300</xdr:colOff>
          <xdr:row>33</xdr:row>
          <xdr:rowOff>7620</xdr:rowOff>
        </xdr:to>
        <xdr:sp macro="" textlink="">
          <xdr:nvSpPr>
            <xdr:cNvPr id="109886" name="List Box 318" hidden="1">
              <a:extLst>
                <a:ext uri="{63B3BB69-23CF-44E3-9099-C40C66FF867C}">
                  <a14:compatExt spid="_x0000_s109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68580</xdr:colOff>
          <xdr:row>34</xdr:row>
          <xdr:rowOff>68580</xdr:rowOff>
        </xdr:from>
        <xdr:to>
          <xdr:col>50</xdr:col>
          <xdr:colOff>121920</xdr:colOff>
          <xdr:row>37</xdr:row>
          <xdr:rowOff>53340</xdr:rowOff>
        </xdr:to>
        <xdr:sp macro="" textlink="">
          <xdr:nvSpPr>
            <xdr:cNvPr id="110305" name="List Box 737" hidden="1">
              <a:extLst>
                <a:ext uri="{63B3BB69-23CF-44E3-9099-C40C66FF867C}">
                  <a14:compatExt spid="_x0000_s110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162</xdr:col>
          <xdr:colOff>91440</xdr:colOff>
          <xdr:row>5</xdr:row>
          <xdr:rowOff>30480</xdr:rowOff>
        </xdr:from>
        <xdr:to>
          <xdr:col>162</xdr:col>
          <xdr:colOff>1188720</xdr:colOff>
          <xdr:row>8</xdr:row>
          <xdr:rowOff>76200</xdr:rowOff>
        </xdr:to>
        <xdr:sp macro="" textlink="">
          <xdr:nvSpPr>
            <xdr:cNvPr id="110593" name="List Box 1" hidden="1">
              <a:extLst>
                <a:ext uri="{63B3BB69-23CF-44E3-9099-C40C66FF867C}">
                  <a14:compatExt spid="_x0000_s110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</xdr:col>
          <xdr:colOff>22860</xdr:colOff>
          <xdr:row>14</xdr:row>
          <xdr:rowOff>60960</xdr:rowOff>
        </xdr:from>
        <xdr:to>
          <xdr:col>162</xdr:col>
          <xdr:colOff>1188720</xdr:colOff>
          <xdr:row>16</xdr:row>
          <xdr:rowOff>114300</xdr:rowOff>
        </xdr:to>
        <xdr:sp macro="" textlink="">
          <xdr:nvSpPr>
            <xdr:cNvPr id="110594" name="List Box 2" hidden="1">
              <a:extLst>
                <a:ext uri="{63B3BB69-23CF-44E3-9099-C40C66FF867C}">
                  <a14:compatExt spid="_x0000_s110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</xdr:col>
          <xdr:colOff>22860</xdr:colOff>
          <xdr:row>24</xdr:row>
          <xdr:rowOff>60960</xdr:rowOff>
        </xdr:from>
        <xdr:to>
          <xdr:col>162</xdr:col>
          <xdr:colOff>1188720</xdr:colOff>
          <xdr:row>26</xdr:row>
          <xdr:rowOff>121920</xdr:rowOff>
        </xdr:to>
        <xdr:sp macro="" textlink="">
          <xdr:nvSpPr>
            <xdr:cNvPr id="110595" name="List Box 3" hidden="1">
              <a:extLst>
                <a:ext uri="{63B3BB69-23CF-44E3-9099-C40C66FF867C}">
                  <a14:compatExt spid="_x0000_s110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170</xdr:col>
          <xdr:colOff>220980</xdr:colOff>
          <xdr:row>5</xdr:row>
          <xdr:rowOff>68580</xdr:rowOff>
        </xdr:from>
        <xdr:to>
          <xdr:col>173</xdr:col>
          <xdr:colOff>358140</xdr:colOff>
          <xdr:row>12</xdr:row>
          <xdr:rowOff>45720</xdr:rowOff>
        </xdr:to>
        <xdr:sp macro="" textlink="">
          <xdr:nvSpPr>
            <xdr:cNvPr id="110596" name="List Box 4" hidden="1">
              <a:extLst>
                <a:ext uri="{63B3BB69-23CF-44E3-9099-C40C66FF867C}">
                  <a14:compatExt spid="_x0000_s110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66675</xdr:colOff>
      <xdr:row>11</xdr:row>
      <xdr:rowOff>85725</xdr:rowOff>
    </xdr:from>
    <xdr:to>
      <xdr:col>32</xdr:col>
      <xdr:colOff>76200</xdr:colOff>
      <xdr:row>11</xdr:row>
      <xdr:rowOff>161925</xdr:rowOff>
    </xdr:to>
    <xdr:sp macro="" textlink="">
      <xdr:nvSpPr>
        <xdr:cNvPr id="1129" name="Rectangle 4"/>
        <xdr:cNvSpPr>
          <a:spLocks noChangeArrowheads="1"/>
        </xdr:cNvSpPr>
      </xdr:nvSpPr>
      <xdr:spPr bwMode="auto">
        <a:xfrm>
          <a:off x="32546925" y="1866900"/>
          <a:ext cx="1057275" cy="76200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57150</xdr:colOff>
      <xdr:row>11</xdr:row>
      <xdr:rowOff>66675</xdr:rowOff>
    </xdr:from>
    <xdr:to>
      <xdr:col>36</xdr:col>
      <xdr:colOff>104775</xdr:colOff>
      <xdr:row>11</xdr:row>
      <xdr:rowOff>142875</xdr:rowOff>
    </xdr:to>
    <xdr:sp macro="" textlink="">
      <xdr:nvSpPr>
        <xdr:cNvPr id="1130" name="Rectangle 5"/>
        <xdr:cNvSpPr>
          <a:spLocks noChangeArrowheads="1"/>
        </xdr:cNvSpPr>
      </xdr:nvSpPr>
      <xdr:spPr bwMode="auto">
        <a:xfrm>
          <a:off x="35347275" y="1847850"/>
          <a:ext cx="152400" cy="7620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47625</xdr:colOff>
      <xdr:row>11</xdr:row>
      <xdr:rowOff>47625</xdr:rowOff>
    </xdr:from>
    <xdr:to>
      <xdr:col>40</xdr:col>
      <xdr:colOff>200025</xdr:colOff>
      <xdr:row>11</xdr:row>
      <xdr:rowOff>123825</xdr:rowOff>
    </xdr:to>
    <xdr:sp macro="" textlink="">
      <xdr:nvSpPr>
        <xdr:cNvPr id="1131" name="Rectangle 6"/>
        <xdr:cNvSpPr>
          <a:spLocks noChangeArrowheads="1"/>
        </xdr:cNvSpPr>
      </xdr:nvSpPr>
      <xdr:spPr bwMode="auto">
        <a:xfrm>
          <a:off x="36795075" y="1828800"/>
          <a:ext cx="152400" cy="76200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47625</xdr:colOff>
      <xdr:row>11</xdr:row>
      <xdr:rowOff>47625</xdr:rowOff>
    </xdr:from>
    <xdr:to>
      <xdr:col>44</xdr:col>
      <xdr:colOff>200025</xdr:colOff>
      <xdr:row>11</xdr:row>
      <xdr:rowOff>123825</xdr:rowOff>
    </xdr:to>
    <xdr:sp macro="" textlink="">
      <xdr:nvSpPr>
        <xdr:cNvPr id="1132" name="Rectangle 7"/>
        <xdr:cNvSpPr>
          <a:spLocks noChangeArrowheads="1"/>
        </xdr:cNvSpPr>
      </xdr:nvSpPr>
      <xdr:spPr bwMode="auto">
        <a:xfrm>
          <a:off x="37957125" y="1828800"/>
          <a:ext cx="152400" cy="7620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48</xdr:col>
      <xdr:colOff>47625</xdr:colOff>
      <xdr:row>11</xdr:row>
      <xdr:rowOff>47625</xdr:rowOff>
    </xdr:from>
    <xdr:to>
      <xdr:col>48</xdr:col>
      <xdr:colOff>200025</xdr:colOff>
      <xdr:row>11</xdr:row>
      <xdr:rowOff>123825</xdr:rowOff>
    </xdr:to>
    <xdr:sp macro="" textlink="">
      <xdr:nvSpPr>
        <xdr:cNvPr id="1133" name="Rectangle 8"/>
        <xdr:cNvSpPr>
          <a:spLocks noChangeArrowheads="1"/>
        </xdr:cNvSpPr>
      </xdr:nvSpPr>
      <xdr:spPr bwMode="auto">
        <a:xfrm>
          <a:off x="39147750" y="1828800"/>
          <a:ext cx="152400" cy="76200"/>
        </a:xfrm>
        <a:prstGeom prst="rect">
          <a:avLst/>
        </a:prstGeom>
        <a:solidFill>
          <a:srgbClr val="FF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47625</xdr:colOff>
      <xdr:row>12</xdr:row>
      <xdr:rowOff>47625</xdr:rowOff>
    </xdr:from>
    <xdr:to>
      <xdr:col>40</xdr:col>
      <xdr:colOff>200025</xdr:colOff>
      <xdr:row>12</xdr:row>
      <xdr:rowOff>123825</xdr:rowOff>
    </xdr:to>
    <xdr:sp macro="" textlink="">
      <xdr:nvSpPr>
        <xdr:cNvPr id="1134" name="Rectangle 9"/>
        <xdr:cNvSpPr>
          <a:spLocks noChangeArrowheads="1"/>
        </xdr:cNvSpPr>
      </xdr:nvSpPr>
      <xdr:spPr bwMode="auto">
        <a:xfrm>
          <a:off x="36795075" y="2019300"/>
          <a:ext cx="152400" cy="76200"/>
        </a:xfrm>
        <a:prstGeom prst="rect">
          <a:avLst/>
        </a:prstGeom>
        <a:solidFill>
          <a:srgbClr val="99CC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44</xdr:col>
      <xdr:colOff>47625</xdr:colOff>
      <xdr:row>12</xdr:row>
      <xdr:rowOff>47625</xdr:rowOff>
    </xdr:from>
    <xdr:to>
      <xdr:col>44</xdr:col>
      <xdr:colOff>200025</xdr:colOff>
      <xdr:row>12</xdr:row>
      <xdr:rowOff>123825</xdr:rowOff>
    </xdr:to>
    <xdr:sp macro="" textlink="">
      <xdr:nvSpPr>
        <xdr:cNvPr id="1135" name="Rectangle 10"/>
        <xdr:cNvSpPr>
          <a:spLocks noChangeArrowheads="1"/>
        </xdr:cNvSpPr>
      </xdr:nvSpPr>
      <xdr:spPr bwMode="auto">
        <a:xfrm>
          <a:off x="37957125" y="2019300"/>
          <a:ext cx="152400" cy="76200"/>
        </a:xfrm>
        <a:prstGeom prst="rect">
          <a:avLst/>
        </a:prstGeom>
        <a:solidFill>
          <a:srgbClr val="3366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48</xdr:col>
      <xdr:colOff>47625</xdr:colOff>
      <xdr:row>12</xdr:row>
      <xdr:rowOff>47625</xdr:rowOff>
    </xdr:from>
    <xdr:to>
      <xdr:col>48</xdr:col>
      <xdr:colOff>200025</xdr:colOff>
      <xdr:row>12</xdr:row>
      <xdr:rowOff>123825</xdr:rowOff>
    </xdr:to>
    <xdr:sp macro="" textlink="">
      <xdr:nvSpPr>
        <xdr:cNvPr id="1136" name="Rectangle 11"/>
        <xdr:cNvSpPr>
          <a:spLocks noChangeArrowheads="1"/>
        </xdr:cNvSpPr>
      </xdr:nvSpPr>
      <xdr:spPr bwMode="auto">
        <a:xfrm>
          <a:off x="39147750" y="2019300"/>
          <a:ext cx="152400" cy="76200"/>
        </a:xfrm>
        <a:prstGeom prst="rect">
          <a:avLst/>
        </a:prstGeom>
        <a:solidFill>
          <a:srgbClr val="3366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66675</xdr:colOff>
      <xdr:row>12</xdr:row>
      <xdr:rowOff>85725</xdr:rowOff>
    </xdr:from>
    <xdr:to>
      <xdr:col>32</xdr:col>
      <xdr:colOff>76200</xdr:colOff>
      <xdr:row>13</xdr:row>
      <xdr:rowOff>0</xdr:rowOff>
    </xdr:to>
    <xdr:sp macro="" textlink="">
      <xdr:nvSpPr>
        <xdr:cNvPr id="1137" name="Rectangle 13"/>
        <xdr:cNvSpPr>
          <a:spLocks noChangeArrowheads="1"/>
        </xdr:cNvSpPr>
      </xdr:nvSpPr>
      <xdr:spPr bwMode="auto">
        <a:xfrm>
          <a:off x="32546925" y="2057400"/>
          <a:ext cx="1057275" cy="76200"/>
        </a:xfrm>
        <a:prstGeom prst="rect">
          <a:avLst/>
        </a:prstGeom>
        <a:solidFill>
          <a:srgbClr val="99CC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66675</xdr:colOff>
      <xdr:row>12</xdr:row>
      <xdr:rowOff>66675</xdr:rowOff>
    </xdr:from>
    <xdr:to>
      <xdr:col>36</xdr:col>
      <xdr:colOff>114300</xdr:colOff>
      <xdr:row>12</xdr:row>
      <xdr:rowOff>142875</xdr:rowOff>
    </xdr:to>
    <xdr:sp macro="" textlink="">
      <xdr:nvSpPr>
        <xdr:cNvPr id="1138" name="Rectangle 14"/>
        <xdr:cNvSpPr>
          <a:spLocks noChangeArrowheads="1"/>
        </xdr:cNvSpPr>
      </xdr:nvSpPr>
      <xdr:spPr bwMode="auto">
        <a:xfrm>
          <a:off x="35356800" y="2038350"/>
          <a:ext cx="152400" cy="76200"/>
        </a:xfrm>
        <a:prstGeom prst="rect">
          <a:avLst/>
        </a:prstGeom>
        <a:solidFill>
          <a:srgbClr val="3366FF"/>
        </a:soli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0</xdr:colOff>
      <xdr:row>16</xdr:row>
      <xdr:rowOff>0</xdr:rowOff>
    </xdr:from>
    <xdr:to>
      <xdr:col>32</xdr:col>
      <xdr:colOff>866775</xdr:colOff>
      <xdr:row>18</xdr:row>
      <xdr:rowOff>38100</xdr:rowOff>
    </xdr:to>
    <xdr:pic>
      <xdr:nvPicPr>
        <xdr:cNvPr id="11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480250" y="2705100"/>
          <a:ext cx="1914525" cy="3619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371475</xdr:colOff>
      <xdr:row>19</xdr:row>
      <xdr:rowOff>152400</xdr:rowOff>
    </xdr:from>
    <xdr:to>
      <xdr:col>59</xdr:col>
      <xdr:colOff>133350</xdr:colOff>
      <xdr:row>22</xdr:row>
      <xdr:rowOff>28575</xdr:rowOff>
    </xdr:to>
    <xdr:pic>
      <xdr:nvPicPr>
        <xdr:cNvPr id="11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66575" y="3343275"/>
          <a:ext cx="5095875" cy="3619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54</xdr:col>
      <xdr:colOff>47625</xdr:colOff>
      <xdr:row>11</xdr:row>
      <xdr:rowOff>57150</xdr:rowOff>
    </xdr:from>
    <xdr:to>
      <xdr:col>54</xdr:col>
      <xdr:colOff>95250</xdr:colOff>
      <xdr:row>11</xdr:row>
      <xdr:rowOff>133350</xdr:rowOff>
    </xdr:to>
    <xdr:sp macro="" textlink="">
      <xdr:nvSpPr>
        <xdr:cNvPr id="1141" name="Rectangle 17"/>
        <xdr:cNvSpPr>
          <a:spLocks noChangeArrowheads="1"/>
        </xdr:cNvSpPr>
      </xdr:nvSpPr>
      <xdr:spPr bwMode="auto">
        <a:xfrm>
          <a:off x="41681400" y="1838325"/>
          <a:ext cx="47625" cy="76200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58</xdr:col>
      <xdr:colOff>47625</xdr:colOff>
      <xdr:row>11</xdr:row>
      <xdr:rowOff>57150</xdr:rowOff>
    </xdr:from>
    <xdr:to>
      <xdr:col>58</xdr:col>
      <xdr:colOff>200025</xdr:colOff>
      <xdr:row>11</xdr:row>
      <xdr:rowOff>133350</xdr:rowOff>
    </xdr:to>
    <xdr:sp macro="" textlink="">
      <xdr:nvSpPr>
        <xdr:cNvPr id="1142" name="Rectangle 18"/>
        <xdr:cNvSpPr>
          <a:spLocks noChangeArrowheads="1"/>
        </xdr:cNvSpPr>
      </xdr:nvSpPr>
      <xdr:spPr bwMode="auto">
        <a:xfrm>
          <a:off x="42081450" y="1838325"/>
          <a:ext cx="152400" cy="7620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54</xdr:col>
      <xdr:colOff>0</xdr:colOff>
      <xdr:row>13</xdr:row>
      <xdr:rowOff>0</xdr:rowOff>
    </xdr:from>
    <xdr:to>
      <xdr:col>61</xdr:col>
      <xdr:colOff>76200</xdr:colOff>
      <xdr:row>13</xdr:row>
      <xdr:rowOff>200025</xdr:rowOff>
    </xdr:to>
    <xdr:pic>
      <xdr:nvPicPr>
        <xdr:cNvPr id="11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633775" y="2133600"/>
          <a:ext cx="1990725" cy="200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64</xdr:col>
      <xdr:colOff>104775</xdr:colOff>
      <xdr:row>53</xdr:row>
      <xdr:rowOff>57150</xdr:rowOff>
    </xdr:from>
    <xdr:to>
      <xdr:col>64</xdr:col>
      <xdr:colOff>257175</xdr:colOff>
      <xdr:row>53</xdr:row>
      <xdr:rowOff>133350</xdr:rowOff>
    </xdr:to>
    <xdr:sp macro="" textlink="">
      <xdr:nvSpPr>
        <xdr:cNvPr id="1144" name="Rectangle 20"/>
        <xdr:cNvSpPr>
          <a:spLocks noChangeArrowheads="1"/>
        </xdr:cNvSpPr>
      </xdr:nvSpPr>
      <xdr:spPr bwMode="auto">
        <a:xfrm>
          <a:off x="45510450" y="8858250"/>
          <a:ext cx="152400" cy="76200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65</xdr:col>
      <xdr:colOff>133350</xdr:colOff>
      <xdr:row>53</xdr:row>
      <xdr:rowOff>57150</xdr:rowOff>
    </xdr:from>
    <xdr:to>
      <xdr:col>66</xdr:col>
      <xdr:colOff>38100</xdr:colOff>
      <xdr:row>53</xdr:row>
      <xdr:rowOff>133350</xdr:rowOff>
    </xdr:to>
    <xdr:sp macro="" textlink="">
      <xdr:nvSpPr>
        <xdr:cNvPr id="1145" name="Rectangle 21"/>
        <xdr:cNvSpPr>
          <a:spLocks noChangeArrowheads="1"/>
        </xdr:cNvSpPr>
      </xdr:nvSpPr>
      <xdr:spPr bwMode="auto">
        <a:xfrm>
          <a:off x="46148625" y="8858250"/>
          <a:ext cx="514350" cy="7620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61</xdr:col>
      <xdr:colOff>47625</xdr:colOff>
      <xdr:row>7</xdr:row>
      <xdr:rowOff>57150</xdr:rowOff>
    </xdr:from>
    <xdr:to>
      <xdr:col>64</xdr:col>
      <xdr:colOff>457200</xdr:colOff>
      <xdr:row>8</xdr:row>
      <xdr:rowOff>66675</xdr:rowOff>
    </xdr:to>
    <xdr:pic>
      <xdr:nvPicPr>
        <xdr:cNvPr id="11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r="-2216" b="-5882"/>
        <a:stretch>
          <a:fillRect/>
        </a:stretch>
      </xdr:blipFill>
      <xdr:spPr bwMode="auto">
        <a:xfrm>
          <a:off x="43595925" y="1190625"/>
          <a:ext cx="22669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61</xdr:col>
      <xdr:colOff>0</xdr:colOff>
      <xdr:row>15</xdr:row>
      <xdr:rowOff>0</xdr:rowOff>
    </xdr:from>
    <xdr:to>
      <xdr:col>64</xdr:col>
      <xdr:colOff>590550</xdr:colOff>
      <xdr:row>15</xdr:row>
      <xdr:rowOff>142875</xdr:rowOff>
    </xdr:to>
    <xdr:pic>
      <xdr:nvPicPr>
        <xdr:cNvPr id="11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r="13176" b="6250"/>
        <a:stretch>
          <a:fillRect/>
        </a:stretch>
      </xdr:blipFill>
      <xdr:spPr bwMode="auto">
        <a:xfrm>
          <a:off x="43548300" y="2543175"/>
          <a:ext cx="24479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83</xdr:col>
      <xdr:colOff>104775</xdr:colOff>
      <xdr:row>0</xdr:row>
      <xdr:rowOff>38100</xdr:rowOff>
    </xdr:from>
    <xdr:to>
      <xdr:col>83</xdr:col>
      <xdr:colOff>295275</xdr:colOff>
      <xdr:row>0</xdr:row>
      <xdr:rowOff>133350</xdr:rowOff>
    </xdr:to>
    <xdr:sp macro="" textlink="">
      <xdr:nvSpPr>
        <xdr:cNvPr id="1148" name="Rectangle 30"/>
        <xdr:cNvSpPr>
          <a:spLocks noChangeArrowheads="1"/>
        </xdr:cNvSpPr>
      </xdr:nvSpPr>
      <xdr:spPr bwMode="auto">
        <a:xfrm>
          <a:off x="58007250" y="38100"/>
          <a:ext cx="190500" cy="95250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85</xdr:col>
      <xdr:colOff>104775</xdr:colOff>
      <xdr:row>0</xdr:row>
      <xdr:rowOff>38100</xdr:rowOff>
    </xdr:from>
    <xdr:to>
      <xdr:col>85</xdr:col>
      <xdr:colOff>295275</xdr:colOff>
      <xdr:row>0</xdr:row>
      <xdr:rowOff>133350</xdr:rowOff>
    </xdr:to>
    <xdr:sp macro="" textlink="">
      <xdr:nvSpPr>
        <xdr:cNvPr id="1149" name="Rectangle 31"/>
        <xdr:cNvSpPr>
          <a:spLocks noChangeArrowheads="1"/>
        </xdr:cNvSpPr>
      </xdr:nvSpPr>
      <xdr:spPr bwMode="auto">
        <a:xfrm>
          <a:off x="60121800" y="38100"/>
          <a:ext cx="190500" cy="95250"/>
        </a:xfrm>
        <a:prstGeom prst="rect">
          <a:avLst/>
        </a:prstGeom>
        <a:solidFill>
          <a:srgbClr val="00CC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87</xdr:col>
      <xdr:colOff>104775</xdr:colOff>
      <xdr:row>0</xdr:row>
      <xdr:rowOff>38100</xdr:rowOff>
    </xdr:from>
    <xdr:to>
      <xdr:col>87</xdr:col>
      <xdr:colOff>295275</xdr:colOff>
      <xdr:row>0</xdr:row>
      <xdr:rowOff>133350</xdr:rowOff>
    </xdr:to>
    <xdr:sp macro="" textlink="">
      <xdr:nvSpPr>
        <xdr:cNvPr id="1150" name="Rectangle 32"/>
        <xdr:cNvSpPr>
          <a:spLocks noChangeArrowheads="1"/>
        </xdr:cNvSpPr>
      </xdr:nvSpPr>
      <xdr:spPr bwMode="auto">
        <a:xfrm>
          <a:off x="62236350" y="38100"/>
          <a:ext cx="190500" cy="95250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89</xdr:col>
      <xdr:colOff>104775</xdr:colOff>
      <xdr:row>0</xdr:row>
      <xdr:rowOff>38100</xdr:rowOff>
    </xdr:from>
    <xdr:to>
      <xdr:col>89</xdr:col>
      <xdr:colOff>295275</xdr:colOff>
      <xdr:row>0</xdr:row>
      <xdr:rowOff>133350</xdr:rowOff>
    </xdr:to>
    <xdr:sp macro="" textlink="">
      <xdr:nvSpPr>
        <xdr:cNvPr id="1151" name="Rectangle 33"/>
        <xdr:cNvSpPr>
          <a:spLocks noChangeArrowheads="1"/>
        </xdr:cNvSpPr>
      </xdr:nvSpPr>
      <xdr:spPr bwMode="auto">
        <a:xfrm>
          <a:off x="64350900" y="38100"/>
          <a:ext cx="190500" cy="9525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91</xdr:col>
      <xdr:colOff>28575</xdr:colOff>
      <xdr:row>0</xdr:row>
      <xdr:rowOff>38100</xdr:rowOff>
    </xdr:from>
    <xdr:to>
      <xdr:col>91</xdr:col>
      <xdr:colOff>219075</xdr:colOff>
      <xdr:row>0</xdr:row>
      <xdr:rowOff>133350</xdr:rowOff>
    </xdr:to>
    <xdr:sp macro="" textlink="">
      <xdr:nvSpPr>
        <xdr:cNvPr id="1152" name="Rectangle 34"/>
        <xdr:cNvSpPr>
          <a:spLocks noChangeArrowheads="1"/>
        </xdr:cNvSpPr>
      </xdr:nvSpPr>
      <xdr:spPr bwMode="auto">
        <a:xfrm>
          <a:off x="66389250" y="38100"/>
          <a:ext cx="190500" cy="95250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49</xdr:col>
      <xdr:colOff>0</xdr:colOff>
      <xdr:row>8</xdr:row>
      <xdr:rowOff>0</xdr:rowOff>
    </xdr:from>
    <xdr:to>
      <xdr:col>53</xdr:col>
      <xdr:colOff>9525</xdr:colOff>
      <xdr:row>9</xdr:row>
      <xdr:rowOff>9525</xdr:rowOff>
    </xdr:to>
    <xdr:pic>
      <xdr:nvPicPr>
        <xdr:cNvPr id="1153" name="Picture 50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9414450" y="1295400"/>
          <a:ext cx="209550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15240</xdr:colOff>
          <xdr:row>3</xdr:row>
          <xdr:rowOff>76200</xdr:rowOff>
        </xdr:from>
        <xdr:to>
          <xdr:col>85</xdr:col>
          <xdr:colOff>800100</xdr:colOff>
          <xdr:row>4</xdr:row>
          <xdr:rowOff>106680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87</xdr:col>
          <xdr:colOff>15240</xdr:colOff>
          <xdr:row>3</xdr:row>
          <xdr:rowOff>76200</xdr:rowOff>
        </xdr:from>
        <xdr:to>
          <xdr:col>88</xdr:col>
          <xdr:colOff>0</xdr:colOff>
          <xdr:row>4</xdr:row>
          <xdr:rowOff>106680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89</xdr:col>
          <xdr:colOff>15240</xdr:colOff>
          <xdr:row>3</xdr:row>
          <xdr:rowOff>76200</xdr:rowOff>
        </xdr:from>
        <xdr:to>
          <xdr:col>90</xdr:col>
          <xdr:colOff>0</xdr:colOff>
          <xdr:row>4</xdr:row>
          <xdr:rowOff>106680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83</xdr:col>
          <xdr:colOff>15240</xdr:colOff>
          <xdr:row>3</xdr:row>
          <xdr:rowOff>76200</xdr:rowOff>
        </xdr:from>
        <xdr:to>
          <xdr:col>84</xdr:col>
          <xdr:colOff>0</xdr:colOff>
          <xdr:row>4</xdr:row>
          <xdr:rowOff>106680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95</xdr:col>
          <xdr:colOff>480060</xdr:colOff>
          <xdr:row>0</xdr:row>
          <xdr:rowOff>53340</xdr:rowOff>
        </xdr:from>
        <xdr:to>
          <xdr:col>96</xdr:col>
          <xdr:colOff>1089660</xdr:colOff>
          <xdr:row>1</xdr:row>
          <xdr:rowOff>83820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57150</xdr:rowOff>
    </xdr:from>
    <xdr:to>
      <xdr:col>9</xdr:col>
      <xdr:colOff>19050</xdr:colOff>
      <xdr:row>0</xdr:row>
      <xdr:rowOff>228600</xdr:rowOff>
    </xdr:to>
    <xdr:sp macro="" textlink="">
      <xdr:nvSpPr>
        <xdr:cNvPr id="77860" name="Text Box 4"/>
        <xdr:cNvSpPr txBox="1">
          <a:spLocks noChangeArrowheads="1"/>
        </xdr:cNvSpPr>
      </xdr:nvSpPr>
      <xdr:spPr bwMode="auto">
        <a:xfrm>
          <a:off x="333375" y="57150"/>
          <a:ext cx="5572125" cy="171450"/>
        </a:xfrm>
        <a:prstGeom prst="rect">
          <a:avLst/>
        </a:prstGeom>
        <a:solidFill>
          <a:srgbClr val="000080">
            <a:alpha val="2196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Станции прогноза для карты </a:t>
          </a:r>
          <a:r>
            <a:rPr lang="en-US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ZUgrib</a:t>
          </a:r>
        </a:p>
      </xdr:txBody>
    </xdr:sp>
    <xdr:clientData/>
  </xdr:twoCellAnchor>
  <xdr:twoCellAnchor>
    <xdr:from>
      <xdr:col>9</xdr:col>
      <xdr:colOff>3703320</xdr:colOff>
      <xdr:row>5</xdr:row>
      <xdr:rowOff>93345</xdr:rowOff>
    </xdr:from>
    <xdr:to>
      <xdr:col>76</xdr:col>
      <xdr:colOff>240030</xdr:colOff>
      <xdr:row>126</xdr:row>
      <xdr:rowOff>99060</xdr:rowOff>
    </xdr:to>
    <xdr:sp macro="" textlink="">
      <xdr:nvSpPr>
        <xdr:cNvPr id="3" name="Прямоугольник 2"/>
        <xdr:cNvSpPr/>
      </xdr:nvSpPr>
      <xdr:spPr>
        <a:xfrm>
          <a:off x="9936480" y="1205865"/>
          <a:ext cx="245223030" cy="226828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53340</xdr:colOff>
          <xdr:row>1</xdr:row>
          <xdr:rowOff>30480</xdr:rowOff>
        </xdr:from>
        <xdr:to>
          <xdr:col>59</xdr:col>
          <xdr:colOff>1257300</xdr:colOff>
          <xdr:row>1</xdr:row>
          <xdr:rowOff>190500</xdr:rowOff>
        </xdr:to>
        <xdr:sp macro="" textlink="">
          <xdr:nvSpPr>
            <xdr:cNvPr id="77825" name="Drop Down 1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60</xdr:col>
          <xdr:colOff>76200</xdr:colOff>
          <xdr:row>1</xdr:row>
          <xdr:rowOff>38100</xdr:rowOff>
        </xdr:from>
        <xdr:to>
          <xdr:col>60</xdr:col>
          <xdr:colOff>1173480</xdr:colOff>
          <xdr:row>1</xdr:row>
          <xdr:rowOff>198120</xdr:rowOff>
        </xdr:to>
        <xdr:sp macro="" textlink="">
          <xdr:nvSpPr>
            <xdr:cNvPr id="77830" name="Drop Down 6" hidden="1">
              <a:extLst>
                <a:ext uri="{63B3BB69-23CF-44E3-9099-C40C66FF867C}">
                  <a14:compatExt spid="_x0000_s77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65</xdr:col>
          <xdr:colOff>83820</xdr:colOff>
          <xdr:row>17</xdr:row>
          <xdr:rowOff>106680</xdr:rowOff>
        </xdr:from>
        <xdr:to>
          <xdr:col>66</xdr:col>
          <xdr:colOff>251460</xdr:colOff>
          <xdr:row>18</xdr:row>
          <xdr:rowOff>114300</xdr:rowOff>
        </xdr:to>
        <xdr:sp macro="" textlink="">
          <xdr:nvSpPr>
            <xdr:cNvPr id="77836" name="Drop Down 12" hidden="1">
              <a:extLst>
                <a:ext uri="{63B3BB69-23CF-44E3-9099-C40C66FF867C}">
                  <a14:compatExt spid="_x0000_s77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381000</xdr:colOff>
          <xdr:row>35</xdr:row>
          <xdr:rowOff>7620</xdr:rowOff>
        </xdr:from>
        <xdr:to>
          <xdr:col>60</xdr:col>
          <xdr:colOff>7620</xdr:colOff>
          <xdr:row>36</xdr:row>
          <xdr:rowOff>15240</xdr:rowOff>
        </xdr:to>
        <xdr:sp macro="" textlink="">
          <xdr:nvSpPr>
            <xdr:cNvPr id="77837" name="Drop Down 13" hidden="1">
              <a:extLst>
                <a:ext uri="{63B3BB69-23CF-44E3-9099-C40C66FF867C}">
                  <a14:compatExt spid="_x0000_s77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60</xdr:col>
          <xdr:colOff>144780</xdr:colOff>
          <xdr:row>35</xdr:row>
          <xdr:rowOff>0</xdr:rowOff>
        </xdr:from>
        <xdr:to>
          <xdr:col>60</xdr:col>
          <xdr:colOff>1249680</xdr:colOff>
          <xdr:row>36</xdr:row>
          <xdr:rowOff>15240</xdr:rowOff>
        </xdr:to>
        <xdr:sp macro="" textlink="">
          <xdr:nvSpPr>
            <xdr:cNvPr id="77838" name="Drop Down 14" hidden="1">
              <a:extLst>
                <a:ext uri="{63B3BB69-23CF-44E3-9099-C40C66FF867C}">
                  <a14:compatExt spid="_x0000_s77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65</xdr:col>
          <xdr:colOff>15240</xdr:colOff>
          <xdr:row>54</xdr:row>
          <xdr:rowOff>137160</xdr:rowOff>
        </xdr:from>
        <xdr:to>
          <xdr:col>66</xdr:col>
          <xdr:colOff>190500</xdr:colOff>
          <xdr:row>55</xdr:row>
          <xdr:rowOff>144780</xdr:rowOff>
        </xdr:to>
        <xdr:sp macro="" textlink="">
          <xdr:nvSpPr>
            <xdr:cNvPr id="77839" name="Drop Down 15" hidden="1">
              <a:extLst>
                <a:ext uri="{63B3BB69-23CF-44E3-9099-C40C66FF867C}">
                  <a14:compatExt spid="_x0000_s77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92</xdr:col>
          <xdr:colOff>99060</xdr:colOff>
          <xdr:row>23</xdr:row>
          <xdr:rowOff>68580</xdr:rowOff>
        </xdr:from>
        <xdr:to>
          <xdr:col>95</xdr:col>
          <xdr:colOff>129540</xdr:colOff>
          <xdr:row>26</xdr:row>
          <xdr:rowOff>83820</xdr:rowOff>
        </xdr:to>
        <xdr:sp macro="" textlink="">
          <xdr:nvSpPr>
            <xdr:cNvPr id="77842" name="Group Box 18" hidden="1">
              <a:extLst>
                <a:ext uri="{63B3BB69-23CF-44E3-9099-C40C66FF867C}">
                  <a14:compatExt spid="_x0000_s77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Отображать т рельс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92</xdr:col>
          <xdr:colOff>312420</xdr:colOff>
          <xdr:row>25</xdr:row>
          <xdr:rowOff>53340</xdr:rowOff>
        </xdr:from>
        <xdr:to>
          <xdr:col>93</xdr:col>
          <xdr:colOff>419100</xdr:colOff>
          <xdr:row>26</xdr:row>
          <xdr:rowOff>76200</xdr:rowOff>
        </xdr:to>
        <xdr:sp macro="" textlink="">
          <xdr:nvSpPr>
            <xdr:cNvPr id="77845" name="Check Box 21" hidden="1">
              <a:extLst>
                <a:ext uri="{63B3BB69-23CF-44E3-9099-C40C66FF867C}">
                  <a14:compatExt spid="_x0000_s77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Тмак.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7620</xdr:colOff>
          <xdr:row>25</xdr:row>
          <xdr:rowOff>53340</xdr:rowOff>
        </xdr:from>
        <xdr:to>
          <xdr:col>95</xdr:col>
          <xdr:colOff>114300</xdr:colOff>
          <xdr:row>26</xdr:row>
          <xdr:rowOff>76200</xdr:rowOff>
        </xdr:to>
        <xdr:sp macro="" textlink="">
          <xdr:nvSpPr>
            <xdr:cNvPr id="77846" name="Check Box 22" hidden="1">
              <a:extLst>
                <a:ext uri="{63B3BB69-23CF-44E3-9099-C40C66FF867C}">
                  <a14:compatExt spid="_x0000_s77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Тмин.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220980</xdr:colOff>
          <xdr:row>4</xdr:row>
          <xdr:rowOff>0</xdr:rowOff>
        </xdr:from>
        <xdr:to>
          <xdr:col>21</xdr:col>
          <xdr:colOff>121920</xdr:colOff>
          <xdr:row>13</xdr:row>
          <xdr:rowOff>144780</xdr:rowOff>
        </xdr:to>
        <xdr:sp macro="" textlink="">
          <xdr:nvSpPr>
            <xdr:cNvPr id="77868" name="List Box 44" hidden="1">
              <a:extLst>
                <a:ext uri="{63B3BB69-23CF-44E3-9099-C40C66FF867C}">
                  <a14:compatExt spid="_x0000_s77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6;&#1077;&#1076;&#1072;&#1082;&#1090;&#1086;&#1088;&#1099;/&#1088;&#1077;&#1076;_&#1072;&#1087;&#1088;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ед 0"/>
      <sheetName val="Редактор"/>
      <sheetName val="Бланк"/>
      <sheetName val="Москва"/>
      <sheetName val="Факт погода"/>
      <sheetName val="Кл-бл"/>
      <sheetName val="Справка темп"/>
      <sheetName val="Спр.Погода"/>
      <sheetName val="Спр.яв. все СТ."/>
      <sheetName val="Спр.яв. 1СТ."/>
      <sheetName val="Клим хар"/>
      <sheetName val="Исх.справ."/>
      <sheetName val="Карта"/>
      <sheetName val="Дат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12" Type="http://schemas.openxmlformats.org/officeDocument/2006/relationships/ctrlProp" Target="../ctrlProps/ctrlProp3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11" Type="http://schemas.openxmlformats.org/officeDocument/2006/relationships/ctrlProp" Target="../ctrlProps/ctrlProp29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7.xml"/><Relationship Id="rId5" Type="http://schemas.openxmlformats.org/officeDocument/2006/relationships/ctrlProp" Target="../ctrlProps/ctrlProp36.xml"/><Relationship Id="rId4" Type="http://schemas.openxmlformats.org/officeDocument/2006/relationships/ctrlProp" Target="../ctrlProps/ctrlProp3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0" Type="http://schemas.openxmlformats.org/officeDocument/2006/relationships/ctrlProp" Target="../ctrlProps/ctrlProp46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EU179"/>
  <sheetViews>
    <sheetView showGridLines="0" showRowColHeaders="0" showZeros="0" tabSelected="1" showOutlineSymbols="0" defaultGridColor="0" colorId="23" zoomScaleNormal="100" workbookViewId="0">
      <selection activeCell="T53" sqref="T53"/>
    </sheetView>
  </sheetViews>
  <sheetFormatPr defaultRowHeight="13.2" x14ac:dyDescent="0.25"/>
  <cols>
    <col min="1" max="1" width="13.6640625" style="7" customWidth="1"/>
    <col min="2" max="4" width="9.109375" style="7"/>
    <col min="5" max="5" width="20.6640625" style="7" customWidth="1"/>
    <col min="6" max="6" width="13.88671875" style="7" customWidth="1"/>
    <col min="7" max="8" width="3.44140625" style="7" customWidth="1"/>
    <col min="9" max="10" width="8.109375" style="7" customWidth="1"/>
    <col min="11" max="11" width="6" style="7" customWidth="1"/>
    <col min="12" max="13" width="7.33203125" style="7" customWidth="1"/>
    <col min="14" max="16" width="9.109375" style="7"/>
    <col min="17" max="17" width="1.6640625" customWidth="1"/>
    <col min="115" max="115" width="16.5546875" customWidth="1"/>
  </cols>
  <sheetData>
    <row r="1" spans="1:151" x14ac:dyDescent="0.25">
      <c r="Q1" s="1154"/>
      <c r="R1" s="1154"/>
      <c r="S1" s="1154"/>
      <c r="T1" s="1154"/>
      <c r="U1" s="1154"/>
      <c r="V1" s="1154"/>
      <c r="W1" s="1154"/>
      <c r="X1" s="1154"/>
      <c r="Y1" s="1154"/>
      <c r="Z1" s="1154"/>
      <c r="AA1" s="1154"/>
      <c r="AB1" s="1154"/>
      <c r="AC1" s="1154"/>
      <c r="AD1" s="1154"/>
      <c r="AE1" s="1154"/>
      <c r="AF1" s="1154"/>
      <c r="AG1" s="1154"/>
      <c r="AH1" s="1154"/>
      <c r="AI1" s="1154"/>
      <c r="AJ1" s="1154"/>
      <c r="AK1" s="1154"/>
      <c r="AL1" s="1154"/>
      <c r="AM1" s="1154"/>
      <c r="AN1" s="1154"/>
      <c r="AO1" s="1154"/>
      <c r="AP1" s="1154"/>
      <c r="AQ1" s="1154"/>
      <c r="AR1" s="1154"/>
      <c r="AS1" s="1154"/>
      <c r="AT1" s="1154"/>
      <c r="AU1" s="1154"/>
      <c r="AV1" s="1154"/>
      <c r="AW1" s="1154"/>
      <c r="AX1" s="1154"/>
      <c r="AY1" s="1154"/>
      <c r="AZ1" s="1154"/>
      <c r="BA1" s="1154"/>
      <c r="BB1" s="1154"/>
      <c r="BC1" s="1154"/>
      <c r="BD1" s="1154"/>
      <c r="BE1" s="1154"/>
      <c r="BF1" s="1154"/>
      <c r="BG1" s="1154"/>
      <c r="BH1" s="1154"/>
      <c r="BI1" s="1154"/>
      <c r="BJ1" s="1154"/>
      <c r="BK1" s="1154"/>
      <c r="BL1" s="1154"/>
      <c r="BM1" s="1154"/>
      <c r="BN1" s="1154"/>
      <c r="BO1" s="1154"/>
      <c r="BP1" s="1154"/>
      <c r="BQ1" s="1154"/>
      <c r="BR1" s="1154"/>
      <c r="BS1" s="1154"/>
      <c r="BT1" s="1154"/>
      <c r="BU1" s="1154"/>
      <c r="BV1" s="1154"/>
      <c r="BW1" s="1154"/>
      <c r="BX1" s="1154"/>
      <c r="BY1" s="1154"/>
      <c r="BZ1" s="1154"/>
      <c r="CA1" s="1154"/>
      <c r="CB1" s="1154"/>
      <c r="CC1" s="1154"/>
      <c r="CD1" s="1154"/>
      <c r="CE1" s="1154"/>
      <c r="CF1" s="1154"/>
      <c r="CG1" s="1154"/>
      <c r="CH1" s="1154"/>
      <c r="CI1" s="1154"/>
      <c r="CJ1" s="1154"/>
      <c r="CK1" s="1154"/>
      <c r="CL1" s="1154"/>
      <c r="CM1" s="1154"/>
      <c r="CN1" s="1154"/>
      <c r="CO1" s="1154"/>
      <c r="DA1" s="1155" t="s">
        <v>3752</v>
      </c>
      <c r="DB1" s="1"/>
      <c r="DC1" s="1"/>
      <c r="DD1" s="1"/>
      <c r="DE1" s="1"/>
      <c r="DF1" s="1"/>
      <c r="DP1" s="1249" t="s">
        <v>3758</v>
      </c>
      <c r="DQ1" s="1250"/>
      <c r="DR1" s="1250"/>
      <c r="DS1" s="1250"/>
      <c r="DT1" s="1249" t="s">
        <v>2535</v>
      </c>
      <c r="DU1" s="1250"/>
      <c r="DV1" s="1249" t="s">
        <v>890</v>
      </c>
      <c r="DW1" s="1250"/>
      <c r="DX1" s="1249" t="s">
        <v>891</v>
      </c>
      <c r="DY1" s="1250"/>
      <c r="DZ1" s="1249" t="s">
        <v>3759</v>
      </c>
      <c r="EA1" s="1250"/>
      <c r="EB1" s="1249" t="s">
        <v>895</v>
      </c>
      <c r="EC1" s="1250"/>
      <c r="ED1" s="1249" t="s">
        <v>897</v>
      </c>
      <c r="EE1" s="1250"/>
      <c r="EF1" s="1249" t="s">
        <v>899</v>
      </c>
      <c r="EG1" s="1250"/>
      <c r="EH1" s="1249" t="s">
        <v>2554</v>
      </c>
      <c r="EI1" s="1250"/>
      <c r="EJ1" s="1249" t="s">
        <v>2564</v>
      </c>
      <c r="EK1" s="1250"/>
      <c r="EL1" s="1249" t="s">
        <v>3760</v>
      </c>
      <c r="EM1" s="1250"/>
      <c r="EN1" s="1249" t="s">
        <v>2578</v>
      </c>
      <c r="EO1" s="1250"/>
      <c r="EP1" s="1249" t="s">
        <v>3761</v>
      </c>
      <c r="EQ1" s="1250"/>
      <c r="ER1" s="1249" t="s">
        <v>2589</v>
      </c>
      <c r="ES1" s="1250"/>
      <c r="ET1" s="1249" t="s">
        <v>2595</v>
      </c>
      <c r="EU1" s="1250"/>
    </row>
    <row r="2" spans="1:151" ht="14.1" customHeight="1" x14ac:dyDescent="0.3">
      <c r="A2" s="908" t="str">
        <f>Ст.прогноза!BH6</f>
        <v>Дорога: Московская</v>
      </c>
      <c r="C2" s="6"/>
      <c r="E2" s="685" t="s">
        <v>749</v>
      </c>
      <c r="G2" s="330"/>
      <c r="H2" s="330"/>
      <c r="I2" s="1337"/>
      <c r="J2" s="1337"/>
      <c r="K2" s="65"/>
      <c r="L2" s="1336"/>
      <c r="M2" s="1336"/>
      <c r="N2" s="1336"/>
      <c r="O2" s="6"/>
      <c r="P2" s="6"/>
      <c r="Q2" s="1154"/>
      <c r="R2" s="1154"/>
      <c r="S2" s="1154"/>
      <c r="T2" s="1154"/>
      <c r="U2" s="1154"/>
      <c r="V2" s="1154"/>
      <c r="W2" s="1154"/>
      <c r="X2" s="1154"/>
      <c r="Y2" s="1154"/>
      <c r="Z2" s="1154"/>
      <c r="AA2" s="1154"/>
      <c r="AB2" s="1154"/>
      <c r="AC2" s="1154"/>
      <c r="AD2" s="1154"/>
      <c r="AE2" s="1154"/>
      <c r="AF2" s="1154"/>
      <c r="AG2" s="1154"/>
      <c r="AH2" s="1154"/>
      <c r="AI2" s="1154"/>
      <c r="AJ2" s="1154"/>
      <c r="AK2" s="1154"/>
      <c r="AL2" s="1154"/>
      <c r="AM2" s="1154"/>
      <c r="AN2" s="1154"/>
      <c r="AO2" s="1154"/>
      <c r="AP2" s="1154"/>
      <c r="AQ2" s="1154"/>
      <c r="AR2" s="1154"/>
      <c r="AS2" s="1154"/>
      <c r="AT2" s="1154"/>
      <c r="AU2" s="1154"/>
      <c r="AV2" s="1154"/>
      <c r="AW2" s="1154"/>
      <c r="AX2" s="1154"/>
      <c r="AY2" s="1154"/>
      <c r="AZ2" s="1154"/>
      <c r="BA2" s="1154"/>
      <c r="BB2" s="1154"/>
      <c r="BC2" s="1154"/>
      <c r="BD2" s="1154"/>
      <c r="BE2" s="1154"/>
      <c r="BF2" s="1154"/>
      <c r="BG2" s="1154"/>
      <c r="BH2" s="1154"/>
      <c r="BI2" s="1154"/>
      <c r="BJ2" s="1154"/>
      <c r="BK2" s="1154"/>
      <c r="BL2" s="1154"/>
      <c r="BM2" s="1154"/>
      <c r="BN2" s="1154"/>
      <c r="BO2" s="1154"/>
      <c r="BP2" s="1154"/>
      <c r="BQ2" s="1154"/>
      <c r="BR2" s="1154"/>
      <c r="BS2" s="1154"/>
      <c r="BT2" s="1154"/>
      <c r="BU2" s="1154"/>
      <c r="BV2" s="1154"/>
      <c r="BW2" s="1154"/>
      <c r="BX2" s="1154"/>
      <c r="BY2" s="1154"/>
      <c r="BZ2" s="1154"/>
      <c r="CA2" s="1154"/>
      <c r="CB2" s="1154"/>
      <c r="CC2" s="1154"/>
      <c r="CD2" s="1154"/>
      <c r="CE2" s="1154"/>
      <c r="CF2" s="1154"/>
      <c r="CG2" s="1154"/>
      <c r="CH2" s="1154"/>
      <c r="CI2" s="1154"/>
      <c r="CJ2" s="1154"/>
      <c r="CK2" s="1154"/>
      <c r="CL2" s="1154"/>
      <c r="CM2" s="1154"/>
      <c r="CN2" s="1154"/>
      <c r="CO2" s="1154"/>
      <c r="DA2" s="13" t="s">
        <v>887</v>
      </c>
      <c r="DB2" s="637" t="s">
        <v>885</v>
      </c>
      <c r="DC2" s="638" t="s">
        <v>886</v>
      </c>
      <c r="DD2" s="639" t="s">
        <v>952</v>
      </c>
      <c r="DE2" s="1156" t="s">
        <v>955</v>
      </c>
      <c r="DF2" s="1156" t="s">
        <v>956</v>
      </c>
      <c r="DH2" s="91" t="str">
        <f>Ст.прогноза!BH4</f>
        <v>Москва</v>
      </c>
      <c r="DI2" s="1270">
        <f>VLOOKUP(DH2,DD:DF,2,0)</f>
        <v>55.832999999999998</v>
      </c>
      <c r="DJ2" s="1270">
        <f>VLOOKUP(DH2,DD:DF,3,0)</f>
        <v>37.616999999999997</v>
      </c>
      <c r="DM2" s="2" t="str">
        <f>Ст.прогноза!BI4</f>
        <v>Московская</v>
      </c>
      <c r="DP2" s="1272">
        <v>1</v>
      </c>
      <c r="DQ2" s="1252"/>
      <c r="DR2" s="1252"/>
      <c r="DS2" s="1252"/>
      <c r="DT2" s="1251"/>
      <c r="DU2" s="1252"/>
      <c r="DV2" s="1251"/>
      <c r="DW2" s="1252"/>
      <c r="DX2" s="1251"/>
      <c r="DY2" s="1252"/>
      <c r="DZ2" s="1251"/>
      <c r="EA2" s="1252"/>
      <c r="EB2" s="1251"/>
      <c r="EC2" s="1252"/>
      <c r="ED2" s="1251"/>
      <c r="EE2" s="1252"/>
      <c r="EF2" s="1251"/>
      <c r="EG2" s="1252"/>
      <c r="EH2" s="1251"/>
      <c r="EI2" s="1252"/>
      <c r="EJ2" s="1251"/>
      <c r="EK2" s="1252"/>
      <c r="EL2" s="1251"/>
      <c r="EM2" s="1252"/>
      <c r="EN2" s="1251"/>
      <c r="EO2" s="1252"/>
      <c r="EP2" s="1251"/>
      <c r="EQ2" s="1252"/>
      <c r="ER2" s="1251"/>
      <c r="ES2" s="1252"/>
      <c r="ET2" s="1251"/>
      <c r="EU2" s="1252"/>
    </row>
    <row r="3" spans="1:151" ht="14.1" customHeight="1" x14ac:dyDescent="0.25">
      <c r="A3" s="337" t="str">
        <f>Ст.прогноза!BH5</f>
        <v>Регион: Московско-Курский</v>
      </c>
      <c r="Q3" s="1154"/>
      <c r="R3" s="1154"/>
      <c r="S3" s="1154"/>
      <c r="T3" s="1154"/>
      <c r="U3" s="1154"/>
      <c r="V3" s="1154"/>
      <c r="W3" s="1154"/>
      <c r="X3" s="1154"/>
      <c r="Y3" s="1154"/>
      <c r="Z3" s="1154"/>
      <c r="AA3" s="1154"/>
      <c r="AB3" s="1154"/>
      <c r="AC3" s="1154"/>
      <c r="AD3" s="1154"/>
      <c r="AE3" s="1154"/>
      <c r="AF3" s="1154"/>
      <c r="AG3" s="1154"/>
      <c r="AH3" s="1154"/>
      <c r="AI3" s="1154"/>
      <c r="AJ3" s="1154"/>
      <c r="AK3" s="1154"/>
      <c r="AL3" s="1154"/>
      <c r="AM3" s="1154"/>
      <c r="AN3" s="1154"/>
      <c r="AO3" s="1154"/>
      <c r="AP3" s="1154"/>
      <c r="AQ3" s="1154"/>
      <c r="AR3" s="1154"/>
      <c r="AS3" s="1154"/>
      <c r="AT3" s="1154"/>
      <c r="AU3" s="1154"/>
      <c r="AV3" s="1154"/>
      <c r="AW3" s="1154"/>
      <c r="AX3" s="1154"/>
      <c r="AY3" s="1154"/>
      <c r="AZ3" s="1154"/>
      <c r="BA3" s="1154"/>
      <c r="BB3" s="1154"/>
      <c r="BC3" s="1154"/>
      <c r="BD3" s="1154"/>
      <c r="BE3" s="1154"/>
      <c r="BF3" s="1154"/>
      <c r="BG3" s="1154"/>
      <c r="BH3" s="1154"/>
      <c r="BI3" s="1154"/>
      <c r="BJ3" s="1154"/>
      <c r="BK3" s="1154"/>
      <c r="BL3" s="1154"/>
      <c r="BM3" s="1154"/>
      <c r="BN3" s="1154"/>
      <c r="BO3" s="1154"/>
      <c r="BP3" s="1154"/>
      <c r="BQ3" s="1154"/>
      <c r="BR3" s="1154"/>
      <c r="BS3" s="1154"/>
      <c r="BT3" s="1154"/>
      <c r="BU3" s="1154"/>
      <c r="BV3" s="1154"/>
      <c r="BW3" s="1154"/>
      <c r="BX3" s="1154"/>
      <c r="BY3" s="1154"/>
      <c r="BZ3" s="1154"/>
      <c r="CA3" s="1154"/>
      <c r="CB3" s="1154"/>
      <c r="CC3" s="1154"/>
      <c r="CD3" s="1154"/>
      <c r="CE3" s="1154"/>
      <c r="CF3" s="1154"/>
      <c r="CG3" s="1154"/>
      <c r="CH3" s="1154"/>
      <c r="CI3" s="1154"/>
      <c r="CJ3" s="1154"/>
      <c r="CK3" s="1154"/>
      <c r="CL3" s="1154"/>
      <c r="CM3" s="1154"/>
      <c r="CN3" s="1154"/>
      <c r="CO3" s="1154"/>
      <c r="DA3" s="1157">
        <v>1</v>
      </c>
      <c r="DB3" s="1158" t="s">
        <v>889</v>
      </c>
      <c r="DC3" s="1159" t="s">
        <v>2526</v>
      </c>
      <c r="DD3" s="1160" t="s">
        <v>2527</v>
      </c>
      <c r="DE3" s="1161">
        <v>59.966999999999999</v>
      </c>
      <c r="DF3" s="1161">
        <v>30.3</v>
      </c>
      <c r="DH3" s="91" t="s">
        <v>3762</v>
      </c>
      <c r="DI3" s="110">
        <f>Ст.прогноза!BI3</f>
        <v>3</v>
      </c>
      <c r="DM3" s="1270">
        <f t="shared" ref="DM3:DM21" si="0" xml:space="preserve"> IF(CHOOSE($DI$3,DP3,DR3,DT3,DV3,DX3,DZ3,EB3,ED3,EF3,EH3,EJ3,EL3,EN3,EP3,ER3,ET3)="",NA(),CHOOSE($DI$3,DP3,DR3,DT3,DV3,DX3,DZ3,EB3,ED3,EF3,EH3,EJ3,EL3,EN3,EP3,ER3,ET3))</f>
        <v>56.856066666666663</v>
      </c>
      <c r="DN3" s="1270">
        <f t="shared" ref="DN3:DN21" si="1" xml:space="preserve"> IF(CHOOSE($DI$3,DQ3,DS3,DU3,DW3,DY3,EA3,EC3,EE3,EG3,EI3,EK3,EM3,EO3,EQ3,ES3,EU3)="",NA(),CHOOSE($DI$3,DQ3,DS3,DU3,DW3,DY3,EA3,EC3,EE3,EG3,EI3,EK3,EM3,EO3,EQ3,ES3,EU3))</f>
        <v>37.606533333333331</v>
      </c>
      <c r="DP3" s="1253">
        <v>69.37766666666667</v>
      </c>
      <c r="DQ3" s="1253">
        <v>30.181000000000001</v>
      </c>
      <c r="DR3" s="1271"/>
      <c r="DS3" s="1271"/>
      <c r="DT3" s="1254">
        <v>56.856066666666663</v>
      </c>
      <c r="DU3" s="1255">
        <v>37.606533333333331</v>
      </c>
      <c r="DV3" s="1256">
        <v>56.36031666666667</v>
      </c>
      <c r="DW3" s="1255">
        <v>41.161000000000001</v>
      </c>
      <c r="DX3" s="1256">
        <v>62.749000000000002</v>
      </c>
      <c r="DY3" s="1255">
        <v>56.045000000000002</v>
      </c>
      <c r="DZ3" s="1256">
        <v>49.371066666666664</v>
      </c>
      <c r="EA3" s="1255">
        <v>40.185000000000002</v>
      </c>
      <c r="EB3" s="1256">
        <v>51.644633333333331</v>
      </c>
      <c r="EC3" s="1255">
        <v>36.316166666666668</v>
      </c>
      <c r="ED3" s="1256">
        <v>51.256983333333331</v>
      </c>
      <c r="EE3" s="1255">
        <v>42.868183333333334</v>
      </c>
      <c r="EF3" s="1256">
        <v>54.268883333333335</v>
      </c>
      <c r="EG3" s="1255">
        <v>42.37831666666667</v>
      </c>
      <c r="EH3" s="1256">
        <v>57.889000000000003</v>
      </c>
      <c r="EI3" s="1255">
        <v>53.405031999999999</v>
      </c>
      <c r="EJ3" s="1256">
        <v>53.220999999999997</v>
      </c>
      <c r="EK3" s="1255">
        <v>50.634394</v>
      </c>
      <c r="EL3" s="1256">
        <v>55.567</v>
      </c>
      <c r="EM3" s="1255">
        <v>71.356076000000002</v>
      </c>
      <c r="EN3" s="1256">
        <v>56.209000000000003</v>
      </c>
      <c r="EO3" s="1255">
        <v>87.735094000000004</v>
      </c>
      <c r="EP3" s="1256">
        <v>56.04</v>
      </c>
      <c r="EQ3" s="1255">
        <v>97.635390999999998</v>
      </c>
      <c r="ER3" s="1257">
        <v>51.29</v>
      </c>
      <c r="ES3" s="1257">
        <v>108.85842100000001</v>
      </c>
      <c r="ET3" s="1256">
        <v>56.915999999999997</v>
      </c>
      <c r="EU3" s="1255">
        <v>119.96599999999999</v>
      </c>
    </row>
    <row r="4" spans="1:151" x14ac:dyDescent="0.25">
      <c r="A4" s="909" t="str">
        <f>"Станция: "&amp;Ст.прогноза!BH4</f>
        <v>Станция: Москва</v>
      </c>
      <c r="C4" s="334" t="s">
        <v>746</v>
      </c>
      <c r="F4" s="334" t="s">
        <v>747</v>
      </c>
      <c r="Q4" s="1154"/>
      <c r="R4" s="1154"/>
      <c r="S4" s="1154"/>
      <c r="T4" s="1154"/>
      <c r="U4" s="1154"/>
      <c r="V4" s="1154"/>
      <c r="W4" s="1154"/>
      <c r="X4" s="1154"/>
      <c r="Y4" s="1154"/>
      <c r="Z4" s="1154"/>
      <c r="AA4" s="1154"/>
      <c r="AB4" s="1154"/>
      <c r="AC4" s="1154"/>
      <c r="AD4" s="1154"/>
      <c r="AE4" s="1154"/>
      <c r="AF4" s="1154"/>
      <c r="AG4" s="1154"/>
      <c r="AH4" s="1154"/>
      <c r="AI4" s="1154"/>
      <c r="AJ4" s="1154"/>
      <c r="AK4" s="1154"/>
      <c r="AL4" s="1154"/>
      <c r="AM4" s="1154"/>
      <c r="AN4" s="1154"/>
      <c r="AO4" s="1154"/>
      <c r="AP4" s="1154"/>
      <c r="AQ4" s="1154"/>
      <c r="AR4" s="1154"/>
      <c r="AS4" s="1154"/>
      <c r="AT4" s="1154"/>
      <c r="AU4" s="1154"/>
      <c r="AV4" s="1154"/>
      <c r="AW4" s="1154"/>
      <c r="AX4" s="1154"/>
      <c r="AY4" s="1154"/>
      <c r="AZ4" s="1154"/>
      <c r="BA4" s="1154"/>
      <c r="BB4" s="1154"/>
      <c r="BC4" s="1154"/>
      <c r="BD4" s="1154"/>
      <c r="BE4" s="1154"/>
      <c r="BF4" s="1154"/>
      <c r="BG4" s="1154"/>
      <c r="BH4" s="1154"/>
      <c r="BI4" s="1154"/>
      <c r="BJ4" s="1154"/>
      <c r="BK4" s="1154"/>
      <c r="BL4" s="1154"/>
      <c r="BM4" s="1154"/>
      <c r="BN4" s="1154"/>
      <c r="BO4" s="1154"/>
      <c r="BP4" s="1154"/>
      <c r="BQ4" s="1154"/>
      <c r="BR4" s="1154"/>
      <c r="BS4" s="1154"/>
      <c r="BT4" s="1154"/>
      <c r="BU4" s="1154"/>
      <c r="BV4" s="1154"/>
      <c r="BW4" s="1154"/>
      <c r="BX4" s="1154"/>
      <c r="BY4" s="1154"/>
      <c r="BZ4" s="1154"/>
      <c r="CA4" s="1154"/>
      <c r="CB4" s="1154"/>
      <c r="CC4" s="1154"/>
      <c r="CD4" s="1154"/>
      <c r="CE4" s="1154"/>
      <c r="CF4" s="1154"/>
      <c r="CG4" s="1154"/>
      <c r="CH4" s="1154"/>
      <c r="CI4" s="1154"/>
      <c r="CJ4" s="1154"/>
      <c r="CK4" s="1154"/>
      <c r="CL4" s="1154"/>
      <c r="CM4" s="1154"/>
      <c r="CN4" s="1154"/>
      <c r="CO4" s="1154"/>
      <c r="DA4" s="1162">
        <v>2</v>
      </c>
      <c r="DB4" s="1163" t="s">
        <v>2533</v>
      </c>
      <c r="DC4" s="1164" t="s">
        <v>2534</v>
      </c>
      <c r="DD4" s="1165" t="s">
        <v>2534</v>
      </c>
      <c r="DE4" s="1166">
        <v>54.716999999999999</v>
      </c>
      <c r="DF4" s="1166">
        <v>20.55</v>
      </c>
      <c r="DM4" s="1270">
        <f t="shared" si="0"/>
        <v>56.709366666666668</v>
      </c>
      <c r="DN4" s="1270">
        <f t="shared" si="1"/>
        <v>37.387416666666667</v>
      </c>
      <c r="DP4" s="1253">
        <v>69.51433333333334</v>
      </c>
      <c r="DQ4" s="1253">
        <v>31.227833333333333</v>
      </c>
      <c r="DR4" s="1271"/>
      <c r="DS4" s="1271"/>
      <c r="DT4" s="1254">
        <v>56.709366666666668</v>
      </c>
      <c r="DU4" s="1255">
        <v>37.387416666666667</v>
      </c>
      <c r="DV4" s="1256">
        <v>56.198133333333331</v>
      </c>
      <c r="DW4" s="1255">
        <v>38.775133333333336</v>
      </c>
      <c r="DX4" s="1256">
        <v>66.652299999999997</v>
      </c>
      <c r="DY4" s="1255">
        <v>66.403999999999996</v>
      </c>
      <c r="DZ4" s="1256">
        <v>48.603549999999998</v>
      </c>
      <c r="EA4" s="1255">
        <v>39.685033333333337</v>
      </c>
      <c r="EB4" s="1256">
        <v>51.750266666666668</v>
      </c>
      <c r="EC4" s="1255">
        <v>37.947333333333333</v>
      </c>
      <c r="ED4" s="1256">
        <v>50.827950000000001</v>
      </c>
      <c r="EE4" s="1255">
        <v>41.986916666666666</v>
      </c>
      <c r="EF4" s="1256">
        <v>53.8</v>
      </c>
      <c r="EG4" s="1255">
        <v>42.500050000000002</v>
      </c>
      <c r="EH4" s="1256">
        <v>59.648000000000003</v>
      </c>
      <c r="EI4" s="1255">
        <v>56.771028999999999</v>
      </c>
      <c r="EJ4" s="1256">
        <v>51.746000000000002</v>
      </c>
      <c r="EK4" s="1255">
        <v>58.839615000000002</v>
      </c>
      <c r="EL4" s="1256">
        <v>55.03</v>
      </c>
      <c r="EM4" s="1255">
        <v>82.920429999999996</v>
      </c>
      <c r="EN4" s="1256">
        <v>58.186999999999998</v>
      </c>
      <c r="EO4" s="1255">
        <v>92.522378000000003</v>
      </c>
      <c r="EP4" s="1256">
        <v>54.893000000000001</v>
      </c>
      <c r="EQ4" s="1255">
        <v>99.027833999999999</v>
      </c>
      <c r="ER4" s="1257">
        <v>51.152000000000001</v>
      </c>
      <c r="ES4" s="1257">
        <v>108.93795799999999</v>
      </c>
      <c r="ET4" s="1256">
        <v>56.659948</v>
      </c>
      <c r="EU4" s="1255">
        <v>124.720315</v>
      </c>
    </row>
    <row r="5" spans="1:151" x14ac:dyDescent="0.25">
      <c r="A5" s="907" t="str">
        <f>"разница мск "&amp;Ст.прогноза!BH8</f>
        <v>разница мск 0:00</v>
      </c>
      <c r="Q5" s="1154"/>
      <c r="R5" s="1154"/>
      <c r="S5" s="1154"/>
      <c r="T5" s="1154"/>
      <c r="U5" s="1154"/>
      <c r="V5" s="1154"/>
      <c r="W5" s="1154"/>
      <c r="X5" s="1154"/>
      <c r="Y5" s="1154"/>
      <c r="Z5" s="1154"/>
      <c r="AA5" s="1154"/>
      <c r="AB5" s="1154"/>
      <c r="AC5" s="1154"/>
      <c r="AD5" s="1154"/>
      <c r="AE5" s="1154"/>
      <c r="AF5" s="1154"/>
      <c r="AG5" s="1154"/>
      <c r="AH5" s="1154"/>
      <c r="AI5" s="1154"/>
      <c r="AJ5" s="1154"/>
      <c r="AK5" s="1154"/>
      <c r="AL5" s="1154"/>
      <c r="AM5" s="1154"/>
      <c r="AN5" s="1154"/>
      <c r="AO5" s="1154"/>
      <c r="AP5" s="1154"/>
      <c r="AQ5" s="1154"/>
      <c r="AR5" s="1154"/>
      <c r="AS5" s="1154"/>
      <c r="AT5" s="1154"/>
      <c r="AU5" s="1154"/>
      <c r="AV5" s="1154"/>
      <c r="AW5" s="1154"/>
      <c r="AX5" s="1154"/>
      <c r="AY5" s="1154"/>
      <c r="AZ5" s="1154"/>
      <c r="BA5" s="1154"/>
      <c r="BB5" s="1154"/>
      <c r="BC5" s="1154"/>
      <c r="BD5" s="1154"/>
      <c r="BE5" s="1154"/>
      <c r="BF5" s="1154"/>
      <c r="BG5" s="1154"/>
      <c r="BH5" s="1154"/>
      <c r="BI5" s="1154"/>
      <c r="BJ5" s="1154"/>
      <c r="BK5" s="1154"/>
      <c r="BL5" s="1154"/>
      <c r="BM5" s="1154"/>
      <c r="BN5" s="1154"/>
      <c r="BO5" s="1154"/>
      <c r="BP5" s="1154"/>
      <c r="BQ5" s="1154"/>
      <c r="BR5" s="1154"/>
      <c r="BS5" s="1154"/>
      <c r="BT5" s="1154"/>
      <c r="BU5" s="1154"/>
      <c r="BV5" s="1154"/>
      <c r="BW5" s="1154"/>
      <c r="BX5" s="1154"/>
      <c r="BY5" s="1154"/>
      <c r="BZ5" s="1154"/>
      <c r="CA5" s="1154"/>
      <c r="CB5" s="1154"/>
      <c r="CC5" s="1154"/>
      <c r="CD5" s="1154"/>
      <c r="CE5" s="1154"/>
      <c r="CF5" s="1154"/>
      <c r="CG5" s="1154"/>
      <c r="CH5" s="1154"/>
      <c r="CI5" s="1154"/>
      <c r="CJ5" s="1154"/>
      <c r="CK5" s="1154"/>
      <c r="CL5" s="1154"/>
      <c r="CM5" s="1154"/>
      <c r="CN5" s="1154"/>
      <c r="CO5" s="1154"/>
      <c r="DA5" s="1157">
        <v>3</v>
      </c>
      <c r="DB5" s="1158" t="s">
        <v>2535</v>
      </c>
      <c r="DC5" s="1167" t="s">
        <v>2536</v>
      </c>
      <c r="DD5" s="1160" t="s">
        <v>2525</v>
      </c>
      <c r="DE5" s="1161">
        <v>55.832999999999998</v>
      </c>
      <c r="DF5" s="1161">
        <v>37.616999999999997</v>
      </c>
      <c r="DM5" s="1270">
        <f t="shared" si="0"/>
        <v>55.762250000000002</v>
      </c>
      <c r="DN5" s="1270">
        <f t="shared" si="1"/>
        <v>37.582166666666666</v>
      </c>
      <c r="DP5" s="1253">
        <v>69.066666666666663</v>
      </c>
      <c r="DQ5" s="1253">
        <v>33.516333333333336</v>
      </c>
      <c r="DR5" s="1271"/>
      <c r="DS5" s="1271"/>
      <c r="DT5" s="1254">
        <v>55.762250000000002</v>
      </c>
      <c r="DU5" s="1255">
        <v>37.582166666666666</v>
      </c>
      <c r="DV5" s="1256">
        <v>55.830683333333333</v>
      </c>
      <c r="DW5" s="1255">
        <v>39.554166666666667</v>
      </c>
      <c r="DX5" s="1256">
        <v>67.469899999999996</v>
      </c>
      <c r="DY5" s="1255">
        <v>64.027000000000001</v>
      </c>
      <c r="DZ5" s="1256">
        <v>48.189166666666665</v>
      </c>
      <c r="EA5" s="1255">
        <v>40.0122</v>
      </c>
      <c r="EB5" s="1256">
        <v>52.565133333333335</v>
      </c>
      <c r="EC5" s="1255">
        <v>38.45335</v>
      </c>
      <c r="ED5" s="1256">
        <v>49.209033333333331</v>
      </c>
      <c r="EE5" s="1255">
        <v>44.060099999999998</v>
      </c>
      <c r="EF5" s="1256">
        <v>53.768166666666666</v>
      </c>
      <c r="EG5" s="1255">
        <v>40.333266666666667</v>
      </c>
      <c r="EH5" s="1256">
        <v>60.866999999999997</v>
      </c>
      <c r="EI5" s="1255">
        <v>60.425474000000001</v>
      </c>
      <c r="EJ5" s="1256">
        <v>53.966999999999999</v>
      </c>
      <c r="EK5" s="1255">
        <v>58.410023000000002</v>
      </c>
      <c r="EL5" s="1256">
        <v>55.555</v>
      </c>
      <c r="EM5" s="1255">
        <v>84.068629000000001</v>
      </c>
      <c r="EN5" s="1256">
        <v>58.031999999999996</v>
      </c>
      <c r="EO5" s="1255">
        <v>97.389531000000005</v>
      </c>
      <c r="EP5" s="1256">
        <v>54.63</v>
      </c>
      <c r="EQ5" s="1255">
        <v>100.13154900000001</v>
      </c>
      <c r="ER5" s="1257">
        <v>51.63</v>
      </c>
      <c r="ES5" s="1257">
        <v>114.085421</v>
      </c>
      <c r="ET5" s="1256">
        <v>51.137</v>
      </c>
      <c r="EU5" s="1255">
        <v>133.03299999999999</v>
      </c>
    </row>
    <row r="6" spans="1:151" x14ac:dyDescent="0.25">
      <c r="Q6" s="1154"/>
      <c r="R6" s="1154"/>
      <c r="S6" s="1154"/>
      <c r="T6" s="1154"/>
      <c r="U6" s="1154"/>
      <c r="V6" s="1154"/>
      <c r="W6" s="1154"/>
      <c r="X6" s="1154"/>
      <c r="Y6" s="1154"/>
      <c r="Z6" s="1154"/>
      <c r="AA6" s="1154"/>
      <c r="AB6" s="1154"/>
      <c r="AC6" s="1154"/>
      <c r="AD6" s="1154"/>
      <c r="AE6" s="1154"/>
      <c r="AF6" s="1154"/>
      <c r="AG6" s="1154"/>
      <c r="AH6" s="1154"/>
      <c r="AI6" s="1154"/>
      <c r="AJ6" s="1154"/>
      <c r="AK6" s="1154"/>
      <c r="AL6" s="1154"/>
      <c r="AM6" s="1154"/>
      <c r="AN6" s="1154"/>
      <c r="AO6" s="1154"/>
      <c r="AP6" s="1154"/>
      <c r="AQ6" s="1154"/>
      <c r="AR6" s="1154"/>
      <c r="AS6" s="1154"/>
      <c r="AT6" s="1154"/>
      <c r="AU6" s="1154"/>
      <c r="AV6" s="1154"/>
      <c r="AW6" s="1154"/>
      <c r="AX6" s="1154"/>
      <c r="AY6" s="1154"/>
      <c r="AZ6" s="1154"/>
      <c r="BA6" s="1154"/>
      <c r="BB6" s="1154"/>
      <c r="BC6" s="1154"/>
      <c r="BD6" s="1154"/>
      <c r="BE6" s="1154"/>
      <c r="BF6" s="1154"/>
      <c r="BG6" s="1154"/>
      <c r="BH6" s="1154"/>
      <c r="BI6" s="1154"/>
      <c r="BJ6" s="1154"/>
      <c r="BK6" s="1154"/>
      <c r="BL6" s="1154"/>
      <c r="BM6" s="1154"/>
      <c r="BN6" s="1154"/>
      <c r="BO6" s="1154"/>
      <c r="BP6" s="1154"/>
      <c r="BQ6" s="1154"/>
      <c r="BR6" s="1154"/>
      <c r="BS6" s="1154"/>
      <c r="BT6" s="1154"/>
      <c r="BU6" s="1154"/>
      <c r="BV6" s="1154"/>
      <c r="BW6" s="1154"/>
      <c r="BX6" s="1154"/>
      <c r="BY6" s="1154"/>
      <c r="BZ6" s="1154"/>
      <c r="CA6" s="1154"/>
      <c r="CB6" s="1154"/>
      <c r="CC6" s="1154"/>
      <c r="CD6" s="1154"/>
      <c r="CE6" s="1154"/>
      <c r="CF6" s="1154"/>
      <c r="CG6" s="1154"/>
      <c r="CH6" s="1154"/>
      <c r="CI6" s="1154"/>
      <c r="CJ6" s="1154"/>
      <c r="CK6" s="1154"/>
      <c r="CL6" s="1154"/>
      <c r="CM6" s="1154"/>
      <c r="CN6" s="1154"/>
      <c r="CO6" s="1154"/>
      <c r="DA6" s="1162">
        <v>4</v>
      </c>
      <c r="DB6" s="1168" t="s">
        <v>890</v>
      </c>
      <c r="DC6" s="1169" t="s">
        <v>2541</v>
      </c>
      <c r="DD6" s="1170" t="s">
        <v>3753</v>
      </c>
      <c r="DE6" s="1166">
        <v>56.267000000000003</v>
      </c>
      <c r="DF6" s="1166">
        <v>44</v>
      </c>
      <c r="DJ6" s="91">
        <v>1</v>
      </c>
      <c r="DK6" s="136" t="s">
        <v>889</v>
      </c>
      <c r="DM6" s="1270">
        <f t="shared" si="0"/>
        <v>56.021650000000001</v>
      </c>
      <c r="DN6" s="1270">
        <f t="shared" si="1"/>
        <v>35.269316666666668</v>
      </c>
      <c r="DP6" s="1253">
        <v>64.857500000000002</v>
      </c>
      <c r="DQ6" s="1253">
        <v>34.952816666666664</v>
      </c>
      <c r="DR6" s="1271"/>
      <c r="DS6" s="1271"/>
      <c r="DT6" s="1254">
        <v>56.021650000000001</v>
      </c>
      <c r="DU6" s="1255">
        <v>35.269316666666668</v>
      </c>
      <c r="DV6" s="1256">
        <v>55.514916666666664</v>
      </c>
      <c r="DW6" s="1255">
        <v>39.919383333333336</v>
      </c>
      <c r="DX6" s="1256">
        <v>66.0244</v>
      </c>
      <c r="DY6" s="1255">
        <v>57.546999999999997</v>
      </c>
      <c r="DZ6" s="1256">
        <v>48.064999999999998</v>
      </c>
      <c r="EA6" s="1255">
        <v>39.883800000000001</v>
      </c>
      <c r="EB6" s="1256">
        <v>53.115716666666664</v>
      </c>
      <c r="EC6" s="1255">
        <v>38.142133333333334</v>
      </c>
      <c r="ED6" s="1256">
        <v>48.368000000000002</v>
      </c>
      <c r="EE6" s="1255">
        <v>41.847000000000001</v>
      </c>
      <c r="EF6" s="1256">
        <v>53.18866666666667</v>
      </c>
      <c r="EG6" s="1255">
        <v>42.305283333333335</v>
      </c>
      <c r="EH6" s="1256">
        <v>62.536999999999999</v>
      </c>
      <c r="EI6" s="1255">
        <v>65.628210999999993</v>
      </c>
      <c r="EJ6" s="1256">
        <v>55.011000000000003</v>
      </c>
      <c r="EK6" s="1255">
        <v>57.985371000000001</v>
      </c>
      <c r="EL6" s="1256">
        <v>56.484000000000002</v>
      </c>
      <c r="EM6" s="1255">
        <v>84.948196999999993</v>
      </c>
      <c r="EN6" s="1256">
        <v>57.27</v>
      </c>
      <c r="EO6" s="1255">
        <v>97.735050000000001</v>
      </c>
      <c r="EP6" s="1256">
        <v>54.454000000000001</v>
      </c>
      <c r="EQ6" s="1255">
        <v>100.892493</v>
      </c>
      <c r="ER6" s="1257">
        <v>51.034999999999997</v>
      </c>
      <c r="ES6" s="1257">
        <v>115.338697</v>
      </c>
      <c r="ET6" s="1256">
        <v>51.664000000000001</v>
      </c>
      <c r="EU6" s="1255">
        <v>135.678</v>
      </c>
    </row>
    <row r="7" spans="1:151" x14ac:dyDescent="0.25">
      <c r="Q7" s="1154"/>
      <c r="R7" s="1154"/>
      <c r="S7" s="1154"/>
      <c r="T7" s="1154"/>
      <c r="U7" s="1154"/>
      <c r="V7" s="1154"/>
      <c r="W7" s="1154"/>
      <c r="X7" s="1154"/>
      <c r="Y7" s="1154"/>
      <c r="Z7" s="1154"/>
      <c r="AA7" s="1154"/>
      <c r="AB7" s="1154"/>
      <c r="AC7" s="1154"/>
      <c r="AD7" s="1154"/>
      <c r="AE7" s="1154"/>
      <c r="AF7" s="1154"/>
      <c r="AG7" s="1154"/>
      <c r="AH7" s="1154"/>
      <c r="AI7" s="1154"/>
      <c r="AJ7" s="1154"/>
      <c r="AK7" s="1154"/>
      <c r="AL7" s="1154"/>
      <c r="AM7" s="1154"/>
      <c r="AN7" s="1154"/>
      <c r="AO7" s="1154"/>
      <c r="AP7" s="1154"/>
      <c r="AQ7" s="1154"/>
      <c r="AR7" s="1154"/>
      <c r="AS7" s="1154"/>
      <c r="AT7" s="1154"/>
      <c r="AU7" s="1154"/>
      <c r="AV7" s="1154"/>
      <c r="AW7" s="1154"/>
      <c r="AX7" s="1154"/>
      <c r="AY7" s="1154"/>
      <c r="AZ7" s="1154"/>
      <c r="BA7" s="1154"/>
      <c r="BB7" s="1154"/>
      <c r="BC7" s="1154"/>
      <c r="BD7" s="1154"/>
      <c r="BE7" s="1154"/>
      <c r="BF7" s="1154"/>
      <c r="BG7" s="1154"/>
      <c r="BH7" s="1154"/>
      <c r="BI7" s="1154"/>
      <c r="BJ7" s="1154"/>
      <c r="BK7" s="1154"/>
      <c r="BL7" s="1154"/>
      <c r="BM7" s="1154"/>
      <c r="BN7" s="1154"/>
      <c r="BO7" s="1154"/>
      <c r="BP7" s="1154"/>
      <c r="BQ7" s="1154"/>
      <c r="BR7" s="1154"/>
      <c r="BS7" s="1154"/>
      <c r="BT7" s="1154"/>
      <c r="BU7" s="1154"/>
      <c r="BV7" s="1154"/>
      <c r="BW7" s="1154"/>
      <c r="BX7" s="1154"/>
      <c r="BY7" s="1154"/>
      <c r="BZ7" s="1154"/>
      <c r="CA7" s="1154"/>
      <c r="CB7" s="1154"/>
      <c r="CC7" s="1154"/>
      <c r="CD7" s="1154"/>
      <c r="CE7" s="1154"/>
      <c r="CF7" s="1154"/>
      <c r="CG7" s="1154"/>
      <c r="CH7" s="1154"/>
      <c r="CI7" s="1154"/>
      <c r="CJ7" s="1154"/>
      <c r="CK7" s="1154"/>
      <c r="CL7" s="1154"/>
      <c r="CM7" s="1154"/>
      <c r="CN7" s="1154"/>
      <c r="CO7" s="1154"/>
      <c r="DA7" s="1157">
        <v>5</v>
      </c>
      <c r="DB7" s="1171" t="s">
        <v>891</v>
      </c>
      <c r="DC7" s="1159" t="s">
        <v>902</v>
      </c>
      <c r="DD7" s="1160" t="s">
        <v>948</v>
      </c>
      <c r="DE7" s="1161">
        <v>57.6</v>
      </c>
      <c r="DF7" s="1161">
        <v>39.869999999999997</v>
      </c>
      <c r="DJ7" s="91">
        <v>2</v>
      </c>
      <c r="DK7" s="137" t="s">
        <v>2533</v>
      </c>
      <c r="DM7" s="1270">
        <f t="shared" si="0"/>
        <v>55.803333333333335</v>
      </c>
      <c r="DN7" s="1270">
        <f t="shared" si="1"/>
        <v>32.274783333333332</v>
      </c>
      <c r="DP7" s="1253">
        <v>61.102966666666667</v>
      </c>
      <c r="DQ7" s="1253">
        <v>34.611983333333335</v>
      </c>
      <c r="DR7" s="1271"/>
      <c r="DS7" s="1271"/>
      <c r="DT7" s="1254">
        <v>55.803333333333335</v>
      </c>
      <c r="DU7" s="1255">
        <v>32.274783333333332</v>
      </c>
      <c r="DV7" s="1256">
        <v>55.168799999999997</v>
      </c>
      <c r="DW7" s="1255">
        <v>40.333266666666667</v>
      </c>
      <c r="DX7" s="1256">
        <v>63.460500000000003</v>
      </c>
      <c r="DY7" s="1255">
        <v>47.97</v>
      </c>
      <c r="DZ7" s="1256">
        <v>47.832999999999998</v>
      </c>
      <c r="EA7" s="1255">
        <v>39.766266666666667</v>
      </c>
      <c r="EB7" s="1256">
        <v>53.469883333333335</v>
      </c>
      <c r="EC7" s="1255">
        <v>38.226233333333333</v>
      </c>
      <c r="ED7" s="1256">
        <v>47.564166666666665</v>
      </c>
      <c r="EE7" s="1255">
        <v>43.123966666666668</v>
      </c>
      <c r="EF7" s="1256">
        <v>52.998649999999998</v>
      </c>
      <c r="EG7" s="1255">
        <v>44.934649999999998</v>
      </c>
      <c r="EH7" s="1256">
        <v>59.59</v>
      </c>
      <c r="EI7" s="1255">
        <v>65.909249000000003</v>
      </c>
      <c r="EJ7" s="1256">
        <v>56.405000000000001</v>
      </c>
      <c r="EK7" s="1255">
        <v>59.2</v>
      </c>
      <c r="EL7" s="1256">
        <v>58.442</v>
      </c>
      <c r="EM7" s="1255">
        <v>85.047290000000004</v>
      </c>
      <c r="EN7" s="1256">
        <v>55.938000000000002</v>
      </c>
      <c r="EO7" s="1255">
        <v>98.000259999999997</v>
      </c>
      <c r="EP7" s="1256">
        <v>52.454999999999998</v>
      </c>
      <c r="EQ7" s="1255">
        <v>104.049739</v>
      </c>
      <c r="ER7" s="1257">
        <v>50.387</v>
      </c>
      <c r="ES7" s="1257">
        <v>116.52348499999999</v>
      </c>
      <c r="ET7" s="1256">
        <v>49.89</v>
      </c>
      <c r="EU7" s="1255">
        <v>139.94800000000001</v>
      </c>
    </row>
    <row r="8" spans="1:151" x14ac:dyDescent="0.25">
      <c r="Q8" s="1154"/>
      <c r="R8" s="1154"/>
      <c r="S8" s="1154"/>
      <c r="T8" s="1154"/>
      <c r="U8" s="1154"/>
      <c r="V8" s="1154"/>
      <c r="W8" s="1154"/>
      <c r="X8" s="1154"/>
      <c r="Y8" s="1154"/>
      <c r="Z8" s="1154"/>
      <c r="AA8" s="1154"/>
      <c r="AB8" s="1154"/>
      <c r="AC8" s="1154"/>
      <c r="AD8" s="1154"/>
      <c r="AE8" s="1154"/>
      <c r="AF8" s="1154"/>
      <c r="AG8" s="1154"/>
      <c r="AH8" s="1154"/>
      <c r="AI8" s="1154"/>
      <c r="AJ8" s="1154"/>
      <c r="AK8" s="1154"/>
      <c r="AL8" s="1154"/>
      <c r="AM8" s="1154"/>
      <c r="AN8" s="1154"/>
      <c r="AO8" s="1154"/>
      <c r="AP8" s="1154"/>
      <c r="AQ8" s="1154"/>
      <c r="AR8" s="1154"/>
      <c r="AS8" s="1154"/>
      <c r="AT8" s="1154"/>
      <c r="AU8" s="1154"/>
      <c r="AV8" s="1154"/>
      <c r="AW8" s="1154"/>
      <c r="AX8" s="1154"/>
      <c r="AY8" s="1154"/>
      <c r="AZ8" s="1154"/>
      <c r="BA8" s="1154"/>
      <c r="BB8" s="1154"/>
      <c r="BC8" s="1154"/>
      <c r="BD8" s="1154"/>
      <c r="BE8" s="1154"/>
      <c r="BF8" s="1154"/>
      <c r="BG8" s="1154"/>
      <c r="BH8" s="1154"/>
      <c r="BI8" s="1154"/>
      <c r="BJ8" s="1154"/>
      <c r="BK8" s="1154"/>
      <c r="BL8" s="1154"/>
      <c r="BM8" s="1154"/>
      <c r="BN8" s="1154"/>
      <c r="BO8" s="1154"/>
      <c r="BP8" s="1154"/>
      <c r="BQ8" s="1154"/>
      <c r="BR8" s="1154"/>
      <c r="BS8" s="1154"/>
      <c r="BT8" s="1154"/>
      <c r="BU8" s="1154"/>
      <c r="BV8" s="1154"/>
      <c r="BW8" s="1154"/>
      <c r="BX8" s="1154"/>
      <c r="BY8" s="1154"/>
      <c r="BZ8" s="1154"/>
      <c r="CA8" s="1154"/>
      <c r="CB8" s="1154"/>
      <c r="CC8" s="1154"/>
      <c r="CD8" s="1154"/>
      <c r="CE8" s="1154"/>
      <c r="CF8" s="1154"/>
      <c r="CG8" s="1154"/>
      <c r="CH8" s="1154"/>
      <c r="CI8" s="1154"/>
      <c r="CJ8" s="1154"/>
      <c r="CK8" s="1154"/>
      <c r="CL8" s="1154"/>
      <c r="CM8" s="1154"/>
      <c r="CN8" s="1154"/>
      <c r="CO8" s="1154"/>
      <c r="DA8" s="1162">
        <v>6</v>
      </c>
      <c r="DB8" s="1163" t="s">
        <v>893</v>
      </c>
      <c r="DC8" s="1169" t="s">
        <v>906</v>
      </c>
      <c r="DD8" s="1170" t="s">
        <v>760</v>
      </c>
      <c r="DE8" s="1166">
        <v>47.267000000000003</v>
      </c>
      <c r="DF8" s="1166">
        <v>39.817</v>
      </c>
      <c r="DJ8" s="91">
        <v>3</v>
      </c>
      <c r="DK8" s="137" t="s">
        <v>2535</v>
      </c>
      <c r="DM8" s="1270">
        <f t="shared" si="0"/>
        <v>54.959666666666664</v>
      </c>
      <c r="DN8" s="1270">
        <f t="shared" si="1"/>
        <v>30.862716666666667</v>
      </c>
      <c r="DP8" s="1253">
        <v>59.855499999999999</v>
      </c>
      <c r="DQ8" s="1253">
        <v>33.12683333333333</v>
      </c>
      <c r="DR8" s="1271"/>
      <c r="DS8" s="1271"/>
      <c r="DT8" s="1254">
        <v>54.959666666666664</v>
      </c>
      <c r="DU8" s="1255">
        <v>30.862716666666667</v>
      </c>
      <c r="DV8" s="1256">
        <v>54.3399</v>
      </c>
      <c r="DW8" s="1255">
        <v>45.397216666666665</v>
      </c>
      <c r="DX8" s="1256">
        <v>64.550899999999999</v>
      </c>
      <c r="DY8" s="1255">
        <v>40.575000000000003</v>
      </c>
      <c r="DZ8" s="1256">
        <v>47.603083333333331</v>
      </c>
      <c r="EA8" s="1255">
        <v>38.64203333333333</v>
      </c>
      <c r="EB8" s="1256">
        <v>53.521466666666669</v>
      </c>
      <c r="EC8" s="1255">
        <v>39.524683333333336</v>
      </c>
      <c r="ED8" s="1256">
        <v>48.398716666666665</v>
      </c>
      <c r="EE8" s="1255">
        <v>44.75118333333333</v>
      </c>
      <c r="EF8" s="1256">
        <v>52.822466666666664</v>
      </c>
      <c r="EG8" s="1255">
        <v>48.343083333333333</v>
      </c>
      <c r="EH8" s="1256">
        <v>61.253999999999998</v>
      </c>
      <c r="EI8" s="1255">
        <v>73.396203999999997</v>
      </c>
      <c r="EJ8" s="1256">
        <v>56.439</v>
      </c>
      <c r="EK8" s="1255">
        <v>60.3</v>
      </c>
      <c r="EL8" s="1256">
        <v>56.170999999999999</v>
      </c>
      <c r="EM8" s="1255">
        <v>87.525490000000005</v>
      </c>
      <c r="EN8" s="1256">
        <v>52.654000000000003</v>
      </c>
      <c r="EO8" s="1255">
        <v>90.119797000000005</v>
      </c>
      <c r="EP8" s="1256">
        <v>51.655999999999999</v>
      </c>
      <c r="EQ8" s="1255">
        <v>103.71871</v>
      </c>
      <c r="ER8" s="1257">
        <v>49.893999999999998</v>
      </c>
      <c r="ES8" s="1257">
        <v>115.757473</v>
      </c>
      <c r="ET8" s="1256">
        <v>48.966000000000001</v>
      </c>
      <c r="EU8" s="1255">
        <v>140.285</v>
      </c>
    </row>
    <row r="9" spans="1:151" x14ac:dyDescent="0.25">
      <c r="Q9" s="1154"/>
      <c r="R9" s="1154"/>
      <c r="S9" s="1154"/>
      <c r="T9" s="1154"/>
      <c r="U9" s="1154"/>
      <c r="V9" s="1154"/>
      <c r="W9" s="1154"/>
      <c r="X9" s="1154"/>
      <c r="Y9" s="1154"/>
      <c r="Z9" s="1154"/>
      <c r="AA9" s="1154"/>
      <c r="AB9" s="1154"/>
      <c r="AC9" s="1154"/>
      <c r="AD9" s="1154"/>
      <c r="AE9" s="1154"/>
      <c r="AF9" s="1154"/>
      <c r="AG9" s="1154"/>
      <c r="AH9" s="1154"/>
      <c r="AI9" s="1154"/>
      <c r="AJ9" s="1154"/>
      <c r="AK9" s="1154"/>
      <c r="AL9" s="1154"/>
      <c r="AM9" s="1154"/>
      <c r="AN9" s="1154"/>
      <c r="AO9" s="1154"/>
      <c r="AP9" s="1154"/>
      <c r="AQ9" s="1154"/>
      <c r="AR9" s="1154"/>
      <c r="AS9" s="1154"/>
      <c r="AT9" s="1154"/>
      <c r="AU9" s="1154"/>
      <c r="AV9" s="1154"/>
      <c r="AW9" s="1154"/>
      <c r="AX9" s="1154"/>
      <c r="AY9" s="1154"/>
      <c r="AZ9" s="1154"/>
      <c r="BA9" s="1154"/>
      <c r="BB9" s="1154"/>
      <c r="BC9" s="1154"/>
      <c r="BD9" s="1154"/>
      <c r="BE9" s="1154"/>
      <c r="BF9" s="1154"/>
      <c r="BG9" s="1154"/>
      <c r="BH9" s="1154"/>
      <c r="BI9" s="1154"/>
      <c r="BJ9" s="1154"/>
      <c r="BK9" s="1154"/>
      <c r="BL9" s="1154"/>
      <c r="BM9" s="1154"/>
      <c r="BN9" s="1154"/>
      <c r="BO9" s="1154"/>
      <c r="BP9" s="1154"/>
      <c r="BQ9" s="1154"/>
      <c r="BR9" s="1154"/>
      <c r="BS9" s="1154"/>
      <c r="BT9" s="1154"/>
      <c r="BU9" s="1154"/>
      <c r="BV9" s="1154"/>
      <c r="BW9" s="1154"/>
      <c r="BX9" s="1154"/>
      <c r="BY9" s="1154"/>
      <c r="BZ9" s="1154"/>
      <c r="CA9" s="1154"/>
      <c r="CB9" s="1154"/>
      <c r="CC9" s="1154"/>
      <c r="CD9" s="1154"/>
      <c r="CE9" s="1154"/>
      <c r="CF9" s="1154"/>
      <c r="CG9" s="1154"/>
      <c r="CH9" s="1154"/>
      <c r="CI9" s="1154"/>
      <c r="CJ9" s="1154"/>
      <c r="CK9" s="1154"/>
      <c r="CL9" s="1154"/>
      <c r="CM9" s="1154"/>
      <c r="CN9" s="1154"/>
      <c r="CO9" s="1154"/>
      <c r="DA9" s="1157">
        <v>7</v>
      </c>
      <c r="DB9" s="1158" t="s">
        <v>895</v>
      </c>
      <c r="DC9" s="1172" t="s">
        <v>896</v>
      </c>
      <c r="DD9" s="1160" t="s">
        <v>2524</v>
      </c>
      <c r="DE9" s="1161">
        <v>51.7</v>
      </c>
      <c r="DF9" s="1161">
        <v>39.216999999999999</v>
      </c>
      <c r="DJ9" s="91">
        <v>4</v>
      </c>
      <c r="DK9" s="137" t="s">
        <v>890</v>
      </c>
      <c r="DM9" s="1270">
        <f t="shared" si="0"/>
        <v>54.679133333333333</v>
      </c>
      <c r="DN9" s="1270">
        <f t="shared" si="1"/>
        <v>30.887066666666666</v>
      </c>
      <c r="DP9" s="1253">
        <v>59.213700000000003</v>
      </c>
      <c r="DQ9" s="1253">
        <v>37.728250000000003</v>
      </c>
      <c r="DR9" s="1271"/>
      <c r="DS9" s="1271"/>
      <c r="DT9" s="1254">
        <v>54.679133333333333</v>
      </c>
      <c r="DU9" s="1255">
        <v>30.887066666666666</v>
      </c>
      <c r="DV9" s="1256">
        <v>54.63688333333333</v>
      </c>
      <c r="DW9" s="1255">
        <v>48.148299999999999</v>
      </c>
      <c r="DX9" s="1256">
        <v>64.635000000000005</v>
      </c>
      <c r="DY9" s="1255">
        <v>39.228000000000002</v>
      </c>
      <c r="DZ9" s="1256">
        <v>46.640366666666665</v>
      </c>
      <c r="EA9" s="1255">
        <v>38.240233333333336</v>
      </c>
      <c r="EB9" s="1256">
        <v>53.457000000000001</v>
      </c>
      <c r="EC9" s="1255">
        <v>40.260416666666664</v>
      </c>
      <c r="ED9" s="1256">
        <v>48.216383333333333</v>
      </c>
      <c r="EE9" s="1255">
        <v>46.05681666666667</v>
      </c>
      <c r="EF9" s="1256">
        <v>52.497599999999998</v>
      </c>
      <c r="EG9" s="1255">
        <v>49.219533333333331</v>
      </c>
      <c r="EH9" s="1256">
        <v>66.082999999999998</v>
      </c>
      <c r="EI9" s="1255">
        <v>76.680974000000006</v>
      </c>
      <c r="EJ9" s="1256">
        <v>56.122</v>
      </c>
      <c r="EK9" s="1255">
        <v>61.9</v>
      </c>
      <c r="EL9" s="1256">
        <v>55.353999999999999</v>
      </c>
      <c r="EM9" s="1255">
        <v>86.087314000000006</v>
      </c>
      <c r="EN9" s="1256">
        <v>53.667000000000002</v>
      </c>
      <c r="EO9" s="1255">
        <v>88.094482999999997</v>
      </c>
      <c r="EP9" s="1256">
        <v>51.540999999999997</v>
      </c>
      <c r="EQ9" s="1255">
        <v>104.05939600000001</v>
      </c>
      <c r="ER9" s="1257">
        <v>49.64</v>
      </c>
      <c r="ES9" s="1257">
        <v>117.330343</v>
      </c>
      <c r="ET9" s="1256">
        <v>50.481000000000002</v>
      </c>
      <c r="EU9" s="1255">
        <v>137.09100000000001</v>
      </c>
    </row>
    <row r="10" spans="1:151" x14ac:dyDescent="0.25">
      <c r="Q10" s="1154"/>
      <c r="R10" s="1154"/>
      <c r="S10" s="1154"/>
      <c r="T10" s="1154"/>
      <c r="U10" s="1154"/>
      <c r="V10" s="1154"/>
      <c r="W10" s="1154"/>
      <c r="X10" s="1154"/>
      <c r="Y10" s="1154"/>
      <c r="Z10" s="1154"/>
      <c r="AA10" s="1154"/>
      <c r="AB10" s="1154"/>
      <c r="AC10" s="1154"/>
      <c r="AD10" s="1154"/>
      <c r="AE10" s="1154"/>
      <c r="AF10" s="1154"/>
      <c r="AG10" s="1154"/>
      <c r="AH10" s="1154"/>
      <c r="AI10" s="1154"/>
      <c r="AJ10" s="1154"/>
      <c r="AK10" s="1154"/>
      <c r="AL10" s="1154"/>
      <c r="AM10" s="1154"/>
      <c r="AN10" s="1154"/>
      <c r="AO10" s="1154"/>
      <c r="AP10" s="1154"/>
      <c r="AQ10" s="1154"/>
      <c r="AR10" s="1154"/>
      <c r="AS10" s="1154"/>
      <c r="AT10" s="1154"/>
      <c r="AU10" s="1154"/>
      <c r="AV10" s="1154"/>
      <c r="AW10" s="1154"/>
      <c r="AX10" s="1154"/>
      <c r="AY10" s="1154"/>
      <c r="AZ10" s="1154"/>
      <c r="BA10" s="1154"/>
      <c r="BB10" s="1154"/>
      <c r="BC10" s="1154"/>
      <c r="BD10" s="1154"/>
      <c r="BE10" s="1154"/>
      <c r="BF10" s="1154"/>
      <c r="BG10" s="1154"/>
      <c r="BH10" s="1154"/>
      <c r="BI10" s="1154"/>
      <c r="BJ10" s="1154"/>
      <c r="BK10" s="1154"/>
      <c r="BL10" s="1154"/>
      <c r="BM10" s="1154"/>
      <c r="BN10" s="1154"/>
      <c r="BO10" s="1154"/>
      <c r="BP10" s="1154"/>
      <c r="BQ10" s="1154"/>
      <c r="BR10" s="1154"/>
      <c r="BS10" s="1154"/>
      <c r="BT10" s="1154"/>
      <c r="BU10" s="1154"/>
      <c r="BV10" s="1154"/>
      <c r="BW10" s="1154"/>
      <c r="BX10" s="1154"/>
      <c r="BY10" s="1154"/>
      <c r="BZ10" s="1154"/>
      <c r="CA10" s="1154"/>
      <c r="CB10" s="1154"/>
      <c r="CC10" s="1154"/>
      <c r="CD10" s="1154"/>
      <c r="CE10" s="1154"/>
      <c r="CF10" s="1154"/>
      <c r="CG10" s="1154"/>
      <c r="CH10" s="1154"/>
      <c r="CI10" s="1154"/>
      <c r="CJ10" s="1154"/>
      <c r="CK10" s="1154"/>
      <c r="CL10" s="1154"/>
      <c r="CM10" s="1154"/>
      <c r="CN10" s="1154"/>
      <c r="CO10" s="1154"/>
      <c r="DA10" s="1162">
        <v>8</v>
      </c>
      <c r="DB10" s="1163" t="s">
        <v>897</v>
      </c>
      <c r="DC10" s="1173" t="s">
        <v>940</v>
      </c>
      <c r="DD10" s="1174" t="s">
        <v>960</v>
      </c>
      <c r="DE10" s="1166">
        <v>51.3</v>
      </c>
      <c r="DF10" s="1166">
        <v>46</v>
      </c>
      <c r="DJ10" s="91">
        <v>5</v>
      </c>
      <c r="DK10" s="137" t="s">
        <v>891</v>
      </c>
      <c r="DM10" s="1270">
        <f t="shared" si="0"/>
        <v>53.68183333333333</v>
      </c>
      <c r="DN10" s="1270">
        <f t="shared" si="1"/>
        <v>32.226066666666668</v>
      </c>
      <c r="DP10" s="1253">
        <v>58.610300000000002</v>
      </c>
      <c r="DQ10" s="1253">
        <v>37.460450000000002</v>
      </c>
      <c r="DR10" s="1271"/>
      <c r="DS10" s="1271"/>
      <c r="DT10" s="1254">
        <v>53.68183333333333</v>
      </c>
      <c r="DU10" s="1255">
        <v>32.226066666666668</v>
      </c>
      <c r="DV10" s="1256">
        <v>55.844366666666666</v>
      </c>
      <c r="DW10" s="1255">
        <v>52.262766666666664</v>
      </c>
      <c r="DX10" s="1256">
        <v>63.853900000000003</v>
      </c>
      <c r="DY10" s="1255">
        <v>36.460999999999999</v>
      </c>
      <c r="DZ10" s="1256">
        <v>46.023499999999999</v>
      </c>
      <c r="EA10" s="1255">
        <v>38.18033333333333</v>
      </c>
      <c r="EB10" s="1256">
        <v>53.263283333333334</v>
      </c>
      <c r="EC10" s="1255">
        <v>41.50481666666667</v>
      </c>
      <c r="ED10" s="1256">
        <v>46.60561666666667</v>
      </c>
      <c r="EE10" s="1255">
        <v>47.824150000000003</v>
      </c>
      <c r="EF10" s="1256">
        <v>53.144933333333334</v>
      </c>
      <c r="EG10" s="1255">
        <v>50.728966666666665</v>
      </c>
      <c r="EH10" s="1256">
        <v>65.930000000000007</v>
      </c>
      <c r="EI10" s="1255">
        <v>78.176894000000004</v>
      </c>
      <c r="EJ10" s="1256">
        <v>56.381999999999998</v>
      </c>
      <c r="EK10" s="1255">
        <v>62.2</v>
      </c>
      <c r="EL10" s="1256">
        <v>53.723999999999997</v>
      </c>
      <c r="EM10" s="1255">
        <v>87.932364000000007</v>
      </c>
      <c r="EN10" s="1256">
        <v>56.209000000000003</v>
      </c>
      <c r="EO10" s="1255">
        <v>87.735094000000004</v>
      </c>
      <c r="EP10" s="1256">
        <v>51.5</v>
      </c>
      <c r="EQ10" s="1255">
        <v>104.226393</v>
      </c>
      <c r="ER10" s="1257">
        <v>50.366999999999997</v>
      </c>
      <c r="ES10" s="1257">
        <v>119.08092600000001</v>
      </c>
      <c r="ET10" s="1256">
        <v>43.110999999999997</v>
      </c>
      <c r="EU10" s="1255">
        <v>131.881</v>
      </c>
    </row>
    <row r="11" spans="1:151" x14ac:dyDescent="0.25">
      <c r="Q11" s="1154"/>
      <c r="R11" s="1154"/>
      <c r="S11" s="1154"/>
      <c r="T11" s="1154"/>
      <c r="U11" s="1154"/>
      <c r="V11" s="1154"/>
      <c r="W11" s="1154"/>
      <c r="X11" s="1154"/>
      <c r="Y11" s="1154"/>
      <c r="Z11" s="1154"/>
      <c r="AA11" s="1154"/>
      <c r="AB11" s="1154"/>
      <c r="AC11" s="1154"/>
      <c r="AD11" s="1154"/>
      <c r="AE11" s="1154"/>
      <c r="AF11" s="1154"/>
      <c r="AG11" s="1154"/>
      <c r="AH11" s="1154"/>
      <c r="AI11" s="1154"/>
      <c r="AJ11" s="1154"/>
      <c r="AK11" s="1154"/>
      <c r="AL11" s="1154"/>
      <c r="AM11" s="1154"/>
      <c r="AN11" s="1154"/>
      <c r="AO11" s="1154"/>
      <c r="AP11" s="1154"/>
      <c r="AQ11" s="1154"/>
      <c r="AR11" s="1154"/>
      <c r="AS11" s="1154"/>
      <c r="AT11" s="1154"/>
      <c r="AU11" s="1154"/>
      <c r="AV11" s="1154"/>
      <c r="AW11" s="1154"/>
      <c r="AX11" s="1154"/>
      <c r="AY11" s="1154"/>
      <c r="AZ11" s="1154"/>
      <c r="BA11" s="1154"/>
      <c r="BB11" s="1154"/>
      <c r="BC11" s="1154"/>
      <c r="BD11" s="1154"/>
      <c r="BE11" s="1154"/>
      <c r="BF11" s="1154"/>
      <c r="BG11" s="1154"/>
      <c r="BH11" s="1154"/>
      <c r="BI11" s="1154"/>
      <c r="BJ11" s="1154"/>
      <c r="BK11" s="1154"/>
      <c r="BL11" s="1154"/>
      <c r="BM11" s="1154"/>
      <c r="BN11" s="1154"/>
      <c r="BO11" s="1154"/>
      <c r="BP11" s="1154"/>
      <c r="BQ11" s="1154"/>
      <c r="BR11" s="1154"/>
      <c r="BS11" s="1154"/>
      <c r="BT11" s="1154"/>
      <c r="BU11" s="1154"/>
      <c r="BV11" s="1154"/>
      <c r="BW11" s="1154"/>
      <c r="BX11" s="1154"/>
      <c r="BY11" s="1154"/>
      <c r="BZ11" s="1154"/>
      <c r="CA11" s="1154"/>
      <c r="CB11" s="1154"/>
      <c r="CC11" s="1154"/>
      <c r="CD11" s="1154"/>
      <c r="CE11" s="1154"/>
      <c r="CF11" s="1154"/>
      <c r="CG11" s="1154"/>
      <c r="CH11" s="1154"/>
      <c r="CI11" s="1154"/>
      <c r="CJ11" s="1154"/>
      <c r="CK11" s="1154"/>
      <c r="CL11" s="1154"/>
      <c r="CM11" s="1154"/>
      <c r="CN11" s="1154"/>
      <c r="CO11" s="1154"/>
      <c r="DA11" s="1157">
        <v>9</v>
      </c>
      <c r="DB11" s="1158" t="s">
        <v>899</v>
      </c>
      <c r="DC11" s="1172" t="s">
        <v>719</v>
      </c>
      <c r="DD11" s="1160" t="s">
        <v>943</v>
      </c>
      <c r="DE11" s="1161">
        <v>53.25</v>
      </c>
      <c r="DF11" s="1161">
        <v>50.45</v>
      </c>
      <c r="DJ11" s="91">
        <v>6</v>
      </c>
      <c r="DK11" s="137" t="s">
        <v>893</v>
      </c>
      <c r="DM11" s="1270">
        <f t="shared" si="0"/>
        <v>53.348883333333333</v>
      </c>
      <c r="DN11" s="1270">
        <f t="shared" si="1"/>
        <v>32.980800000000002</v>
      </c>
      <c r="DP11" s="1253">
        <v>57.737316666666665</v>
      </c>
      <c r="DQ11" s="1253">
        <v>37.29</v>
      </c>
      <c r="DR11" s="1271"/>
      <c r="DS11" s="1271"/>
      <c r="DT11" s="1254">
        <v>53.348883333333333</v>
      </c>
      <c r="DU11" s="1255">
        <v>32.980800000000002</v>
      </c>
      <c r="DV11" s="1256">
        <v>56.048850000000002</v>
      </c>
      <c r="DW11" s="1255">
        <v>54.283483333333336</v>
      </c>
      <c r="DX11" s="1256">
        <v>59.141500000000001</v>
      </c>
      <c r="DY11" s="1255">
        <v>37.753999999999998</v>
      </c>
      <c r="DZ11" s="1256">
        <v>45.392166666666668</v>
      </c>
      <c r="EA11" s="1255">
        <v>36.74198333333333</v>
      </c>
      <c r="EB11" s="1256">
        <v>52.990499999999997</v>
      </c>
      <c r="EC11" s="1255">
        <v>40.942149999999998</v>
      </c>
      <c r="ED11" s="1258">
        <v>45.701183333333333</v>
      </c>
      <c r="EE11" s="1259">
        <v>46.92966666666667</v>
      </c>
      <c r="EF11" s="1256">
        <v>53.522916666666667</v>
      </c>
      <c r="EG11" s="1255">
        <v>53.504399999999997</v>
      </c>
      <c r="EH11" s="1256">
        <v>60.939</v>
      </c>
      <c r="EI11" s="1255">
        <v>76.569601000000006</v>
      </c>
      <c r="EJ11" s="1256">
        <v>54.908999999999999</v>
      </c>
      <c r="EK11" s="1255">
        <v>71.267321999999993</v>
      </c>
      <c r="EL11" s="1256">
        <v>52.759</v>
      </c>
      <c r="EM11" s="1255">
        <v>87.847797</v>
      </c>
      <c r="EN11" s="1256"/>
      <c r="EO11" s="1255"/>
      <c r="EP11" s="1256">
        <v>51.445999999999998</v>
      </c>
      <c r="EQ11" s="1255">
        <v>104.64505699999999</v>
      </c>
      <c r="ER11" s="1257">
        <v>50.732999999999997</v>
      </c>
      <c r="ES11" s="1257">
        <v>116.17408500000001</v>
      </c>
      <c r="ET11" s="1256">
        <v>45.235999999999997</v>
      </c>
      <c r="EU11" s="1255">
        <v>131.98099999999999</v>
      </c>
    </row>
    <row r="12" spans="1:151" x14ac:dyDescent="0.25">
      <c r="Q12" s="1154"/>
      <c r="R12" s="1154"/>
      <c r="S12" s="1154"/>
      <c r="T12" s="1154"/>
      <c r="U12" s="1154"/>
      <c r="V12" s="1154"/>
      <c r="W12" s="1154"/>
      <c r="X12" s="1154"/>
      <c r="Y12" s="1154"/>
      <c r="Z12" s="1154"/>
      <c r="AA12" s="1154"/>
      <c r="AB12" s="1154"/>
      <c r="AC12" s="1154"/>
      <c r="AD12" s="1154"/>
      <c r="AE12" s="1154"/>
      <c r="AF12" s="1154"/>
      <c r="AG12" s="1154"/>
      <c r="AH12" s="1154"/>
      <c r="AI12" s="1154"/>
      <c r="AJ12" s="1154"/>
      <c r="AK12" s="1154"/>
      <c r="AL12" s="1154"/>
      <c r="AM12" s="1154"/>
      <c r="AN12" s="1154"/>
      <c r="AO12" s="1154"/>
      <c r="AP12" s="1154"/>
      <c r="AQ12" s="1154"/>
      <c r="AR12" s="1154"/>
      <c r="AS12" s="1154"/>
      <c r="AT12" s="1154"/>
      <c r="AU12" s="1154"/>
      <c r="AV12" s="1154"/>
      <c r="AW12" s="1154"/>
      <c r="AX12" s="1154"/>
      <c r="AY12" s="1154"/>
      <c r="AZ12" s="1154"/>
      <c r="BA12" s="1154"/>
      <c r="BB12" s="1154"/>
      <c r="BC12" s="1154"/>
      <c r="BD12" s="1154"/>
      <c r="BE12" s="1154"/>
      <c r="BF12" s="1154"/>
      <c r="BG12" s="1154"/>
      <c r="BH12" s="1154"/>
      <c r="BI12" s="1154"/>
      <c r="BJ12" s="1154"/>
      <c r="BK12" s="1154"/>
      <c r="BL12" s="1154"/>
      <c r="BM12" s="1154"/>
      <c r="BN12" s="1154"/>
      <c r="BO12" s="1154"/>
      <c r="BP12" s="1154"/>
      <c r="BQ12" s="1154"/>
      <c r="BR12" s="1154"/>
      <c r="BS12" s="1154"/>
      <c r="BT12" s="1154"/>
      <c r="BU12" s="1154"/>
      <c r="BV12" s="1154"/>
      <c r="BW12" s="1154"/>
      <c r="BX12" s="1154"/>
      <c r="BY12" s="1154"/>
      <c r="BZ12" s="1154"/>
      <c r="CA12" s="1154"/>
      <c r="CB12" s="1154"/>
      <c r="CC12" s="1154"/>
      <c r="CD12" s="1154"/>
      <c r="CE12" s="1154"/>
      <c r="CF12" s="1154"/>
      <c r="CG12" s="1154"/>
      <c r="CH12" s="1154"/>
      <c r="CI12" s="1154"/>
      <c r="CJ12" s="1154"/>
      <c r="CK12" s="1154"/>
      <c r="CL12" s="1154"/>
      <c r="CM12" s="1154"/>
      <c r="CN12" s="1154"/>
      <c r="CO12" s="1154"/>
      <c r="DA12" s="1162">
        <v>10</v>
      </c>
      <c r="DB12" s="1175" t="s">
        <v>2554</v>
      </c>
      <c r="DC12" s="1169" t="s">
        <v>2557</v>
      </c>
      <c r="DD12" s="1170" t="s">
        <v>2558</v>
      </c>
      <c r="DE12" s="1166">
        <v>56.832999999999998</v>
      </c>
      <c r="DF12" s="1166">
        <v>60.633000000000003</v>
      </c>
      <c r="DJ12" s="91">
        <v>7</v>
      </c>
      <c r="DK12" s="137" t="s">
        <v>895</v>
      </c>
      <c r="DM12" s="1270">
        <f t="shared" si="0"/>
        <v>52.423333333333332</v>
      </c>
      <c r="DN12" s="1270">
        <f t="shared" si="1"/>
        <v>31.739166666666666</v>
      </c>
      <c r="DP12" s="1253">
        <v>57.450283333333331</v>
      </c>
      <c r="DQ12" s="1253">
        <v>38.385599999999997</v>
      </c>
      <c r="DR12" s="1271"/>
      <c r="DS12" s="1271"/>
      <c r="DT12" s="1254">
        <v>52.423333333333332</v>
      </c>
      <c r="DU12" s="1255">
        <v>31.739166666666666</v>
      </c>
      <c r="DV12" s="1256">
        <v>56.400750000000002</v>
      </c>
      <c r="DW12" s="1255">
        <v>57.32671666666667</v>
      </c>
      <c r="DX12" s="1256">
        <v>57.819299999999998</v>
      </c>
      <c r="DY12" s="1255">
        <v>37.366</v>
      </c>
      <c r="DZ12" s="1256">
        <v>44.878066666666669</v>
      </c>
      <c r="EA12" s="1255">
        <v>37.319000000000003</v>
      </c>
      <c r="EB12" s="1256">
        <v>52.499316666666665</v>
      </c>
      <c r="EC12" s="1255">
        <v>44.090833333333336</v>
      </c>
      <c r="ED12" s="1256">
        <v>46.402033333333335</v>
      </c>
      <c r="EE12" s="1255">
        <v>48.105466666666665</v>
      </c>
      <c r="EF12" s="1256">
        <v>52.259816666666666</v>
      </c>
      <c r="EG12" s="1255">
        <v>55.963333333333331</v>
      </c>
      <c r="EH12" s="1256">
        <v>57.152999999999999</v>
      </c>
      <c r="EI12" s="1255">
        <v>65.534328000000002</v>
      </c>
      <c r="EJ12" s="1256">
        <v>54.548999999999999</v>
      </c>
      <c r="EK12" s="1255">
        <v>66</v>
      </c>
      <c r="EL12" s="1256">
        <v>52.539000000000001</v>
      </c>
      <c r="EM12" s="1255">
        <v>85.213819999999998</v>
      </c>
      <c r="EN12" s="1256"/>
      <c r="EO12" s="1255"/>
      <c r="EP12" s="1256">
        <v>51.718000000000004</v>
      </c>
      <c r="EQ12" s="1255">
        <v>105.86429099999999</v>
      </c>
      <c r="ER12" s="1257">
        <v>51.445999999999998</v>
      </c>
      <c r="ES12" s="1257">
        <v>114.71349600000001</v>
      </c>
      <c r="ET12" s="1256">
        <v>48.426200000000001</v>
      </c>
      <c r="EU12" s="1255">
        <v>135.12899999999999</v>
      </c>
    </row>
    <row r="13" spans="1:151" x14ac:dyDescent="0.25">
      <c r="Q13" s="1154"/>
      <c r="R13" s="1154"/>
      <c r="S13" s="1154"/>
      <c r="T13" s="1154"/>
      <c r="U13" s="1154"/>
      <c r="V13" s="1154"/>
      <c r="W13" s="1154"/>
      <c r="X13" s="1154"/>
      <c r="Y13" s="1154"/>
      <c r="Z13" s="1154"/>
      <c r="AA13" s="1154"/>
      <c r="AB13" s="1154"/>
      <c r="AC13" s="1154"/>
      <c r="AD13" s="1154"/>
      <c r="AE13" s="1154"/>
      <c r="AF13" s="1154"/>
      <c r="AG13" s="1154"/>
      <c r="AH13" s="1154"/>
      <c r="AI13" s="1154"/>
      <c r="AJ13" s="1154"/>
      <c r="AK13" s="1154"/>
      <c r="AL13" s="1154"/>
      <c r="AM13" s="1154"/>
      <c r="AN13" s="1154"/>
      <c r="AO13" s="1154"/>
      <c r="AP13" s="1154"/>
      <c r="AQ13" s="1154"/>
      <c r="AR13" s="1154"/>
      <c r="AS13" s="1154"/>
      <c r="AT13" s="1154"/>
      <c r="AU13" s="1154"/>
      <c r="AV13" s="1154"/>
      <c r="AW13" s="1154"/>
      <c r="AX13" s="1154"/>
      <c r="AY13" s="1154"/>
      <c r="AZ13" s="1154"/>
      <c r="BA13" s="1154"/>
      <c r="BB13" s="1154"/>
      <c r="BC13" s="1154"/>
      <c r="BD13" s="1154"/>
      <c r="BE13" s="1154"/>
      <c r="BF13" s="1154"/>
      <c r="BG13" s="1154"/>
      <c r="BH13" s="1154"/>
      <c r="BI13" s="1154"/>
      <c r="BJ13" s="1154"/>
      <c r="BK13" s="1154"/>
      <c r="BL13" s="1154"/>
      <c r="BM13" s="1154"/>
      <c r="BN13" s="1154"/>
      <c r="BO13" s="1154"/>
      <c r="BP13" s="1154"/>
      <c r="BQ13" s="1154"/>
      <c r="BR13" s="1154"/>
      <c r="BS13" s="1154"/>
      <c r="BT13" s="1154"/>
      <c r="BU13" s="1154"/>
      <c r="BV13" s="1154"/>
      <c r="BW13" s="1154"/>
      <c r="BX13" s="1154"/>
      <c r="BY13" s="1154"/>
      <c r="BZ13" s="1154"/>
      <c r="CA13" s="1154"/>
      <c r="CB13" s="1154"/>
      <c r="CC13" s="1154"/>
      <c r="CD13" s="1154"/>
      <c r="CE13" s="1154"/>
      <c r="CF13" s="1154"/>
      <c r="CG13" s="1154"/>
      <c r="CH13" s="1154"/>
      <c r="CI13" s="1154"/>
      <c r="CJ13" s="1154"/>
      <c r="CK13" s="1154"/>
      <c r="CL13" s="1154"/>
      <c r="CM13" s="1154"/>
      <c r="CN13" s="1154"/>
      <c r="CO13" s="1154"/>
      <c r="DA13" s="1157">
        <v>11</v>
      </c>
      <c r="DB13" s="1176" t="s">
        <v>2564</v>
      </c>
      <c r="DC13" s="1177" t="s">
        <v>2565</v>
      </c>
      <c r="DD13" s="1160" t="s">
        <v>2566</v>
      </c>
      <c r="DE13" s="1161">
        <v>55.18</v>
      </c>
      <c r="DF13" s="1161">
        <v>61.3</v>
      </c>
      <c r="DJ13" s="91">
        <v>8</v>
      </c>
      <c r="DK13" s="137" t="s">
        <v>897</v>
      </c>
      <c r="DM13" s="1270">
        <f t="shared" si="0"/>
        <v>52.125500000000002</v>
      </c>
      <c r="DN13" s="1270">
        <f t="shared" si="1"/>
        <v>34.076333333333331</v>
      </c>
      <c r="DP13" s="1253">
        <v>56.709366666666668</v>
      </c>
      <c r="DQ13" s="1253">
        <v>37.387416666666667</v>
      </c>
      <c r="DR13" s="1271"/>
      <c r="DS13" s="1271"/>
      <c r="DT13" s="1254">
        <v>52.125500000000002</v>
      </c>
      <c r="DU13" s="1255">
        <v>34.076333333333331</v>
      </c>
      <c r="DV13" s="1256">
        <v>56.736083333333333</v>
      </c>
      <c r="DW13" s="1255">
        <v>59.542200000000001</v>
      </c>
      <c r="DX13" s="1256">
        <v>56.239199999999997</v>
      </c>
      <c r="DY13" s="1255">
        <v>38.994999999999997</v>
      </c>
      <c r="DZ13" s="1256">
        <v>44.06366666666667</v>
      </c>
      <c r="EA13" s="1255">
        <v>39.06733333333333</v>
      </c>
      <c r="EB13" s="1256">
        <v>52.998649999999998</v>
      </c>
      <c r="EC13" s="1255">
        <v>44.934649999999998</v>
      </c>
      <c r="ED13" s="1256">
        <v>46.803483333333332</v>
      </c>
      <c r="EE13" s="1255">
        <v>48.170400000000001</v>
      </c>
      <c r="EF13" s="1256">
        <v>53.926250000000003</v>
      </c>
      <c r="EG13" s="1255">
        <v>58.470966666666669</v>
      </c>
      <c r="EH13" s="1256">
        <v>55.776000000000003</v>
      </c>
      <c r="EI13" s="1255">
        <v>70.760322000000002</v>
      </c>
      <c r="EJ13" s="1256">
        <v>54.043999999999997</v>
      </c>
      <c r="EK13" s="1255">
        <v>61.609668999999997</v>
      </c>
      <c r="EL13" s="1256">
        <v>51.287999999999997</v>
      </c>
      <c r="EM13" s="1255">
        <v>81.102868000000001</v>
      </c>
      <c r="EN13" s="1256"/>
      <c r="EO13" s="1255"/>
      <c r="EP13" s="1256">
        <v>50.387999999999998</v>
      </c>
      <c r="EQ13" s="1255">
        <v>106.09953299999999</v>
      </c>
      <c r="ER13" s="1257">
        <v>52.250999999999998</v>
      </c>
      <c r="ES13" s="1257">
        <v>117.695184</v>
      </c>
      <c r="ET13" s="1256">
        <v>47.987000000000002</v>
      </c>
      <c r="EU13" s="1255">
        <v>132.61660000000001</v>
      </c>
    </row>
    <row r="14" spans="1:151" x14ac:dyDescent="0.25">
      <c r="Q14" s="1154"/>
      <c r="R14" s="1154"/>
      <c r="S14" s="1154"/>
      <c r="T14" s="1154"/>
      <c r="U14" s="1154"/>
      <c r="V14" s="1154"/>
      <c r="W14" s="1154"/>
      <c r="X14" s="1154"/>
      <c r="Y14" s="1154"/>
      <c r="Z14" s="1154"/>
      <c r="AA14" s="1154"/>
      <c r="AB14" s="1154"/>
      <c r="AC14" s="1154"/>
      <c r="AD14" s="1154"/>
      <c r="AE14" s="1154"/>
      <c r="AF14" s="1154"/>
      <c r="AG14" s="1154"/>
      <c r="AH14" s="1154"/>
      <c r="AI14" s="1154"/>
      <c r="AJ14" s="1154"/>
      <c r="AK14" s="1154"/>
      <c r="AL14" s="1154"/>
      <c r="AM14" s="1154"/>
      <c r="AN14" s="1154"/>
      <c r="AO14" s="1154"/>
      <c r="AP14" s="1154"/>
      <c r="AQ14" s="1154"/>
      <c r="AR14" s="1154"/>
      <c r="AS14" s="1154"/>
      <c r="AT14" s="1154"/>
      <c r="AU14" s="1154"/>
      <c r="AV14" s="1154"/>
      <c r="AW14" s="1154"/>
      <c r="AX14" s="1154"/>
      <c r="AY14" s="1154"/>
      <c r="AZ14" s="1154"/>
      <c r="BA14" s="1154"/>
      <c r="BB14" s="1154"/>
      <c r="BC14" s="1154"/>
      <c r="BD14" s="1154"/>
      <c r="BE14" s="1154"/>
      <c r="BF14" s="1154"/>
      <c r="BG14" s="1154"/>
      <c r="BH14" s="1154"/>
      <c r="BI14" s="1154"/>
      <c r="BJ14" s="1154"/>
      <c r="BK14" s="1154"/>
      <c r="BL14" s="1154"/>
      <c r="BM14" s="1154"/>
      <c r="BN14" s="1154"/>
      <c r="BO14" s="1154"/>
      <c r="BP14" s="1154"/>
      <c r="BQ14" s="1154"/>
      <c r="BR14" s="1154"/>
      <c r="BS14" s="1154"/>
      <c r="BT14" s="1154"/>
      <c r="BU14" s="1154"/>
      <c r="BV14" s="1154"/>
      <c r="BW14" s="1154"/>
      <c r="BX14" s="1154"/>
      <c r="BY14" s="1154"/>
      <c r="BZ14" s="1154"/>
      <c r="CA14" s="1154"/>
      <c r="CB14" s="1154"/>
      <c r="CC14" s="1154"/>
      <c r="CD14" s="1154"/>
      <c r="CE14" s="1154"/>
      <c r="CF14" s="1154"/>
      <c r="CG14" s="1154"/>
      <c r="CH14" s="1154"/>
      <c r="CI14" s="1154"/>
      <c r="CJ14" s="1154"/>
      <c r="CK14" s="1154"/>
      <c r="CL14" s="1154"/>
      <c r="CM14" s="1154"/>
      <c r="CN14" s="1154"/>
      <c r="CO14" s="1154"/>
      <c r="DA14" s="1162">
        <v>12</v>
      </c>
      <c r="DB14" s="1168" t="s">
        <v>2571</v>
      </c>
      <c r="DC14" s="1169" t="s">
        <v>2572</v>
      </c>
      <c r="DD14" s="1170" t="s">
        <v>2615</v>
      </c>
      <c r="DE14" s="1166">
        <v>55.03</v>
      </c>
      <c r="DF14" s="1166">
        <v>82.92</v>
      </c>
      <c r="DJ14" s="91">
        <v>9</v>
      </c>
      <c r="DK14" s="137" t="s">
        <v>899</v>
      </c>
      <c r="DM14" s="1270">
        <f t="shared" si="0"/>
        <v>51.1586</v>
      </c>
      <c r="DN14" s="1270">
        <f t="shared" si="1"/>
        <v>34.368516666666665</v>
      </c>
      <c r="DP14" s="1253">
        <v>55.762266666666669</v>
      </c>
      <c r="DQ14" s="1253">
        <v>37.582183333333333</v>
      </c>
      <c r="DR14" s="1271"/>
      <c r="DS14" s="1271"/>
      <c r="DT14" s="1254">
        <v>51.1586</v>
      </c>
      <c r="DU14" s="1255">
        <v>34.368516666666665</v>
      </c>
      <c r="DV14" s="1256">
        <v>56.682633333333335</v>
      </c>
      <c r="DW14" s="1255">
        <v>54.502600000000001</v>
      </c>
      <c r="DX14" s="1256">
        <v>56.383299999999998</v>
      </c>
      <c r="DY14" s="1255">
        <v>41.110999999999997</v>
      </c>
      <c r="DZ14" s="1256">
        <v>43.3855</v>
      </c>
      <c r="EA14" s="1255">
        <v>39.952216666666665</v>
      </c>
      <c r="EB14" s="1256">
        <v>52.162083333333335</v>
      </c>
      <c r="EC14" s="1255">
        <v>44.015133333333331</v>
      </c>
      <c r="ED14" s="1256">
        <v>48.182733333333331</v>
      </c>
      <c r="EE14" s="1255">
        <v>46.799816666666665</v>
      </c>
      <c r="EF14" s="1256">
        <v>54.973649999999999</v>
      </c>
      <c r="EG14" s="1255">
        <v>57.984050000000003</v>
      </c>
      <c r="EH14" s="1256">
        <v>56.807000000000002</v>
      </c>
      <c r="EI14" s="1255">
        <v>62.386380000000003</v>
      </c>
      <c r="EJ14" s="1256">
        <v>52.698</v>
      </c>
      <c r="EK14" s="1255">
        <v>62.6</v>
      </c>
      <c r="EL14" s="1256">
        <v>51.36</v>
      </c>
      <c r="EM14" s="1255">
        <v>80.191141000000002</v>
      </c>
      <c r="EN14" s="1256"/>
      <c r="EO14" s="1255"/>
      <c r="EP14" s="1256">
        <v>51.613</v>
      </c>
      <c r="EQ14" s="1255">
        <v>107.38884</v>
      </c>
      <c r="ER14" s="1257">
        <v>53.311</v>
      </c>
      <c r="ES14" s="1257">
        <v>118.509552</v>
      </c>
      <c r="ET14" s="1256">
        <v>49.506</v>
      </c>
      <c r="EU14" s="1255">
        <v>129.9879</v>
      </c>
    </row>
    <row r="15" spans="1:151" x14ac:dyDescent="0.25">
      <c r="Q15" s="1154"/>
      <c r="R15" s="1154"/>
      <c r="S15" s="1154"/>
      <c r="T15" s="1154"/>
      <c r="U15" s="1154"/>
      <c r="V15" s="1154"/>
      <c r="W15" s="1154"/>
      <c r="X15" s="1154"/>
      <c r="Y15" s="1154"/>
      <c r="Z15" s="1154"/>
      <c r="AA15" s="1154"/>
      <c r="AB15" s="1154"/>
      <c r="AC15" s="1154"/>
      <c r="AD15" s="1154"/>
      <c r="AE15" s="1154"/>
      <c r="AF15" s="1154"/>
      <c r="AG15" s="1154"/>
      <c r="AH15" s="1154"/>
      <c r="AI15" s="1154"/>
      <c r="AJ15" s="1154"/>
      <c r="AK15" s="1154"/>
      <c r="AL15" s="1154"/>
      <c r="AM15" s="1154"/>
      <c r="AN15" s="1154"/>
      <c r="AO15" s="1154"/>
      <c r="AP15" s="1154"/>
      <c r="AQ15" s="1154"/>
      <c r="AR15" s="1154"/>
      <c r="AS15" s="1154"/>
      <c r="AT15" s="1154"/>
      <c r="AU15" s="1154"/>
      <c r="AV15" s="1154"/>
      <c r="AW15" s="1154"/>
      <c r="AX15" s="1154"/>
      <c r="AY15" s="1154"/>
      <c r="AZ15" s="1154"/>
      <c r="BA15" s="1154"/>
      <c r="BB15" s="1154"/>
      <c r="BC15" s="1154"/>
      <c r="BD15" s="1154"/>
      <c r="BE15" s="1154"/>
      <c r="BF15" s="1154"/>
      <c r="BG15" s="1154"/>
      <c r="BH15" s="1154"/>
      <c r="BI15" s="1154"/>
      <c r="BJ15" s="1154"/>
      <c r="BK15" s="1154"/>
      <c r="BL15" s="1154"/>
      <c r="BM15" s="1154"/>
      <c r="BN15" s="1154"/>
      <c r="BO15" s="1154"/>
      <c r="BP15" s="1154"/>
      <c r="BQ15" s="1154"/>
      <c r="BR15" s="1154"/>
      <c r="BS15" s="1154"/>
      <c r="BT15" s="1154"/>
      <c r="BU15" s="1154"/>
      <c r="BV15" s="1154"/>
      <c r="BW15" s="1154"/>
      <c r="BX15" s="1154"/>
      <c r="BY15" s="1154"/>
      <c r="BZ15" s="1154"/>
      <c r="CA15" s="1154"/>
      <c r="CB15" s="1154"/>
      <c r="CC15" s="1154"/>
      <c r="CD15" s="1154"/>
      <c r="CE15" s="1154"/>
      <c r="CF15" s="1154"/>
      <c r="CG15" s="1154"/>
      <c r="CH15" s="1154"/>
      <c r="CI15" s="1154"/>
      <c r="CJ15" s="1154"/>
      <c r="CK15" s="1154"/>
      <c r="CL15" s="1154"/>
      <c r="CM15" s="1154"/>
      <c r="CN15" s="1154"/>
      <c r="CO15" s="1154"/>
      <c r="DA15" s="1157">
        <v>13</v>
      </c>
      <c r="DB15" s="1171" t="s">
        <v>2578</v>
      </c>
      <c r="DC15" s="1178" t="s">
        <v>2579</v>
      </c>
      <c r="DD15" s="1160" t="s">
        <v>2580</v>
      </c>
      <c r="DE15" s="1161">
        <v>56.01</v>
      </c>
      <c r="DF15" s="1161">
        <v>92.85</v>
      </c>
      <c r="DJ15" s="91">
        <v>10</v>
      </c>
      <c r="DK15" s="137" t="s">
        <v>2554</v>
      </c>
      <c r="DM15" s="1270">
        <f t="shared" si="0"/>
        <v>50.898299999999999</v>
      </c>
      <c r="DN15" s="1270">
        <f t="shared" si="1"/>
        <v>35.707549999999998</v>
      </c>
      <c r="DP15" s="1253">
        <v>56.021650000000001</v>
      </c>
      <c r="DQ15" s="1253">
        <v>35.269316666666668</v>
      </c>
      <c r="DR15" s="1271"/>
      <c r="DS15" s="1271"/>
      <c r="DT15" s="1254">
        <v>50.898299999999999</v>
      </c>
      <c r="DU15" s="1255">
        <v>35.707549999999998</v>
      </c>
      <c r="DV15" s="1256">
        <v>57.853999999999999</v>
      </c>
      <c r="DW15" s="1255">
        <v>53.626133333333335</v>
      </c>
      <c r="DX15" s="1256">
        <v>57.441000000000003</v>
      </c>
      <c r="DY15" s="1255">
        <v>42.143000000000001</v>
      </c>
      <c r="DZ15" s="1256">
        <v>44.20171666666667</v>
      </c>
      <c r="EA15" s="1255">
        <v>40.285499999999999</v>
      </c>
      <c r="EB15" s="1256">
        <v>51.540516666666669</v>
      </c>
      <c r="EC15" s="1255">
        <v>43.279350000000001</v>
      </c>
      <c r="ED15" s="1256">
        <v>50.645850000000003</v>
      </c>
      <c r="EE15" s="1255">
        <v>47.376899999999999</v>
      </c>
      <c r="EF15" s="1256">
        <v>55.099166666666669</v>
      </c>
      <c r="EG15" s="1255">
        <v>56.23115</v>
      </c>
      <c r="EH15" s="1256">
        <v>56.194000000000003</v>
      </c>
      <c r="EI15" s="1255">
        <v>61.9</v>
      </c>
      <c r="EJ15" s="1256">
        <v>50.83</v>
      </c>
      <c r="EK15" s="1255">
        <v>60.884073000000001</v>
      </c>
      <c r="EL15" s="1256">
        <v>51.817999999999998</v>
      </c>
      <c r="EM15" s="1255">
        <v>79.710712999999998</v>
      </c>
      <c r="EN15" s="1256"/>
      <c r="EO15" s="1255"/>
      <c r="EP15" s="1256">
        <v>51.456000000000003</v>
      </c>
      <c r="EQ15" s="1255">
        <v>108.882927</v>
      </c>
      <c r="ER15" s="1257">
        <v>54.061999999999998</v>
      </c>
      <c r="ES15" s="1257">
        <v>123.410545</v>
      </c>
      <c r="ET15" s="1256">
        <v>50.271999999999998</v>
      </c>
      <c r="EU15" s="1255">
        <v>132.274</v>
      </c>
    </row>
    <row r="16" spans="1:151" x14ac:dyDescent="0.25">
      <c r="Q16" s="1154"/>
      <c r="R16" s="1154"/>
      <c r="S16" s="1154"/>
      <c r="T16" s="1154"/>
      <c r="U16" s="1154"/>
      <c r="V16" s="1154"/>
      <c r="W16" s="1154"/>
      <c r="X16" s="1154"/>
      <c r="Y16" s="1154"/>
      <c r="Z16" s="1154"/>
      <c r="AA16" s="1154"/>
      <c r="AB16" s="1154"/>
      <c r="AC16" s="1154"/>
      <c r="AD16" s="1154"/>
      <c r="AE16" s="1154"/>
      <c r="AF16" s="1154"/>
      <c r="AG16" s="1154"/>
      <c r="AH16" s="1154"/>
      <c r="AI16" s="1154"/>
      <c r="AJ16" s="1154"/>
      <c r="AK16" s="1154"/>
      <c r="AL16" s="1154"/>
      <c r="AM16" s="1154"/>
      <c r="AN16" s="1154"/>
      <c r="AO16" s="1154"/>
      <c r="AP16" s="1154"/>
      <c r="AQ16" s="1154"/>
      <c r="AR16" s="1154"/>
      <c r="AS16" s="1154"/>
      <c r="AT16" s="1154"/>
      <c r="AU16" s="1154"/>
      <c r="AV16" s="1154"/>
      <c r="AW16" s="1154"/>
      <c r="AX16" s="1154"/>
      <c r="AY16" s="1154"/>
      <c r="AZ16" s="1154"/>
      <c r="BA16" s="1154"/>
      <c r="BB16" s="1154"/>
      <c r="BC16" s="1154"/>
      <c r="BD16" s="1154"/>
      <c r="BE16" s="1154"/>
      <c r="BF16" s="1154"/>
      <c r="BG16" s="1154"/>
      <c r="BH16" s="1154"/>
      <c r="BI16" s="1154"/>
      <c r="BJ16" s="1154"/>
      <c r="BK16" s="1154"/>
      <c r="BL16" s="1154"/>
      <c r="BM16" s="1154"/>
      <c r="BN16" s="1154"/>
      <c r="BO16" s="1154"/>
      <c r="BP16" s="1154"/>
      <c r="BQ16" s="1154"/>
      <c r="BR16" s="1154"/>
      <c r="BS16" s="1154"/>
      <c r="BT16" s="1154"/>
      <c r="BU16" s="1154"/>
      <c r="BV16" s="1154"/>
      <c r="BW16" s="1154"/>
      <c r="BX16" s="1154"/>
      <c r="BY16" s="1154"/>
      <c r="BZ16" s="1154"/>
      <c r="CA16" s="1154"/>
      <c r="CB16" s="1154"/>
      <c r="CC16" s="1154"/>
      <c r="CD16" s="1154"/>
      <c r="CE16" s="1154"/>
      <c r="CF16" s="1154"/>
      <c r="CG16" s="1154"/>
      <c r="CH16" s="1154"/>
      <c r="CI16" s="1154"/>
      <c r="CJ16" s="1154"/>
      <c r="CK16" s="1154"/>
      <c r="CL16" s="1154"/>
      <c r="CM16" s="1154"/>
      <c r="CN16" s="1154"/>
      <c r="CO16" s="1154"/>
      <c r="DA16" s="1162">
        <v>14</v>
      </c>
      <c r="DB16" s="1168" t="s">
        <v>2582</v>
      </c>
      <c r="DC16" s="1173" t="s">
        <v>2583</v>
      </c>
      <c r="DD16" s="1170" t="s">
        <v>2584</v>
      </c>
      <c r="DE16" s="1166">
        <v>52.286000000000001</v>
      </c>
      <c r="DF16" s="1166">
        <v>104.258</v>
      </c>
      <c r="DJ16" s="91">
        <v>11</v>
      </c>
      <c r="DK16" s="137" t="s">
        <v>2564</v>
      </c>
      <c r="DM16" s="1270">
        <f t="shared" si="0"/>
        <v>51.644633333333331</v>
      </c>
      <c r="DN16" s="1270">
        <f t="shared" si="1"/>
        <v>36.316166666666668</v>
      </c>
      <c r="DP16" s="1253">
        <v>55.803333333333335</v>
      </c>
      <c r="DQ16" s="1253">
        <v>32.274783333333332</v>
      </c>
      <c r="DR16" s="1271"/>
      <c r="DS16" s="1271"/>
      <c r="DT16" s="1254">
        <v>51.644633333333331</v>
      </c>
      <c r="DU16" s="1255">
        <v>36.316166666666668</v>
      </c>
      <c r="DV16" s="1256">
        <v>59.732999999999997</v>
      </c>
      <c r="DW16" s="1255">
        <v>52.189733333333336</v>
      </c>
      <c r="DX16" s="1256">
        <v>58.282699999999998</v>
      </c>
      <c r="DY16" s="1255">
        <v>47.506999999999998</v>
      </c>
      <c r="DZ16" s="1256">
        <v>43.872833333333332</v>
      </c>
      <c r="EA16" s="1255">
        <v>42.781983333333336</v>
      </c>
      <c r="EB16" s="1256">
        <v>50.835216666666668</v>
      </c>
      <c r="EC16" s="1255">
        <v>44.242366666666669</v>
      </c>
      <c r="ED16" s="1256">
        <v>50.126116666666668</v>
      </c>
      <c r="EE16" s="1255">
        <v>48.480583333333335</v>
      </c>
      <c r="EF16" s="1256">
        <v>54.735399999999998</v>
      </c>
      <c r="EG16" s="1255">
        <v>52.725333333333332</v>
      </c>
      <c r="EH16" s="1256">
        <v>56.405999999999999</v>
      </c>
      <c r="EI16" s="1255">
        <v>59.249507000000001</v>
      </c>
      <c r="EJ16" s="1256">
        <v>50.398000000000003</v>
      </c>
      <c r="EK16" s="1255">
        <v>58.2</v>
      </c>
      <c r="EL16" s="1256">
        <v>53.759</v>
      </c>
      <c r="EM16" s="1255">
        <v>76.599999999999994</v>
      </c>
      <c r="EN16" s="1256"/>
      <c r="EO16" s="1255"/>
      <c r="EP16" s="1256">
        <v>51.719000000000001</v>
      </c>
      <c r="EQ16" s="1255">
        <v>108.508689</v>
      </c>
      <c r="ER16" s="1257">
        <v>53.488</v>
      </c>
      <c r="ES16" s="1257">
        <v>123.896012</v>
      </c>
      <c r="ET16" s="1256">
        <v>55.158999999999999</v>
      </c>
      <c r="EU16" s="1255">
        <v>124.88800000000001</v>
      </c>
    </row>
    <row r="17" spans="17:151" x14ac:dyDescent="0.25">
      <c r="Q17" s="1154"/>
      <c r="R17" s="1154"/>
      <c r="S17" s="1154"/>
      <c r="T17" s="1154"/>
      <c r="U17" s="1154"/>
      <c r="V17" s="1154"/>
      <c r="W17" s="1154"/>
      <c r="X17" s="1154"/>
      <c r="Y17" s="1154"/>
      <c r="Z17" s="1154"/>
      <c r="AA17" s="1154"/>
      <c r="AB17" s="1154"/>
      <c r="AC17" s="1154"/>
      <c r="AD17" s="1154"/>
      <c r="AE17" s="1154"/>
      <c r="AF17" s="1154"/>
      <c r="AG17" s="1154"/>
      <c r="AH17" s="1154"/>
      <c r="AI17" s="1154"/>
      <c r="AJ17" s="1154"/>
      <c r="AK17" s="1154"/>
      <c r="AL17" s="1154"/>
      <c r="AM17" s="1154"/>
      <c r="AN17" s="1154"/>
      <c r="AO17" s="1154"/>
      <c r="AP17" s="1154"/>
      <c r="AQ17" s="1154"/>
      <c r="AR17" s="1154"/>
      <c r="AS17" s="1154"/>
      <c r="AT17" s="1154"/>
      <c r="AU17" s="1154"/>
      <c r="AV17" s="1154"/>
      <c r="AW17" s="1154"/>
      <c r="AX17" s="1154"/>
      <c r="AY17" s="1154"/>
      <c r="AZ17" s="1154"/>
      <c r="BA17" s="1154"/>
      <c r="BB17" s="1154"/>
      <c r="BC17" s="1154"/>
      <c r="BD17" s="1154"/>
      <c r="BE17" s="1154"/>
      <c r="BF17" s="1154"/>
      <c r="BG17" s="1154"/>
      <c r="BH17" s="1154"/>
      <c r="BI17" s="1154"/>
      <c r="BJ17" s="1154"/>
      <c r="BK17" s="1154"/>
      <c r="BL17" s="1154"/>
      <c r="BM17" s="1154"/>
      <c r="BN17" s="1154"/>
      <c r="BO17" s="1154"/>
      <c r="BP17" s="1154"/>
      <c r="BQ17" s="1154"/>
      <c r="BR17" s="1154"/>
      <c r="BS17" s="1154"/>
      <c r="BT17" s="1154"/>
      <c r="BU17" s="1154"/>
      <c r="BV17" s="1154"/>
      <c r="BW17" s="1154"/>
      <c r="BX17" s="1154"/>
      <c r="BY17" s="1154"/>
      <c r="BZ17" s="1154"/>
      <c r="CA17" s="1154"/>
      <c r="CB17" s="1154"/>
      <c r="CC17" s="1154"/>
      <c r="CD17" s="1154"/>
      <c r="CE17" s="1154"/>
      <c r="CF17" s="1154"/>
      <c r="CG17" s="1154"/>
      <c r="CH17" s="1154"/>
      <c r="CI17" s="1154"/>
      <c r="CJ17" s="1154"/>
      <c r="CK17" s="1154"/>
      <c r="CL17" s="1154"/>
      <c r="CM17" s="1154"/>
      <c r="CN17" s="1154"/>
      <c r="CO17" s="1154"/>
      <c r="DA17" s="1157">
        <v>15</v>
      </c>
      <c r="DB17" s="1171" t="s">
        <v>2589</v>
      </c>
      <c r="DC17" s="1159" t="s">
        <v>2590</v>
      </c>
      <c r="DD17" s="1160" t="s">
        <v>2591</v>
      </c>
      <c r="DE17" s="1161">
        <v>52.082999999999998</v>
      </c>
      <c r="DF17" s="1161">
        <v>113.483</v>
      </c>
      <c r="DJ17" s="91">
        <v>12</v>
      </c>
      <c r="DK17" s="137" t="s">
        <v>2571</v>
      </c>
      <c r="DM17" s="1270">
        <f t="shared" si="0"/>
        <v>51.750266666666668</v>
      </c>
      <c r="DN17" s="1270">
        <f t="shared" si="1"/>
        <v>37.947333333333333</v>
      </c>
      <c r="DP17" s="1253">
        <v>55.748566666666669</v>
      </c>
      <c r="DQ17" s="1253">
        <v>29.426300000000001</v>
      </c>
      <c r="DR17" s="1271"/>
      <c r="DS17" s="1271"/>
      <c r="DT17" s="1254">
        <v>51.750266666666668</v>
      </c>
      <c r="DU17" s="1255">
        <v>37.947333333333333</v>
      </c>
      <c r="DV17" s="1256">
        <v>58.457799999999999</v>
      </c>
      <c r="DW17" s="1255">
        <v>51.848883333333333</v>
      </c>
      <c r="DX17" s="1256">
        <v>60.995899999999999</v>
      </c>
      <c r="DY17" s="1255">
        <v>46.783999999999999</v>
      </c>
      <c r="DZ17" s="1256">
        <v>42.989666666666665</v>
      </c>
      <c r="EA17" s="1255">
        <v>44.166966666666667</v>
      </c>
      <c r="EB17" s="1256">
        <v>51.256983333333331</v>
      </c>
      <c r="EC17" s="1255">
        <v>42.868183333333334</v>
      </c>
      <c r="ED17" s="1256">
        <v>51.150849999999998</v>
      </c>
      <c r="EE17" s="1255">
        <v>49.735733333333336</v>
      </c>
      <c r="EF17" s="1256">
        <v>55.844366666666666</v>
      </c>
      <c r="EG17" s="1255">
        <v>52.262766666666664</v>
      </c>
      <c r="EH17" s="1256">
        <v>57.889000000000003</v>
      </c>
      <c r="EI17" s="1255">
        <v>53.405031999999999</v>
      </c>
      <c r="EJ17" s="1256">
        <v>51.170999999999999</v>
      </c>
      <c r="EK17" s="1255">
        <v>54.986058</v>
      </c>
      <c r="EL17" s="1256">
        <v>53.908999999999999</v>
      </c>
      <c r="EM17" s="1255">
        <v>74.900000000000006</v>
      </c>
      <c r="EN17" s="1256"/>
      <c r="EO17" s="1255"/>
      <c r="EP17" s="1256">
        <v>52.139000000000003</v>
      </c>
      <c r="EQ17" s="1255">
        <v>107.434669</v>
      </c>
      <c r="ER17" s="1257">
        <v>53.53</v>
      </c>
      <c r="ES17" s="1257">
        <v>125.58445</v>
      </c>
      <c r="ET17" s="1256">
        <v>54.120100000000001</v>
      </c>
      <c r="EU17" s="1255">
        <v>123.708</v>
      </c>
    </row>
    <row r="18" spans="17:151" x14ac:dyDescent="0.25">
      <c r="Q18" s="1154"/>
      <c r="R18" s="1154"/>
      <c r="S18" s="1154"/>
      <c r="T18" s="1154"/>
      <c r="U18" s="1154"/>
      <c r="V18" s="1154"/>
      <c r="W18" s="1154"/>
      <c r="X18" s="1154"/>
      <c r="Y18" s="1154"/>
      <c r="Z18" s="1154"/>
      <c r="AA18" s="1154"/>
      <c r="AB18" s="1154"/>
      <c r="AC18" s="1154"/>
      <c r="AD18" s="1154"/>
      <c r="AE18" s="1154"/>
      <c r="AF18" s="1154"/>
      <c r="AG18" s="1154"/>
      <c r="AH18" s="1154"/>
      <c r="AI18" s="1154"/>
      <c r="AJ18" s="1154"/>
      <c r="AK18" s="1154"/>
      <c r="AL18" s="1154"/>
      <c r="AM18" s="1154"/>
      <c r="AN18" s="1154"/>
      <c r="AO18" s="1154"/>
      <c r="AP18" s="1154"/>
      <c r="AQ18" s="1154"/>
      <c r="AR18" s="1154"/>
      <c r="AS18" s="1154"/>
      <c r="AT18" s="1154"/>
      <c r="AU18" s="1154"/>
      <c r="AV18" s="1154"/>
      <c r="AW18" s="1154"/>
      <c r="AX18" s="1154"/>
      <c r="AY18" s="1154"/>
      <c r="AZ18" s="1154"/>
      <c r="BA18" s="1154"/>
      <c r="BB18" s="1154"/>
      <c r="BC18" s="1154"/>
      <c r="BD18" s="1154"/>
      <c r="BE18" s="1154"/>
      <c r="BF18" s="1154"/>
      <c r="BG18" s="1154"/>
      <c r="BH18" s="1154"/>
      <c r="BI18" s="1154"/>
      <c r="BJ18" s="1154"/>
      <c r="BK18" s="1154"/>
      <c r="BL18" s="1154"/>
      <c r="BM18" s="1154"/>
      <c r="BN18" s="1154"/>
      <c r="BO18" s="1154"/>
      <c r="BP18" s="1154"/>
      <c r="BQ18" s="1154"/>
      <c r="BR18" s="1154"/>
      <c r="BS18" s="1154"/>
      <c r="BT18" s="1154"/>
      <c r="BU18" s="1154"/>
      <c r="BV18" s="1154"/>
      <c r="BW18" s="1154"/>
      <c r="BX18" s="1154"/>
      <c r="BY18" s="1154"/>
      <c r="BZ18" s="1154"/>
      <c r="CA18" s="1154"/>
      <c r="CB18" s="1154"/>
      <c r="CC18" s="1154"/>
      <c r="CD18" s="1154"/>
      <c r="CE18" s="1154"/>
      <c r="CF18" s="1154"/>
      <c r="CG18" s="1154"/>
      <c r="CH18" s="1154"/>
      <c r="CI18" s="1154"/>
      <c r="CJ18" s="1154"/>
      <c r="CK18" s="1154"/>
      <c r="CL18" s="1154"/>
      <c r="CM18" s="1154"/>
      <c r="CN18" s="1154"/>
      <c r="CO18" s="1154"/>
      <c r="DA18" s="1162">
        <v>16</v>
      </c>
      <c r="DB18" s="1168" t="s">
        <v>2595</v>
      </c>
      <c r="DC18" s="1179" t="s">
        <v>2596</v>
      </c>
      <c r="DD18" s="1165" t="s">
        <v>2597</v>
      </c>
      <c r="DE18" s="1166">
        <v>48.517000000000003</v>
      </c>
      <c r="DF18" s="1166">
        <v>135.167</v>
      </c>
      <c r="DJ18" s="91">
        <v>13</v>
      </c>
      <c r="DK18" s="137" t="s">
        <v>2578</v>
      </c>
      <c r="DM18" s="1270">
        <f t="shared" si="0"/>
        <v>52.565133333333335</v>
      </c>
      <c r="DN18" s="1270">
        <f t="shared" si="1"/>
        <v>38.45335</v>
      </c>
      <c r="DP18" s="1253">
        <v>56.279299999999999</v>
      </c>
      <c r="DQ18" s="1253">
        <v>28.233350000000002</v>
      </c>
      <c r="DR18" s="1271"/>
      <c r="DS18" s="1271"/>
      <c r="DT18" s="1254">
        <v>52.565133333333335</v>
      </c>
      <c r="DU18" s="1255">
        <v>38.45335</v>
      </c>
      <c r="DV18" s="1256">
        <v>58.597616666666667</v>
      </c>
      <c r="DW18" s="1255">
        <v>50.388133333333336</v>
      </c>
      <c r="DX18" s="1256">
        <v>62.749000000000002</v>
      </c>
      <c r="DY18" s="1255">
        <v>56.045000000000002</v>
      </c>
      <c r="DZ18" s="1256">
        <v>42.973999999999997</v>
      </c>
      <c r="EA18" s="1255">
        <v>44.688333333333333</v>
      </c>
      <c r="EB18" s="1256">
        <v>50.375116666666663</v>
      </c>
      <c r="EC18" s="1255">
        <v>40.985433333333333</v>
      </c>
      <c r="ED18" s="1256">
        <v>51.904783333333334</v>
      </c>
      <c r="EE18" s="1255">
        <v>50.067566666666664</v>
      </c>
      <c r="EF18" s="1256">
        <v>54.63688333333333</v>
      </c>
      <c r="EG18" s="1255">
        <v>48.148299999999999</v>
      </c>
      <c r="EH18" s="1256"/>
      <c r="EI18" s="1255"/>
      <c r="EJ18" s="1256">
        <v>51.972000000000001</v>
      </c>
      <c r="EK18" s="1255">
        <v>49.955168999999998</v>
      </c>
      <c r="EL18" s="1256">
        <v>54.951999999999998</v>
      </c>
      <c r="EM18" s="1255">
        <v>73.043767000000003</v>
      </c>
      <c r="EN18" s="1256"/>
      <c r="EO18" s="1255"/>
      <c r="EP18" s="1256">
        <v>52.113999999999997</v>
      </c>
      <c r="EQ18" s="1255">
        <v>107.244148</v>
      </c>
      <c r="ER18" s="1257">
        <v>51.392000000000003</v>
      </c>
      <c r="ES18" s="1257">
        <v>128.13831500000001</v>
      </c>
      <c r="ET18" s="1256">
        <v>55.7654</v>
      </c>
      <c r="EU18" s="1255">
        <v>122.768</v>
      </c>
    </row>
    <row r="19" spans="17:151" x14ac:dyDescent="0.25">
      <c r="Q19" s="1154"/>
      <c r="R19" s="1154"/>
      <c r="S19" s="1154"/>
      <c r="T19" s="1154"/>
      <c r="U19" s="1154"/>
      <c r="V19" s="1154"/>
      <c r="W19" s="1154"/>
      <c r="X19" s="1154"/>
      <c r="Y19" s="1154"/>
      <c r="Z19" s="1154"/>
      <c r="AA19" s="1154"/>
      <c r="AB19" s="1154"/>
      <c r="AC19" s="1154"/>
      <c r="AD19" s="1154"/>
      <c r="AE19" s="1154"/>
      <c r="AF19" s="1154"/>
      <c r="AG19" s="1154"/>
      <c r="AH19" s="1154"/>
      <c r="AI19" s="1154"/>
      <c r="AJ19" s="1154"/>
      <c r="AK19" s="1154"/>
      <c r="AL19" s="1154"/>
      <c r="AM19" s="1154"/>
      <c r="AN19" s="1154"/>
      <c r="AO19" s="1154"/>
      <c r="AP19" s="1154"/>
      <c r="AQ19" s="1154"/>
      <c r="AR19" s="1154"/>
      <c r="AS19" s="1154"/>
      <c r="AT19" s="1154"/>
      <c r="AU19" s="1154"/>
      <c r="AV19" s="1154"/>
      <c r="AW19" s="1154"/>
      <c r="AX19" s="1154"/>
      <c r="AY19" s="1154"/>
      <c r="AZ19" s="1154"/>
      <c r="BA19" s="1154"/>
      <c r="BB19" s="1154"/>
      <c r="BC19" s="1154"/>
      <c r="BD19" s="1154"/>
      <c r="BE19" s="1154"/>
      <c r="BF19" s="1154"/>
      <c r="BG19" s="1154"/>
      <c r="BH19" s="1154"/>
      <c r="BI19" s="1154"/>
      <c r="BJ19" s="1154"/>
      <c r="BK19" s="1154"/>
      <c r="BL19" s="1154"/>
      <c r="BM19" s="1154"/>
      <c r="BN19" s="1154"/>
      <c r="BO19" s="1154"/>
      <c r="BP19" s="1154"/>
      <c r="BQ19" s="1154"/>
      <c r="BR19" s="1154"/>
      <c r="BS19" s="1154"/>
      <c r="BT19" s="1154"/>
      <c r="BU19" s="1154"/>
      <c r="BV19" s="1154"/>
      <c r="BW19" s="1154"/>
      <c r="BX19" s="1154"/>
      <c r="BY19" s="1154"/>
      <c r="BZ19" s="1154"/>
      <c r="CA19" s="1154"/>
      <c r="CB19" s="1154"/>
      <c r="CC19" s="1154"/>
      <c r="CD19" s="1154"/>
      <c r="CE19" s="1154"/>
      <c r="CF19" s="1154"/>
      <c r="CG19" s="1154"/>
      <c r="CH19" s="1154"/>
      <c r="CI19" s="1154"/>
      <c r="CJ19" s="1154"/>
      <c r="CK19" s="1154"/>
      <c r="CL19" s="1154"/>
      <c r="CM19" s="1154"/>
      <c r="CN19" s="1154"/>
      <c r="CO19" s="1154"/>
      <c r="DA19" s="1155" t="s">
        <v>3754</v>
      </c>
      <c r="DB19" s="1180"/>
      <c r="DC19" s="1180"/>
      <c r="DD19" s="1180"/>
      <c r="DE19" s="1180"/>
      <c r="DF19" s="1180"/>
      <c r="DJ19" s="91">
        <v>14</v>
      </c>
      <c r="DK19" s="137" t="s">
        <v>2582</v>
      </c>
      <c r="DM19" s="1270">
        <f t="shared" si="0"/>
        <v>53.115716666666664</v>
      </c>
      <c r="DN19" s="1270">
        <f t="shared" si="1"/>
        <v>38.142133333333334</v>
      </c>
      <c r="DP19" s="1253">
        <v>56.816116666666666</v>
      </c>
      <c r="DQ19" s="1253">
        <v>27.746433333333332</v>
      </c>
      <c r="DR19" s="1271"/>
      <c r="DS19" s="1271"/>
      <c r="DT19" s="1254">
        <v>53.115716666666664</v>
      </c>
      <c r="DU19" s="1255">
        <v>38.142133333333334</v>
      </c>
      <c r="DV19" s="1256">
        <v>60.724249999999998</v>
      </c>
      <c r="DW19" s="1255">
        <v>47.174466666666667</v>
      </c>
      <c r="DX19" s="1256"/>
      <c r="DY19" s="1255"/>
      <c r="DZ19" s="1256">
        <v>43.222166666666666</v>
      </c>
      <c r="EA19" s="1255">
        <v>46.582116666666664</v>
      </c>
      <c r="EB19" s="1256">
        <v>49.42026666666667</v>
      </c>
      <c r="EC19" s="1255">
        <v>40.033250000000002</v>
      </c>
      <c r="ED19" s="1256">
        <v>52.545483333333337</v>
      </c>
      <c r="EE19" s="1255">
        <v>49.187516666666667</v>
      </c>
      <c r="EF19" s="1256">
        <v>54.3399</v>
      </c>
      <c r="EG19" s="1255">
        <v>45.397216666666665</v>
      </c>
      <c r="EH19" s="1256"/>
      <c r="EI19" s="1255"/>
      <c r="EJ19" s="1256">
        <v>53.220999999999997</v>
      </c>
      <c r="EK19" s="1255">
        <v>50.634394</v>
      </c>
      <c r="EL19" s="1256">
        <v>54.908999999999999</v>
      </c>
      <c r="EM19" s="1255">
        <v>71.267321999999993</v>
      </c>
      <c r="EN19" s="1256"/>
      <c r="EO19" s="1255"/>
      <c r="EP19" s="1256">
        <v>51.968000000000004</v>
      </c>
      <c r="EQ19" s="1255">
        <v>106.354403</v>
      </c>
      <c r="ER19" s="1257">
        <v>50.286999999999999</v>
      </c>
      <c r="ES19" s="1257">
        <v>127.54100699999999</v>
      </c>
      <c r="ET19" s="1256">
        <v>56.915999999999997</v>
      </c>
      <c r="EU19" s="1255">
        <v>119.96599999999999</v>
      </c>
    </row>
    <row r="20" spans="17:151" x14ac:dyDescent="0.25">
      <c r="Q20" s="1154"/>
      <c r="R20" s="1154"/>
      <c r="S20" s="1154"/>
      <c r="T20" s="1154"/>
      <c r="U20" s="1154"/>
      <c r="V20" s="1154"/>
      <c r="W20" s="1154"/>
      <c r="X20" s="1154"/>
      <c r="Y20" s="1154"/>
      <c r="Z20" s="1154"/>
      <c r="AA20" s="1154"/>
      <c r="AB20" s="1154"/>
      <c r="AC20" s="1154"/>
      <c r="AD20" s="1154"/>
      <c r="AE20" s="1154"/>
      <c r="AF20" s="1154"/>
      <c r="AG20" s="1154"/>
      <c r="AH20" s="1154"/>
      <c r="AI20" s="1154"/>
      <c r="AJ20" s="1154"/>
      <c r="AK20" s="1154"/>
      <c r="AL20" s="1154"/>
      <c r="AM20" s="1154"/>
      <c r="AN20" s="1154"/>
      <c r="AO20" s="1154"/>
      <c r="AP20" s="1154"/>
      <c r="AQ20" s="1154"/>
      <c r="AR20" s="1154"/>
      <c r="AS20" s="1154"/>
      <c r="AT20" s="1154"/>
      <c r="AU20" s="1154"/>
      <c r="AV20" s="1154"/>
      <c r="AW20" s="1154"/>
      <c r="AX20" s="1154"/>
      <c r="AY20" s="1154"/>
      <c r="AZ20" s="1154"/>
      <c r="BA20" s="1154"/>
      <c r="BB20" s="1154"/>
      <c r="BC20" s="1154"/>
      <c r="BD20" s="1154"/>
      <c r="BE20" s="1154"/>
      <c r="BF20" s="1154"/>
      <c r="BG20" s="1154"/>
      <c r="BH20" s="1154"/>
      <c r="BI20" s="1154"/>
      <c r="BJ20" s="1154"/>
      <c r="BK20" s="1154"/>
      <c r="BL20" s="1154"/>
      <c r="BM20" s="1154"/>
      <c r="BN20" s="1154"/>
      <c r="BO20" s="1154"/>
      <c r="BP20" s="1154"/>
      <c r="BQ20" s="1154"/>
      <c r="BR20" s="1154"/>
      <c r="BS20" s="1154"/>
      <c r="BT20" s="1154"/>
      <c r="BU20" s="1154"/>
      <c r="BV20" s="1154"/>
      <c r="BW20" s="1154"/>
      <c r="BX20" s="1154"/>
      <c r="BY20" s="1154"/>
      <c r="BZ20" s="1154"/>
      <c r="CA20" s="1154"/>
      <c r="CB20" s="1154"/>
      <c r="CC20" s="1154"/>
      <c r="CD20" s="1154"/>
      <c r="CE20" s="1154"/>
      <c r="CF20" s="1154"/>
      <c r="CG20" s="1154"/>
      <c r="CH20" s="1154"/>
      <c r="CI20" s="1154"/>
      <c r="CJ20" s="1154"/>
      <c r="CK20" s="1154"/>
      <c r="CL20" s="1154"/>
      <c r="CM20" s="1154"/>
      <c r="CN20" s="1154"/>
      <c r="CO20" s="1154"/>
      <c r="DA20" s="636" t="s">
        <v>887</v>
      </c>
      <c r="DB20" s="637" t="s">
        <v>885</v>
      </c>
      <c r="DC20" s="638" t="s">
        <v>886</v>
      </c>
      <c r="DD20" s="639" t="s">
        <v>952</v>
      </c>
      <c r="DE20" s="513" t="s">
        <v>955</v>
      </c>
      <c r="DF20" s="513" t="s">
        <v>956</v>
      </c>
      <c r="DJ20" s="91">
        <v>15</v>
      </c>
      <c r="DK20" s="137" t="s">
        <v>2589</v>
      </c>
      <c r="DM20" s="1270">
        <f t="shared" si="0"/>
        <v>53.469883333333335</v>
      </c>
      <c r="DN20" s="1270">
        <f t="shared" si="1"/>
        <v>38.226233333333333</v>
      </c>
      <c r="DP20" s="1253">
        <v>57.78926666666667</v>
      </c>
      <c r="DQ20" s="1253">
        <v>27.648900000000001</v>
      </c>
      <c r="DR20" s="1271"/>
      <c r="DS20" s="1271"/>
      <c r="DT20" s="1260">
        <v>53.469883333333335</v>
      </c>
      <c r="DU20" s="1261">
        <v>38.226233333333333</v>
      </c>
      <c r="DV20" s="1256">
        <v>58.266166666666663</v>
      </c>
      <c r="DW20" s="1255">
        <v>47.369166666666665</v>
      </c>
      <c r="DX20" s="1256"/>
      <c r="DY20" s="1255"/>
      <c r="DZ20" s="1256">
        <v>41.8155</v>
      </c>
      <c r="EA20" s="1255">
        <v>48.497</v>
      </c>
      <c r="EB20" s="1256">
        <v>50.007966666666668</v>
      </c>
      <c r="EC20" s="1255">
        <v>37.91245</v>
      </c>
      <c r="ED20" s="1256">
        <v>52.873249999999999</v>
      </c>
      <c r="EE20" s="1255">
        <v>48.321883333333332</v>
      </c>
      <c r="EF20" s="1256">
        <v>54.268883333333335</v>
      </c>
      <c r="EG20" s="1255">
        <v>42.37831666666667</v>
      </c>
      <c r="EH20" s="1256"/>
      <c r="EI20" s="1255"/>
      <c r="EJ20" s="1256"/>
      <c r="EK20" s="1255"/>
      <c r="EL20" s="1256">
        <v>55.567</v>
      </c>
      <c r="EM20" s="1255">
        <v>71.356076000000002</v>
      </c>
      <c r="EN20" s="1256"/>
      <c r="EO20" s="1255"/>
      <c r="EP20" s="1256">
        <v>51.555</v>
      </c>
      <c r="EQ20" s="1255">
        <v>105.113677</v>
      </c>
      <c r="ER20" s="1257">
        <v>49.636000000000003</v>
      </c>
      <c r="ES20" s="1257">
        <v>128.674295</v>
      </c>
      <c r="ET20" s="1256"/>
      <c r="EU20" s="1255"/>
    </row>
    <row r="21" spans="17:151" x14ac:dyDescent="0.25">
      <c r="Q21" s="1154"/>
      <c r="R21" s="1154"/>
      <c r="S21" s="1154"/>
      <c r="T21" s="1154"/>
      <c r="U21" s="1154"/>
      <c r="V21" s="1154"/>
      <c r="W21" s="1154"/>
      <c r="X21" s="1154"/>
      <c r="Y21" s="1154"/>
      <c r="Z21" s="1154"/>
      <c r="AA21" s="1154"/>
      <c r="AB21" s="1154"/>
      <c r="AC21" s="1154"/>
      <c r="AD21" s="1154"/>
      <c r="AE21" s="1154"/>
      <c r="AF21" s="1154"/>
      <c r="AG21" s="1154"/>
      <c r="AH21" s="1154"/>
      <c r="AI21" s="1154"/>
      <c r="AJ21" s="1154"/>
      <c r="AK21" s="1154"/>
      <c r="AL21" s="1154"/>
      <c r="AM21" s="1154"/>
      <c r="AN21" s="1154"/>
      <c r="AO21" s="1154"/>
      <c r="AP21" s="1154"/>
      <c r="AQ21" s="1154"/>
      <c r="AR21" s="1154"/>
      <c r="AS21" s="1154"/>
      <c r="AT21" s="1154"/>
      <c r="AU21" s="1154"/>
      <c r="AV21" s="1154"/>
      <c r="AW21" s="1154"/>
      <c r="AX21" s="1154"/>
      <c r="AY21" s="1154"/>
      <c r="AZ21" s="1154"/>
      <c r="BA21" s="1154"/>
      <c r="BB21" s="1154"/>
      <c r="BC21" s="1154"/>
      <c r="BD21" s="1154"/>
      <c r="BE21" s="1154"/>
      <c r="BF21" s="1154"/>
      <c r="BG21" s="1154"/>
      <c r="BH21" s="1154"/>
      <c r="BI21" s="1154"/>
      <c r="BJ21" s="1154"/>
      <c r="BK21" s="1154"/>
      <c r="BL21" s="1154"/>
      <c r="BM21" s="1154"/>
      <c r="BN21" s="1154"/>
      <c r="BO21" s="1154"/>
      <c r="BP21" s="1154"/>
      <c r="BQ21" s="1154"/>
      <c r="BR21" s="1154"/>
      <c r="BS21" s="1154"/>
      <c r="BT21" s="1154"/>
      <c r="BU21" s="1154"/>
      <c r="BV21" s="1154"/>
      <c r="BW21" s="1154"/>
      <c r="BX21" s="1154"/>
      <c r="BY21" s="1154"/>
      <c r="BZ21" s="1154"/>
      <c r="CA21" s="1154"/>
      <c r="CB21" s="1154"/>
      <c r="CC21" s="1154"/>
      <c r="CD21" s="1154"/>
      <c r="CE21" s="1154"/>
      <c r="CF21" s="1154"/>
      <c r="CG21" s="1154"/>
      <c r="CH21" s="1154"/>
      <c r="CI21" s="1154"/>
      <c r="CJ21" s="1154"/>
      <c r="CK21" s="1154"/>
      <c r="CL21" s="1154"/>
      <c r="CM21" s="1154"/>
      <c r="CN21" s="1154"/>
      <c r="CO21" s="1154"/>
      <c r="DA21" s="1181">
        <v>1</v>
      </c>
      <c r="DB21" s="1182" t="s">
        <v>889</v>
      </c>
      <c r="DC21" s="1183" t="s">
        <v>706</v>
      </c>
      <c r="DD21" s="1182" t="s">
        <v>735</v>
      </c>
      <c r="DE21" s="1300">
        <v>57.885899999999999</v>
      </c>
      <c r="DF21" s="1301">
        <v>34.0608</v>
      </c>
      <c r="DJ21" s="91">
        <v>16</v>
      </c>
      <c r="DK21" s="137" t="s">
        <v>2595</v>
      </c>
      <c r="DM21" s="1270">
        <f t="shared" si="0"/>
        <v>53.52</v>
      </c>
      <c r="DN21" s="1270">
        <f t="shared" si="1"/>
        <v>39.520000000000003</v>
      </c>
      <c r="DP21" s="1253">
        <v>60.843083333333333</v>
      </c>
      <c r="DQ21" s="1253">
        <v>28.501149999999999</v>
      </c>
      <c r="DR21" s="1271"/>
      <c r="DS21" s="1271"/>
      <c r="DT21" s="1254">
        <v>53.52</v>
      </c>
      <c r="DU21" s="1255">
        <v>39.520000000000003</v>
      </c>
      <c r="DV21" s="1256">
        <v>57.266433333333332</v>
      </c>
      <c r="DW21" s="1255">
        <v>44.47206666666667</v>
      </c>
      <c r="DX21" s="1256"/>
      <c r="DY21" s="1255"/>
      <c r="DZ21" s="1256">
        <v>42.841000000000001</v>
      </c>
      <c r="EA21" s="1255">
        <v>47.635666666666665</v>
      </c>
      <c r="EB21" s="1256">
        <v>50.319833333333335</v>
      </c>
      <c r="EC21" s="1255">
        <v>37.003549999999997</v>
      </c>
      <c r="ED21" s="1256">
        <v>51.540516666666669</v>
      </c>
      <c r="EE21" s="1255">
        <v>43.279350000000001</v>
      </c>
      <c r="EF21" s="1256"/>
      <c r="EG21" s="1255"/>
      <c r="EH21" s="1262"/>
      <c r="EI21" s="1263"/>
      <c r="EJ21" s="1262"/>
      <c r="EK21" s="1263"/>
      <c r="EL21" s="1262"/>
      <c r="EM21" s="1263"/>
      <c r="EN21" s="1262"/>
      <c r="EO21" s="1263"/>
      <c r="EP21" s="1256">
        <v>51.5</v>
      </c>
      <c r="EQ21" s="1255">
        <v>104.226393</v>
      </c>
      <c r="ER21" s="1257">
        <v>49.42</v>
      </c>
      <c r="ES21" s="1257">
        <v>130.07456199999999</v>
      </c>
      <c r="ET21" s="1264">
        <v>51.798000000000002</v>
      </c>
      <c r="EU21" s="1264">
        <v>143.131</v>
      </c>
    </row>
    <row r="22" spans="17:151" x14ac:dyDescent="0.25">
      <c r="Q22" s="1154"/>
      <c r="R22" s="1154"/>
      <c r="S22" s="1154"/>
      <c r="T22" s="1154"/>
      <c r="U22" s="1154"/>
      <c r="V22" s="1154"/>
      <c r="W22" s="1154"/>
      <c r="X22" s="1154"/>
      <c r="Y22" s="1154"/>
      <c r="Z22" s="1154"/>
      <c r="AA22" s="1154"/>
      <c r="AB22" s="1154"/>
      <c r="AC22" s="1154"/>
      <c r="AD22" s="1154"/>
      <c r="AE22" s="1154"/>
      <c r="AF22" s="1154"/>
      <c r="AG22" s="1154"/>
      <c r="AH22" s="1154"/>
      <c r="AI22" s="1154"/>
      <c r="AJ22" s="1154"/>
      <c r="AK22" s="1154"/>
      <c r="AL22" s="1154"/>
      <c r="AM22" s="1154"/>
      <c r="AN22" s="1154"/>
      <c r="AO22" s="1154"/>
      <c r="AP22" s="1154"/>
      <c r="AQ22" s="1154"/>
      <c r="AR22" s="1154"/>
      <c r="AS22" s="1154"/>
      <c r="AT22" s="1154"/>
      <c r="AU22" s="1154"/>
      <c r="AV22" s="1154"/>
      <c r="AW22" s="1154"/>
      <c r="AX22" s="1154"/>
      <c r="AY22" s="1154"/>
      <c r="AZ22" s="1154"/>
      <c r="BA22" s="1154"/>
      <c r="BB22" s="1154"/>
      <c r="BC22" s="1154"/>
      <c r="BD22" s="1154"/>
      <c r="BE22" s="1154"/>
      <c r="BF22" s="1154"/>
      <c r="BG22" s="1154"/>
      <c r="BH22" s="1154"/>
      <c r="BI22" s="1154"/>
      <c r="BJ22" s="1154"/>
      <c r="BK22" s="1154"/>
      <c r="BL22" s="1154"/>
      <c r="BM22" s="1154"/>
      <c r="BN22" s="1154"/>
      <c r="BO22" s="1154"/>
      <c r="BP22" s="1154"/>
      <c r="BQ22" s="1154"/>
      <c r="BR22" s="1154"/>
      <c r="BS22" s="1154"/>
      <c r="BT22" s="1154"/>
      <c r="BU22" s="1154"/>
      <c r="BV22" s="1154"/>
      <c r="BW22" s="1154"/>
      <c r="BX22" s="1154"/>
      <c r="BY22" s="1154"/>
      <c r="BZ22" s="1154"/>
      <c r="CA22" s="1154"/>
      <c r="CB22" s="1154"/>
      <c r="CC22" s="1154"/>
      <c r="CD22" s="1154"/>
      <c r="CE22" s="1154"/>
      <c r="CF22" s="1154"/>
      <c r="CG22" s="1154"/>
      <c r="CH22" s="1154"/>
      <c r="CI22" s="1154"/>
      <c r="CJ22" s="1154"/>
      <c r="CK22" s="1154"/>
      <c r="CL22" s="1154"/>
      <c r="CM22" s="1154"/>
      <c r="CN22" s="1154"/>
      <c r="CO22" s="1154"/>
      <c r="DA22" s="1184">
        <v>2</v>
      </c>
      <c r="DB22" s="1185" t="s">
        <v>889</v>
      </c>
      <c r="DC22" s="1186" t="s">
        <v>2529</v>
      </c>
      <c r="DD22" s="1185" t="s">
        <v>2530</v>
      </c>
      <c r="DE22" s="1302">
        <v>57.817</v>
      </c>
      <c r="DF22" s="1303">
        <v>28.417000000000002</v>
      </c>
      <c r="DM22" s="1270">
        <f t="shared" ref="DM22:DM28" si="2" xml:space="preserve"> IF(CHOOSE($DI$3,DP22,DR22,DT22,DV22,DX22,DZ22,EB22,ED22,EF22,EH22,EJ22,EL22,EN22,EP22,ER22,ET22)="",NA(),CHOOSE($DI$3,DP22,DR22,DT22,DV22,DX22,DZ22,EB22,ED22,EF22,EH22,EJ22,EL22,EN22,EP22,ER22,ET22))</f>
        <v>53.652983333333331</v>
      </c>
      <c r="DN22" s="1270">
        <f t="shared" ref="DN22:DN28" si="3" xml:space="preserve"> IF(CHOOSE($DI$3,DQ22,DS22,DU22,DW22,DY22,EA22,EC22,EE22,EG22,EI22,EK22,EM22,EO22,EQ22,ES22,EU22)="",NA(),CHOOSE($DI$3,DQ22,DS22,DU22,DW22,DY22,EA22,EC22,EE22,EG22,EI22,EK22,EM22,EO22,EQ22,ES22,EU22))</f>
        <v>40.187199999999997</v>
      </c>
      <c r="DP22" s="1253">
        <v>62.018833333333333</v>
      </c>
      <c r="DQ22" s="1253">
        <v>30.521866666666668</v>
      </c>
      <c r="DR22" s="1271"/>
      <c r="DS22" s="1271"/>
      <c r="DT22" s="1254">
        <v>53.652983333333331</v>
      </c>
      <c r="DU22" s="1255">
        <v>40.187199999999997</v>
      </c>
      <c r="DV22" s="1256">
        <v>56.36031666666667</v>
      </c>
      <c r="DW22" s="1255">
        <v>41.161000000000001</v>
      </c>
      <c r="DX22" s="1256"/>
      <c r="DY22" s="1255"/>
      <c r="DZ22" s="1256">
        <v>43.587000000000003</v>
      </c>
      <c r="EA22" s="1255">
        <v>46.988166666666665</v>
      </c>
      <c r="EB22" s="1256">
        <v>50.305999999999997</v>
      </c>
      <c r="EC22" s="1255">
        <v>36.224466666666665</v>
      </c>
      <c r="ED22" s="1265">
        <v>50.835216666666668</v>
      </c>
      <c r="EE22" s="1266">
        <v>44.242366666666669</v>
      </c>
      <c r="EF22" s="1256"/>
      <c r="EG22" s="1255"/>
      <c r="EH22" s="1262"/>
      <c r="EI22" s="1263"/>
      <c r="EJ22" s="1262"/>
      <c r="EK22" s="1263"/>
      <c r="EL22" s="1262"/>
      <c r="EM22" s="1263"/>
      <c r="EN22" s="1262"/>
      <c r="EO22" s="1263"/>
      <c r="EP22" s="1256">
        <v>51.655999999999999</v>
      </c>
      <c r="EQ22" s="1255">
        <v>103.71871</v>
      </c>
      <c r="ER22" s="1257">
        <v>51.747</v>
      </c>
      <c r="ES22" s="1257">
        <v>128.07100399999999</v>
      </c>
      <c r="ET22" s="1264">
        <v>51.319800000000001</v>
      </c>
      <c r="EU22" s="1264">
        <v>142.714</v>
      </c>
    </row>
    <row r="23" spans="17:151" x14ac:dyDescent="0.25">
      <c r="Q23" s="1154"/>
      <c r="R23" s="1154"/>
      <c r="S23" s="1154"/>
      <c r="T23" s="1154"/>
      <c r="U23" s="1154"/>
      <c r="V23" s="1154"/>
      <c r="W23" s="1154"/>
      <c r="X23" s="1154"/>
      <c r="Y23" s="1154"/>
      <c r="Z23" s="1154"/>
      <c r="AA23" s="1154"/>
      <c r="AB23" s="1154"/>
      <c r="AC23" s="1154"/>
      <c r="AD23" s="1154"/>
      <c r="AE23" s="1154"/>
      <c r="AF23" s="1154"/>
      <c r="AG23" s="1154"/>
      <c r="AH23" s="1154"/>
      <c r="AI23" s="1154"/>
      <c r="AJ23" s="1154"/>
      <c r="AK23" s="1154"/>
      <c r="AL23" s="1154"/>
      <c r="AM23" s="1154"/>
      <c r="AN23" s="1154"/>
      <c r="AO23" s="1154"/>
      <c r="AP23" s="1154"/>
      <c r="AQ23" s="1154"/>
      <c r="AR23" s="1154"/>
      <c r="AS23" s="1154"/>
      <c r="AT23" s="1154"/>
      <c r="AU23" s="1154"/>
      <c r="AV23" s="1154"/>
      <c r="AW23" s="1154"/>
      <c r="AX23" s="1154"/>
      <c r="AY23" s="1154"/>
      <c r="AZ23" s="1154"/>
      <c r="BA23" s="1154"/>
      <c r="BB23" s="1154"/>
      <c r="BC23" s="1154"/>
      <c r="BD23" s="1154"/>
      <c r="BE23" s="1154"/>
      <c r="BF23" s="1154"/>
      <c r="BG23" s="1154"/>
      <c r="BH23" s="1154"/>
      <c r="BI23" s="1154"/>
      <c r="BJ23" s="1154"/>
      <c r="BK23" s="1154"/>
      <c r="BL23" s="1154"/>
      <c r="BM23" s="1154"/>
      <c r="BN23" s="1154"/>
      <c r="BO23" s="1154"/>
      <c r="BP23" s="1154"/>
      <c r="BQ23" s="1154"/>
      <c r="BR23" s="1154"/>
      <c r="BS23" s="1154"/>
      <c r="BT23" s="1154"/>
      <c r="BU23" s="1154"/>
      <c r="BV23" s="1154"/>
      <c r="BW23" s="1154"/>
      <c r="BX23" s="1154"/>
      <c r="BY23" s="1154"/>
      <c r="BZ23" s="1154"/>
      <c r="CA23" s="1154"/>
      <c r="CB23" s="1154"/>
      <c r="CC23" s="1154"/>
      <c r="CD23" s="1154"/>
      <c r="CE23" s="1154"/>
      <c r="CF23" s="1154"/>
      <c r="CG23" s="1154"/>
      <c r="CH23" s="1154"/>
      <c r="CI23" s="1154"/>
      <c r="CJ23" s="1154"/>
      <c r="CK23" s="1154"/>
      <c r="CL23" s="1154"/>
      <c r="CM23" s="1154"/>
      <c r="CN23" s="1154"/>
      <c r="CO23" s="1154"/>
      <c r="DA23" s="1184">
        <v>3</v>
      </c>
      <c r="DB23" s="1187" t="s">
        <v>889</v>
      </c>
      <c r="DC23" s="1188" t="s">
        <v>2526</v>
      </c>
      <c r="DD23" s="1187" t="s">
        <v>2527</v>
      </c>
      <c r="DE23" s="1287">
        <v>59.966999999999999</v>
      </c>
      <c r="DF23" s="1288">
        <v>30.3</v>
      </c>
      <c r="DM23" s="1270">
        <f t="shared" si="2"/>
        <v>53.768166666666666</v>
      </c>
      <c r="DN23" s="1270">
        <f t="shared" si="3"/>
        <v>40.333266666666667</v>
      </c>
      <c r="DP23" s="1253">
        <v>63.359033333333336</v>
      </c>
      <c r="DQ23" s="1253">
        <v>31.25225</v>
      </c>
      <c r="DR23" s="1271"/>
      <c r="DS23" s="1271"/>
      <c r="DT23" s="1254">
        <v>53.768166666666666</v>
      </c>
      <c r="DU23" s="1255">
        <v>40.333266666666667</v>
      </c>
      <c r="DV23" s="1256"/>
      <c r="DW23" s="1255"/>
      <c r="DX23" s="1256"/>
      <c r="DY23" s="1255"/>
      <c r="DZ23" s="1256">
        <v>45.677999999999997</v>
      </c>
      <c r="EA23" s="1255">
        <v>46.93033333333333</v>
      </c>
      <c r="EB23" s="1256">
        <v>50.395816666666668</v>
      </c>
      <c r="EC23" s="1255">
        <v>35.910683333333331</v>
      </c>
      <c r="ED23" s="1256">
        <v>51.256983333333331</v>
      </c>
      <c r="EE23" s="1255">
        <v>42.868183333333334</v>
      </c>
      <c r="EF23" s="1256"/>
      <c r="EG23" s="1255"/>
      <c r="EH23" s="1262"/>
      <c r="EI23" s="1263"/>
      <c r="EJ23" s="1262"/>
      <c r="EK23" s="1263"/>
      <c r="EL23" s="1262"/>
      <c r="EM23" s="1263"/>
      <c r="EN23" s="1262"/>
      <c r="EO23" s="1263"/>
      <c r="EP23" s="1256">
        <v>51.87</v>
      </c>
      <c r="EQ23" s="1255">
        <v>104.810428</v>
      </c>
      <c r="ER23" s="1257">
        <v>53.442999999999998</v>
      </c>
      <c r="ES23" s="1257">
        <v>126.015533</v>
      </c>
      <c r="ET23" s="1264">
        <v>46.56</v>
      </c>
      <c r="EU23" s="1264">
        <v>141.846</v>
      </c>
    </row>
    <row r="24" spans="17:151" x14ac:dyDescent="0.25">
      <c r="Q24" s="1154"/>
      <c r="R24" s="1154"/>
      <c r="S24" s="1154"/>
      <c r="T24" s="1154"/>
      <c r="U24" s="1154"/>
      <c r="V24" s="1154"/>
      <c r="W24" s="1154"/>
      <c r="X24" s="1154"/>
      <c r="Y24" s="1154"/>
      <c r="Z24" s="1154"/>
      <c r="AA24" s="1154"/>
      <c r="AB24" s="1154"/>
      <c r="AC24" s="1154"/>
      <c r="AD24" s="1154"/>
      <c r="AE24" s="1154"/>
      <c r="AF24" s="1154"/>
      <c r="AG24" s="1154"/>
      <c r="AH24" s="1154"/>
      <c r="AI24" s="1154"/>
      <c r="AJ24" s="1154"/>
      <c r="AK24" s="1154"/>
      <c r="AL24" s="1154"/>
      <c r="AM24" s="1154"/>
      <c r="AN24" s="1154"/>
      <c r="AO24" s="1154"/>
      <c r="AP24" s="1154"/>
      <c r="AQ24" s="1154"/>
      <c r="AR24" s="1154"/>
      <c r="AS24" s="1154"/>
      <c r="AT24" s="1154"/>
      <c r="AU24" s="1154"/>
      <c r="AV24" s="1154"/>
      <c r="AW24" s="1154"/>
      <c r="AX24" s="1154"/>
      <c r="AY24" s="1154"/>
      <c r="AZ24" s="1154"/>
      <c r="BA24" s="1154"/>
      <c r="BB24" s="1154"/>
      <c r="BC24" s="1154"/>
      <c r="BD24" s="1154"/>
      <c r="BE24" s="1154"/>
      <c r="BF24" s="1154"/>
      <c r="BG24" s="1154"/>
      <c r="BH24" s="1154"/>
      <c r="BI24" s="1154"/>
      <c r="BJ24" s="1154"/>
      <c r="BK24" s="1154"/>
      <c r="BL24" s="1154"/>
      <c r="BM24" s="1154"/>
      <c r="BN24" s="1154"/>
      <c r="BO24" s="1154"/>
      <c r="BP24" s="1154"/>
      <c r="BQ24" s="1154"/>
      <c r="BR24" s="1154"/>
      <c r="BS24" s="1154"/>
      <c r="BT24" s="1154"/>
      <c r="BU24" s="1154"/>
      <c r="BV24" s="1154"/>
      <c r="BW24" s="1154"/>
      <c r="BX24" s="1154"/>
      <c r="BY24" s="1154"/>
      <c r="BZ24" s="1154"/>
      <c r="CA24" s="1154"/>
      <c r="CB24" s="1154"/>
      <c r="CC24" s="1154"/>
      <c r="CD24" s="1154"/>
      <c r="CE24" s="1154"/>
      <c r="CF24" s="1154"/>
      <c r="CG24" s="1154"/>
      <c r="CH24" s="1154"/>
      <c r="CI24" s="1154"/>
      <c r="CJ24" s="1154"/>
      <c r="CK24" s="1154"/>
      <c r="CL24" s="1154"/>
      <c r="CM24" s="1154"/>
      <c r="CN24" s="1154"/>
      <c r="CO24" s="1154"/>
      <c r="DA24" s="1184">
        <v>4</v>
      </c>
      <c r="DB24" s="1185" t="s">
        <v>889</v>
      </c>
      <c r="DC24" s="1186" t="s">
        <v>2531</v>
      </c>
      <c r="DD24" s="1185" t="s">
        <v>2532</v>
      </c>
      <c r="DE24" s="1302">
        <v>61.817</v>
      </c>
      <c r="DF24" s="1303">
        <v>34.267000000000003</v>
      </c>
      <c r="DM24" s="1270">
        <f t="shared" si="2"/>
        <v>53.797033333333331</v>
      </c>
      <c r="DN24" s="1270">
        <f t="shared" si="3"/>
        <v>42.500050000000002</v>
      </c>
      <c r="DP24" s="1253">
        <v>64.514083333333332</v>
      </c>
      <c r="DQ24" s="1253">
        <v>30.0593</v>
      </c>
      <c r="DR24" s="1271"/>
      <c r="DS24" s="1271"/>
      <c r="DT24" s="1254">
        <v>53.797033333333331</v>
      </c>
      <c r="DU24" s="1255">
        <v>42.500050000000002</v>
      </c>
      <c r="DV24" s="1256"/>
      <c r="DW24" s="1255"/>
      <c r="DX24" s="1256"/>
      <c r="DY24" s="1255"/>
      <c r="DZ24" s="1256">
        <v>44.602333333333334</v>
      </c>
      <c r="EA24" s="1255">
        <v>46.395833333333336</v>
      </c>
      <c r="EB24" s="1256">
        <v>50.787350000000004</v>
      </c>
      <c r="EC24" s="1255">
        <v>35.412950000000002</v>
      </c>
      <c r="ED24" s="1256"/>
      <c r="EE24" s="1255"/>
      <c r="EF24" s="1256"/>
      <c r="EG24" s="1255"/>
      <c r="EH24" s="1262"/>
      <c r="EI24" s="1263"/>
      <c r="EJ24" s="1262"/>
      <c r="EK24" s="1263"/>
      <c r="EL24" s="1262"/>
      <c r="EM24" s="1263"/>
      <c r="EN24" s="1262"/>
      <c r="EO24" s="1263"/>
      <c r="EP24" s="1256">
        <v>52.286000000000001</v>
      </c>
      <c r="EQ24" s="1255">
        <v>104.28066</v>
      </c>
      <c r="ER24" s="1257">
        <v>54.112000000000002</v>
      </c>
      <c r="ES24" s="1257">
        <v>123.765604</v>
      </c>
      <c r="ET24" s="1264">
        <v>46.633000000000003</v>
      </c>
      <c r="EU24" s="1264">
        <v>142.78</v>
      </c>
    </row>
    <row r="25" spans="17:151" x14ac:dyDescent="0.25">
      <c r="Q25" s="1154"/>
      <c r="R25" s="1154"/>
      <c r="S25" s="1154"/>
      <c r="T25" s="1154"/>
      <c r="U25" s="1154"/>
      <c r="V25" s="1154"/>
      <c r="W25" s="1154"/>
      <c r="X25" s="1154"/>
      <c r="Y25" s="1154"/>
      <c r="Z25" s="1154"/>
      <c r="AA25" s="1154"/>
      <c r="AB25" s="1154"/>
      <c r="AC25" s="1154"/>
      <c r="AD25" s="1154"/>
      <c r="AE25" s="1154"/>
      <c r="AF25" s="1154"/>
      <c r="AG25" s="1154"/>
      <c r="AH25" s="1154"/>
      <c r="AI25" s="1154"/>
      <c r="AJ25" s="1154"/>
      <c r="AK25" s="1154"/>
      <c r="AL25" s="1154"/>
      <c r="AM25" s="1154"/>
      <c r="AN25" s="1154"/>
      <c r="AO25" s="1154"/>
      <c r="AP25" s="1154"/>
      <c r="AQ25" s="1154"/>
      <c r="AR25" s="1154"/>
      <c r="AS25" s="1154"/>
      <c r="AT25" s="1154"/>
      <c r="AU25" s="1154"/>
      <c r="AV25" s="1154"/>
      <c r="AW25" s="1154"/>
      <c r="AX25" s="1154"/>
      <c r="AY25" s="1154"/>
      <c r="AZ25" s="1154"/>
      <c r="BA25" s="1154"/>
      <c r="BB25" s="1154"/>
      <c r="BC25" s="1154"/>
      <c r="BD25" s="1154"/>
      <c r="BE25" s="1154"/>
      <c r="BF25" s="1154"/>
      <c r="BG25" s="1154"/>
      <c r="BH25" s="1154"/>
      <c r="BI25" s="1154"/>
      <c r="BJ25" s="1154"/>
      <c r="BK25" s="1154"/>
      <c r="BL25" s="1154"/>
      <c r="BM25" s="1154"/>
      <c r="BN25" s="1154"/>
      <c r="BO25" s="1154"/>
      <c r="BP25" s="1154"/>
      <c r="BQ25" s="1154"/>
      <c r="BR25" s="1154"/>
      <c r="BS25" s="1154"/>
      <c r="BT25" s="1154"/>
      <c r="BU25" s="1154"/>
      <c r="BV25" s="1154"/>
      <c r="BW25" s="1154"/>
      <c r="BX25" s="1154"/>
      <c r="BY25" s="1154"/>
      <c r="BZ25" s="1154"/>
      <c r="CA25" s="1154"/>
      <c r="CB25" s="1154"/>
      <c r="CC25" s="1154"/>
      <c r="CD25" s="1154"/>
      <c r="CE25" s="1154"/>
      <c r="CF25" s="1154"/>
      <c r="CG25" s="1154"/>
      <c r="CH25" s="1154"/>
      <c r="CI25" s="1154"/>
      <c r="CJ25" s="1154"/>
      <c r="CK25" s="1154"/>
      <c r="CL25" s="1154"/>
      <c r="CM25" s="1154"/>
      <c r="CN25" s="1154"/>
      <c r="CO25" s="1154"/>
      <c r="DA25" s="1184">
        <v>5</v>
      </c>
      <c r="DB25" s="1185" t="s">
        <v>889</v>
      </c>
      <c r="DC25" s="1186" t="s">
        <v>2528</v>
      </c>
      <c r="DD25" s="1185" t="s">
        <v>993</v>
      </c>
      <c r="DE25" s="1302">
        <v>68.966999999999999</v>
      </c>
      <c r="DF25" s="1303">
        <v>33.049999999999997</v>
      </c>
      <c r="DM25" s="1270">
        <f t="shared" si="2"/>
        <v>54.268883333333335</v>
      </c>
      <c r="DN25" s="1270">
        <f t="shared" si="3"/>
        <v>42.37831666666667</v>
      </c>
      <c r="DP25" s="1253">
        <v>65.742599999999996</v>
      </c>
      <c r="DQ25" s="1253">
        <v>31.373983333333335</v>
      </c>
      <c r="DR25" s="1271"/>
      <c r="DS25" s="1271"/>
      <c r="DT25" s="1254">
        <v>54.268883333333335</v>
      </c>
      <c r="DU25" s="1255">
        <v>42.37831666666667</v>
      </c>
      <c r="DV25" s="1256"/>
      <c r="DW25" s="1255"/>
      <c r="DX25" s="1256"/>
      <c r="DY25" s="1255"/>
      <c r="DZ25" s="1256">
        <v>43.772166666666664</v>
      </c>
      <c r="EA25" s="1255">
        <v>46.540666666666667</v>
      </c>
      <c r="EB25" s="1256">
        <v>50.898299999999999</v>
      </c>
      <c r="EC25" s="1255">
        <v>35.707549999999998</v>
      </c>
      <c r="ED25" s="1256"/>
      <c r="EE25" s="1255"/>
      <c r="EF25" s="1256"/>
      <c r="EG25" s="1255"/>
      <c r="EH25" s="1262"/>
      <c r="EI25" s="1263"/>
      <c r="EJ25" s="1262"/>
      <c r="EK25" s="1263"/>
      <c r="EL25" s="1262"/>
      <c r="EM25" s="1263"/>
      <c r="EN25" s="1262"/>
      <c r="EO25" s="1263"/>
      <c r="EP25" s="1256">
        <v>53.106999999999999</v>
      </c>
      <c r="EQ25" s="1255">
        <v>103.3353</v>
      </c>
      <c r="ER25" s="1257">
        <v>54.079000000000001</v>
      </c>
      <c r="ES25" s="1257">
        <v>121.687001</v>
      </c>
      <c r="ET25" s="1264">
        <v>51.798000000000002</v>
      </c>
      <c r="EU25" s="1264">
        <v>143.131</v>
      </c>
    </row>
    <row r="26" spans="17:151" x14ac:dyDescent="0.25">
      <c r="Q26" s="1154"/>
      <c r="R26" s="1154"/>
      <c r="S26" s="1154"/>
      <c r="T26" s="1154"/>
      <c r="U26" s="1154"/>
      <c r="V26" s="1154"/>
      <c r="W26" s="1154"/>
      <c r="X26" s="1154"/>
      <c r="Y26" s="1154"/>
      <c r="Z26" s="1154"/>
      <c r="AA26" s="1154"/>
      <c r="AB26" s="1154"/>
      <c r="AC26" s="1154"/>
      <c r="AD26" s="1154"/>
      <c r="AE26" s="1154"/>
      <c r="AF26" s="1154"/>
      <c r="AG26" s="1154"/>
      <c r="AH26" s="1154"/>
      <c r="AI26" s="1154"/>
      <c r="AJ26" s="1154"/>
      <c r="AK26" s="1154"/>
      <c r="AL26" s="1154"/>
      <c r="AM26" s="1154"/>
      <c r="AN26" s="1154"/>
      <c r="AO26" s="1154"/>
      <c r="AP26" s="1154"/>
      <c r="AQ26" s="1154"/>
      <c r="AR26" s="1154"/>
      <c r="AS26" s="1154"/>
      <c r="AT26" s="1154"/>
      <c r="AU26" s="1154"/>
      <c r="AV26" s="1154"/>
      <c r="AW26" s="1154"/>
      <c r="AX26" s="1154"/>
      <c r="AY26" s="1154"/>
      <c r="AZ26" s="1154"/>
      <c r="BA26" s="1154"/>
      <c r="BB26" s="1154"/>
      <c r="BC26" s="1154"/>
      <c r="BD26" s="1154"/>
      <c r="BE26" s="1154"/>
      <c r="BF26" s="1154"/>
      <c r="BG26" s="1154"/>
      <c r="BH26" s="1154"/>
      <c r="BI26" s="1154"/>
      <c r="BJ26" s="1154"/>
      <c r="BK26" s="1154"/>
      <c r="BL26" s="1154"/>
      <c r="BM26" s="1154"/>
      <c r="BN26" s="1154"/>
      <c r="BO26" s="1154"/>
      <c r="BP26" s="1154"/>
      <c r="BQ26" s="1154"/>
      <c r="BR26" s="1154"/>
      <c r="BS26" s="1154"/>
      <c r="BT26" s="1154"/>
      <c r="BU26" s="1154"/>
      <c r="BV26" s="1154"/>
      <c r="BW26" s="1154"/>
      <c r="BX26" s="1154"/>
      <c r="BY26" s="1154"/>
      <c r="BZ26" s="1154"/>
      <c r="CA26" s="1154"/>
      <c r="CB26" s="1154"/>
      <c r="CC26" s="1154"/>
      <c r="CD26" s="1154"/>
      <c r="CE26" s="1154"/>
      <c r="CF26" s="1154"/>
      <c r="CG26" s="1154"/>
      <c r="CH26" s="1154"/>
      <c r="CI26" s="1154"/>
      <c r="CJ26" s="1154"/>
      <c r="CK26" s="1154"/>
      <c r="CL26" s="1154"/>
      <c r="CM26" s="1154"/>
      <c r="CN26" s="1154"/>
      <c r="CO26" s="1154"/>
      <c r="DA26" s="1184">
        <v>6</v>
      </c>
      <c r="DB26" s="1185" t="s">
        <v>889</v>
      </c>
      <c r="DC26" s="1186" t="s">
        <v>2528</v>
      </c>
      <c r="DD26" s="1185" t="s">
        <v>859</v>
      </c>
      <c r="DE26" s="1287">
        <v>67.159000000000006</v>
      </c>
      <c r="DF26" s="1288">
        <v>32.417299999999997</v>
      </c>
      <c r="DM26" s="1270">
        <f t="shared" si="2"/>
        <v>54.861699999999999</v>
      </c>
      <c r="DN26" s="1270">
        <f t="shared" si="3"/>
        <v>41.404483333333332</v>
      </c>
      <c r="DP26" s="1253">
        <v>66.934399999999997</v>
      </c>
      <c r="DQ26" s="1253">
        <v>30.30275</v>
      </c>
      <c r="DR26" s="1271"/>
      <c r="DS26" s="1271"/>
      <c r="DT26" s="1254">
        <v>54.861699999999999</v>
      </c>
      <c r="DU26" s="1255">
        <v>41.404483333333332</v>
      </c>
      <c r="DV26" s="1256"/>
      <c r="DW26" s="1255"/>
      <c r="DX26" s="1256"/>
      <c r="DY26" s="1255"/>
      <c r="DZ26" s="1256">
        <v>44.738833333333332</v>
      </c>
      <c r="EA26" s="1255">
        <v>44.116999999999997</v>
      </c>
      <c r="EB26" s="1256">
        <v>51.644633333333331</v>
      </c>
      <c r="EC26" s="1255">
        <v>36.316166666666668</v>
      </c>
      <c r="ED26" s="1256"/>
      <c r="EE26" s="1255"/>
      <c r="EF26" s="1256"/>
      <c r="EG26" s="1255"/>
      <c r="EH26" s="1262"/>
      <c r="EI26" s="1263"/>
      <c r="EJ26" s="1262"/>
      <c r="EK26" s="1263"/>
      <c r="EL26" s="1262"/>
      <c r="EM26" s="1263"/>
      <c r="EN26" s="1262"/>
      <c r="EO26" s="1263"/>
      <c r="EP26" s="1256">
        <v>54.323999999999998</v>
      </c>
      <c r="EQ26" s="1255">
        <v>101.502854</v>
      </c>
      <c r="ER26" s="1257">
        <v>53.814999999999998</v>
      </c>
      <c r="ES26" s="1257">
        <v>119.407239</v>
      </c>
      <c r="ET26" s="1262"/>
      <c r="EU26" s="1263"/>
    </row>
    <row r="27" spans="17:151" x14ac:dyDescent="0.25">
      <c r="Q27" s="1154"/>
      <c r="R27" s="1154"/>
      <c r="S27" s="1154"/>
      <c r="T27" s="1154"/>
      <c r="U27" s="1154"/>
      <c r="V27" s="1154"/>
      <c r="W27" s="1154"/>
      <c r="X27" s="1154"/>
      <c r="Y27" s="1154"/>
      <c r="Z27" s="1154"/>
      <c r="AA27" s="1154"/>
      <c r="AB27" s="1154"/>
      <c r="AC27" s="1154"/>
      <c r="AD27" s="1154"/>
      <c r="AE27" s="1154"/>
      <c r="AF27" s="1154"/>
      <c r="AG27" s="1154"/>
      <c r="AH27" s="1154"/>
      <c r="AI27" s="1154"/>
      <c r="AJ27" s="1154"/>
      <c r="AK27" s="1154"/>
      <c r="AL27" s="1154"/>
      <c r="AM27" s="1154"/>
      <c r="AN27" s="1154"/>
      <c r="AO27" s="1154"/>
      <c r="AP27" s="1154"/>
      <c r="AQ27" s="1154"/>
      <c r="AR27" s="1154"/>
      <c r="AS27" s="1154"/>
      <c r="AT27" s="1154"/>
      <c r="AU27" s="1154"/>
      <c r="AV27" s="1154"/>
      <c r="AW27" s="1154"/>
      <c r="AX27" s="1154"/>
      <c r="AY27" s="1154"/>
      <c r="AZ27" s="1154"/>
      <c r="BA27" s="1154"/>
      <c r="BB27" s="1154"/>
      <c r="BC27" s="1154"/>
      <c r="BD27" s="1154"/>
      <c r="BE27" s="1154"/>
      <c r="BF27" s="1154"/>
      <c r="BG27" s="1154"/>
      <c r="BH27" s="1154"/>
      <c r="BI27" s="1154"/>
      <c r="BJ27" s="1154"/>
      <c r="BK27" s="1154"/>
      <c r="BL27" s="1154"/>
      <c r="BM27" s="1154"/>
      <c r="BN27" s="1154"/>
      <c r="BO27" s="1154"/>
      <c r="BP27" s="1154"/>
      <c r="BQ27" s="1154"/>
      <c r="BR27" s="1154"/>
      <c r="BS27" s="1154"/>
      <c r="BT27" s="1154"/>
      <c r="BU27" s="1154"/>
      <c r="BV27" s="1154"/>
      <c r="BW27" s="1154"/>
      <c r="BX27" s="1154"/>
      <c r="BY27" s="1154"/>
      <c r="BZ27" s="1154"/>
      <c r="CA27" s="1154"/>
      <c r="CB27" s="1154"/>
      <c r="CC27" s="1154"/>
      <c r="CD27" s="1154"/>
      <c r="CE27" s="1154"/>
      <c r="CF27" s="1154"/>
      <c r="CG27" s="1154"/>
      <c r="CH27" s="1154"/>
      <c r="CI27" s="1154"/>
      <c r="CJ27" s="1154"/>
      <c r="CK27" s="1154"/>
      <c r="CL27" s="1154"/>
      <c r="CM27" s="1154"/>
      <c r="CN27" s="1154"/>
      <c r="CO27" s="1154"/>
      <c r="DA27" s="1184">
        <v>7</v>
      </c>
      <c r="DB27" s="1185" t="s">
        <v>889</v>
      </c>
      <c r="DC27" s="1186" t="s">
        <v>2526</v>
      </c>
      <c r="DD27" s="1185" t="s">
        <v>1044</v>
      </c>
      <c r="DE27" s="1287">
        <v>60.715800000000002</v>
      </c>
      <c r="DF27" s="1288">
        <v>28.7515</v>
      </c>
      <c r="DM27" s="1270">
        <f t="shared" si="2"/>
        <v>55.168799999999997</v>
      </c>
      <c r="DN27" s="1270">
        <f t="shared" si="3"/>
        <v>40.333266666666667</v>
      </c>
      <c r="DP27" s="1253">
        <v>67.527966666666671</v>
      </c>
      <c r="DQ27" s="1253">
        <v>30.375800000000002</v>
      </c>
      <c r="DR27" s="1271"/>
      <c r="DS27" s="1271"/>
      <c r="DT27" s="1254">
        <v>55.168799999999997</v>
      </c>
      <c r="DU27" s="1255">
        <v>40.333266666666667</v>
      </c>
      <c r="DV27" s="1256"/>
      <c r="DW27" s="1255"/>
      <c r="DX27" s="1256"/>
      <c r="DY27" s="1255"/>
      <c r="DZ27" s="1256">
        <v>45.156333333333336</v>
      </c>
      <c r="EA27" s="1255">
        <v>43.196833333333331</v>
      </c>
      <c r="EB27" s="1256"/>
      <c r="EC27" s="1255"/>
      <c r="ED27" s="1256"/>
      <c r="EE27" s="1255"/>
      <c r="EF27" s="1256"/>
      <c r="EG27" s="1255"/>
      <c r="EH27" s="1262"/>
      <c r="EI27" s="1263"/>
      <c r="EJ27" s="1262"/>
      <c r="EK27" s="1263"/>
      <c r="EL27" s="1262"/>
      <c r="EM27" s="1263"/>
      <c r="EN27" s="1262"/>
      <c r="EO27" s="1263"/>
      <c r="EP27" s="1256">
        <v>55.555</v>
      </c>
      <c r="EQ27" s="1255">
        <v>98.664356999999995</v>
      </c>
      <c r="ER27" s="1257">
        <v>52.976999999999997</v>
      </c>
      <c r="ES27" s="1257">
        <v>116.913291</v>
      </c>
      <c r="ET27" s="1262"/>
      <c r="EU27" s="1263"/>
    </row>
    <row r="28" spans="17:151" x14ac:dyDescent="0.25">
      <c r="Q28" s="1154"/>
      <c r="R28" s="1154"/>
      <c r="S28" s="1154"/>
      <c r="T28" s="1154"/>
      <c r="U28" s="1154"/>
      <c r="V28" s="1154"/>
      <c r="W28" s="1154"/>
      <c r="X28" s="1154"/>
      <c r="Y28" s="1154"/>
      <c r="Z28" s="1154"/>
      <c r="AA28" s="1154"/>
      <c r="AB28" s="1154"/>
      <c r="AC28" s="1154"/>
      <c r="AD28" s="1154"/>
      <c r="AE28" s="1154"/>
      <c r="AF28" s="1154"/>
      <c r="AG28" s="1154"/>
      <c r="AH28" s="1154"/>
      <c r="AI28" s="1154"/>
      <c r="AJ28" s="1154"/>
      <c r="AK28" s="1154"/>
      <c r="AL28" s="1154"/>
      <c r="AM28" s="1154"/>
      <c r="AN28" s="1154"/>
      <c r="AO28" s="1154"/>
      <c r="AP28" s="1154"/>
      <c r="AQ28" s="1154"/>
      <c r="AR28" s="1154"/>
      <c r="AS28" s="1154"/>
      <c r="AT28" s="1154"/>
      <c r="AU28" s="1154"/>
      <c r="AV28" s="1154"/>
      <c r="AW28" s="1154"/>
      <c r="AX28" s="1154"/>
      <c r="AY28" s="1154"/>
      <c r="AZ28" s="1154"/>
      <c r="BA28" s="1154"/>
      <c r="BB28" s="1154"/>
      <c r="BC28" s="1154"/>
      <c r="BD28" s="1154"/>
      <c r="BE28" s="1154"/>
      <c r="BF28" s="1154"/>
      <c r="BG28" s="1154"/>
      <c r="BH28" s="1154"/>
      <c r="BI28" s="1154"/>
      <c r="BJ28" s="1154"/>
      <c r="BK28" s="1154"/>
      <c r="BL28" s="1154"/>
      <c r="BM28" s="1154"/>
      <c r="BN28" s="1154"/>
      <c r="BO28" s="1154"/>
      <c r="BP28" s="1154"/>
      <c r="BQ28" s="1154"/>
      <c r="BR28" s="1154"/>
      <c r="BS28" s="1154"/>
      <c r="BT28" s="1154"/>
      <c r="BU28" s="1154"/>
      <c r="BV28" s="1154"/>
      <c r="BW28" s="1154"/>
      <c r="BX28" s="1154"/>
      <c r="BY28" s="1154"/>
      <c r="BZ28" s="1154"/>
      <c r="CA28" s="1154"/>
      <c r="CB28" s="1154"/>
      <c r="CC28" s="1154"/>
      <c r="CD28" s="1154"/>
      <c r="CE28" s="1154"/>
      <c r="CF28" s="1154"/>
      <c r="CG28" s="1154"/>
      <c r="CH28" s="1154"/>
      <c r="CI28" s="1154"/>
      <c r="CJ28" s="1154"/>
      <c r="CK28" s="1154"/>
      <c r="CL28" s="1154"/>
      <c r="CM28" s="1154"/>
      <c r="CN28" s="1154"/>
      <c r="CO28" s="1154"/>
      <c r="DA28" s="1184">
        <v>8</v>
      </c>
      <c r="DB28" s="1185" t="s">
        <v>889</v>
      </c>
      <c r="DC28" s="1186" t="s">
        <v>2531</v>
      </c>
      <c r="DD28" s="1185" t="s">
        <v>1374</v>
      </c>
      <c r="DE28" s="1287">
        <v>64.632000000000005</v>
      </c>
      <c r="DF28" s="1288">
        <v>30.787400000000002</v>
      </c>
      <c r="DM28" s="1270">
        <f t="shared" si="2"/>
        <v>55.514916666666664</v>
      </c>
      <c r="DN28" s="1270">
        <f t="shared" si="3"/>
        <v>39.919383333333336</v>
      </c>
      <c r="DP28" s="1253">
        <v>69.37766666666667</v>
      </c>
      <c r="DQ28" s="1253">
        <v>30.181000000000001</v>
      </c>
      <c r="DR28" s="1271"/>
      <c r="DS28" s="1271"/>
      <c r="DT28" s="1254">
        <v>55.514916666666664</v>
      </c>
      <c r="DU28" s="1255">
        <v>39.919383333333336</v>
      </c>
      <c r="DV28" s="1256"/>
      <c r="DW28" s="1255"/>
      <c r="DX28" s="1256"/>
      <c r="DY28" s="1255"/>
      <c r="DZ28" s="1256">
        <v>46.299833333333332</v>
      </c>
      <c r="EA28" s="1255">
        <v>44.264333333333333</v>
      </c>
      <c r="EB28" s="1256"/>
      <c r="EC28" s="1255"/>
      <c r="ED28" s="1256"/>
      <c r="EE28" s="1255"/>
      <c r="EF28" s="1256"/>
      <c r="EG28" s="1255"/>
      <c r="EH28" s="1262"/>
      <c r="EI28" s="1263"/>
      <c r="EJ28" s="1262"/>
      <c r="EK28" s="1263"/>
      <c r="EL28" s="1262"/>
      <c r="EM28" s="1263"/>
      <c r="EN28" s="1262"/>
      <c r="EO28" s="1263"/>
      <c r="EP28" s="1256">
        <v>55.938000000000002</v>
      </c>
      <c r="EQ28" s="1255">
        <v>98.000259999999997</v>
      </c>
      <c r="ER28" s="1257">
        <v>51.985999999999997</v>
      </c>
      <c r="ES28" s="1257">
        <v>116.569928</v>
      </c>
      <c r="ET28" s="1262"/>
      <c r="EU28" s="1263"/>
    </row>
    <row r="29" spans="17:151" x14ac:dyDescent="0.25">
      <c r="Q29" s="1154"/>
      <c r="R29" s="1154"/>
      <c r="S29" s="1154"/>
      <c r="T29" s="1154"/>
      <c r="U29" s="1154"/>
      <c r="V29" s="1154"/>
      <c r="W29" s="1154"/>
      <c r="X29" s="1154"/>
      <c r="Y29" s="1154"/>
      <c r="Z29" s="1154"/>
      <c r="AA29" s="1154"/>
      <c r="AB29" s="1154"/>
      <c r="AC29" s="1154"/>
      <c r="AD29" s="1154"/>
      <c r="AE29" s="1154"/>
      <c r="AF29" s="1154"/>
      <c r="AG29" s="1154"/>
      <c r="AH29" s="1154"/>
      <c r="AI29" s="1154"/>
      <c r="AJ29" s="1154"/>
      <c r="AK29" s="1154"/>
      <c r="AL29" s="1154"/>
      <c r="AM29" s="1154"/>
      <c r="AN29" s="1154"/>
      <c r="AO29" s="1154"/>
      <c r="AP29" s="1154"/>
      <c r="AQ29" s="1154"/>
      <c r="AR29" s="1154"/>
      <c r="AS29" s="1154"/>
      <c r="AT29" s="1154"/>
      <c r="AU29" s="1154"/>
      <c r="AV29" s="1154"/>
      <c r="AW29" s="1154"/>
      <c r="AX29" s="1154"/>
      <c r="AY29" s="1154"/>
      <c r="AZ29" s="1154"/>
      <c r="BA29" s="1154"/>
      <c r="BB29" s="1154"/>
      <c r="BC29" s="1154"/>
      <c r="BD29" s="1154"/>
      <c r="BE29" s="1154"/>
      <c r="BF29" s="1154"/>
      <c r="BG29" s="1154"/>
      <c r="BH29" s="1154"/>
      <c r="BI29" s="1154"/>
      <c r="BJ29" s="1154"/>
      <c r="BK29" s="1154"/>
      <c r="BL29" s="1154"/>
      <c r="BM29" s="1154"/>
      <c r="BN29" s="1154"/>
      <c r="BO29" s="1154"/>
      <c r="BP29" s="1154"/>
      <c r="BQ29" s="1154"/>
      <c r="BR29" s="1154"/>
      <c r="BS29" s="1154"/>
      <c r="BT29" s="1154"/>
      <c r="BU29" s="1154"/>
      <c r="BV29" s="1154"/>
      <c r="BW29" s="1154"/>
      <c r="BX29" s="1154"/>
      <c r="BY29" s="1154"/>
      <c r="BZ29" s="1154"/>
      <c r="CA29" s="1154"/>
      <c r="CB29" s="1154"/>
      <c r="CC29" s="1154"/>
      <c r="CD29" s="1154"/>
      <c r="CE29" s="1154"/>
      <c r="CF29" s="1154"/>
      <c r="CG29" s="1154"/>
      <c r="CH29" s="1154"/>
      <c r="CI29" s="1154"/>
      <c r="CJ29" s="1154"/>
      <c r="CK29" s="1154"/>
      <c r="CL29" s="1154"/>
      <c r="CM29" s="1154"/>
      <c r="CN29" s="1154"/>
      <c r="CO29" s="1154"/>
      <c r="DA29" s="1184">
        <v>9</v>
      </c>
      <c r="DB29" s="1185" t="s">
        <v>889</v>
      </c>
      <c r="DC29" s="1186" t="s">
        <v>2140</v>
      </c>
      <c r="DD29" s="1185" t="s">
        <v>1401</v>
      </c>
      <c r="DE29" s="1287">
        <v>59.385800000000003</v>
      </c>
      <c r="DF29" s="1288">
        <v>35.948500000000003</v>
      </c>
      <c r="DM29" s="1270">
        <f xml:space="preserve"> IF(CHOOSE($DI$3,DP29,DR29,DT29,DV29,DX29,DZ29,EB29,ED29,EF29,EH29,EJ29,EL29,EN29,EP29,ER29,ET29)="",NA(),CHOOSE($DI$3,DP29,DR29,DT29,DV29,DX29,DZ29,EB29,ED29,EF29,EH29,EJ29,EL29,EN29,EP29,ER29,ET29))</f>
        <v>55.830683333333333</v>
      </c>
      <c r="DN29" s="1270">
        <f xml:space="preserve"> IF(CHOOSE($DI$3,DQ29,DS29,DU29,DW29,DY29,EA29,EC29,EE29,EG29,EI29,EK29,EM29,EO29,EQ29,ES29,EU29)="",NA(),CHOOSE($DI$3,DQ29,DS29,DU29,DW29,DY29,EA29,EC29,EE29,EG29,EI29,EK29,EM29,EO29,EQ29,ES29,EU29))</f>
        <v>39.554166666666667</v>
      </c>
      <c r="DP29" s="1253"/>
      <c r="DQ29" s="1253"/>
      <c r="DR29" s="1271"/>
      <c r="DS29" s="1271"/>
      <c r="DT29" s="1254">
        <v>55.830683333333333</v>
      </c>
      <c r="DU29" s="1255">
        <v>39.554166666666667</v>
      </c>
      <c r="DV29" s="1256"/>
      <c r="DW29" s="1255"/>
      <c r="DX29" s="1256"/>
      <c r="DY29" s="1255"/>
      <c r="DZ29" s="1256">
        <v>45.723166666666664</v>
      </c>
      <c r="EA29" s="1255">
        <v>41.468666666666664</v>
      </c>
      <c r="EB29" s="1256"/>
      <c r="EC29" s="1255"/>
      <c r="ED29" s="1256"/>
      <c r="EE29" s="1255"/>
      <c r="EF29" s="1256"/>
      <c r="EG29" s="1255"/>
      <c r="EH29" s="1262"/>
      <c r="EI29" s="1263"/>
      <c r="EJ29" s="1262"/>
      <c r="EK29" s="1263"/>
      <c r="EL29" s="1262"/>
      <c r="EM29" s="1263"/>
      <c r="EN29" s="1262"/>
      <c r="EO29" s="1263"/>
      <c r="EP29" s="1256">
        <v>56.12</v>
      </c>
      <c r="EQ29" s="1255">
        <v>101.543961</v>
      </c>
      <c r="ER29" s="1257">
        <v>51.762</v>
      </c>
      <c r="ES29" s="1257">
        <v>114.791973</v>
      </c>
      <c r="ET29" s="1262"/>
      <c r="EU29" s="1263"/>
    </row>
    <row r="30" spans="17:151" ht="13.8" thickBot="1" x14ac:dyDescent="0.3">
      <c r="Q30" s="1154"/>
      <c r="R30" s="1154"/>
      <c r="S30" s="1154"/>
      <c r="T30" s="1154"/>
      <c r="U30" s="1154"/>
      <c r="V30" s="1154"/>
      <c r="W30" s="1154"/>
      <c r="X30" s="1154"/>
      <c r="Y30" s="1154"/>
      <c r="Z30" s="1154"/>
      <c r="AA30" s="1154"/>
      <c r="AB30" s="1154"/>
      <c r="AC30" s="1154"/>
      <c r="AD30" s="1154"/>
      <c r="AE30" s="1154"/>
      <c r="AF30" s="1154"/>
      <c r="AG30" s="1154"/>
      <c r="AH30" s="1154"/>
      <c r="AI30" s="1154"/>
      <c r="AJ30" s="1154"/>
      <c r="AK30" s="1154"/>
      <c r="AL30" s="1154"/>
      <c r="AM30" s="1154"/>
      <c r="AN30" s="1154"/>
      <c r="AO30" s="1154"/>
      <c r="AP30" s="1154"/>
      <c r="AQ30" s="1154"/>
      <c r="AR30" s="1154"/>
      <c r="AS30" s="1154"/>
      <c r="AT30" s="1154"/>
      <c r="AU30" s="1154"/>
      <c r="AV30" s="1154"/>
      <c r="AW30" s="1154"/>
      <c r="AX30" s="1154"/>
      <c r="AY30" s="1154"/>
      <c r="AZ30" s="1154"/>
      <c r="BA30" s="1154"/>
      <c r="BB30" s="1154"/>
      <c r="BC30" s="1154"/>
      <c r="BD30" s="1154"/>
      <c r="BE30" s="1154"/>
      <c r="BF30" s="1154"/>
      <c r="BG30" s="1154"/>
      <c r="BH30" s="1154"/>
      <c r="BI30" s="1154"/>
      <c r="BJ30" s="1154"/>
      <c r="BK30" s="1154"/>
      <c r="BL30" s="1154"/>
      <c r="BM30" s="1154"/>
      <c r="BN30" s="1154"/>
      <c r="BO30" s="1154"/>
      <c r="BP30" s="1154"/>
      <c r="BQ30" s="1154"/>
      <c r="BR30" s="1154"/>
      <c r="BS30" s="1154"/>
      <c r="BT30" s="1154"/>
      <c r="BU30" s="1154"/>
      <c r="BV30" s="1154"/>
      <c r="BW30" s="1154"/>
      <c r="BX30" s="1154"/>
      <c r="BY30" s="1154"/>
      <c r="BZ30" s="1154"/>
      <c r="CA30" s="1154"/>
      <c r="CB30" s="1154"/>
      <c r="CC30" s="1154"/>
      <c r="CD30" s="1154"/>
      <c r="CE30" s="1154"/>
      <c r="CF30" s="1154"/>
      <c r="CG30" s="1154"/>
      <c r="CH30" s="1154"/>
      <c r="CI30" s="1154"/>
      <c r="CJ30" s="1154"/>
      <c r="CK30" s="1154"/>
      <c r="CL30" s="1154"/>
      <c r="CM30" s="1154"/>
      <c r="CN30" s="1154"/>
      <c r="CO30" s="1154"/>
      <c r="DA30" s="1189">
        <v>10</v>
      </c>
      <c r="DB30" s="1190" t="s">
        <v>889</v>
      </c>
      <c r="DC30" s="1191" t="s">
        <v>2531</v>
      </c>
      <c r="DD30" s="1190" t="s">
        <v>1437</v>
      </c>
      <c r="DE30" s="1289">
        <v>64.541300000000007</v>
      </c>
      <c r="DF30" s="1290">
        <v>34.775399999999998</v>
      </c>
      <c r="DM30" s="1270">
        <f t="shared" ref="DM30:DM47" si="4" xml:space="preserve"> IF(CHOOSE($DI$3,DP30,DR30,DT30,DV30,DX30,DZ30,EB30,ED30,EF30,EH30,EJ30,EL30,EN30,EP30,ER30,ET30)="",NA(),CHOOSE($DI$3,DP30,DR30,DT30,DV30,DX30,DZ30,EB30,ED30,EF30,EH30,EJ30,EL30,EN30,EP30,ER30,ET30))</f>
        <v>56.198133333333331</v>
      </c>
      <c r="DN30" s="1270">
        <f t="shared" ref="DN30:DN47" si="5" xml:space="preserve"> IF(CHOOSE($DI$3,DQ30,DS30,DU30,DW30,DY30,EA30,EC30,EE30,EG30,EI30,EK30,EM30,EO30,EQ30,ES30,EU30)="",NA(),CHOOSE($DI$3,DQ30,DS30,DU30,DW30,DY30,EA30,EC30,EE30,EG30,EI30,EK30,EM30,EO30,EQ30,ES30,EU30))</f>
        <v>38.775133333333336</v>
      </c>
      <c r="DP30" s="1253"/>
      <c r="DQ30" s="1253"/>
      <c r="DR30" s="1271"/>
      <c r="DS30" s="1271"/>
      <c r="DT30" s="1254">
        <v>56.198133333333331</v>
      </c>
      <c r="DU30" s="1255">
        <v>38.775133333333336</v>
      </c>
      <c r="DV30" s="1256"/>
      <c r="DW30" s="1255"/>
      <c r="DX30" s="1256"/>
      <c r="DY30" s="1255"/>
      <c r="DZ30" s="1256">
        <v>47.563000000000002</v>
      </c>
      <c r="EA30" s="1255">
        <v>43.119833333333332</v>
      </c>
      <c r="EB30" s="1256"/>
      <c r="EC30" s="1255"/>
      <c r="ED30" s="1256"/>
      <c r="EE30" s="1255"/>
      <c r="EF30" s="1256"/>
      <c r="EG30" s="1255"/>
      <c r="EH30" s="1262"/>
      <c r="EI30" s="1263"/>
      <c r="EJ30" s="1262"/>
      <c r="EK30" s="1263"/>
      <c r="EL30" s="1262"/>
      <c r="EM30" s="1263"/>
      <c r="EN30" s="1262"/>
      <c r="EO30" s="1263"/>
      <c r="EP30" s="1256">
        <v>56.487000000000002</v>
      </c>
      <c r="EQ30" s="1255">
        <v>103.954204</v>
      </c>
      <c r="ER30" s="1257">
        <v>52.027000000000001</v>
      </c>
      <c r="ES30" s="1257">
        <v>113.49459</v>
      </c>
      <c r="ET30" s="1262"/>
      <c r="EU30" s="1263"/>
    </row>
    <row r="31" spans="17:151" ht="13.8" thickBot="1" x14ac:dyDescent="0.3">
      <c r="Q31" s="1154"/>
      <c r="R31" s="1154"/>
      <c r="S31" s="1154"/>
      <c r="T31" s="1154"/>
      <c r="U31" s="1154"/>
      <c r="V31" s="1154"/>
      <c r="W31" s="1154"/>
      <c r="X31" s="1154"/>
      <c r="Y31" s="1154"/>
      <c r="Z31" s="1154"/>
      <c r="AA31" s="1154"/>
      <c r="AB31" s="1154"/>
      <c r="AC31" s="1154"/>
      <c r="AD31" s="1154"/>
      <c r="AE31" s="1154"/>
      <c r="AF31" s="1154"/>
      <c r="AG31" s="1154"/>
      <c r="AH31" s="1154"/>
      <c r="AI31" s="1154"/>
      <c r="AJ31" s="1154"/>
      <c r="AK31" s="1154"/>
      <c r="AL31" s="1154"/>
      <c r="AM31" s="1154"/>
      <c r="AN31" s="1154"/>
      <c r="AO31" s="1154"/>
      <c r="AP31" s="1154"/>
      <c r="AQ31" s="1154"/>
      <c r="AR31" s="1154"/>
      <c r="AS31" s="1154"/>
      <c r="AT31" s="1154"/>
      <c r="AU31" s="1154"/>
      <c r="AV31" s="1154"/>
      <c r="AW31" s="1154"/>
      <c r="AX31" s="1154"/>
      <c r="AY31" s="1154"/>
      <c r="AZ31" s="1154"/>
      <c r="BA31" s="1154"/>
      <c r="BB31" s="1154"/>
      <c r="BC31" s="1154"/>
      <c r="BD31" s="1154"/>
      <c r="BE31" s="1154"/>
      <c r="BF31" s="1154"/>
      <c r="BG31" s="1154"/>
      <c r="BH31" s="1154"/>
      <c r="BI31" s="1154"/>
      <c r="BJ31" s="1154"/>
      <c r="BK31" s="1154"/>
      <c r="BL31" s="1154"/>
      <c r="BM31" s="1154"/>
      <c r="BN31" s="1154"/>
      <c r="BO31" s="1154"/>
      <c r="BP31" s="1154"/>
      <c r="BQ31" s="1154"/>
      <c r="BR31" s="1154"/>
      <c r="BS31" s="1154"/>
      <c r="BT31" s="1154"/>
      <c r="BU31" s="1154"/>
      <c r="BV31" s="1154"/>
      <c r="BW31" s="1154"/>
      <c r="BX31" s="1154"/>
      <c r="BY31" s="1154"/>
      <c r="BZ31" s="1154"/>
      <c r="CA31" s="1154"/>
      <c r="CB31" s="1154"/>
      <c r="CC31" s="1154"/>
      <c r="CD31" s="1154"/>
      <c r="CE31" s="1154"/>
      <c r="CF31" s="1154"/>
      <c r="CG31" s="1154"/>
      <c r="CH31" s="1154"/>
      <c r="CI31" s="1154"/>
      <c r="CJ31" s="1154"/>
      <c r="CK31" s="1154"/>
      <c r="CL31" s="1154"/>
      <c r="CM31" s="1154"/>
      <c r="CN31" s="1154"/>
      <c r="CO31" s="1154"/>
      <c r="DA31" s="1192">
        <v>11</v>
      </c>
      <c r="DB31" s="1193" t="s">
        <v>2533</v>
      </c>
      <c r="DC31" s="1194" t="s">
        <v>2534</v>
      </c>
      <c r="DD31" s="1193" t="s">
        <v>2534</v>
      </c>
      <c r="DE31" s="1304">
        <v>54.716999999999999</v>
      </c>
      <c r="DF31" s="1304">
        <v>20.55</v>
      </c>
      <c r="DM31" s="1270">
        <f t="shared" si="4"/>
        <v>56.346816666666669</v>
      </c>
      <c r="DN31" s="1270">
        <f t="shared" si="5"/>
        <v>38.72645</v>
      </c>
      <c r="DP31" s="1253"/>
      <c r="DQ31" s="1253"/>
      <c r="DR31" s="1271"/>
      <c r="DS31" s="1271"/>
      <c r="DT31" s="1254">
        <v>56.346816666666669</v>
      </c>
      <c r="DU31" s="1255">
        <v>38.72645</v>
      </c>
      <c r="DV31" s="1256"/>
      <c r="DW31" s="1255"/>
      <c r="DX31" s="1256"/>
      <c r="DY31" s="1255"/>
      <c r="DZ31" s="1256">
        <v>48.368000000000002</v>
      </c>
      <c r="EA31" s="1255">
        <v>41.847000000000001</v>
      </c>
      <c r="EB31" s="1256"/>
      <c r="EC31" s="1255"/>
      <c r="ED31" s="1256"/>
      <c r="EE31" s="1255"/>
      <c r="EF31" s="1256"/>
      <c r="EG31" s="1255"/>
      <c r="EH31" s="1262"/>
      <c r="EI31" s="1263"/>
      <c r="EJ31" s="1262"/>
      <c r="EK31" s="1263"/>
      <c r="EL31" s="1262"/>
      <c r="EM31" s="1263"/>
      <c r="EN31" s="1262"/>
      <c r="EO31" s="1263"/>
      <c r="EP31" s="1256">
        <v>56.76</v>
      </c>
      <c r="EQ31" s="1255">
        <v>104.72105000000001</v>
      </c>
      <c r="ER31" s="1257">
        <v>51.29</v>
      </c>
      <c r="ES31" s="1257">
        <v>108.85842100000001</v>
      </c>
      <c r="ET31" s="1262"/>
      <c r="EU31" s="1263"/>
    </row>
    <row r="32" spans="17:151" x14ac:dyDescent="0.25">
      <c r="Q32" s="1154"/>
      <c r="R32" s="1154"/>
      <c r="S32" s="1154"/>
      <c r="T32" s="1154"/>
      <c r="U32" s="1154"/>
      <c r="V32" s="1154"/>
      <c r="W32" s="1154"/>
      <c r="X32" s="1154"/>
      <c r="Y32" s="1154"/>
      <c r="Z32" s="1154"/>
      <c r="AA32" s="1154"/>
      <c r="AB32" s="1154"/>
      <c r="AC32" s="1154"/>
      <c r="AD32" s="1154"/>
      <c r="AE32" s="1154"/>
      <c r="AF32" s="1154"/>
      <c r="AG32" s="1154"/>
      <c r="AH32" s="1154"/>
      <c r="AI32" s="1154"/>
      <c r="AJ32" s="1154"/>
      <c r="AK32" s="1154"/>
      <c r="AL32" s="1154"/>
      <c r="AM32" s="1154"/>
      <c r="AN32" s="1154"/>
      <c r="AO32" s="1154"/>
      <c r="AP32" s="1154"/>
      <c r="AQ32" s="1154"/>
      <c r="AR32" s="1154"/>
      <c r="AS32" s="1154"/>
      <c r="AT32" s="1154"/>
      <c r="AU32" s="1154"/>
      <c r="AV32" s="1154"/>
      <c r="AW32" s="1154"/>
      <c r="AX32" s="1154"/>
      <c r="AY32" s="1154"/>
      <c r="AZ32" s="1154"/>
      <c r="BA32" s="1154"/>
      <c r="BB32" s="1154"/>
      <c r="BC32" s="1154"/>
      <c r="BD32" s="1154"/>
      <c r="BE32" s="1154"/>
      <c r="BF32" s="1154"/>
      <c r="BG32" s="1154"/>
      <c r="BH32" s="1154"/>
      <c r="BI32" s="1154"/>
      <c r="BJ32" s="1154"/>
      <c r="BK32" s="1154"/>
      <c r="BL32" s="1154"/>
      <c r="BM32" s="1154"/>
      <c r="BN32" s="1154"/>
      <c r="BO32" s="1154"/>
      <c r="BP32" s="1154"/>
      <c r="BQ32" s="1154"/>
      <c r="BR32" s="1154"/>
      <c r="BS32" s="1154"/>
      <c r="BT32" s="1154"/>
      <c r="BU32" s="1154"/>
      <c r="BV32" s="1154"/>
      <c r="BW32" s="1154"/>
      <c r="BX32" s="1154"/>
      <c r="BY32" s="1154"/>
      <c r="BZ32" s="1154"/>
      <c r="CA32" s="1154"/>
      <c r="CB32" s="1154"/>
      <c r="CC32" s="1154"/>
      <c r="CD32" s="1154"/>
      <c r="CE32" s="1154"/>
      <c r="CF32" s="1154"/>
      <c r="CG32" s="1154"/>
      <c r="CH32" s="1154"/>
      <c r="CI32" s="1154"/>
      <c r="CJ32" s="1154"/>
      <c r="CK32" s="1154"/>
      <c r="CL32" s="1154"/>
      <c r="CM32" s="1154"/>
      <c r="CN32" s="1154"/>
      <c r="CO32" s="1154"/>
      <c r="DA32" s="1195">
        <v>12</v>
      </c>
      <c r="DB32" s="1196" t="s">
        <v>2535</v>
      </c>
      <c r="DC32" s="1197" t="s">
        <v>2536</v>
      </c>
      <c r="DD32" s="1196" t="s">
        <v>2525</v>
      </c>
      <c r="DE32" s="1323">
        <v>55.832999999999998</v>
      </c>
      <c r="DF32" s="1323">
        <v>37.616999999999997</v>
      </c>
      <c r="DM32" s="1270">
        <f t="shared" si="4"/>
        <v>56.856066666666663</v>
      </c>
      <c r="DN32" s="1270">
        <f t="shared" si="5"/>
        <v>37.606533333333331</v>
      </c>
      <c r="DP32" s="1253"/>
      <c r="DQ32" s="1253"/>
      <c r="DR32" s="1271"/>
      <c r="DS32" s="1271"/>
      <c r="DT32" s="1254">
        <v>56.856066666666663</v>
      </c>
      <c r="DU32" s="1255">
        <v>37.606533333333331</v>
      </c>
      <c r="DV32" s="1256"/>
      <c r="DW32" s="1255"/>
      <c r="DX32" s="1256"/>
      <c r="DY32" s="1255"/>
      <c r="DZ32" s="1256">
        <v>48.141666666666666</v>
      </c>
      <c r="EA32" s="1255">
        <v>40.97828333333333</v>
      </c>
      <c r="EB32" s="1256"/>
      <c r="EC32" s="1255"/>
      <c r="ED32" s="1256"/>
      <c r="EE32" s="1255"/>
      <c r="EF32" s="1256"/>
      <c r="EG32" s="1255"/>
      <c r="EH32" s="1262"/>
      <c r="EI32" s="1263"/>
      <c r="EJ32" s="1262"/>
      <c r="EK32" s="1263"/>
      <c r="EL32" s="1262"/>
      <c r="EM32" s="1263"/>
      <c r="EN32" s="1262"/>
      <c r="EO32" s="1263"/>
      <c r="EP32" s="1256">
        <v>56.792000000000002</v>
      </c>
      <c r="EQ32" s="1255">
        <v>105.775699</v>
      </c>
      <c r="ER32" s="1262"/>
      <c r="ES32" s="1263"/>
      <c r="ET32" s="1262"/>
      <c r="EU32" s="1263"/>
    </row>
    <row r="33" spans="1:151" x14ac:dyDescent="0.25">
      <c r="Q33" s="1154"/>
      <c r="R33" s="1154"/>
      <c r="S33" s="1154"/>
      <c r="T33" s="1154"/>
      <c r="U33" s="1154"/>
      <c r="V33" s="1154"/>
      <c r="W33" s="1154"/>
      <c r="X33" s="1154"/>
      <c r="Y33" s="1154"/>
      <c r="Z33" s="1154"/>
      <c r="AA33" s="1154"/>
      <c r="AB33" s="1154"/>
      <c r="AC33" s="1154"/>
      <c r="AD33" s="1154"/>
      <c r="AE33" s="1154"/>
      <c r="AF33" s="1154"/>
      <c r="AG33" s="1154"/>
      <c r="AH33" s="1154"/>
      <c r="AI33" s="1154"/>
      <c r="AJ33" s="1154"/>
      <c r="AK33" s="1154"/>
      <c r="AL33" s="1154"/>
      <c r="AM33" s="1154"/>
      <c r="AN33" s="1154"/>
      <c r="AO33" s="1154"/>
      <c r="AP33" s="1154"/>
      <c r="AQ33" s="1154"/>
      <c r="AR33" s="1154"/>
      <c r="AS33" s="1154"/>
      <c r="AT33" s="1154"/>
      <c r="AU33" s="1154"/>
      <c r="AV33" s="1154"/>
      <c r="AW33" s="1154"/>
      <c r="AX33" s="1154"/>
      <c r="AY33" s="1154"/>
      <c r="AZ33" s="1154"/>
      <c r="BA33" s="1154"/>
      <c r="BB33" s="1154"/>
      <c r="BC33" s="1154"/>
      <c r="BD33" s="1154"/>
      <c r="BE33" s="1154"/>
      <c r="BF33" s="1154"/>
      <c r="BG33" s="1154"/>
      <c r="BH33" s="1154"/>
      <c r="BI33" s="1154"/>
      <c r="BJ33" s="1154"/>
      <c r="BK33" s="1154"/>
      <c r="BL33" s="1154"/>
      <c r="BM33" s="1154"/>
      <c r="BN33" s="1154"/>
      <c r="BO33" s="1154"/>
      <c r="BP33" s="1154"/>
      <c r="BQ33" s="1154"/>
      <c r="BR33" s="1154"/>
      <c r="BS33" s="1154"/>
      <c r="BT33" s="1154"/>
      <c r="BU33" s="1154"/>
      <c r="BV33" s="1154"/>
      <c r="BW33" s="1154"/>
      <c r="BX33" s="1154"/>
      <c r="BY33" s="1154"/>
      <c r="BZ33" s="1154"/>
      <c r="CA33" s="1154"/>
      <c r="CB33" s="1154"/>
      <c r="CC33" s="1154"/>
      <c r="CD33" s="1154"/>
      <c r="CE33" s="1154"/>
      <c r="CF33" s="1154"/>
      <c r="CG33" s="1154"/>
      <c r="CH33" s="1154"/>
      <c r="CI33" s="1154"/>
      <c r="CJ33" s="1154"/>
      <c r="CK33" s="1154"/>
      <c r="CL33" s="1154"/>
      <c r="CM33" s="1154"/>
      <c r="CN33" s="1154"/>
      <c r="CO33" s="1154"/>
      <c r="DA33" s="1198">
        <v>13</v>
      </c>
      <c r="DB33" s="1199" t="s">
        <v>2535</v>
      </c>
      <c r="DC33" s="1186" t="s">
        <v>707</v>
      </c>
      <c r="DD33" s="1199" t="s">
        <v>728</v>
      </c>
      <c r="DE33" s="1305">
        <v>54.633000000000003</v>
      </c>
      <c r="DF33" s="1305">
        <v>39.700000000000003</v>
      </c>
      <c r="DM33" s="1270" t="e">
        <f t="shared" si="4"/>
        <v>#N/A</v>
      </c>
      <c r="DN33" s="1270" t="e">
        <f t="shared" si="5"/>
        <v>#N/A</v>
      </c>
      <c r="DP33" s="1253"/>
      <c r="DQ33" s="1253"/>
      <c r="DR33" s="1271"/>
      <c r="DS33" s="1271"/>
      <c r="DT33" s="1254"/>
      <c r="DU33" s="1255"/>
      <c r="DV33" s="1256"/>
      <c r="DW33" s="1255"/>
      <c r="DX33" s="1256"/>
      <c r="DY33" s="1255"/>
      <c r="DZ33" s="1256">
        <v>49.371066666666664</v>
      </c>
      <c r="EA33" s="1255">
        <v>40.185000000000002</v>
      </c>
      <c r="EB33" s="1256"/>
      <c r="EC33" s="1255"/>
      <c r="ED33" s="1256"/>
      <c r="EE33" s="1255"/>
      <c r="EF33" s="1256"/>
      <c r="EG33" s="1255"/>
      <c r="EH33" s="1262"/>
      <c r="EI33" s="1263"/>
      <c r="EJ33" s="1262"/>
      <c r="EK33" s="1263"/>
      <c r="EL33" s="1262"/>
      <c r="EM33" s="1263"/>
      <c r="EN33" s="1262"/>
      <c r="EO33" s="1263"/>
      <c r="EP33" s="1256">
        <v>55.850999999999999</v>
      </c>
      <c r="EQ33" s="1255">
        <v>108.008584</v>
      </c>
      <c r="ER33" s="1262"/>
      <c r="ES33" s="1263"/>
      <c r="ET33" s="1262"/>
      <c r="EU33" s="1263"/>
    </row>
    <row r="34" spans="1:151" x14ac:dyDescent="0.25">
      <c r="Q34" s="1154"/>
      <c r="R34" s="1154"/>
      <c r="S34" s="1154"/>
      <c r="T34" s="1154"/>
      <c r="U34" s="1154"/>
      <c r="V34" s="1154"/>
      <c r="W34" s="1154"/>
      <c r="X34" s="1154"/>
      <c r="Y34" s="1154"/>
      <c r="Z34" s="1154"/>
      <c r="AA34" s="1154"/>
      <c r="AB34" s="1154"/>
      <c r="AC34" s="1154"/>
      <c r="AD34" s="1154"/>
      <c r="AE34" s="1154"/>
      <c r="AF34" s="1154"/>
      <c r="AG34" s="1154"/>
      <c r="AH34" s="1154"/>
      <c r="AI34" s="1154"/>
      <c r="AJ34" s="1154"/>
      <c r="AK34" s="1154"/>
      <c r="AL34" s="1154"/>
      <c r="AM34" s="1154"/>
      <c r="AN34" s="1154"/>
      <c r="AO34" s="1154"/>
      <c r="AP34" s="1154"/>
      <c r="AQ34" s="1154"/>
      <c r="AR34" s="1154"/>
      <c r="AS34" s="1154"/>
      <c r="AT34" s="1154"/>
      <c r="AU34" s="1154"/>
      <c r="AV34" s="1154"/>
      <c r="AW34" s="1154"/>
      <c r="AX34" s="1154"/>
      <c r="AY34" s="1154"/>
      <c r="AZ34" s="1154"/>
      <c r="BA34" s="1154"/>
      <c r="BB34" s="1154"/>
      <c r="BC34" s="1154"/>
      <c r="BD34" s="1154"/>
      <c r="BE34" s="1154"/>
      <c r="BF34" s="1154"/>
      <c r="BG34" s="1154"/>
      <c r="BH34" s="1154"/>
      <c r="BI34" s="1154"/>
      <c r="BJ34" s="1154"/>
      <c r="BK34" s="1154"/>
      <c r="BL34" s="1154"/>
      <c r="BM34" s="1154"/>
      <c r="BN34" s="1154"/>
      <c r="BO34" s="1154"/>
      <c r="BP34" s="1154"/>
      <c r="BQ34" s="1154"/>
      <c r="BR34" s="1154"/>
      <c r="BS34" s="1154"/>
      <c r="BT34" s="1154"/>
      <c r="BU34" s="1154"/>
      <c r="BV34" s="1154"/>
      <c r="BW34" s="1154"/>
      <c r="BX34" s="1154"/>
      <c r="BY34" s="1154"/>
      <c r="BZ34" s="1154"/>
      <c r="CA34" s="1154"/>
      <c r="CB34" s="1154"/>
      <c r="CC34" s="1154"/>
      <c r="CD34" s="1154"/>
      <c r="CE34" s="1154"/>
      <c r="CF34" s="1154"/>
      <c r="CG34" s="1154"/>
      <c r="CH34" s="1154"/>
      <c r="CI34" s="1154"/>
      <c r="CJ34" s="1154"/>
      <c r="CK34" s="1154"/>
      <c r="CL34" s="1154"/>
      <c r="CM34" s="1154"/>
      <c r="CN34" s="1154"/>
      <c r="CO34" s="1154"/>
      <c r="DA34" s="1198">
        <v>14</v>
      </c>
      <c r="DB34" s="1199" t="s">
        <v>2535</v>
      </c>
      <c r="DC34" s="1186" t="s">
        <v>708</v>
      </c>
      <c r="DD34" s="1199" t="s">
        <v>734</v>
      </c>
      <c r="DE34" s="1305">
        <v>54.567</v>
      </c>
      <c r="DF34" s="1305">
        <v>36.4</v>
      </c>
      <c r="DM34" s="1270" t="e">
        <f t="shared" si="4"/>
        <v>#N/A</v>
      </c>
      <c r="DN34" s="1270" t="e">
        <f t="shared" si="5"/>
        <v>#N/A</v>
      </c>
      <c r="DP34" s="1253"/>
      <c r="DQ34" s="1253"/>
      <c r="DR34" s="1271"/>
      <c r="DS34" s="1271"/>
      <c r="DT34" s="1254"/>
      <c r="DU34" s="1255"/>
      <c r="DV34" s="1256"/>
      <c r="DW34" s="1255"/>
      <c r="DX34" s="1256"/>
      <c r="DY34" s="1255"/>
      <c r="DZ34" s="1256"/>
      <c r="EA34" s="1255"/>
      <c r="EB34" s="1256"/>
      <c r="EC34" s="1255"/>
      <c r="ED34" s="1256"/>
      <c r="EE34" s="1255"/>
      <c r="EF34" s="1256"/>
      <c r="EG34" s="1255"/>
      <c r="EH34" s="1262"/>
      <c r="EI34" s="1263"/>
      <c r="EJ34" s="1262"/>
      <c r="EK34" s="1263"/>
      <c r="EL34" s="1262"/>
      <c r="EM34" s="1263"/>
      <c r="EN34" s="1262"/>
      <c r="EO34" s="1263"/>
      <c r="EP34" s="1256">
        <v>55.631999999999998</v>
      </c>
      <c r="EQ34" s="1255">
        <v>109.34244200000001</v>
      </c>
      <c r="ER34" s="1262"/>
      <c r="ES34" s="1263"/>
      <c r="ET34" s="1262"/>
      <c r="EU34" s="1263"/>
    </row>
    <row r="35" spans="1:151" x14ac:dyDescent="0.25">
      <c r="Q35" s="1154"/>
      <c r="R35" s="1154"/>
      <c r="S35" s="1154"/>
      <c r="T35" s="1154"/>
      <c r="U35" s="1154"/>
      <c r="V35" s="1154"/>
      <c r="W35" s="1154"/>
      <c r="X35" s="1154"/>
      <c r="Y35" s="1154"/>
      <c r="Z35" s="1154"/>
      <c r="AA35" s="1154"/>
      <c r="AB35" s="1154"/>
      <c r="AC35" s="1154"/>
      <c r="AD35" s="1154"/>
      <c r="AE35" s="1154"/>
      <c r="AF35" s="1154"/>
      <c r="AG35" s="1154"/>
      <c r="AH35" s="1154"/>
      <c r="AI35" s="1154"/>
      <c r="AJ35" s="1154"/>
      <c r="AK35" s="1154"/>
      <c r="AL35" s="1154"/>
      <c r="AM35" s="1154"/>
      <c r="AN35" s="1154"/>
      <c r="AO35" s="1154"/>
      <c r="AP35" s="1154"/>
      <c r="AQ35" s="1154"/>
      <c r="AR35" s="1154"/>
      <c r="AS35" s="1154"/>
      <c r="AT35" s="1154"/>
      <c r="AU35" s="1154"/>
      <c r="AV35" s="1154"/>
      <c r="AW35" s="1154"/>
      <c r="AX35" s="1154"/>
      <c r="AY35" s="1154"/>
      <c r="AZ35" s="1154"/>
      <c r="BA35" s="1154"/>
      <c r="BB35" s="1154"/>
      <c r="BC35" s="1154"/>
      <c r="BD35" s="1154"/>
      <c r="BE35" s="1154"/>
      <c r="BF35" s="1154"/>
      <c r="BG35" s="1154"/>
      <c r="BH35" s="1154"/>
      <c r="BI35" s="1154"/>
      <c r="BJ35" s="1154"/>
      <c r="BK35" s="1154"/>
      <c r="BL35" s="1154"/>
      <c r="BM35" s="1154"/>
      <c r="BN35" s="1154"/>
      <c r="BO35" s="1154"/>
      <c r="BP35" s="1154"/>
      <c r="BQ35" s="1154"/>
      <c r="BR35" s="1154"/>
      <c r="BS35" s="1154"/>
      <c r="BT35" s="1154"/>
      <c r="BU35" s="1154"/>
      <c r="BV35" s="1154"/>
      <c r="BW35" s="1154"/>
      <c r="BX35" s="1154"/>
      <c r="BY35" s="1154"/>
      <c r="BZ35" s="1154"/>
      <c r="CA35" s="1154"/>
      <c r="CB35" s="1154"/>
      <c r="CC35" s="1154"/>
      <c r="CD35" s="1154"/>
      <c r="CE35" s="1154"/>
      <c r="CF35" s="1154"/>
      <c r="CG35" s="1154"/>
      <c r="CH35" s="1154"/>
      <c r="CI35" s="1154"/>
      <c r="CJ35" s="1154"/>
      <c r="CK35" s="1154"/>
      <c r="CL35" s="1154"/>
      <c r="CM35" s="1154"/>
      <c r="CN35" s="1154"/>
      <c r="CO35" s="1154"/>
      <c r="DA35" s="1198">
        <v>15</v>
      </c>
      <c r="DB35" s="1199" t="s">
        <v>2535</v>
      </c>
      <c r="DC35" s="1186" t="s">
        <v>709</v>
      </c>
      <c r="DD35" s="1199" t="s">
        <v>710</v>
      </c>
      <c r="DE35" s="1305">
        <v>54.232999999999997</v>
      </c>
      <c r="DF35" s="1305">
        <v>37.616999999999997</v>
      </c>
      <c r="DM35" s="1270" t="e">
        <f t="shared" si="4"/>
        <v>#N/A</v>
      </c>
      <c r="DN35" s="1270" t="e">
        <f t="shared" si="5"/>
        <v>#N/A</v>
      </c>
      <c r="DP35" s="1253"/>
      <c r="DQ35" s="1253"/>
      <c r="DR35" s="1271"/>
      <c r="DS35" s="1271"/>
      <c r="DT35" s="1254"/>
      <c r="DU35" s="1255"/>
      <c r="DV35" s="1256"/>
      <c r="DW35" s="1255"/>
      <c r="DX35" s="1256"/>
      <c r="DY35" s="1255"/>
      <c r="DZ35" s="1256"/>
      <c r="EA35" s="1255"/>
      <c r="EB35" s="1256"/>
      <c r="EC35" s="1255"/>
      <c r="ED35" s="1256"/>
      <c r="EE35" s="1255"/>
      <c r="EF35" s="1256"/>
      <c r="EG35" s="1255"/>
      <c r="EH35" s="1262"/>
      <c r="EI35" s="1263"/>
      <c r="EJ35" s="1262"/>
      <c r="EK35" s="1263"/>
      <c r="EL35" s="1262"/>
      <c r="EM35" s="1263"/>
      <c r="EN35" s="1262"/>
      <c r="EO35" s="1263"/>
      <c r="EP35" s="1256">
        <v>56.329000000000001</v>
      </c>
      <c r="EQ35" s="1255">
        <v>115.3853</v>
      </c>
      <c r="ER35" s="1262"/>
      <c r="ES35" s="1263"/>
      <c r="ET35" s="1262"/>
      <c r="EU35" s="1263"/>
    </row>
    <row r="36" spans="1:151" x14ac:dyDescent="0.25">
      <c r="Q36" s="1154"/>
      <c r="R36" s="1154"/>
      <c r="S36" s="1154"/>
      <c r="T36" s="1154"/>
      <c r="U36" s="1154"/>
      <c r="V36" s="1154"/>
      <c r="W36" s="1154"/>
      <c r="X36" s="1154"/>
      <c r="Y36" s="1154"/>
      <c r="Z36" s="1154"/>
      <c r="AA36" s="1154"/>
      <c r="AB36" s="1154"/>
      <c r="AC36" s="1154"/>
      <c r="AD36" s="1154"/>
      <c r="AE36" s="1154"/>
      <c r="AF36" s="1154"/>
      <c r="AG36" s="1154"/>
      <c r="AH36" s="1154"/>
      <c r="AI36" s="1154"/>
      <c r="AJ36" s="1154"/>
      <c r="AK36" s="1154"/>
      <c r="AL36" s="1154"/>
      <c r="AM36" s="1154"/>
      <c r="AN36" s="1154"/>
      <c r="AO36" s="1154"/>
      <c r="AP36" s="1154"/>
      <c r="AQ36" s="1154"/>
      <c r="AR36" s="1154"/>
      <c r="AS36" s="1154"/>
      <c r="AT36" s="1154"/>
      <c r="AU36" s="1154"/>
      <c r="AV36" s="1154"/>
      <c r="AW36" s="1154"/>
      <c r="AX36" s="1154"/>
      <c r="AY36" s="1154"/>
      <c r="AZ36" s="1154"/>
      <c r="BA36" s="1154"/>
      <c r="BB36" s="1154"/>
      <c r="BC36" s="1154"/>
      <c r="BD36" s="1154"/>
      <c r="BE36" s="1154"/>
      <c r="BF36" s="1154"/>
      <c r="BG36" s="1154"/>
      <c r="BH36" s="1154"/>
      <c r="BI36" s="1154"/>
      <c r="BJ36" s="1154"/>
      <c r="BK36" s="1154"/>
      <c r="BL36" s="1154"/>
      <c r="BM36" s="1154"/>
      <c r="BN36" s="1154"/>
      <c r="BO36" s="1154"/>
      <c r="BP36" s="1154"/>
      <c r="BQ36" s="1154"/>
      <c r="BR36" s="1154"/>
      <c r="BS36" s="1154"/>
      <c r="BT36" s="1154"/>
      <c r="BU36" s="1154"/>
      <c r="BV36" s="1154"/>
      <c r="BW36" s="1154"/>
      <c r="BX36" s="1154"/>
      <c r="BY36" s="1154"/>
      <c r="BZ36" s="1154"/>
      <c r="CA36" s="1154"/>
      <c r="CB36" s="1154"/>
      <c r="CC36" s="1154"/>
      <c r="CD36" s="1154"/>
      <c r="CE36" s="1154"/>
      <c r="CF36" s="1154"/>
      <c r="CG36" s="1154"/>
      <c r="CH36" s="1154"/>
      <c r="CI36" s="1154"/>
      <c r="CJ36" s="1154"/>
      <c r="CK36" s="1154"/>
      <c r="CL36" s="1154"/>
      <c r="CM36" s="1154"/>
      <c r="CN36" s="1154"/>
      <c r="CO36" s="1154"/>
      <c r="DA36" s="1198">
        <v>16</v>
      </c>
      <c r="DB36" s="1199" t="s">
        <v>2535</v>
      </c>
      <c r="DC36" s="1186" t="s">
        <v>711</v>
      </c>
      <c r="DD36" s="1199" t="s">
        <v>727</v>
      </c>
      <c r="DE36" s="1305">
        <v>51.767000000000003</v>
      </c>
      <c r="DF36" s="1305">
        <v>36.167000000000002</v>
      </c>
      <c r="DM36" s="1270" t="e">
        <f t="shared" si="4"/>
        <v>#N/A</v>
      </c>
      <c r="DN36" s="1270" t="e">
        <f t="shared" si="5"/>
        <v>#N/A</v>
      </c>
      <c r="DP36" s="1253"/>
      <c r="DQ36" s="1253"/>
      <c r="DR36" s="1271"/>
      <c r="DS36" s="1271"/>
      <c r="DT36" s="1254"/>
      <c r="DU36" s="1255"/>
      <c r="DV36" s="1256"/>
      <c r="DW36" s="1255"/>
      <c r="DX36" s="1256"/>
      <c r="DY36" s="1255"/>
      <c r="DZ36" s="1256"/>
      <c r="EA36" s="1255"/>
      <c r="EB36" s="1256"/>
      <c r="EC36" s="1255"/>
      <c r="ED36" s="1256"/>
      <c r="EE36" s="1255"/>
      <c r="EF36" s="1256"/>
      <c r="EG36" s="1255"/>
      <c r="EH36" s="1262"/>
      <c r="EI36" s="1263"/>
      <c r="EJ36" s="1262"/>
      <c r="EK36" s="1263"/>
      <c r="EL36" s="1262"/>
      <c r="EM36" s="1263"/>
      <c r="EN36" s="1262"/>
      <c r="EO36" s="1263"/>
      <c r="EP36" s="1256">
        <v>56.915999999999997</v>
      </c>
      <c r="EQ36" s="1255">
        <v>119.966036</v>
      </c>
      <c r="ER36" s="1262"/>
      <c r="ES36" s="1263"/>
      <c r="ET36" s="1262"/>
      <c r="EU36" s="1263"/>
    </row>
    <row r="37" spans="1:151" x14ac:dyDescent="0.25">
      <c r="Q37" s="1154"/>
      <c r="R37" s="1154"/>
      <c r="S37" s="1154"/>
      <c r="T37" s="1154"/>
      <c r="U37" s="1154"/>
      <c r="V37" s="1154"/>
      <c r="W37" s="1154"/>
      <c r="X37" s="1154"/>
      <c r="Y37" s="1154"/>
      <c r="Z37" s="1154"/>
      <c r="AA37" s="1154"/>
      <c r="AB37" s="1154"/>
      <c r="AC37" s="1154"/>
      <c r="AD37" s="1154"/>
      <c r="AE37" s="1154"/>
      <c r="AF37" s="1154"/>
      <c r="AG37" s="1154"/>
      <c r="AH37" s="1154"/>
      <c r="AI37" s="1154"/>
      <c r="AJ37" s="1154"/>
      <c r="AK37" s="1154"/>
      <c r="AL37" s="1154"/>
      <c r="AM37" s="1154"/>
      <c r="AN37" s="1154"/>
      <c r="AO37" s="1154"/>
      <c r="AP37" s="1154"/>
      <c r="AQ37" s="1154"/>
      <c r="AR37" s="1154"/>
      <c r="AS37" s="1154"/>
      <c r="AT37" s="1154"/>
      <c r="AU37" s="1154"/>
      <c r="AV37" s="1154"/>
      <c r="AW37" s="1154"/>
      <c r="AX37" s="1154"/>
      <c r="AY37" s="1154"/>
      <c r="AZ37" s="1154"/>
      <c r="BA37" s="1154"/>
      <c r="BB37" s="1154"/>
      <c r="BC37" s="1154"/>
      <c r="BD37" s="1154"/>
      <c r="BE37" s="1154"/>
      <c r="BF37" s="1154"/>
      <c r="BG37" s="1154"/>
      <c r="BH37" s="1154"/>
      <c r="BI37" s="1154"/>
      <c r="BJ37" s="1154"/>
      <c r="BK37" s="1154"/>
      <c r="BL37" s="1154"/>
      <c r="BM37" s="1154"/>
      <c r="BN37" s="1154"/>
      <c r="BO37" s="1154"/>
      <c r="BP37" s="1154"/>
      <c r="BQ37" s="1154"/>
      <c r="BR37" s="1154"/>
      <c r="BS37" s="1154"/>
      <c r="BT37" s="1154"/>
      <c r="BU37" s="1154"/>
      <c r="BV37" s="1154"/>
      <c r="BW37" s="1154"/>
      <c r="BX37" s="1154"/>
      <c r="BY37" s="1154"/>
      <c r="BZ37" s="1154"/>
      <c r="CA37" s="1154"/>
      <c r="CB37" s="1154"/>
      <c r="CC37" s="1154"/>
      <c r="CD37" s="1154"/>
      <c r="CE37" s="1154"/>
      <c r="CF37" s="1154"/>
      <c r="CG37" s="1154"/>
      <c r="CH37" s="1154"/>
      <c r="CI37" s="1154"/>
      <c r="CJ37" s="1154"/>
      <c r="CK37" s="1154"/>
      <c r="CL37" s="1154"/>
      <c r="CM37" s="1154"/>
      <c r="CN37" s="1154"/>
      <c r="CO37" s="1154"/>
      <c r="DA37" s="1198">
        <v>17</v>
      </c>
      <c r="DB37" s="1199" t="s">
        <v>2535</v>
      </c>
      <c r="DC37" s="1186" t="s">
        <v>2537</v>
      </c>
      <c r="DD37" s="1199" t="s">
        <v>2538</v>
      </c>
      <c r="DE37" s="1305">
        <v>54.75</v>
      </c>
      <c r="DF37" s="1305">
        <v>32.067</v>
      </c>
      <c r="DM37" s="1270" t="e">
        <f t="shared" si="4"/>
        <v>#N/A</v>
      </c>
      <c r="DN37" s="1270" t="e">
        <f t="shared" si="5"/>
        <v>#N/A</v>
      </c>
      <c r="DP37" s="1253"/>
      <c r="DQ37" s="1253"/>
      <c r="DR37" s="1271"/>
      <c r="DS37" s="1271"/>
      <c r="DT37" s="1254"/>
      <c r="DU37" s="1255"/>
      <c r="DV37" s="1256"/>
      <c r="DW37" s="1255"/>
      <c r="DX37" s="1256"/>
      <c r="DY37" s="1255"/>
      <c r="DZ37" s="1256"/>
      <c r="EA37" s="1255"/>
      <c r="EB37" s="1256"/>
      <c r="EC37" s="1255"/>
      <c r="ED37" s="1256"/>
      <c r="EE37" s="1255"/>
      <c r="EF37" s="1256"/>
      <c r="EG37" s="1255"/>
      <c r="EH37" s="1262"/>
      <c r="EI37" s="1263"/>
      <c r="EJ37" s="1262"/>
      <c r="EK37" s="1263"/>
      <c r="EL37" s="1262"/>
      <c r="EM37" s="1263"/>
      <c r="EN37" s="1262"/>
      <c r="EO37" s="1263"/>
      <c r="EP37" s="1256">
        <v>57.009</v>
      </c>
      <c r="EQ37" s="1255">
        <v>119.632921</v>
      </c>
      <c r="ER37" s="1262"/>
      <c r="ES37" s="1263"/>
      <c r="ET37" s="1262"/>
      <c r="EU37" s="1263"/>
    </row>
    <row r="38" spans="1:151" x14ac:dyDescent="0.25">
      <c r="Q38" s="1154"/>
      <c r="R38" s="1154"/>
      <c r="S38" s="1154"/>
      <c r="T38" s="1154"/>
      <c r="U38" s="1154"/>
      <c r="V38" s="1154"/>
      <c r="W38" s="1154"/>
      <c r="X38" s="1154"/>
      <c r="Y38" s="1154"/>
      <c r="Z38" s="1154"/>
      <c r="AA38" s="1154"/>
      <c r="AB38" s="1154"/>
      <c r="AC38" s="1154"/>
      <c r="AD38" s="1154"/>
      <c r="AE38" s="1154"/>
      <c r="AF38" s="1154"/>
      <c r="AG38" s="1154"/>
      <c r="AH38" s="1154"/>
      <c r="AI38" s="1154"/>
      <c r="AJ38" s="1154"/>
      <c r="AK38" s="1154"/>
      <c r="AL38" s="1154"/>
      <c r="AM38" s="1154"/>
      <c r="AN38" s="1154"/>
      <c r="AO38" s="1154"/>
      <c r="AP38" s="1154"/>
      <c r="AQ38" s="1154"/>
      <c r="AR38" s="1154"/>
      <c r="AS38" s="1154"/>
      <c r="AT38" s="1154"/>
      <c r="AU38" s="1154"/>
      <c r="AV38" s="1154"/>
      <c r="AW38" s="1154"/>
      <c r="AX38" s="1154"/>
      <c r="AY38" s="1154"/>
      <c r="AZ38" s="1154"/>
      <c r="BA38" s="1154"/>
      <c r="BB38" s="1154"/>
      <c r="BC38" s="1154"/>
      <c r="BD38" s="1154"/>
      <c r="BE38" s="1154"/>
      <c r="BF38" s="1154"/>
      <c r="BG38" s="1154"/>
      <c r="BH38" s="1154"/>
      <c r="BI38" s="1154"/>
      <c r="BJ38" s="1154"/>
      <c r="BK38" s="1154"/>
      <c r="BL38" s="1154"/>
      <c r="BM38" s="1154"/>
      <c r="BN38" s="1154"/>
      <c r="BO38" s="1154"/>
      <c r="BP38" s="1154"/>
      <c r="BQ38" s="1154"/>
      <c r="BR38" s="1154"/>
      <c r="BS38" s="1154"/>
      <c r="BT38" s="1154"/>
      <c r="BU38" s="1154"/>
      <c r="BV38" s="1154"/>
      <c r="BW38" s="1154"/>
      <c r="BX38" s="1154"/>
      <c r="BY38" s="1154"/>
      <c r="BZ38" s="1154"/>
      <c r="CA38" s="1154"/>
      <c r="CB38" s="1154"/>
      <c r="CC38" s="1154"/>
      <c r="CD38" s="1154"/>
      <c r="CE38" s="1154"/>
      <c r="CF38" s="1154"/>
      <c r="CG38" s="1154"/>
      <c r="CH38" s="1154"/>
      <c r="CI38" s="1154"/>
      <c r="CJ38" s="1154"/>
      <c r="CK38" s="1154"/>
      <c r="CL38" s="1154"/>
      <c r="CM38" s="1154"/>
      <c r="CN38" s="1154"/>
      <c r="CO38" s="1154"/>
      <c r="DA38" s="1198">
        <v>18</v>
      </c>
      <c r="DB38" s="1199" t="s">
        <v>2535</v>
      </c>
      <c r="DC38" s="1186" t="s">
        <v>2539</v>
      </c>
      <c r="DD38" s="1199" t="s">
        <v>2540</v>
      </c>
      <c r="DE38" s="1305">
        <v>53.25</v>
      </c>
      <c r="DF38" s="1305">
        <v>34.317</v>
      </c>
      <c r="DM38" s="1270" t="e">
        <f t="shared" si="4"/>
        <v>#N/A</v>
      </c>
      <c r="DN38" s="1270" t="e">
        <f t="shared" si="5"/>
        <v>#N/A</v>
      </c>
      <c r="DP38" s="1253"/>
      <c r="DQ38" s="1253"/>
      <c r="DR38" s="1271"/>
      <c r="DS38" s="1271"/>
      <c r="DT38" s="1254"/>
      <c r="DU38" s="1255"/>
      <c r="DV38" s="1256"/>
      <c r="DW38" s="1255"/>
      <c r="DX38" s="1256"/>
      <c r="DY38" s="1255"/>
      <c r="DZ38" s="1256"/>
      <c r="EA38" s="1255"/>
      <c r="EB38" s="1256"/>
      <c r="EC38" s="1255"/>
      <c r="ED38" s="1256"/>
      <c r="EE38" s="1255"/>
      <c r="EF38" s="1256"/>
      <c r="EG38" s="1255"/>
      <c r="EH38" s="1262"/>
      <c r="EI38" s="1263"/>
      <c r="EJ38" s="1262"/>
      <c r="EK38" s="1263"/>
      <c r="EL38" s="1262"/>
      <c r="EM38" s="1263"/>
      <c r="EN38" s="1262"/>
      <c r="EO38" s="1263"/>
      <c r="EP38" s="1256">
        <v>56.378</v>
      </c>
      <c r="EQ38" s="1255">
        <v>114.496185</v>
      </c>
      <c r="ER38" s="1262"/>
      <c r="ES38" s="1263"/>
      <c r="ET38" s="1262"/>
      <c r="EU38" s="1263"/>
    </row>
    <row r="39" spans="1:151" x14ac:dyDescent="0.25">
      <c r="Q39" s="1154"/>
      <c r="R39" s="1154"/>
      <c r="S39" s="1154"/>
      <c r="T39" s="1154"/>
      <c r="U39" s="1154"/>
      <c r="V39" s="1154"/>
      <c r="W39" s="1154"/>
      <c r="X39" s="1154"/>
      <c r="Y39" s="1154"/>
      <c r="Z39" s="1154"/>
      <c r="AA39" s="1154"/>
      <c r="AB39" s="1154"/>
      <c r="AC39" s="1154"/>
      <c r="AD39" s="1154"/>
      <c r="AE39" s="1154"/>
      <c r="AF39" s="1154"/>
      <c r="AG39" s="1154"/>
      <c r="AH39" s="1154"/>
      <c r="AI39" s="1154"/>
      <c r="AJ39" s="1154"/>
      <c r="AK39" s="1154"/>
      <c r="AL39" s="1154"/>
      <c r="AM39" s="1154"/>
      <c r="AN39" s="1154"/>
      <c r="AO39" s="1154"/>
      <c r="AP39" s="1154"/>
      <c r="AQ39" s="1154"/>
      <c r="AR39" s="1154"/>
      <c r="AS39" s="1154"/>
      <c r="AT39" s="1154"/>
      <c r="AU39" s="1154"/>
      <c r="AV39" s="1154"/>
      <c r="AW39" s="1154"/>
      <c r="AX39" s="1154"/>
      <c r="AY39" s="1154"/>
      <c r="AZ39" s="1154"/>
      <c r="BA39" s="1154"/>
      <c r="BB39" s="1154"/>
      <c r="BC39" s="1154"/>
      <c r="BD39" s="1154"/>
      <c r="BE39" s="1154"/>
      <c r="BF39" s="1154"/>
      <c r="BG39" s="1154"/>
      <c r="BH39" s="1154"/>
      <c r="BI39" s="1154"/>
      <c r="BJ39" s="1154"/>
      <c r="BK39" s="1154"/>
      <c r="BL39" s="1154"/>
      <c r="BM39" s="1154"/>
      <c r="BN39" s="1154"/>
      <c r="BO39" s="1154"/>
      <c r="BP39" s="1154"/>
      <c r="BQ39" s="1154"/>
      <c r="BR39" s="1154"/>
      <c r="BS39" s="1154"/>
      <c r="BT39" s="1154"/>
      <c r="BU39" s="1154"/>
      <c r="BV39" s="1154"/>
      <c r="BW39" s="1154"/>
      <c r="BX39" s="1154"/>
      <c r="BY39" s="1154"/>
      <c r="BZ39" s="1154"/>
      <c r="CA39" s="1154"/>
      <c r="CB39" s="1154"/>
      <c r="CC39" s="1154"/>
      <c r="CD39" s="1154"/>
      <c r="CE39" s="1154"/>
      <c r="CF39" s="1154"/>
      <c r="CG39" s="1154"/>
      <c r="CH39" s="1154"/>
      <c r="CI39" s="1154"/>
      <c r="CJ39" s="1154"/>
      <c r="CK39" s="1154"/>
      <c r="CL39" s="1154"/>
      <c r="CM39" s="1154"/>
      <c r="CN39" s="1154"/>
      <c r="CO39" s="1154"/>
      <c r="DA39" s="1198">
        <v>19</v>
      </c>
      <c r="DB39" s="1199" t="s">
        <v>2535</v>
      </c>
      <c r="DC39" s="1200" t="s">
        <v>2537</v>
      </c>
      <c r="DD39" s="1201" t="s">
        <v>1464</v>
      </c>
      <c r="DE39" s="1306">
        <v>55.197400000000002</v>
      </c>
      <c r="DF39" s="1306">
        <v>34.317700000000002</v>
      </c>
      <c r="DM39" s="1270" t="e">
        <f t="shared" si="4"/>
        <v>#N/A</v>
      </c>
      <c r="DN39" s="1270" t="e">
        <f t="shared" si="5"/>
        <v>#N/A</v>
      </c>
      <c r="DP39" s="1253"/>
      <c r="DQ39" s="1253"/>
      <c r="DR39" s="1271"/>
      <c r="DS39" s="1271"/>
      <c r="DT39" s="1254"/>
      <c r="DU39" s="1255"/>
      <c r="DV39" s="1256"/>
      <c r="DW39" s="1255"/>
      <c r="DX39" s="1256"/>
      <c r="DY39" s="1255"/>
      <c r="DZ39" s="1256"/>
      <c r="EA39" s="1255"/>
      <c r="EB39" s="1256"/>
      <c r="EC39" s="1255"/>
      <c r="ED39" s="1256"/>
      <c r="EE39" s="1255"/>
      <c r="EF39" s="1256"/>
      <c r="EG39" s="1255"/>
      <c r="EH39" s="1262"/>
      <c r="EI39" s="1263"/>
      <c r="EJ39" s="1262"/>
      <c r="EK39" s="1263"/>
      <c r="EL39" s="1262"/>
      <c r="EM39" s="1263"/>
      <c r="EN39" s="1262"/>
      <c r="EO39" s="1263"/>
      <c r="EP39" s="1256">
        <v>55.709000000000003</v>
      </c>
      <c r="EQ39" s="1255">
        <v>109.072377</v>
      </c>
      <c r="ER39" s="1262"/>
      <c r="ES39" s="1263"/>
      <c r="ET39" s="1262"/>
      <c r="EU39" s="1263"/>
    </row>
    <row r="40" spans="1:151" ht="13.8" thickBot="1" x14ac:dyDescent="0.3">
      <c r="Q40" s="1154"/>
      <c r="R40" s="1154"/>
      <c r="S40" s="1154"/>
      <c r="T40" s="1154"/>
      <c r="U40" s="1154"/>
      <c r="V40" s="1154"/>
      <c r="W40" s="1154"/>
      <c r="X40" s="1154"/>
      <c r="Y40" s="1154"/>
      <c r="Z40" s="1154"/>
      <c r="AA40" s="1154"/>
      <c r="AB40" s="1154"/>
      <c r="AC40" s="1154"/>
      <c r="AD40" s="1154"/>
      <c r="AE40" s="1154"/>
      <c r="AF40" s="1154"/>
      <c r="AG40" s="1154"/>
      <c r="AH40" s="1154"/>
      <c r="AI40" s="1154"/>
      <c r="AJ40" s="1154"/>
      <c r="AK40" s="1154"/>
      <c r="AL40" s="1154"/>
      <c r="AM40" s="1154"/>
      <c r="AN40" s="1154"/>
      <c r="AO40" s="1154"/>
      <c r="AP40" s="1154"/>
      <c r="AQ40" s="1154"/>
      <c r="AR40" s="1154"/>
      <c r="AS40" s="1154"/>
      <c r="AT40" s="1154"/>
      <c r="AU40" s="1154"/>
      <c r="AV40" s="1154"/>
      <c r="AW40" s="1154"/>
      <c r="AX40" s="1154"/>
      <c r="AY40" s="1154"/>
      <c r="AZ40" s="1154"/>
      <c r="BA40" s="1154"/>
      <c r="BB40" s="1154"/>
      <c r="BC40" s="1154"/>
      <c r="BD40" s="1154"/>
      <c r="BE40" s="1154"/>
      <c r="BF40" s="1154"/>
      <c r="BG40" s="1154"/>
      <c r="BH40" s="1154"/>
      <c r="BI40" s="1154"/>
      <c r="BJ40" s="1154"/>
      <c r="BK40" s="1154"/>
      <c r="BL40" s="1154"/>
      <c r="BM40" s="1154"/>
      <c r="BN40" s="1154"/>
      <c r="BO40" s="1154"/>
      <c r="BP40" s="1154"/>
      <c r="BQ40" s="1154"/>
      <c r="BR40" s="1154"/>
      <c r="BS40" s="1154"/>
      <c r="BT40" s="1154"/>
      <c r="BU40" s="1154"/>
      <c r="BV40" s="1154"/>
      <c r="BW40" s="1154"/>
      <c r="BX40" s="1154"/>
      <c r="BY40" s="1154"/>
      <c r="BZ40" s="1154"/>
      <c r="CA40" s="1154"/>
      <c r="CB40" s="1154"/>
      <c r="CC40" s="1154"/>
      <c r="CD40" s="1154"/>
      <c r="CE40" s="1154"/>
      <c r="CF40" s="1154"/>
      <c r="CG40" s="1154"/>
      <c r="CH40" s="1154"/>
      <c r="CI40" s="1154"/>
      <c r="CJ40" s="1154"/>
      <c r="CK40" s="1154"/>
      <c r="CL40" s="1154"/>
      <c r="CM40" s="1154"/>
      <c r="CN40" s="1154"/>
      <c r="CO40" s="1154"/>
      <c r="DA40" s="1202">
        <v>20</v>
      </c>
      <c r="DB40" s="1203" t="s">
        <v>2535</v>
      </c>
      <c r="DC40" s="1204" t="s">
        <v>2536</v>
      </c>
      <c r="DD40" s="1205" t="s">
        <v>1491</v>
      </c>
      <c r="DE40" s="1297">
        <v>54.801400000000001</v>
      </c>
      <c r="DF40" s="1297">
        <v>38.2727</v>
      </c>
      <c r="DM40" s="1270" t="e">
        <f t="shared" si="4"/>
        <v>#N/A</v>
      </c>
      <c r="DN40" s="1270" t="e">
        <f t="shared" si="5"/>
        <v>#N/A</v>
      </c>
      <c r="DP40" s="1253"/>
      <c r="DQ40" s="1253"/>
      <c r="DR40" s="1271"/>
      <c r="DS40" s="1271"/>
      <c r="DT40" s="1254"/>
      <c r="DU40" s="1255"/>
      <c r="DV40" s="1256"/>
      <c r="DW40" s="1255"/>
      <c r="DX40" s="1256"/>
      <c r="DY40" s="1255"/>
      <c r="DZ40" s="1256"/>
      <c r="EA40" s="1255"/>
      <c r="EB40" s="1256"/>
      <c r="EC40" s="1255"/>
      <c r="ED40" s="1256"/>
      <c r="EE40" s="1255"/>
      <c r="EF40" s="1256"/>
      <c r="EG40" s="1255"/>
      <c r="EH40" s="1267"/>
      <c r="EI40" s="1268"/>
      <c r="EJ40" s="1267"/>
      <c r="EK40" s="1268"/>
      <c r="EL40" s="1267"/>
      <c r="EM40" s="1268"/>
      <c r="EN40" s="1267"/>
      <c r="EO40" s="1268"/>
      <c r="EP40" s="1256">
        <v>56.843000000000004</v>
      </c>
      <c r="EQ40" s="1255">
        <v>106.22927900000001</v>
      </c>
      <c r="ER40" s="1267"/>
      <c r="ES40" s="1268"/>
      <c r="ET40" s="1267"/>
      <c r="EU40" s="1268"/>
    </row>
    <row r="41" spans="1:151" x14ac:dyDescent="0.25">
      <c r="Q41" s="1154"/>
      <c r="R41" s="1154"/>
      <c r="S41" s="1154"/>
      <c r="T41" s="1154"/>
      <c r="U41" s="1154"/>
      <c r="V41" s="1154"/>
      <c r="W41" s="1154"/>
      <c r="X41" s="1154"/>
      <c r="Y41" s="1154"/>
      <c r="Z41" s="1154"/>
      <c r="AA41" s="1154"/>
      <c r="AB41" s="1154"/>
      <c r="AC41" s="1154"/>
      <c r="AD41" s="1154"/>
      <c r="AE41" s="1154"/>
      <c r="AF41" s="1154"/>
      <c r="AG41" s="1154"/>
      <c r="AH41" s="1154"/>
      <c r="AI41" s="1154"/>
      <c r="AJ41" s="1154"/>
      <c r="AK41" s="1154"/>
      <c r="AL41" s="1154"/>
      <c r="AM41" s="1154"/>
      <c r="AN41" s="1154"/>
      <c r="AO41" s="1154"/>
      <c r="AP41" s="1154"/>
      <c r="AQ41" s="1154"/>
      <c r="AR41" s="1154"/>
      <c r="AS41" s="1154"/>
      <c r="AT41" s="1154"/>
      <c r="AU41" s="1154"/>
      <c r="AV41" s="1154"/>
      <c r="AW41" s="1154"/>
      <c r="AX41" s="1154"/>
      <c r="AY41" s="1154"/>
      <c r="AZ41" s="1154"/>
      <c r="BA41" s="1154"/>
      <c r="BB41" s="1154"/>
      <c r="BC41" s="1154"/>
      <c r="BD41" s="1154"/>
      <c r="BE41" s="1154"/>
      <c r="BF41" s="1154"/>
      <c r="BG41" s="1154"/>
      <c r="BH41" s="1154"/>
      <c r="BI41" s="1154"/>
      <c r="BJ41" s="1154"/>
      <c r="BK41" s="1154"/>
      <c r="BL41" s="1154"/>
      <c r="BM41" s="1154"/>
      <c r="BN41" s="1154"/>
      <c r="BO41" s="1154"/>
      <c r="BP41" s="1154"/>
      <c r="BQ41" s="1154"/>
      <c r="BR41" s="1154"/>
      <c r="BS41" s="1154"/>
      <c r="BT41" s="1154"/>
      <c r="BU41" s="1154"/>
      <c r="BV41" s="1154"/>
      <c r="BW41" s="1154"/>
      <c r="BX41" s="1154"/>
      <c r="BY41" s="1154"/>
      <c r="BZ41" s="1154"/>
      <c r="CA41" s="1154"/>
      <c r="CB41" s="1154"/>
      <c r="CC41" s="1154"/>
      <c r="CD41" s="1154"/>
      <c r="CE41" s="1154"/>
      <c r="CF41" s="1154"/>
      <c r="CG41" s="1154"/>
      <c r="CH41" s="1154"/>
      <c r="CI41" s="1154"/>
      <c r="CJ41" s="1154"/>
      <c r="CK41" s="1154"/>
      <c r="CL41" s="1154"/>
      <c r="CM41" s="1154"/>
      <c r="CN41" s="1154"/>
      <c r="CO41" s="1154"/>
      <c r="DA41" s="1206">
        <v>21</v>
      </c>
      <c r="DB41" s="1207" t="s">
        <v>890</v>
      </c>
      <c r="DC41" s="1208" t="s">
        <v>712</v>
      </c>
      <c r="DD41" s="1207" t="s">
        <v>713</v>
      </c>
      <c r="DE41" s="1307">
        <v>55.58</v>
      </c>
      <c r="DF41" s="1307">
        <v>42.05</v>
      </c>
      <c r="DM41" s="1270" t="e">
        <f t="shared" si="4"/>
        <v>#N/A</v>
      </c>
      <c r="DN41" s="1270" t="e">
        <f t="shared" si="5"/>
        <v>#N/A</v>
      </c>
      <c r="DP41" s="1253"/>
      <c r="DQ41" s="1253"/>
      <c r="DR41" s="1271"/>
      <c r="DS41" s="1271"/>
      <c r="DT41" s="1254"/>
      <c r="DU41" s="1255"/>
      <c r="DV41" s="1256"/>
      <c r="DW41" s="1255"/>
      <c r="DX41" s="1256"/>
      <c r="DY41" s="1255"/>
      <c r="DZ41" s="1256"/>
      <c r="EA41" s="1255"/>
      <c r="EB41" s="1256"/>
      <c r="EC41" s="1255"/>
      <c r="ED41" s="1256"/>
      <c r="EE41" s="1255"/>
      <c r="EF41" s="1256"/>
      <c r="EG41" s="1255"/>
      <c r="EH41" s="1267"/>
      <c r="EI41" s="1268"/>
      <c r="EJ41" s="1267"/>
      <c r="EK41" s="1268"/>
      <c r="EL41" s="1267"/>
      <c r="EM41" s="1268"/>
      <c r="EN41" s="1267"/>
      <c r="EO41" s="1268"/>
      <c r="EP41" s="1256">
        <v>56.854999999999997</v>
      </c>
      <c r="EQ41" s="1255">
        <v>105.21772</v>
      </c>
      <c r="ER41" s="1267"/>
      <c r="ES41" s="1268"/>
      <c r="ET41" s="1267"/>
      <c r="EU41" s="1268"/>
    </row>
    <row r="42" spans="1:151" x14ac:dyDescent="0.25">
      <c r="F42" s="53"/>
      <c r="Q42" s="1154"/>
      <c r="R42" s="1154"/>
      <c r="S42" s="1154"/>
      <c r="T42" s="1154"/>
      <c r="U42" s="1154"/>
      <c r="V42" s="1154"/>
      <c r="W42" s="1154"/>
      <c r="X42" s="1154"/>
      <c r="Y42" s="1154"/>
      <c r="Z42" s="1154"/>
      <c r="AA42" s="1154"/>
      <c r="AB42" s="1154"/>
      <c r="AC42" s="1154"/>
      <c r="AD42" s="1154"/>
      <c r="AE42" s="1154"/>
      <c r="AF42" s="1154"/>
      <c r="AG42" s="1154"/>
      <c r="AH42" s="1154"/>
      <c r="AI42" s="1154"/>
      <c r="AJ42" s="1154"/>
      <c r="AK42" s="1154"/>
      <c r="AL42" s="1154"/>
      <c r="AM42" s="1154"/>
      <c r="AN42" s="1154"/>
      <c r="AO42" s="1154"/>
      <c r="AP42" s="1154"/>
      <c r="AQ42" s="1154"/>
      <c r="AR42" s="1154"/>
      <c r="AS42" s="1154"/>
      <c r="AT42" s="1154"/>
      <c r="AU42" s="1154"/>
      <c r="AV42" s="1154"/>
      <c r="AW42" s="1154"/>
      <c r="AX42" s="1154"/>
      <c r="AY42" s="1154"/>
      <c r="AZ42" s="1154"/>
      <c r="BA42" s="1154"/>
      <c r="BB42" s="1154"/>
      <c r="BC42" s="1154"/>
      <c r="BD42" s="1154"/>
      <c r="BE42" s="1154"/>
      <c r="BF42" s="1154"/>
      <c r="BG42" s="1154"/>
      <c r="BH42" s="1154"/>
      <c r="BI42" s="1154"/>
      <c r="BJ42" s="1154"/>
      <c r="BK42" s="1154"/>
      <c r="BL42" s="1154"/>
      <c r="BM42" s="1154"/>
      <c r="BN42" s="1154"/>
      <c r="BO42" s="1154"/>
      <c r="BP42" s="1154"/>
      <c r="BQ42" s="1154"/>
      <c r="BR42" s="1154"/>
      <c r="BS42" s="1154"/>
      <c r="BT42" s="1154"/>
      <c r="BU42" s="1154"/>
      <c r="BV42" s="1154"/>
      <c r="BW42" s="1154"/>
      <c r="BX42" s="1154"/>
      <c r="BY42" s="1154"/>
      <c r="BZ42" s="1154"/>
      <c r="CA42" s="1154"/>
      <c r="CB42" s="1154"/>
      <c r="CC42" s="1154"/>
      <c r="CD42" s="1154"/>
      <c r="CE42" s="1154"/>
      <c r="CF42" s="1154"/>
      <c r="CG42" s="1154"/>
      <c r="CH42" s="1154"/>
      <c r="CI42" s="1154"/>
      <c r="CJ42" s="1154"/>
      <c r="CK42" s="1154"/>
      <c r="CL42" s="1154"/>
      <c r="CM42" s="1154"/>
      <c r="CN42" s="1154"/>
      <c r="CO42" s="1154"/>
      <c r="DA42" s="1209">
        <v>22</v>
      </c>
      <c r="DB42" s="1210" t="s">
        <v>890</v>
      </c>
      <c r="DC42" s="1211" t="s">
        <v>2541</v>
      </c>
      <c r="DD42" s="1210" t="s">
        <v>2542</v>
      </c>
      <c r="DE42" s="1308">
        <v>56.267000000000003</v>
      </c>
      <c r="DF42" s="1308">
        <v>44</v>
      </c>
      <c r="DM42" s="1270" t="e">
        <f t="shared" si="4"/>
        <v>#N/A</v>
      </c>
      <c r="DN42" s="1270" t="e">
        <f t="shared" si="5"/>
        <v>#N/A</v>
      </c>
      <c r="DP42" s="1253"/>
      <c r="DQ42" s="1253"/>
      <c r="DR42" s="1271"/>
      <c r="DS42" s="1271"/>
      <c r="DT42" s="1254"/>
      <c r="DU42" s="1255"/>
      <c r="DV42" s="1256"/>
      <c r="DW42" s="1255"/>
      <c r="DX42" s="1256"/>
      <c r="DY42" s="1255"/>
      <c r="DZ42" s="1256"/>
      <c r="EA42" s="1255"/>
      <c r="EB42" s="1256"/>
      <c r="EC42" s="1255"/>
      <c r="ED42" s="1256"/>
      <c r="EE42" s="1255"/>
      <c r="EF42" s="1256"/>
      <c r="EG42" s="1255"/>
      <c r="EH42" s="1267"/>
      <c r="EI42" s="1268"/>
      <c r="EJ42" s="1267"/>
      <c r="EK42" s="1268"/>
      <c r="EL42" s="1267"/>
      <c r="EM42" s="1268"/>
      <c r="EN42" s="1267"/>
      <c r="EO42" s="1268"/>
      <c r="EP42" s="1256">
        <v>57.91</v>
      </c>
      <c r="EQ42" s="1255">
        <v>102.77724600000001</v>
      </c>
      <c r="ER42" s="1267"/>
      <c r="ES42" s="1268"/>
      <c r="ET42" s="1267"/>
      <c r="EU42" s="1268"/>
    </row>
    <row r="43" spans="1:151" x14ac:dyDescent="0.25">
      <c r="Q43" s="1154"/>
      <c r="R43" s="1154"/>
      <c r="S43" s="1154"/>
      <c r="T43" s="1154"/>
      <c r="U43" s="1154"/>
      <c r="V43" s="1154"/>
      <c r="W43" s="1154"/>
      <c r="X43" s="1154"/>
      <c r="Y43" s="1154"/>
      <c r="Z43" s="1154"/>
      <c r="AA43" s="1154"/>
      <c r="AB43" s="1154"/>
      <c r="AC43" s="1154"/>
      <c r="AD43" s="1154"/>
      <c r="AE43" s="1154"/>
      <c r="AF43" s="1154"/>
      <c r="AG43" s="1154"/>
      <c r="AH43" s="1154"/>
      <c r="AI43" s="1154"/>
      <c r="AJ43" s="1154"/>
      <c r="AK43" s="1154"/>
      <c r="AL43" s="1154"/>
      <c r="AM43" s="1154"/>
      <c r="AN43" s="1154"/>
      <c r="AO43" s="1154"/>
      <c r="AP43" s="1154"/>
      <c r="AQ43" s="1154"/>
      <c r="AR43" s="1154"/>
      <c r="AS43" s="1154"/>
      <c r="AT43" s="1154"/>
      <c r="AU43" s="1154"/>
      <c r="AV43" s="1154"/>
      <c r="AW43" s="1154"/>
      <c r="AX43" s="1154"/>
      <c r="AY43" s="1154"/>
      <c r="AZ43" s="1154"/>
      <c r="BA43" s="1154"/>
      <c r="BB43" s="1154"/>
      <c r="BC43" s="1154"/>
      <c r="BD43" s="1154"/>
      <c r="BE43" s="1154"/>
      <c r="BF43" s="1154"/>
      <c r="BG43" s="1154"/>
      <c r="BH43" s="1154"/>
      <c r="BI43" s="1154"/>
      <c r="BJ43" s="1154"/>
      <c r="BK43" s="1154"/>
      <c r="BL43" s="1154"/>
      <c r="BM43" s="1154"/>
      <c r="BN43" s="1154"/>
      <c r="BO43" s="1154"/>
      <c r="BP43" s="1154"/>
      <c r="BQ43" s="1154"/>
      <c r="BR43" s="1154"/>
      <c r="BS43" s="1154"/>
      <c r="BT43" s="1154"/>
      <c r="BU43" s="1154"/>
      <c r="BV43" s="1154"/>
      <c r="BW43" s="1154"/>
      <c r="BX43" s="1154"/>
      <c r="BY43" s="1154"/>
      <c r="BZ43" s="1154"/>
      <c r="CA43" s="1154"/>
      <c r="CB43" s="1154"/>
      <c r="CC43" s="1154"/>
      <c r="CD43" s="1154"/>
      <c r="CE43" s="1154"/>
      <c r="CF43" s="1154"/>
      <c r="CG43" s="1154"/>
      <c r="CH43" s="1154"/>
      <c r="CI43" s="1154"/>
      <c r="CJ43" s="1154"/>
      <c r="CK43" s="1154"/>
      <c r="CL43" s="1154"/>
      <c r="CM43" s="1154"/>
      <c r="CN43" s="1154"/>
      <c r="CO43" s="1154"/>
      <c r="DA43" s="1209">
        <v>23</v>
      </c>
      <c r="DB43" s="788" t="s">
        <v>890</v>
      </c>
      <c r="DC43" s="830" t="s">
        <v>2543</v>
      </c>
      <c r="DD43" s="788" t="s">
        <v>2544</v>
      </c>
      <c r="DE43" s="1309">
        <v>58.6</v>
      </c>
      <c r="DF43" s="1309">
        <v>49.633000000000003</v>
      </c>
      <c r="DM43" s="1270" t="e">
        <f t="shared" si="4"/>
        <v>#N/A</v>
      </c>
      <c r="DN43" s="1270" t="e">
        <f t="shared" si="5"/>
        <v>#N/A</v>
      </c>
      <c r="DP43" s="1253"/>
      <c r="DQ43" s="1253"/>
      <c r="DR43" s="1271"/>
      <c r="DS43" s="1271"/>
      <c r="DT43" s="1254"/>
      <c r="DU43" s="1255"/>
      <c r="DV43" s="1256"/>
      <c r="DW43" s="1255"/>
      <c r="DX43" s="1256"/>
      <c r="DY43" s="1255"/>
      <c r="DZ43" s="1256"/>
      <c r="EA43" s="1255"/>
      <c r="EB43" s="1256"/>
      <c r="EC43" s="1255"/>
      <c r="ED43" s="1256"/>
      <c r="EE43" s="1255"/>
      <c r="EF43" s="1256"/>
      <c r="EG43" s="1255"/>
      <c r="EH43" s="1267"/>
      <c r="EI43" s="1268"/>
      <c r="EJ43" s="1267"/>
      <c r="EK43" s="1268"/>
      <c r="EL43" s="1267"/>
      <c r="EM43" s="1268"/>
      <c r="EN43" s="1267"/>
      <c r="EO43" s="1268"/>
      <c r="EP43" s="1256">
        <v>56.566000000000003</v>
      </c>
      <c r="EQ43" s="1255">
        <v>104.131535</v>
      </c>
      <c r="ER43" s="1267"/>
      <c r="ES43" s="1268"/>
      <c r="ET43" s="1267"/>
      <c r="EU43" s="1268"/>
    </row>
    <row r="44" spans="1:151" x14ac:dyDescent="0.25">
      <c r="P44" s="59"/>
      <c r="Q44" s="1154"/>
      <c r="R44" s="1154"/>
      <c r="S44" s="1154"/>
      <c r="T44" s="1154"/>
      <c r="U44" s="1154"/>
      <c r="V44" s="1154"/>
      <c r="W44" s="1154"/>
      <c r="X44" s="1154"/>
      <c r="Y44" s="1154"/>
      <c r="Z44" s="1154"/>
      <c r="AA44" s="1154"/>
      <c r="AB44" s="1154"/>
      <c r="AC44" s="1154"/>
      <c r="AD44" s="1154"/>
      <c r="AE44" s="1154"/>
      <c r="AF44" s="1154"/>
      <c r="AG44" s="1154"/>
      <c r="AH44" s="1154"/>
      <c r="AI44" s="1154"/>
      <c r="AJ44" s="1154"/>
      <c r="AK44" s="1154"/>
      <c r="AL44" s="1154"/>
      <c r="AM44" s="1154"/>
      <c r="AN44" s="1154"/>
      <c r="AO44" s="1154"/>
      <c r="AP44" s="1154"/>
      <c r="AQ44" s="1154"/>
      <c r="AR44" s="1154"/>
      <c r="AS44" s="1154"/>
      <c r="AT44" s="1154"/>
      <c r="AU44" s="1154"/>
      <c r="AV44" s="1154"/>
      <c r="AW44" s="1154"/>
      <c r="AX44" s="1154"/>
      <c r="AY44" s="1154"/>
      <c r="AZ44" s="1154"/>
      <c r="BA44" s="1154"/>
      <c r="BB44" s="1154"/>
      <c r="BC44" s="1154"/>
      <c r="BD44" s="1154"/>
      <c r="BE44" s="1154"/>
      <c r="BF44" s="1154"/>
      <c r="BG44" s="1154"/>
      <c r="BH44" s="1154"/>
      <c r="BI44" s="1154"/>
      <c r="BJ44" s="1154"/>
      <c r="BK44" s="1154"/>
      <c r="BL44" s="1154"/>
      <c r="BM44" s="1154"/>
      <c r="BN44" s="1154"/>
      <c r="BO44" s="1154"/>
      <c r="BP44" s="1154"/>
      <c r="BQ44" s="1154"/>
      <c r="BR44" s="1154"/>
      <c r="BS44" s="1154"/>
      <c r="BT44" s="1154"/>
      <c r="BU44" s="1154"/>
      <c r="BV44" s="1154"/>
      <c r="BW44" s="1154"/>
      <c r="BX44" s="1154"/>
      <c r="BY44" s="1154"/>
      <c r="BZ44" s="1154"/>
      <c r="CA44" s="1154"/>
      <c r="CB44" s="1154"/>
      <c r="CC44" s="1154"/>
      <c r="CD44" s="1154"/>
      <c r="CE44" s="1154"/>
      <c r="CF44" s="1154"/>
      <c r="CG44" s="1154"/>
      <c r="CH44" s="1154"/>
      <c r="CI44" s="1154"/>
      <c r="CJ44" s="1154"/>
      <c r="CK44" s="1154"/>
      <c r="CL44" s="1154"/>
      <c r="CM44" s="1154"/>
      <c r="CN44" s="1154"/>
      <c r="CO44" s="1154"/>
      <c r="DA44" s="1209">
        <v>24</v>
      </c>
      <c r="DB44" s="788" t="s">
        <v>890</v>
      </c>
      <c r="DC44" s="830" t="s">
        <v>900</v>
      </c>
      <c r="DD44" s="788" t="s">
        <v>953</v>
      </c>
      <c r="DE44" s="1309">
        <v>55.6</v>
      </c>
      <c r="DF44" s="1309">
        <v>49.283000000000001</v>
      </c>
      <c r="DM44" s="1270" t="e">
        <f t="shared" si="4"/>
        <v>#N/A</v>
      </c>
      <c r="DN44" s="1270" t="e">
        <f t="shared" si="5"/>
        <v>#N/A</v>
      </c>
      <c r="DP44" s="1253"/>
      <c r="DQ44" s="1253"/>
      <c r="DR44" s="1271"/>
      <c r="DS44" s="1271"/>
      <c r="DT44" s="1254"/>
      <c r="DU44" s="1255"/>
      <c r="DV44" s="1256"/>
      <c r="DW44" s="1255"/>
      <c r="DX44" s="1256"/>
      <c r="DY44" s="1255"/>
      <c r="DZ44" s="1256"/>
      <c r="EA44" s="1255"/>
      <c r="EB44" s="1256"/>
      <c r="EC44" s="1255"/>
      <c r="ED44" s="1256"/>
      <c r="EE44" s="1255"/>
      <c r="EF44" s="1256"/>
      <c r="EG44" s="1255"/>
      <c r="EH44" s="1267"/>
      <c r="EI44" s="1268"/>
      <c r="EJ44" s="1267"/>
      <c r="EK44" s="1268"/>
      <c r="EL44" s="1267"/>
      <c r="EM44" s="1268"/>
      <c r="EN44" s="1267"/>
      <c r="EO44" s="1268"/>
      <c r="EP44" s="1256">
        <v>56.573999999999998</v>
      </c>
      <c r="EQ44" s="1255">
        <v>102.634466</v>
      </c>
      <c r="ER44" s="1267"/>
      <c r="ES44" s="1268"/>
      <c r="ET44" s="1267"/>
      <c r="EU44" s="1268"/>
    </row>
    <row r="45" spans="1:151" x14ac:dyDescent="0.25">
      <c r="Q45" s="1154"/>
      <c r="R45" s="1154"/>
      <c r="S45" s="1154"/>
      <c r="T45" s="1154"/>
      <c r="U45" s="1154"/>
      <c r="V45" s="1154"/>
      <c r="W45" s="1154"/>
      <c r="X45" s="1154"/>
      <c r="Y45" s="1154"/>
      <c r="Z45" s="1154"/>
      <c r="AA45" s="1154"/>
      <c r="AB45" s="1154"/>
      <c r="AC45" s="1154"/>
      <c r="AD45" s="1154"/>
      <c r="AE45" s="1154"/>
      <c r="AF45" s="1154"/>
      <c r="AG45" s="1154"/>
      <c r="AH45" s="1154"/>
      <c r="AI45" s="1154"/>
      <c r="AJ45" s="1154"/>
      <c r="AK45" s="1154"/>
      <c r="AL45" s="1154"/>
      <c r="AM45" s="1154"/>
      <c r="AN45" s="1154"/>
      <c r="AO45" s="1154"/>
      <c r="AP45" s="1154"/>
      <c r="AQ45" s="1154"/>
      <c r="AR45" s="1154"/>
      <c r="AS45" s="1154"/>
      <c r="AT45" s="1154"/>
      <c r="AU45" s="1154"/>
      <c r="AV45" s="1154"/>
      <c r="AW45" s="1154"/>
      <c r="AX45" s="1154"/>
      <c r="AY45" s="1154"/>
      <c r="AZ45" s="1154"/>
      <c r="BA45" s="1154"/>
      <c r="BB45" s="1154"/>
      <c r="BC45" s="1154"/>
      <c r="BD45" s="1154"/>
      <c r="BE45" s="1154"/>
      <c r="BF45" s="1154"/>
      <c r="BG45" s="1154"/>
      <c r="BH45" s="1154"/>
      <c r="BI45" s="1154"/>
      <c r="BJ45" s="1154"/>
      <c r="BK45" s="1154"/>
      <c r="BL45" s="1154"/>
      <c r="BM45" s="1154"/>
      <c r="BN45" s="1154"/>
      <c r="BO45" s="1154"/>
      <c r="BP45" s="1154"/>
      <c r="BQ45" s="1154"/>
      <c r="BR45" s="1154"/>
      <c r="BS45" s="1154"/>
      <c r="BT45" s="1154"/>
      <c r="BU45" s="1154"/>
      <c r="BV45" s="1154"/>
      <c r="BW45" s="1154"/>
      <c r="BX45" s="1154"/>
      <c r="BY45" s="1154"/>
      <c r="BZ45" s="1154"/>
      <c r="CA45" s="1154"/>
      <c r="CB45" s="1154"/>
      <c r="CC45" s="1154"/>
      <c r="CD45" s="1154"/>
      <c r="CE45" s="1154"/>
      <c r="CF45" s="1154"/>
      <c r="CG45" s="1154"/>
      <c r="CH45" s="1154"/>
      <c r="CI45" s="1154"/>
      <c r="CJ45" s="1154"/>
      <c r="CK45" s="1154"/>
      <c r="CL45" s="1154"/>
      <c r="CM45" s="1154"/>
      <c r="CN45" s="1154"/>
      <c r="CO45" s="1154"/>
      <c r="DA45" s="1209">
        <v>25</v>
      </c>
      <c r="DB45" s="788" t="s">
        <v>890</v>
      </c>
      <c r="DC45" s="830" t="s">
        <v>901</v>
      </c>
      <c r="DD45" s="788" t="s">
        <v>954</v>
      </c>
      <c r="DE45" s="1309">
        <v>56.832999999999998</v>
      </c>
      <c r="DF45" s="1309">
        <v>53.45</v>
      </c>
      <c r="DM45" s="1270" t="e">
        <f t="shared" si="4"/>
        <v>#N/A</v>
      </c>
      <c r="DN45" s="1270" t="e">
        <f t="shared" si="5"/>
        <v>#N/A</v>
      </c>
      <c r="DP45" s="1253"/>
      <c r="DQ45" s="1253"/>
      <c r="DR45" s="1271"/>
      <c r="DS45" s="1271"/>
      <c r="DT45" s="1254"/>
      <c r="DU45" s="1255"/>
      <c r="DV45" s="1256"/>
      <c r="DW45" s="1255"/>
      <c r="DX45" s="1256"/>
      <c r="DY45" s="1255"/>
      <c r="DZ45" s="1256"/>
      <c r="EA45" s="1255"/>
      <c r="EB45" s="1256"/>
      <c r="EC45" s="1255"/>
      <c r="ED45" s="1256"/>
      <c r="EE45" s="1255"/>
      <c r="EF45" s="1256"/>
      <c r="EG45" s="1255"/>
      <c r="EH45" s="1267"/>
      <c r="EI45" s="1268"/>
      <c r="EJ45" s="1267"/>
      <c r="EK45" s="1268"/>
      <c r="EL45" s="1267"/>
      <c r="EM45" s="1268"/>
      <c r="EN45" s="1267"/>
      <c r="EO45" s="1268"/>
      <c r="EP45" s="1256">
        <v>56.274999999999999</v>
      </c>
      <c r="EQ45" s="1255">
        <v>100.61904199999999</v>
      </c>
      <c r="ER45" s="1267"/>
      <c r="ES45" s="1268"/>
      <c r="ET45" s="1267"/>
      <c r="EU45" s="1268"/>
    </row>
    <row r="46" spans="1:151" x14ac:dyDescent="0.25">
      <c r="A46" s="131" t="s">
        <v>3253</v>
      </c>
      <c r="B46" s="9"/>
      <c r="C46" s="9"/>
      <c r="D46" s="9"/>
      <c r="E46" s="9"/>
      <c r="F46" s="9"/>
      <c r="G46" s="9"/>
      <c r="H46" s="9"/>
      <c r="I46" s="9"/>
      <c r="J46" s="1338" t="str">
        <f>Ст.прогноза!BH16</f>
        <v>Московская / Московско-Курский / Москва</v>
      </c>
      <c r="K46" s="1338"/>
      <c r="L46" s="1338"/>
      <c r="M46" s="1338"/>
      <c r="N46" s="1338"/>
      <c r="O46" s="1338"/>
      <c r="P46" s="1338"/>
      <c r="Q46" s="1154"/>
      <c r="R46" s="1154"/>
      <c r="S46" s="1154"/>
      <c r="T46" s="1154"/>
      <c r="U46" s="1154"/>
      <c r="V46" s="1154"/>
      <c r="W46" s="1154"/>
      <c r="X46" s="1154"/>
      <c r="Y46" s="1154"/>
      <c r="Z46" s="1154"/>
      <c r="AA46" s="1154"/>
      <c r="AB46" s="1154"/>
      <c r="AC46" s="1154"/>
      <c r="AD46" s="1154"/>
      <c r="AE46" s="1154"/>
      <c r="AF46" s="1154"/>
      <c r="AG46" s="1154"/>
      <c r="AH46" s="1154"/>
      <c r="AI46" s="1154"/>
      <c r="AJ46" s="1154"/>
      <c r="AK46" s="1154"/>
      <c r="AL46" s="1154"/>
      <c r="AM46" s="1154"/>
      <c r="AN46" s="1154"/>
      <c r="AO46" s="1154"/>
      <c r="AP46" s="1154"/>
      <c r="AQ46" s="1154"/>
      <c r="AR46" s="1154"/>
      <c r="AS46" s="1154"/>
      <c r="AT46" s="1154"/>
      <c r="AU46" s="1154"/>
      <c r="AV46" s="1154"/>
      <c r="AW46" s="1154"/>
      <c r="AX46" s="1154"/>
      <c r="AY46" s="1154"/>
      <c r="AZ46" s="1154"/>
      <c r="BA46" s="1154"/>
      <c r="BB46" s="1154"/>
      <c r="BC46" s="1154"/>
      <c r="BD46" s="1154"/>
      <c r="BE46" s="1154"/>
      <c r="BF46" s="1154"/>
      <c r="BG46" s="1154"/>
      <c r="BH46" s="1154"/>
      <c r="BI46" s="1154"/>
      <c r="BJ46" s="1154"/>
      <c r="BK46" s="1154"/>
      <c r="BL46" s="1154"/>
      <c r="BM46" s="1154"/>
      <c r="BN46" s="1154"/>
      <c r="BO46" s="1154"/>
      <c r="BP46" s="1154"/>
      <c r="BQ46" s="1154"/>
      <c r="BR46" s="1154"/>
      <c r="BS46" s="1154"/>
      <c r="BT46" s="1154"/>
      <c r="BU46" s="1154"/>
      <c r="BV46" s="1154"/>
      <c r="BW46" s="1154"/>
      <c r="BX46" s="1154"/>
      <c r="BY46" s="1154"/>
      <c r="BZ46" s="1154"/>
      <c r="CA46" s="1154"/>
      <c r="CB46" s="1154"/>
      <c r="CC46" s="1154"/>
      <c r="CD46" s="1154"/>
      <c r="CE46" s="1154"/>
      <c r="CF46" s="1154"/>
      <c r="CG46" s="1154"/>
      <c r="CH46" s="1154"/>
      <c r="CI46" s="1154"/>
      <c r="CJ46" s="1154"/>
      <c r="CK46" s="1154"/>
      <c r="CL46" s="1154"/>
      <c r="CM46" s="1154"/>
      <c r="CN46" s="1154"/>
      <c r="CO46" s="1154"/>
      <c r="DA46" s="1209">
        <v>26</v>
      </c>
      <c r="DB46" s="788" t="s">
        <v>890</v>
      </c>
      <c r="DC46" s="881" t="s">
        <v>2543</v>
      </c>
      <c r="DD46" s="882" t="s">
        <v>1518</v>
      </c>
      <c r="DE46" s="1285">
        <v>57.974299999999999</v>
      </c>
      <c r="DF46" s="1285">
        <v>53.005000000000003</v>
      </c>
      <c r="DM46" s="1270" t="e">
        <f t="shared" si="4"/>
        <v>#N/A</v>
      </c>
      <c r="DN46" s="1270" t="e">
        <f t="shared" si="5"/>
        <v>#N/A</v>
      </c>
      <c r="DP46" s="1269"/>
      <c r="DQ46" s="1269"/>
      <c r="DR46" s="1269"/>
      <c r="DS46" s="1269"/>
      <c r="DT46" s="1256"/>
      <c r="DU46" s="1255"/>
      <c r="DV46" s="1256"/>
      <c r="DW46" s="1255"/>
      <c r="DX46" s="1256"/>
      <c r="DY46" s="1255"/>
      <c r="DZ46" s="1256"/>
      <c r="EA46" s="1255"/>
      <c r="EB46" s="1256"/>
      <c r="EC46" s="1255"/>
      <c r="ED46" s="1256"/>
      <c r="EE46" s="1255"/>
      <c r="EF46" s="1256"/>
      <c r="EG46" s="1255"/>
      <c r="EH46" s="1267"/>
      <c r="EI46" s="1268"/>
      <c r="EJ46" s="1267"/>
      <c r="EK46" s="1268"/>
      <c r="EL46" s="1267"/>
      <c r="EM46" s="1268"/>
      <c r="EN46" s="1267"/>
      <c r="EO46" s="1268"/>
      <c r="EP46" s="1256">
        <v>56.116999999999997</v>
      </c>
      <c r="EQ46" s="1255">
        <v>98.533912999999998</v>
      </c>
      <c r="ER46" s="1267"/>
      <c r="ES46" s="1268"/>
      <c r="ET46" s="1267"/>
      <c r="EU46" s="1268"/>
    </row>
    <row r="47" spans="1:151" ht="14.1" customHeight="1" thickBot="1" x14ac:dyDescent="0.35">
      <c r="A47" s="976" t="s">
        <v>777</v>
      </c>
      <c r="B47" s="961"/>
      <c r="C47" s="961"/>
      <c r="D47" s="961"/>
      <c r="E47" s="962"/>
      <c r="F47" s="963"/>
      <c r="G47" s="961"/>
      <c r="H47" s="964"/>
      <c r="I47" s="964"/>
      <c r="J47" s="964"/>
      <c r="K47" s="965"/>
      <c r="L47" s="966"/>
      <c r="M47" s="966"/>
      <c r="N47" s="966"/>
      <c r="O47" s="961"/>
      <c r="P47" s="961"/>
      <c r="Q47" s="1154"/>
      <c r="R47" s="1154"/>
      <c r="S47" s="1154"/>
      <c r="T47" s="1154"/>
      <c r="U47" s="1154"/>
      <c r="V47" s="1154"/>
      <c r="W47" s="1154"/>
      <c r="X47" s="1154"/>
      <c r="Y47" s="1154"/>
      <c r="Z47" s="1154"/>
      <c r="AA47" s="1154"/>
      <c r="AB47" s="1154"/>
      <c r="AC47" s="1154"/>
      <c r="AD47" s="1154"/>
      <c r="AE47" s="1154"/>
      <c r="AF47" s="1154"/>
      <c r="AG47" s="1154"/>
      <c r="AH47" s="1154"/>
      <c r="AI47" s="1154"/>
      <c r="AJ47" s="1154"/>
      <c r="AK47" s="1154"/>
      <c r="AL47" s="1154"/>
      <c r="AM47" s="1154"/>
      <c r="AN47" s="1154"/>
      <c r="AO47" s="1154"/>
      <c r="AP47" s="1154"/>
      <c r="AQ47" s="1154"/>
      <c r="AR47" s="1154"/>
      <c r="AS47" s="1154"/>
      <c r="AT47" s="1154"/>
      <c r="AU47" s="1154"/>
      <c r="AV47" s="1154"/>
      <c r="AW47" s="1154"/>
      <c r="AX47" s="1154"/>
      <c r="AY47" s="1154"/>
      <c r="AZ47" s="1154"/>
      <c r="BA47" s="1154"/>
      <c r="BB47" s="1154"/>
      <c r="BC47" s="1154"/>
      <c r="BD47" s="1154"/>
      <c r="BE47" s="1154"/>
      <c r="BF47" s="1154"/>
      <c r="BG47" s="1154"/>
      <c r="BH47" s="1154"/>
      <c r="BI47" s="1154"/>
      <c r="BJ47" s="1154"/>
      <c r="BK47" s="1154"/>
      <c r="BL47" s="1154"/>
      <c r="BM47" s="1154"/>
      <c r="BN47" s="1154"/>
      <c r="BO47" s="1154"/>
      <c r="BP47" s="1154"/>
      <c r="BQ47" s="1154"/>
      <c r="BR47" s="1154"/>
      <c r="BS47" s="1154"/>
      <c r="BT47" s="1154"/>
      <c r="BU47" s="1154"/>
      <c r="BV47" s="1154"/>
      <c r="BW47" s="1154"/>
      <c r="BX47" s="1154"/>
      <c r="BY47" s="1154"/>
      <c r="BZ47" s="1154"/>
      <c r="CA47" s="1154"/>
      <c r="CB47" s="1154"/>
      <c r="CC47" s="1154"/>
      <c r="CD47" s="1154"/>
      <c r="CE47" s="1154"/>
      <c r="CF47" s="1154"/>
      <c r="CG47" s="1154"/>
      <c r="CH47" s="1154"/>
      <c r="CI47" s="1154"/>
      <c r="CJ47" s="1154"/>
      <c r="CK47" s="1154"/>
      <c r="CL47" s="1154"/>
      <c r="CM47" s="1154"/>
      <c r="CN47" s="1154"/>
      <c r="CO47" s="1154"/>
      <c r="DA47" s="1212">
        <v>27</v>
      </c>
      <c r="DB47" s="1213" t="s">
        <v>890</v>
      </c>
      <c r="DC47" s="1214" t="s">
        <v>712</v>
      </c>
      <c r="DD47" s="1215" t="s">
        <v>1545</v>
      </c>
      <c r="DE47" s="1286">
        <v>55.4998</v>
      </c>
      <c r="DF47" s="1286">
        <v>40.802999999999997</v>
      </c>
      <c r="DM47" s="1270" t="e">
        <f t="shared" si="4"/>
        <v>#N/A</v>
      </c>
      <c r="DN47" s="1270" t="e">
        <f t="shared" si="5"/>
        <v>#N/A</v>
      </c>
      <c r="DP47" s="1269"/>
      <c r="DQ47" s="1269"/>
      <c r="DR47" s="1269"/>
      <c r="DS47" s="1269"/>
      <c r="DT47" s="1256"/>
      <c r="DU47" s="1255"/>
      <c r="DV47" s="1256"/>
      <c r="DW47" s="1255"/>
      <c r="DX47" s="1256"/>
      <c r="DY47" s="1255"/>
      <c r="DZ47" s="1256"/>
      <c r="EA47" s="1255"/>
      <c r="EB47" s="1256"/>
      <c r="EC47" s="1255"/>
      <c r="ED47" s="1256"/>
      <c r="EE47" s="1255"/>
      <c r="EF47" s="1256"/>
      <c r="EG47" s="1255"/>
      <c r="EH47" s="1267"/>
      <c r="EI47" s="1268"/>
      <c r="EJ47" s="1267"/>
      <c r="EK47" s="1268"/>
      <c r="EL47" s="1267"/>
      <c r="EM47" s="1268"/>
      <c r="EN47" s="1267"/>
      <c r="EO47" s="1268"/>
      <c r="EP47" s="1256">
        <v>56.04</v>
      </c>
      <c r="EQ47" s="1255">
        <v>97.635390999999998</v>
      </c>
      <c r="ER47" s="1267"/>
      <c r="ES47" s="1268"/>
      <c r="ET47" s="1267"/>
      <c r="EU47" s="1268"/>
    </row>
    <row r="48" spans="1:151" ht="14.1" customHeight="1" x14ac:dyDescent="0.25">
      <c r="A48" s="88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DA48" s="1195">
        <v>28</v>
      </c>
      <c r="DB48" s="1196" t="s">
        <v>891</v>
      </c>
      <c r="DC48" s="1197" t="s">
        <v>902</v>
      </c>
      <c r="DD48" s="1196" t="s">
        <v>948</v>
      </c>
      <c r="DE48" s="1324">
        <v>57.6</v>
      </c>
      <c r="DF48" s="1325">
        <v>39.869999999999997</v>
      </c>
    </row>
    <row r="49" spans="1:110" x14ac:dyDescent="0.25">
      <c r="A49" s="105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DA49" s="1198">
        <v>29</v>
      </c>
      <c r="DB49" s="1199" t="s">
        <v>891</v>
      </c>
      <c r="DC49" s="1186" t="s">
        <v>903</v>
      </c>
      <c r="DD49" s="1199" t="s">
        <v>957</v>
      </c>
      <c r="DE49" s="1302">
        <v>59.19</v>
      </c>
      <c r="DF49" s="1303">
        <v>39.549999999999997</v>
      </c>
    </row>
    <row r="50" spans="1:110" x14ac:dyDescent="0.25"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DA50" s="1198">
        <v>30</v>
      </c>
      <c r="DB50" s="1199" t="s">
        <v>891</v>
      </c>
      <c r="DC50" s="1186" t="s">
        <v>892</v>
      </c>
      <c r="DD50" s="1199" t="s">
        <v>958</v>
      </c>
      <c r="DE50" s="1302">
        <v>64.55</v>
      </c>
      <c r="DF50" s="1303">
        <v>40.582999999999998</v>
      </c>
    </row>
    <row r="51" spans="1:110" x14ac:dyDescent="0.25">
      <c r="N51" s="58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DA51" s="1198">
        <v>31</v>
      </c>
      <c r="DB51" s="1199" t="s">
        <v>891</v>
      </c>
      <c r="DC51" s="1186" t="s">
        <v>904</v>
      </c>
      <c r="DD51" s="1199" t="s">
        <v>762</v>
      </c>
      <c r="DE51" s="1302">
        <v>61.232999999999997</v>
      </c>
      <c r="DF51" s="1303">
        <v>46.716999999999999</v>
      </c>
    </row>
    <row r="52" spans="1:110" x14ac:dyDescent="0.25"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DA52" s="1198">
        <v>32</v>
      </c>
      <c r="DB52" s="1199" t="s">
        <v>891</v>
      </c>
      <c r="DC52" s="1186" t="s">
        <v>905</v>
      </c>
      <c r="DD52" s="1199" t="s">
        <v>1121</v>
      </c>
      <c r="DE52" s="1302">
        <v>63.55</v>
      </c>
      <c r="DF52" s="1303">
        <v>53.817</v>
      </c>
    </row>
    <row r="53" spans="1:110" x14ac:dyDescent="0.25"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DA53" s="1198">
        <v>33</v>
      </c>
      <c r="DB53" s="1199" t="s">
        <v>891</v>
      </c>
      <c r="DC53" s="1216" t="s">
        <v>905</v>
      </c>
      <c r="DD53" s="1199" t="s">
        <v>805</v>
      </c>
      <c r="DE53" s="1287">
        <v>66.652299999999997</v>
      </c>
      <c r="DF53" s="1288">
        <v>66.403999999999996</v>
      </c>
    </row>
    <row r="54" spans="1:110" x14ac:dyDescent="0.25"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DA54" s="1198">
        <v>34</v>
      </c>
      <c r="DB54" s="1199" t="s">
        <v>891</v>
      </c>
      <c r="DC54" s="1216" t="s">
        <v>903</v>
      </c>
      <c r="DD54" s="1199" t="s">
        <v>832</v>
      </c>
      <c r="DE54" s="1287">
        <v>59.152500000000003</v>
      </c>
      <c r="DF54" s="1288">
        <v>37.881999999999998</v>
      </c>
    </row>
    <row r="55" spans="1:110" x14ac:dyDescent="0.25"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DA55" s="1198">
        <v>35</v>
      </c>
      <c r="DB55" s="1217" t="s">
        <v>891</v>
      </c>
      <c r="DC55" s="1218" t="s">
        <v>903</v>
      </c>
      <c r="DD55" s="1219" t="s">
        <v>1572</v>
      </c>
      <c r="DE55" s="1287">
        <v>58.466200000000001</v>
      </c>
      <c r="DF55" s="1288">
        <v>41.545999999999999</v>
      </c>
    </row>
    <row r="56" spans="1:110" x14ac:dyDescent="0.25"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DA56" s="1198">
        <v>36</v>
      </c>
      <c r="DB56" s="1217" t="s">
        <v>891</v>
      </c>
      <c r="DC56" s="1218" t="s">
        <v>892</v>
      </c>
      <c r="DD56" s="1219" t="s">
        <v>1599</v>
      </c>
      <c r="DE56" s="1287">
        <v>63.448999999999998</v>
      </c>
      <c r="DF56" s="1288">
        <v>40.311</v>
      </c>
    </row>
    <row r="57" spans="1:110" ht="13.8" thickBot="1" x14ac:dyDescent="0.3"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DA57" s="1202">
        <v>37</v>
      </c>
      <c r="DB57" s="1220" t="s">
        <v>891</v>
      </c>
      <c r="DC57" s="1221" t="s">
        <v>903</v>
      </c>
      <c r="DD57" s="1222" t="s">
        <v>1626</v>
      </c>
      <c r="DE57" s="1289">
        <v>58.365900000000003</v>
      </c>
      <c r="DF57" s="1290">
        <v>45.523000000000003</v>
      </c>
    </row>
    <row r="58" spans="1:110" x14ac:dyDescent="0.25"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DA58" s="1206">
        <v>38</v>
      </c>
      <c r="DB58" s="1223" t="s">
        <v>893</v>
      </c>
      <c r="DC58" s="1224" t="s">
        <v>906</v>
      </c>
      <c r="DD58" s="1223" t="s">
        <v>760</v>
      </c>
      <c r="DE58" s="1291">
        <v>47.267000000000003</v>
      </c>
      <c r="DF58" s="1292">
        <v>39.817</v>
      </c>
    </row>
    <row r="59" spans="1:110" x14ac:dyDescent="0.25"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DA59" s="1209">
        <v>39</v>
      </c>
      <c r="DB59" s="788" t="s">
        <v>893</v>
      </c>
      <c r="DC59" s="830" t="s">
        <v>894</v>
      </c>
      <c r="DD59" s="788" t="s">
        <v>714</v>
      </c>
      <c r="DE59" s="1310">
        <v>45.04</v>
      </c>
      <c r="DF59" s="1311">
        <v>38.97</v>
      </c>
    </row>
    <row r="60" spans="1:110" x14ac:dyDescent="0.25"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DA60" s="1209">
        <v>40</v>
      </c>
      <c r="DB60" s="788" t="s">
        <v>893</v>
      </c>
      <c r="DC60" s="830" t="s">
        <v>907</v>
      </c>
      <c r="DD60" s="788" t="s">
        <v>761</v>
      </c>
      <c r="DE60" s="1310">
        <v>44.2</v>
      </c>
      <c r="DF60" s="1311">
        <v>43.13</v>
      </c>
    </row>
    <row r="61" spans="1:110" x14ac:dyDescent="0.25"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DA61" s="1209">
        <v>41</v>
      </c>
      <c r="DB61" s="788" t="s">
        <v>893</v>
      </c>
      <c r="DC61" s="830" t="s">
        <v>908</v>
      </c>
      <c r="DD61" s="788" t="s">
        <v>959</v>
      </c>
      <c r="DE61" s="1310">
        <v>42.832999999999998</v>
      </c>
      <c r="DF61" s="1311">
        <v>47.55</v>
      </c>
    </row>
    <row r="62" spans="1:110" x14ac:dyDescent="0.25"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DA62" s="1209">
        <v>42</v>
      </c>
      <c r="DB62" s="788" t="s">
        <v>893</v>
      </c>
      <c r="DC62" s="830" t="s">
        <v>894</v>
      </c>
      <c r="DD62" s="788" t="s">
        <v>715</v>
      </c>
      <c r="DE62" s="1310">
        <v>43.433</v>
      </c>
      <c r="DF62" s="1311">
        <v>39.9</v>
      </c>
    </row>
    <row r="63" spans="1:110" x14ac:dyDescent="0.25"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DA63" s="1209">
        <v>43</v>
      </c>
      <c r="DB63" s="788" t="s">
        <v>893</v>
      </c>
      <c r="DC63" s="830" t="s">
        <v>1146</v>
      </c>
      <c r="DD63" s="788" t="s">
        <v>1088</v>
      </c>
      <c r="DE63" s="1310">
        <v>43.35</v>
      </c>
      <c r="DF63" s="1311">
        <v>45.683</v>
      </c>
    </row>
    <row r="64" spans="1:110" x14ac:dyDescent="0.25"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DA64" s="1209">
        <v>44</v>
      </c>
      <c r="DB64" s="788" t="s">
        <v>893</v>
      </c>
      <c r="DC64" s="830" t="s">
        <v>894</v>
      </c>
      <c r="DD64" s="788" t="s">
        <v>2440</v>
      </c>
      <c r="DE64" s="1310">
        <v>45.34</v>
      </c>
      <c r="DF64" s="1311">
        <v>36.67</v>
      </c>
    </row>
    <row r="65" spans="1:110" x14ac:dyDescent="0.25"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DA65" s="1209">
        <v>45</v>
      </c>
      <c r="DB65" s="788" t="s">
        <v>893</v>
      </c>
      <c r="DC65" s="881" t="s">
        <v>894</v>
      </c>
      <c r="DD65" s="882" t="s">
        <v>1653</v>
      </c>
      <c r="DE65" s="1293">
        <v>45.850099999999998</v>
      </c>
      <c r="DF65" s="1294">
        <v>40.115000000000002</v>
      </c>
    </row>
    <row r="66" spans="1:110" ht="20.399999999999999" x14ac:dyDescent="0.25"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DA66" s="1209">
        <v>46</v>
      </c>
      <c r="DB66" s="788" t="s">
        <v>893</v>
      </c>
      <c r="DC66" s="881" t="s">
        <v>894</v>
      </c>
      <c r="DD66" s="882" t="s">
        <v>1680</v>
      </c>
      <c r="DE66" s="1293">
        <v>44.735599999999998</v>
      </c>
      <c r="DF66" s="1294">
        <v>37.771999999999998</v>
      </c>
    </row>
    <row r="67" spans="1:110" ht="31.2" thickBot="1" x14ac:dyDescent="0.3"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DA67" s="1212">
        <v>47</v>
      </c>
      <c r="DB67" s="1213" t="s">
        <v>893</v>
      </c>
      <c r="DC67" s="1214" t="s">
        <v>894</v>
      </c>
      <c r="DD67" s="1215" t="s">
        <v>1707</v>
      </c>
      <c r="DE67" s="1295">
        <v>44.097299999999997</v>
      </c>
      <c r="DF67" s="1296">
        <v>39.082999999999998</v>
      </c>
    </row>
    <row r="68" spans="1:110" x14ac:dyDescent="0.25"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DA68" s="1195">
        <v>48</v>
      </c>
      <c r="DB68" s="1196" t="s">
        <v>895</v>
      </c>
      <c r="DC68" s="1197" t="s">
        <v>896</v>
      </c>
      <c r="DD68" s="1196" t="s">
        <v>2524</v>
      </c>
      <c r="DE68" s="1312">
        <v>51.7</v>
      </c>
      <c r="DF68" s="1312">
        <v>39.216999999999999</v>
      </c>
    </row>
    <row r="69" spans="1:110" x14ac:dyDescent="0.25">
      <c r="Q69" s="63"/>
      <c r="R69" s="63"/>
      <c r="S69" s="63"/>
      <c r="T69" s="97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DA69" s="1198">
        <v>49</v>
      </c>
      <c r="DB69" s="1199" t="s">
        <v>895</v>
      </c>
      <c r="DC69" s="1186" t="s">
        <v>909</v>
      </c>
      <c r="DD69" s="1199" t="s">
        <v>766</v>
      </c>
      <c r="DE69" s="1302">
        <v>50.216999999999999</v>
      </c>
      <c r="DF69" s="1303">
        <v>38.1</v>
      </c>
    </row>
    <row r="70" spans="1:110" x14ac:dyDescent="0.25">
      <c r="Q70" s="63"/>
      <c r="R70" s="63"/>
      <c r="S70" s="63"/>
      <c r="T70" s="97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DA70" s="1198">
        <v>50</v>
      </c>
      <c r="DB70" s="1199" t="s">
        <v>895</v>
      </c>
      <c r="DC70" s="1186" t="s">
        <v>939</v>
      </c>
      <c r="DD70" s="1199" t="s">
        <v>763</v>
      </c>
      <c r="DE70" s="1302">
        <v>52.8</v>
      </c>
      <c r="DF70" s="1303">
        <v>41.332999999999998</v>
      </c>
    </row>
    <row r="71" spans="1:110" ht="13.8" thickBot="1" x14ac:dyDescent="0.3"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DA71" s="1202">
        <v>51</v>
      </c>
      <c r="DB71" s="1203" t="s">
        <v>895</v>
      </c>
      <c r="DC71" s="1204" t="s">
        <v>909</v>
      </c>
      <c r="DD71" s="1205" t="s">
        <v>1734</v>
      </c>
      <c r="DE71" s="1289">
        <v>52.605899999999998</v>
      </c>
      <c r="DF71" s="1290">
        <v>38.524999999999999</v>
      </c>
    </row>
    <row r="72" spans="1:110" x14ac:dyDescent="0.25"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DA72" s="1206">
        <v>52</v>
      </c>
      <c r="DB72" s="1207" t="s">
        <v>897</v>
      </c>
      <c r="DC72" s="1225" t="s">
        <v>898</v>
      </c>
      <c r="DD72" s="1226" t="s">
        <v>1761</v>
      </c>
      <c r="DE72" s="1291">
        <v>50.139000000000003</v>
      </c>
      <c r="DF72" s="1292">
        <v>45.204999999999998</v>
      </c>
    </row>
    <row r="73" spans="1:110" x14ac:dyDescent="0.25"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DA73" s="1209">
        <v>53</v>
      </c>
      <c r="DB73" s="1210" t="s">
        <v>897</v>
      </c>
      <c r="DC73" s="1211" t="s">
        <v>940</v>
      </c>
      <c r="DD73" s="1210" t="s">
        <v>960</v>
      </c>
      <c r="DE73" s="1313">
        <v>51.3</v>
      </c>
      <c r="DF73" s="1313">
        <v>46</v>
      </c>
    </row>
    <row r="74" spans="1:110" x14ac:dyDescent="0.25">
      <c r="A74" s="131" t="s">
        <v>3253</v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DA74" s="1209">
        <v>54</v>
      </c>
      <c r="DB74" s="788" t="s">
        <v>897</v>
      </c>
      <c r="DC74" s="830" t="s">
        <v>941</v>
      </c>
      <c r="DD74" s="788" t="s">
        <v>961</v>
      </c>
      <c r="DE74" s="1310">
        <v>46.283000000000001</v>
      </c>
      <c r="DF74" s="1311">
        <v>48.05</v>
      </c>
    </row>
    <row r="75" spans="1:110" ht="13.8" thickBot="1" x14ac:dyDescent="0.3">
      <c r="A75" s="975" t="s">
        <v>777</v>
      </c>
      <c r="J75" s="967" t="str">
        <f>$J$46</f>
        <v>Московская / Московско-Курский / Москва</v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DA75" s="1212">
        <v>55</v>
      </c>
      <c r="DB75" s="1213" t="s">
        <v>897</v>
      </c>
      <c r="DC75" s="1227" t="s">
        <v>898</v>
      </c>
      <c r="DD75" s="1213" t="s">
        <v>764</v>
      </c>
      <c r="DE75" s="1314">
        <v>48.7</v>
      </c>
      <c r="DF75" s="1315">
        <v>44.51</v>
      </c>
    </row>
    <row r="76" spans="1:110" x14ac:dyDescent="0.25">
      <c r="A76" s="9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DA76" s="1195">
        <v>56</v>
      </c>
      <c r="DB76" s="1228" t="s">
        <v>899</v>
      </c>
      <c r="DC76" s="1229" t="s">
        <v>716</v>
      </c>
      <c r="DD76" s="1228" t="s">
        <v>962</v>
      </c>
      <c r="DE76" s="1316">
        <v>53.116999999999997</v>
      </c>
      <c r="DF76" s="1317">
        <v>45.017000000000003</v>
      </c>
    </row>
    <row r="77" spans="1:110" x14ac:dyDescent="0.2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DA77" s="1198">
        <v>57</v>
      </c>
      <c r="DB77" s="1199" t="s">
        <v>899</v>
      </c>
      <c r="DC77" s="1186" t="s">
        <v>717</v>
      </c>
      <c r="DD77" s="1199" t="s">
        <v>718</v>
      </c>
      <c r="DE77" s="1302">
        <v>54.37</v>
      </c>
      <c r="DF77" s="1303">
        <v>52.48</v>
      </c>
    </row>
    <row r="78" spans="1:110" x14ac:dyDescent="0.2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DA78" s="1198">
        <v>58</v>
      </c>
      <c r="DB78" s="1187" t="s">
        <v>899</v>
      </c>
      <c r="DC78" s="1188" t="s">
        <v>719</v>
      </c>
      <c r="DD78" s="1187" t="s">
        <v>943</v>
      </c>
      <c r="DE78" s="1287">
        <v>53.25</v>
      </c>
      <c r="DF78" s="1288">
        <v>50.45</v>
      </c>
    </row>
    <row r="79" spans="1:110" x14ac:dyDescent="0.2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DA79" s="1198">
        <v>59</v>
      </c>
      <c r="DB79" s="1199" t="s">
        <v>899</v>
      </c>
      <c r="DC79" s="1186" t="s">
        <v>942</v>
      </c>
      <c r="DD79" s="1199" t="s">
        <v>765</v>
      </c>
      <c r="DE79" s="1302">
        <v>54.716999999999999</v>
      </c>
      <c r="DF79" s="1303">
        <v>55.832999999999998</v>
      </c>
    </row>
    <row r="80" spans="1:110" x14ac:dyDescent="0.2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DA80" s="1198">
        <v>60</v>
      </c>
      <c r="DB80" s="1199" t="s">
        <v>899</v>
      </c>
      <c r="DC80" s="1200" t="s">
        <v>716</v>
      </c>
      <c r="DD80" s="1201" t="s">
        <v>1789</v>
      </c>
      <c r="DE80" s="1287">
        <v>54.055599999999998</v>
      </c>
      <c r="DF80" s="1288">
        <v>44.948999999999998</v>
      </c>
    </row>
    <row r="81" spans="1:110" x14ac:dyDescent="0.2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DA81" s="1198">
        <v>61</v>
      </c>
      <c r="DB81" s="1199" t="s">
        <v>899</v>
      </c>
      <c r="DC81" s="1200" t="s">
        <v>719</v>
      </c>
      <c r="DD81" s="1201" t="s">
        <v>1816</v>
      </c>
      <c r="DE81" s="1287">
        <v>53.682899999999997</v>
      </c>
      <c r="DF81" s="1288">
        <v>53.645000000000003</v>
      </c>
    </row>
    <row r="82" spans="1:110" x14ac:dyDescent="0.2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DA82" s="1198">
        <v>62</v>
      </c>
      <c r="DB82" s="1230" t="s">
        <v>899</v>
      </c>
      <c r="DC82" s="1231" t="s">
        <v>717</v>
      </c>
      <c r="DD82" s="1232" t="s">
        <v>1843</v>
      </c>
      <c r="DE82" s="1287">
        <v>55.591200000000001</v>
      </c>
      <c r="DF82" s="1288">
        <v>51.97</v>
      </c>
    </row>
    <row r="83" spans="1:110" ht="13.8" thickBot="1" x14ac:dyDescent="0.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DA83" s="1202">
        <v>63</v>
      </c>
      <c r="DB83" s="1233" t="s">
        <v>2554</v>
      </c>
      <c r="DC83" s="1234" t="s">
        <v>2555</v>
      </c>
      <c r="DD83" s="1233" t="s">
        <v>2556</v>
      </c>
      <c r="DE83" s="1318">
        <v>58.017000000000003</v>
      </c>
      <c r="DF83" s="1319">
        <v>56.3</v>
      </c>
    </row>
    <row r="84" spans="1:110" x14ac:dyDescent="0.2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DA84" s="1206">
        <v>64</v>
      </c>
      <c r="DB84" s="1223" t="s">
        <v>2554</v>
      </c>
      <c r="DC84" s="1224" t="s">
        <v>2557</v>
      </c>
      <c r="DD84" s="1223" t="s">
        <v>2558</v>
      </c>
      <c r="DE84" s="1313">
        <v>56.832999999999998</v>
      </c>
      <c r="DF84" s="1313">
        <v>60.633000000000003</v>
      </c>
    </row>
    <row r="85" spans="1:110" x14ac:dyDescent="0.2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DA85" s="1209">
        <v>65</v>
      </c>
      <c r="DB85" s="788" t="s">
        <v>2554</v>
      </c>
      <c r="DC85" s="830" t="s">
        <v>2559</v>
      </c>
      <c r="DD85" s="788" t="s">
        <v>2560</v>
      </c>
      <c r="DE85" s="1310">
        <v>57.116999999999997</v>
      </c>
      <c r="DF85" s="1311">
        <v>65.433000000000007</v>
      </c>
    </row>
    <row r="86" spans="1:110" x14ac:dyDescent="0.2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DA86" s="1209">
        <v>66</v>
      </c>
      <c r="DB86" s="788" t="s">
        <v>2554</v>
      </c>
      <c r="DC86" s="830" t="s">
        <v>720</v>
      </c>
      <c r="DD86" s="788" t="s">
        <v>2563</v>
      </c>
      <c r="DE86" s="1310">
        <v>57.883000000000003</v>
      </c>
      <c r="DF86" s="1311">
        <v>60.067</v>
      </c>
    </row>
    <row r="87" spans="1:110" x14ac:dyDescent="0.2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DA87" s="1209">
        <v>67</v>
      </c>
      <c r="DB87" s="788" t="s">
        <v>2554</v>
      </c>
      <c r="DC87" s="830" t="s">
        <v>2561</v>
      </c>
      <c r="DD87" s="788" t="s">
        <v>2562</v>
      </c>
      <c r="DE87" s="1310">
        <v>61.25</v>
      </c>
      <c r="DF87" s="1311">
        <v>73.5</v>
      </c>
    </row>
    <row r="88" spans="1:110" x14ac:dyDescent="0.25">
      <c r="A88" s="63"/>
      <c r="B88" s="63"/>
      <c r="C88" s="752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DA88" s="1209">
        <v>68</v>
      </c>
      <c r="DB88" s="794" t="s">
        <v>2554</v>
      </c>
      <c r="DC88" s="865" t="s">
        <v>2561</v>
      </c>
      <c r="DD88" s="794" t="s">
        <v>1183</v>
      </c>
      <c r="DE88" s="1293">
        <v>66.090500000000006</v>
      </c>
      <c r="DF88" s="1294">
        <v>76.694999999999993</v>
      </c>
    </row>
    <row r="89" spans="1:110" ht="13.8" thickBot="1" x14ac:dyDescent="0.3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75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DA89" s="1212">
        <v>69</v>
      </c>
      <c r="DB89" s="1213" t="s">
        <v>2554</v>
      </c>
      <c r="DC89" s="1214" t="s">
        <v>2559</v>
      </c>
      <c r="DD89" s="1215" t="s">
        <v>1870</v>
      </c>
      <c r="DE89" s="1295">
        <v>56.112699999999997</v>
      </c>
      <c r="DF89" s="1296">
        <v>69.509</v>
      </c>
    </row>
    <row r="90" spans="1:110" x14ac:dyDescent="0.2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DA90" s="1195">
        <v>70</v>
      </c>
      <c r="DB90" s="1196" t="s">
        <v>2564</v>
      </c>
      <c r="DC90" s="1235" t="s">
        <v>2565</v>
      </c>
      <c r="DD90" s="1196" t="s">
        <v>2566</v>
      </c>
      <c r="DE90" s="1324">
        <v>55.18</v>
      </c>
      <c r="DF90" s="1325">
        <v>61.3</v>
      </c>
    </row>
    <row r="91" spans="1:110" x14ac:dyDescent="0.2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DA91" s="1198">
        <v>71</v>
      </c>
      <c r="DB91" s="1199" t="s">
        <v>2564</v>
      </c>
      <c r="DC91" s="1236" t="s">
        <v>721</v>
      </c>
      <c r="DD91" s="1199" t="s">
        <v>722</v>
      </c>
      <c r="DE91" s="1302">
        <v>55.12</v>
      </c>
      <c r="DF91" s="1303">
        <v>59.4</v>
      </c>
    </row>
    <row r="92" spans="1:110" ht="14.1" customHeight="1" x14ac:dyDescent="0.3">
      <c r="A92" s="749"/>
      <c r="B92" s="63"/>
      <c r="C92" s="63"/>
      <c r="D92" s="63"/>
      <c r="E92" s="754"/>
      <c r="F92" s="755"/>
      <c r="G92" s="63"/>
      <c r="H92" s="1334"/>
      <c r="I92" s="1334"/>
      <c r="J92" s="1334"/>
      <c r="K92" s="756"/>
      <c r="L92" s="1335"/>
      <c r="M92" s="1335"/>
      <c r="N92" s="1335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DA92" s="1198">
        <v>72</v>
      </c>
      <c r="DB92" s="1199" t="s">
        <v>2564</v>
      </c>
      <c r="DC92" s="1236" t="s">
        <v>723</v>
      </c>
      <c r="DD92" s="1199" t="s">
        <v>724</v>
      </c>
      <c r="DE92" s="1302">
        <v>55.466999999999999</v>
      </c>
      <c r="DF92" s="1303">
        <v>65.400000000000006</v>
      </c>
    </row>
    <row r="93" spans="1:110" ht="14.1" customHeight="1" x14ac:dyDescent="0.25">
      <c r="A93" s="749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DA93" s="1198">
        <v>73</v>
      </c>
      <c r="DB93" s="1199" t="s">
        <v>2564</v>
      </c>
      <c r="DC93" s="1236" t="s">
        <v>2569</v>
      </c>
      <c r="DD93" s="1199" t="s">
        <v>2570</v>
      </c>
      <c r="DE93" s="1302">
        <v>54.53</v>
      </c>
      <c r="DF93" s="1303">
        <v>69.099999999999994</v>
      </c>
    </row>
    <row r="94" spans="1:110" x14ac:dyDescent="0.25">
      <c r="A94" s="750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DA94" s="1198">
        <v>74</v>
      </c>
      <c r="DB94" s="1199" t="s">
        <v>2564</v>
      </c>
      <c r="DC94" s="1236" t="s">
        <v>2567</v>
      </c>
      <c r="DD94" s="1199" t="s">
        <v>2568</v>
      </c>
      <c r="DE94" s="1302">
        <v>51.683</v>
      </c>
      <c r="DF94" s="1303">
        <v>55.1</v>
      </c>
    </row>
    <row r="95" spans="1:110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DA95" s="1198">
        <v>75</v>
      </c>
      <c r="DB95" s="1199" t="s">
        <v>2564</v>
      </c>
      <c r="DC95" s="1237" t="s">
        <v>2567</v>
      </c>
      <c r="DD95" s="1199" t="s">
        <v>1182</v>
      </c>
      <c r="DE95" s="1287">
        <v>51.213500000000003</v>
      </c>
      <c r="DF95" s="1288">
        <v>58.619</v>
      </c>
    </row>
    <row r="96" spans="1:110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DA96" s="1198">
        <v>76</v>
      </c>
      <c r="DB96" s="1199" t="s">
        <v>2564</v>
      </c>
      <c r="DC96" s="1200" t="s">
        <v>721</v>
      </c>
      <c r="DD96" s="1201" t="s">
        <v>1897</v>
      </c>
      <c r="DE96" s="1287">
        <v>55.159100000000002</v>
      </c>
      <c r="DF96" s="1288">
        <v>59.143999999999998</v>
      </c>
    </row>
    <row r="97" spans="1:110" ht="13.8" thickBot="1" x14ac:dyDescent="0.3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DA97" s="1202">
        <v>77</v>
      </c>
      <c r="DB97" s="1203" t="s">
        <v>2564</v>
      </c>
      <c r="DC97" s="1204" t="s">
        <v>2565</v>
      </c>
      <c r="DD97" s="1205" t="s">
        <v>1924</v>
      </c>
      <c r="DE97" s="1289">
        <v>53.052999999999997</v>
      </c>
      <c r="DF97" s="1290">
        <v>60.642000000000003</v>
      </c>
    </row>
    <row r="98" spans="1:110" x14ac:dyDescent="0.2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DA98" s="1206">
        <v>78</v>
      </c>
      <c r="DB98" s="1207" t="s">
        <v>2571</v>
      </c>
      <c r="DC98" s="1208" t="s">
        <v>2573</v>
      </c>
      <c r="DD98" s="1207" t="s">
        <v>2574</v>
      </c>
      <c r="DE98" s="1320">
        <v>55.017000000000003</v>
      </c>
      <c r="DF98" s="1321">
        <v>73.382999999999996</v>
      </c>
    </row>
    <row r="99" spans="1:110" x14ac:dyDescent="0.2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DA99" s="1209">
        <v>79</v>
      </c>
      <c r="DB99" s="1210" t="s">
        <v>2571</v>
      </c>
      <c r="DC99" s="1211" t="s">
        <v>2572</v>
      </c>
      <c r="DD99" s="1210" t="s">
        <v>2615</v>
      </c>
      <c r="DE99" s="1313">
        <v>55.03</v>
      </c>
      <c r="DF99" s="1313">
        <v>82.92</v>
      </c>
    </row>
    <row r="100" spans="1:110" x14ac:dyDescent="0.2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DA100" s="1209">
        <v>80</v>
      </c>
      <c r="DB100" s="788" t="s">
        <v>2571</v>
      </c>
      <c r="DC100" s="465" t="s">
        <v>549</v>
      </c>
      <c r="DD100" s="788" t="s">
        <v>778</v>
      </c>
      <c r="DE100" s="1310">
        <v>53.817</v>
      </c>
      <c r="DF100" s="1311">
        <v>86.882999999999996</v>
      </c>
    </row>
    <row r="101" spans="1:110" x14ac:dyDescent="0.2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DA101" s="1209">
        <v>81</v>
      </c>
      <c r="DB101" s="788" t="s">
        <v>2571</v>
      </c>
      <c r="DC101" s="830" t="s">
        <v>2575</v>
      </c>
      <c r="DD101" s="788" t="s">
        <v>2161</v>
      </c>
      <c r="DE101" s="1293">
        <v>55.344099999999997</v>
      </c>
      <c r="DF101" s="1294">
        <v>86.058999999999997</v>
      </c>
    </row>
    <row r="102" spans="1:110" x14ac:dyDescent="0.2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DA102" s="1209">
        <v>82</v>
      </c>
      <c r="DB102" s="788" t="s">
        <v>2571</v>
      </c>
      <c r="DC102" s="830" t="s">
        <v>2576</v>
      </c>
      <c r="DD102" s="788" t="s">
        <v>2577</v>
      </c>
      <c r="DE102" s="1310">
        <v>53.433</v>
      </c>
      <c r="DF102" s="1311">
        <v>83.516999999999996</v>
      </c>
    </row>
    <row r="103" spans="1:110" x14ac:dyDescent="0.2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DA103" s="1209">
        <v>83</v>
      </c>
      <c r="DB103" s="788" t="s">
        <v>2571</v>
      </c>
      <c r="DC103" s="881" t="s">
        <v>2572</v>
      </c>
      <c r="DD103" s="882" t="s">
        <v>1953</v>
      </c>
      <c r="DE103" s="1293">
        <v>55.3551</v>
      </c>
      <c r="DF103" s="1294">
        <v>78.350999999999999</v>
      </c>
    </row>
    <row r="104" spans="1:110" x14ac:dyDescent="0.2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DA104" s="1209">
        <v>84</v>
      </c>
      <c r="DB104" s="788" t="s">
        <v>2571</v>
      </c>
      <c r="DC104" s="881" t="s">
        <v>549</v>
      </c>
      <c r="DD104" s="882" t="s">
        <v>1980</v>
      </c>
      <c r="DE104" s="1293">
        <v>56.062600000000003</v>
      </c>
      <c r="DF104" s="1294">
        <v>85.625</v>
      </c>
    </row>
    <row r="105" spans="1:110" ht="21" thickBot="1" x14ac:dyDescent="0.3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DA105" s="1212">
        <v>85</v>
      </c>
      <c r="DB105" s="1213" t="s">
        <v>2571</v>
      </c>
      <c r="DC105" s="1214" t="s">
        <v>549</v>
      </c>
      <c r="DD105" s="1215" t="s">
        <v>2007</v>
      </c>
      <c r="DE105" s="1295">
        <v>53.699100000000001</v>
      </c>
      <c r="DF105" s="1296">
        <v>88.02</v>
      </c>
    </row>
    <row r="106" spans="1:110" x14ac:dyDescent="0.2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DA106" s="1195">
        <v>86</v>
      </c>
      <c r="DB106" s="1228" t="s">
        <v>2578</v>
      </c>
      <c r="DC106" s="1229" t="s">
        <v>2581</v>
      </c>
      <c r="DD106" s="1228" t="s">
        <v>725</v>
      </c>
      <c r="DE106" s="1322">
        <v>53.72</v>
      </c>
      <c r="DF106" s="1322">
        <v>91.44</v>
      </c>
    </row>
    <row r="107" spans="1:110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DA107" s="1198">
        <v>87</v>
      </c>
      <c r="DB107" s="1187" t="s">
        <v>2578</v>
      </c>
      <c r="DC107" s="1188" t="s">
        <v>2579</v>
      </c>
      <c r="DD107" s="1187" t="s">
        <v>2580</v>
      </c>
      <c r="DE107" s="1306">
        <v>56.01</v>
      </c>
      <c r="DF107" s="1306">
        <v>92.85</v>
      </c>
    </row>
    <row r="108" spans="1:110" ht="13.8" thickBot="1" x14ac:dyDescent="0.3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DA108" s="1202">
        <v>88</v>
      </c>
      <c r="DB108" s="1203" t="s">
        <v>2578</v>
      </c>
      <c r="DC108" s="1204" t="s">
        <v>2141</v>
      </c>
      <c r="DD108" s="1205" t="s">
        <v>2034</v>
      </c>
      <c r="DE108" s="1297">
        <v>56.304299999999998</v>
      </c>
      <c r="DF108" s="1297">
        <v>90.516999999999996</v>
      </c>
    </row>
    <row r="109" spans="1:110" x14ac:dyDescent="0.2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DA109" s="1206">
        <v>89</v>
      </c>
      <c r="DB109" s="1207" t="s">
        <v>2582</v>
      </c>
      <c r="DC109" s="1208" t="s">
        <v>2585</v>
      </c>
      <c r="DD109" s="1207" t="s">
        <v>2586</v>
      </c>
      <c r="DE109" s="1320">
        <v>55.95</v>
      </c>
      <c r="DF109" s="1321">
        <v>98</v>
      </c>
    </row>
    <row r="110" spans="1:110" x14ac:dyDescent="0.2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DA110" s="1209">
        <v>90</v>
      </c>
      <c r="DB110" s="1210" t="s">
        <v>2582</v>
      </c>
      <c r="DC110" s="1211" t="s">
        <v>2583</v>
      </c>
      <c r="DD110" s="1210" t="s">
        <v>2584</v>
      </c>
      <c r="DE110" s="1313">
        <v>52.286000000000001</v>
      </c>
      <c r="DF110" s="1313">
        <v>104.258</v>
      </c>
    </row>
    <row r="111" spans="1:110" x14ac:dyDescent="0.25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DA111" s="1209">
        <v>91</v>
      </c>
      <c r="DB111" s="788" t="s">
        <v>2582</v>
      </c>
      <c r="DC111" s="830" t="s">
        <v>1780</v>
      </c>
      <c r="DD111" s="788" t="s">
        <v>2587</v>
      </c>
      <c r="DE111" s="1310">
        <v>51.832999999999998</v>
      </c>
      <c r="DF111" s="1311">
        <v>107.6</v>
      </c>
    </row>
    <row r="112" spans="1:110" x14ac:dyDescent="0.25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DA112" s="1209">
        <v>92</v>
      </c>
      <c r="DB112" s="788" t="s">
        <v>2582</v>
      </c>
      <c r="DC112" s="830" t="s">
        <v>2588</v>
      </c>
      <c r="DD112" s="794" t="s">
        <v>726</v>
      </c>
      <c r="DE112" s="1310">
        <v>55.783000000000001</v>
      </c>
      <c r="DF112" s="1311">
        <v>109.55</v>
      </c>
    </row>
    <row r="113" spans="1:110" x14ac:dyDescent="0.25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DA113" s="1209">
        <v>93</v>
      </c>
      <c r="DB113" s="794" t="s">
        <v>2582</v>
      </c>
      <c r="DC113" s="865" t="s">
        <v>2588</v>
      </c>
      <c r="DD113" s="794" t="s">
        <v>1184</v>
      </c>
      <c r="DE113" s="1293">
        <v>56.149500000000003</v>
      </c>
      <c r="DF113" s="1294">
        <v>111.72</v>
      </c>
    </row>
    <row r="114" spans="1:110" ht="13.8" thickBot="1" x14ac:dyDescent="0.3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DA114" s="1212">
        <v>94</v>
      </c>
      <c r="DB114" s="1238" t="s">
        <v>2582</v>
      </c>
      <c r="DC114" s="1239" t="s">
        <v>2588</v>
      </c>
      <c r="DD114" s="1238" t="s">
        <v>1185</v>
      </c>
      <c r="DE114" s="1295">
        <v>56.799900000000001</v>
      </c>
      <c r="DF114" s="1296">
        <v>118.27</v>
      </c>
    </row>
    <row r="115" spans="1:110" x14ac:dyDescent="0.2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DA115" s="1195">
        <v>95</v>
      </c>
      <c r="DB115" s="1196" t="s">
        <v>2589</v>
      </c>
      <c r="DC115" s="1197" t="s">
        <v>2590</v>
      </c>
      <c r="DD115" s="1196" t="s">
        <v>2591</v>
      </c>
      <c r="DE115" s="1324">
        <v>52.082999999999998</v>
      </c>
      <c r="DF115" s="1325">
        <v>113.483</v>
      </c>
    </row>
    <row r="116" spans="1:110" x14ac:dyDescent="0.25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DA116" s="1198">
        <v>96</v>
      </c>
      <c r="DB116" s="1199" t="s">
        <v>2589</v>
      </c>
      <c r="DC116" s="1186" t="s">
        <v>2592</v>
      </c>
      <c r="DD116" s="1199" t="s">
        <v>2593</v>
      </c>
      <c r="DE116" s="1287">
        <v>53.738300000000002</v>
      </c>
      <c r="DF116" s="1288">
        <v>119.76</v>
      </c>
    </row>
    <row r="117" spans="1:110" x14ac:dyDescent="0.2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DA117" s="1198">
        <v>97</v>
      </c>
      <c r="DB117" s="1199" t="s">
        <v>2589</v>
      </c>
      <c r="DC117" s="1237" t="s">
        <v>548</v>
      </c>
      <c r="DD117" s="1199" t="s">
        <v>2855</v>
      </c>
      <c r="DE117" s="1287">
        <v>50.389800000000001</v>
      </c>
      <c r="DF117" s="1288">
        <v>116.51</v>
      </c>
    </row>
    <row r="118" spans="1:110" x14ac:dyDescent="0.25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DA118" s="1198">
        <v>98</v>
      </c>
      <c r="DB118" s="1199" t="s">
        <v>2589</v>
      </c>
      <c r="DC118" s="1186" t="s">
        <v>2142</v>
      </c>
      <c r="DD118" s="1199" t="s">
        <v>2594</v>
      </c>
      <c r="DE118" s="1287">
        <v>51.392400000000002</v>
      </c>
      <c r="DF118" s="1288">
        <v>128.13</v>
      </c>
    </row>
    <row r="119" spans="1:110" x14ac:dyDescent="0.25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DA119" s="1198">
        <v>99</v>
      </c>
      <c r="DB119" s="1185" t="s">
        <v>2589</v>
      </c>
      <c r="DC119" s="1186" t="s">
        <v>2592</v>
      </c>
      <c r="DD119" s="1185" t="s">
        <v>1186</v>
      </c>
      <c r="DE119" s="1287">
        <v>53.987000000000002</v>
      </c>
      <c r="DF119" s="1288">
        <v>123.93</v>
      </c>
    </row>
    <row r="120" spans="1:110" x14ac:dyDescent="0.2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DA120" s="1198">
        <v>100</v>
      </c>
      <c r="DB120" s="1199" t="s">
        <v>2589</v>
      </c>
      <c r="DC120" s="1240" t="s">
        <v>2590</v>
      </c>
      <c r="DD120" s="1199" t="s">
        <v>912</v>
      </c>
      <c r="DE120" s="1287">
        <v>51.290999999999997</v>
      </c>
      <c r="DF120" s="1288">
        <v>108.85</v>
      </c>
    </row>
    <row r="121" spans="1:110" x14ac:dyDescent="0.2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DA121" s="1198">
        <v>101</v>
      </c>
      <c r="DB121" s="1199" t="s">
        <v>2589</v>
      </c>
      <c r="DC121" s="1240" t="s">
        <v>2592</v>
      </c>
      <c r="DD121" s="1199" t="s">
        <v>521</v>
      </c>
      <c r="DE121" s="1287">
        <v>53.954500000000003</v>
      </c>
      <c r="DF121" s="1288">
        <v>121.94</v>
      </c>
    </row>
    <row r="122" spans="1:110" ht="13.8" thickBot="1" x14ac:dyDescent="0.3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DA122" s="1202">
        <v>102</v>
      </c>
      <c r="DB122" s="1203" t="s">
        <v>2589</v>
      </c>
      <c r="DC122" s="1204" t="s">
        <v>2142</v>
      </c>
      <c r="DD122" s="1205" t="s">
        <v>2061</v>
      </c>
      <c r="DE122" s="1289">
        <v>50.920400000000001</v>
      </c>
      <c r="DF122" s="1290">
        <v>128.46</v>
      </c>
    </row>
    <row r="123" spans="1:110" x14ac:dyDescent="0.2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DA123" s="1206">
        <v>103</v>
      </c>
      <c r="DB123" s="1223" t="s">
        <v>2595</v>
      </c>
      <c r="DC123" s="1224" t="s">
        <v>2596</v>
      </c>
      <c r="DD123" s="1223" t="s">
        <v>2597</v>
      </c>
      <c r="DE123" s="1291">
        <v>48.517000000000003</v>
      </c>
      <c r="DF123" s="1292">
        <v>135.167</v>
      </c>
    </row>
    <row r="124" spans="1:110" x14ac:dyDescent="0.2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DA124" s="1209">
        <v>104</v>
      </c>
      <c r="DB124" s="788" t="s">
        <v>2595</v>
      </c>
      <c r="DC124" s="830" t="s">
        <v>2598</v>
      </c>
      <c r="DD124" s="788" t="s">
        <v>2599</v>
      </c>
      <c r="DE124" s="1310">
        <v>43.116999999999997</v>
      </c>
      <c r="DF124" s="1311">
        <v>131.93299999999999</v>
      </c>
    </row>
    <row r="125" spans="1:110" x14ac:dyDescent="0.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DA125" s="1209">
        <v>105</v>
      </c>
      <c r="DB125" s="788" t="s">
        <v>2595</v>
      </c>
      <c r="DC125" s="830" t="s">
        <v>2600</v>
      </c>
      <c r="DD125" s="788" t="s">
        <v>2601</v>
      </c>
      <c r="DE125" s="1310">
        <v>50.55</v>
      </c>
      <c r="DF125" s="1311">
        <v>137</v>
      </c>
    </row>
    <row r="126" spans="1:110" x14ac:dyDescent="0.2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DA126" s="1209">
        <v>106</v>
      </c>
      <c r="DB126" s="788" t="s">
        <v>2595</v>
      </c>
      <c r="DC126" s="830" t="s">
        <v>2602</v>
      </c>
      <c r="DD126" s="788" t="s">
        <v>2603</v>
      </c>
      <c r="DE126" s="1310">
        <v>46.95</v>
      </c>
      <c r="DF126" s="1311">
        <v>142.71700000000001</v>
      </c>
    </row>
    <row r="127" spans="1:110" x14ac:dyDescent="0.2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DA127" s="1209">
        <v>107</v>
      </c>
      <c r="DB127" s="788" t="s">
        <v>2595</v>
      </c>
      <c r="DC127" s="830" t="s">
        <v>2604</v>
      </c>
      <c r="DD127" s="788" t="s">
        <v>2605</v>
      </c>
      <c r="DE127" s="1310">
        <v>55.183</v>
      </c>
      <c r="DF127" s="1311">
        <v>124.667</v>
      </c>
    </row>
    <row r="128" spans="1:110" x14ac:dyDescent="0.2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DA128" s="1209">
        <v>108</v>
      </c>
      <c r="DB128" s="788" t="s">
        <v>2595</v>
      </c>
      <c r="DC128" s="830" t="s">
        <v>2602</v>
      </c>
      <c r="DD128" s="788" t="s">
        <v>1145</v>
      </c>
      <c r="DE128" s="1310">
        <v>47.05</v>
      </c>
      <c r="DF128" s="1311">
        <v>142.05000000000001</v>
      </c>
    </row>
    <row r="129" spans="1:110" x14ac:dyDescent="0.2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DA129" s="1209">
        <v>109</v>
      </c>
      <c r="DB129" s="788" t="s">
        <v>2595</v>
      </c>
      <c r="DC129" s="830" t="s">
        <v>2600</v>
      </c>
      <c r="DD129" s="788" t="s">
        <v>2410</v>
      </c>
      <c r="DE129" s="1293">
        <v>49.088900000000002</v>
      </c>
      <c r="DF129" s="1294">
        <v>140.26</v>
      </c>
    </row>
    <row r="130" spans="1:110" x14ac:dyDescent="0.2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DA130" s="1209">
        <v>110</v>
      </c>
      <c r="DB130" s="794" t="s">
        <v>2595</v>
      </c>
      <c r="DC130" s="865" t="s">
        <v>2598</v>
      </c>
      <c r="DD130" s="794" t="s">
        <v>1187</v>
      </c>
      <c r="DE130" s="1293">
        <v>45.935400000000001</v>
      </c>
      <c r="DF130" s="1294">
        <v>133.72</v>
      </c>
    </row>
    <row r="131" spans="1:110" x14ac:dyDescent="0.2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DA131" s="1209">
        <v>111</v>
      </c>
      <c r="DB131" s="794" t="s">
        <v>2595</v>
      </c>
      <c r="DC131" s="830" t="s">
        <v>2604</v>
      </c>
      <c r="DD131" s="794" t="s">
        <v>1188</v>
      </c>
      <c r="DE131" s="1293">
        <v>53.353200000000001</v>
      </c>
      <c r="DF131" s="1294">
        <v>129.99</v>
      </c>
    </row>
    <row r="132" spans="1:110" x14ac:dyDescent="0.2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DA132" s="1209">
        <v>112</v>
      </c>
      <c r="DB132" s="794" t="s">
        <v>2595</v>
      </c>
      <c r="DC132" s="881" t="s">
        <v>2598</v>
      </c>
      <c r="DD132" s="882" t="s">
        <v>2088</v>
      </c>
      <c r="DE132" s="1293">
        <v>43.801400000000001</v>
      </c>
      <c r="DF132" s="1298">
        <v>131.97999999999999</v>
      </c>
    </row>
    <row r="133" spans="1:110" ht="13.8" thickBot="1" x14ac:dyDescent="0.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DA133" s="1212">
        <v>113</v>
      </c>
      <c r="DB133" s="1238" t="s">
        <v>2595</v>
      </c>
      <c r="DC133" s="1214" t="s">
        <v>2598</v>
      </c>
      <c r="DD133" s="1241" t="s">
        <v>2115</v>
      </c>
      <c r="DE133" s="1295">
        <v>42.767400000000002</v>
      </c>
      <c r="DF133" s="1299">
        <v>133.09</v>
      </c>
    </row>
    <row r="134" spans="1:110" x14ac:dyDescent="0.2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75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</row>
    <row r="135" spans="1:110" x14ac:dyDescent="0.2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</row>
    <row r="136" spans="1:110" x14ac:dyDescent="0.25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</row>
    <row r="137" spans="1:110" ht="15.6" x14ac:dyDescent="0.3">
      <c r="A137" s="749"/>
      <c r="B137" s="63"/>
      <c r="C137" s="63"/>
      <c r="D137" s="63"/>
      <c r="E137" s="754"/>
      <c r="F137" s="755"/>
      <c r="G137" s="63"/>
      <c r="H137" s="757"/>
      <c r="I137" s="757"/>
      <c r="J137" s="757"/>
      <c r="K137" s="756"/>
      <c r="L137" s="758"/>
      <c r="M137" s="758"/>
      <c r="N137" s="758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</row>
    <row r="138" spans="1:110" x14ac:dyDescent="0.25">
      <c r="A138" s="749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</row>
    <row r="139" spans="1:110" x14ac:dyDescent="0.25">
      <c r="A139" s="750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</row>
    <row r="140" spans="1:110" x14ac:dyDescent="0.25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</row>
    <row r="141" spans="1:110" x14ac:dyDescent="0.2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751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</row>
    <row r="142" spans="1:110" x14ac:dyDescent="0.25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</row>
    <row r="143" spans="1:110" x14ac:dyDescent="0.25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</row>
    <row r="144" spans="1:110" x14ac:dyDescent="0.25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</row>
    <row r="145" spans="1:93" x14ac:dyDescent="0.2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</row>
    <row r="146" spans="1:93" x14ac:dyDescent="0.25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</row>
    <row r="147" spans="1:93" x14ac:dyDescent="0.25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</row>
    <row r="148" spans="1:93" x14ac:dyDescent="0.25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</row>
    <row r="149" spans="1:93" x14ac:dyDescent="0.25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</row>
    <row r="150" spans="1:93" x14ac:dyDescent="0.25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</row>
    <row r="151" spans="1:93" x14ac:dyDescent="0.25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</row>
    <row r="152" spans="1:93" x14ac:dyDescent="0.25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</row>
    <row r="153" spans="1:93" x14ac:dyDescent="0.25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</row>
    <row r="154" spans="1:93" x14ac:dyDescent="0.25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</row>
    <row r="155" spans="1:93" x14ac:dyDescent="0.2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</row>
    <row r="156" spans="1:93" x14ac:dyDescent="0.25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</row>
    <row r="157" spans="1:93" x14ac:dyDescent="0.25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</row>
    <row r="158" spans="1:93" x14ac:dyDescent="0.25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</row>
    <row r="159" spans="1:93" x14ac:dyDescent="0.25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</row>
    <row r="160" spans="1:93" x14ac:dyDescent="0.25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</row>
    <row r="161" spans="1:93" x14ac:dyDescent="0.25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</row>
    <row r="178" spans="3:16" x14ac:dyDescent="0.25">
      <c r="C178" s="66"/>
    </row>
    <row r="179" spans="3:16" x14ac:dyDescent="0.25">
      <c r="P179" s="59"/>
    </row>
  </sheetData>
  <mergeCells count="5">
    <mergeCell ref="H92:J92"/>
    <mergeCell ref="L92:N92"/>
    <mergeCell ref="L2:N2"/>
    <mergeCell ref="I2:J2"/>
    <mergeCell ref="J46:P46"/>
  </mergeCells>
  <phoneticPr fontId="4" type="noConversion"/>
  <pageMargins left="0" right="0" top="0" bottom="0" header="0.51181102362204722" footer="0.51181102362204722"/>
  <pageSetup paperSize="9" scale="8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7" r:id="rId4" name="Drop Down 5">
              <controlPr defaultSize="0" autoLine="0" autoPict="0">
                <anchor moveWithCells="1">
                  <from>
                    <xdr:col>5</xdr:col>
                    <xdr:colOff>510540</xdr:colOff>
                    <xdr:row>2</xdr:row>
                    <xdr:rowOff>114300</xdr:rowOff>
                  </from>
                  <to>
                    <xdr:col>9</xdr:col>
                    <xdr:colOff>175260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8" r:id="rId5" name="Drop Down 6">
              <controlPr defaultSize="0" autoLine="0" autoPict="0">
                <anchor moveWithCells="1">
                  <from>
                    <xdr:col>2</xdr:col>
                    <xdr:colOff>419100</xdr:colOff>
                    <xdr:row>2</xdr:row>
                    <xdr:rowOff>114300</xdr:rowOff>
                  </from>
                  <to>
                    <xdr:col>4</xdr:col>
                    <xdr:colOff>541020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5" r:id="rId6" name="Drop Down 13">
              <controlPr defaultSize="0" print="0" autoLine="0" autoPict="0">
                <anchor moveWithCells="1">
                  <from>
                    <xdr:col>10</xdr:col>
                    <xdr:colOff>182880</xdr:colOff>
                    <xdr:row>2</xdr:row>
                    <xdr:rowOff>114300</xdr:rowOff>
                  </from>
                  <to>
                    <xdr:col>12</xdr:col>
                    <xdr:colOff>259080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9" r:id="rId7" name="Group Box 27">
              <controlPr defaultSize="0" autoFill="0" autoPict="0">
                <anchor moveWithCells="1">
                  <from>
                    <xdr:col>17</xdr:col>
                    <xdr:colOff>266700</xdr:colOff>
                    <xdr:row>26</xdr:row>
                    <xdr:rowOff>76200</xdr:rowOff>
                  </from>
                  <to>
                    <xdr:col>20</xdr:col>
                    <xdr:colOff>327660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00" r:id="rId8" name="Check Box 28">
              <controlPr defaultSize="0" autoFill="0" autoLine="0" autoPict="0">
                <anchor moveWithCells="1">
                  <from>
                    <xdr:col>17</xdr:col>
                    <xdr:colOff>419100</xdr:colOff>
                    <xdr:row>27</xdr:row>
                    <xdr:rowOff>60960</xdr:rowOff>
                  </from>
                  <to>
                    <xdr:col>19</xdr:col>
                    <xdr:colOff>38100</xdr:colOff>
                    <xdr:row>28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01" r:id="rId9" name="Check Box 29">
              <controlPr defaultSize="0" autoFill="0" autoLine="0" autoPict="0">
                <anchor moveWithCells="1">
                  <from>
                    <xdr:col>19</xdr:col>
                    <xdr:colOff>167640</xdr:colOff>
                    <xdr:row>27</xdr:row>
                    <xdr:rowOff>60960</xdr:rowOff>
                  </from>
                  <to>
                    <xdr:col>20</xdr:col>
                    <xdr:colOff>274320</xdr:colOff>
                    <xdr:row>28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02" r:id="rId10" name="Group Box 30">
              <controlPr defaultSize="0" autoFill="0" autoPict="0">
                <anchor moveWithCells="1">
                  <from>
                    <xdr:col>17</xdr:col>
                    <xdr:colOff>266700</xdr:colOff>
                    <xdr:row>31</xdr:row>
                    <xdr:rowOff>76200</xdr:rowOff>
                  </from>
                  <to>
                    <xdr:col>20</xdr:col>
                    <xdr:colOff>327660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03" r:id="rId11" name="Check Box 31">
              <controlPr defaultSize="0" autoFill="0" autoLine="0" autoPict="0">
                <anchor moveWithCells="1">
                  <from>
                    <xdr:col>17</xdr:col>
                    <xdr:colOff>388620</xdr:colOff>
                    <xdr:row>32</xdr:row>
                    <xdr:rowOff>68580</xdr:rowOff>
                  </from>
                  <to>
                    <xdr:col>19</xdr:col>
                    <xdr:colOff>7620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04" r:id="rId12" name="Check Box 32">
              <controlPr defaultSize="0" autoFill="0" autoLine="0" autoPict="0">
                <anchor moveWithCells="1">
                  <from>
                    <xdr:col>19</xdr:col>
                    <xdr:colOff>144780</xdr:colOff>
                    <xdr:row>32</xdr:row>
                    <xdr:rowOff>45720</xdr:rowOff>
                  </from>
                  <to>
                    <xdr:col>20</xdr:col>
                    <xdr:colOff>251460</xdr:colOff>
                    <xdr:row>33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E179"/>
  <sheetViews>
    <sheetView showGridLines="0" showRowColHeaders="0" showZeros="0" showOutlineSymbols="0" workbookViewId="0">
      <selection activeCell="T12" sqref="T12"/>
    </sheetView>
  </sheetViews>
  <sheetFormatPr defaultRowHeight="13.2" x14ac:dyDescent="0.25"/>
  <cols>
    <col min="1" max="1" width="17.5546875" style="7" bestFit="1" customWidth="1"/>
    <col min="2" max="4" width="9.109375" style="7"/>
    <col min="5" max="5" width="20.6640625" style="7" customWidth="1"/>
    <col min="6" max="6" width="13.88671875" style="7" customWidth="1"/>
    <col min="7" max="8" width="3.44140625" style="7" customWidth="1"/>
    <col min="9" max="10" width="8.109375" style="7" customWidth="1"/>
    <col min="11" max="11" width="6" style="7" customWidth="1"/>
    <col min="12" max="13" width="7.33203125" style="7" customWidth="1"/>
    <col min="14" max="15" width="9.109375" style="7"/>
    <col min="16" max="16" width="2.88671875" style="7" customWidth="1"/>
    <col min="17" max="17" width="1.6640625" customWidth="1"/>
  </cols>
  <sheetData>
    <row r="1" spans="1:31" x14ac:dyDescent="0.25"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1" ht="14.1" customHeight="1" x14ac:dyDescent="0.3">
      <c r="A2" s="908" t="str">
        <f>Ст.прогноза!BH40</f>
        <v>Дорога: Московская</v>
      </c>
      <c r="C2" s="6"/>
      <c r="E2" s="686" t="s">
        <v>748</v>
      </c>
      <c r="F2" s="332"/>
      <c r="G2" s="6"/>
      <c r="I2" s="335"/>
      <c r="J2" s="335"/>
      <c r="K2" s="333"/>
      <c r="L2" s="1339"/>
      <c r="M2" s="1339"/>
      <c r="N2" s="1339"/>
      <c r="O2" s="6"/>
      <c r="P2" s="6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1:31" ht="14.1" customHeight="1" x14ac:dyDescent="0.25">
      <c r="A3" s="337" t="str">
        <f>Ст.прогноза!BH39</f>
        <v>Регион: Московско-Курский</v>
      </c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</row>
    <row r="4" spans="1:31" x14ac:dyDescent="0.25">
      <c r="A4" s="909" t="str">
        <f>"Станция: "&amp;Ст.прогноза!BH38</f>
        <v>Станция: Ожерелье</v>
      </c>
      <c r="C4" s="334" t="s">
        <v>746</v>
      </c>
      <c r="F4" s="334" t="s">
        <v>747</v>
      </c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</row>
    <row r="5" spans="1:31" x14ac:dyDescent="0.25">
      <c r="A5" s="909" t="str">
        <f>"разница мск "&amp;Ст.прогноза!BH42</f>
        <v>разница мск 0:00</v>
      </c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</row>
    <row r="6" spans="1:31" x14ac:dyDescent="0.25"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</row>
    <row r="7" spans="1:31" x14ac:dyDescent="0.25"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</row>
    <row r="8" spans="1:31" x14ac:dyDescent="0.25"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</row>
    <row r="9" spans="1:31" x14ac:dyDescent="0.25"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</row>
    <row r="10" spans="1:31" x14ac:dyDescent="0.25"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</row>
    <row r="11" spans="1:31" x14ac:dyDescent="0.25"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</row>
    <row r="12" spans="1:31" x14ac:dyDescent="0.25"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</row>
    <row r="13" spans="1:31" x14ac:dyDescent="0.25"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</row>
    <row r="14" spans="1:31" x14ac:dyDescent="0.25"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</row>
    <row r="15" spans="1:31" x14ac:dyDescent="0.25"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</row>
    <row r="16" spans="1:31" x14ac:dyDescent="0.25"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</row>
    <row r="17" spans="17:31" x14ac:dyDescent="0.25"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</row>
    <row r="18" spans="17:31" x14ac:dyDescent="0.25"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</row>
    <row r="19" spans="17:31" x14ac:dyDescent="0.25"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</row>
    <row r="20" spans="17:31" x14ac:dyDescent="0.25"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</row>
    <row r="21" spans="17:31" x14ac:dyDescent="0.25"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</row>
    <row r="22" spans="17:31" x14ac:dyDescent="0.25"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</row>
    <row r="23" spans="17:31" x14ac:dyDescent="0.25"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</row>
    <row r="24" spans="17:31" x14ac:dyDescent="0.25"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</row>
    <row r="25" spans="17:31" x14ac:dyDescent="0.25"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</row>
    <row r="26" spans="17:31" x14ac:dyDescent="0.25"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</row>
    <row r="27" spans="17:31" x14ac:dyDescent="0.25"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</row>
    <row r="28" spans="17:31" x14ac:dyDescent="0.25"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</row>
    <row r="29" spans="17:31" x14ac:dyDescent="0.25"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</row>
    <row r="30" spans="17:31" x14ac:dyDescent="0.25"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</row>
    <row r="31" spans="17:31" x14ac:dyDescent="0.25"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</row>
    <row r="32" spans="17:31" x14ac:dyDescent="0.25"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</row>
    <row r="33" spans="1:31" x14ac:dyDescent="0.25"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</row>
    <row r="34" spans="1:31" x14ac:dyDescent="0.25"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</row>
    <row r="35" spans="1:31" x14ac:dyDescent="0.25"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</row>
    <row r="36" spans="1:31" x14ac:dyDescent="0.25"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</row>
    <row r="37" spans="1:31" x14ac:dyDescent="0.25"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</row>
    <row r="38" spans="1:31" x14ac:dyDescent="0.25"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</row>
    <row r="39" spans="1:31" x14ac:dyDescent="0.25"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</row>
    <row r="40" spans="1:31" x14ac:dyDescent="0.25"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</row>
    <row r="41" spans="1:31" x14ac:dyDescent="0.25"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</row>
    <row r="42" spans="1:31" x14ac:dyDescent="0.25">
      <c r="F42" s="5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</row>
    <row r="43" spans="1:31" x14ac:dyDescent="0.25"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</row>
    <row r="44" spans="1:31" x14ac:dyDescent="0.25">
      <c r="P44" s="59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</row>
    <row r="45" spans="1:31" x14ac:dyDescent="0.25"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</row>
    <row r="46" spans="1:31" x14ac:dyDescent="0.25">
      <c r="A46" s="17" t="s">
        <v>3253</v>
      </c>
      <c r="C46" s="302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</row>
    <row r="47" spans="1:31" ht="14.1" customHeight="1" x14ac:dyDescent="0.3">
      <c r="A47" s="669" t="s">
        <v>777</v>
      </c>
      <c r="F47" s="106"/>
      <c r="H47" s="284"/>
      <c r="I47" s="284"/>
      <c r="J47" s="284"/>
      <c r="K47" s="57"/>
      <c r="L47" s="285"/>
      <c r="M47" s="285"/>
      <c r="N47" s="285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</row>
    <row r="48" spans="1:31" ht="14.1" customHeight="1" x14ac:dyDescent="0.25">
      <c r="A48" s="749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</row>
    <row r="49" spans="1:31" x14ac:dyDescent="0.25">
      <c r="A49" s="750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</row>
    <row r="50" spans="1:31" x14ac:dyDescent="0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</row>
    <row r="51" spans="1:31" x14ac:dyDescent="0.2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751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</row>
    <row r="52" spans="1:31" x14ac:dyDescent="0.2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</row>
    <row r="53" spans="1:31" x14ac:dyDescent="0.2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</row>
    <row r="54" spans="1:31" x14ac:dyDescent="0.2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</row>
    <row r="55" spans="1:31" x14ac:dyDescent="0.2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</row>
    <row r="56" spans="1:31" x14ac:dyDescent="0.2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</row>
    <row r="57" spans="1:31" x14ac:dyDescent="0.2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</row>
    <row r="58" spans="1:31" x14ac:dyDescent="0.2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</row>
    <row r="59" spans="1:31" x14ac:dyDescent="0.2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</row>
    <row r="60" spans="1:31" x14ac:dyDescent="0.2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spans="1:31" x14ac:dyDescent="0.2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</row>
    <row r="62" spans="1:31" x14ac:dyDescent="0.2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</row>
    <row r="63" spans="1:31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</row>
    <row r="64" spans="1:31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</row>
    <row r="65" spans="1:31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</row>
    <row r="66" spans="1:31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</row>
    <row r="67" spans="1:31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</row>
    <row r="68" spans="1:31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</row>
    <row r="69" spans="1:31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</row>
    <row r="70" spans="1:31" x14ac:dyDescent="0.2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</row>
    <row r="71" spans="1:31" x14ac:dyDescent="0.2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</row>
    <row r="72" spans="1:31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</row>
    <row r="73" spans="1:31" x14ac:dyDescent="0.2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</row>
    <row r="74" spans="1:31" x14ac:dyDescent="0.2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</row>
    <row r="75" spans="1:31" x14ac:dyDescent="0.2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</row>
    <row r="76" spans="1:31" x14ac:dyDescent="0.25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</row>
    <row r="77" spans="1:31" x14ac:dyDescent="0.2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</row>
    <row r="78" spans="1:31" x14ac:dyDescent="0.2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</row>
    <row r="79" spans="1:31" x14ac:dyDescent="0.2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</row>
    <row r="80" spans="1:31" x14ac:dyDescent="0.2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</row>
    <row r="81" spans="1:31" x14ac:dyDescent="0.2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</row>
    <row r="82" spans="1:31" x14ac:dyDescent="0.2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</row>
    <row r="83" spans="1:31" x14ac:dyDescent="0.2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</row>
    <row r="84" spans="1:31" x14ac:dyDescent="0.2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</row>
    <row r="85" spans="1:31" x14ac:dyDescent="0.2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</row>
    <row r="86" spans="1:31" x14ac:dyDescent="0.2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</row>
    <row r="87" spans="1:31" x14ac:dyDescent="0.2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</row>
    <row r="88" spans="1:31" x14ac:dyDescent="0.25">
      <c r="A88" s="63"/>
      <c r="B88" s="63"/>
      <c r="C88" s="752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</row>
    <row r="89" spans="1:31" x14ac:dyDescent="0.2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75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</row>
    <row r="90" spans="1:31" x14ac:dyDescent="0.2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</row>
    <row r="91" spans="1:31" x14ac:dyDescent="0.2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</row>
    <row r="92" spans="1:31" ht="14.1" customHeight="1" x14ac:dyDescent="0.3">
      <c r="A92" s="749"/>
      <c r="B92" s="63"/>
      <c r="C92" s="63"/>
      <c r="D92" s="63"/>
      <c r="E92" s="754"/>
      <c r="F92" s="755"/>
      <c r="G92" s="63"/>
      <c r="H92" s="1334"/>
      <c r="I92" s="1334"/>
      <c r="J92" s="1334"/>
      <c r="K92" s="756"/>
      <c r="L92" s="1335"/>
      <c r="M92" s="1335"/>
      <c r="N92" s="1335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</row>
    <row r="93" spans="1:31" ht="14.1" customHeight="1" x14ac:dyDescent="0.25">
      <c r="A93" s="749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</row>
    <row r="94" spans="1:31" x14ac:dyDescent="0.25">
      <c r="A94" s="750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spans="1:31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spans="1:31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</row>
    <row r="97" spans="1:31" x14ac:dyDescent="0.2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</row>
    <row r="98" spans="1:31" x14ac:dyDescent="0.2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</row>
    <row r="99" spans="1:31" x14ac:dyDescent="0.2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</row>
    <row r="100" spans="1:31" x14ac:dyDescent="0.2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</row>
    <row r="134" spans="1:16" x14ac:dyDescent="0.25">
      <c r="P134" s="59"/>
    </row>
    <row r="137" spans="1:16" ht="15.6" x14ac:dyDescent="0.3">
      <c r="A137" s="88"/>
      <c r="E137" s="56"/>
      <c r="F137" s="106"/>
      <c r="H137" s="284"/>
      <c r="I137" s="284"/>
      <c r="J137" s="284"/>
      <c r="K137" s="57"/>
      <c r="L137" s="285"/>
      <c r="M137" s="285"/>
      <c r="N137" s="285"/>
    </row>
    <row r="138" spans="1:16" x14ac:dyDescent="0.25">
      <c r="A138" s="88"/>
    </row>
    <row r="139" spans="1:16" x14ac:dyDescent="0.25">
      <c r="A139" s="105"/>
    </row>
    <row r="141" spans="1:16" x14ac:dyDescent="0.25">
      <c r="N141" s="58"/>
    </row>
    <row r="178" spans="3:16" x14ac:dyDescent="0.25">
      <c r="C178" s="66"/>
    </row>
    <row r="179" spans="3:16" x14ac:dyDescent="0.25">
      <c r="P179" s="59"/>
    </row>
  </sheetData>
  <mergeCells count="3">
    <mergeCell ref="H92:J92"/>
    <mergeCell ref="L92:N92"/>
    <mergeCell ref="L2:N2"/>
  </mergeCells>
  <phoneticPr fontId="4" type="noConversion"/>
  <pageMargins left="0.39370078740157483" right="0" top="0" bottom="0" header="0.51181102362204722" footer="0.51181102362204722"/>
  <pageSetup paperSize="9" scale="8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07" r:id="rId4" name="Drop Down 7">
              <controlPr defaultSize="0" autoLine="0" autoPict="0">
                <anchor moveWithCells="1">
                  <from>
                    <xdr:col>5</xdr:col>
                    <xdr:colOff>502920</xdr:colOff>
                    <xdr:row>2</xdr:row>
                    <xdr:rowOff>121920</xdr:rowOff>
                  </from>
                  <to>
                    <xdr:col>9</xdr:col>
                    <xdr:colOff>167640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8" r:id="rId5" name="Drop Down 8">
              <controlPr defaultSize="0" autoLine="0" autoPict="0">
                <anchor moveWithCells="1">
                  <from>
                    <xdr:col>2</xdr:col>
                    <xdr:colOff>419100</xdr:colOff>
                    <xdr:row>2</xdr:row>
                    <xdr:rowOff>121920</xdr:rowOff>
                  </from>
                  <to>
                    <xdr:col>4</xdr:col>
                    <xdr:colOff>541020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5" r:id="rId6" name="Drop Down 15">
              <controlPr defaultSize="0" print="0" autoLine="0" autoPict="0">
                <anchor moveWithCells="1">
                  <from>
                    <xdr:col>9</xdr:col>
                    <xdr:colOff>388620</xdr:colOff>
                    <xdr:row>2</xdr:row>
                    <xdr:rowOff>121920</xdr:rowOff>
                  </from>
                  <to>
                    <xdr:col>12</xdr:col>
                    <xdr:colOff>30480</xdr:colOff>
                    <xdr:row>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FH199"/>
  <sheetViews>
    <sheetView showGridLines="0" showRowColHeaders="0" defaultGridColor="0" colorId="23" zoomScaleNormal="100" workbookViewId="0">
      <pane xSplit="5" ySplit="4" topLeftCell="F89" activePane="bottomRight" state="frozen"/>
      <selection pane="topRight" activeCell="F1" sqref="F1"/>
      <selection pane="bottomLeft" activeCell="A5" sqref="A5"/>
      <selection pane="bottomRight" activeCell="K101" sqref="K101"/>
    </sheetView>
  </sheetViews>
  <sheetFormatPr defaultRowHeight="13.2" x14ac:dyDescent="0.25"/>
  <cols>
    <col min="1" max="1" width="3.33203125" customWidth="1"/>
    <col min="2" max="2" width="6.5546875" customWidth="1"/>
    <col min="3" max="3" width="15.44140625" customWidth="1"/>
    <col min="4" max="4" width="16" customWidth="1"/>
    <col min="5" max="5" width="4.109375" customWidth="1"/>
    <col min="6" max="6" width="4.6640625" customWidth="1"/>
    <col min="7" max="42" width="4.109375" customWidth="1"/>
    <col min="43" max="88" width="4.109375" style="63" customWidth="1"/>
    <col min="89" max="89" width="5" style="63" customWidth="1"/>
    <col min="90" max="90" width="4.6640625" style="63" customWidth="1"/>
    <col min="91" max="91" width="5.6640625" style="278" customWidth="1"/>
    <col min="92" max="92" width="5.109375" style="278" customWidth="1"/>
    <col min="93" max="99" width="5.109375" style="1057" customWidth="1"/>
    <col min="100" max="103" width="3.109375" style="1057" customWidth="1"/>
    <col min="104" max="104" width="3.109375" style="278" customWidth="1"/>
    <col min="105" max="105" width="4.33203125" style="278" customWidth="1"/>
    <col min="106" max="106" width="6.33203125" style="278" customWidth="1"/>
    <col min="107" max="107" width="7.6640625" style="278" customWidth="1"/>
    <col min="108" max="108" width="4" style="278" customWidth="1"/>
    <col min="109" max="109" width="18.88671875" style="278" customWidth="1"/>
    <col min="110" max="110" width="4.44140625" style="278" customWidth="1"/>
    <col min="111" max="114" width="4" style="278" customWidth="1"/>
    <col min="115" max="138" width="4" style="35" customWidth="1"/>
    <col min="139" max="140" width="9.109375" style="35"/>
    <col min="141" max="141" width="4" style="35" customWidth="1"/>
    <col min="142" max="142" width="17.6640625" style="35" customWidth="1"/>
    <col min="143" max="143" width="5.88671875" style="35" customWidth="1"/>
    <col min="144" max="144" width="9.109375" style="35"/>
    <col min="145" max="163" width="6.44140625" style="35" customWidth="1"/>
    <col min="164" max="164" width="9.109375" style="35"/>
  </cols>
  <sheetData>
    <row r="1" spans="1:164" s="52" customFormat="1" ht="27" customHeight="1" x14ac:dyDescent="0.25">
      <c r="A1" s="985"/>
      <c r="B1" s="985"/>
      <c r="C1" s="985"/>
      <c r="D1" s="986" t="s">
        <v>2310</v>
      </c>
      <c r="E1" s="987"/>
      <c r="F1" s="985"/>
      <c r="G1" s="985"/>
      <c r="H1" s="985"/>
      <c r="I1" s="985"/>
      <c r="J1" s="985"/>
      <c r="K1" s="985"/>
      <c r="L1" s="985"/>
      <c r="M1" s="985"/>
      <c r="N1" s="985"/>
      <c r="O1" s="985"/>
      <c r="P1" s="985"/>
      <c r="Q1" s="985"/>
      <c r="R1" s="985"/>
      <c r="S1" s="985"/>
      <c r="T1" s="1343">
        <f>Ввод!FH5</f>
        <v>43682.375</v>
      </c>
      <c r="U1" s="1343"/>
      <c r="V1" s="1343"/>
      <c r="W1" s="1343"/>
      <c r="X1" s="988" t="s">
        <v>2311</v>
      </c>
      <c r="Y1" s="1344">
        <f>T1+2</f>
        <v>43684.375</v>
      </c>
      <c r="Z1" s="1344"/>
      <c r="AA1" s="1344"/>
      <c r="AB1" s="1344"/>
      <c r="AC1" s="1344"/>
      <c r="AD1" s="1344"/>
      <c r="AE1" s="1344"/>
      <c r="AF1" s="985"/>
      <c r="AG1" s="985"/>
      <c r="AH1" s="985"/>
      <c r="AI1" s="985"/>
      <c r="AJ1" s="985"/>
      <c r="AK1" s="985"/>
      <c r="AL1" s="989"/>
      <c r="AM1" s="990"/>
      <c r="AN1" s="985"/>
      <c r="AO1" s="985"/>
      <c r="AP1" s="391"/>
      <c r="AQ1" s="1053"/>
      <c r="AR1" s="1053"/>
      <c r="AS1" s="63"/>
      <c r="AT1" s="63"/>
      <c r="AU1" s="63"/>
      <c r="AV1" s="63"/>
      <c r="AW1" s="63"/>
      <c r="AX1" s="63"/>
      <c r="AY1" s="63"/>
      <c r="AZ1" s="63"/>
      <c r="BA1" s="1053"/>
      <c r="BB1" s="1053"/>
      <c r="BC1" s="1053"/>
      <c r="BD1" s="1053"/>
      <c r="BE1" s="1053"/>
      <c r="BF1" s="1053"/>
      <c r="BG1" s="1053"/>
      <c r="BH1" s="1053"/>
      <c r="BI1" s="1053"/>
      <c r="BJ1" s="1053"/>
      <c r="BK1" s="1053"/>
      <c r="BL1" s="1053"/>
      <c r="BM1" s="1053"/>
      <c r="BN1" s="1053"/>
      <c r="BO1" s="1053"/>
      <c r="BP1" s="1053"/>
      <c r="BQ1" s="1053"/>
      <c r="BR1" s="1053"/>
      <c r="BS1" s="1053"/>
      <c r="BT1" s="1053"/>
      <c r="BU1" s="1053"/>
      <c r="BV1" s="1053"/>
      <c r="BW1" s="1053"/>
      <c r="BX1" s="1053"/>
      <c r="BY1" s="1053"/>
      <c r="BZ1" s="1053"/>
      <c r="CA1" s="1053"/>
      <c r="CB1" s="1053"/>
      <c r="CC1" s="1053"/>
      <c r="CD1" s="1053"/>
      <c r="CE1" s="1053"/>
      <c r="CF1" s="1053"/>
      <c r="CG1" s="1053"/>
      <c r="CH1" s="1053"/>
      <c r="CI1" s="1053"/>
      <c r="CJ1" s="1053"/>
      <c r="CK1" s="1053"/>
      <c r="CL1" s="1053"/>
      <c r="CM1" s="1054"/>
      <c r="CN1" s="1054"/>
      <c r="CO1" s="1055"/>
      <c r="CP1" s="1055"/>
      <c r="CQ1" s="1055"/>
      <c r="CR1" s="1055"/>
      <c r="CS1" s="1055"/>
      <c r="CT1" s="1055"/>
      <c r="CU1" s="1055"/>
      <c r="CV1" s="1055"/>
      <c r="CW1" s="1055"/>
      <c r="CX1" s="1055"/>
      <c r="CY1" s="1055"/>
      <c r="CZ1" s="1054"/>
      <c r="DA1" s="1054"/>
      <c r="DB1" s="1054"/>
      <c r="DC1" s="1054"/>
      <c r="DD1" s="1054"/>
      <c r="DE1" s="1054"/>
      <c r="DF1" s="1054"/>
      <c r="DG1" s="1054"/>
      <c r="DH1" s="1054"/>
      <c r="DI1" s="1054"/>
      <c r="DJ1" s="1054"/>
      <c r="DK1" s="392"/>
      <c r="DL1" s="392"/>
      <c r="DM1" s="392"/>
      <c r="DN1" s="392"/>
      <c r="DO1" s="392"/>
      <c r="DP1" s="392"/>
      <c r="DQ1" s="392"/>
      <c r="DR1" s="392"/>
      <c r="DS1" s="392"/>
      <c r="DT1" s="392"/>
      <c r="DU1" s="392"/>
      <c r="DV1" s="392"/>
      <c r="DW1" s="392"/>
      <c r="DX1" s="392"/>
      <c r="DY1" s="392"/>
      <c r="DZ1" s="392"/>
      <c r="EA1" s="392"/>
      <c r="EB1" s="392"/>
      <c r="EC1" s="392"/>
      <c r="ED1" s="392"/>
      <c r="EE1" s="392"/>
      <c r="EF1" s="392"/>
      <c r="EG1" s="392"/>
      <c r="EH1" s="392"/>
      <c r="EI1" s="392"/>
      <c r="EJ1" s="392"/>
      <c r="EK1" s="392"/>
      <c r="EL1" s="392"/>
      <c r="EM1" s="392"/>
      <c r="EN1" s="392"/>
      <c r="EO1" s="392"/>
      <c r="EP1" s="392"/>
      <c r="EQ1" s="392"/>
      <c r="ER1" s="392"/>
      <c r="ES1" s="392"/>
      <c r="ET1" s="392"/>
      <c r="EU1" s="392"/>
      <c r="EV1" s="392"/>
      <c r="EW1" s="392"/>
      <c r="EX1" s="392"/>
      <c r="EY1" s="392"/>
      <c r="EZ1" s="392"/>
      <c r="FA1" s="392"/>
      <c r="FB1" s="392"/>
      <c r="FC1" s="392"/>
      <c r="FD1" s="392"/>
      <c r="FE1" s="392"/>
      <c r="FF1" s="392"/>
      <c r="FG1" s="392"/>
      <c r="FH1" s="392"/>
    </row>
    <row r="2" spans="1:164" ht="12" customHeight="1" x14ac:dyDescent="0.25">
      <c r="A2" s="991"/>
      <c r="B2" s="992"/>
      <c r="C2" s="991"/>
      <c r="D2" s="991"/>
      <c r="E2" s="993"/>
      <c r="F2" s="994" t="s">
        <v>2312</v>
      </c>
      <c r="G2" s="995"/>
      <c r="H2" s="995"/>
      <c r="I2" s="995"/>
      <c r="J2" s="995"/>
      <c r="K2" s="996"/>
      <c r="L2" s="994" t="s">
        <v>2515</v>
      </c>
      <c r="M2" s="995"/>
      <c r="N2" s="995"/>
      <c r="O2" s="995"/>
      <c r="P2" s="995"/>
      <c r="Q2" s="996"/>
      <c r="R2" s="994" t="s">
        <v>2313</v>
      </c>
      <c r="S2" s="995"/>
      <c r="T2" s="995"/>
      <c r="U2" s="995"/>
      <c r="V2" s="995"/>
      <c r="W2" s="996"/>
      <c r="X2" s="997"/>
      <c r="Y2" s="998" t="str">
        <f>Ввод!FG29</f>
        <v>Метель(++),поземок(+)</v>
      </c>
      <c r="Z2" s="998"/>
      <c r="AA2" s="995"/>
      <c r="AB2" s="995"/>
      <c r="AC2" s="996"/>
      <c r="AD2" s="994" t="s">
        <v>2359</v>
      </c>
      <c r="AE2" s="995"/>
      <c r="AF2" s="995"/>
      <c r="AG2" s="995"/>
      <c r="AH2" s="995"/>
      <c r="AI2" s="996"/>
      <c r="AJ2" s="994" t="str">
        <f>Ввод!FG19</f>
        <v>Температура рельс,гр С</v>
      </c>
      <c r="AK2" s="995"/>
      <c r="AL2" s="995"/>
      <c r="AM2" s="995"/>
      <c r="AN2" s="995"/>
      <c r="AO2" s="996"/>
      <c r="AP2" s="394"/>
      <c r="AQ2" s="1056"/>
      <c r="AR2" s="1056"/>
      <c r="BA2" s="1056"/>
      <c r="BB2" s="1056"/>
      <c r="BC2" s="1056"/>
      <c r="BD2" s="1056"/>
      <c r="BE2" s="1056"/>
      <c r="BF2" s="1056"/>
      <c r="BG2" s="1056"/>
      <c r="BH2" s="1056"/>
      <c r="BI2" s="1056"/>
      <c r="BJ2" s="1056"/>
      <c r="BK2" s="1056"/>
      <c r="BL2" s="1056"/>
      <c r="BM2" s="1056"/>
      <c r="BN2" s="1056"/>
      <c r="BO2" s="1056"/>
      <c r="BP2" s="1056"/>
      <c r="BQ2" s="1056"/>
      <c r="BR2" s="1056"/>
      <c r="BS2" s="1056"/>
      <c r="BT2" s="1056"/>
      <c r="BU2" s="1056"/>
      <c r="BV2" s="1056"/>
      <c r="BW2" s="1056"/>
      <c r="BX2" s="1056"/>
      <c r="BY2" s="1056"/>
      <c r="BZ2" s="1056"/>
      <c r="CA2" s="1056"/>
      <c r="CB2" s="1056"/>
      <c r="CC2" s="1056"/>
      <c r="CD2" s="1056"/>
      <c r="CE2" s="1056"/>
      <c r="CF2" s="1056"/>
      <c r="CG2" s="1056"/>
      <c r="CH2" s="1056"/>
      <c r="CI2" s="1056"/>
      <c r="CJ2" s="1056"/>
      <c r="CK2" s="278"/>
      <c r="CL2" s="278"/>
      <c r="DG2" s="1058"/>
      <c r="DH2" s="1058"/>
      <c r="DI2" s="1058"/>
      <c r="DJ2" s="1058"/>
      <c r="DK2" s="396"/>
      <c r="DL2" s="396"/>
      <c r="DM2" s="396"/>
      <c r="DN2" s="396"/>
      <c r="DO2" s="396"/>
      <c r="DP2" s="396"/>
      <c r="DQ2" s="396"/>
      <c r="DR2" s="396"/>
      <c r="DS2" s="396"/>
      <c r="DT2" s="396"/>
      <c r="DU2" s="396"/>
      <c r="DV2" s="396"/>
      <c r="DW2" s="396"/>
      <c r="DX2" s="396"/>
      <c r="DY2" s="396"/>
      <c r="DZ2" s="396"/>
      <c r="EA2" s="396"/>
      <c r="EB2" s="396"/>
      <c r="EC2" s="396"/>
      <c r="ED2" s="396"/>
      <c r="EE2" s="396"/>
      <c r="EF2" s="396"/>
      <c r="EG2" s="396"/>
      <c r="EH2" s="396"/>
      <c r="EN2" s="397"/>
      <c r="EO2" s="398"/>
      <c r="EP2" s="398"/>
      <c r="EQ2" s="398"/>
      <c r="ER2" s="399"/>
      <c r="ES2" s="400"/>
      <c r="ET2" s="400"/>
      <c r="EU2" s="398"/>
      <c r="EV2" s="398"/>
      <c r="EW2" s="398"/>
      <c r="EX2" s="399"/>
      <c r="EY2" s="400"/>
      <c r="EZ2" s="400"/>
      <c r="FA2" s="398"/>
      <c r="FB2" s="398"/>
      <c r="FC2" s="398"/>
      <c r="FD2" s="399"/>
      <c r="FE2" s="400"/>
      <c r="FF2" s="400"/>
    </row>
    <row r="3" spans="1:164" ht="12" customHeight="1" x14ac:dyDescent="0.25">
      <c r="A3" s="999" t="s">
        <v>887</v>
      </c>
      <c r="B3" s="1000" t="s">
        <v>885</v>
      </c>
      <c r="C3" s="1001" t="s">
        <v>886</v>
      </c>
      <c r="D3" s="1001" t="s">
        <v>2314</v>
      </c>
      <c r="E3" s="1002" t="s">
        <v>2315</v>
      </c>
      <c r="F3" s="1342">
        <f>T1</f>
        <v>43682.375</v>
      </c>
      <c r="G3" s="1340"/>
      <c r="H3" s="1340">
        <f>F3+1</f>
        <v>43683.375</v>
      </c>
      <c r="I3" s="1340"/>
      <c r="J3" s="1340">
        <f>H3+1</f>
        <v>43684.375</v>
      </c>
      <c r="K3" s="1341"/>
      <c r="L3" s="1342">
        <f>F3</f>
        <v>43682.375</v>
      </c>
      <c r="M3" s="1340"/>
      <c r="N3" s="1340">
        <f>H3</f>
        <v>43683.375</v>
      </c>
      <c r="O3" s="1340"/>
      <c r="P3" s="1340">
        <f>J3</f>
        <v>43684.375</v>
      </c>
      <c r="Q3" s="1341"/>
      <c r="R3" s="1342">
        <f>L3</f>
        <v>43682.375</v>
      </c>
      <c r="S3" s="1340"/>
      <c r="T3" s="1340">
        <f>N3</f>
        <v>43683.375</v>
      </c>
      <c r="U3" s="1340"/>
      <c r="V3" s="1340">
        <f>P3</f>
        <v>43684.375</v>
      </c>
      <c r="W3" s="1341"/>
      <c r="X3" s="1342">
        <f>R3</f>
        <v>43682.375</v>
      </c>
      <c r="Y3" s="1340"/>
      <c r="Z3" s="1340">
        <f>T3</f>
        <v>43683.375</v>
      </c>
      <c r="AA3" s="1340"/>
      <c r="AB3" s="1340">
        <f>V3</f>
        <v>43684.375</v>
      </c>
      <c r="AC3" s="1341"/>
      <c r="AD3" s="1342">
        <f>X3</f>
        <v>43682.375</v>
      </c>
      <c r="AE3" s="1340"/>
      <c r="AF3" s="1340">
        <f>Z3</f>
        <v>43683.375</v>
      </c>
      <c r="AG3" s="1340"/>
      <c r="AH3" s="1340">
        <f>AB3</f>
        <v>43684.375</v>
      </c>
      <c r="AI3" s="1341"/>
      <c r="AJ3" s="1342">
        <f>AD3</f>
        <v>43682.375</v>
      </c>
      <c r="AK3" s="1340"/>
      <c r="AL3" s="1340">
        <f>AF3</f>
        <v>43683.375</v>
      </c>
      <c r="AM3" s="1340"/>
      <c r="AN3" s="1340">
        <f>AH3</f>
        <v>43684.375</v>
      </c>
      <c r="AO3" s="1341"/>
      <c r="AP3" s="401"/>
      <c r="AQ3" s="1059"/>
      <c r="AR3" s="1059"/>
      <c r="BA3" s="1059"/>
      <c r="BB3" s="1059"/>
      <c r="BC3" s="1059"/>
      <c r="BD3" s="1059"/>
      <c r="BE3" s="1059"/>
      <c r="BF3" s="1059"/>
      <c r="BG3" s="1059"/>
      <c r="BH3" s="1059"/>
      <c r="BI3" s="1059"/>
      <c r="BJ3" s="1059"/>
      <c r="BK3" s="1059"/>
      <c r="BL3" s="1059"/>
      <c r="BM3" s="1059"/>
      <c r="BN3" s="1059"/>
      <c r="BO3" s="1059"/>
      <c r="BP3" s="1059"/>
      <c r="BQ3" s="1059"/>
      <c r="BR3" s="1059"/>
      <c r="BS3" s="1059"/>
      <c r="BT3" s="1059"/>
      <c r="BU3" s="1059"/>
      <c r="BV3" s="1059"/>
      <c r="BW3" s="1059"/>
      <c r="BX3" s="1059"/>
      <c r="BY3" s="1059"/>
      <c r="BZ3" s="1059"/>
      <c r="CA3" s="1059"/>
      <c r="CB3" s="1059"/>
      <c r="CC3" s="1059"/>
      <c r="CD3" s="1059"/>
      <c r="CE3" s="1059"/>
      <c r="CF3" s="1059"/>
      <c r="CG3" s="1059"/>
      <c r="CH3" s="1059"/>
      <c r="CI3" s="1059"/>
      <c r="CJ3" s="1059"/>
      <c r="CK3" s="1054"/>
      <c r="CL3" s="1054"/>
      <c r="DD3" s="1060"/>
      <c r="DE3" s="1061"/>
      <c r="DF3" s="1062"/>
      <c r="DG3" s="1059"/>
      <c r="DH3" s="1063"/>
      <c r="DI3" s="1063"/>
      <c r="DJ3" s="1063"/>
      <c r="DK3" s="405"/>
      <c r="DL3" s="405"/>
      <c r="DM3" s="405"/>
      <c r="DN3" s="404"/>
      <c r="DO3" s="405"/>
      <c r="DP3" s="405"/>
      <c r="DQ3" s="405"/>
      <c r="DR3" s="405"/>
      <c r="DS3" s="405"/>
      <c r="DT3" s="405"/>
      <c r="DU3" s="404"/>
      <c r="DV3" s="405"/>
      <c r="DW3" s="405"/>
      <c r="DX3" s="405"/>
      <c r="DY3" s="405"/>
      <c r="DZ3" s="405"/>
      <c r="EA3" s="405"/>
      <c r="EB3" s="404"/>
      <c r="EC3" s="405"/>
      <c r="ED3" s="405"/>
      <c r="EE3" s="405"/>
      <c r="EF3" s="405"/>
      <c r="EG3" s="405"/>
      <c r="EH3" s="405"/>
      <c r="EK3" s="402"/>
      <c r="EL3" s="55"/>
      <c r="EM3" s="403"/>
      <c r="EN3" s="397"/>
      <c r="EO3" s="399"/>
      <c r="EP3" s="399"/>
      <c r="EQ3" s="399"/>
      <c r="ER3" s="399"/>
      <c r="ES3" s="400"/>
      <c r="ET3" s="400"/>
      <c r="EU3" s="399"/>
      <c r="EV3" s="399"/>
      <c r="EW3" s="399"/>
      <c r="EX3" s="399"/>
      <c r="EY3" s="400"/>
      <c r="EZ3" s="400"/>
      <c r="FA3" s="399"/>
      <c r="FB3" s="399"/>
      <c r="FC3" s="399"/>
      <c r="FD3" s="399"/>
      <c r="FE3" s="400"/>
      <c r="FF3" s="400"/>
    </row>
    <row r="4" spans="1:164" ht="12" customHeight="1" x14ac:dyDescent="0.25">
      <c r="A4" s="1003"/>
      <c r="B4" s="1004"/>
      <c r="C4" s="1005"/>
      <c r="D4" s="1005"/>
      <c r="E4" s="1051" t="s">
        <v>2316</v>
      </c>
      <c r="F4" s="1007" t="s">
        <v>759</v>
      </c>
      <c r="G4" s="1008" t="s">
        <v>956</v>
      </c>
      <c r="H4" s="1007" t="s">
        <v>759</v>
      </c>
      <c r="I4" s="1008" t="s">
        <v>956</v>
      </c>
      <c r="J4" s="1007" t="s">
        <v>759</v>
      </c>
      <c r="K4" s="1008" t="s">
        <v>956</v>
      </c>
      <c r="L4" s="1007" t="s">
        <v>759</v>
      </c>
      <c r="M4" s="1008" t="s">
        <v>956</v>
      </c>
      <c r="N4" s="1007" t="s">
        <v>759</v>
      </c>
      <c r="O4" s="1008" t="s">
        <v>956</v>
      </c>
      <c r="P4" s="1007" t="s">
        <v>759</v>
      </c>
      <c r="Q4" s="1008" t="s">
        <v>956</v>
      </c>
      <c r="R4" s="1007" t="s">
        <v>759</v>
      </c>
      <c r="S4" s="1008" t="s">
        <v>956</v>
      </c>
      <c r="T4" s="1007" t="s">
        <v>759</v>
      </c>
      <c r="U4" s="1008" t="s">
        <v>956</v>
      </c>
      <c r="V4" s="1007" t="s">
        <v>759</v>
      </c>
      <c r="W4" s="1008" t="s">
        <v>956</v>
      </c>
      <c r="X4" s="1007" t="s">
        <v>759</v>
      </c>
      <c r="Y4" s="1008" t="s">
        <v>956</v>
      </c>
      <c r="Z4" s="1007" t="s">
        <v>759</v>
      </c>
      <c r="AA4" s="1008" t="s">
        <v>956</v>
      </c>
      <c r="AB4" s="1007" t="s">
        <v>759</v>
      </c>
      <c r="AC4" s="1008" t="s">
        <v>956</v>
      </c>
      <c r="AD4" s="1007" t="s">
        <v>759</v>
      </c>
      <c r="AE4" s="1008" t="s">
        <v>956</v>
      </c>
      <c r="AF4" s="1007" t="s">
        <v>759</v>
      </c>
      <c r="AG4" s="1008" t="s">
        <v>956</v>
      </c>
      <c r="AH4" s="1007" t="s">
        <v>759</v>
      </c>
      <c r="AI4" s="1008" t="s">
        <v>956</v>
      </c>
      <c r="AJ4" s="1007" t="s">
        <v>759</v>
      </c>
      <c r="AK4" s="1008" t="s">
        <v>956</v>
      </c>
      <c r="AL4" s="1007" t="s">
        <v>759</v>
      </c>
      <c r="AM4" s="1008" t="s">
        <v>956</v>
      </c>
      <c r="AN4" s="1007" t="s">
        <v>759</v>
      </c>
      <c r="AO4" s="1008" t="s">
        <v>956</v>
      </c>
      <c r="AP4" s="27"/>
      <c r="AQ4" s="1064"/>
      <c r="AR4" s="1064"/>
      <c r="AS4" s="1053"/>
      <c r="AT4" s="1053"/>
      <c r="AU4" s="1053"/>
      <c r="AV4" s="1053"/>
      <c r="AW4" s="1053"/>
      <c r="AX4" s="1053"/>
      <c r="AY4" s="1053"/>
      <c r="AZ4" s="1053"/>
      <c r="BA4" s="1064"/>
      <c r="BB4" s="1064"/>
      <c r="BC4" s="1064"/>
      <c r="BD4" s="1064"/>
      <c r="BE4" s="1064"/>
      <c r="BF4" s="1064"/>
      <c r="BG4" s="1064"/>
      <c r="BH4" s="1064"/>
      <c r="BI4" s="1064"/>
      <c r="BJ4" s="1064"/>
      <c r="BK4" s="1064"/>
      <c r="BL4" s="1064"/>
      <c r="BM4" s="1064"/>
      <c r="BN4" s="1064"/>
      <c r="BO4" s="1064"/>
      <c r="BP4" s="1064"/>
      <c r="BQ4" s="1064"/>
      <c r="BR4" s="1064"/>
      <c r="BS4" s="1064"/>
      <c r="BT4" s="1064"/>
      <c r="BU4" s="1064"/>
      <c r="BV4" s="1064"/>
      <c r="BW4" s="1064"/>
      <c r="BX4" s="1064"/>
      <c r="BY4" s="1064"/>
      <c r="BZ4" s="1064"/>
      <c r="CA4" s="1064"/>
      <c r="CB4" s="1064"/>
      <c r="CC4" s="1064"/>
      <c r="CD4" s="1064"/>
      <c r="CE4" s="1064"/>
      <c r="CF4" s="1064"/>
      <c r="CG4" s="1064"/>
      <c r="CH4" s="1064"/>
      <c r="CI4" s="1064"/>
      <c r="CJ4" s="1064"/>
      <c r="CK4" s="1064"/>
      <c r="CL4" s="1064"/>
      <c r="CN4" s="1065"/>
      <c r="CO4" s="1065"/>
      <c r="CP4" s="1065"/>
      <c r="CQ4" s="1066"/>
      <c r="CR4" s="1066"/>
      <c r="CS4" s="1066"/>
      <c r="CT4" s="1066"/>
      <c r="CU4" s="1066"/>
      <c r="CV4" s="1061"/>
      <c r="DF4" s="1067"/>
      <c r="DG4" s="1064"/>
      <c r="DH4" s="1064"/>
      <c r="DI4" s="1064"/>
      <c r="DJ4" s="1064"/>
      <c r="DK4" s="409"/>
      <c r="DL4" s="409"/>
      <c r="DM4" s="409"/>
      <c r="DN4" s="409"/>
      <c r="DO4" s="409"/>
      <c r="DP4" s="409"/>
      <c r="DQ4" s="409"/>
      <c r="DR4" s="409"/>
      <c r="DS4" s="409"/>
      <c r="DT4" s="409"/>
      <c r="DU4" s="409"/>
      <c r="DV4" s="409"/>
      <c r="DW4" s="409"/>
      <c r="DX4" s="409"/>
      <c r="DY4" s="409"/>
      <c r="DZ4" s="409"/>
      <c r="EA4" s="409"/>
      <c r="EB4" s="409"/>
      <c r="EC4" s="409"/>
      <c r="ED4" s="409"/>
      <c r="EE4" s="409"/>
      <c r="EF4" s="409"/>
      <c r="EG4" s="409"/>
      <c r="EH4" s="409"/>
      <c r="EM4" s="408"/>
      <c r="EN4" s="397"/>
      <c r="EO4" s="410"/>
      <c r="EP4" s="410"/>
      <c r="EQ4" s="410"/>
      <c r="ER4" s="410"/>
      <c r="ES4" s="410"/>
      <c r="ET4" s="410"/>
      <c r="EU4" s="410"/>
      <c r="EV4" s="410"/>
      <c r="EW4" s="410"/>
      <c r="EX4" s="410"/>
      <c r="EY4" s="410"/>
      <c r="EZ4" s="410"/>
      <c r="FA4" s="410"/>
      <c r="FB4" s="410"/>
      <c r="FC4" s="410"/>
      <c r="FD4" s="410"/>
      <c r="FE4" s="410"/>
      <c r="FF4" s="410"/>
    </row>
    <row r="5" spans="1:164" ht="11.85" customHeight="1" x14ac:dyDescent="0.25">
      <c r="A5" s="927">
        <v>1</v>
      </c>
      <c r="B5" s="928" t="str">
        <f>Ст.прогноза!I3</f>
        <v>Окт</v>
      </c>
      <c r="C5" s="928" t="str">
        <f>Ст.прогноза!D3</f>
        <v>Московский</v>
      </c>
      <c r="D5" s="929" t="str">
        <f>Ст.прогноза!E3</f>
        <v>Бологое</v>
      </c>
      <c r="E5" s="930">
        <f>Ст.прогноза!G3</f>
        <v>0</v>
      </c>
      <c r="F5" s="429" t="str">
        <f>CHOOSE(Ввод!$FG$5,Ввод!AP6,Ввод!AV6,Ввод!BB6)</f>
        <v/>
      </c>
      <c r="G5" s="430" t="str">
        <f>CHOOSE(Ввод!$FG$5,Ввод!AQ6,Ввод!AW6,Ввод!BC6)</f>
        <v>··</v>
      </c>
      <c r="H5" s="429" t="str">
        <f>CHOOSE(Ввод!$FG$5,Ввод!AR6,Ввод!AX6,Ввод!BD6)</f>
        <v/>
      </c>
      <c r="I5" s="430" t="str">
        <f>CHOOSE(Ввод!$FG$5,Ввод!AS6,Ввод!AY6,Ввод!BE6)</f>
        <v/>
      </c>
      <c r="J5" s="429" t="str">
        <f>CHOOSE(Ввод!$FG$5,Ввод!AT6,Ввод!AZ6,Ввод!BF6)</f>
        <v>·</v>
      </c>
      <c r="K5" s="430" t="str">
        <f>CHOOSE(Ввод!$FG$5,Ввод!AU6,Ввод!BA6,Ввод!BG6)</f>
        <v>···</v>
      </c>
      <c r="L5" s="431">
        <f>CHOOSE(Ввод!$FG$5,Ввод!BJ6,Ввод!BP6,Ввод!BV6)</f>
        <v>0</v>
      </c>
      <c r="M5" s="432">
        <f>CHOOSE(Ввод!$FG$5,Ввод!BK6,Ввод!BQ6,Ввод!BW6)</f>
        <v>5</v>
      </c>
      <c r="N5" s="431">
        <f>CHOOSE(Ввод!$FG$5,Ввод!BL6,Ввод!BR6,Ввод!BX6)</f>
        <v>0</v>
      </c>
      <c r="O5" s="432">
        <f>CHOOSE(Ввод!$FG$5,Ввод!BM6,Ввод!BS6,Ввод!BY6)</f>
        <v>0</v>
      </c>
      <c r="P5" s="431">
        <f>CHOOSE(Ввод!$FG$5,Ввод!BN6,Ввод!BT6,Ввод!BZ6)</f>
        <v>1</v>
      </c>
      <c r="Q5" s="433">
        <f>CHOOSE(Ввод!$FG$5,Ввод!BO6,Ввод!BU6,Ввод!CA6)</f>
        <v>20</v>
      </c>
      <c r="R5" s="650">
        <f>CHOOSE(Ввод!$FG$5,Ввод!CD6,Ввод!CJ6,Ввод!CP6)</f>
        <v>7.8</v>
      </c>
      <c r="S5" s="651">
        <f>CHOOSE(Ввод!$FG$5,Ввод!CE6,Ввод!CK6,Ввод!CQ6)</f>
        <v>10.4</v>
      </c>
      <c r="T5" s="650">
        <f>CHOOSE(Ввод!$FG$5,Ввод!CF6,Ввод!CL6,Ввод!CR6)</f>
        <v>7.3</v>
      </c>
      <c r="U5" s="651">
        <f>CHOOSE(Ввод!$FG$5,Ввод!CG6,Ввод!CM6,Ввод!CS6)</f>
        <v>20.9</v>
      </c>
      <c r="V5" s="650">
        <f>CHOOSE(Ввод!$FG$5,Ввод!CH6,Ввод!CN6,Ввод!CT6)</f>
        <v>9</v>
      </c>
      <c r="W5" s="651">
        <f>CHOOSE(Ввод!$FG$5,Ввод!CI6,Ввод!CO6,Ввод!CU6)</f>
        <v>18.899999999999999</v>
      </c>
      <c r="X5" s="434" t="str">
        <f xml:space="preserve"> CHOOSE(Ввод!$FG$22,CHOOSE(Ввод!$FG$5,Ввод!BJ136,Ввод!BP136,Ввод!BV136),CHOOSE(Ввод!$FG$5,Ввод!AP136,Ввод!AV136,Ввод!BB136))</f>
        <v>-</v>
      </c>
      <c r="Y5" s="417" t="str">
        <f xml:space="preserve"> CHOOSE(Ввод!$FG$22,CHOOSE(Ввод!$FG$5,Ввод!BK136,Ввод!BQ136,Ввод!BW136),CHOOSE(Ввод!$FG$5,Ввод!AQ136,Ввод!AW136,Ввод!BC136))</f>
        <v>-</v>
      </c>
      <c r="Z5" s="434" t="str">
        <f xml:space="preserve"> CHOOSE(Ввод!$FG$22,CHOOSE(Ввод!$FG$5,Ввод!BL136,Ввод!BR136,Ввод!BX136),CHOOSE(Ввод!$FG$5,Ввод!AR136,Ввод!AX136,Ввод!BD136))</f>
        <v>-</v>
      </c>
      <c r="AA5" s="417" t="str">
        <f xml:space="preserve"> CHOOSE(Ввод!$FG$22,CHOOSE(Ввод!$FG$5,Ввод!BM136,Ввод!BS136,Ввод!BY136),CHOOSE(Ввод!$FG$5,Ввод!AS136,Ввод!AY136,Ввод!BE136))</f>
        <v>-</v>
      </c>
      <c r="AB5" s="434" t="str">
        <f xml:space="preserve"> CHOOSE(Ввод!$FG$22,CHOOSE(Ввод!$FG$5,Ввод!BN136,Ввод!BT136,Ввод!BZ136),CHOOSE(Ввод!$FG$5,Ввод!AT136,Ввод!AZ136,Ввод!BF136))</f>
        <v>-</v>
      </c>
      <c r="AC5" s="417" t="str">
        <f xml:space="preserve"> CHOOSE(Ввод!$FG$22,CHOOSE(Ввод!$FG$5,Ввод!BO136,Ввод!BU136,Ввод!CA136),CHOOSE(Ввод!$FG$5,Ввод!AU136,Ввод!BA136,Ввод!BG136))</f>
        <v>-</v>
      </c>
      <c r="AD5" s="435">
        <f>CHOOSE(Ввод!$FG$5,Ввод!DR6,Ввод!DX6,Ввод!ED6)</f>
        <v>10</v>
      </c>
      <c r="AE5" s="436">
        <f>CHOOSE(Ввод!$FG$5,Ввод!DS6,Ввод!DY6,Ввод!EE6)</f>
        <v>15</v>
      </c>
      <c r="AF5" s="435">
        <f>CHOOSE(Ввод!$FG$5,Ввод!DT6,Ввод!DZ6,Ввод!EF6)</f>
        <v>10</v>
      </c>
      <c r="AG5" s="436">
        <f>CHOOSE(Ввод!$FG$5,Ввод!DU6,Ввод!EA6,Ввод!EG6)</f>
        <v>10</v>
      </c>
      <c r="AH5" s="435">
        <f>CHOOSE(Ввод!$FG$5,Ввод!DV6,Ввод!EB6,Ввод!EH6)</f>
        <v>5</v>
      </c>
      <c r="AI5" s="436">
        <f>CHOOSE(Ввод!$FG$5,Ввод!DW6,Ввод!EC6,Ввод!EI6)</f>
        <v>10</v>
      </c>
      <c r="AJ5" s="693">
        <f xml:space="preserve"> CHOOSE(Ввод!$FG$12,CHOOSE(Ввод!$FG$5,Ввод!EL6,Ввод!ER6,Ввод!EX6),CHOOSE(Ввод!$FG$5,Ввод!CX6,Ввод!DD6,Ввод!DJ6))</f>
        <v>5.8</v>
      </c>
      <c r="AK5" s="694">
        <f xml:space="preserve"> CHOOSE(Ввод!$FG$12,CHOOSE(Ввод!$FG$5,Ввод!EM6,Ввод!ES6,Ввод!EY6),CHOOSE(Ввод!$FG$5,Ввод!CY6,Ввод!DE6,Ввод!DK6))</f>
        <v>14.4</v>
      </c>
      <c r="AL5" s="693">
        <f xml:space="preserve"> CHOOSE(Ввод!$FG$12,CHOOSE(Ввод!$FG$5,Ввод!EN6,Ввод!ET6,Ввод!EZ6),CHOOSE(Ввод!$FG$5,Ввод!CZ6,Ввод!DF6,Ввод!DL6))</f>
        <v>5.3</v>
      </c>
      <c r="AM5" s="694">
        <f xml:space="preserve"> CHOOSE(Ввод!$FG$12,CHOOSE(Ввод!$FG$5,Ввод!EO6,Ввод!EU6,Ввод!FA6),CHOOSE(Ввод!$FG$5,Ввод!DA6,Ввод!DG6,Ввод!DM6))</f>
        <v>35.9</v>
      </c>
      <c r="AN5" s="693">
        <f xml:space="preserve"> CHOOSE(Ввод!$FG$12,CHOOSE(Ввод!$FG$5,Ввод!EP6,Ввод!EV6,Ввод!FB6),CHOOSE(Ввод!$FG$5,Ввод!DB6,Ввод!DH6,Ввод!DN6))</f>
        <v>7</v>
      </c>
      <c r="AO5" s="694">
        <f xml:space="preserve"> CHOOSE(Ввод!$FG$12,CHOOSE(Ввод!$FG$5,Ввод!EQ6,Ввод!EW6,Ввод!FC6),CHOOSE(Ввод!$FG$5,Ввод!DC6,Ввод!DI6,Ввод!DO6))</f>
        <v>24.9</v>
      </c>
      <c r="AP5" s="420"/>
      <c r="AQ5" s="1068"/>
      <c r="AR5" s="1068"/>
      <c r="AS5" s="1056"/>
      <c r="AT5" s="1056"/>
      <c r="AU5" s="1056"/>
      <c r="AV5" s="1056"/>
      <c r="AW5" s="1056"/>
      <c r="AX5" s="1056"/>
      <c r="AY5" s="1056"/>
      <c r="AZ5" s="1056"/>
      <c r="BA5" s="1068"/>
      <c r="BB5" s="1068"/>
      <c r="BC5" s="1068"/>
      <c r="BD5" s="1068"/>
      <c r="BE5" s="1068"/>
      <c r="BF5" s="1068"/>
      <c r="BG5" s="1068"/>
      <c r="BH5" s="1068"/>
      <c r="BI5" s="1068"/>
      <c r="BJ5" s="1068"/>
      <c r="BK5" s="1068"/>
      <c r="BL5" s="1068"/>
      <c r="BM5" s="1068"/>
      <c r="BN5" s="1068"/>
      <c r="BO5" s="1068"/>
      <c r="BP5" s="1068"/>
      <c r="BQ5" s="1068"/>
      <c r="BR5" s="1068"/>
      <c r="BS5" s="1068"/>
      <c r="BT5" s="1068"/>
      <c r="BU5" s="1068"/>
      <c r="BV5" s="1068"/>
      <c r="BW5" s="1068"/>
      <c r="BX5" s="1068"/>
      <c r="BY5" s="1068"/>
      <c r="BZ5" s="1068"/>
      <c r="CA5" s="1068"/>
      <c r="CB5" s="1068"/>
      <c r="CC5" s="1068"/>
      <c r="CD5" s="1068"/>
      <c r="CE5" s="1068"/>
      <c r="CF5" s="1068"/>
      <c r="CG5" s="1068"/>
      <c r="CH5" s="1068"/>
      <c r="CI5" s="1068"/>
      <c r="CJ5" s="1068"/>
      <c r="CK5" s="1069"/>
      <c r="CL5" s="1069"/>
      <c r="CN5" s="1070"/>
      <c r="CO5" s="1070"/>
      <c r="CP5" s="1070"/>
      <c r="CQ5" s="1070"/>
      <c r="CR5" s="1070"/>
      <c r="CS5" s="1070"/>
      <c r="CT5" s="1070"/>
      <c r="CU5" s="1070"/>
      <c r="CV5" s="1061"/>
      <c r="DD5" s="1061"/>
      <c r="DE5" s="1071"/>
      <c r="DG5" s="1072"/>
      <c r="DH5" s="1072"/>
      <c r="DI5" s="1072"/>
      <c r="DJ5" s="1072"/>
      <c r="DK5" s="424"/>
      <c r="DL5" s="424"/>
      <c r="DM5" s="424"/>
      <c r="DN5" s="425"/>
      <c r="DO5" s="425"/>
      <c r="DP5" s="425"/>
      <c r="DQ5" s="425"/>
      <c r="DR5" s="425"/>
      <c r="DS5" s="425"/>
      <c r="DT5" s="425"/>
      <c r="DU5" s="425"/>
      <c r="DV5" s="425"/>
      <c r="DW5" s="425"/>
      <c r="DX5" s="425"/>
      <c r="DY5" s="425"/>
      <c r="DZ5" s="425"/>
      <c r="EA5" s="425"/>
      <c r="EB5" s="425"/>
      <c r="EC5" s="425"/>
      <c r="ED5" s="425"/>
      <c r="EE5" s="425"/>
      <c r="EF5" s="425"/>
      <c r="EG5" s="425"/>
      <c r="EH5" s="425"/>
      <c r="EK5" s="55"/>
      <c r="EL5" s="423"/>
      <c r="EO5" s="426"/>
      <c r="EP5" s="427"/>
      <c r="EQ5" s="428"/>
      <c r="ER5" s="428"/>
      <c r="ES5" s="428"/>
      <c r="ET5" s="428"/>
      <c r="EU5" s="426"/>
      <c r="EV5" s="427"/>
      <c r="EW5" s="428"/>
      <c r="EX5" s="428"/>
      <c r="EY5" s="428"/>
      <c r="EZ5" s="428"/>
      <c r="FA5" s="426"/>
      <c r="FB5" s="427"/>
      <c r="FC5" s="428"/>
      <c r="FD5" s="428"/>
      <c r="FE5" s="428"/>
      <c r="FF5" s="428"/>
    </row>
    <row r="6" spans="1:164" ht="11.85" customHeight="1" x14ac:dyDescent="0.25">
      <c r="A6" s="931">
        <v>2</v>
      </c>
      <c r="B6" s="932" t="str">
        <f>Ст.прогноза!I4</f>
        <v>Окт</v>
      </c>
      <c r="C6" s="932" t="str">
        <f>Ст.прогноза!D4</f>
        <v>СПб-Витебский</v>
      </c>
      <c r="D6" s="933" t="str">
        <f>Ст.прогноза!E4</f>
        <v>Псков</v>
      </c>
      <c r="E6" s="934">
        <f>Ст.прогноза!G4</f>
        <v>0</v>
      </c>
      <c r="F6" s="429" t="str">
        <f>CHOOSE(Ввод!$FG$5,Ввод!AP7,Ввод!AV7,Ввод!BB7)</f>
        <v/>
      </c>
      <c r="G6" s="430" t="str">
        <f>CHOOSE(Ввод!$FG$5,Ввод!AQ7,Ввод!AW7,Ввод!BC7)</f>
        <v/>
      </c>
      <c r="H6" s="429" t="str">
        <f>CHOOSE(Ввод!$FG$5,Ввод!AR7,Ввод!AX7,Ввод!BD7)</f>
        <v/>
      </c>
      <c r="I6" s="430" t="str">
        <f>CHOOSE(Ввод!$FG$5,Ввод!AS7,Ввод!AY7,Ввод!BE7)</f>
        <v>·</v>
      </c>
      <c r="J6" s="429" t="str">
        <f>CHOOSE(Ввод!$FG$5,Ввод!AT7,Ввод!AZ7,Ввод!BF7)</f>
        <v/>
      </c>
      <c r="K6" s="430" t="str">
        <f>CHOOSE(Ввод!$FG$5,Ввод!AU7,Ввод!BA7,Ввод!BG7)</f>
        <v>··</v>
      </c>
      <c r="L6" s="431">
        <f>CHOOSE(Ввод!$FG$5,Ввод!BJ7,Ввод!BP7,Ввод!BV7)</f>
        <v>0</v>
      </c>
      <c r="M6" s="432">
        <f>CHOOSE(Ввод!$FG$5,Ввод!BK7,Ввод!BQ7,Ввод!BW7)</f>
        <v>0</v>
      </c>
      <c r="N6" s="431">
        <f>CHOOSE(Ввод!$FG$5,Ввод!BL7,Ввод!BR7,Ввод!BX7)</f>
        <v>0</v>
      </c>
      <c r="O6" s="432">
        <f>CHOOSE(Ввод!$FG$5,Ввод!BM7,Ввод!BS7,Ввод!BY7)</f>
        <v>1</v>
      </c>
      <c r="P6" s="431">
        <f>CHOOSE(Ввод!$FG$5,Ввод!BN7,Ввод!BT7,Ввод!BZ7)</f>
        <v>0</v>
      </c>
      <c r="Q6" s="433">
        <f>CHOOSE(Ввод!$FG$5,Ввод!BO7,Ввод!BU7,Ввод!CA7)</f>
        <v>5</v>
      </c>
      <c r="R6" s="650">
        <f>CHOOSE(Ввод!$FG$5,Ввод!CD7,Ввод!CJ7,Ввод!CP7)</f>
        <v>9</v>
      </c>
      <c r="S6" s="651">
        <f>CHOOSE(Ввод!$FG$5,Ввод!CE7,Ввод!CK7,Ввод!CQ7)</f>
        <v>18.100000000000001</v>
      </c>
      <c r="T6" s="650">
        <f>CHOOSE(Ввод!$FG$5,Ввод!CF7,Ввод!CL7,Ввод!CR7)</f>
        <v>10.1</v>
      </c>
      <c r="U6" s="651">
        <f>CHOOSE(Ввод!$FG$5,Ввод!CG7,Ввод!CM7,Ввод!CS7)</f>
        <v>22.8</v>
      </c>
      <c r="V6" s="650">
        <f>CHOOSE(Ввод!$FG$5,Ввод!CH7,Ввод!CN7,Ввод!CT7)</f>
        <v>12.2</v>
      </c>
      <c r="W6" s="651">
        <f>CHOOSE(Ввод!$FG$5,Ввод!CI7,Ввод!CO7,Ввод!CU7)</f>
        <v>22.2</v>
      </c>
      <c r="X6" s="434" t="str">
        <f xml:space="preserve"> CHOOSE(Ввод!$FG$22,CHOOSE(Ввод!$FG$5,Ввод!BJ137,Ввод!BP137,Ввод!BV137),CHOOSE(Ввод!$FG$5,Ввод!AP137,Ввод!AV137,Ввод!BB137))</f>
        <v>-</v>
      </c>
      <c r="Y6" s="417" t="str">
        <f xml:space="preserve"> CHOOSE(Ввод!$FG$22,CHOOSE(Ввод!$FG$5,Ввод!BK137,Ввод!BQ137,Ввод!BW137),CHOOSE(Ввод!$FG$5,Ввод!AQ137,Ввод!AW137,Ввод!BC137))</f>
        <v>-</v>
      </c>
      <c r="Z6" s="434" t="str">
        <f xml:space="preserve"> CHOOSE(Ввод!$FG$22,CHOOSE(Ввод!$FG$5,Ввод!BL137,Ввод!BR137,Ввод!BX137),CHOOSE(Ввод!$FG$5,Ввод!AR137,Ввод!AX137,Ввод!BD137))</f>
        <v>-</v>
      </c>
      <c r="AA6" s="417" t="str">
        <f xml:space="preserve"> CHOOSE(Ввод!$FG$22,CHOOSE(Ввод!$FG$5,Ввод!BM137,Ввод!BS137,Ввод!BY137),CHOOSE(Ввод!$FG$5,Ввод!AS137,Ввод!AY137,Ввод!BE137))</f>
        <v>-</v>
      </c>
      <c r="AB6" s="434" t="str">
        <f xml:space="preserve"> CHOOSE(Ввод!$FG$22,CHOOSE(Ввод!$FG$5,Ввод!BN137,Ввод!BT137,Ввод!BZ137),CHOOSE(Ввод!$FG$5,Ввод!AT137,Ввод!AZ137,Ввод!BF137))</f>
        <v>-</v>
      </c>
      <c r="AC6" s="417" t="str">
        <f xml:space="preserve"> CHOOSE(Ввод!$FG$22,CHOOSE(Ввод!$FG$5,Ввод!BO137,Ввод!BU137,Ввод!CA137),CHOOSE(Ввод!$FG$5,Ввод!AU137,Ввод!BA137,Ввод!BG137))</f>
        <v>-</v>
      </c>
      <c r="AD6" s="435">
        <f>CHOOSE(Ввод!$FG$5,Ввод!DR7,Ввод!DX7,Ввод!ED7)</f>
        <v>9</v>
      </c>
      <c r="AE6" s="436">
        <f>CHOOSE(Ввод!$FG$5,Ввод!DS7,Ввод!DY7,Ввод!EE7)</f>
        <v>9</v>
      </c>
      <c r="AF6" s="435">
        <f>CHOOSE(Ввод!$FG$5,Ввод!DT7,Ввод!DZ7,Ввод!EF7)</f>
        <v>11</v>
      </c>
      <c r="AG6" s="436">
        <f>CHOOSE(Ввод!$FG$5,Ввод!DU7,Ввод!EA7,Ввод!EG7)</f>
        <v>7</v>
      </c>
      <c r="AH6" s="435">
        <f>CHOOSE(Ввод!$FG$5,Ввод!DV7,Ввод!EB7,Ввод!EH7)</f>
        <v>6</v>
      </c>
      <c r="AI6" s="436">
        <f>CHOOSE(Ввод!$FG$5,Ввод!DW7,Ввод!EC7,Ввод!EI7)</f>
        <v>9</v>
      </c>
      <c r="AJ6" s="693">
        <f xml:space="preserve"> CHOOSE(Ввод!$FG$12,CHOOSE(Ввод!$FG$5,Ввод!EL7,Ввод!ER7,Ввод!EX7),CHOOSE(Ввод!$FG$5,Ввод!CX7,Ввод!DD7,Ввод!DJ7))</f>
        <v>7</v>
      </c>
      <c r="AK6" s="694">
        <f xml:space="preserve"> CHOOSE(Ввод!$FG$12,CHOOSE(Ввод!$FG$5,Ввод!EM7,Ввод!ES7,Ввод!EY7),CHOOSE(Ввод!$FG$5,Ввод!CY7,Ввод!DE7,Ввод!DK7))</f>
        <v>24.4</v>
      </c>
      <c r="AL6" s="693">
        <f xml:space="preserve"> CHOOSE(Ввод!$FG$12,CHOOSE(Ввод!$FG$5,Ввод!EN7,Ввод!ET7,Ввод!EZ7),CHOOSE(Ввод!$FG$5,Ввод!CZ7,Ввод!DF7,Ввод!DL7))</f>
        <v>8.1</v>
      </c>
      <c r="AM6" s="694">
        <f xml:space="preserve"> CHOOSE(Ввод!$FG$12,CHOOSE(Ввод!$FG$5,Ввод!EO7,Ввод!EU7,Ввод!FA7),CHOOSE(Ввод!$FG$5,Ввод!DA7,Ввод!DG7,Ввод!DM7))</f>
        <v>37.799999999999997</v>
      </c>
      <c r="AN6" s="693">
        <f xml:space="preserve"> CHOOSE(Ввод!$FG$12,CHOOSE(Ввод!$FG$5,Ввод!EP7,Ввод!EV7,Ввод!FB7),CHOOSE(Ввод!$FG$5,Ввод!DB7,Ввод!DH7,Ввод!DN7))</f>
        <v>10.199999999999999</v>
      </c>
      <c r="AO6" s="694">
        <f xml:space="preserve"> CHOOSE(Ввод!$FG$12,CHOOSE(Ввод!$FG$5,Ввод!EQ7,Ввод!EW7,Ввод!FC7),CHOOSE(Ввод!$FG$5,Ввод!DC7,Ввод!DI7,Ввод!DO7))</f>
        <v>24.8</v>
      </c>
      <c r="AP6" s="420"/>
      <c r="AQ6" s="1068"/>
      <c r="AR6" s="1068"/>
      <c r="AS6" s="1059"/>
      <c r="AT6" s="1059"/>
      <c r="AU6" s="1059"/>
      <c r="AV6" s="1059"/>
      <c r="AW6" s="1059"/>
      <c r="AX6" s="1059"/>
      <c r="AY6" s="1059"/>
      <c r="AZ6" s="1059"/>
      <c r="BA6" s="1068"/>
      <c r="BB6" s="1068"/>
      <c r="BC6" s="1068"/>
      <c r="BD6" s="1068"/>
      <c r="BE6" s="1068"/>
      <c r="BF6" s="1068"/>
      <c r="BG6" s="1068"/>
      <c r="BH6" s="1068"/>
      <c r="BI6" s="1068"/>
      <c r="BJ6" s="1068"/>
      <c r="BK6" s="1068"/>
      <c r="BL6" s="1068"/>
      <c r="BM6" s="1068"/>
      <c r="BN6" s="1068"/>
      <c r="BO6" s="1068"/>
      <c r="BP6" s="1068"/>
      <c r="BQ6" s="1068"/>
      <c r="BR6" s="1068"/>
      <c r="BS6" s="1068"/>
      <c r="BT6" s="1068"/>
      <c r="BU6" s="1068"/>
      <c r="BV6" s="1068"/>
      <c r="BW6" s="1068"/>
      <c r="BX6" s="1068"/>
      <c r="BY6" s="1068"/>
      <c r="BZ6" s="1068"/>
      <c r="CA6" s="1068"/>
      <c r="CB6" s="1068"/>
      <c r="CC6" s="1068"/>
      <c r="CD6" s="1068"/>
      <c r="CE6" s="1068"/>
      <c r="CF6" s="1068"/>
      <c r="CG6" s="1068"/>
      <c r="CH6" s="1068"/>
      <c r="CI6" s="1068"/>
      <c r="CJ6" s="1068"/>
      <c r="CK6" s="1069"/>
      <c r="CL6" s="1069"/>
      <c r="CN6" s="1073"/>
      <c r="CO6" s="1061"/>
      <c r="CP6" s="1061"/>
      <c r="CQ6" s="1061"/>
      <c r="CR6" s="1061"/>
      <c r="CS6" s="1061"/>
      <c r="CT6" s="1061"/>
      <c r="CU6" s="1061"/>
      <c r="CV6" s="1061"/>
      <c r="DD6" s="1061"/>
      <c r="DE6" s="1071"/>
      <c r="DG6" s="1072"/>
      <c r="DH6" s="1072"/>
      <c r="DI6" s="1072"/>
      <c r="DJ6" s="1072"/>
      <c r="DK6" s="424"/>
      <c r="DL6" s="424"/>
      <c r="DM6" s="424"/>
      <c r="DN6" s="425"/>
      <c r="DO6" s="425"/>
      <c r="DP6" s="425"/>
      <c r="DQ6" s="425"/>
      <c r="DR6" s="425"/>
      <c r="DS6" s="425"/>
      <c r="DT6" s="425"/>
      <c r="DU6" s="425"/>
      <c r="DV6" s="425"/>
      <c r="DW6" s="425"/>
      <c r="DX6" s="425"/>
      <c r="DY6" s="425"/>
      <c r="DZ6" s="425"/>
      <c r="EA6" s="425"/>
      <c r="EB6" s="425"/>
      <c r="EC6" s="425"/>
      <c r="ED6" s="425"/>
      <c r="EE6" s="425"/>
      <c r="EF6" s="425"/>
      <c r="EG6" s="425"/>
      <c r="EH6" s="425"/>
      <c r="EO6" s="438"/>
      <c r="EP6" s="427"/>
      <c r="EQ6" s="428"/>
      <c r="ER6" s="428"/>
      <c r="ES6" s="428"/>
      <c r="ET6" s="428"/>
      <c r="EU6" s="438"/>
      <c r="EV6" s="427"/>
      <c r="EW6" s="428"/>
      <c r="EX6" s="428"/>
      <c r="EY6" s="428"/>
      <c r="EZ6" s="428"/>
      <c r="FA6" s="439" t="s">
        <v>2318</v>
      </c>
      <c r="FB6" s="440" t="s">
        <v>2319</v>
      </c>
      <c r="FC6" s="441" t="s">
        <v>2320</v>
      </c>
      <c r="FD6" s="442" t="s">
        <v>2321</v>
      </c>
      <c r="FE6" s="442" t="s">
        <v>2322</v>
      </c>
      <c r="FF6" s="428"/>
    </row>
    <row r="7" spans="1:164" ht="11.85" customHeight="1" x14ac:dyDescent="0.25">
      <c r="A7" s="931">
        <v>3</v>
      </c>
      <c r="B7" s="932" t="str">
        <f>Ст.прогноза!I5</f>
        <v>Окт</v>
      </c>
      <c r="C7" s="932" t="str">
        <f>Ст.прогноза!D5</f>
        <v>Санкт-Петербургский</v>
      </c>
      <c r="D7" s="933" t="str">
        <f>Ст.прогноза!E5</f>
        <v>Санкт-Петербург</v>
      </c>
      <c r="E7" s="934">
        <f>Ст.прогноза!G5</f>
        <v>0</v>
      </c>
      <c r="F7" s="429" t="str">
        <f>CHOOSE(Ввод!$FG$5,Ввод!AP8,Ввод!AV8,Ввод!BB8)</f>
        <v/>
      </c>
      <c r="G7" s="430" t="str">
        <f>CHOOSE(Ввод!$FG$5,Ввод!AQ8,Ввод!AW8,Ввод!BC8)</f>
        <v/>
      </c>
      <c r="H7" s="429" t="str">
        <f>CHOOSE(Ввод!$FG$5,Ввод!AR8,Ввод!AX8,Ввод!BD8)</f>
        <v/>
      </c>
      <c r="I7" s="430" t="str">
        <f>CHOOSE(Ввод!$FG$5,Ввод!AS8,Ввод!AY8,Ввод!BE8)</f>
        <v/>
      </c>
      <c r="J7" s="429" t="str">
        <f>CHOOSE(Ввод!$FG$5,Ввод!AT8,Ввод!AZ8,Ввод!BF8)</f>
        <v>·</v>
      </c>
      <c r="K7" s="430" t="str">
        <f>CHOOSE(Ввод!$FG$5,Ввод!AU8,Ввод!BA8,Ввод!BG8)</f>
        <v>··</v>
      </c>
      <c r="L7" s="431">
        <f>CHOOSE(Ввод!$FG$5,Ввод!BJ8,Ввод!BP8,Ввод!BV8)</f>
        <v>0</v>
      </c>
      <c r="M7" s="432">
        <f>CHOOSE(Ввод!$FG$5,Ввод!BK8,Ввод!BQ8,Ввод!BW8)</f>
        <v>0</v>
      </c>
      <c r="N7" s="431">
        <f>CHOOSE(Ввод!$FG$5,Ввод!BL8,Ввод!BR8,Ввод!BX8)</f>
        <v>0</v>
      </c>
      <c r="O7" s="432">
        <f>CHOOSE(Ввод!$FG$5,Ввод!BM8,Ввод!BS8,Ввод!BY8)</f>
        <v>0</v>
      </c>
      <c r="P7" s="431">
        <f>CHOOSE(Ввод!$FG$5,Ввод!BN8,Ввод!BT8,Ввод!BZ8)</f>
        <v>2</v>
      </c>
      <c r="Q7" s="433">
        <f>CHOOSE(Ввод!$FG$5,Ввод!BO8,Ввод!BU8,Ввод!CA8)</f>
        <v>5</v>
      </c>
      <c r="R7" s="650">
        <f>CHOOSE(Ввод!$FG$5,Ввод!CD8,Ввод!CJ8,Ввод!CP8)</f>
        <v>9.5</v>
      </c>
      <c r="S7" s="651">
        <f>CHOOSE(Ввод!$FG$5,Ввод!CE8,Ввод!CK8,Ввод!CQ8)</f>
        <v>19</v>
      </c>
      <c r="T7" s="650">
        <f>CHOOSE(Ввод!$FG$5,Ввод!CF8,Ввод!CL8,Ввод!CR8)</f>
        <v>7.8</v>
      </c>
      <c r="U7" s="651">
        <f>CHOOSE(Ввод!$FG$5,Ввод!CG8,Ввод!CM8,Ввод!CS8)</f>
        <v>19.8</v>
      </c>
      <c r="V7" s="650">
        <f>CHOOSE(Ввод!$FG$5,Ввод!CH8,Ввод!CN8,Ввод!CT8)</f>
        <v>9.4</v>
      </c>
      <c r="W7" s="651">
        <f>CHOOSE(Ввод!$FG$5,Ввод!CI8,Ввод!CO8,Ввод!CU8)</f>
        <v>16.100000000000001</v>
      </c>
      <c r="X7" s="434" t="str">
        <f xml:space="preserve"> CHOOSE(Ввод!$FG$22,CHOOSE(Ввод!$FG$5,Ввод!BJ138,Ввод!BP138,Ввод!BV138),CHOOSE(Ввод!$FG$5,Ввод!AP138,Ввод!AV138,Ввод!BB138))</f>
        <v>-</v>
      </c>
      <c r="Y7" s="417" t="str">
        <f xml:space="preserve"> CHOOSE(Ввод!$FG$22,CHOOSE(Ввод!$FG$5,Ввод!BK138,Ввод!BQ138,Ввод!BW138),CHOOSE(Ввод!$FG$5,Ввод!AQ138,Ввод!AW138,Ввод!BC138))</f>
        <v>-</v>
      </c>
      <c r="Z7" s="434" t="str">
        <f xml:space="preserve"> CHOOSE(Ввод!$FG$22,CHOOSE(Ввод!$FG$5,Ввод!BL138,Ввод!BR138,Ввод!BX138),CHOOSE(Ввод!$FG$5,Ввод!AR138,Ввод!AX138,Ввод!BD138))</f>
        <v>-</v>
      </c>
      <c r="AA7" s="417" t="str">
        <f xml:space="preserve"> CHOOSE(Ввод!$FG$22,CHOOSE(Ввод!$FG$5,Ввод!BM138,Ввод!BS138,Ввод!BY138),CHOOSE(Ввод!$FG$5,Ввод!AS138,Ввод!AY138,Ввод!BE138))</f>
        <v>-</v>
      </c>
      <c r="AB7" s="434" t="str">
        <f xml:space="preserve"> CHOOSE(Ввод!$FG$22,CHOOSE(Ввод!$FG$5,Ввод!BN138,Ввод!BT138,Ввод!BZ138),CHOOSE(Ввод!$FG$5,Ввод!AT138,Ввод!AZ138,Ввод!BF138))</f>
        <v>-</v>
      </c>
      <c r="AC7" s="417" t="str">
        <f xml:space="preserve"> CHOOSE(Ввод!$FG$22,CHOOSE(Ввод!$FG$5,Ввод!BO138,Ввод!BU138,Ввод!CA138),CHOOSE(Ввод!$FG$5,Ввод!AU138,Ввод!BA138,Ввод!BG138))</f>
        <v>-</v>
      </c>
      <c r="AD7" s="435">
        <f>CHOOSE(Ввод!$FG$5,Ввод!DR8,Ввод!DX8,Ввод!ED8)</f>
        <v>9</v>
      </c>
      <c r="AE7" s="436">
        <f>CHOOSE(Ввод!$FG$5,Ввод!DS8,Ввод!DY8,Ввод!EE8)</f>
        <v>9</v>
      </c>
      <c r="AF7" s="435">
        <f>CHOOSE(Ввод!$FG$5,Ввод!DT8,Ввод!DZ8,Ввод!EF8)</f>
        <v>6</v>
      </c>
      <c r="AG7" s="436">
        <f>CHOOSE(Ввод!$FG$5,Ввод!DU8,Ввод!EA8,Ввод!EG8)</f>
        <v>7</v>
      </c>
      <c r="AH7" s="435">
        <f>CHOOSE(Ввод!$FG$5,Ввод!DV8,Ввод!EB8,Ввод!EH8)</f>
        <v>5</v>
      </c>
      <c r="AI7" s="436">
        <f>CHOOSE(Ввод!$FG$5,Ввод!DW8,Ввод!EC8,Ввод!EI8)</f>
        <v>6</v>
      </c>
      <c r="AJ7" s="693">
        <f xml:space="preserve"> CHOOSE(Ввод!$FG$12,CHOOSE(Ввод!$FG$5,Ввод!EL8,Ввод!ER8,Ввод!EX8),CHOOSE(Ввод!$FG$5,Ввод!CX8,Ввод!DD8,Ввод!DJ8))</f>
        <v>7.5</v>
      </c>
      <c r="AK7" s="694">
        <f xml:space="preserve"> CHOOSE(Ввод!$FG$12,CHOOSE(Ввод!$FG$5,Ввод!EM8,Ввод!ES8,Ввод!EY8),CHOOSE(Ввод!$FG$5,Ввод!CY8,Ввод!DE8,Ввод!DK8))</f>
        <v>24.7</v>
      </c>
      <c r="AL7" s="693">
        <f xml:space="preserve"> CHOOSE(Ввод!$FG$12,CHOOSE(Ввод!$FG$5,Ввод!EN8,Ввод!ET8,Ввод!EZ8),CHOOSE(Ввод!$FG$5,Ввод!CZ8,Ввод!DF8,Ввод!DL8))</f>
        <v>5.8</v>
      </c>
      <c r="AM7" s="694">
        <f xml:space="preserve"> CHOOSE(Ввод!$FG$12,CHOOSE(Ввод!$FG$5,Ввод!EO8,Ввод!EU8,Ввод!FA8),CHOOSE(Ввод!$FG$5,Ввод!DA8,Ввод!DG8,Ввод!DM8))</f>
        <v>34.799999999999997</v>
      </c>
      <c r="AN7" s="693">
        <f xml:space="preserve"> CHOOSE(Ввод!$FG$12,CHOOSE(Ввод!$FG$5,Ввод!EP8,Ввод!EV8,Ввод!FB8),CHOOSE(Ввод!$FG$5,Ввод!DB8,Ввод!DH8,Ввод!DN8))</f>
        <v>7.4</v>
      </c>
      <c r="AO7" s="694">
        <f xml:space="preserve"> CHOOSE(Ввод!$FG$12,CHOOSE(Ввод!$FG$5,Ввод!EQ8,Ввод!EW8,Ввод!FC8),CHOOSE(Ввод!$FG$5,Ввод!DC8,Ввод!DI8,Ввод!DO8))</f>
        <v>20.100000000000001</v>
      </c>
      <c r="AP7" s="420"/>
      <c r="AQ7" s="1068"/>
      <c r="AR7" s="1068"/>
      <c r="AS7" s="1064"/>
      <c r="AT7" s="1064"/>
      <c r="AU7" s="1064"/>
      <c r="AV7" s="1064"/>
      <c r="AW7" s="1064"/>
      <c r="AX7" s="1064"/>
      <c r="AY7" s="1064"/>
      <c r="AZ7" s="1064"/>
      <c r="BA7" s="1068"/>
      <c r="BB7" s="1068"/>
      <c r="BC7" s="1068"/>
      <c r="BD7" s="1068"/>
      <c r="BE7" s="1068"/>
      <c r="BF7" s="1068"/>
      <c r="BG7" s="1068"/>
      <c r="BH7" s="1068"/>
      <c r="BI7" s="1068"/>
      <c r="BJ7" s="1068"/>
      <c r="BK7" s="1068"/>
      <c r="BL7" s="1068"/>
      <c r="BM7" s="1068"/>
      <c r="BN7" s="1068"/>
      <c r="BO7" s="1068"/>
      <c r="BP7" s="1068"/>
      <c r="BQ7" s="1068"/>
      <c r="BR7" s="1068"/>
      <c r="BS7" s="1068"/>
      <c r="BT7" s="1068"/>
      <c r="BU7" s="1068"/>
      <c r="BV7" s="1068"/>
      <c r="BW7" s="1068"/>
      <c r="BX7" s="1068"/>
      <c r="BY7" s="1068"/>
      <c r="BZ7" s="1068"/>
      <c r="CA7" s="1068"/>
      <c r="CB7" s="1068"/>
      <c r="CC7" s="1068"/>
      <c r="CD7" s="1068"/>
      <c r="CE7" s="1068"/>
      <c r="CF7" s="1068"/>
      <c r="CG7" s="1068"/>
      <c r="CH7" s="1068"/>
      <c r="CI7" s="1068"/>
      <c r="CJ7" s="1068"/>
      <c r="CK7" s="1069"/>
      <c r="CL7" s="1069"/>
      <c r="CN7" s="1073"/>
      <c r="CO7" s="1061"/>
      <c r="CP7" s="1061"/>
      <c r="CQ7" s="1061"/>
      <c r="CR7" s="1061"/>
      <c r="CS7" s="1061"/>
      <c r="CT7" s="1061"/>
      <c r="CU7" s="1061"/>
      <c r="CV7" s="1061"/>
      <c r="DD7" s="1061"/>
      <c r="DE7" s="1071"/>
      <c r="DG7" s="1072"/>
      <c r="DH7" s="1072"/>
      <c r="DI7" s="1072"/>
      <c r="DJ7" s="1072"/>
      <c r="DK7" s="424"/>
      <c r="DL7" s="424"/>
      <c r="DM7" s="424"/>
      <c r="DN7" s="425"/>
      <c r="DO7" s="425"/>
      <c r="DP7" s="425"/>
      <c r="DQ7" s="425"/>
      <c r="DR7" s="425"/>
      <c r="DS7" s="425"/>
      <c r="DT7" s="425"/>
      <c r="DU7" s="425"/>
      <c r="DV7" s="425"/>
      <c r="DW7" s="425"/>
      <c r="DX7" s="425"/>
      <c r="DY7" s="425"/>
      <c r="DZ7" s="425"/>
      <c r="EA7" s="425"/>
      <c r="EB7" s="425"/>
      <c r="EC7" s="425"/>
      <c r="ED7" s="425"/>
      <c r="EE7" s="425"/>
      <c r="EF7" s="425"/>
      <c r="EG7" s="425"/>
      <c r="EH7" s="425"/>
      <c r="EK7" s="55"/>
      <c r="EL7" s="423"/>
      <c r="EO7" s="426"/>
      <c r="EP7" s="427"/>
      <c r="EQ7" s="428"/>
      <c r="ER7" s="428"/>
      <c r="ES7" s="428"/>
      <c r="ET7" s="428"/>
      <c r="EU7" s="426"/>
      <c r="EV7" s="427"/>
      <c r="EW7" s="428"/>
      <c r="EX7" s="428"/>
      <c r="EY7" s="428"/>
      <c r="EZ7" s="428"/>
      <c r="FA7" s="443">
        <f>исходники!CI4</f>
        <v>-20</v>
      </c>
      <c r="FB7" s="443">
        <f>исходники!CK4</f>
        <v>15</v>
      </c>
      <c r="FC7" s="441">
        <f>исходники!CM4</f>
        <v>15</v>
      </c>
      <c r="FD7" s="441">
        <f>исходники!CG4</f>
        <v>10</v>
      </c>
      <c r="FE7" s="441">
        <f>исходники!CS4</f>
        <v>27</v>
      </c>
      <c r="FF7" s="428"/>
    </row>
    <row r="8" spans="1:164" ht="11.85" customHeight="1" x14ac:dyDescent="0.25">
      <c r="A8" s="931">
        <v>4</v>
      </c>
      <c r="B8" s="932" t="str">
        <f>Ст.прогноза!I6</f>
        <v>Окт</v>
      </c>
      <c r="C8" s="932" t="str">
        <f>Ст.прогноза!D6</f>
        <v>Петрозаводский</v>
      </c>
      <c r="D8" s="933" t="str">
        <f>Ст.прогноза!E6</f>
        <v>Петрозаводск</v>
      </c>
      <c r="E8" s="934">
        <f>Ст.прогноза!G6</f>
        <v>0</v>
      </c>
      <c r="F8" s="429" t="str">
        <f>CHOOSE(Ввод!$FG$5,Ввод!AP9,Ввод!AV9,Ввод!BB9)</f>
        <v/>
      </c>
      <c r="G8" s="430" t="str">
        <f>CHOOSE(Ввод!$FG$5,Ввод!AQ9,Ввод!AW9,Ввод!BC9)</f>
        <v/>
      </c>
      <c r="H8" s="429" t="str">
        <f>CHOOSE(Ввод!$FG$5,Ввод!AR9,Ввод!AX9,Ввод!BD9)</f>
        <v/>
      </c>
      <c r="I8" s="430" t="str">
        <f>CHOOSE(Ввод!$FG$5,Ввод!AS9,Ввод!AY9,Ввод!BE9)</f>
        <v/>
      </c>
      <c r="J8" s="429" t="str">
        <f>CHOOSE(Ввод!$FG$5,Ввод!AT9,Ввод!AZ9,Ввод!BF9)</f>
        <v/>
      </c>
      <c r="K8" s="430" t="str">
        <f>CHOOSE(Ввод!$FG$5,Ввод!AU9,Ввод!BA9,Ввод!BG9)</f>
        <v/>
      </c>
      <c r="L8" s="431">
        <f>CHOOSE(Ввод!$FG$5,Ввод!BJ9,Ввод!BP9,Ввод!BV9)</f>
        <v>0</v>
      </c>
      <c r="M8" s="432">
        <f>CHOOSE(Ввод!$FG$5,Ввод!BK9,Ввод!BQ9,Ввод!BW9)</f>
        <v>0</v>
      </c>
      <c r="N8" s="431">
        <f>CHOOSE(Ввод!$FG$5,Ввод!BL9,Ввод!BR9,Ввод!BX9)</f>
        <v>0</v>
      </c>
      <c r="O8" s="432">
        <f>CHOOSE(Ввод!$FG$5,Ввод!BM9,Ввод!BS9,Ввод!BY9)</f>
        <v>0</v>
      </c>
      <c r="P8" s="431">
        <f>CHOOSE(Ввод!$FG$5,Ввод!BN9,Ввод!BT9,Ввод!BZ9)</f>
        <v>0</v>
      </c>
      <c r="Q8" s="433">
        <f>CHOOSE(Ввод!$FG$5,Ввод!BO9,Ввод!BU9,Ввод!CA9)</f>
        <v>0</v>
      </c>
      <c r="R8" s="650">
        <f>CHOOSE(Ввод!$FG$5,Ввод!CD9,Ввод!CJ9,Ввод!CP9)</f>
        <v>6.4</v>
      </c>
      <c r="S8" s="651">
        <f>CHOOSE(Ввод!$FG$5,Ввод!CE9,Ввод!CK9,Ввод!CQ9)</f>
        <v>8.1999999999999993</v>
      </c>
      <c r="T8" s="650">
        <f>CHOOSE(Ввод!$FG$5,Ввод!CF9,Ввод!CL9,Ввод!CR9)</f>
        <v>7.9</v>
      </c>
      <c r="U8" s="651">
        <f>CHOOSE(Ввод!$FG$5,Ввод!CG9,Ввод!CM9,Ввод!CS9)</f>
        <v>14.5</v>
      </c>
      <c r="V8" s="650">
        <f>CHOOSE(Ввод!$FG$5,Ввод!CH9,Ввод!CN9,Ввод!CT9)</f>
        <v>8</v>
      </c>
      <c r="W8" s="651">
        <f>CHOOSE(Ввод!$FG$5,Ввод!CI9,Ввод!CO9,Ввод!CU9)</f>
        <v>19.7</v>
      </c>
      <c r="X8" s="434" t="str">
        <f xml:space="preserve"> CHOOSE(Ввод!$FG$22,CHOOSE(Ввод!$FG$5,Ввод!BJ139,Ввод!BP139,Ввод!BV139),CHOOSE(Ввод!$FG$5,Ввод!AP139,Ввод!AV139,Ввод!BB139))</f>
        <v>-</v>
      </c>
      <c r="Y8" s="417" t="str">
        <f xml:space="preserve"> CHOOSE(Ввод!$FG$22,CHOOSE(Ввод!$FG$5,Ввод!BK139,Ввод!BQ139,Ввод!BW139),CHOOSE(Ввод!$FG$5,Ввод!AQ139,Ввод!AW139,Ввод!BC139))</f>
        <v>-</v>
      </c>
      <c r="Z8" s="434" t="str">
        <f xml:space="preserve"> CHOOSE(Ввод!$FG$22,CHOOSE(Ввод!$FG$5,Ввод!BL139,Ввод!BR139,Ввод!BX139),CHOOSE(Ввод!$FG$5,Ввод!AR139,Ввод!AX139,Ввод!BD139))</f>
        <v>-</v>
      </c>
      <c r="AA8" s="417" t="str">
        <f xml:space="preserve"> CHOOSE(Ввод!$FG$22,CHOOSE(Ввод!$FG$5,Ввод!BM139,Ввод!BS139,Ввод!BY139),CHOOSE(Ввод!$FG$5,Ввод!AS139,Ввод!AY139,Ввод!BE139))</f>
        <v>-</v>
      </c>
      <c r="AB8" s="434" t="str">
        <f xml:space="preserve"> CHOOSE(Ввод!$FG$22,CHOOSE(Ввод!$FG$5,Ввод!BN139,Ввод!BT139,Ввод!BZ139),CHOOSE(Ввод!$FG$5,Ввод!AT139,Ввод!AZ139,Ввод!BF139))</f>
        <v>-</v>
      </c>
      <c r="AC8" s="417" t="str">
        <f xml:space="preserve"> CHOOSE(Ввод!$FG$22,CHOOSE(Ввод!$FG$5,Ввод!BO139,Ввод!BU139,Ввод!CA139),CHOOSE(Ввод!$FG$5,Ввод!AU139,Ввод!BA139,Ввод!BG139))</f>
        <v>-</v>
      </c>
      <c r="AD8" s="435">
        <f>CHOOSE(Ввод!$FG$5,Ввод!DR9,Ввод!DX9,Ввод!ED9)</f>
        <v>12</v>
      </c>
      <c r="AE8" s="436">
        <f>CHOOSE(Ввод!$FG$5,Ввод!DS9,Ввод!DY9,Ввод!EE9)</f>
        <v>10</v>
      </c>
      <c r="AF8" s="435">
        <f>CHOOSE(Ввод!$FG$5,Ввод!DT9,Ввод!DZ9,Ввод!EF9)</f>
        <v>9</v>
      </c>
      <c r="AG8" s="436">
        <f>CHOOSE(Ввод!$FG$5,Ввод!DU9,Ввод!EA9,Ввод!EG9)</f>
        <v>7</v>
      </c>
      <c r="AH8" s="435">
        <f>CHOOSE(Ввод!$FG$5,Ввод!DV9,Ввод!EB9,Ввод!EH9)</f>
        <v>6</v>
      </c>
      <c r="AI8" s="436">
        <f>CHOOSE(Ввод!$FG$5,Ввод!DW9,Ввод!EC9,Ввод!EI9)</f>
        <v>4</v>
      </c>
      <c r="AJ8" s="693">
        <f xml:space="preserve"> CHOOSE(Ввод!$FG$12,CHOOSE(Ввод!$FG$5,Ввод!EL9,Ввод!ER9,Ввод!EX9),CHOOSE(Ввод!$FG$5,Ввод!CX9,Ввод!DD9,Ввод!DJ9))</f>
        <v>4.4000000000000004</v>
      </c>
      <c r="AK8" s="694">
        <f xml:space="preserve"> CHOOSE(Ввод!$FG$12,CHOOSE(Ввод!$FG$5,Ввод!EM9,Ввод!ES9,Ввод!EY9),CHOOSE(Ввод!$FG$5,Ввод!CY9,Ввод!DE9,Ввод!DK9))</f>
        <v>15.2</v>
      </c>
      <c r="AL8" s="693">
        <f xml:space="preserve"> CHOOSE(Ввод!$FG$12,CHOOSE(Ввод!$FG$5,Ввод!EN9,Ввод!ET9,Ввод!EZ9),CHOOSE(Ввод!$FG$5,Ввод!CZ9,Ввод!DF9,Ввод!DL9))</f>
        <v>5.9</v>
      </c>
      <c r="AM8" s="694">
        <f xml:space="preserve"> CHOOSE(Ввод!$FG$12,CHOOSE(Ввод!$FG$5,Ввод!EO9,Ввод!EU9,Ввод!FA9),CHOOSE(Ввод!$FG$5,Ввод!DA9,Ввод!DG9,Ввод!DM9))</f>
        <v>20.7</v>
      </c>
      <c r="AN8" s="693">
        <f xml:space="preserve"> CHOOSE(Ввод!$FG$12,CHOOSE(Ввод!$FG$5,Ввод!EP9,Ввод!EV9,Ввод!FB9),CHOOSE(Ввод!$FG$5,Ввод!DB9,Ввод!DH9,Ввод!DN9))</f>
        <v>6</v>
      </c>
      <c r="AO8" s="694">
        <f xml:space="preserve"> CHOOSE(Ввод!$FG$12,CHOOSE(Ввод!$FG$5,Ввод!EQ9,Ввод!EW9,Ввод!FC9),CHOOSE(Ввод!$FG$5,Ввод!DC9,Ввод!DI9,Ввод!DO9))</f>
        <v>33.700000000000003</v>
      </c>
      <c r="AP8" s="420"/>
      <c r="AQ8" s="1068"/>
      <c r="AR8" s="1068"/>
      <c r="AS8" s="1068"/>
      <c r="AT8" s="1068"/>
      <c r="AU8" s="1068"/>
      <c r="AV8" s="1068"/>
      <c r="AW8" s="1068"/>
      <c r="AX8" s="1068"/>
      <c r="AY8" s="1068"/>
      <c r="AZ8" s="1068"/>
      <c r="BA8" s="1068"/>
      <c r="BB8" s="1068"/>
      <c r="BC8" s="1068"/>
      <c r="BD8" s="1068"/>
      <c r="BE8" s="1068"/>
      <c r="BF8" s="1068"/>
      <c r="BG8" s="1068"/>
      <c r="BH8" s="1068"/>
      <c r="BI8" s="1068"/>
      <c r="BJ8" s="1068"/>
      <c r="BK8" s="1068"/>
      <c r="BL8" s="1068"/>
      <c r="BM8" s="1068"/>
      <c r="BN8" s="1068"/>
      <c r="BO8" s="1068"/>
      <c r="BP8" s="1068"/>
      <c r="BQ8" s="1068"/>
      <c r="BR8" s="1068"/>
      <c r="BS8" s="1068"/>
      <c r="BT8" s="1068"/>
      <c r="BU8" s="1068"/>
      <c r="BV8" s="1068"/>
      <c r="BW8" s="1068"/>
      <c r="BX8" s="1068"/>
      <c r="BY8" s="1068"/>
      <c r="BZ8" s="1068"/>
      <c r="CA8" s="1068"/>
      <c r="CB8" s="1068"/>
      <c r="CC8" s="1068"/>
      <c r="CD8" s="1068"/>
      <c r="CE8" s="1068"/>
      <c r="CF8" s="1068"/>
      <c r="CG8" s="1068"/>
      <c r="CH8" s="1068"/>
      <c r="CI8" s="1068"/>
      <c r="CJ8" s="1068"/>
      <c r="CK8" s="1069"/>
      <c r="CL8" s="1069"/>
      <c r="CN8" s="1073"/>
      <c r="CO8" s="1061"/>
      <c r="CP8" s="1061"/>
      <c r="CQ8" s="1061"/>
      <c r="CR8" s="1061"/>
      <c r="CS8" s="1061"/>
      <c r="CT8" s="1061"/>
      <c r="CU8" s="1061"/>
      <c r="CV8" s="1061"/>
      <c r="DD8" s="1061"/>
      <c r="DE8" s="1071"/>
      <c r="DG8" s="1072"/>
      <c r="DH8" s="1072"/>
      <c r="DI8" s="1072"/>
      <c r="DJ8" s="1072"/>
      <c r="DK8" s="424"/>
      <c r="DL8" s="424"/>
      <c r="DM8" s="424"/>
      <c r="DN8" s="425"/>
      <c r="DO8" s="425"/>
      <c r="DP8" s="425"/>
      <c r="DQ8" s="425"/>
      <c r="DR8" s="425"/>
      <c r="DS8" s="425"/>
      <c r="DT8" s="425"/>
      <c r="DU8" s="425"/>
      <c r="DV8" s="425"/>
      <c r="DW8" s="425"/>
      <c r="DX8" s="425"/>
      <c r="DY8" s="425"/>
      <c r="DZ8" s="425"/>
      <c r="EA8" s="425"/>
      <c r="EB8" s="425"/>
      <c r="EC8" s="425"/>
      <c r="ED8" s="425"/>
      <c r="EE8" s="425"/>
      <c r="EF8" s="425"/>
      <c r="EG8" s="425"/>
      <c r="EH8" s="425"/>
      <c r="EO8" s="438"/>
      <c r="EP8" s="427"/>
      <c r="EQ8" s="428"/>
      <c r="ER8" s="428"/>
      <c r="ES8" s="428"/>
      <c r="ET8" s="428"/>
      <c r="EU8" s="438"/>
      <c r="EV8" s="427"/>
      <c r="EW8" s="428"/>
      <c r="EX8" s="428"/>
      <c r="EY8" s="428"/>
      <c r="EZ8" s="428"/>
      <c r="FA8" s="443">
        <f>исходники!CI5</f>
        <v>-120</v>
      </c>
      <c r="FB8" s="443">
        <f>исходники!CK5</f>
        <v>215</v>
      </c>
      <c r="FC8" s="441">
        <f>исходники!CM5</f>
        <v>215</v>
      </c>
      <c r="FD8" s="441">
        <f>исходники!CG5</f>
        <v>310</v>
      </c>
      <c r="FE8" s="441">
        <f>исходники!CS5</f>
        <v>427</v>
      </c>
      <c r="FF8" s="428"/>
    </row>
    <row r="9" spans="1:164" ht="11.85" customHeight="1" x14ac:dyDescent="0.25">
      <c r="A9" s="931">
        <v>5</v>
      </c>
      <c r="B9" s="932" t="str">
        <f>Ст.прогноза!I7</f>
        <v>Окт</v>
      </c>
      <c r="C9" s="932" t="str">
        <f>Ст.прогноза!D7</f>
        <v>Мурманский</v>
      </c>
      <c r="D9" s="933" t="str">
        <f>Ст.прогноза!E7</f>
        <v>Мурманск</v>
      </c>
      <c r="E9" s="934">
        <f>Ст.прогноза!G7</f>
        <v>0</v>
      </c>
      <c r="F9" s="429" t="str">
        <f>CHOOSE(Ввод!$FG$5,Ввод!AP10,Ввод!AV10,Ввод!BB10)</f>
        <v/>
      </c>
      <c r="G9" s="430" t="str">
        <f>CHOOSE(Ввод!$FG$5,Ввод!AQ10,Ввод!AW10,Ввод!BC10)</f>
        <v>··</v>
      </c>
      <c r="H9" s="429" t="str">
        <f>CHOOSE(Ввод!$FG$5,Ввод!AR10,Ввод!AX10,Ввод!BD10)</f>
        <v>·</v>
      </c>
      <c r="I9" s="430" t="str">
        <f>CHOOSE(Ввод!$FG$5,Ввод!AS10,Ввод!AY10,Ввод!BE10)</f>
        <v/>
      </c>
      <c r="J9" s="429" t="str">
        <f>CHOOSE(Ввод!$FG$5,Ввод!AT10,Ввод!AZ10,Ввод!BF10)</f>
        <v/>
      </c>
      <c r="K9" s="430" t="str">
        <f>CHOOSE(Ввод!$FG$5,Ввод!AU10,Ввод!BA10,Ввод!BG10)</f>
        <v/>
      </c>
      <c r="L9" s="431">
        <f>CHOOSE(Ввод!$FG$5,Ввод!BJ10,Ввод!BP10,Ввод!BV10)</f>
        <v>0</v>
      </c>
      <c r="M9" s="432">
        <f>CHOOSE(Ввод!$FG$5,Ввод!BK10,Ввод!BQ10,Ввод!BW10)</f>
        <v>3</v>
      </c>
      <c r="N9" s="431">
        <f>CHOOSE(Ввод!$FG$5,Ввод!BL10,Ввод!BR10,Ввод!BX10)</f>
        <v>2</v>
      </c>
      <c r="O9" s="432">
        <f>CHOOSE(Ввод!$FG$5,Ввод!BM10,Ввод!BS10,Ввод!BY10)</f>
        <v>0</v>
      </c>
      <c r="P9" s="431">
        <f>CHOOSE(Ввод!$FG$5,Ввод!BN10,Ввод!BT10,Ввод!BZ10)</f>
        <v>0</v>
      </c>
      <c r="Q9" s="433">
        <f>CHOOSE(Ввод!$FG$5,Ввод!BO10,Ввод!BU10,Ввод!CA10)</f>
        <v>0</v>
      </c>
      <c r="R9" s="650">
        <f>CHOOSE(Ввод!$FG$5,Ввод!CD10,Ввод!CJ10,Ввод!CP10)</f>
        <v>5.6</v>
      </c>
      <c r="S9" s="651">
        <f>CHOOSE(Ввод!$FG$5,Ввод!CE10,Ввод!CK10,Ввод!CQ10)</f>
        <v>6.4</v>
      </c>
      <c r="T9" s="650">
        <f>CHOOSE(Ввод!$FG$5,Ввод!CF10,Ввод!CL10,Ввод!CR10)</f>
        <v>5.7</v>
      </c>
      <c r="U9" s="651">
        <f>CHOOSE(Ввод!$FG$5,Ввод!CG10,Ввод!CM10,Ввод!CS10)</f>
        <v>6.9</v>
      </c>
      <c r="V9" s="650">
        <f>CHOOSE(Ввод!$FG$5,Ввод!CH10,Ввод!CN10,Ввод!CT10)</f>
        <v>5.2</v>
      </c>
      <c r="W9" s="651">
        <f>CHOOSE(Ввод!$FG$5,Ввод!CI10,Ввод!CO10,Ввод!CU10)</f>
        <v>7.1</v>
      </c>
      <c r="X9" s="434" t="str">
        <f xml:space="preserve"> CHOOSE(Ввод!$FG$22,CHOOSE(Ввод!$FG$5,Ввод!BJ140,Ввод!BP140,Ввод!BV140),CHOOSE(Ввод!$FG$5,Ввод!AP140,Ввод!AV140,Ввод!BB140))</f>
        <v>-</v>
      </c>
      <c r="Y9" s="417" t="str">
        <f xml:space="preserve"> CHOOSE(Ввод!$FG$22,CHOOSE(Ввод!$FG$5,Ввод!BK140,Ввод!BQ140,Ввод!BW140),CHOOSE(Ввод!$FG$5,Ввод!AQ140,Ввод!AW140,Ввод!BC140))</f>
        <v>-</v>
      </c>
      <c r="Z9" s="434" t="str">
        <f xml:space="preserve"> CHOOSE(Ввод!$FG$22,CHOOSE(Ввод!$FG$5,Ввод!BL140,Ввод!BR140,Ввод!BX140),CHOOSE(Ввод!$FG$5,Ввод!AR140,Ввод!AX140,Ввод!BD140))</f>
        <v>-</v>
      </c>
      <c r="AA9" s="417" t="str">
        <f xml:space="preserve"> CHOOSE(Ввод!$FG$22,CHOOSE(Ввод!$FG$5,Ввод!BM140,Ввод!BS140,Ввод!BY140),CHOOSE(Ввод!$FG$5,Ввод!AS140,Ввод!AY140,Ввод!BE140))</f>
        <v>-</v>
      </c>
      <c r="AB9" s="434" t="str">
        <f xml:space="preserve"> CHOOSE(Ввод!$FG$22,CHOOSE(Ввод!$FG$5,Ввод!BN140,Ввод!BT140,Ввод!BZ140),CHOOSE(Ввод!$FG$5,Ввод!AT140,Ввод!AZ140,Ввод!BF140))</f>
        <v>-</v>
      </c>
      <c r="AC9" s="417" t="str">
        <f xml:space="preserve"> CHOOSE(Ввод!$FG$22,CHOOSE(Ввод!$FG$5,Ввод!BO140,Ввод!BU140,Ввод!CA140),CHOOSE(Ввод!$FG$5,Ввод!AU140,Ввод!BA140,Ввод!BG140))</f>
        <v>-</v>
      </c>
      <c r="AD9" s="435">
        <f>CHOOSE(Ввод!$FG$5,Ввод!DR10,Ввод!DX10,Ввод!ED10)</f>
        <v>13</v>
      </c>
      <c r="AE9" s="436">
        <f>CHOOSE(Ввод!$FG$5,Ввод!DS10,Ввод!DY10,Ввод!EE10)</f>
        <v>11</v>
      </c>
      <c r="AF9" s="435">
        <f>CHOOSE(Ввод!$FG$5,Ввод!DT10,Ввод!DZ10,Ввод!EF10)</f>
        <v>8</v>
      </c>
      <c r="AG9" s="436">
        <f>CHOOSE(Ввод!$FG$5,Ввод!DU10,Ввод!EA10,Ввод!EG10)</f>
        <v>8</v>
      </c>
      <c r="AH9" s="435">
        <f>CHOOSE(Ввод!$FG$5,Ввод!DV10,Ввод!EB10,Ввод!EH10)</f>
        <v>7</v>
      </c>
      <c r="AI9" s="436">
        <f>CHOOSE(Ввод!$FG$5,Ввод!DW10,Ввод!EC10,Ввод!EI10)</f>
        <v>8</v>
      </c>
      <c r="AJ9" s="693">
        <f xml:space="preserve"> CHOOSE(Ввод!$FG$12,CHOOSE(Ввод!$FG$5,Ввод!EL10,Ввод!ER10,Ввод!EX10),CHOOSE(Ввод!$FG$5,Ввод!CX10,Ввод!DD10,Ввод!DJ10))</f>
        <v>3.5999999999999996</v>
      </c>
      <c r="AK9" s="694">
        <f xml:space="preserve"> CHOOSE(Ввод!$FG$12,CHOOSE(Ввод!$FG$5,Ввод!EM10,Ввод!ES10,Ввод!EY10),CHOOSE(Ввод!$FG$5,Ввод!CY10,Ввод!DE10,Ввод!DK10))</f>
        <v>10.4</v>
      </c>
      <c r="AL9" s="693">
        <f xml:space="preserve"> CHOOSE(Ввод!$FG$12,CHOOSE(Ввод!$FG$5,Ввод!EN10,Ввод!ET10,Ввод!EZ10),CHOOSE(Ввод!$FG$5,Ввод!CZ10,Ввод!DF10,Ввод!DL10))</f>
        <v>3.7</v>
      </c>
      <c r="AM9" s="694">
        <f xml:space="preserve"> CHOOSE(Ввод!$FG$12,CHOOSE(Ввод!$FG$5,Ввод!EO10,Ввод!EU10,Ввод!FA10),CHOOSE(Ввод!$FG$5,Ввод!DA10,Ввод!DG10,Ввод!DM10))</f>
        <v>13.9</v>
      </c>
      <c r="AN9" s="693">
        <f xml:space="preserve"> CHOOSE(Ввод!$FG$12,CHOOSE(Ввод!$FG$5,Ввод!EP10,Ввод!EV10,Ввод!FB10),CHOOSE(Ввод!$FG$5,Ввод!DB10,Ввод!DH10,Ввод!DN10))</f>
        <v>3.2</v>
      </c>
      <c r="AO9" s="694">
        <f xml:space="preserve"> CHOOSE(Ввод!$FG$12,CHOOSE(Ввод!$FG$5,Ввод!EQ10,Ввод!EW10,Ввод!FC10),CHOOSE(Ввод!$FG$5,Ввод!DC10,Ввод!DI10,Ввод!DO10))</f>
        <v>14.1</v>
      </c>
      <c r="AP9" s="420"/>
      <c r="AQ9" s="1068"/>
      <c r="AR9" s="1068"/>
      <c r="AS9" s="1068"/>
      <c r="AT9" s="1068"/>
      <c r="AU9" s="1068"/>
      <c r="AV9" s="1068"/>
      <c r="AW9" s="1068"/>
      <c r="AX9" s="1068"/>
      <c r="AY9" s="1068"/>
      <c r="AZ9" s="1068"/>
      <c r="BA9" s="1068"/>
      <c r="BB9" s="1068"/>
      <c r="BC9" s="1068"/>
      <c r="BD9" s="1068"/>
      <c r="BE9" s="1068"/>
      <c r="BF9" s="1068"/>
      <c r="BG9" s="1068"/>
      <c r="BH9" s="1068"/>
      <c r="BI9" s="1068"/>
      <c r="BJ9" s="1068"/>
      <c r="BK9" s="1068"/>
      <c r="BL9" s="1068"/>
      <c r="BM9" s="1068"/>
      <c r="BN9" s="1068"/>
      <c r="BO9" s="1068"/>
      <c r="BP9" s="1068"/>
      <c r="BQ9" s="1068"/>
      <c r="BR9" s="1068"/>
      <c r="BS9" s="1068"/>
      <c r="BT9" s="1068"/>
      <c r="BU9" s="1068"/>
      <c r="BV9" s="1068"/>
      <c r="BW9" s="1068"/>
      <c r="BX9" s="1068"/>
      <c r="BY9" s="1068"/>
      <c r="BZ9" s="1068"/>
      <c r="CA9" s="1068"/>
      <c r="CB9" s="1068"/>
      <c r="CC9" s="1068"/>
      <c r="CD9" s="1068"/>
      <c r="CE9" s="1068"/>
      <c r="CF9" s="1068"/>
      <c r="CG9" s="1068"/>
      <c r="CH9" s="1068"/>
      <c r="CI9" s="1068"/>
      <c r="CJ9" s="1068"/>
      <c r="CK9" s="1069"/>
      <c r="CL9" s="1069"/>
      <c r="CN9" s="1073"/>
      <c r="CO9" s="1061"/>
      <c r="CP9" s="1061"/>
      <c r="CQ9" s="1061"/>
      <c r="CR9" s="1061"/>
      <c r="CS9" s="1061"/>
      <c r="CT9" s="1061"/>
      <c r="CU9" s="1061"/>
      <c r="CV9" s="1061"/>
      <c r="DD9" s="1061"/>
      <c r="DE9" s="1071"/>
      <c r="DG9" s="1072"/>
      <c r="DH9" s="1072"/>
      <c r="DI9" s="1072"/>
      <c r="DJ9" s="1072"/>
      <c r="DK9" s="424"/>
      <c r="DL9" s="424"/>
      <c r="DM9" s="424"/>
      <c r="DN9" s="425"/>
      <c r="DO9" s="425"/>
      <c r="DP9" s="425"/>
      <c r="DQ9" s="425"/>
      <c r="DR9" s="425"/>
      <c r="DS9" s="425"/>
      <c r="DT9" s="425"/>
      <c r="DU9" s="425"/>
      <c r="DV9" s="425"/>
      <c r="DW9" s="425"/>
      <c r="DX9" s="425"/>
      <c r="DY9" s="425"/>
      <c r="DZ9" s="425"/>
      <c r="EA9" s="425"/>
      <c r="EB9" s="425"/>
      <c r="EC9" s="425"/>
      <c r="ED9" s="425"/>
      <c r="EE9" s="425"/>
      <c r="EF9" s="425"/>
      <c r="EG9" s="425"/>
      <c r="EH9" s="425"/>
      <c r="EK9" s="55"/>
      <c r="EL9" s="423"/>
      <c r="EO9" s="426"/>
      <c r="EP9" s="427"/>
      <c r="EQ9" s="428"/>
      <c r="ER9" s="428"/>
      <c r="ES9" s="428"/>
      <c r="ET9" s="428"/>
      <c r="EU9" s="426"/>
      <c r="EV9" s="427"/>
      <c r="EW9" s="428"/>
      <c r="EX9" s="428"/>
      <c r="EY9" s="428"/>
      <c r="EZ9" s="428"/>
      <c r="FA9" s="426"/>
      <c r="FB9" s="427"/>
      <c r="FC9" s="428"/>
      <c r="FD9" s="428"/>
      <c r="FE9" s="428"/>
      <c r="FF9" s="428"/>
    </row>
    <row r="10" spans="1:164" ht="11.85" customHeight="1" x14ac:dyDescent="0.25">
      <c r="A10" s="931">
        <v>6</v>
      </c>
      <c r="B10" s="932" t="str">
        <f>Ст.прогноза!I8</f>
        <v>Окт</v>
      </c>
      <c r="C10" s="932" t="str">
        <f>Ст.прогноза!D8</f>
        <v>Мурманский</v>
      </c>
      <c r="D10" s="933" t="str">
        <f>Ст.прогноза!E8</f>
        <v>Кандалакша</v>
      </c>
      <c r="E10" s="934">
        <f>Ст.прогноза!G8</f>
        <v>0</v>
      </c>
      <c r="F10" s="429" t="str">
        <f>CHOOSE(Ввод!$FG$5,Ввод!AP11,Ввод!AV11,Ввод!BB11)</f>
        <v>·</v>
      </c>
      <c r="G10" s="430" t="str">
        <f>CHOOSE(Ввод!$FG$5,Ввод!AQ11,Ввод!AW11,Ввод!BC11)</f>
        <v/>
      </c>
      <c r="H10" s="429" t="str">
        <f>CHOOSE(Ввод!$FG$5,Ввод!AR11,Ввод!AX11,Ввод!BD11)</f>
        <v/>
      </c>
      <c r="I10" s="430" t="str">
        <f>CHOOSE(Ввод!$FG$5,Ввод!AS11,Ввод!AY11,Ввод!BE11)</f>
        <v/>
      </c>
      <c r="J10" s="429" t="str">
        <f>CHOOSE(Ввод!$FG$5,Ввод!AT11,Ввод!AZ11,Ввод!BF11)</f>
        <v/>
      </c>
      <c r="K10" s="430" t="str">
        <f>CHOOSE(Ввод!$FG$5,Ввод!AU11,Ввод!BA11,Ввод!BG11)</f>
        <v/>
      </c>
      <c r="L10" s="431">
        <f>CHOOSE(Ввод!$FG$5,Ввод!BJ11,Ввод!BP11,Ввод!BV11)</f>
        <v>2</v>
      </c>
      <c r="M10" s="432">
        <f>CHOOSE(Ввод!$FG$5,Ввод!BK11,Ввод!BQ11,Ввод!BW11)</f>
        <v>0</v>
      </c>
      <c r="N10" s="431">
        <f>CHOOSE(Ввод!$FG$5,Ввод!BL11,Ввод!BR11,Ввод!BX11)</f>
        <v>0</v>
      </c>
      <c r="O10" s="432">
        <f>CHOOSE(Ввод!$FG$5,Ввод!BM11,Ввод!BS11,Ввод!BY11)</f>
        <v>0</v>
      </c>
      <c r="P10" s="431">
        <f>CHOOSE(Ввод!$FG$5,Ввод!BN11,Ввод!BT11,Ввод!BZ11)</f>
        <v>0</v>
      </c>
      <c r="Q10" s="433">
        <f>CHOOSE(Ввод!$FG$5,Ввод!BO11,Ввод!BU11,Ввод!CA11)</f>
        <v>0</v>
      </c>
      <c r="R10" s="650">
        <f>CHOOSE(Ввод!$FG$5,Ввод!CD11,Ввод!CJ11,Ввод!CP11)</f>
        <v>7.1</v>
      </c>
      <c r="S10" s="651">
        <f>CHOOSE(Ввод!$FG$5,Ввод!CE11,Ввод!CK11,Ввод!CQ11)</f>
        <v>9.3000000000000007</v>
      </c>
      <c r="T10" s="650">
        <f>CHOOSE(Ввод!$FG$5,Ввод!CF11,Ввод!CL11,Ввод!CR11)</f>
        <v>7.5</v>
      </c>
      <c r="U10" s="651">
        <f>CHOOSE(Ввод!$FG$5,Ввод!CG11,Ввод!CM11,Ввод!CS11)</f>
        <v>10.199999999999999</v>
      </c>
      <c r="V10" s="650">
        <f>CHOOSE(Ввод!$FG$5,Ввод!CH11,Ввод!CN11,Ввод!CT11)</f>
        <v>7.6</v>
      </c>
      <c r="W10" s="651">
        <f>CHOOSE(Ввод!$FG$5,Ввод!CI11,Ввод!CO11,Ввод!CU11)</f>
        <v>13.7</v>
      </c>
      <c r="X10" s="434" t="str">
        <f xml:space="preserve"> CHOOSE(Ввод!$FG$22,CHOOSE(Ввод!$FG$5,Ввод!BJ141,Ввод!BP141,Ввод!BV141),CHOOSE(Ввод!$FG$5,Ввод!AP141,Ввод!AV141,Ввод!BB141))</f>
        <v>-</v>
      </c>
      <c r="Y10" s="417" t="str">
        <f xml:space="preserve"> CHOOSE(Ввод!$FG$22,CHOOSE(Ввод!$FG$5,Ввод!BK141,Ввод!BQ141,Ввод!BW141),CHOOSE(Ввод!$FG$5,Ввод!AQ141,Ввод!AW141,Ввод!BC141))</f>
        <v>-</v>
      </c>
      <c r="Z10" s="434" t="str">
        <f xml:space="preserve"> CHOOSE(Ввод!$FG$22,CHOOSE(Ввод!$FG$5,Ввод!BL141,Ввод!BR141,Ввод!BX141),CHOOSE(Ввод!$FG$5,Ввод!AR141,Ввод!AX141,Ввод!BD141))</f>
        <v>-</v>
      </c>
      <c r="AA10" s="417" t="str">
        <f xml:space="preserve"> CHOOSE(Ввод!$FG$22,CHOOSE(Ввод!$FG$5,Ввод!BM141,Ввод!BS141,Ввод!BY141),CHOOSE(Ввод!$FG$5,Ввод!AS141,Ввод!AY141,Ввод!BE141))</f>
        <v>-</v>
      </c>
      <c r="AB10" s="434" t="str">
        <f xml:space="preserve"> CHOOSE(Ввод!$FG$22,CHOOSE(Ввод!$FG$5,Ввод!BN141,Ввод!BT141,Ввод!BZ141),CHOOSE(Ввод!$FG$5,Ввод!AT141,Ввод!AZ141,Ввод!BF141))</f>
        <v>-</v>
      </c>
      <c r="AC10" s="417" t="str">
        <f xml:space="preserve"> CHOOSE(Ввод!$FG$22,CHOOSE(Ввод!$FG$5,Ввод!BO141,Ввод!BU141,Ввод!CA141),CHOOSE(Ввод!$FG$5,Ввод!AU141,Ввод!BA141,Ввод!BG141))</f>
        <v>-</v>
      </c>
      <c r="AD10" s="435">
        <f>CHOOSE(Ввод!$FG$5,Ввод!DR11,Ввод!DX11,Ввод!ED11)</f>
        <v>14</v>
      </c>
      <c r="AE10" s="436">
        <f>CHOOSE(Ввод!$FG$5,Ввод!DS11,Ввод!DY11,Ввод!EE11)</f>
        <v>10</v>
      </c>
      <c r="AF10" s="435">
        <f>CHOOSE(Ввод!$FG$5,Ввод!DT11,Ввод!DZ11,Ввод!EF11)</f>
        <v>7</v>
      </c>
      <c r="AG10" s="436">
        <f>CHOOSE(Ввод!$FG$5,Ввод!DU11,Ввод!EA11,Ввод!EG11)</f>
        <v>7</v>
      </c>
      <c r="AH10" s="435">
        <f>CHOOSE(Ввод!$FG$5,Ввод!DV11,Ввод!EB11,Ввод!EH11)</f>
        <v>5</v>
      </c>
      <c r="AI10" s="436">
        <f>CHOOSE(Ввод!$FG$5,Ввод!DW11,Ввод!EC11,Ввод!EI11)</f>
        <v>6</v>
      </c>
      <c r="AJ10" s="693">
        <f xml:space="preserve"> CHOOSE(Ввод!$FG$12,CHOOSE(Ввод!$FG$5,Ввод!EL11,Ввод!ER11,Ввод!EX11),CHOOSE(Ввод!$FG$5,Ввод!CX11,Ввод!DD11,Ввод!DJ11))</f>
        <v>5.0999999999999996</v>
      </c>
      <c r="AK10" s="694">
        <f xml:space="preserve"> CHOOSE(Ввод!$FG$12,CHOOSE(Ввод!$FG$5,Ввод!EM11,Ввод!ES11,Ввод!EY11),CHOOSE(Ввод!$FG$5,Ввод!CY11,Ввод!DE11,Ввод!DK11))</f>
        <v>16.3</v>
      </c>
      <c r="AL10" s="693">
        <f xml:space="preserve"> CHOOSE(Ввод!$FG$12,CHOOSE(Ввод!$FG$5,Ввод!EN11,Ввод!ET11,Ввод!EZ11),CHOOSE(Ввод!$FG$5,Ввод!CZ11,Ввод!DF11,Ввод!DL11))</f>
        <v>5.5</v>
      </c>
      <c r="AM10" s="694">
        <f xml:space="preserve"> CHOOSE(Ввод!$FG$12,CHOOSE(Ввод!$FG$5,Ввод!EO11,Ввод!EU11,Ввод!FA11),CHOOSE(Ввод!$FG$5,Ввод!DA11,Ввод!DG11,Ввод!DM11))</f>
        <v>17.2</v>
      </c>
      <c r="AN10" s="693">
        <f xml:space="preserve"> CHOOSE(Ввод!$FG$12,CHOOSE(Ввод!$FG$5,Ввод!EP11,Ввод!EV11,Ввод!FB11),CHOOSE(Ввод!$FG$5,Ввод!DB11,Ввод!DH11,Ввод!DN11))</f>
        <v>5.6</v>
      </c>
      <c r="AO10" s="694">
        <f xml:space="preserve"> CHOOSE(Ввод!$FG$12,CHOOSE(Ввод!$FG$5,Ввод!EQ11,Ввод!EW11,Ввод!FC11),CHOOSE(Ввод!$FG$5,Ввод!DC11,Ввод!DI11,Ввод!DO11))</f>
        <v>26.7</v>
      </c>
      <c r="AP10" s="420"/>
      <c r="AQ10" s="1068"/>
      <c r="AR10" s="1068"/>
      <c r="AS10" s="1068"/>
      <c r="AT10" s="1068"/>
      <c r="AU10" s="1068"/>
      <c r="AV10" s="1068"/>
      <c r="AW10" s="1068"/>
      <c r="AX10" s="1068"/>
      <c r="AY10" s="1068"/>
      <c r="AZ10" s="1068"/>
      <c r="BA10" s="1068"/>
      <c r="BB10" s="1068"/>
      <c r="BC10" s="1068"/>
      <c r="BD10" s="1068"/>
      <c r="BE10" s="1068"/>
      <c r="BF10" s="1068"/>
      <c r="BG10" s="1068"/>
      <c r="BH10" s="1068"/>
      <c r="BI10" s="1068"/>
      <c r="BJ10" s="1068"/>
      <c r="BK10" s="1068"/>
      <c r="BL10" s="1068"/>
      <c r="BM10" s="1068"/>
      <c r="BN10" s="1068"/>
      <c r="BO10" s="1068"/>
      <c r="BP10" s="1068"/>
      <c r="BQ10" s="1068"/>
      <c r="BR10" s="1068"/>
      <c r="BS10" s="1068"/>
      <c r="BT10" s="1068"/>
      <c r="BU10" s="1068"/>
      <c r="BV10" s="1068"/>
      <c r="BW10" s="1068"/>
      <c r="BX10" s="1068"/>
      <c r="BY10" s="1068"/>
      <c r="BZ10" s="1068"/>
      <c r="CA10" s="1068"/>
      <c r="CB10" s="1068"/>
      <c r="CC10" s="1068"/>
      <c r="CD10" s="1068"/>
      <c r="CE10" s="1068"/>
      <c r="CF10" s="1068"/>
      <c r="CG10" s="1068"/>
      <c r="CH10" s="1068"/>
      <c r="CI10" s="1068"/>
      <c r="CJ10" s="1068"/>
      <c r="CK10" s="1069"/>
      <c r="CL10" s="1069"/>
      <c r="CN10" s="1073"/>
      <c r="CO10" s="1061"/>
      <c r="CP10" s="1061"/>
      <c r="CQ10" s="1061"/>
      <c r="CR10" s="1061"/>
      <c r="CS10" s="1061"/>
      <c r="CT10" s="1061"/>
      <c r="CU10" s="1061"/>
      <c r="CV10" s="1061"/>
      <c r="DD10" s="1061"/>
      <c r="DE10" s="1071"/>
      <c r="DG10" s="1072"/>
      <c r="DH10" s="1072"/>
      <c r="DI10" s="1072"/>
      <c r="DJ10" s="1072"/>
      <c r="DK10" s="424"/>
      <c r="DL10" s="424"/>
      <c r="DM10" s="424"/>
      <c r="DN10" s="425"/>
      <c r="DO10" s="425"/>
      <c r="DP10" s="425"/>
      <c r="DQ10" s="425"/>
      <c r="DR10" s="425"/>
      <c r="DS10" s="425"/>
      <c r="DT10" s="425"/>
      <c r="DU10" s="425"/>
      <c r="DV10" s="425"/>
      <c r="DW10" s="425"/>
      <c r="DX10" s="425"/>
      <c r="DY10" s="425"/>
      <c r="DZ10" s="425"/>
      <c r="EA10" s="425"/>
      <c r="EB10" s="425"/>
      <c r="EC10" s="425"/>
      <c r="ED10" s="425"/>
      <c r="EE10" s="425"/>
      <c r="EF10" s="425"/>
      <c r="EG10" s="425"/>
      <c r="EH10" s="425"/>
      <c r="EO10" s="438"/>
      <c r="EP10" s="427"/>
      <c r="EQ10" s="428"/>
      <c r="ER10" s="428"/>
      <c r="ES10" s="428"/>
      <c r="ET10" s="428"/>
      <c r="EU10" s="438"/>
      <c r="EV10" s="427"/>
      <c r="EW10" s="428"/>
      <c r="EX10" s="428"/>
      <c r="EY10" s="428"/>
      <c r="EZ10" s="428"/>
      <c r="FA10" s="438"/>
      <c r="FB10" s="427"/>
      <c r="FC10" s="428"/>
      <c r="FD10" s="428"/>
      <c r="FE10" s="428"/>
      <c r="FF10" s="428"/>
    </row>
    <row r="11" spans="1:164" ht="11.85" customHeight="1" x14ac:dyDescent="0.25">
      <c r="A11" s="931">
        <v>7</v>
      </c>
      <c r="B11" s="932" t="str">
        <f>Ст.прогноза!I9</f>
        <v>Окт</v>
      </c>
      <c r="C11" s="932" t="str">
        <f>Ст.прогноза!D9</f>
        <v>Санкт-Петербургский</v>
      </c>
      <c r="D11" s="933" t="str">
        <f>Ст.прогноза!E9</f>
        <v>Выборг</v>
      </c>
      <c r="E11" s="934">
        <f>Ст.прогноза!G9</f>
        <v>0</v>
      </c>
      <c r="F11" s="429" t="str">
        <f>CHOOSE(Ввод!$FG$5,Ввод!AP12,Ввод!AV12,Ввод!BB12)</f>
        <v/>
      </c>
      <c r="G11" s="430" t="str">
        <f>CHOOSE(Ввод!$FG$5,Ввод!AQ12,Ввод!AW12,Ввод!BC12)</f>
        <v/>
      </c>
      <c r="H11" s="429" t="str">
        <f>CHOOSE(Ввод!$FG$5,Ввод!AR12,Ввод!AX12,Ввод!BD12)</f>
        <v/>
      </c>
      <c r="I11" s="430" t="str">
        <f>CHOOSE(Ввод!$FG$5,Ввод!AS12,Ввод!AY12,Ввод!BE12)</f>
        <v/>
      </c>
      <c r="J11" s="429" t="str">
        <f>CHOOSE(Ввод!$FG$5,Ввод!AT12,Ввод!AZ12,Ввод!BF12)</f>
        <v/>
      </c>
      <c r="K11" s="430" t="str">
        <f>CHOOSE(Ввод!$FG$5,Ввод!AU12,Ввод!BA12,Ввод!BG12)</f>
        <v>··</v>
      </c>
      <c r="L11" s="431">
        <f>CHOOSE(Ввод!$FG$5,Ввод!BJ12,Ввод!BP12,Ввод!BV12)</f>
        <v>0</v>
      </c>
      <c r="M11" s="432">
        <f>CHOOSE(Ввод!$FG$5,Ввод!BK12,Ввод!BQ12,Ввод!BW12)</f>
        <v>0</v>
      </c>
      <c r="N11" s="431">
        <f>CHOOSE(Ввод!$FG$5,Ввод!BL12,Ввод!BR12,Ввод!BX12)</f>
        <v>0</v>
      </c>
      <c r="O11" s="432">
        <f>CHOOSE(Ввод!$FG$5,Ввод!BM12,Ввод!BS12,Ввод!BY12)</f>
        <v>0</v>
      </c>
      <c r="P11" s="431">
        <f>CHOOSE(Ввод!$FG$5,Ввод!BN12,Ввод!BT12,Ввод!BZ12)</f>
        <v>0</v>
      </c>
      <c r="Q11" s="433">
        <f>CHOOSE(Ввод!$FG$5,Ввод!BO12,Ввод!BU12,Ввод!CA12)</f>
        <v>3</v>
      </c>
      <c r="R11" s="650">
        <f>CHOOSE(Ввод!$FG$5,Ввод!CD12,Ввод!CJ12,Ввод!CP12)</f>
        <v>11.9</v>
      </c>
      <c r="S11" s="651">
        <f>CHOOSE(Ввод!$FG$5,Ввод!CE12,Ввод!CK12,Ввод!CQ12)</f>
        <v>19.600000000000001</v>
      </c>
      <c r="T11" s="650">
        <f>CHOOSE(Ввод!$FG$5,Ввод!CF12,Ввод!CL12,Ввод!CR12)</f>
        <v>9.5</v>
      </c>
      <c r="U11" s="651">
        <f>CHOOSE(Ввод!$FG$5,Ввод!CG12,Ввод!CM12,Ввод!CS12)</f>
        <v>19.100000000000001</v>
      </c>
      <c r="V11" s="650">
        <f>CHOOSE(Ввод!$FG$5,Ввод!CH12,Ввод!CN12,Ввод!CT12)</f>
        <v>10</v>
      </c>
      <c r="W11" s="651">
        <f>CHOOSE(Ввод!$FG$5,Ввод!CI12,Ввод!CO12,Ввод!CU12)</f>
        <v>19.3</v>
      </c>
      <c r="X11" s="434" t="str">
        <f xml:space="preserve"> CHOOSE(Ввод!$FG$22,CHOOSE(Ввод!$FG$5,Ввод!BJ142,Ввод!BP142,Ввод!BV142),CHOOSE(Ввод!$FG$5,Ввод!AP142,Ввод!AV142,Ввод!BB142))</f>
        <v>-</v>
      </c>
      <c r="Y11" s="417" t="str">
        <f xml:space="preserve"> CHOOSE(Ввод!$FG$22,CHOOSE(Ввод!$FG$5,Ввод!BK142,Ввод!BQ142,Ввод!BW142),CHOOSE(Ввод!$FG$5,Ввод!AQ142,Ввод!AW142,Ввод!BC142))</f>
        <v>-</v>
      </c>
      <c r="Z11" s="434" t="str">
        <f xml:space="preserve"> CHOOSE(Ввод!$FG$22,CHOOSE(Ввод!$FG$5,Ввод!BL142,Ввод!BR142,Ввод!BX142),CHOOSE(Ввод!$FG$5,Ввод!AR142,Ввод!AX142,Ввод!BD142))</f>
        <v>-</v>
      </c>
      <c r="AA11" s="417" t="str">
        <f xml:space="preserve"> CHOOSE(Ввод!$FG$22,CHOOSE(Ввод!$FG$5,Ввод!BM142,Ввод!BS142,Ввод!BY142),CHOOSE(Ввод!$FG$5,Ввод!AS142,Ввод!AY142,Ввод!BE142))</f>
        <v>-</v>
      </c>
      <c r="AB11" s="434" t="str">
        <f xml:space="preserve"> CHOOSE(Ввод!$FG$22,CHOOSE(Ввод!$FG$5,Ввод!BN142,Ввод!BT142,Ввод!BZ142),CHOOSE(Ввод!$FG$5,Ввод!AT142,Ввод!AZ142,Ввод!BF142))</f>
        <v>-</v>
      </c>
      <c r="AC11" s="417" t="str">
        <f xml:space="preserve"> CHOOSE(Ввод!$FG$22,CHOOSE(Ввод!$FG$5,Ввод!BO142,Ввод!BU142,Ввод!CA142),CHOOSE(Ввод!$FG$5,Ввод!AU142,Ввод!BA142,Ввод!BG142))</f>
        <v>-</v>
      </c>
      <c r="AD11" s="435">
        <f>CHOOSE(Ввод!$FG$5,Ввод!DR12,Ввод!DX12,Ввод!ED12)</f>
        <v>11</v>
      </c>
      <c r="AE11" s="436">
        <f>CHOOSE(Ввод!$FG$5,Ввод!DS12,Ввод!DY12,Ввод!EE12)</f>
        <v>10</v>
      </c>
      <c r="AF11" s="435">
        <f>CHOOSE(Ввод!$FG$5,Ввод!DT12,Ввод!DZ12,Ввод!EF12)</f>
        <v>6</v>
      </c>
      <c r="AG11" s="436">
        <f>CHOOSE(Ввод!$FG$5,Ввод!DU12,Ввод!EA12,Ввод!EG12)</f>
        <v>5</v>
      </c>
      <c r="AH11" s="435">
        <f>CHOOSE(Ввод!$FG$5,Ввод!DV12,Ввод!EB12,Ввод!EH12)</f>
        <v>6</v>
      </c>
      <c r="AI11" s="436">
        <f>CHOOSE(Ввод!$FG$5,Ввод!DW12,Ввод!EC12,Ввод!EI12)</f>
        <v>6</v>
      </c>
      <c r="AJ11" s="693">
        <f xml:space="preserve"> CHOOSE(Ввод!$FG$12,CHOOSE(Ввод!$FG$5,Ввод!EL12,Ввод!ER12,Ввод!EX12),CHOOSE(Ввод!$FG$5,Ввод!CX12,Ввод!DD12,Ввод!DJ12))</f>
        <v>9.9</v>
      </c>
      <c r="AK11" s="694">
        <f xml:space="preserve"> CHOOSE(Ввод!$FG$12,CHOOSE(Ввод!$FG$5,Ввод!EM12,Ввод!ES12,Ввод!EY12),CHOOSE(Ввод!$FG$5,Ввод!CY12,Ввод!DE12,Ввод!DK12))</f>
        <v>29.3</v>
      </c>
      <c r="AL11" s="693">
        <f xml:space="preserve"> CHOOSE(Ввод!$FG$12,CHOOSE(Ввод!$FG$5,Ввод!EN12,Ввод!ET12,Ввод!EZ12),CHOOSE(Ввод!$FG$5,Ввод!CZ12,Ввод!DF12,Ввод!DL12))</f>
        <v>7.5</v>
      </c>
      <c r="AM11" s="694">
        <f xml:space="preserve"> CHOOSE(Ввод!$FG$12,CHOOSE(Ввод!$FG$5,Ввод!EO12,Ввод!EU12,Ввод!FA12),CHOOSE(Ввод!$FG$5,Ввод!DA12,Ввод!DG12,Ввод!DM12))</f>
        <v>34.1</v>
      </c>
      <c r="AN11" s="693">
        <f xml:space="preserve"> CHOOSE(Ввод!$FG$12,CHOOSE(Ввод!$FG$5,Ввод!EP12,Ввод!EV12,Ввод!FB12),CHOOSE(Ввод!$FG$5,Ввод!DB12,Ввод!DH12,Ввод!DN12))</f>
        <v>8</v>
      </c>
      <c r="AO11" s="694">
        <f xml:space="preserve"> CHOOSE(Ввод!$FG$12,CHOOSE(Ввод!$FG$5,Ввод!EQ12,Ввод!EW12,Ввод!FC12),CHOOSE(Ввод!$FG$5,Ввод!DC12,Ввод!DI12,Ввод!DO12))</f>
        <v>26.3</v>
      </c>
      <c r="AP11" s="420"/>
      <c r="AQ11" s="1068"/>
      <c r="AR11" s="1068"/>
      <c r="AS11" s="1068"/>
      <c r="AT11" s="1068"/>
      <c r="AU11" s="1068"/>
      <c r="AV11" s="1068"/>
      <c r="AW11" s="1068"/>
      <c r="AX11" s="1068"/>
      <c r="AY11" s="1068"/>
      <c r="AZ11" s="1068"/>
      <c r="BA11" s="1068"/>
      <c r="BB11" s="1068"/>
      <c r="BC11" s="1068"/>
      <c r="BD11" s="1068"/>
      <c r="BE11" s="1068"/>
      <c r="BF11" s="1068"/>
      <c r="BG11" s="1068"/>
      <c r="BH11" s="1068"/>
      <c r="BI11" s="1068"/>
      <c r="BJ11" s="1068"/>
      <c r="BK11" s="1068"/>
      <c r="BL11" s="1068"/>
      <c r="BM11" s="1068"/>
      <c r="BN11" s="1068"/>
      <c r="BO11" s="1068"/>
      <c r="BP11" s="1068"/>
      <c r="BQ11" s="1068"/>
      <c r="BR11" s="1068"/>
      <c r="BS11" s="1068"/>
      <c r="BT11" s="1068"/>
      <c r="BU11" s="1068"/>
      <c r="BV11" s="1068"/>
      <c r="BW11" s="1068"/>
      <c r="BX11" s="1068"/>
      <c r="BY11" s="1068"/>
      <c r="BZ11" s="1068"/>
      <c r="CA11" s="1068"/>
      <c r="CB11" s="1068"/>
      <c r="CC11" s="1068"/>
      <c r="CD11" s="1068"/>
      <c r="CE11" s="1068"/>
      <c r="CF11" s="1068"/>
      <c r="CG11" s="1068"/>
      <c r="CH11" s="1068"/>
      <c r="CI11" s="1068"/>
      <c r="CJ11" s="1068"/>
      <c r="CK11" s="1069"/>
      <c r="CL11" s="1069"/>
      <c r="CN11" s="1073"/>
      <c r="CO11" s="1061"/>
      <c r="CP11" s="1061"/>
      <c r="CQ11" s="1061"/>
      <c r="CR11" s="1061"/>
      <c r="CS11" s="1061"/>
      <c r="CT11" s="1061"/>
      <c r="CU11" s="1061"/>
      <c r="CV11" s="1061"/>
      <c r="DD11" s="1061"/>
      <c r="DE11" s="1071"/>
      <c r="DG11" s="1072"/>
      <c r="DH11" s="1072"/>
      <c r="DI11" s="1072"/>
      <c r="DJ11" s="1072"/>
      <c r="DK11" s="424"/>
      <c r="DL11" s="424"/>
      <c r="DM11" s="424"/>
      <c r="DN11" s="425"/>
      <c r="DO11" s="425"/>
      <c r="DP11" s="425"/>
      <c r="DQ11" s="425"/>
      <c r="DR11" s="425"/>
      <c r="DS11" s="425"/>
      <c r="DT11" s="425"/>
      <c r="DU11" s="425"/>
      <c r="DV11" s="425"/>
      <c r="DW11" s="425"/>
      <c r="DX11" s="425"/>
      <c r="DY11" s="425"/>
      <c r="DZ11" s="425"/>
      <c r="EA11" s="425"/>
      <c r="EB11" s="425"/>
      <c r="EC11" s="425"/>
      <c r="ED11" s="425"/>
      <c r="EE11" s="425"/>
      <c r="EF11" s="425"/>
      <c r="EG11" s="425"/>
      <c r="EH11" s="425"/>
      <c r="EK11" s="55"/>
      <c r="EL11" s="423"/>
      <c r="EO11" s="426"/>
      <c r="EP11" s="427"/>
      <c r="EQ11" s="428"/>
      <c r="ER11" s="428"/>
      <c r="ES11" s="428"/>
      <c r="ET11" s="428"/>
      <c r="EU11" s="426"/>
      <c r="EV11" s="427"/>
      <c r="EW11" s="428"/>
      <c r="EX11" s="428"/>
      <c r="EY11" s="428"/>
      <c r="EZ11" s="428"/>
      <c r="FA11" s="426"/>
      <c r="FB11" s="427"/>
      <c r="FC11" s="428"/>
      <c r="FD11" s="428"/>
      <c r="FE11" s="428"/>
      <c r="FF11" s="428"/>
    </row>
    <row r="12" spans="1:164" ht="11.85" customHeight="1" x14ac:dyDescent="0.25">
      <c r="A12" s="931">
        <v>8</v>
      </c>
      <c r="B12" s="932" t="str">
        <f>Ст.прогноза!I10</f>
        <v>Окт</v>
      </c>
      <c r="C12" s="932" t="str">
        <f>Ст.прогноза!D10</f>
        <v>Петрозаводский</v>
      </c>
      <c r="D12" s="933" t="str">
        <f>Ст.прогноза!E10</f>
        <v>Костомукша-Товарная</v>
      </c>
      <c r="E12" s="934">
        <f>Ст.прогноза!G10</f>
        <v>0</v>
      </c>
      <c r="F12" s="429" t="str">
        <f>CHOOSE(Ввод!$FG$5,Ввод!AP13,Ввод!AV13,Ввод!BB13)</f>
        <v/>
      </c>
      <c r="G12" s="430" t="str">
        <f>CHOOSE(Ввод!$FG$5,Ввод!AQ13,Ввод!AW13,Ввод!BC13)</f>
        <v/>
      </c>
      <c r="H12" s="429" t="str">
        <f>CHOOSE(Ввод!$FG$5,Ввод!AR13,Ввод!AX13,Ввод!BD13)</f>
        <v/>
      </c>
      <c r="I12" s="430" t="str">
        <f>CHOOSE(Ввод!$FG$5,Ввод!AS13,Ввод!AY13,Ввод!BE13)</f>
        <v/>
      </c>
      <c r="J12" s="429" t="str">
        <f>CHOOSE(Ввод!$FG$5,Ввод!AT13,Ввод!AZ13,Ввод!BF13)</f>
        <v/>
      </c>
      <c r="K12" s="430" t="str">
        <f>CHOOSE(Ввод!$FG$5,Ввод!AU13,Ввод!BA13,Ввод!BG13)</f>
        <v>·</v>
      </c>
      <c r="L12" s="431">
        <f>CHOOSE(Ввод!$FG$5,Ввод!BJ13,Ввод!BP13,Ввод!BV13)</f>
        <v>0</v>
      </c>
      <c r="M12" s="432">
        <f>CHOOSE(Ввод!$FG$5,Ввод!BK13,Ввод!BQ13,Ввод!BW13)</f>
        <v>0</v>
      </c>
      <c r="N12" s="431">
        <f>CHOOSE(Ввод!$FG$5,Ввод!BL13,Ввод!BR13,Ввод!BX13)</f>
        <v>0</v>
      </c>
      <c r="O12" s="432">
        <f>CHOOSE(Ввод!$FG$5,Ввод!BM13,Ввод!BS13,Ввод!BY13)</f>
        <v>0</v>
      </c>
      <c r="P12" s="431">
        <f>CHOOSE(Ввод!$FG$5,Ввод!BN13,Ввод!BT13,Ввод!BZ13)</f>
        <v>0</v>
      </c>
      <c r="Q12" s="433">
        <f>CHOOSE(Ввод!$FG$5,Ввод!BO13,Ввод!BU13,Ввод!CA13)</f>
        <v>2</v>
      </c>
      <c r="R12" s="650">
        <f>CHOOSE(Ввод!$FG$5,Ввод!CD13,Ввод!CJ13,Ввод!CP13)</f>
        <v>6.2</v>
      </c>
      <c r="S12" s="651">
        <f>CHOOSE(Ввод!$FG$5,Ввод!CE13,Ввод!CK13,Ввод!CQ13)</f>
        <v>12.6</v>
      </c>
      <c r="T12" s="650">
        <f>CHOOSE(Ввод!$FG$5,Ввод!CF13,Ввод!CL13,Ввод!CR13)</f>
        <v>7</v>
      </c>
      <c r="U12" s="651">
        <f>CHOOSE(Ввод!$FG$5,Ввод!CG13,Ввод!CM13,Ввод!CS13)</f>
        <v>12.4</v>
      </c>
      <c r="V12" s="650">
        <f>CHOOSE(Ввод!$FG$5,Ввод!CH13,Ввод!CN13,Ввод!CT13)</f>
        <v>5.8</v>
      </c>
      <c r="W12" s="651">
        <f>CHOOSE(Ввод!$FG$5,Ввод!CI13,Ввод!CO13,Ввод!CU13)</f>
        <v>12.4</v>
      </c>
      <c r="X12" s="434" t="str">
        <f xml:space="preserve"> CHOOSE(Ввод!$FG$22,CHOOSE(Ввод!$FG$5,Ввод!BJ143,Ввод!BP143,Ввод!BV143),CHOOSE(Ввод!$FG$5,Ввод!AP143,Ввод!AV143,Ввод!BB143))</f>
        <v>-</v>
      </c>
      <c r="Y12" s="417" t="str">
        <f xml:space="preserve"> CHOOSE(Ввод!$FG$22,CHOOSE(Ввод!$FG$5,Ввод!BK143,Ввод!BQ143,Ввод!BW143),CHOOSE(Ввод!$FG$5,Ввод!AQ143,Ввод!AW143,Ввод!BC143))</f>
        <v>-</v>
      </c>
      <c r="Z12" s="434" t="str">
        <f xml:space="preserve"> CHOOSE(Ввод!$FG$22,CHOOSE(Ввод!$FG$5,Ввод!BL143,Ввод!BR143,Ввод!BX143),CHOOSE(Ввод!$FG$5,Ввод!AR143,Ввод!AX143,Ввод!BD143))</f>
        <v>-</v>
      </c>
      <c r="AA12" s="417" t="str">
        <f xml:space="preserve"> CHOOSE(Ввод!$FG$22,CHOOSE(Ввод!$FG$5,Ввод!BM143,Ввод!BS143,Ввод!BY143),CHOOSE(Ввод!$FG$5,Ввод!AS143,Ввод!AY143,Ввод!BE143))</f>
        <v>-</v>
      </c>
      <c r="AB12" s="434" t="str">
        <f xml:space="preserve"> CHOOSE(Ввод!$FG$22,CHOOSE(Ввод!$FG$5,Ввод!BN143,Ввод!BT143,Ввод!BZ143),CHOOSE(Ввод!$FG$5,Ввод!AT143,Ввод!AZ143,Ввод!BF143))</f>
        <v>-</v>
      </c>
      <c r="AC12" s="417" t="str">
        <f xml:space="preserve"> CHOOSE(Ввод!$FG$22,CHOOSE(Ввод!$FG$5,Ввод!BO143,Ввод!BU143,Ввод!CA143),CHOOSE(Ввод!$FG$5,Ввод!AU143,Ввод!BA143,Ввод!BG143))</f>
        <v>-</v>
      </c>
      <c r="AD12" s="435">
        <f>CHOOSE(Ввод!$FG$5,Ввод!DR13,Ввод!DX13,Ввод!ED13)</f>
        <v>10</v>
      </c>
      <c r="AE12" s="436">
        <f>CHOOSE(Ввод!$FG$5,Ввод!DS13,Ввод!DY13,Ввод!EE13)</f>
        <v>9</v>
      </c>
      <c r="AF12" s="435">
        <f>CHOOSE(Ввод!$FG$5,Ввод!DT13,Ввод!DZ13,Ввод!EF13)</f>
        <v>8</v>
      </c>
      <c r="AG12" s="436">
        <f>CHOOSE(Ввод!$FG$5,Ввод!DU13,Ввод!EA13,Ввод!EG13)</f>
        <v>5</v>
      </c>
      <c r="AH12" s="435">
        <f>CHOOSE(Ввод!$FG$5,Ввод!DV13,Ввод!EB13,Ввод!EH13)</f>
        <v>4</v>
      </c>
      <c r="AI12" s="436">
        <f>CHOOSE(Ввод!$FG$5,Ввод!DW13,Ввод!EC13,Ввод!EI13)</f>
        <v>3</v>
      </c>
      <c r="AJ12" s="693">
        <f xml:space="preserve"> CHOOSE(Ввод!$FG$12,CHOOSE(Ввод!$FG$5,Ввод!EL13,Ввод!ER13,Ввод!EX13),CHOOSE(Ввод!$FG$5,Ввод!CX13,Ввод!DD13,Ввод!DJ13))</f>
        <v>4.2</v>
      </c>
      <c r="AK12" s="694">
        <f xml:space="preserve"> CHOOSE(Ввод!$FG$12,CHOOSE(Ввод!$FG$5,Ввод!EM13,Ввод!ES13,Ввод!EY13),CHOOSE(Ввод!$FG$5,Ввод!CY13,Ввод!DE13,Ввод!DK13))</f>
        <v>19.600000000000001</v>
      </c>
      <c r="AL12" s="693">
        <f xml:space="preserve"> CHOOSE(Ввод!$FG$12,CHOOSE(Ввод!$FG$5,Ввод!EN13,Ввод!ET13,Ввод!EZ13),CHOOSE(Ввод!$FG$5,Ввод!CZ13,Ввод!DF13,Ввод!DL13))</f>
        <v>5</v>
      </c>
      <c r="AM12" s="694">
        <f xml:space="preserve"> CHOOSE(Ввод!$FG$12,CHOOSE(Ввод!$FG$5,Ввод!EO13,Ввод!EU13,Ввод!FA13),CHOOSE(Ввод!$FG$5,Ввод!DA13,Ввод!DG13,Ввод!DM13))</f>
        <v>16.5</v>
      </c>
      <c r="AN12" s="693">
        <f xml:space="preserve"> CHOOSE(Ввод!$FG$12,CHOOSE(Ввод!$FG$5,Ввод!EP13,Ввод!EV13,Ввод!FB13),CHOOSE(Ввод!$FG$5,Ввод!DB13,Ввод!DH13,Ввод!DN13))</f>
        <v>3.8</v>
      </c>
      <c r="AO12" s="694">
        <f xml:space="preserve"> CHOOSE(Ввод!$FG$12,CHOOSE(Ввод!$FG$5,Ввод!EQ13,Ввод!EW13,Ввод!FC13),CHOOSE(Ввод!$FG$5,Ввод!DC13,Ввод!DI13,Ввод!DO13))</f>
        <v>16.399999999999999</v>
      </c>
      <c r="AP12" s="420"/>
      <c r="AQ12" s="1068"/>
      <c r="AR12" s="1068"/>
      <c r="AS12" s="1068"/>
      <c r="AT12" s="1068"/>
      <c r="AU12" s="1068"/>
      <c r="AV12" s="1068"/>
      <c r="AW12" s="1068"/>
      <c r="AX12" s="1068"/>
      <c r="AY12" s="1068"/>
      <c r="AZ12" s="1068"/>
      <c r="BA12" s="1068"/>
      <c r="BB12" s="1068"/>
      <c r="BC12" s="1068"/>
      <c r="BD12" s="1068"/>
      <c r="BE12" s="1068"/>
      <c r="BF12" s="1068"/>
      <c r="BG12" s="1068"/>
      <c r="BH12" s="1068"/>
      <c r="BI12" s="1068"/>
      <c r="BJ12" s="1068"/>
      <c r="BK12" s="1068"/>
      <c r="BL12" s="1068"/>
      <c r="BM12" s="1068"/>
      <c r="BN12" s="1068"/>
      <c r="BO12" s="1068"/>
      <c r="BP12" s="1068"/>
      <c r="BQ12" s="1068"/>
      <c r="BR12" s="1068"/>
      <c r="BS12" s="1068"/>
      <c r="BT12" s="1068"/>
      <c r="BU12" s="1068"/>
      <c r="BV12" s="1068"/>
      <c r="BW12" s="1068"/>
      <c r="BX12" s="1068"/>
      <c r="BY12" s="1068"/>
      <c r="BZ12" s="1068"/>
      <c r="CA12" s="1068"/>
      <c r="CB12" s="1068"/>
      <c r="CC12" s="1068"/>
      <c r="CD12" s="1068"/>
      <c r="CE12" s="1068"/>
      <c r="CF12" s="1068"/>
      <c r="CG12" s="1068"/>
      <c r="CH12" s="1068"/>
      <c r="CI12" s="1068"/>
      <c r="CJ12" s="1068"/>
      <c r="CK12" s="1069"/>
      <c r="CL12" s="1069"/>
      <c r="CN12" s="1073"/>
      <c r="CO12" s="1061"/>
      <c r="CP12" s="1061"/>
      <c r="CQ12" s="1061"/>
      <c r="CR12" s="1061"/>
      <c r="CS12" s="1061"/>
      <c r="CT12" s="1061"/>
      <c r="CU12" s="1061"/>
      <c r="CV12" s="1061"/>
      <c r="DD12" s="1061"/>
      <c r="DE12" s="1071"/>
      <c r="DG12" s="1072"/>
      <c r="DH12" s="1072"/>
      <c r="DI12" s="1072"/>
      <c r="DJ12" s="1072"/>
      <c r="DK12" s="424"/>
      <c r="DL12" s="424"/>
      <c r="DM12" s="424"/>
      <c r="DN12" s="425"/>
      <c r="DO12" s="425"/>
      <c r="DP12" s="425"/>
      <c r="DQ12" s="425"/>
      <c r="DR12" s="425"/>
      <c r="DS12" s="425"/>
      <c r="DT12" s="425"/>
      <c r="DU12" s="425"/>
      <c r="DV12" s="425"/>
      <c r="DW12" s="425"/>
      <c r="DX12" s="425"/>
      <c r="DY12" s="425"/>
      <c r="DZ12" s="425"/>
      <c r="EA12" s="425"/>
      <c r="EB12" s="425"/>
      <c r="EC12" s="425"/>
      <c r="ED12" s="425"/>
      <c r="EE12" s="425"/>
      <c r="EF12" s="425"/>
      <c r="EG12" s="425"/>
      <c r="EH12" s="425"/>
      <c r="EO12" s="438"/>
      <c r="EP12" s="427"/>
      <c r="EQ12" s="428"/>
      <c r="ER12" s="428"/>
      <c r="ES12" s="428"/>
      <c r="ET12" s="428"/>
      <c r="EU12" s="438"/>
      <c r="EV12" s="427"/>
      <c r="EW12" s="428"/>
      <c r="EX12" s="428"/>
      <c r="EY12" s="428"/>
      <c r="EZ12" s="428"/>
      <c r="FA12" s="438"/>
      <c r="FB12" s="427"/>
      <c r="FC12" s="428"/>
      <c r="FD12" s="428"/>
      <c r="FE12" s="428"/>
      <c r="FF12" s="428"/>
    </row>
    <row r="13" spans="1:164" ht="11.85" customHeight="1" x14ac:dyDescent="0.25">
      <c r="A13" s="931">
        <v>9</v>
      </c>
      <c r="B13" s="932" t="str">
        <f>Ст.прогноза!I11</f>
        <v>Окт</v>
      </c>
      <c r="C13" s="932" t="str">
        <f>Ст.прогноза!D11</f>
        <v>Волховстроевский</v>
      </c>
      <c r="D13" s="933" t="str">
        <f>Ст.прогноза!E11</f>
        <v>Бабаево</v>
      </c>
      <c r="E13" s="934">
        <f>Ст.прогноза!G11</f>
        <v>0</v>
      </c>
      <c r="F13" s="429" t="str">
        <f>CHOOSE(Ввод!$FG$5,Ввод!AP14,Ввод!AV14,Ввод!BB14)</f>
        <v/>
      </c>
      <c r="G13" s="430" t="str">
        <f>CHOOSE(Ввод!$FG$5,Ввод!AQ14,Ввод!AW14,Ввод!BC14)</f>
        <v/>
      </c>
      <c r="H13" s="429" t="str">
        <f>CHOOSE(Ввод!$FG$5,Ввод!AR14,Ввод!AX14,Ввод!BD14)</f>
        <v/>
      </c>
      <c r="I13" s="430" t="str">
        <f>CHOOSE(Ввод!$FG$5,Ввод!AS14,Ввод!AY14,Ввод!BE14)</f>
        <v>·</v>
      </c>
      <c r="J13" s="429" t="str">
        <f>CHOOSE(Ввод!$FG$5,Ввод!AT14,Ввод!AZ14,Ввод!BF14)</f>
        <v/>
      </c>
      <c r="K13" s="430" t="str">
        <f>CHOOSE(Ввод!$FG$5,Ввод!AU14,Ввод!BA14,Ввод!BG14)</f>
        <v>·</v>
      </c>
      <c r="L13" s="431">
        <f>CHOOSE(Ввод!$FG$5,Ввод!BJ14,Ввод!BP14,Ввод!BV14)</f>
        <v>0</v>
      </c>
      <c r="M13" s="432">
        <f>CHOOSE(Ввод!$FG$5,Ввод!BK14,Ввод!BQ14,Ввод!BW14)</f>
        <v>0</v>
      </c>
      <c r="N13" s="431">
        <f>CHOOSE(Ввод!$FG$5,Ввод!BL14,Ввод!BR14,Ввод!BX14)</f>
        <v>0</v>
      </c>
      <c r="O13" s="432">
        <f>CHOOSE(Ввод!$FG$5,Ввод!BM14,Ввод!BS14,Ввод!BY14)</f>
        <v>2</v>
      </c>
      <c r="P13" s="431">
        <f>CHOOSE(Ввод!$FG$5,Ввод!BN14,Ввод!BT14,Ввод!BZ14)</f>
        <v>0</v>
      </c>
      <c r="Q13" s="433">
        <f>CHOOSE(Ввод!$FG$5,Ввод!BO14,Ввод!BU14,Ввод!CA14)</f>
        <v>1</v>
      </c>
      <c r="R13" s="650">
        <f>CHOOSE(Ввод!$FG$5,Ввод!CD14,Ввод!CJ14,Ввод!CP14)</f>
        <v>5.7</v>
      </c>
      <c r="S13" s="651">
        <f>CHOOSE(Ввод!$FG$5,Ввод!CE14,Ввод!CK14,Ввод!CQ14)</f>
        <v>9.1999999999999993</v>
      </c>
      <c r="T13" s="650">
        <f>CHOOSE(Ввод!$FG$5,Ввод!CF14,Ввод!CL14,Ввод!CR14)</f>
        <v>7.7</v>
      </c>
      <c r="U13" s="651">
        <f>CHOOSE(Ввод!$FG$5,Ввод!CG14,Ввод!CM14,Ввод!CS14)</f>
        <v>13.2</v>
      </c>
      <c r="V13" s="650">
        <f>CHOOSE(Ввод!$FG$5,Ввод!CH14,Ввод!CN14,Ввод!CT14)</f>
        <v>5.9</v>
      </c>
      <c r="W13" s="651">
        <f>CHOOSE(Ввод!$FG$5,Ввод!CI14,Ввод!CO14,Ввод!CU14)</f>
        <v>22.6</v>
      </c>
      <c r="X13" s="434" t="str">
        <f xml:space="preserve"> CHOOSE(Ввод!$FG$22,CHOOSE(Ввод!$FG$5,Ввод!BJ144,Ввод!BP144,Ввод!BV144),CHOOSE(Ввод!$FG$5,Ввод!AP144,Ввод!AV144,Ввод!BB144))</f>
        <v>-</v>
      </c>
      <c r="Y13" s="417" t="str">
        <f xml:space="preserve"> CHOOSE(Ввод!$FG$22,CHOOSE(Ввод!$FG$5,Ввод!BK144,Ввод!BQ144,Ввод!BW144),CHOOSE(Ввод!$FG$5,Ввод!AQ144,Ввод!AW144,Ввод!BC144))</f>
        <v>-</v>
      </c>
      <c r="Z13" s="434" t="str">
        <f xml:space="preserve"> CHOOSE(Ввод!$FG$22,CHOOSE(Ввод!$FG$5,Ввод!BL144,Ввод!BR144,Ввод!BX144),CHOOSE(Ввод!$FG$5,Ввод!AR144,Ввод!AX144,Ввод!BD144))</f>
        <v>-</v>
      </c>
      <c r="AA13" s="417" t="str">
        <f xml:space="preserve"> CHOOSE(Ввод!$FG$22,CHOOSE(Ввод!$FG$5,Ввод!BM144,Ввод!BS144,Ввод!BY144),CHOOSE(Ввод!$FG$5,Ввод!AS144,Ввод!AY144,Ввод!BE144))</f>
        <v>-</v>
      </c>
      <c r="AB13" s="434" t="str">
        <f xml:space="preserve"> CHOOSE(Ввод!$FG$22,CHOOSE(Ввод!$FG$5,Ввод!BN144,Ввод!BT144,Ввод!BZ144),CHOOSE(Ввод!$FG$5,Ввод!AT144,Ввод!AZ144,Ввод!BF144))</f>
        <v>-</v>
      </c>
      <c r="AC13" s="417" t="str">
        <f xml:space="preserve"> CHOOSE(Ввод!$FG$22,CHOOSE(Ввод!$FG$5,Ввод!BO144,Ввод!BU144,Ввод!CA144),CHOOSE(Ввод!$FG$5,Ввод!AU144,Ввод!BA144,Ввод!BG144))</f>
        <v>-</v>
      </c>
      <c r="AD13" s="435">
        <f>CHOOSE(Ввод!$FG$5,Ввод!DR14,Ввод!DX14,Ввод!ED14)</f>
        <v>11</v>
      </c>
      <c r="AE13" s="436">
        <f>CHOOSE(Ввод!$FG$5,Ввод!DS14,Ввод!DY14,Ввод!EE14)</f>
        <v>9</v>
      </c>
      <c r="AF13" s="435">
        <f>CHOOSE(Ввод!$FG$5,Ввод!DT14,Ввод!DZ14,Ввод!EF14)</f>
        <v>9</v>
      </c>
      <c r="AG13" s="436">
        <f>CHOOSE(Ввод!$FG$5,Ввод!DU14,Ввод!EA14,Ввод!EG14)</f>
        <v>8</v>
      </c>
      <c r="AH13" s="435">
        <f>CHOOSE(Ввод!$FG$5,Ввод!DV14,Ввод!EB14,Ввод!EH14)</f>
        <v>4</v>
      </c>
      <c r="AI13" s="436">
        <f>CHOOSE(Ввод!$FG$5,Ввод!DW14,Ввод!EC14,Ввод!EI14)</f>
        <v>5</v>
      </c>
      <c r="AJ13" s="693">
        <f xml:space="preserve"> CHOOSE(Ввод!$FG$12,CHOOSE(Ввод!$FG$5,Ввод!EL14,Ввод!ER14,Ввод!EX14),CHOOSE(Ввод!$FG$5,Ввод!CX14,Ввод!DD14,Ввод!DJ14))</f>
        <v>3.7</v>
      </c>
      <c r="AK13" s="694">
        <f xml:space="preserve"> CHOOSE(Ввод!$FG$12,CHOOSE(Ввод!$FG$5,Ввод!EM14,Ввод!ES14,Ввод!EY14),CHOOSE(Ввод!$FG$5,Ввод!CY14,Ввод!DE14,Ввод!DK14))</f>
        <v>16.2</v>
      </c>
      <c r="AL13" s="693">
        <f xml:space="preserve"> CHOOSE(Ввод!$FG$12,CHOOSE(Ввод!$FG$5,Ввод!EN14,Ввод!ET14,Ввод!EZ14),CHOOSE(Ввод!$FG$5,Ввод!CZ14,Ввод!DF14,Ввод!DL14))</f>
        <v>5.7</v>
      </c>
      <c r="AM13" s="694">
        <f xml:space="preserve"> CHOOSE(Ввод!$FG$12,CHOOSE(Ввод!$FG$5,Ввод!EO14,Ввод!EU14,Ввод!FA14),CHOOSE(Ввод!$FG$5,Ввод!DA14,Ввод!DG14,Ввод!DM14))</f>
        <v>17.2</v>
      </c>
      <c r="AN13" s="693">
        <f xml:space="preserve"> CHOOSE(Ввод!$FG$12,CHOOSE(Ввод!$FG$5,Ввод!EP14,Ввод!EV14,Ввод!FB14),CHOOSE(Ввод!$FG$5,Ввод!DB14,Ввод!DH14,Ввод!DN14))</f>
        <v>3.9000000000000004</v>
      </c>
      <c r="AO13" s="694">
        <f xml:space="preserve"> CHOOSE(Ввод!$FG$12,CHOOSE(Ввод!$FG$5,Ввод!EQ14,Ввод!EW14,Ввод!FC14),CHOOSE(Ввод!$FG$5,Ввод!DC14,Ввод!DI14,Ввод!DO14))</f>
        <v>37.6</v>
      </c>
      <c r="AP13" s="420"/>
      <c r="AQ13" s="1068"/>
      <c r="AR13" s="1068"/>
      <c r="AS13" s="1068"/>
      <c r="AT13" s="1068"/>
      <c r="AU13" s="1068"/>
      <c r="AV13" s="1068"/>
      <c r="AW13" s="1068"/>
      <c r="AX13" s="1068"/>
      <c r="AY13" s="1068"/>
      <c r="AZ13" s="1068"/>
      <c r="BA13" s="1068"/>
      <c r="BB13" s="1068"/>
      <c r="BC13" s="1068"/>
      <c r="BD13" s="1068"/>
      <c r="BE13" s="1068"/>
      <c r="BF13" s="1068"/>
      <c r="BG13" s="1068"/>
      <c r="BH13" s="1068"/>
      <c r="BI13" s="1068"/>
      <c r="BJ13" s="1068"/>
      <c r="BK13" s="1068"/>
      <c r="BL13" s="1068"/>
      <c r="BM13" s="1068"/>
      <c r="BN13" s="1068"/>
      <c r="BO13" s="1068"/>
      <c r="BP13" s="1068"/>
      <c r="BQ13" s="1068"/>
      <c r="BR13" s="1068"/>
      <c r="BS13" s="1068"/>
      <c r="BT13" s="1068"/>
      <c r="BU13" s="1068"/>
      <c r="BV13" s="1068"/>
      <c r="BW13" s="1068"/>
      <c r="BX13" s="1068"/>
      <c r="BY13" s="1068"/>
      <c r="BZ13" s="1068"/>
      <c r="CA13" s="1068"/>
      <c r="CB13" s="1068"/>
      <c r="CC13" s="1068"/>
      <c r="CD13" s="1068"/>
      <c r="CE13" s="1068"/>
      <c r="CF13" s="1068"/>
      <c r="CG13" s="1068"/>
      <c r="CH13" s="1068"/>
      <c r="CI13" s="1068"/>
      <c r="CJ13" s="1068"/>
      <c r="CK13" s="1069"/>
      <c r="CL13" s="1069"/>
      <c r="CN13" s="1073"/>
      <c r="CO13" s="1061"/>
      <c r="CP13" s="1061"/>
      <c r="CQ13" s="1061"/>
      <c r="CR13" s="1061"/>
      <c r="CS13" s="1061"/>
      <c r="CT13" s="1061"/>
      <c r="CU13" s="1061"/>
      <c r="CV13" s="1061"/>
      <c r="DD13" s="1061"/>
      <c r="DE13" s="1071"/>
      <c r="DG13" s="1072"/>
      <c r="DH13" s="1072"/>
      <c r="DI13" s="1072"/>
      <c r="DJ13" s="1072"/>
      <c r="DK13" s="424"/>
      <c r="DL13" s="424"/>
      <c r="DM13" s="424"/>
      <c r="DN13" s="425"/>
      <c r="DO13" s="425"/>
      <c r="DP13" s="425"/>
      <c r="DQ13" s="425"/>
      <c r="DR13" s="425"/>
      <c r="DS13" s="425"/>
      <c r="DT13" s="425"/>
      <c r="DU13" s="425"/>
      <c r="DV13" s="425"/>
      <c r="DW13" s="425"/>
      <c r="DX13" s="425"/>
      <c r="DY13" s="425"/>
      <c r="DZ13" s="425"/>
      <c r="EA13" s="425"/>
      <c r="EB13" s="425"/>
      <c r="EC13" s="425"/>
      <c r="ED13" s="425"/>
      <c r="EE13" s="425"/>
      <c r="EF13" s="425"/>
      <c r="EG13" s="425"/>
      <c r="EH13" s="425"/>
      <c r="EK13" s="55"/>
      <c r="EL13" s="423"/>
      <c r="EO13" s="426"/>
      <c r="EP13" s="427"/>
      <c r="EQ13" s="428"/>
      <c r="ER13" s="428"/>
      <c r="ES13" s="428"/>
      <c r="ET13" s="428"/>
      <c r="EU13" s="426"/>
      <c r="EV13" s="427"/>
      <c r="EW13" s="428"/>
      <c r="EX13" s="428"/>
      <c r="EY13" s="428"/>
      <c r="EZ13" s="428"/>
      <c r="FA13" s="426"/>
      <c r="FB13" s="427"/>
      <c r="FC13" s="428"/>
      <c r="FD13" s="428"/>
      <c r="FE13" s="428"/>
      <c r="FF13" s="428"/>
    </row>
    <row r="14" spans="1:164" ht="11.85" customHeight="1" x14ac:dyDescent="0.25">
      <c r="A14" s="935">
        <v>10</v>
      </c>
      <c r="B14" s="936" t="str">
        <f>Ст.прогноза!I12</f>
        <v>Окт</v>
      </c>
      <c r="C14" s="936" t="str">
        <f>Ст.прогноза!D12</f>
        <v>Петрозаводский</v>
      </c>
      <c r="D14" s="937" t="str">
        <f>Ст.прогноза!E12</f>
        <v>Беломорск</v>
      </c>
      <c r="E14" s="938">
        <f>Ст.прогноза!G12</f>
        <v>0</v>
      </c>
      <c r="F14" s="478" t="str">
        <f>CHOOSE(Ввод!$FG$5,Ввод!AP15,Ввод!AV15,Ввод!BB15)</f>
        <v>··</v>
      </c>
      <c r="G14" s="479" t="str">
        <f>CHOOSE(Ввод!$FG$5,Ввод!AQ15,Ввод!AW15,Ввод!BC15)</f>
        <v/>
      </c>
      <c r="H14" s="478" t="str">
        <f>CHOOSE(Ввод!$FG$5,Ввод!AR15,Ввод!AX15,Ввод!BD15)</f>
        <v/>
      </c>
      <c r="I14" s="479" t="str">
        <f>CHOOSE(Ввод!$FG$5,Ввод!AS15,Ввод!AY15,Ввод!BE15)</f>
        <v/>
      </c>
      <c r="J14" s="478" t="str">
        <f>CHOOSE(Ввод!$FG$5,Ввод!AT15,Ввод!AZ15,Ввод!BF15)</f>
        <v/>
      </c>
      <c r="K14" s="479" t="str">
        <f>CHOOSE(Ввод!$FG$5,Ввод!AU15,Ввод!BA15,Ввод!BG15)</f>
        <v>··</v>
      </c>
      <c r="L14" s="446">
        <f>CHOOSE(Ввод!$FG$5,Ввод!BJ15,Ввод!BP15,Ввод!BV15)</f>
        <v>5</v>
      </c>
      <c r="M14" s="447">
        <f>CHOOSE(Ввод!$FG$5,Ввод!BK15,Ввод!BQ15,Ввод!BW15)</f>
        <v>0</v>
      </c>
      <c r="N14" s="446">
        <f>CHOOSE(Ввод!$FG$5,Ввод!BL15,Ввод!BR15,Ввод!BX15)</f>
        <v>0</v>
      </c>
      <c r="O14" s="447">
        <f>CHOOSE(Ввод!$FG$5,Ввод!BM15,Ввод!BS15,Ввод!BY15)</f>
        <v>0</v>
      </c>
      <c r="P14" s="446">
        <f>CHOOSE(Ввод!$FG$5,Ввод!BN15,Ввод!BT15,Ввод!BZ15)</f>
        <v>0</v>
      </c>
      <c r="Q14" s="448">
        <f>CHOOSE(Ввод!$FG$5,Ввод!BO15,Ввод!BU15,Ввод!CA15)</f>
        <v>3</v>
      </c>
      <c r="R14" s="654">
        <f>CHOOSE(Ввод!$FG$5,Ввод!CD15,Ввод!CJ15,Ввод!CP15)</f>
        <v>6.7</v>
      </c>
      <c r="S14" s="655">
        <f>CHOOSE(Ввод!$FG$5,Ввод!CE15,Ввод!CK15,Ввод!CQ15)</f>
        <v>9</v>
      </c>
      <c r="T14" s="654">
        <f>CHOOSE(Ввод!$FG$5,Ввод!CF15,Ввод!CL15,Ввод!CR15)</f>
        <v>8.8000000000000007</v>
      </c>
      <c r="U14" s="655">
        <f>CHOOSE(Ввод!$FG$5,Ввод!CG15,Ввод!CM15,Ввод!CS15)</f>
        <v>11</v>
      </c>
      <c r="V14" s="654">
        <f>CHOOSE(Ввод!$FG$5,Ввод!CH15,Ввод!CN15,Ввод!CT15)</f>
        <v>8.4</v>
      </c>
      <c r="W14" s="655">
        <f>CHOOSE(Ввод!$FG$5,Ввод!CI15,Ввод!CO15,Ввод!CU15)</f>
        <v>11.3</v>
      </c>
      <c r="X14" s="449" t="str">
        <f xml:space="preserve"> CHOOSE(Ввод!$FG$22,CHOOSE(Ввод!$FG$5,Ввод!BJ145,Ввод!BP145,Ввод!BV145),CHOOSE(Ввод!$FG$5,Ввод!AP145,Ввод!AV145,Ввод!BB145))</f>
        <v>-</v>
      </c>
      <c r="Y14" s="450" t="str">
        <f xml:space="preserve"> CHOOSE(Ввод!$FG$22,CHOOSE(Ввод!$FG$5,Ввод!BK145,Ввод!BQ145,Ввод!BW145),CHOOSE(Ввод!$FG$5,Ввод!AQ145,Ввод!AW145,Ввод!BC145))</f>
        <v>-</v>
      </c>
      <c r="Z14" s="449" t="str">
        <f xml:space="preserve"> CHOOSE(Ввод!$FG$22,CHOOSE(Ввод!$FG$5,Ввод!BL145,Ввод!BR145,Ввод!BX145),CHOOSE(Ввод!$FG$5,Ввод!AR145,Ввод!AX145,Ввод!BD145))</f>
        <v>-</v>
      </c>
      <c r="AA14" s="450" t="str">
        <f xml:space="preserve"> CHOOSE(Ввод!$FG$22,CHOOSE(Ввод!$FG$5,Ввод!BM145,Ввод!BS145,Ввод!BY145),CHOOSE(Ввод!$FG$5,Ввод!AS145,Ввод!AY145,Ввод!BE145))</f>
        <v>-</v>
      </c>
      <c r="AB14" s="449" t="str">
        <f xml:space="preserve"> CHOOSE(Ввод!$FG$22,CHOOSE(Ввод!$FG$5,Ввод!BN145,Ввод!BT145,Ввод!BZ145),CHOOSE(Ввод!$FG$5,Ввод!AT145,Ввод!AZ145,Ввод!BF145))</f>
        <v>-</v>
      </c>
      <c r="AC14" s="450" t="str">
        <f xml:space="preserve"> CHOOSE(Ввод!$FG$22,CHOOSE(Ввод!$FG$5,Ввод!BO145,Ввод!BU145,Ввод!CA145),CHOOSE(Ввод!$FG$5,Ввод!AU145,Ввод!BA145,Ввод!BG145))</f>
        <v>-</v>
      </c>
      <c r="AD14" s="451">
        <f>CHOOSE(Ввод!$FG$5,Ввод!DR15,Ввод!DX15,Ввод!ED15)</f>
        <v>13</v>
      </c>
      <c r="AE14" s="452">
        <f>CHOOSE(Ввод!$FG$5,Ввод!DS15,Ввод!DY15,Ввод!EE15)</f>
        <v>12</v>
      </c>
      <c r="AF14" s="451">
        <f>CHOOSE(Ввод!$FG$5,Ввод!DT15,Ввод!DZ15,Ввод!EF15)</f>
        <v>9</v>
      </c>
      <c r="AG14" s="452">
        <f>CHOOSE(Ввод!$FG$5,Ввод!DU15,Ввод!EA15,Ввод!EG15)</f>
        <v>7</v>
      </c>
      <c r="AH14" s="451">
        <f>CHOOSE(Ввод!$FG$5,Ввод!DV15,Ввод!EB15,Ввод!EH15)</f>
        <v>6</v>
      </c>
      <c r="AI14" s="452">
        <f>CHOOSE(Ввод!$FG$5,Ввод!DW15,Ввод!EC15,Ввод!EI15)</f>
        <v>4</v>
      </c>
      <c r="AJ14" s="702">
        <f xml:space="preserve"> CHOOSE(Ввод!$FG$12,CHOOSE(Ввод!$FG$5,Ввод!EL15,Ввод!ER15,Ввод!EX15),CHOOSE(Ввод!$FG$5,Ввод!CX15,Ввод!DD15,Ввод!DJ15))</f>
        <v>4.7</v>
      </c>
      <c r="AK14" s="703">
        <f xml:space="preserve"> CHOOSE(Ввод!$FG$12,CHOOSE(Ввод!$FG$5,Ввод!EM15,Ввод!ES15,Ввод!EY15),CHOOSE(Ввод!$FG$5,Ввод!CY15,Ввод!DE15,Ввод!DK15))</f>
        <v>15.1</v>
      </c>
      <c r="AL14" s="702">
        <f xml:space="preserve"> CHOOSE(Ввод!$FG$12,CHOOSE(Ввод!$FG$5,Ввод!EN15,Ввод!ET15,Ввод!EZ15),CHOOSE(Ввод!$FG$5,Ввод!CZ15,Ввод!DF15,Ввод!DL15))</f>
        <v>6.8000000000000007</v>
      </c>
      <c r="AM14" s="703">
        <f xml:space="preserve"> CHOOSE(Ввод!$FG$12,CHOOSE(Ввод!$FG$5,Ввод!EO15,Ввод!EU15,Ввод!FA15),CHOOSE(Ввод!$FG$5,Ввод!DA15,Ввод!DG15,Ввод!DM15))</f>
        <v>18</v>
      </c>
      <c r="AN14" s="702">
        <f xml:space="preserve"> CHOOSE(Ввод!$FG$12,CHOOSE(Ввод!$FG$5,Ввод!EP15,Ввод!EV15,Ввод!FB15),CHOOSE(Ввод!$FG$5,Ввод!DB15,Ввод!DH15,Ввод!DN15))</f>
        <v>6.4</v>
      </c>
      <c r="AO14" s="703">
        <f xml:space="preserve"> CHOOSE(Ввод!$FG$12,CHOOSE(Ввод!$FG$5,Ввод!EQ15,Ввод!EW15,Ввод!FC15),CHOOSE(Ввод!$FG$5,Ввод!DC15,Ввод!DI15,Ввод!DO15))</f>
        <v>17.3</v>
      </c>
      <c r="AP14" s="420"/>
      <c r="AQ14" s="1068"/>
      <c r="AR14" s="1068"/>
      <c r="AS14" s="1068"/>
      <c r="AT14" s="1068"/>
      <c r="AU14" s="1068"/>
      <c r="AV14" s="1068"/>
      <c r="AW14" s="1068"/>
      <c r="AX14" s="1068"/>
      <c r="AY14" s="1068"/>
      <c r="AZ14" s="1068"/>
      <c r="BA14" s="1068"/>
      <c r="BB14" s="1068"/>
      <c r="BC14" s="1068"/>
      <c r="BD14" s="1068"/>
      <c r="BE14" s="1068"/>
      <c r="BF14" s="1068"/>
      <c r="BG14" s="1068"/>
      <c r="BH14" s="1068"/>
      <c r="BI14" s="1068"/>
      <c r="BJ14" s="1068"/>
      <c r="BK14" s="1068"/>
      <c r="BL14" s="1068"/>
      <c r="BM14" s="1068"/>
      <c r="BN14" s="1068"/>
      <c r="BO14" s="1068"/>
      <c r="BP14" s="1068"/>
      <c r="BQ14" s="1068"/>
      <c r="BR14" s="1068"/>
      <c r="BS14" s="1068"/>
      <c r="BT14" s="1068"/>
      <c r="BU14" s="1068"/>
      <c r="BV14" s="1068"/>
      <c r="BW14" s="1068"/>
      <c r="BX14" s="1068"/>
      <c r="BY14" s="1068"/>
      <c r="BZ14" s="1068"/>
      <c r="CA14" s="1068"/>
      <c r="CB14" s="1068"/>
      <c r="CC14" s="1068"/>
      <c r="CD14" s="1068"/>
      <c r="CE14" s="1068"/>
      <c r="CF14" s="1068"/>
      <c r="CG14" s="1068"/>
      <c r="CH14" s="1068"/>
      <c r="CI14" s="1068"/>
      <c r="CJ14" s="1068"/>
      <c r="CK14" s="1069"/>
      <c r="CL14" s="1069"/>
      <c r="CN14" s="1073"/>
      <c r="CO14" s="1061"/>
      <c r="CP14" s="1061"/>
      <c r="CQ14" s="1061"/>
      <c r="CR14" s="1061"/>
      <c r="CS14" s="1061"/>
      <c r="CT14" s="1061"/>
      <c r="CU14" s="1061"/>
      <c r="CV14" s="1061"/>
      <c r="EO14" s="438"/>
      <c r="EP14" s="427"/>
      <c r="EQ14" s="428"/>
      <c r="ER14" s="428"/>
      <c r="ES14" s="428"/>
      <c r="ET14" s="428"/>
      <c r="EU14" s="438"/>
      <c r="EV14" s="427"/>
      <c r="EW14" s="428"/>
      <c r="EX14" s="428"/>
      <c r="EY14" s="428"/>
      <c r="EZ14" s="428"/>
      <c r="FA14" s="438"/>
      <c r="FB14" s="427"/>
      <c r="FC14" s="428"/>
      <c r="FD14" s="428"/>
      <c r="FE14" s="428"/>
      <c r="FF14" s="428"/>
    </row>
    <row r="15" spans="1:164" ht="11.85" customHeight="1" x14ac:dyDescent="0.25">
      <c r="A15" s="939">
        <v>11</v>
      </c>
      <c r="B15" s="940" t="str">
        <f>Ст.прогноза!I13</f>
        <v>Клнг.</v>
      </c>
      <c r="C15" s="940" t="str">
        <f>Ст.прогноза!D13</f>
        <v>Калининград</v>
      </c>
      <c r="D15" s="941" t="str">
        <f>Ст.прогноза!E13</f>
        <v>Калининград</v>
      </c>
      <c r="E15" s="942">
        <f>Ст.прогноза!G13</f>
        <v>0</v>
      </c>
      <c r="F15" s="591" t="str">
        <f>CHOOSE(Ввод!$FG$5,Ввод!AP16,Ввод!AV16,Ввод!BB16)</f>
        <v/>
      </c>
      <c r="G15" s="592" t="str">
        <f>CHOOSE(Ввод!$FG$5,Ввод!AQ16,Ввод!AW16,Ввод!BC16)</f>
        <v/>
      </c>
      <c r="H15" s="591" t="str">
        <f>CHOOSE(Ввод!$FG$5,Ввод!AR16,Ввод!AX16,Ввод!BD16)</f>
        <v/>
      </c>
      <c r="I15" s="592" t="str">
        <f>CHOOSE(Ввод!$FG$5,Ввод!AS16,Ввод!AY16,Ввод!BE16)</f>
        <v>··</v>
      </c>
      <c r="J15" s="591" t="str">
        <f>CHOOSE(Ввод!$FG$5,Ввод!AT16,Ввод!AZ16,Ввод!BF16)</f>
        <v>·</v>
      </c>
      <c r="K15" s="592" t="str">
        <f>CHOOSE(Ввод!$FG$5,Ввод!AU16,Ввод!BA16,Ввод!BG16)</f>
        <v>·</v>
      </c>
      <c r="L15" s="453">
        <f>CHOOSE(Ввод!$FG$5,Ввод!BJ16,Ввод!BP16,Ввод!BV16)</f>
        <v>0</v>
      </c>
      <c r="M15" s="454">
        <f>CHOOSE(Ввод!$FG$5,Ввод!BK16,Ввод!BQ16,Ввод!BW16)</f>
        <v>0</v>
      </c>
      <c r="N15" s="453">
        <f>CHOOSE(Ввод!$FG$5,Ввод!BL16,Ввод!BR16,Ввод!BX16)</f>
        <v>0</v>
      </c>
      <c r="O15" s="454">
        <f>CHOOSE(Ввод!$FG$5,Ввод!BM16,Ввод!BS16,Ввод!BY16)</f>
        <v>5</v>
      </c>
      <c r="P15" s="453">
        <f>CHOOSE(Ввод!$FG$5,Ввод!BN16,Ввод!BT16,Ввод!BZ16)</f>
        <v>2</v>
      </c>
      <c r="Q15" s="455">
        <f>CHOOSE(Ввод!$FG$5,Ввод!BO16,Ввод!BU16,Ввод!CA16)</f>
        <v>1</v>
      </c>
      <c r="R15" s="656">
        <f>CHOOSE(Ввод!$FG$5,Ввод!CD16,Ввод!CJ16,Ввод!CP16)</f>
        <v>12.5</v>
      </c>
      <c r="S15" s="657">
        <f>CHOOSE(Ввод!$FG$5,Ввод!CE16,Ввод!CK16,Ввод!CQ16)</f>
        <v>22.4</v>
      </c>
      <c r="T15" s="656">
        <f>CHOOSE(Ввод!$FG$5,Ввод!CF16,Ввод!CL16,Ввод!CR16)</f>
        <v>14.5</v>
      </c>
      <c r="U15" s="657">
        <f>CHOOSE(Ввод!$FG$5,Ввод!CG16,Ввод!CM16,Ввод!CS16)</f>
        <v>21.7</v>
      </c>
      <c r="V15" s="656">
        <f>CHOOSE(Ввод!$FG$5,Ввод!CH16,Ввод!CN16,Ввод!CT16)</f>
        <v>15.9</v>
      </c>
      <c r="W15" s="657">
        <f>CHOOSE(Ввод!$FG$5,Ввод!CI16,Ввод!CO16,Ввод!CU16)</f>
        <v>22.2</v>
      </c>
      <c r="X15" s="456" t="str">
        <f xml:space="preserve"> CHOOSE(Ввод!$FG$22,CHOOSE(Ввод!$FG$5,Ввод!BJ146,Ввод!BP146,Ввод!BV146),CHOOSE(Ввод!$FG$5,Ввод!AP146,Ввод!AV146,Ввод!BB146))</f>
        <v>-</v>
      </c>
      <c r="Y15" s="457" t="str">
        <f xml:space="preserve"> CHOOSE(Ввод!$FG$22,CHOOSE(Ввод!$FG$5,Ввод!BK146,Ввод!BQ146,Ввод!BW146),CHOOSE(Ввод!$FG$5,Ввод!AQ146,Ввод!AW146,Ввод!BC146))</f>
        <v>-</v>
      </c>
      <c r="Z15" s="456" t="str">
        <f xml:space="preserve"> CHOOSE(Ввод!$FG$22,CHOOSE(Ввод!$FG$5,Ввод!BL146,Ввод!BR146,Ввод!BX146),CHOOSE(Ввод!$FG$5,Ввод!AR146,Ввод!AX146,Ввод!BD146))</f>
        <v>-</v>
      </c>
      <c r="AA15" s="457" t="str">
        <f xml:space="preserve"> CHOOSE(Ввод!$FG$22,CHOOSE(Ввод!$FG$5,Ввод!BM146,Ввод!BS146,Ввод!BY146),CHOOSE(Ввод!$FG$5,Ввод!AS146,Ввод!AY146,Ввод!BE146))</f>
        <v>-</v>
      </c>
      <c r="AB15" s="456" t="str">
        <f xml:space="preserve"> CHOOSE(Ввод!$FG$22,CHOOSE(Ввод!$FG$5,Ввод!BN146,Ввод!BT146,Ввод!BZ146),CHOOSE(Ввод!$FG$5,Ввод!AT146,Ввод!AZ146,Ввод!BF146))</f>
        <v>-</v>
      </c>
      <c r="AC15" s="457" t="str">
        <f xml:space="preserve"> CHOOSE(Ввод!$FG$22,CHOOSE(Ввод!$FG$5,Ввод!BO146,Ввод!BU146,Ввод!CA146),CHOOSE(Ввод!$FG$5,Ввод!AU146,Ввод!BA146,Ввод!BG146))</f>
        <v>-</v>
      </c>
      <c r="AD15" s="458">
        <f>CHOOSE(Ввод!$FG$5,Ввод!DR16,Ввод!DX16,Ввод!ED16)</f>
        <v>3</v>
      </c>
      <c r="AE15" s="459">
        <f>CHOOSE(Ввод!$FG$5,Ввод!DS16,Ввод!DY16,Ввод!EE16)</f>
        <v>4</v>
      </c>
      <c r="AF15" s="458">
        <f>CHOOSE(Ввод!$FG$5,Ввод!DT16,Ввод!DZ16,Ввод!EF16)</f>
        <v>4</v>
      </c>
      <c r="AG15" s="459">
        <f>CHOOSE(Ввод!$FG$5,Ввод!DU16,Ввод!EA16,Ввод!EG16)</f>
        <v>6</v>
      </c>
      <c r="AH15" s="458">
        <f>CHOOSE(Ввод!$FG$5,Ввод!DV16,Ввод!EB16,Ввод!EH16)</f>
        <v>7</v>
      </c>
      <c r="AI15" s="459">
        <f>CHOOSE(Ввод!$FG$5,Ввод!DW16,Ввод!EC16,Ввод!EI16)</f>
        <v>5</v>
      </c>
      <c r="AJ15" s="706">
        <f xml:space="preserve"> CHOOSE(Ввод!$FG$12,CHOOSE(Ввод!$FG$5,Ввод!EL16,Ввод!ER16,Ввод!EX16),CHOOSE(Ввод!$FG$5,Ввод!CX16,Ввод!DD16,Ввод!DJ16))</f>
        <v>10.5</v>
      </c>
      <c r="AK15" s="707">
        <f xml:space="preserve"> CHOOSE(Ввод!$FG$12,CHOOSE(Ввод!$FG$5,Ввод!EM16,Ввод!ES16,Ввод!EY16),CHOOSE(Ввод!$FG$5,Ввод!CY16,Ввод!DE16,Ввод!DK16))</f>
        <v>37.4</v>
      </c>
      <c r="AL15" s="706">
        <f xml:space="preserve"> CHOOSE(Ввод!$FG$12,CHOOSE(Ввод!$FG$5,Ввод!EN16,Ввод!ET16,Ввод!EZ16),CHOOSE(Ввод!$FG$5,Ввод!CZ16,Ввод!DF16,Ввод!DL16))</f>
        <v>12.5</v>
      </c>
      <c r="AM15" s="707">
        <f xml:space="preserve"> CHOOSE(Ввод!$FG$12,CHOOSE(Ввод!$FG$5,Ввод!EO16,Ввод!EU16,Ввод!FA16),CHOOSE(Ввод!$FG$5,Ввод!DA16,Ввод!DG16,Ввод!DM16))</f>
        <v>27.7</v>
      </c>
      <c r="AN15" s="706">
        <f xml:space="preserve"> CHOOSE(Ввод!$FG$12,CHOOSE(Ввод!$FG$5,Ввод!EP16,Ввод!EV16,Ввод!FB16),CHOOSE(Ввод!$FG$5,Ввод!DB16,Ввод!DH16,Ввод!DN16))</f>
        <v>13.9</v>
      </c>
      <c r="AO15" s="707">
        <f xml:space="preserve"> CHOOSE(Ввод!$FG$12,CHOOSE(Ввод!$FG$5,Ввод!EQ16,Ввод!EW16,Ввод!FC16),CHOOSE(Ввод!$FG$5,Ввод!DC16,Ввод!DI16,Ввод!DO16))</f>
        <v>31.8</v>
      </c>
      <c r="AP15" s="420"/>
      <c r="AQ15" s="1068"/>
      <c r="AR15" s="1068"/>
      <c r="AS15" s="1068"/>
      <c r="AT15" s="1068"/>
      <c r="AU15" s="1068"/>
      <c r="AV15" s="1068"/>
      <c r="AW15" s="1068"/>
      <c r="AX15" s="1068"/>
      <c r="AY15" s="1068"/>
      <c r="AZ15" s="1068"/>
      <c r="BA15" s="1068"/>
      <c r="BB15" s="1068"/>
      <c r="BC15" s="1068"/>
      <c r="BD15" s="1068"/>
      <c r="BE15" s="1068"/>
      <c r="BF15" s="1068"/>
      <c r="BG15" s="1068"/>
      <c r="BH15" s="1068"/>
      <c r="BI15" s="1068"/>
      <c r="BJ15" s="1068"/>
      <c r="BK15" s="1068"/>
      <c r="BL15" s="1068"/>
      <c r="BM15" s="1068"/>
      <c r="BN15" s="1068"/>
      <c r="BO15" s="1068"/>
      <c r="BP15" s="1068"/>
      <c r="BQ15" s="1068"/>
      <c r="BR15" s="1068"/>
      <c r="BS15" s="1068"/>
      <c r="BT15" s="1068"/>
      <c r="BU15" s="1068"/>
      <c r="BV15" s="1068"/>
      <c r="BW15" s="1068"/>
      <c r="BX15" s="1068"/>
      <c r="BY15" s="1068"/>
      <c r="BZ15" s="1068"/>
      <c r="CA15" s="1068"/>
      <c r="CB15" s="1068"/>
      <c r="CC15" s="1068"/>
      <c r="CD15" s="1068"/>
      <c r="CE15" s="1068"/>
      <c r="CF15" s="1068"/>
      <c r="CG15" s="1068"/>
      <c r="CH15" s="1068"/>
      <c r="CI15" s="1068"/>
      <c r="CJ15" s="1068"/>
      <c r="CK15" s="1069"/>
      <c r="CL15" s="1069"/>
      <c r="CN15" s="1073"/>
      <c r="CO15" s="1061"/>
      <c r="CP15" s="1061"/>
      <c r="CQ15" s="1061"/>
      <c r="CR15" s="1061"/>
      <c r="CS15" s="1061"/>
      <c r="CT15" s="1061"/>
      <c r="CU15" s="1061"/>
      <c r="CV15" s="1061"/>
      <c r="DG15" s="1058"/>
      <c r="DH15" s="1058"/>
      <c r="DI15" s="1058"/>
      <c r="DJ15" s="1058"/>
      <c r="DK15" s="396"/>
      <c r="DL15" s="396"/>
      <c r="DM15" s="396"/>
      <c r="DN15" s="396"/>
      <c r="DO15" s="396"/>
      <c r="DP15" s="396"/>
      <c r="DQ15" s="396"/>
      <c r="DR15" s="396"/>
      <c r="DS15" s="396"/>
      <c r="DT15" s="396"/>
      <c r="DU15" s="396"/>
      <c r="DV15" s="396"/>
      <c r="DW15" s="396"/>
      <c r="DX15" s="396"/>
      <c r="DY15" s="396"/>
      <c r="DZ15" s="396"/>
      <c r="EA15" s="396"/>
      <c r="EB15" s="396"/>
      <c r="EC15" s="396"/>
      <c r="ED15" s="396"/>
      <c r="EE15" s="396"/>
      <c r="EF15" s="396"/>
      <c r="EG15" s="396"/>
      <c r="EH15" s="396"/>
      <c r="EK15" s="55"/>
      <c r="EL15" s="423"/>
      <c r="EO15" s="426"/>
      <c r="EP15" s="427"/>
      <c r="EQ15" s="428"/>
      <c r="ER15" s="428"/>
      <c r="ES15" s="428"/>
      <c r="ET15" s="428"/>
      <c r="EU15" s="426"/>
      <c r="EV15" s="427"/>
      <c r="EW15" s="428"/>
      <c r="EX15" s="428"/>
      <c r="EY15" s="428"/>
      <c r="EZ15" s="428"/>
      <c r="FA15" s="426"/>
      <c r="FB15" s="427"/>
      <c r="FC15" s="428"/>
      <c r="FD15" s="428"/>
      <c r="FE15" s="428"/>
      <c r="FF15" s="428"/>
    </row>
    <row r="16" spans="1:164" ht="11.85" customHeight="1" x14ac:dyDescent="0.25">
      <c r="A16" s="943">
        <v>12</v>
      </c>
      <c r="B16" s="944" t="str">
        <f>Ст.прогноза!I14</f>
        <v>Мск.</v>
      </c>
      <c r="C16" s="944" t="str">
        <f>Ст.прогноза!D14</f>
        <v>Московско-Курский</v>
      </c>
      <c r="D16" s="945" t="str">
        <f>Ст.прогноза!E14</f>
        <v>Москва</v>
      </c>
      <c r="E16" s="946">
        <f>Ст.прогноза!G14</f>
        <v>0</v>
      </c>
      <c r="F16" s="460" t="str">
        <f>CHOOSE(Ввод!$FG$5,Ввод!AP17,Ввод!AV17,Ввод!BB17)</f>
        <v/>
      </c>
      <c r="G16" s="412" t="str">
        <f>CHOOSE(Ввод!$FG$5,Ввод!AQ17,Ввод!AW17,Ввод!BC17)</f>
        <v>·</v>
      </c>
      <c r="H16" s="460" t="str">
        <f>CHOOSE(Ввод!$FG$5,Ввод!AR17,Ввод!AX17,Ввод!BD17)</f>
        <v>·</v>
      </c>
      <c r="I16" s="412" t="str">
        <f>CHOOSE(Ввод!$FG$5,Ввод!AS17,Ввод!AY17,Ввод!BE17)</f>
        <v/>
      </c>
      <c r="J16" s="460" t="str">
        <f>CHOOSE(Ввод!$FG$5,Ввод!AT17,Ввод!AZ17,Ввод!BF17)</f>
        <v/>
      </c>
      <c r="K16" s="412" t="str">
        <f>CHOOSE(Ввод!$FG$5,Ввод!AU17,Ввод!BA17,Ввод!BG17)</f>
        <v/>
      </c>
      <c r="L16" s="461">
        <f>CHOOSE(Ввод!$FG$5,Ввод!BJ17,Ввод!BP17,Ввод!BV17)</f>
        <v>0</v>
      </c>
      <c r="M16" s="414">
        <f>CHOOSE(Ввод!$FG$5,Ввод!BK17,Ввод!BQ17,Ввод!BW17)</f>
        <v>1</v>
      </c>
      <c r="N16" s="461">
        <f>CHOOSE(Ввод!$FG$5,Ввод!BL17,Ввод!BR17,Ввод!BX17)</f>
        <v>1</v>
      </c>
      <c r="O16" s="414">
        <f>CHOOSE(Ввод!$FG$5,Ввод!BM17,Ввод!BS17,Ввод!BY17)</f>
        <v>0</v>
      </c>
      <c r="P16" s="461">
        <f>CHOOSE(Ввод!$FG$5,Ввод!BN17,Ввод!BT17,Ввод!BZ17)</f>
        <v>0</v>
      </c>
      <c r="Q16" s="415">
        <f>CHOOSE(Ввод!$FG$5,Ввод!BO17,Ввод!BU17,Ввод!CA17)</f>
        <v>0</v>
      </c>
      <c r="R16" s="658">
        <f>CHOOSE(Ввод!$FG$5,Ввод!CD17,Ввод!CJ17,Ввод!CP17)</f>
        <v>5.7</v>
      </c>
      <c r="S16" s="659">
        <f>CHOOSE(Ввод!$FG$5,Ввод!CE17,Ввод!CK17,Ввод!CQ17)</f>
        <v>11.4</v>
      </c>
      <c r="T16" s="658">
        <f>CHOOSE(Ввод!$FG$5,Ввод!CF17,Ввод!CL17,Ввод!CR17)</f>
        <v>9</v>
      </c>
      <c r="U16" s="659">
        <f>CHOOSE(Ввод!$FG$5,Ввод!CG17,Ввод!CM17,Ввод!CS17)</f>
        <v>19.5</v>
      </c>
      <c r="V16" s="658">
        <f>CHOOSE(Ввод!$FG$5,Ввод!CH17,Ввод!CN17,Ввод!CT17)</f>
        <v>10.3</v>
      </c>
      <c r="W16" s="659">
        <f>CHOOSE(Ввод!$FG$5,Ввод!CI17,Ввод!CO17,Ввод!CU17)</f>
        <v>24</v>
      </c>
      <c r="X16" s="462" t="str">
        <f xml:space="preserve"> CHOOSE(Ввод!$FG$22,CHOOSE(Ввод!$FG$5,Ввод!BJ147,Ввод!BP147,Ввод!BV147),CHOOSE(Ввод!$FG$5,Ввод!AP147,Ввод!AV147,Ввод!BB147))</f>
        <v>-</v>
      </c>
      <c r="Y16" s="463" t="str">
        <f xml:space="preserve"> CHOOSE(Ввод!$FG$22,CHOOSE(Ввод!$FG$5,Ввод!BK147,Ввод!BQ147,Ввод!BW147),CHOOSE(Ввод!$FG$5,Ввод!AQ147,Ввод!AW147,Ввод!BC147))</f>
        <v>-</v>
      </c>
      <c r="Z16" s="462" t="str">
        <f xml:space="preserve"> CHOOSE(Ввод!$FG$22,CHOOSE(Ввод!$FG$5,Ввод!BL147,Ввод!BR147,Ввод!BX147),CHOOSE(Ввод!$FG$5,Ввод!AR147,Ввод!AX147,Ввод!BD147))</f>
        <v>-</v>
      </c>
      <c r="AA16" s="463" t="str">
        <f xml:space="preserve"> CHOOSE(Ввод!$FG$22,CHOOSE(Ввод!$FG$5,Ввод!BM147,Ввод!BS147,Ввод!BY147),CHOOSE(Ввод!$FG$5,Ввод!AS147,Ввод!AY147,Ввод!BE147))</f>
        <v>-</v>
      </c>
      <c r="AB16" s="462" t="str">
        <f xml:space="preserve"> CHOOSE(Ввод!$FG$22,CHOOSE(Ввод!$FG$5,Ввод!BN147,Ввод!BT147,Ввод!BZ147),CHOOSE(Ввод!$FG$5,Ввод!AT147,Ввод!AZ147,Ввод!BF147))</f>
        <v>-</v>
      </c>
      <c r="AC16" s="463" t="str">
        <f xml:space="preserve"> CHOOSE(Ввод!$FG$22,CHOOSE(Ввод!$FG$5,Ввод!BO147,Ввод!BU147,Ввод!CA147),CHOOSE(Ввод!$FG$5,Ввод!AU147,Ввод!BA147,Ввод!BG147))</f>
        <v>-</v>
      </c>
      <c r="AD16" s="464">
        <f>CHOOSE(Ввод!$FG$5,Ввод!DR17,Ввод!DX17,Ввод!ED17)</f>
        <v>9</v>
      </c>
      <c r="AE16" s="419">
        <f>CHOOSE(Ввод!$FG$5,Ввод!DS17,Ввод!DY17,Ввод!EE17)</f>
        <v>11</v>
      </c>
      <c r="AF16" s="464">
        <f>CHOOSE(Ввод!$FG$5,Ввод!DT17,Ввод!DZ17,Ввод!EF17)</f>
        <v>10</v>
      </c>
      <c r="AG16" s="419">
        <f>CHOOSE(Ввод!$FG$5,Ввод!DU17,Ввод!EA17,Ввод!EG17)</f>
        <v>10</v>
      </c>
      <c r="AH16" s="464">
        <f>CHOOSE(Ввод!$FG$5,Ввод!DV17,Ввод!EB17,Ввод!EH17)</f>
        <v>9</v>
      </c>
      <c r="AI16" s="419">
        <f>CHOOSE(Ввод!$FG$5,Ввод!DW17,Ввод!EC17,Ввод!EI17)</f>
        <v>9</v>
      </c>
      <c r="AJ16" s="704">
        <f xml:space="preserve"> CHOOSE(Ввод!$FG$12,CHOOSE(Ввод!$FG$5,Ввод!EL17,Ввод!ER17,Ввод!EX17),CHOOSE(Ввод!$FG$5,Ввод!CX17,Ввод!DD17,Ввод!DJ17))</f>
        <v>3.7</v>
      </c>
      <c r="AK16" s="705">
        <f xml:space="preserve"> CHOOSE(Ввод!$FG$12,CHOOSE(Ввод!$FG$5,Ввод!EM17,Ввод!ES17,Ввод!EY17),CHOOSE(Ввод!$FG$5,Ввод!CY17,Ввод!DE17,Ввод!DK17))</f>
        <v>15.4</v>
      </c>
      <c r="AL16" s="704">
        <f xml:space="preserve"> CHOOSE(Ввод!$FG$12,CHOOSE(Ввод!$FG$5,Ввод!EN17,Ввод!ET17,Ввод!EZ17),CHOOSE(Ввод!$FG$5,Ввод!CZ17,Ввод!DF17,Ввод!DL17))</f>
        <v>7</v>
      </c>
      <c r="AM16" s="705">
        <f xml:space="preserve"> CHOOSE(Ввод!$FG$12,CHOOSE(Ввод!$FG$5,Ввод!EO17,Ввод!EU17,Ввод!FA17),CHOOSE(Ввод!$FG$5,Ввод!DA17,Ввод!DG17,Ввод!DM17))</f>
        <v>30.5</v>
      </c>
      <c r="AN16" s="704">
        <f xml:space="preserve"> CHOOSE(Ввод!$FG$12,CHOOSE(Ввод!$FG$5,Ввод!EP17,Ввод!EV17,Ввод!FB17),CHOOSE(Ввод!$FG$5,Ввод!DB17,Ввод!DH17,Ввод!DN17))</f>
        <v>8.3000000000000007</v>
      </c>
      <c r="AO16" s="705">
        <f xml:space="preserve"> CHOOSE(Ввод!$FG$12,CHOOSE(Ввод!$FG$5,Ввод!EQ17,Ввод!EW17,Ввод!FC17),CHOOSE(Ввод!$FG$5,Ввод!DC17,Ввод!DI17,Ввод!DO17))</f>
        <v>39</v>
      </c>
      <c r="AP16" s="420"/>
      <c r="AQ16" s="1068"/>
      <c r="AR16" s="1068"/>
      <c r="AS16" s="1068"/>
      <c r="AT16" s="1068"/>
      <c r="AU16" s="1068"/>
      <c r="AV16" s="1068"/>
      <c r="AW16" s="1068"/>
      <c r="AX16" s="1068"/>
      <c r="AY16" s="1068"/>
      <c r="AZ16" s="1068"/>
      <c r="BA16" s="1068"/>
      <c r="BB16" s="1068"/>
      <c r="BC16" s="1068"/>
      <c r="BD16" s="1068"/>
      <c r="BE16" s="1068"/>
      <c r="BF16" s="1068"/>
      <c r="BG16" s="1068"/>
      <c r="BH16" s="1068"/>
      <c r="BI16" s="1068"/>
      <c r="BJ16" s="1068"/>
      <c r="BK16" s="1068"/>
      <c r="BL16" s="1068"/>
      <c r="BM16" s="1068"/>
      <c r="BN16" s="1068"/>
      <c r="BO16" s="1068"/>
      <c r="BP16" s="1068"/>
      <c r="BQ16" s="1068"/>
      <c r="BR16" s="1068"/>
      <c r="BS16" s="1068"/>
      <c r="BT16" s="1068"/>
      <c r="BU16" s="1068"/>
      <c r="BV16" s="1068"/>
      <c r="BW16" s="1068"/>
      <c r="BX16" s="1068"/>
      <c r="BY16" s="1068"/>
      <c r="BZ16" s="1068"/>
      <c r="CA16" s="1068"/>
      <c r="CB16" s="1068"/>
      <c r="CC16" s="1068"/>
      <c r="CD16" s="1068"/>
      <c r="CE16" s="1068"/>
      <c r="CF16" s="1068"/>
      <c r="CG16" s="1068"/>
      <c r="CH16" s="1068"/>
      <c r="CI16" s="1068"/>
      <c r="CJ16" s="1068"/>
      <c r="CK16" s="1069"/>
      <c r="CL16" s="1069"/>
      <c r="CN16" s="1073"/>
      <c r="CO16" s="1061"/>
      <c r="CP16" s="1061"/>
      <c r="CQ16" s="1061"/>
      <c r="CR16" s="1061"/>
      <c r="CS16" s="1061"/>
      <c r="CT16" s="1061"/>
      <c r="CU16" s="1061"/>
      <c r="CV16" s="1061"/>
      <c r="DD16" s="1061"/>
      <c r="DE16" s="1071"/>
      <c r="DG16" s="1074"/>
      <c r="DH16" s="1074"/>
      <c r="DI16" s="1074"/>
      <c r="DJ16" s="1074"/>
      <c r="DK16" s="425"/>
      <c r="DL16" s="425"/>
      <c r="DM16" s="425"/>
      <c r="DN16" s="425"/>
      <c r="DO16" s="425"/>
      <c r="DP16" s="425"/>
      <c r="DQ16" s="425"/>
      <c r="DR16" s="425"/>
      <c r="DS16" s="425"/>
      <c r="DT16" s="425"/>
      <c r="DU16" s="425"/>
      <c r="DV16" s="425"/>
      <c r="DW16" s="425"/>
      <c r="DX16" s="425"/>
      <c r="DY16" s="425"/>
      <c r="DZ16" s="425"/>
      <c r="EA16" s="425"/>
      <c r="EB16" s="425"/>
      <c r="EC16" s="425"/>
      <c r="ED16" s="425"/>
      <c r="EE16" s="425"/>
      <c r="EF16" s="425"/>
      <c r="EG16" s="425"/>
      <c r="EH16" s="425"/>
      <c r="EO16" s="438"/>
      <c r="EP16" s="427"/>
      <c r="EQ16" s="428"/>
      <c r="ER16" s="428"/>
      <c r="ES16" s="428"/>
      <c r="ET16" s="428"/>
      <c r="EU16" s="438"/>
      <c r="EV16" s="427"/>
      <c r="EW16" s="428"/>
      <c r="EX16" s="428"/>
      <c r="EY16" s="428"/>
      <c r="EZ16" s="428"/>
      <c r="FA16" s="438"/>
      <c r="FB16" s="427"/>
      <c r="FC16" s="428"/>
      <c r="FD16" s="428"/>
      <c r="FE16" s="428"/>
      <c r="FF16" s="428"/>
    </row>
    <row r="17" spans="1:162" ht="11.85" customHeight="1" x14ac:dyDescent="0.25">
      <c r="A17" s="931">
        <v>13</v>
      </c>
      <c r="B17" s="932" t="str">
        <f>Ст.прогноза!I15</f>
        <v>Мск.</v>
      </c>
      <c r="C17" s="932" t="str">
        <f>Ст.прогноза!D15</f>
        <v>Московско-Рязанский</v>
      </c>
      <c r="D17" s="933" t="str">
        <f>Ст.прогноза!E15</f>
        <v>Рязань</v>
      </c>
      <c r="E17" s="934">
        <f>Ст.прогноза!G15</f>
        <v>0</v>
      </c>
      <c r="F17" s="429" t="str">
        <f>CHOOSE(Ввод!$FG$5,Ввод!AP18,Ввод!AV18,Ввод!BB18)</f>
        <v/>
      </c>
      <c r="G17" s="430" t="str">
        <f>CHOOSE(Ввод!$FG$5,Ввод!AQ18,Ввод!AW18,Ввод!BC18)</f>
        <v>··</v>
      </c>
      <c r="H17" s="429" t="str">
        <f>CHOOSE(Ввод!$FG$5,Ввод!AR18,Ввод!AX18,Ввод!BD18)</f>
        <v/>
      </c>
      <c r="I17" s="430" t="str">
        <f>CHOOSE(Ввод!$FG$5,Ввод!AS18,Ввод!AY18,Ввод!BE18)</f>
        <v/>
      </c>
      <c r="J17" s="429" t="str">
        <f>CHOOSE(Ввод!$FG$5,Ввод!AT18,Ввод!AZ18,Ввод!BF18)</f>
        <v/>
      </c>
      <c r="K17" s="430" t="str">
        <f>CHOOSE(Ввод!$FG$5,Ввод!AU18,Ввод!BA18,Ввод!BG18)</f>
        <v>·</v>
      </c>
      <c r="L17" s="431">
        <f>CHOOSE(Ввод!$FG$5,Ввод!BJ18,Ввод!BP18,Ввод!BV18)</f>
        <v>0</v>
      </c>
      <c r="M17" s="432">
        <f>CHOOSE(Ввод!$FG$5,Ввод!BK18,Ввод!BQ18,Ввод!BW18)</f>
        <v>3</v>
      </c>
      <c r="N17" s="431">
        <f>CHOOSE(Ввод!$FG$5,Ввод!BL18,Ввод!BR18,Ввод!BX18)</f>
        <v>0</v>
      </c>
      <c r="O17" s="432">
        <f>CHOOSE(Ввод!$FG$5,Ввод!BM18,Ввод!BS18,Ввод!BY18)</f>
        <v>0</v>
      </c>
      <c r="P17" s="431">
        <f>CHOOSE(Ввод!$FG$5,Ввод!BN18,Ввод!BT18,Ввод!BZ18)</f>
        <v>0</v>
      </c>
      <c r="Q17" s="433">
        <f>CHOOSE(Ввод!$FG$5,Ввод!BO18,Ввод!BU18,Ввод!CA18)</f>
        <v>1</v>
      </c>
      <c r="R17" s="650">
        <f>CHOOSE(Ввод!$FG$5,Ввод!CD18,Ввод!CJ18,Ввод!CP18)</f>
        <v>5.2</v>
      </c>
      <c r="S17" s="651">
        <f>CHOOSE(Ввод!$FG$5,Ввод!CE18,Ввод!CK18,Ввод!CQ18)</f>
        <v>14</v>
      </c>
      <c r="T17" s="650">
        <f>CHOOSE(Ввод!$FG$5,Ввод!CF18,Ввод!CL18,Ввод!CR18)</f>
        <v>9</v>
      </c>
      <c r="U17" s="651">
        <f>CHOOSE(Ввод!$FG$5,Ввод!CG18,Ввод!CM18,Ввод!CS18)</f>
        <v>16.5</v>
      </c>
      <c r="V17" s="650">
        <f>CHOOSE(Ввод!$FG$5,Ввод!CH18,Ввод!CN18,Ввод!CT18)</f>
        <v>9.6</v>
      </c>
      <c r="W17" s="651">
        <f>CHOOSE(Ввод!$FG$5,Ввод!CI18,Ввод!CO18,Ввод!CU18)</f>
        <v>22.9</v>
      </c>
      <c r="X17" s="434" t="str">
        <f xml:space="preserve"> CHOOSE(Ввод!$FG$22,CHOOSE(Ввод!$FG$5,Ввод!BJ148,Ввод!BP148,Ввод!BV148),CHOOSE(Ввод!$FG$5,Ввод!AP148,Ввод!AV148,Ввод!BB148))</f>
        <v>-</v>
      </c>
      <c r="Y17" s="417" t="str">
        <f xml:space="preserve"> CHOOSE(Ввод!$FG$22,CHOOSE(Ввод!$FG$5,Ввод!BK148,Ввод!BQ148,Ввод!BW148),CHOOSE(Ввод!$FG$5,Ввод!AQ148,Ввод!AW148,Ввод!BC148))</f>
        <v>-</v>
      </c>
      <c r="Z17" s="434" t="str">
        <f xml:space="preserve"> CHOOSE(Ввод!$FG$22,CHOOSE(Ввод!$FG$5,Ввод!BL148,Ввод!BR148,Ввод!BX148),CHOOSE(Ввод!$FG$5,Ввод!AR148,Ввод!AX148,Ввод!BD148))</f>
        <v>-</v>
      </c>
      <c r="AA17" s="417" t="str">
        <f xml:space="preserve"> CHOOSE(Ввод!$FG$22,CHOOSE(Ввод!$FG$5,Ввод!BM148,Ввод!BS148,Ввод!BY148),CHOOSE(Ввод!$FG$5,Ввод!AS148,Ввод!AY148,Ввод!BE148))</f>
        <v>-</v>
      </c>
      <c r="AB17" s="434" t="str">
        <f xml:space="preserve"> CHOOSE(Ввод!$FG$22,CHOOSE(Ввод!$FG$5,Ввод!BN148,Ввод!BT148,Ввод!BZ148),CHOOSE(Ввод!$FG$5,Ввод!AT148,Ввод!AZ148,Ввод!BF148))</f>
        <v>-</v>
      </c>
      <c r="AC17" s="417" t="str">
        <f xml:space="preserve"> CHOOSE(Ввод!$FG$22,CHOOSE(Ввод!$FG$5,Ввод!BO148,Ввод!BU148,Ввод!CA148),CHOOSE(Ввод!$FG$5,Ввод!AU148,Ввод!BA148,Ввод!BG148))</f>
        <v>-</v>
      </c>
      <c r="AD17" s="435">
        <f>CHOOSE(Ввод!$FG$5,Ввод!DR18,Ввод!DX18,Ввод!ED18)</f>
        <v>9</v>
      </c>
      <c r="AE17" s="436">
        <f>CHOOSE(Ввод!$FG$5,Ввод!DS18,Ввод!DY18,Ввод!EE18)</f>
        <v>12</v>
      </c>
      <c r="AF17" s="435">
        <f>CHOOSE(Ввод!$FG$5,Ввод!DT18,Ввод!DZ18,Ввод!EF18)</f>
        <v>12</v>
      </c>
      <c r="AG17" s="436">
        <f>CHOOSE(Ввод!$FG$5,Ввод!DU18,Ввод!EA18,Ввод!EG18)</f>
        <v>11</v>
      </c>
      <c r="AH17" s="435">
        <f>CHOOSE(Ввод!$FG$5,Ввод!DV18,Ввод!EB18,Ввод!EH18)</f>
        <v>12</v>
      </c>
      <c r="AI17" s="436">
        <f>CHOOSE(Ввод!$FG$5,Ввод!DW18,Ввод!EC18,Ввод!EI18)</f>
        <v>11</v>
      </c>
      <c r="AJ17" s="693">
        <f xml:space="preserve"> CHOOSE(Ввод!$FG$12,CHOOSE(Ввод!$FG$5,Ввод!EL18,Ввод!ER18,Ввод!EX18),CHOOSE(Ввод!$FG$5,Ввод!CX18,Ввод!DD18,Ввод!DJ18))</f>
        <v>3.2</v>
      </c>
      <c r="AK17" s="694">
        <f xml:space="preserve"> CHOOSE(Ввод!$FG$12,CHOOSE(Ввод!$FG$5,Ввод!EM18,Ввод!ES18,Ввод!EY18),CHOOSE(Ввод!$FG$5,Ввод!CY18,Ввод!DE18,Ввод!DK18))</f>
        <v>24</v>
      </c>
      <c r="AL17" s="693">
        <f xml:space="preserve"> CHOOSE(Ввод!$FG$12,CHOOSE(Ввод!$FG$5,Ввод!EN18,Ввод!ET18,Ввод!EZ18),CHOOSE(Ввод!$FG$5,Ввод!CZ18,Ввод!DF18,Ввод!DL18))</f>
        <v>7</v>
      </c>
      <c r="AM17" s="694">
        <f xml:space="preserve"> CHOOSE(Ввод!$FG$12,CHOOSE(Ввод!$FG$5,Ввод!EO18,Ввод!EU18,Ввод!FA18),CHOOSE(Ввод!$FG$5,Ввод!DA18,Ввод!DG18,Ввод!DM18))</f>
        <v>24.8</v>
      </c>
      <c r="AN17" s="693">
        <f xml:space="preserve"> CHOOSE(Ввод!$FG$12,CHOOSE(Ввод!$FG$5,Ввод!EP18,Ввод!EV18,Ввод!FB18),CHOOSE(Ввод!$FG$5,Ввод!DB18,Ввод!DH18,Ввод!DN18))</f>
        <v>7.6</v>
      </c>
      <c r="AO17" s="694">
        <f xml:space="preserve"> CHOOSE(Ввод!$FG$12,CHOOSE(Ввод!$FG$5,Ввод!EQ18,Ввод!EW18,Ввод!FC18),CHOOSE(Ввод!$FG$5,Ввод!DC18,Ввод!DI18,Ввод!DO18))</f>
        <v>37.9</v>
      </c>
      <c r="AP17" s="420"/>
      <c r="AQ17" s="1068"/>
      <c r="AR17" s="1068"/>
      <c r="AS17" s="1068"/>
      <c r="AT17" s="1068"/>
      <c r="AU17" s="1068"/>
      <c r="AV17" s="1068"/>
      <c r="AW17" s="1068"/>
      <c r="AX17" s="1068"/>
      <c r="AY17" s="1068"/>
      <c r="AZ17" s="1068"/>
      <c r="BA17" s="1068"/>
      <c r="BB17" s="1068"/>
      <c r="BC17" s="1068"/>
      <c r="BD17" s="1068"/>
      <c r="BE17" s="1068"/>
      <c r="BF17" s="1068"/>
      <c r="BG17" s="1068"/>
      <c r="BH17" s="1068"/>
      <c r="BI17" s="1068"/>
      <c r="BJ17" s="1068"/>
      <c r="BK17" s="1068"/>
      <c r="BL17" s="1068"/>
      <c r="BM17" s="1068"/>
      <c r="BN17" s="1068"/>
      <c r="BO17" s="1068"/>
      <c r="BP17" s="1068"/>
      <c r="BQ17" s="1068"/>
      <c r="BR17" s="1068"/>
      <c r="BS17" s="1068"/>
      <c r="BT17" s="1068"/>
      <c r="BU17" s="1068"/>
      <c r="BV17" s="1068"/>
      <c r="BW17" s="1068"/>
      <c r="BX17" s="1068"/>
      <c r="BY17" s="1068"/>
      <c r="BZ17" s="1068"/>
      <c r="CA17" s="1068"/>
      <c r="CB17" s="1068"/>
      <c r="CC17" s="1068"/>
      <c r="CD17" s="1068"/>
      <c r="CE17" s="1068"/>
      <c r="CF17" s="1068"/>
      <c r="CG17" s="1068"/>
      <c r="CH17" s="1068"/>
      <c r="CI17" s="1068"/>
      <c r="CJ17" s="1068"/>
      <c r="CK17" s="1069"/>
      <c r="CL17" s="1069"/>
      <c r="CN17" s="1073"/>
      <c r="CO17" s="1061"/>
      <c r="CP17" s="1061"/>
      <c r="CQ17" s="1061"/>
      <c r="CR17" s="1061"/>
      <c r="CS17" s="1061"/>
      <c r="CT17" s="1061"/>
      <c r="CU17" s="1061"/>
      <c r="CV17" s="1061"/>
      <c r="DD17" s="1061"/>
      <c r="DE17" s="1071"/>
      <c r="DG17" s="1074"/>
      <c r="DH17" s="1074"/>
      <c r="DI17" s="1074"/>
      <c r="DJ17" s="1074"/>
      <c r="DK17" s="425"/>
      <c r="DL17" s="425"/>
      <c r="DM17" s="425"/>
      <c r="DN17" s="425"/>
      <c r="DO17" s="425"/>
      <c r="DP17" s="425"/>
      <c r="DQ17" s="425"/>
      <c r="DR17" s="425"/>
      <c r="DS17" s="425"/>
      <c r="DT17" s="425"/>
      <c r="DU17" s="425"/>
      <c r="DV17" s="425"/>
      <c r="DW17" s="425"/>
      <c r="DX17" s="425"/>
      <c r="DY17" s="425"/>
      <c r="DZ17" s="425"/>
      <c r="EA17" s="425"/>
      <c r="EB17" s="425"/>
      <c r="EC17" s="425"/>
      <c r="ED17" s="425"/>
      <c r="EE17" s="425"/>
      <c r="EF17" s="425"/>
      <c r="EG17" s="425"/>
      <c r="EH17" s="425"/>
      <c r="EK17" s="55"/>
      <c r="EL17" s="423"/>
      <c r="EO17" s="426"/>
      <c r="EP17" s="427"/>
      <c r="EQ17" s="428"/>
      <c r="ER17" s="428"/>
      <c r="ES17" s="428"/>
      <c r="ET17" s="428"/>
      <c r="EU17" s="426"/>
      <c r="EV17" s="427"/>
      <c r="EW17" s="428"/>
      <c r="EX17" s="428"/>
      <c r="EY17" s="428"/>
      <c r="EZ17" s="428"/>
      <c r="FA17" s="426"/>
      <c r="FB17" s="427"/>
      <c r="FC17" s="428"/>
      <c r="FD17" s="428"/>
      <c r="FE17" s="428"/>
      <c r="FF17" s="428"/>
    </row>
    <row r="18" spans="1:162" ht="11.85" customHeight="1" x14ac:dyDescent="0.25">
      <c r="A18" s="931">
        <v>14</v>
      </c>
      <c r="B18" s="932" t="str">
        <f>Ст.прогноза!I16</f>
        <v>Мск.</v>
      </c>
      <c r="C18" s="932" t="str">
        <f>Ст.прогноза!D16</f>
        <v>Московско-Смоленский</v>
      </c>
      <c r="D18" s="933" t="str">
        <f>Ст.прогноза!E16</f>
        <v>Калуга</v>
      </c>
      <c r="E18" s="934">
        <f>Ст.прогноза!G16</f>
        <v>0</v>
      </c>
      <c r="F18" s="429" t="str">
        <f>CHOOSE(Ввод!$FG$5,Ввод!AP19,Ввод!AV19,Ввод!BB19)</f>
        <v/>
      </c>
      <c r="G18" s="430" t="str">
        <f>CHOOSE(Ввод!$FG$5,Ввод!AQ19,Ввод!AW19,Ввод!BC19)</f>
        <v>··</v>
      </c>
      <c r="H18" s="429" t="str">
        <f>CHOOSE(Ввод!$FG$5,Ввод!AR19,Ввод!AX19,Ввод!BD19)</f>
        <v>·</v>
      </c>
      <c r="I18" s="430" t="str">
        <f>CHOOSE(Ввод!$FG$5,Ввод!AS19,Ввод!AY19,Ввод!BE19)</f>
        <v/>
      </c>
      <c r="J18" s="429" t="str">
        <f>CHOOSE(Ввод!$FG$5,Ввод!AT19,Ввод!AZ19,Ввод!BF19)</f>
        <v/>
      </c>
      <c r="K18" s="430" t="str">
        <f>CHOOSE(Ввод!$FG$5,Ввод!AU19,Ввод!BA19,Ввод!BG19)</f>
        <v>·</v>
      </c>
      <c r="L18" s="431">
        <f>CHOOSE(Ввод!$FG$5,Ввод!BJ19,Ввод!BP19,Ввод!BV19)</f>
        <v>0</v>
      </c>
      <c r="M18" s="432">
        <f>CHOOSE(Ввод!$FG$5,Ввод!BK19,Ввод!BQ19,Ввод!BW19)</f>
        <v>5</v>
      </c>
      <c r="N18" s="431">
        <f>CHOOSE(Ввод!$FG$5,Ввод!BL19,Ввод!BR19,Ввод!BX19)</f>
        <v>1</v>
      </c>
      <c r="O18" s="432">
        <f>CHOOSE(Ввод!$FG$5,Ввод!BM19,Ввод!BS19,Ввод!BY19)</f>
        <v>0</v>
      </c>
      <c r="P18" s="431">
        <f>CHOOSE(Ввод!$FG$5,Ввод!BN19,Ввод!BT19,Ввод!BZ19)</f>
        <v>0</v>
      </c>
      <c r="Q18" s="433">
        <f>CHOOSE(Ввод!$FG$5,Ввод!BO19,Ввод!BU19,Ввод!CA19)</f>
        <v>2</v>
      </c>
      <c r="R18" s="650">
        <f>CHOOSE(Ввод!$FG$5,Ввод!CD19,Ввод!CJ19,Ввод!CP19)</f>
        <v>4.7</v>
      </c>
      <c r="S18" s="651">
        <f>CHOOSE(Ввод!$FG$5,Ввод!CE19,Ввод!CK19,Ввод!CQ19)</f>
        <v>13.3</v>
      </c>
      <c r="T18" s="650">
        <f>CHOOSE(Ввод!$FG$5,Ввод!CF19,Ввод!CL19,Ввод!CR19)</f>
        <v>9.3000000000000007</v>
      </c>
      <c r="U18" s="651">
        <f>CHOOSE(Ввод!$FG$5,Ввод!CG19,Ввод!CM19,Ввод!CS19)</f>
        <v>20.8</v>
      </c>
      <c r="V18" s="650">
        <f>CHOOSE(Ввод!$FG$5,Ввод!CH19,Ввод!CN19,Ввод!CT19)</f>
        <v>9</v>
      </c>
      <c r="W18" s="651">
        <f>CHOOSE(Ввод!$FG$5,Ввод!CI19,Ввод!CO19,Ввод!CU19)</f>
        <v>17.399999999999999</v>
      </c>
      <c r="X18" s="434" t="str">
        <f xml:space="preserve"> CHOOSE(Ввод!$FG$22,CHOOSE(Ввод!$FG$5,Ввод!BJ149,Ввод!BP149,Ввод!BV149),CHOOSE(Ввод!$FG$5,Ввод!AP149,Ввод!AV149,Ввод!BB149))</f>
        <v>-</v>
      </c>
      <c r="Y18" s="417" t="str">
        <f xml:space="preserve"> CHOOSE(Ввод!$FG$22,CHOOSE(Ввод!$FG$5,Ввод!BK149,Ввод!BQ149,Ввод!BW149),CHOOSE(Ввод!$FG$5,Ввод!AQ149,Ввод!AW149,Ввод!BC149))</f>
        <v>-</v>
      </c>
      <c r="Z18" s="434" t="str">
        <f xml:space="preserve"> CHOOSE(Ввод!$FG$22,CHOOSE(Ввод!$FG$5,Ввод!BL149,Ввод!BR149,Ввод!BX149),CHOOSE(Ввод!$FG$5,Ввод!AR149,Ввод!AX149,Ввод!BD149))</f>
        <v>-</v>
      </c>
      <c r="AA18" s="417" t="str">
        <f xml:space="preserve"> CHOOSE(Ввод!$FG$22,CHOOSE(Ввод!$FG$5,Ввод!BM149,Ввод!BS149,Ввод!BY149),CHOOSE(Ввод!$FG$5,Ввод!AS149,Ввод!AY149,Ввод!BE149))</f>
        <v>-</v>
      </c>
      <c r="AB18" s="434" t="str">
        <f xml:space="preserve"> CHOOSE(Ввод!$FG$22,CHOOSE(Ввод!$FG$5,Ввод!BN149,Ввод!BT149,Ввод!BZ149),CHOOSE(Ввод!$FG$5,Ввод!AT149,Ввод!AZ149,Ввод!BF149))</f>
        <v>-</v>
      </c>
      <c r="AC18" s="417" t="str">
        <f xml:space="preserve"> CHOOSE(Ввод!$FG$22,CHOOSE(Ввод!$FG$5,Ввод!BO149,Ввод!BU149,Ввод!CA149),CHOOSE(Ввод!$FG$5,Ввод!AU149,Ввод!BA149,Ввод!BG149))</f>
        <v>-</v>
      </c>
      <c r="AD18" s="435">
        <f>CHOOSE(Ввод!$FG$5,Ввод!DR19,Ввод!DX19,Ввод!ED19)</f>
        <v>9</v>
      </c>
      <c r="AE18" s="436">
        <f>CHOOSE(Ввод!$FG$5,Ввод!DS19,Ввод!DY19,Ввод!EE19)</f>
        <v>10</v>
      </c>
      <c r="AF18" s="435">
        <f>CHOOSE(Ввод!$FG$5,Ввод!DT19,Ввод!DZ19,Ввод!EF19)</f>
        <v>13</v>
      </c>
      <c r="AG18" s="436">
        <f>CHOOSE(Ввод!$FG$5,Ввод!DU19,Ввод!EA19,Ввод!EG19)</f>
        <v>9</v>
      </c>
      <c r="AH18" s="435">
        <f>CHOOSE(Ввод!$FG$5,Ввод!DV19,Ввод!EB19,Ввод!EH19)</f>
        <v>9</v>
      </c>
      <c r="AI18" s="436">
        <f>CHOOSE(Ввод!$FG$5,Ввод!DW19,Ввод!EC19,Ввод!EI19)</f>
        <v>11</v>
      </c>
      <c r="AJ18" s="693">
        <f xml:space="preserve"> CHOOSE(Ввод!$FG$12,CHOOSE(Ввод!$FG$5,Ввод!EL19,Ввод!ER19,Ввод!EX19),CHOOSE(Ввод!$FG$5,Ввод!CX19,Ввод!DD19,Ввод!DJ19))</f>
        <v>2.7</v>
      </c>
      <c r="AK18" s="694">
        <f xml:space="preserve"> CHOOSE(Ввод!$FG$12,CHOOSE(Ввод!$FG$5,Ввод!EM19,Ввод!ES19,Ввод!EY19),CHOOSE(Ввод!$FG$5,Ввод!CY19,Ввод!DE19,Ввод!DK19))</f>
        <v>17.3</v>
      </c>
      <c r="AL18" s="693">
        <f xml:space="preserve"> CHOOSE(Ввод!$FG$12,CHOOSE(Ввод!$FG$5,Ввод!EN19,Ввод!ET19,Ввод!EZ19),CHOOSE(Ввод!$FG$5,Ввод!CZ19,Ввод!DF19,Ввод!DL19))</f>
        <v>7.3000000000000007</v>
      </c>
      <c r="AM18" s="694">
        <f xml:space="preserve"> CHOOSE(Ввод!$FG$12,CHOOSE(Ввод!$FG$5,Ввод!EO19,Ввод!EU19,Ввод!FA19),CHOOSE(Ввод!$FG$5,Ввод!DA19,Ввод!DG19,Ввод!DM19))</f>
        <v>35.799999999999997</v>
      </c>
      <c r="AN18" s="693">
        <f xml:space="preserve"> CHOOSE(Ввод!$FG$12,CHOOSE(Ввод!$FG$5,Ввод!EP19,Ввод!EV19,Ввод!FB19),CHOOSE(Ввод!$FG$5,Ввод!DB19,Ввод!DH19,Ввод!DN19))</f>
        <v>7</v>
      </c>
      <c r="AO18" s="694">
        <f xml:space="preserve"> CHOOSE(Ввод!$FG$12,CHOOSE(Ввод!$FG$5,Ввод!EQ19,Ввод!EW19,Ввод!FC19),CHOOSE(Ввод!$FG$5,Ввод!DC19,Ввод!DI19,Ввод!DO19))</f>
        <v>27.4</v>
      </c>
      <c r="AP18" s="420"/>
      <c r="AQ18" s="1068"/>
      <c r="AR18" s="1068"/>
      <c r="AS18" s="1068"/>
      <c r="AT18" s="1068"/>
      <c r="AU18" s="1068"/>
      <c r="AV18" s="1068"/>
      <c r="AW18" s="1068"/>
      <c r="AX18" s="1068"/>
      <c r="AY18" s="1068"/>
      <c r="AZ18" s="1068"/>
      <c r="BA18" s="1068"/>
      <c r="BB18" s="1068"/>
      <c r="BC18" s="1068"/>
      <c r="BD18" s="1068"/>
      <c r="BE18" s="1068"/>
      <c r="BF18" s="1068"/>
      <c r="BG18" s="1068"/>
      <c r="BH18" s="1068"/>
      <c r="BI18" s="1068"/>
      <c r="BJ18" s="1068"/>
      <c r="BK18" s="1068"/>
      <c r="BL18" s="1068"/>
      <c r="BM18" s="1068"/>
      <c r="BN18" s="1068"/>
      <c r="BO18" s="1068"/>
      <c r="BP18" s="1068"/>
      <c r="BQ18" s="1068"/>
      <c r="BR18" s="1068"/>
      <c r="BS18" s="1068"/>
      <c r="BT18" s="1068"/>
      <c r="BU18" s="1068"/>
      <c r="BV18" s="1068"/>
      <c r="BW18" s="1068"/>
      <c r="BX18" s="1068"/>
      <c r="BY18" s="1068"/>
      <c r="BZ18" s="1068"/>
      <c r="CA18" s="1068"/>
      <c r="CB18" s="1068"/>
      <c r="CC18" s="1068"/>
      <c r="CD18" s="1068"/>
      <c r="CE18" s="1068"/>
      <c r="CF18" s="1068"/>
      <c r="CG18" s="1068"/>
      <c r="CH18" s="1068"/>
      <c r="CI18" s="1068"/>
      <c r="CJ18" s="1068"/>
      <c r="CK18" s="1069"/>
      <c r="CL18" s="1069"/>
      <c r="CN18" s="1073"/>
      <c r="CO18" s="1061"/>
      <c r="CP18" s="1061"/>
      <c r="CQ18" s="1061"/>
      <c r="CR18" s="1061"/>
      <c r="CS18" s="1061"/>
      <c r="CT18" s="1061"/>
      <c r="CU18" s="1061"/>
      <c r="CV18" s="1061"/>
      <c r="DD18" s="1061"/>
      <c r="DE18" s="1071"/>
      <c r="DG18" s="1074"/>
      <c r="DH18" s="1074"/>
      <c r="DI18" s="1074"/>
      <c r="DJ18" s="1074"/>
      <c r="DK18" s="425"/>
      <c r="DL18" s="425"/>
      <c r="DM18" s="425"/>
      <c r="DN18" s="425"/>
      <c r="DO18" s="425"/>
      <c r="DP18" s="425"/>
      <c r="DQ18" s="425"/>
      <c r="DR18" s="425"/>
      <c r="DS18" s="425"/>
      <c r="DT18" s="425"/>
      <c r="DU18" s="425"/>
      <c r="DV18" s="425"/>
      <c r="DW18" s="425"/>
      <c r="DX18" s="425"/>
      <c r="DY18" s="425"/>
      <c r="DZ18" s="425"/>
      <c r="EA18" s="425"/>
      <c r="EB18" s="425"/>
      <c r="EC18" s="425"/>
      <c r="ED18" s="425"/>
      <c r="EE18" s="425"/>
      <c r="EF18" s="425"/>
      <c r="EG18" s="425"/>
      <c r="EH18" s="425"/>
      <c r="EO18" s="438"/>
      <c r="EP18" s="427"/>
      <c r="EQ18" s="428"/>
      <c r="ER18" s="428"/>
      <c r="ES18" s="428"/>
      <c r="ET18" s="428"/>
      <c r="EU18" s="438"/>
      <c r="EV18" s="427"/>
      <c r="EW18" s="428"/>
      <c r="EX18" s="428"/>
      <c r="EY18" s="428"/>
      <c r="EZ18" s="428"/>
      <c r="FA18" s="438"/>
      <c r="FB18" s="427"/>
      <c r="FC18" s="428"/>
      <c r="FD18" s="428"/>
      <c r="FE18" s="428"/>
      <c r="FF18" s="428"/>
    </row>
    <row r="19" spans="1:162" ht="11.85" customHeight="1" x14ac:dyDescent="0.25">
      <c r="A19" s="931">
        <v>15</v>
      </c>
      <c r="B19" s="932" t="str">
        <f>Ст.прогноза!I17</f>
        <v>Мск.</v>
      </c>
      <c r="C19" s="932" t="str">
        <f>Ст.прогноза!D17</f>
        <v>Тульский</v>
      </c>
      <c r="D19" s="933" t="str">
        <f>Ст.прогноза!E17</f>
        <v>Тула</v>
      </c>
      <c r="E19" s="934">
        <f>Ст.прогноза!G17</f>
        <v>0</v>
      </c>
      <c r="F19" s="429" t="str">
        <f>CHOOSE(Ввод!$FG$5,Ввод!AP20,Ввод!AV20,Ввод!BB20)</f>
        <v/>
      </c>
      <c r="G19" s="430" t="str">
        <f>CHOOSE(Ввод!$FG$5,Ввод!AQ20,Ввод!AW20,Ввод!BC20)</f>
        <v>··</v>
      </c>
      <c r="H19" s="429" t="str">
        <f>CHOOSE(Ввод!$FG$5,Ввод!AR20,Ввод!AX20,Ввод!BD20)</f>
        <v>·</v>
      </c>
      <c r="I19" s="430" t="str">
        <f>CHOOSE(Ввод!$FG$5,Ввод!AS20,Ввод!AY20,Ввод!BE20)</f>
        <v/>
      </c>
      <c r="J19" s="429" t="str">
        <f>CHOOSE(Ввод!$FG$5,Ввод!AT20,Ввод!AZ20,Ввод!BF20)</f>
        <v/>
      </c>
      <c r="K19" s="430" t="str">
        <f>CHOOSE(Ввод!$FG$5,Ввод!AU20,Ввод!BA20,Ввод!BG20)</f>
        <v>·</v>
      </c>
      <c r="L19" s="431">
        <f>CHOOSE(Ввод!$FG$5,Ввод!BJ20,Ввод!BP20,Ввод!BV20)</f>
        <v>0</v>
      </c>
      <c r="M19" s="432">
        <f>CHOOSE(Ввод!$FG$5,Ввод!BK20,Ввод!BQ20,Ввод!BW20)</f>
        <v>3</v>
      </c>
      <c r="N19" s="431">
        <f>CHOOSE(Ввод!$FG$5,Ввод!BL20,Ввод!BR20,Ввод!BX20)</f>
        <v>1</v>
      </c>
      <c r="O19" s="432">
        <f>CHOOSE(Ввод!$FG$5,Ввод!BM20,Ввод!BS20,Ввод!BY20)</f>
        <v>0</v>
      </c>
      <c r="P19" s="431">
        <f>CHOOSE(Ввод!$FG$5,Ввод!BN20,Ввод!BT20,Ввод!BZ20)</f>
        <v>0</v>
      </c>
      <c r="Q19" s="433">
        <f>CHOOSE(Ввод!$FG$5,Ввод!BO20,Ввод!BU20,Ввод!CA20)</f>
        <v>2</v>
      </c>
      <c r="R19" s="650">
        <f>CHOOSE(Ввод!$FG$5,Ввод!CD20,Ввод!CJ20,Ввод!CP20)</f>
        <v>4.5999999999999996</v>
      </c>
      <c r="S19" s="651">
        <f>CHOOSE(Ввод!$FG$5,Ввод!CE20,Ввод!CK20,Ввод!CQ20)</f>
        <v>12.6</v>
      </c>
      <c r="T19" s="650">
        <f>CHOOSE(Ввод!$FG$5,Ввод!CF20,Ввод!CL20,Ввод!CR20)</f>
        <v>9</v>
      </c>
      <c r="U19" s="651">
        <f>CHOOSE(Ввод!$FG$5,Ввод!CG20,Ввод!CM20,Ввод!CS20)</f>
        <v>20.7</v>
      </c>
      <c r="V19" s="650">
        <f>CHOOSE(Ввод!$FG$5,Ввод!CH20,Ввод!CN20,Ввод!CT20)</f>
        <v>9.3000000000000007</v>
      </c>
      <c r="W19" s="651">
        <f>CHOOSE(Ввод!$FG$5,Ввод!CI20,Ввод!CO20,Ввод!CU20)</f>
        <v>22.9</v>
      </c>
      <c r="X19" s="434" t="str">
        <f xml:space="preserve"> CHOOSE(Ввод!$FG$22,CHOOSE(Ввод!$FG$5,Ввод!BJ150,Ввод!BP150,Ввод!BV150),CHOOSE(Ввод!$FG$5,Ввод!AP150,Ввод!AV150,Ввод!BB150))</f>
        <v>-</v>
      </c>
      <c r="Y19" s="417" t="str">
        <f xml:space="preserve"> CHOOSE(Ввод!$FG$22,CHOOSE(Ввод!$FG$5,Ввод!BK150,Ввод!BQ150,Ввод!BW150),CHOOSE(Ввод!$FG$5,Ввод!AQ150,Ввод!AW150,Ввод!BC150))</f>
        <v>-</v>
      </c>
      <c r="Z19" s="434" t="str">
        <f xml:space="preserve"> CHOOSE(Ввод!$FG$22,CHOOSE(Ввод!$FG$5,Ввод!BL150,Ввод!BR150,Ввод!BX150),CHOOSE(Ввод!$FG$5,Ввод!AR150,Ввод!AX150,Ввод!BD150))</f>
        <v>-</v>
      </c>
      <c r="AA19" s="417" t="str">
        <f xml:space="preserve"> CHOOSE(Ввод!$FG$22,CHOOSE(Ввод!$FG$5,Ввод!BM150,Ввод!BS150,Ввод!BY150),CHOOSE(Ввод!$FG$5,Ввод!AS150,Ввод!AY150,Ввод!BE150))</f>
        <v>-</v>
      </c>
      <c r="AB19" s="434" t="str">
        <f xml:space="preserve"> CHOOSE(Ввод!$FG$22,CHOOSE(Ввод!$FG$5,Ввод!BN150,Ввод!BT150,Ввод!BZ150),CHOOSE(Ввод!$FG$5,Ввод!AT150,Ввод!AZ150,Ввод!BF150))</f>
        <v>-</v>
      </c>
      <c r="AC19" s="417" t="str">
        <f xml:space="preserve"> CHOOSE(Ввод!$FG$22,CHOOSE(Ввод!$FG$5,Ввод!BO150,Ввод!BU150,Ввод!CA150),CHOOSE(Ввод!$FG$5,Ввод!AU150,Ввод!BA150,Ввод!BG150))</f>
        <v>-</v>
      </c>
      <c r="AD19" s="435">
        <f>CHOOSE(Ввод!$FG$5,Ввод!DR20,Ввод!DX20,Ввод!ED20)</f>
        <v>9</v>
      </c>
      <c r="AE19" s="436">
        <f>CHOOSE(Ввод!$FG$5,Ввод!DS20,Ввод!DY20,Ввод!EE20)</f>
        <v>11</v>
      </c>
      <c r="AF19" s="435">
        <f>CHOOSE(Ввод!$FG$5,Ввод!DT20,Ввод!DZ20,Ввод!EF20)</f>
        <v>11</v>
      </c>
      <c r="AG19" s="436">
        <f>CHOOSE(Ввод!$FG$5,Ввод!DU20,Ввод!EA20,Ввод!EG20)</f>
        <v>11</v>
      </c>
      <c r="AH19" s="435">
        <f>CHOOSE(Ввод!$FG$5,Ввод!DV20,Ввод!EB20,Ввод!EH20)</f>
        <v>10</v>
      </c>
      <c r="AI19" s="436">
        <f>CHOOSE(Ввод!$FG$5,Ввод!DW20,Ввод!EC20,Ввод!EI20)</f>
        <v>11</v>
      </c>
      <c r="AJ19" s="693">
        <f xml:space="preserve"> CHOOSE(Ввод!$FG$12,CHOOSE(Ввод!$FG$5,Ввод!EL20,Ввод!ER20,Ввод!EX20),CHOOSE(Ввод!$FG$5,Ввод!CX20,Ввод!DD20,Ввод!DJ20))</f>
        <v>2.5999999999999996</v>
      </c>
      <c r="AK19" s="694">
        <f xml:space="preserve"> CHOOSE(Ввод!$FG$12,CHOOSE(Ввод!$FG$5,Ввод!EM20,Ввод!ES20,Ввод!EY20),CHOOSE(Ввод!$FG$5,Ввод!CY20,Ввод!DE20,Ввод!DK20))</f>
        <v>18.600000000000001</v>
      </c>
      <c r="AL19" s="693">
        <f xml:space="preserve"> CHOOSE(Ввод!$FG$12,CHOOSE(Ввод!$FG$5,Ввод!EN20,Ввод!ET20,Ввод!EZ20),CHOOSE(Ввод!$FG$5,Ввод!CZ20,Ввод!DF20,Ввод!DL20))</f>
        <v>7</v>
      </c>
      <c r="AM19" s="694">
        <f xml:space="preserve"> CHOOSE(Ввод!$FG$12,CHOOSE(Ввод!$FG$5,Ввод!EO20,Ввод!EU20,Ввод!FA20),CHOOSE(Ввод!$FG$5,Ввод!DA20,Ввод!DG20,Ввод!DM20))</f>
        <v>34.700000000000003</v>
      </c>
      <c r="AN19" s="693">
        <f xml:space="preserve"> CHOOSE(Ввод!$FG$12,CHOOSE(Ввод!$FG$5,Ввод!EP20,Ввод!EV20,Ввод!FB20),CHOOSE(Ввод!$FG$5,Ввод!DB20,Ввод!DH20,Ввод!DN20))</f>
        <v>7.3000000000000007</v>
      </c>
      <c r="AO19" s="694">
        <f xml:space="preserve"> CHOOSE(Ввод!$FG$12,CHOOSE(Ввод!$FG$5,Ввод!EQ20,Ввод!EW20,Ввод!FC20),CHOOSE(Ввод!$FG$5,Ввод!DC20,Ввод!DI20,Ввод!DO20))</f>
        <v>36.9</v>
      </c>
      <c r="AP19" s="420"/>
      <c r="AQ19" s="1068"/>
      <c r="AR19" s="1068"/>
      <c r="AS19" s="1068"/>
      <c r="AT19" s="1068"/>
      <c r="AU19" s="1068"/>
      <c r="AV19" s="1068"/>
      <c r="AW19" s="1068"/>
      <c r="AX19" s="1068"/>
      <c r="AY19" s="1068"/>
      <c r="AZ19" s="1068"/>
      <c r="BA19" s="1068"/>
      <c r="BB19" s="1068"/>
      <c r="BC19" s="1068"/>
      <c r="BD19" s="1068"/>
      <c r="BE19" s="1068"/>
      <c r="BF19" s="1068"/>
      <c r="BG19" s="1068"/>
      <c r="BH19" s="1068"/>
      <c r="BI19" s="1068"/>
      <c r="BJ19" s="1068"/>
      <c r="BK19" s="1068"/>
      <c r="BL19" s="1068"/>
      <c r="BM19" s="1068"/>
      <c r="BN19" s="1068"/>
      <c r="BO19" s="1068"/>
      <c r="BP19" s="1068"/>
      <c r="BQ19" s="1068"/>
      <c r="BR19" s="1068"/>
      <c r="BS19" s="1068"/>
      <c r="BT19" s="1068"/>
      <c r="BU19" s="1068"/>
      <c r="BV19" s="1068"/>
      <c r="BW19" s="1068"/>
      <c r="BX19" s="1068"/>
      <c r="BY19" s="1068"/>
      <c r="BZ19" s="1068"/>
      <c r="CA19" s="1068"/>
      <c r="CB19" s="1068"/>
      <c r="CC19" s="1068"/>
      <c r="CD19" s="1068"/>
      <c r="CE19" s="1068"/>
      <c r="CF19" s="1068"/>
      <c r="CG19" s="1068"/>
      <c r="CH19" s="1068"/>
      <c r="CI19" s="1068"/>
      <c r="CJ19" s="1068"/>
      <c r="CK19" s="1069"/>
      <c r="CL19" s="1069"/>
      <c r="CN19" s="1073"/>
      <c r="CO19" s="1061"/>
      <c r="CP19" s="1061"/>
      <c r="CQ19" s="1061"/>
      <c r="CR19" s="1061"/>
      <c r="CS19" s="1061"/>
      <c r="CT19" s="1061"/>
      <c r="CU19" s="1061"/>
      <c r="CV19" s="1061"/>
      <c r="DD19" s="1061"/>
      <c r="DE19" s="1071"/>
      <c r="DG19" s="1074"/>
      <c r="DH19" s="1074"/>
      <c r="DI19" s="1074"/>
      <c r="DJ19" s="1074"/>
      <c r="DK19" s="425"/>
      <c r="DL19" s="425"/>
      <c r="DM19" s="425"/>
      <c r="DN19" s="425"/>
      <c r="DO19" s="425"/>
      <c r="DP19" s="425"/>
      <c r="DQ19" s="425"/>
      <c r="DR19" s="425"/>
      <c r="DS19" s="425"/>
      <c r="DT19" s="425"/>
      <c r="DU19" s="425"/>
      <c r="DV19" s="425"/>
      <c r="DW19" s="425"/>
      <c r="DX19" s="425"/>
      <c r="DY19" s="425"/>
      <c r="DZ19" s="425"/>
      <c r="EA19" s="425"/>
      <c r="EB19" s="425"/>
      <c r="EC19" s="425"/>
      <c r="ED19" s="425"/>
      <c r="EE19" s="425"/>
      <c r="EF19" s="425"/>
      <c r="EG19" s="425"/>
      <c r="EH19" s="425"/>
      <c r="EK19" s="55"/>
      <c r="EL19" s="423"/>
      <c r="EO19" s="426"/>
      <c r="EP19" s="427"/>
      <c r="EQ19" s="428"/>
      <c r="ER19" s="428"/>
      <c r="ES19" s="428"/>
      <c r="ET19" s="428"/>
      <c r="EU19" s="426"/>
      <c r="EV19" s="427"/>
      <c r="EW19" s="428"/>
      <c r="EX19" s="428"/>
      <c r="EY19" s="428"/>
      <c r="EZ19" s="428"/>
      <c r="FA19" s="426"/>
      <c r="FB19" s="427"/>
      <c r="FC19" s="428"/>
      <c r="FD19" s="428"/>
      <c r="FE19" s="428"/>
      <c r="FF19" s="428"/>
    </row>
    <row r="20" spans="1:162" ht="11.85" customHeight="1" x14ac:dyDescent="0.25">
      <c r="A20" s="931">
        <v>16</v>
      </c>
      <c r="B20" s="932" t="str">
        <f>Ст.прогноза!I18</f>
        <v>Мск.</v>
      </c>
      <c r="C20" s="932" t="str">
        <f>Ст.прогноза!D18</f>
        <v>Орловско-Курский</v>
      </c>
      <c r="D20" s="933" t="str">
        <f>Ст.прогноза!E18</f>
        <v>Курск</v>
      </c>
      <c r="E20" s="934">
        <f>Ст.прогноза!G18</f>
        <v>0</v>
      </c>
      <c r="F20" s="429" t="str">
        <f>CHOOSE(Ввод!$FG$5,Ввод!AP21,Ввод!AV21,Ввод!BB21)</f>
        <v/>
      </c>
      <c r="G20" s="430" t="str">
        <f>CHOOSE(Ввод!$FG$5,Ввод!AQ21,Ввод!AW21,Ввод!BC21)</f>
        <v>·</v>
      </c>
      <c r="H20" s="429" t="str">
        <f>CHOOSE(Ввод!$FG$5,Ввод!AR21,Ввод!AX21,Ввод!BD21)</f>
        <v/>
      </c>
      <c r="I20" s="430" t="str">
        <f>CHOOSE(Ввод!$FG$5,Ввод!AS21,Ввод!AY21,Ввод!BE21)</f>
        <v/>
      </c>
      <c r="J20" s="429" t="str">
        <f>CHOOSE(Ввод!$FG$5,Ввод!AT21,Ввод!AZ21,Ввод!BF21)</f>
        <v/>
      </c>
      <c r="K20" s="430" t="str">
        <f>CHOOSE(Ввод!$FG$5,Ввод!AU21,Ввод!BA21,Ввод!BG21)</f>
        <v/>
      </c>
      <c r="L20" s="431">
        <f>CHOOSE(Ввод!$FG$5,Ввод!BJ21,Ввод!BP21,Ввод!BV21)</f>
        <v>0</v>
      </c>
      <c r="M20" s="432">
        <f>CHOOSE(Ввод!$FG$5,Ввод!BK21,Ввод!BQ21,Ввод!BW21)</f>
        <v>2</v>
      </c>
      <c r="N20" s="431">
        <f>CHOOSE(Ввод!$FG$5,Ввод!BL21,Ввод!BR21,Ввод!BX21)</f>
        <v>0</v>
      </c>
      <c r="O20" s="432">
        <f>CHOOSE(Ввод!$FG$5,Ввод!BM21,Ввод!BS21,Ввод!BY21)</f>
        <v>0</v>
      </c>
      <c r="P20" s="431">
        <f>CHOOSE(Ввод!$FG$5,Ввод!BN21,Ввод!BT21,Ввод!BZ21)</f>
        <v>0</v>
      </c>
      <c r="Q20" s="433">
        <f>CHOOSE(Ввод!$FG$5,Ввод!BO21,Ввод!BU21,Ввод!CA21)</f>
        <v>0</v>
      </c>
      <c r="R20" s="650">
        <f>CHOOSE(Ввод!$FG$5,Ввод!CD21,Ввод!CJ21,Ввод!CP21)</f>
        <v>6.4</v>
      </c>
      <c r="S20" s="651">
        <f>CHOOSE(Ввод!$FG$5,Ввод!CE21,Ввод!CK21,Ввод!CQ21)</f>
        <v>15.5</v>
      </c>
      <c r="T20" s="650">
        <f>CHOOSE(Ввод!$FG$5,Ввод!CF21,Ввод!CL21,Ввод!CR21)</f>
        <v>8.4</v>
      </c>
      <c r="U20" s="651">
        <f>CHOOSE(Ввод!$FG$5,Ввод!CG21,Ввод!CM21,Ввод!CS21)</f>
        <v>21.1</v>
      </c>
      <c r="V20" s="650">
        <f>CHOOSE(Ввод!$FG$5,Ввод!CH21,Ввод!CN21,Ввод!CT21)</f>
        <v>10.5</v>
      </c>
      <c r="W20" s="651">
        <f>CHOOSE(Ввод!$FG$5,Ввод!CI21,Ввод!CO21,Ввод!CU21)</f>
        <v>24.5</v>
      </c>
      <c r="X20" s="434" t="str">
        <f xml:space="preserve"> CHOOSE(Ввод!$FG$22,CHOOSE(Ввод!$FG$5,Ввод!BJ151,Ввод!BP151,Ввод!BV151),CHOOSE(Ввод!$FG$5,Ввод!AP151,Ввод!AV151,Ввод!BB151))</f>
        <v>-</v>
      </c>
      <c r="Y20" s="417" t="str">
        <f xml:space="preserve"> CHOOSE(Ввод!$FG$22,CHOOSE(Ввод!$FG$5,Ввод!BK151,Ввод!BQ151,Ввод!BW151),CHOOSE(Ввод!$FG$5,Ввод!AQ151,Ввод!AW151,Ввод!BC151))</f>
        <v>-</v>
      </c>
      <c r="Z20" s="434" t="str">
        <f xml:space="preserve"> CHOOSE(Ввод!$FG$22,CHOOSE(Ввод!$FG$5,Ввод!BL151,Ввод!BR151,Ввод!BX151),CHOOSE(Ввод!$FG$5,Ввод!AR151,Ввод!AX151,Ввод!BD151))</f>
        <v>-</v>
      </c>
      <c r="AA20" s="417" t="str">
        <f xml:space="preserve"> CHOOSE(Ввод!$FG$22,CHOOSE(Ввод!$FG$5,Ввод!BM151,Ввод!BS151,Ввод!BY151),CHOOSE(Ввод!$FG$5,Ввод!AS151,Ввод!AY151,Ввод!BE151))</f>
        <v>-</v>
      </c>
      <c r="AB20" s="434" t="str">
        <f xml:space="preserve"> CHOOSE(Ввод!$FG$22,CHOOSE(Ввод!$FG$5,Ввод!BN151,Ввод!BT151,Ввод!BZ151),CHOOSE(Ввод!$FG$5,Ввод!AT151,Ввод!AZ151,Ввод!BF151))</f>
        <v>-</v>
      </c>
      <c r="AC20" s="417" t="str">
        <f xml:space="preserve"> CHOOSE(Ввод!$FG$22,CHOOSE(Ввод!$FG$5,Ввод!BO151,Ввод!BU151,Ввод!CA151),CHOOSE(Ввод!$FG$5,Ввод!AU151,Ввод!BA151,Ввод!BG151))</f>
        <v>-</v>
      </c>
      <c r="AD20" s="435">
        <f>CHOOSE(Ввод!$FG$5,Ввод!DR21,Ввод!DX21,Ввод!ED21)</f>
        <v>8</v>
      </c>
      <c r="AE20" s="436">
        <f>CHOOSE(Ввод!$FG$5,Ввод!DS21,Ввод!DY21,Ввод!EE21)</f>
        <v>9</v>
      </c>
      <c r="AF20" s="435">
        <f>CHOOSE(Ввод!$FG$5,Ввод!DT21,Ввод!DZ21,Ввод!EF21)</f>
        <v>8</v>
      </c>
      <c r="AG20" s="436">
        <f>CHOOSE(Ввод!$FG$5,Ввод!DU21,Ввод!EA21,Ввод!EG21)</f>
        <v>8</v>
      </c>
      <c r="AH20" s="435">
        <f>CHOOSE(Ввод!$FG$5,Ввод!DV21,Ввод!EB21,Ввод!EH21)</f>
        <v>6</v>
      </c>
      <c r="AI20" s="436">
        <f>CHOOSE(Ввод!$FG$5,Ввод!DW21,Ввод!EC21,Ввод!EI21)</f>
        <v>11</v>
      </c>
      <c r="AJ20" s="693">
        <f xml:space="preserve"> CHOOSE(Ввод!$FG$12,CHOOSE(Ввод!$FG$5,Ввод!EL21,Ввод!ER21,Ввод!EX21),CHOOSE(Ввод!$FG$5,Ввод!CX21,Ввод!DD21,Ввод!DJ21))</f>
        <v>4.4000000000000004</v>
      </c>
      <c r="AK20" s="694">
        <f xml:space="preserve"> CHOOSE(Ввод!$FG$12,CHOOSE(Ввод!$FG$5,Ввод!EM21,Ввод!ES21,Ввод!EY21),CHOOSE(Ввод!$FG$5,Ввод!CY21,Ввод!DE21,Ввод!DK21))</f>
        <v>21.5</v>
      </c>
      <c r="AL20" s="693">
        <f xml:space="preserve"> CHOOSE(Ввод!$FG$12,CHOOSE(Ввод!$FG$5,Ввод!EN21,Ввод!ET21,Ввод!EZ21),CHOOSE(Ввод!$FG$5,Ввод!CZ21,Ввод!DF21,Ввод!DL21))</f>
        <v>6.4</v>
      </c>
      <c r="AM20" s="694">
        <f xml:space="preserve"> CHOOSE(Ввод!$FG$12,CHOOSE(Ввод!$FG$5,Ввод!EO21,Ввод!EU21,Ввод!FA21),CHOOSE(Ввод!$FG$5,Ввод!DA21,Ввод!DG21,Ввод!DM21))</f>
        <v>36.1</v>
      </c>
      <c r="AN20" s="693">
        <f xml:space="preserve"> CHOOSE(Ввод!$FG$12,CHOOSE(Ввод!$FG$5,Ввод!EP21,Ввод!EV21,Ввод!FB21),CHOOSE(Ввод!$FG$5,Ввод!DB21,Ввод!DH21,Ввод!DN21))</f>
        <v>8.5</v>
      </c>
      <c r="AO20" s="694">
        <f xml:space="preserve"> CHOOSE(Ввод!$FG$12,CHOOSE(Ввод!$FG$5,Ввод!EQ21,Ввод!EW21,Ввод!FC21),CHOOSE(Ввод!$FG$5,Ввод!DC21,Ввод!DI21,Ввод!DO21))</f>
        <v>39.5</v>
      </c>
      <c r="AP20" s="420"/>
      <c r="AQ20" s="1068"/>
      <c r="AR20" s="1068"/>
      <c r="AS20" s="1068"/>
      <c r="AT20" s="1068"/>
      <c r="AU20" s="1068"/>
      <c r="AV20" s="1068"/>
      <c r="AW20" s="1068"/>
      <c r="AX20" s="1068"/>
      <c r="AY20" s="1068"/>
      <c r="AZ20" s="1068"/>
      <c r="BA20" s="1068"/>
      <c r="BB20" s="1068"/>
      <c r="BC20" s="1068"/>
      <c r="BD20" s="1068"/>
      <c r="BE20" s="1068"/>
      <c r="BF20" s="1068"/>
      <c r="BG20" s="1068"/>
      <c r="BH20" s="1068"/>
      <c r="BI20" s="1068"/>
      <c r="BJ20" s="1068"/>
      <c r="BK20" s="1068"/>
      <c r="BL20" s="1068"/>
      <c r="BM20" s="1068"/>
      <c r="BN20" s="1068"/>
      <c r="BO20" s="1068"/>
      <c r="BP20" s="1068"/>
      <c r="BQ20" s="1068"/>
      <c r="BR20" s="1068"/>
      <c r="BS20" s="1068"/>
      <c r="BT20" s="1068"/>
      <c r="BU20" s="1068"/>
      <c r="BV20" s="1068"/>
      <c r="BW20" s="1068"/>
      <c r="BX20" s="1068"/>
      <c r="BY20" s="1068"/>
      <c r="BZ20" s="1068"/>
      <c r="CA20" s="1068"/>
      <c r="CB20" s="1068"/>
      <c r="CC20" s="1068"/>
      <c r="CD20" s="1068"/>
      <c r="CE20" s="1068"/>
      <c r="CF20" s="1068"/>
      <c r="CG20" s="1068"/>
      <c r="CH20" s="1068"/>
      <c r="CI20" s="1068"/>
      <c r="CJ20" s="1068"/>
      <c r="CK20" s="1069"/>
      <c r="CL20" s="1069"/>
      <c r="CN20" s="1073"/>
      <c r="CO20" s="1061"/>
      <c r="CP20" s="1061"/>
      <c r="CQ20" s="1061"/>
      <c r="CR20" s="1061"/>
      <c r="CS20" s="1061"/>
      <c r="CT20" s="1061"/>
      <c r="CU20" s="1061"/>
      <c r="CV20" s="1061"/>
      <c r="DD20" s="1061"/>
      <c r="DE20" s="1071"/>
      <c r="DG20" s="1074"/>
      <c r="DH20" s="1074"/>
      <c r="DI20" s="1074"/>
      <c r="DJ20" s="1074"/>
      <c r="DK20" s="425"/>
      <c r="DL20" s="425"/>
      <c r="DM20" s="425"/>
      <c r="DN20" s="425"/>
      <c r="DO20" s="425"/>
      <c r="DP20" s="425"/>
      <c r="DQ20" s="425"/>
      <c r="DR20" s="425"/>
      <c r="DS20" s="425"/>
      <c r="DT20" s="425"/>
      <c r="DU20" s="425"/>
      <c r="DV20" s="425"/>
      <c r="DW20" s="425"/>
      <c r="DX20" s="425"/>
      <c r="DY20" s="425"/>
      <c r="DZ20" s="425"/>
      <c r="EA20" s="425"/>
      <c r="EB20" s="425"/>
      <c r="EC20" s="425"/>
      <c r="ED20" s="425"/>
      <c r="EE20" s="425"/>
      <c r="EF20" s="425"/>
      <c r="EG20" s="425"/>
      <c r="EH20" s="425"/>
      <c r="EO20" s="438"/>
      <c r="EP20" s="427"/>
      <c r="EQ20" s="428"/>
      <c r="ER20" s="428"/>
      <c r="ES20" s="428"/>
      <c r="ET20" s="428"/>
      <c r="EU20" s="438"/>
      <c r="EV20" s="427"/>
      <c r="EW20" s="428"/>
      <c r="EX20" s="428"/>
      <c r="EY20" s="428"/>
      <c r="EZ20" s="428"/>
      <c r="FA20" s="438"/>
      <c r="FB20" s="427"/>
      <c r="FC20" s="428"/>
      <c r="FD20" s="428"/>
      <c r="FE20" s="428"/>
      <c r="FF20" s="428"/>
    </row>
    <row r="21" spans="1:162" ht="11.85" customHeight="1" x14ac:dyDescent="0.25">
      <c r="A21" s="931">
        <v>17</v>
      </c>
      <c r="B21" s="932" t="str">
        <f>Ст.прогноза!I19</f>
        <v>Мск.</v>
      </c>
      <c r="C21" s="932" t="str">
        <f>Ст.прогноза!D19</f>
        <v>Смоленский</v>
      </c>
      <c r="D21" s="933" t="str">
        <f>Ст.прогноза!E19</f>
        <v>Смоленск</v>
      </c>
      <c r="E21" s="934">
        <f>Ст.прогноза!G19</f>
        <v>0</v>
      </c>
      <c r="F21" s="429" t="str">
        <f>CHOOSE(Ввод!$FG$5,Ввод!AP22,Ввод!AV22,Ввод!BB22)</f>
        <v/>
      </c>
      <c r="G21" s="430" t="str">
        <f>CHOOSE(Ввод!$FG$5,Ввод!AQ22,Ввод!AW22,Ввод!BC22)</f>
        <v/>
      </c>
      <c r="H21" s="429" t="str">
        <f>CHOOSE(Ввод!$FG$5,Ввод!AR22,Ввод!AX22,Ввод!BD22)</f>
        <v/>
      </c>
      <c r="I21" s="430" t="str">
        <f>CHOOSE(Ввод!$FG$5,Ввод!AS22,Ввод!AY22,Ввод!BE22)</f>
        <v/>
      </c>
      <c r="J21" s="429" t="str">
        <f>CHOOSE(Ввод!$FG$5,Ввод!AT22,Ввод!AZ22,Ввод!BF22)</f>
        <v/>
      </c>
      <c r="K21" s="430" t="str">
        <f>CHOOSE(Ввод!$FG$5,Ввод!AU22,Ввод!BA22,Ввод!BG22)</f>
        <v>··</v>
      </c>
      <c r="L21" s="431">
        <f>CHOOSE(Ввод!$FG$5,Ввод!BJ22,Ввод!BP22,Ввод!BV22)</f>
        <v>0</v>
      </c>
      <c r="M21" s="432">
        <f>CHOOSE(Ввод!$FG$5,Ввод!BK22,Ввод!BQ22,Ввод!BW22)</f>
        <v>0</v>
      </c>
      <c r="N21" s="431">
        <f>CHOOSE(Ввод!$FG$5,Ввод!BL22,Ввод!BR22,Ввод!BX22)</f>
        <v>0</v>
      </c>
      <c r="O21" s="432">
        <f>CHOOSE(Ввод!$FG$5,Ввод!BM22,Ввод!BS22,Ввод!BY22)</f>
        <v>0</v>
      </c>
      <c r="P21" s="431">
        <f>CHOOSE(Ввод!$FG$5,Ввод!BN22,Ввод!BT22,Ввод!BZ22)</f>
        <v>0</v>
      </c>
      <c r="Q21" s="433">
        <f>CHOOSE(Ввод!$FG$5,Ввод!BO22,Ввод!BU22,Ввод!CA22)</f>
        <v>3</v>
      </c>
      <c r="R21" s="650">
        <f>CHOOSE(Ввод!$FG$5,Ввод!CD22,Ввод!CJ22,Ввод!CP22)</f>
        <v>7.1</v>
      </c>
      <c r="S21" s="651">
        <f>CHOOSE(Ввод!$FG$5,Ввод!CE22,Ввод!CK22,Ввод!CQ22)</f>
        <v>15.9</v>
      </c>
      <c r="T21" s="650">
        <f>CHOOSE(Ввод!$FG$5,Ввод!CF22,Ввод!CL22,Ввод!CR22)</f>
        <v>7.2</v>
      </c>
      <c r="U21" s="651">
        <f>CHOOSE(Ввод!$FG$5,Ввод!CG22,Ввод!CM22,Ввод!CS22)</f>
        <v>21</v>
      </c>
      <c r="V21" s="650">
        <f>CHOOSE(Ввод!$FG$5,Ввод!CH22,Ввод!CN22,Ввод!CT22)</f>
        <v>11.7</v>
      </c>
      <c r="W21" s="651">
        <f>CHOOSE(Ввод!$FG$5,Ввод!CI22,Ввод!CO22,Ввод!CU22)</f>
        <v>21.2</v>
      </c>
      <c r="X21" s="434" t="str">
        <f xml:space="preserve"> CHOOSE(Ввод!$FG$22,CHOOSE(Ввод!$FG$5,Ввод!BJ152,Ввод!BP152,Ввод!BV152),CHOOSE(Ввод!$FG$5,Ввод!AP152,Ввод!AV152,Ввод!BB152))</f>
        <v>-</v>
      </c>
      <c r="Y21" s="417" t="str">
        <f xml:space="preserve"> CHOOSE(Ввод!$FG$22,CHOOSE(Ввод!$FG$5,Ввод!BK152,Ввод!BQ152,Ввод!BW152),CHOOSE(Ввод!$FG$5,Ввод!AQ152,Ввод!AW152,Ввод!BC152))</f>
        <v>-</v>
      </c>
      <c r="Z21" s="434" t="str">
        <f xml:space="preserve"> CHOOSE(Ввод!$FG$22,CHOOSE(Ввод!$FG$5,Ввод!BL152,Ввод!BR152,Ввод!BX152),CHOOSE(Ввод!$FG$5,Ввод!AR152,Ввод!AX152,Ввод!BD152))</f>
        <v>-</v>
      </c>
      <c r="AA21" s="417" t="str">
        <f xml:space="preserve"> CHOOSE(Ввод!$FG$22,CHOOSE(Ввод!$FG$5,Ввод!BM152,Ввод!BS152,Ввод!BY152),CHOOSE(Ввод!$FG$5,Ввод!AS152,Ввод!AY152,Ввод!BE152))</f>
        <v>-</v>
      </c>
      <c r="AB21" s="434" t="str">
        <f xml:space="preserve"> CHOOSE(Ввод!$FG$22,CHOOSE(Ввод!$FG$5,Ввод!BN152,Ввод!BT152,Ввод!BZ152),CHOOSE(Ввод!$FG$5,Ввод!AT152,Ввод!AZ152,Ввод!BF152))</f>
        <v>-</v>
      </c>
      <c r="AC21" s="417" t="str">
        <f xml:space="preserve"> CHOOSE(Ввод!$FG$22,CHOOSE(Ввод!$FG$5,Ввод!BO152,Ввод!BU152,Ввод!CA152),CHOOSE(Ввод!$FG$5,Ввод!AU152,Ввод!BA152,Ввод!BG152))</f>
        <v>-</v>
      </c>
      <c r="AD21" s="435">
        <f>CHOOSE(Ввод!$FG$5,Ввод!DR22,Ввод!DX22,Ввод!ED22)</f>
        <v>7</v>
      </c>
      <c r="AE21" s="436">
        <f>CHOOSE(Ввод!$FG$5,Ввод!DS22,Ввод!DY22,Ввод!EE22)</f>
        <v>9</v>
      </c>
      <c r="AF21" s="435">
        <f>CHOOSE(Ввод!$FG$5,Ввод!DT22,Ввод!DZ22,Ввод!EF22)</f>
        <v>9</v>
      </c>
      <c r="AG21" s="436">
        <f>CHOOSE(Ввод!$FG$5,Ввод!DU22,Ввод!EA22,Ввод!EG22)</f>
        <v>7</v>
      </c>
      <c r="AH21" s="435">
        <f>CHOOSE(Ввод!$FG$5,Ввод!DV22,Ввод!EB22,Ввод!EH22)</f>
        <v>9</v>
      </c>
      <c r="AI21" s="436">
        <f>CHOOSE(Ввод!$FG$5,Ввод!DW22,Ввод!EC22,Ввод!EI22)</f>
        <v>11</v>
      </c>
      <c r="AJ21" s="693">
        <f xml:space="preserve"> CHOOSE(Ввод!$FG$12,CHOOSE(Ввод!$FG$5,Ввод!EL22,Ввод!ER22,Ввод!EX22),CHOOSE(Ввод!$FG$5,Ввод!CX22,Ввод!DD22,Ввод!DJ22))</f>
        <v>5.0999999999999996</v>
      </c>
      <c r="AK21" s="694">
        <f xml:space="preserve"> CHOOSE(Ввод!$FG$12,CHOOSE(Ввод!$FG$5,Ввод!EM22,Ввод!ES22,Ввод!EY22),CHOOSE(Ввод!$FG$5,Ввод!CY22,Ввод!DE22,Ввод!DK22))</f>
        <v>22.9</v>
      </c>
      <c r="AL21" s="693">
        <f xml:space="preserve"> CHOOSE(Ввод!$FG$12,CHOOSE(Ввод!$FG$5,Ввод!EN22,Ввод!ET22,Ввод!EZ22),CHOOSE(Ввод!$FG$5,Ввод!CZ22,Ввод!DF22,Ввод!DL22))</f>
        <v>5.2</v>
      </c>
      <c r="AM21" s="694">
        <f xml:space="preserve"> CHOOSE(Ввод!$FG$12,CHOOSE(Ввод!$FG$5,Ввод!EO22,Ввод!EU22,Ввод!FA22),CHOOSE(Ввод!$FG$5,Ввод!DA22,Ввод!DG22,Ввод!DM22))</f>
        <v>36</v>
      </c>
      <c r="AN21" s="693">
        <f xml:space="preserve"> CHOOSE(Ввод!$FG$12,CHOOSE(Ввод!$FG$5,Ввод!EP22,Ввод!EV22,Ввод!FB22),CHOOSE(Ввод!$FG$5,Ввод!DB22,Ввод!DH22,Ввод!DN22))</f>
        <v>9.6999999999999993</v>
      </c>
      <c r="AO21" s="694">
        <f xml:space="preserve"> CHOOSE(Ввод!$FG$12,CHOOSE(Ввод!$FG$5,Ввод!EQ22,Ввод!EW22,Ввод!FC22),CHOOSE(Ввод!$FG$5,Ввод!DC22,Ввод!DI22,Ввод!DO22))</f>
        <v>27.2</v>
      </c>
      <c r="AP21" s="420"/>
      <c r="AQ21" s="1068"/>
      <c r="AR21" s="1068"/>
      <c r="AS21" s="1068"/>
      <c r="AT21" s="1068"/>
      <c r="AU21" s="1068"/>
      <c r="AV21" s="1068"/>
      <c r="AW21" s="1068"/>
      <c r="AX21" s="1068"/>
      <c r="AY21" s="1068"/>
      <c r="AZ21" s="1068"/>
      <c r="BA21" s="1068"/>
      <c r="BB21" s="1068"/>
      <c r="BC21" s="1068"/>
      <c r="BD21" s="1068"/>
      <c r="BE21" s="1068"/>
      <c r="BF21" s="1068"/>
      <c r="BG21" s="1068"/>
      <c r="BH21" s="1068"/>
      <c r="BI21" s="1068"/>
      <c r="BJ21" s="1068"/>
      <c r="BK21" s="1068"/>
      <c r="BL21" s="1068"/>
      <c r="BM21" s="1068"/>
      <c r="BN21" s="1068"/>
      <c r="BO21" s="1068"/>
      <c r="BP21" s="1068"/>
      <c r="BQ21" s="1068"/>
      <c r="BR21" s="1068"/>
      <c r="BS21" s="1068"/>
      <c r="BT21" s="1068"/>
      <c r="BU21" s="1068"/>
      <c r="BV21" s="1068"/>
      <c r="BW21" s="1068"/>
      <c r="BX21" s="1068"/>
      <c r="BY21" s="1068"/>
      <c r="BZ21" s="1068"/>
      <c r="CA21" s="1068"/>
      <c r="CB21" s="1068"/>
      <c r="CC21" s="1068"/>
      <c r="CD21" s="1068"/>
      <c r="CE21" s="1068"/>
      <c r="CF21" s="1068"/>
      <c r="CG21" s="1068"/>
      <c r="CH21" s="1068"/>
      <c r="CI21" s="1068"/>
      <c r="CJ21" s="1068"/>
      <c r="CK21" s="1069"/>
      <c r="CL21" s="1069"/>
      <c r="CN21" s="1073"/>
      <c r="CO21" s="1061"/>
      <c r="CP21" s="1061"/>
      <c r="CQ21" s="1061"/>
      <c r="CR21" s="1061"/>
      <c r="CS21" s="1061"/>
      <c r="CT21" s="1061"/>
      <c r="CU21" s="1061"/>
      <c r="CV21" s="1061"/>
      <c r="DD21" s="1061"/>
      <c r="DE21" s="1071"/>
      <c r="DG21" s="1074"/>
      <c r="DH21" s="1074"/>
      <c r="DI21" s="1074"/>
      <c r="DJ21" s="1074"/>
      <c r="DK21" s="425"/>
      <c r="DL21" s="425"/>
      <c r="DM21" s="425"/>
      <c r="DN21" s="425"/>
      <c r="DO21" s="425"/>
      <c r="DP21" s="425"/>
      <c r="DQ21" s="425"/>
      <c r="DR21" s="425"/>
      <c r="DS21" s="425"/>
      <c r="DT21" s="425"/>
      <c r="DU21" s="425"/>
      <c r="DV21" s="425"/>
      <c r="DW21" s="425"/>
      <c r="DX21" s="425"/>
      <c r="DY21" s="425"/>
      <c r="DZ21" s="425"/>
      <c r="EA21" s="425"/>
      <c r="EB21" s="425"/>
      <c r="EC21" s="425"/>
      <c r="ED21" s="425"/>
      <c r="EE21" s="425"/>
      <c r="EF21" s="425"/>
      <c r="EG21" s="425"/>
      <c r="EH21" s="425"/>
      <c r="EK21" s="55"/>
      <c r="EL21" s="423"/>
      <c r="EO21" s="426"/>
      <c r="EP21" s="427"/>
      <c r="EQ21" s="428"/>
      <c r="ER21" s="428"/>
      <c r="ES21" s="428"/>
      <c r="ET21" s="428"/>
      <c r="EU21" s="426"/>
      <c r="EV21" s="427"/>
      <c r="EW21" s="428"/>
      <c r="EX21" s="428"/>
      <c r="EY21" s="428"/>
      <c r="EZ21" s="428"/>
      <c r="FA21" s="426"/>
      <c r="FB21" s="427"/>
      <c r="FC21" s="428"/>
      <c r="FD21" s="428"/>
      <c r="FE21" s="428"/>
      <c r="FF21" s="428"/>
    </row>
    <row r="22" spans="1:162" ht="11.85" customHeight="1" x14ac:dyDescent="0.25">
      <c r="A22" s="931">
        <v>18</v>
      </c>
      <c r="B22" s="932" t="str">
        <f>Ст.прогноза!I20</f>
        <v>Мск.</v>
      </c>
      <c r="C22" s="932" t="str">
        <f>Ст.прогноза!D20</f>
        <v>Брянский</v>
      </c>
      <c r="D22" s="933" t="str">
        <f>Ст.прогноза!E20</f>
        <v>Брянск</v>
      </c>
      <c r="E22" s="934">
        <f>Ст.прогноза!G20</f>
        <v>0</v>
      </c>
      <c r="F22" s="429" t="str">
        <f>CHOOSE(Ввод!$FG$5,Ввод!AP23,Ввод!AV23,Ввод!BB23)</f>
        <v/>
      </c>
      <c r="G22" s="430" t="str">
        <f>CHOOSE(Ввод!$FG$5,Ввод!AQ23,Ввод!AW23,Ввод!BC23)</f>
        <v>·</v>
      </c>
      <c r="H22" s="429" t="str">
        <f>CHOOSE(Ввод!$FG$5,Ввод!AR23,Ввод!AX23,Ввод!BD23)</f>
        <v/>
      </c>
      <c r="I22" s="430" t="str">
        <f>CHOOSE(Ввод!$FG$5,Ввод!AS23,Ввод!AY23,Ввод!BE23)</f>
        <v/>
      </c>
      <c r="J22" s="429" t="str">
        <f>CHOOSE(Ввод!$FG$5,Ввод!AT23,Ввод!AZ23,Ввод!BF23)</f>
        <v>·</v>
      </c>
      <c r="K22" s="430" t="str">
        <f>CHOOSE(Ввод!$FG$5,Ввод!AU23,Ввод!BA23,Ввод!BG23)</f>
        <v>··</v>
      </c>
      <c r="L22" s="431">
        <f>CHOOSE(Ввод!$FG$5,Ввод!BJ23,Ввод!BP23,Ввод!BV23)</f>
        <v>0</v>
      </c>
      <c r="M22" s="432">
        <f>CHOOSE(Ввод!$FG$5,Ввод!BK23,Ввод!BQ23,Ввод!BW23)</f>
        <v>2</v>
      </c>
      <c r="N22" s="431">
        <f>CHOOSE(Ввод!$FG$5,Ввод!BL23,Ввод!BR23,Ввод!BX23)</f>
        <v>0</v>
      </c>
      <c r="O22" s="432">
        <f>CHOOSE(Ввод!$FG$5,Ввод!BM23,Ввод!BS23,Ввод!BY23)</f>
        <v>0</v>
      </c>
      <c r="P22" s="431">
        <f>CHOOSE(Ввод!$FG$5,Ввод!BN23,Ввод!BT23,Ввод!BZ23)</f>
        <v>2</v>
      </c>
      <c r="Q22" s="433">
        <f>CHOOSE(Ввод!$FG$5,Ввод!BO23,Ввод!BU23,Ввод!CA23)</f>
        <v>3</v>
      </c>
      <c r="R22" s="650">
        <f>CHOOSE(Ввод!$FG$5,Ввод!CD23,Ввод!CJ23,Ввод!CP23)</f>
        <v>5.3</v>
      </c>
      <c r="S22" s="651">
        <f>CHOOSE(Ввод!$FG$5,Ввод!CE23,Ввод!CK23,Ввод!CQ23)</f>
        <v>15.2</v>
      </c>
      <c r="T22" s="650">
        <f>CHOOSE(Ввод!$FG$5,Ввод!CF23,Ввод!CL23,Ввод!CR23)</f>
        <v>7.6</v>
      </c>
      <c r="U22" s="651">
        <f>CHOOSE(Ввод!$FG$5,Ввод!CG23,Ввод!CM23,Ввод!CS23)</f>
        <v>21.8</v>
      </c>
      <c r="V22" s="650">
        <f>CHOOSE(Ввод!$FG$5,Ввод!CH23,Ввод!CN23,Ввод!CT23)</f>
        <v>10.199999999999999</v>
      </c>
      <c r="W22" s="651">
        <f>CHOOSE(Ввод!$FG$5,Ввод!CI23,Ввод!CO23,Ввод!CU23)</f>
        <v>25.3</v>
      </c>
      <c r="X22" s="434" t="str">
        <f xml:space="preserve"> CHOOSE(Ввод!$FG$22,CHOOSE(Ввод!$FG$5,Ввод!BJ153,Ввод!BP153,Ввод!BV153),CHOOSE(Ввод!$FG$5,Ввод!AP153,Ввод!AV153,Ввод!BB153))</f>
        <v>-</v>
      </c>
      <c r="Y22" s="417" t="str">
        <f xml:space="preserve"> CHOOSE(Ввод!$FG$22,CHOOSE(Ввод!$FG$5,Ввод!BK153,Ввод!BQ153,Ввод!BW153),CHOOSE(Ввод!$FG$5,Ввод!AQ153,Ввод!AW153,Ввод!BC153))</f>
        <v>-</v>
      </c>
      <c r="Z22" s="434" t="str">
        <f xml:space="preserve"> CHOOSE(Ввод!$FG$22,CHOOSE(Ввод!$FG$5,Ввод!BL153,Ввод!BR153,Ввод!BX153),CHOOSE(Ввод!$FG$5,Ввод!AR153,Ввод!AX153,Ввод!BD153))</f>
        <v>-</v>
      </c>
      <c r="AA22" s="417" t="str">
        <f xml:space="preserve"> CHOOSE(Ввод!$FG$22,CHOOSE(Ввод!$FG$5,Ввод!BM153,Ввод!BS153,Ввод!BY153),CHOOSE(Ввод!$FG$5,Ввод!AS153,Ввод!AY153,Ввод!BE153))</f>
        <v>-</v>
      </c>
      <c r="AB22" s="434" t="str">
        <f xml:space="preserve"> CHOOSE(Ввод!$FG$22,CHOOSE(Ввод!$FG$5,Ввод!BN153,Ввод!BT153,Ввод!BZ153),CHOOSE(Ввод!$FG$5,Ввод!AT153,Ввод!AZ153,Ввод!BF153))</f>
        <v>-</v>
      </c>
      <c r="AC22" s="417" t="str">
        <f xml:space="preserve"> CHOOSE(Ввод!$FG$22,CHOOSE(Ввод!$FG$5,Ввод!BO153,Ввод!BU153,Ввод!CA153),CHOOSE(Ввод!$FG$5,Ввод!AU153,Ввод!BA153,Ввод!BG153))</f>
        <v>-</v>
      </c>
      <c r="AD22" s="435">
        <f>CHOOSE(Ввод!$FG$5,Ввод!DR23,Ввод!DX23,Ввод!ED23)</f>
        <v>8</v>
      </c>
      <c r="AE22" s="436">
        <f>CHOOSE(Ввод!$FG$5,Ввод!DS23,Ввод!DY23,Ввод!EE23)</f>
        <v>9</v>
      </c>
      <c r="AF22" s="435">
        <f>CHOOSE(Ввод!$FG$5,Ввод!DT23,Ввод!DZ23,Ввод!EF23)</f>
        <v>9</v>
      </c>
      <c r="AG22" s="436">
        <f>CHOOSE(Ввод!$FG$5,Ввод!DU23,Ввод!EA23,Ввод!EG23)</f>
        <v>7</v>
      </c>
      <c r="AH22" s="435">
        <f>CHOOSE(Ввод!$FG$5,Ввод!DV23,Ввод!EB23,Ввод!EH23)</f>
        <v>4</v>
      </c>
      <c r="AI22" s="436">
        <f>CHOOSE(Ввод!$FG$5,Ввод!DW23,Ввод!EC23,Ввод!EI23)</f>
        <v>11</v>
      </c>
      <c r="AJ22" s="693">
        <f xml:space="preserve"> CHOOSE(Ввод!$FG$12,CHOOSE(Ввод!$FG$5,Ввод!EL23,Ввод!ER23,Ввод!EX23),CHOOSE(Ввод!$FG$5,Ввод!CX23,Ввод!DD23,Ввод!DJ23))</f>
        <v>3.3</v>
      </c>
      <c r="AK22" s="694">
        <f xml:space="preserve"> CHOOSE(Ввод!$FG$12,CHOOSE(Ввод!$FG$5,Ввод!EM23,Ввод!ES23,Ввод!EY23),CHOOSE(Ввод!$FG$5,Ввод!CY23,Ввод!DE23,Ввод!DK23))</f>
        <v>19.2</v>
      </c>
      <c r="AL22" s="693">
        <f xml:space="preserve"> CHOOSE(Ввод!$FG$12,CHOOSE(Ввод!$FG$5,Ввод!EN23,Ввод!ET23,Ввод!EZ23),CHOOSE(Ввод!$FG$5,Ввод!CZ23,Ввод!DF23,Ввод!DL23))</f>
        <v>5.6</v>
      </c>
      <c r="AM22" s="694">
        <f xml:space="preserve"> CHOOSE(Ввод!$FG$12,CHOOSE(Ввод!$FG$5,Ввод!EO23,Ввод!EU23,Ввод!FA23),CHOOSE(Ввод!$FG$5,Ввод!DA23,Ввод!DG23,Ввод!DM23))</f>
        <v>36.799999999999997</v>
      </c>
      <c r="AN22" s="693">
        <f xml:space="preserve"> CHOOSE(Ввод!$FG$12,CHOOSE(Ввод!$FG$5,Ввод!EP23,Ввод!EV23,Ввод!FB23),CHOOSE(Ввод!$FG$5,Ввод!DB23,Ввод!DH23,Ввод!DN23))</f>
        <v>8.1999999999999993</v>
      </c>
      <c r="AO22" s="694">
        <f xml:space="preserve"> CHOOSE(Ввод!$FG$12,CHOOSE(Ввод!$FG$5,Ввод!EQ23,Ввод!EW23,Ввод!FC23),CHOOSE(Ввод!$FG$5,Ввод!DC23,Ввод!DI23,Ввод!DO23))</f>
        <v>38.299999999999997</v>
      </c>
      <c r="AP22" s="420"/>
      <c r="AQ22" s="1068"/>
      <c r="AR22" s="1068"/>
      <c r="AS22" s="1068"/>
      <c r="AT22" s="1068"/>
      <c r="AU22" s="1068"/>
      <c r="AV22" s="1068"/>
      <c r="AW22" s="1068"/>
      <c r="AX22" s="1068"/>
      <c r="AY22" s="1068"/>
      <c r="AZ22" s="1068"/>
      <c r="BA22" s="1068"/>
      <c r="BB22" s="1068"/>
      <c r="BC22" s="1068"/>
      <c r="BD22" s="1068"/>
      <c r="BE22" s="1068"/>
      <c r="BF22" s="1068"/>
      <c r="BG22" s="1068"/>
      <c r="BH22" s="1068"/>
      <c r="BI22" s="1068"/>
      <c r="BJ22" s="1068"/>
      <c r="BK22" s="1068"/>
      <c r="BL22" s="1068"/>
      <c r="BM22" s="1068"/>
      <c r="BN22" s="1068"/>
      <c r="BO22" s="1068"/>
      <c r="BP22" s="1068"/>
      <c r="BQ22" s="1068"/>
      <c r="BR22" s="1068"/>
      <c r="BS22" s="1068"/>
      <c r="BT22" s="1068"/>
      <c r="BU22" s="1068"/>
      <c r="BV22" s="1068"/>
      <c r="BW22" s="1068"/>
      <c r="BX22" s="1068"/>
      <c r="BY22" s="1068"/>
      <c r="BZ22" s="1068"/>
      <c r="CA22" s="1068"/>
      <c r="CB22" s="1068"/>
      <c r="CC22" s="1068"/>
      <c r="CD22" s="1068"/>
      <c r="CE22" s="1068"/>
      <c r="CF22" s="1068"/>
      <c r="CG22" s="1068"/>
      <c r="CH22" s="1068"/>
      <c r="CI22" s="1068"/>
      <c r="CJ22" s="1068"/>
      <c r="CK22" s="1069"/>
      <c r="CL22" s="1069"/>
      <c r="CN22" s="1073"/>
      <c r="CO22" s="1061"/>
      <c r="CP22" s="1061"/>
      <c r="CQ22" s="1061"/>
      <c r="CR22" s="1061"/>
      <c r="CS22" s="1061"/>
      <c r="CT22" s="1061"/>
      <c r="CU22" s="1061"/>
      <c r="CV22" s="1061"/>
      <c r="DD22" s="1061"/>
      <c r="DE22" s="1071"/>
      <c r="DG22" s="1074"/>
      <c r="DH22" s="1074"/>
      <c r="DI22" s="1074"/>
      <c r="DJ22" s="1074"/>
      <c r="DK22" s="425"/>
      <c r="DL22" s="425"/>
      <c r="DM22" s="425"/>
      <c r="DN22" s="425"/>
      <c r="DO22" s="425"/>
      <c r="DP22" s="425"/>
      <c r="DQ22" s="425"/>
      <c r="DR22" s="425"/>
      <c r="DS22" s="425"/>
      <c r="DT22" s="425"/>
      <c r="DU22" s="425"/>
      <c r="DV22" s="425"/>
      <c r="DW22" s="425"/>
      <c r="DX22" s="425"/>
      <c r="DY22" s="425"/>
      <c r="DZ22" s="425"/>
      <c r="EA22" s="425"/>
      <c r="EB22" s="425"/>
      <c r="EC22" s="425"/>
      <c r="ED22" s="425"/>
      <c r="EE22" s="425"/>
      <c r="EF22" s="425"/>
      <c r="EG22" s="425"/>
      <c r="EH22" s="425"/>
      <c r="EO22" s="438"/>
      <c r="EP22" s="427"/>
      <c r="EQ22" s="428"/>
      <c r="ER22" s="428"/>
      <c r="ES22" s="428"/>
      <c r="ET22" s="428"/>
      <c r="EU22" s="438"/>
      <c r="EV22" s="427"/>
      <c r="EW22" s="428"/>
      <c r="EX22" s="428"/>
      <c r="EY22" s="428"/>
      <c r="EZ22" s="428"/>
      <c r="FA22" s="438"/>
      <c r="FB22" s="427"/>
      <c r="FC22" s="428"/>
      <c r="FD22" s="428"/>
      <c r="FE22" s="428"/>
      <c r="FF22" s="428"/>
    </row>
    <row r="23" spans="1:162" ht="11.85" customHeight="1" x14ac:dyDescent="0.25">
      <c r="A23" s="931">
        <v>19</v>
      </c>
      <c r="B23" s="932" t="str">
        <f>Ст.прогноза!I21</f>
        <v>Мск.</v>
      </c>
      <c r="C23" s="932" t="str">
        <f>Ст.прогноза!D21</f>
        <v>Смоленский</v>
      </c>
      <c r="D23" s="933" t="str">
        <f>Ст.прогноза!E21</f>
        <v>Вязьма</v>
      </c>
      <c r="E23" s="934">
        <f>Ст.прогноза!G21</f>
        <v>0</v>
      </c>
      <c r="F23" s="429" t="str">
        <f>CHOOSE(Ввод!$FG$5,Ввод!AP24,Ввод!AV24,Ввод!BB24)</f>
        <v/>
      </c>
      <c r="G23" s="430" t="str">
        <f>CHOOSE(Ввод!$FG$5,Ввод!AQ24,Ввод!AW24,Ввод!BC24)</f>
        <v>··</v>
      </c>
      <c r="H23" s="429" t="str">
        <f>CHOOSE(Ввод!$FG$5,Ввод!AR24,Ввод!AX24,Ввод!BD24)</f>
        <v/>
      </c>
      <c r="I23" s="430" t="str">
        <f>CHOOSE(Ввод!$FG$5,Ввод!AS24,Ввод!AY24,Ввод!BE24)</f>
        <v/>
      </c>
      <c r="J23" s="429" t="str">
        <f>CHOOSE(Ввод!$FG$5,Ввод!AT24,Ввод!AZ24,Ввод!BF24)</f>
        <v/>
      </c>
      <c r="K23" s="430" t="str">
        <f>CHOOSE(Ввод!$FG$5,Ввод!AU24,Ввод!BA24,Ввод!BG24)</f>
        <v>·</v>
      </c>
      <c r="L23" s="431">
        <f>CHOOSE(Ввод!$FG$5,Ввод!BJ24,Ввод!BP24,Ввод!BV24)</f>
        <v>0</v>
      </c>
      <c r="M23" s="432">
        <f>CHOOSE(Ввод!$FG$5,Ввод!BK24,Ввод!BQ24,Ввод!BW24)</f>
        <v>3</v>
      </c>
      <c r="N23" s="431">
        <f>CHOOSE(Ввод!$FG$5,Ввод!BL24,Ввод!BR24,Ввод!BX24)</f>
        <v>0</v>
      </c>
      <c r="O23" s="432">
        <f>CHOOSE(Ввод!$FG$5,Ввод!BM24,Ввод!BS24,Ввод!BY24)</f>
        <v>0</v>
      </c>
      <c r="P23" s="431">
        <f>CHOOSE(Ввод!$FG$5,Ввод!BN24,Ввод!BT24,Ввод!BZ24)</f>
        <v>0</v>
      </c>
      <c r="Q23" s="433">
        <f>CHOOSE(Ввод!$FG$5,Ввод!BO24,Ввод!BU24,Ввод!CA24)</f>
        <v>2</v>
      </c>
      <c r="R23" s="650">
        <f>CHOOSE(Ввод!$FG$5,Ввод!CD24,Ввод!CJ24,Ввод!CP24)</f>
        <v>7</v>
      </c>
      <c r="S23" s="651">
        <f>CHOOSE(Ввод!$FG$5,Ввод!CE24,Ввод!CK24,Ввод!CQ24)</f>
        <v>13.1</v>
      </c>
      <c r="T23" s="650">
        <f>CHOOSE(Ввод!$FG$5,Ввод!CF24,Ввод!CL24,Ввод!CR24)</f>
        <v>8.1</v>
      </c>
      <c r="U23" s="651">
        <f>CHOOSE(Ввод!$FG$5,Ввод!CG24,Ввод!CM24,Ввод!CS24)</f>
        <v>20.8</v>
      </c>
      <c r="V23" s="650">
        <f>CHOOSE(Ввод!$FG$5,Ввод!CH24,Ввод!CN24,Ввод!CT24)</f>
        <v>9.4</v>
      </c>
      <c r="W23" s="651">
        <f>CHOOSE(Ввод!$FG$5,Ввод!CI24,Ввод!CO24,Ввод!CU24)</f>
        <v>23.2</v>
      </c>
      <c r="X23" s="434" t="str">
        <f xml:space="preserve"> CHOOSE(Ввод!$FG$22,CHOOSE(Ввод!$FG$5,Ввод!BJ154,Ввод!BP154,Ввод!BV154),CHOOSE(Ввод!$FG$5,Ввод!AP154,Ввод!AV154,Ввод!BB154))</f>
        <v>-</v>
      </c>
      <c r="Y23" s="417" t="str">
        <f xml:space="preserve"> CHOOSE(Ввод!$FG$22,CHOOSE(Ввод!$FG$5,Ввод!BK154,Ввод!BQ154,Ввод!BW154),CHOOSE(Ввод!$FG$5,Ввод!AQ154,Ввод!AW154,Ввод!BC154))</f>
        <v>-</v>
      </c>
      <c r="Z23" s="434" t="str">
        <f xml:space="preserve"> CHOOSE(Ввод!$FG$22,CHOOSE(Ввод!$FG$5,Ввод!BL154,Ввод!BR154,Ввод!BX154),CHOOSE(Ввод!$FG$5,Ввод!AR154,Ввод!AX154,Ввод!BD154))</f>
        <v>-</v>
      </c>
      <c r="AA23" s="417" t="str">
        <f xml:space="preserve"> CHOOSE(Ввод!$FG$22,CHOOSE(Ввод!$FG$5,Ввод!BM154,Ввод!BS154,Ввод!BY154),CHOOSE(Ввод!$FG$5,Ввод!AS154,Ввод!AY154,Ввод!BE154))</f>
        <v>-</v>
      </c>
      <c r="AB23" s="434" t="str">
        <f xml:space="preserve"> CHOOSE(Ввод!$FG$22,CHOOSE(Ввод!$FG$5,Ввод!BN154,Ввод!BT154,Ввод!BZ154),CHOOSE(Ввод!$FG$5,Ввод!AT154,Ввод!AZ154,Ввод!BF154))</f>
        <v>-</v>
      </c>
      <c r="AC23" s="417" t="str">
        <f xml:space="preserve"> CHOOSE(Ввод!$FG$22,CHOOSE(Ввод!$FG$5,Ввод!BO154,Ввод!BU154,Ввод!CA154),CHOOSE(Ввод!$FG$5,Ввод!AU154,Ввод!BA154,Ввод!BG154))</f>
        <v>-</v>
      </c>
      <c r="AD23" s="435">
        <f>CHOOSE(Ввод!$FG$5,Ввод!DR24,Ввод!DX24,Ввод!ED24)</f>
        <v>8</v>
      </c>
      <c r="AE23" s="436">
        <f>CHOOSE(Ввод!$FG$5,Ввод!DS24,Ввод!DY24,Ввод!EE24)</f>
        <v>10</v>
      </c>
      <c r="AF23" s="435">
        <f>CHOOSE(Ввод!$FG$5,Ввод!DT24,Ввод!DZ24,Ввод!EF24)</f>
        <v>10</v>
      </c>
      <c r="AG23" s="436">
        <f>CHOOSE(Ввод!$FG$5,Ввод!DU24,Ввод!EA24,Ввод!EG24)</f>
        <v>9</v>
      </c>
      <c r="AH23" s="435">
        <f>CHOOSE(Ввод!$FG$5,Ввод!DV24,Ввод!EB24,Ввод!EH24)</f>
        <v>9</v>
      </c>
      <c r="AI23" s="436">
        <f>CHOOSE(Ввод!$FG$5,Ввод!DW24,Ввод!EC24,Ввод!EI24)</f>
        <v>11</v>
      </c>
      <c r="AJ23" s="693">
        <f xml:space="preserve"> CHOOSE(Ввод!$FG$12,CHOOSE(Ввод!$FG$5,Ввод!EL24,Ввод!ER24,Ввод!EX24),CHOOSE(Ввод!$FG$5,Ввод!CX24,Ввод!DD24,Ввод!DJ24))</f>
        <v>5</v>
      </c>
      <c r="AK23" s="694">
        <f xml:space="preserve"> CHOOSE(Ввод!$FG$12,CHOOSE(Ввод!$FG$5,Ввод!EM24,Ввод!ES24,Ввод!EY24),CHOOSE(Ввод!$FG$5,Ввод!CY24,Ввод!DE24,Ввод!DK24))</f>
        <v>17.100000000000001</v>
      </c>
      <c r="AL23" s="693">
        <f xml:space="preserve"> CHOOSE(Ввод!$FG$12,CHOOSE(Ввод!$FG$5,Ввод!EN24,Ввод!ET24,Ввод!EZ24),CHOOSE(Ввод!$FG$5,Ввод!CZ24,Ввод!DF24,Ввод!DL24))</f>
        <v>6.1</v>
      </c>
      <c r="AM23" s="694">
        <f xml:space="preserve"> CHOOSE(Ввод!$FG$12,CHOOSE(Ввод!$FG$5,Ввод!EO24,Ввод!EU24,Ввод!FA24),CHOOSE(Ввод!$FG$5,Ввод!DA24,Ввод!DG24,Ввод!DM24))</f>
        <v>35.799999999999997</v>
      </c>
      <c r="AN23" s="693">
        <f xml:space="preserve"> CHOOSE(Ввод!$FG$12,CHOOSE(Ввод!$FG$5,Ввод!EP24,Ввод!EV24,Ввод!FB24),CHOOSE(Ввод!$FG$5,Ввод!DB24,Ввод!DH24,Ввод!DN24))</f>
        <v>7.4</v>
      </c>
      <c r="AO23" s="694">
        <f xml:space="preserve"> CHOOSE(Ввод!$FG$12,CHOOSE(Ввод!$FG$5,Ввод!EQ24,Ввод!EW24,Ввод!FC24),CHOOSE(Ввод!$FG$5,Ввод!DC24,Ввод!DI24,Ввод!DO24))</f>
        <v>34.200000000000003</v>
      </c>
      <c r="AP23" s="420"/>
      <c r="AQ23" s="1068"/>
      <c r="AR23" s="1068"/>
      <c r="AS23" s="1068"/>
      <c r="AT23" s="1068"/>
      <c r="AU23" s="1068"/>
      <c r="AV23" s="1068"/>
      <c r="AW23" s="1068"/>
      <c r="AX23" s="1068"/>
      <c r="AY23" s="1068"/>
      <c r="AZ23" s="1068"/>
      <c r="BA23" s="1068"/>
      <c r="BB23" s="1068"/>
      <c r="BC23" s="1068"/>
      <c r="BD23" s="1068"/>
      <c r="BE23" s="1068"/>
      <c r="BF23" s="1068"/>
      <c r="BG23" s="1068"/>
      <c r="BH23" s="1068"/>
      <c r="BI23" s="1068"/>
      <c r="BJ23" s="1068"/>
      <c r="BK23" s="1068"/>
      <c r="BL23" s="1068"/>
      <c r="BM23" s="1068"/>
      <c r="BN23" s="1068"/>
      <c r="BO23" s="1068"/>
      <c r="BP23" s="1068"/>
      <c r="BQ23" s="1068"/>
      <c r="BR23" s="1068"/>
      <c r="BS23" s="1068"/>
      <c r="BT23" s="1068"/>
      <c r="BU23" s="1068"/>
      <c r="BV23" s="1068"/>
      <c r="BW23" s="1068"/>
      <c r="BX23" s="1068"/>
      <c r="BY23" s="1068"/>
      <c r="BZ23" s="1068"/>
      <c r="CA23" s="1068"/>
      <c r="CB23" s="1068"/>
      <c r="CC23" s="1068"/>
      <c r="CD23" s="1068"/>
      <c r="CE23" s="1068"/>
      <c r="CF23" s="1068"/>
      <c r="CG23" s="1068"/>
      <c r="CH23" s="1068"/>
      <c r="CI23" s="1068"/>
      <c r="CJ23" s="1068"/>
      <c r="CK23" s="1069"/>
      <c r="CL23" s="1069"/>
      <c r="CN23" s="1073"/>
      <c r="CO23" s="1061"/>
      <c r="CP23" s="1061"/>
      <c r="CQ23" s="1061"/>
      <c r="CR23" s="1061"/>
      <c r="CS23" s="1061"/>
      <c r="CT23" s="1061"/>
      <c r="CU23" s="1061"/>
      <c r="CV23" s="1061"/>
      <c r="DD23" s="1061"/>
      <c r="DE23" s="1071"/>
      <c r="DG23" s="1074"/>
      <c r="DH23" s="1074"/>
      <c r="DI23" s="1074"/>
      <c r="DJ23" s="1074"/>
      <c r="DK23" s="425"/>
      <c r="DL23" s="425"/>
      <c r="DM23" s="425"/>
      <c r="DN23" s="425"/>
      <c r="DO23" s="425"/>
      <c r="DP23" s="425"/>
      <c r="DQ23" s="425"/>
      <c r="DR23" s="425"/>
      <c r="DS23" s="425"/>
      <c r="DT23" s="425"/>
      <c r="DU23" s="425"/>
      <c r="DV23" s="425"/>
      <c r="DW23" s="425"/>
      <c r="DX23" s="425"/>
      <c r="DY23" s="425"/>
      <c r="DZ23" s="425"/>
      <c r="EA23" s="425"/>
      <c r="EB23" s="425"/>
      <c r="EC23" s="425"/>
      <c r="ED23" s="425"/>
      <c r="EE23" s="425"/>
      <c r="EF23" s="425"/>
      <c r="EG23" s="425"/>
      <c r="EH23" s="425"/>
    </row>
    <row r="24" spans="1:162" ht="11.85" customHeight="1" x14ac:dyDescent="0.25">
      <c r="A24" s="947">
        <v>20</v>
      </c>
      <c r="B24" s="948" t="str">
        <f>Ст.прогноза!I22</f>
        <v>Мск.</v>
      </c>
      <c r="C24" s="948" t="str">
        <f>Ст.прогноза!D22</f>
        <v>Московско-Курский</v>
      </c>
      <c r="D24" s="949" t="str">
        <f>Ст.прогноза!E22</f>
        <v>Ожерелье</v>
      </c>
      <c r="E24" s="950">
        <f>Ст.прогноза!G22</f>
        <v>0</v>
      </c>
      <c r="F24" s="444" t="str">
        <f>CHOOSE(Ввод!$FG$5,Ввод!AP25,Ввод!AV25,Ввод!BB25)</f>
        <v/>
      </c>
      <c r="G24" s="445" t="str">
        <f>CHOOSE(Ввод!$FG$5,Ввод!AQ25,Ввод!AW25,Ввод!BC25)</f>
        <v>··</v>
      </c>
      <c r="H24" s="444" t="str">
        <f>CHOOSE(Ввод!$FG$5,Ввод!AR25,Ввод!AX25,Ввод!BD25)</f>
        <v/>
      </c>
      <c r="I24" s="445" t="str">
        <f>CHOOSE(Ввод!$FG$5,Ввод!AS25,Ввод!AY25,Ввод!BE25)</f>
        <v/>
      </c>
      <c r="J24" s="444" t="str">
        <f>CHOOSE(Ввод!$FG$5,Ввод!AT25,Ввод!AZ25,Ввод!BF25)</f>
        <v/>
      </c>
      <c r="K24" s="445" t="str">
        <f>CHOOSE(Ввод!$FG$5,Ввод!AU25,Ввод!BA25,Ввод!BG25)</f>
        <v>·</v>
      </c>
      <c r="L24" s="466">
        <f>CHOOSE(Ввод!$FG$5,Ввод!BJ25,Ввод!BP25,Ввод!BV25)</f>
        <v>0</v>
      </c>
      <c r="M24" s="471">
        <f>CHOOSE(Ввод!$FG$5,Ввод!BK25,Ввод!BQ25,Ввод!BW25)</f>
        <v>3</v>
      </c>
      <c r="N24" s="466">
        <f>CHOOSE(Ввод!$FG$5,Ввод!BL25,Ввод!BR25,Ввод!BX25)</f>
        <v>0</v>
      </c>
      <c r="O24" s="471">
        <f>CHOOSE(Ввод!$FG$5,Ввод!BM25,Ввод!BS25,Ввод!BY25)</f>
        <v>0</v>
      </c>
      <c r="P24" s="466">
        <f>CHOOSE(Ввод!$FG$5,Ввод!BN25,Ввод!BT25,Ввод!BZ25)</f>
        <v>0</v>
      </c>
      <c r="Q24" s="472">
        <f>CHOOSE(Ввод!$FG$5,Ввод!BO25,Ввод!BU25,Ввод!CA25)</f>
        <v>2</v>
      </c>
      <c r="R24" s="652">
        <f>CHOOSE(Ввод!$FG$5,Ввод!CD25,Ввод!CJ25,Ввод!CP25)</f>
        <v>5</v>
      </c>
      <c r="S24" s="653">
        <f>CHOOSE(Ввод!$FG$5,Ввод!CE25,Ввод!CK25,Ввод!CQ25)</f>
        <v>13.3</v>
      </c>
      <c r="T24" s="652">
        <f>CHOOSE(Ввод!$FG$5,Ввод!CF25,Ввод!CL25,Ввод!CR25)</f>
        <v>9.3000000000000007</v>
      </c>
      <c r="U24" s="653">
        <f>CHOOSE(Ввод!$FG$5,Ввод!CG25,Ввод!CM25,Ввод!CS25)</f>
        <v>19.399999999999999</v>
      </c>
      <c r="V24" s="652">
        <f>CHOOSE(Ввод!$FG$5,Ввод!CH25,Ввод!CN25,Ввод!CT25)</f>
        <v>9.6</v>
      </c>
      <c r="W24" s="653">
        <f>CHOOSE(Ввод!$FG$5,Ввод!CI25,Ввод!CO25,Ввод!CU25)</f>
        <v>22.5</v>
      </c>
      <c r="X24" s="473" t="str">
        <f xml:space="preserve"> CHOOSE(Ввод!$FG$22,CHOOSE(Ввод!$FG$5,Ввод!BJ155,Ввод!BP155,Ввод!BV155),CHOOSE(Ввод!$FG$5,Ввод!AP155,Ввод!AV155,Ввод!BB155))</f>
        <v>-</v>
      </c>
      <c r="Y24" s="474" t="str">
        <f xml:space="preserve"> CHOOSE(Ввод!$FG$22,CHOOSE(Ввод!$FG$5,Ввод!BK155,Ввод!BQ155,Ввод!BW155),CHOOSE(Ввод!$FG$5,Ввод!AQ155,Ввод!AW155,Ввод!BC155))</f>
        <v>-</v>
      </c>
      <c r="Z24" s="473" t="str">
        <f xml:space="preserve"> CHOOSE(Ввод!$FG$22,CHOOSE(Ввод!$FG$5,Ввод!BL155,Ввод!BR155,Ввод!BX155),CHOOSE(Ввод!$FG$5,Ввод!AR155,Ввод!AX155,Ввод!BD155))</f>
        <v>-</v>
      </c>
      <c r="AA24" s="474" t="str">
        <f xml:space="preserve"> CHOOSE(Ввод!$FG$22,CHOOSE(Ввод!$FG$5,Ввод!BM155,Ввод!BS155,Ввод!BY155),CHOOSE(Ввод!$FG$5,Ввод!AS155,Ввод!AY155,Ввод!BE155))</f>
        <v>-</v>
      </c>
      <c r="AB24" s="473" t="str">
        <f xml:space="preserve"> CHOOSE(Ввод!$FG$22,CHOOSE(Ввод!$FG$5,Ввод!BN155,Ввод!BT155,Ввод!BZ155),CHOOSE(Ввод!$FG$5,Ввод!AT155,Ввод!AZ155,Ввод!BF155))</f>
        <v>-</v>
      </c>
      <c r="AC24" s="474" t="str">
        <f xml:space="preserve"> CHOOSE(Ввод!$FG$22,CHOOSE(Ввод!$FG$5,Ввод!BO155,Ввод!BU155,Ввод!CA155),CHOOSE(Ввод!$FG$5,Ввод!AU155,Ввод!BA155,Ввод!BG155))</f>
        <v>-</v>
      </c>
      <c r="AD24" s="475">
        <f>CHOOSE(Ввод!$FG$5,Ввод!DR25,Ввод!DX25,Ввод!ED25)</f>
        <v>9</v>
      </c>
      <c r="AE24" s="476">
        <f>CHOOSE(Ввод!$FG$5,Ввод!DS25,Ввод!DY25,Ввод!EE25)</f>
        <v>11</v>
      </c>
      <c r="AF24" s="475">
        <f>CHOOSE(Ввод!$FG$5,Ввод!DT25,Ввод!DZ25,Ввод!EF25)</f>
        <v>11</v>
      </c>
      <c r="AG24" s="476">
        <f>CHOOSE(Ввод!$FG$5,Ввод!DU25,Ввод!EA25,Ввод!EG25)</f>
        <v>10</v>
      </c>
      <c r="AH24" s="475">
        <f>CHOOSE(Ввод!$FG$5,Ввод!DV25,Ввод!EB25,Ввод!EH25)</f>
        <v>11</v>
      </c>
      <c r="AI24" s="476">
        <f>CHOOSE(Ввод!$FG$5,Ввод!DW25,Ввод!EC25,Ввод!EI25)</f>
        <v>10</v>
      </c>
      <c r="AJ24" s="695">
        <f xml:space="preserve"> CHOOSE(Ввод!$FG$12,CHOOSE(Ввод!$FG$5,Ввод!EL25,Ввод!ER25,Ввод!EX25),CHOOSE(Ввод!$FG$5,Ввод!CX25,Ввод!DD25,Ввод!DJ25))</f>
        <v>3</v>
      </c>
      <c r="AK24" s="696">
        <f xml:space="preserve"> CHOOSE(Ввод!$FG$12,CHOOSE(Ввод!$FG$5,Ввод!EM25,Ввод!ES25,Ввод!EY25),CHOOSE(Ввод!$FG$5,Ввод!CY25,Ввод!DE25,Ввод!DK25))</f>
        <v>20.3</v>
      </c>
      <c r="AL24" s="695">
        <f xml:space="preserve"> CHOOSE(Ввод!$FG$12,CHOOSE(Ввод!$FG$5,Ввод!EN25,Ввод!ET25,Ввод!EZ25),CHOOSE(Ввод!$FG$5,Ввод!CZ25,Ввод!DF25,Ввод!DL25))</f>
        <v>7.3000000000000007</v>
      </c>
      <c r="AM24" s="696">
        <f xml:space="preserve"> CHOOSE(Ввод!$FG$12,CHOOSE(Ввод!$FG$5,Ввод!EO25,Ввод!EU25,Ввод!FA25),CHOOSE(Ввод!$FG$5,Ввод!DA25,Ввод!DG25,Ввод!DM25))</f>
        <v>32.4</v>
      </c>
      <c r="AN24" s="695">
        <f xml:space="preserve"> CHOOSE(Ввод!$FG$12,CHOOSE(Ввод!$FG$5,Ввод!EP25,Ввод!EV25,Ввод!FB25),CHOOSE(Ввод!$FG$5,Ввод!DB25,Ввод!DH25,Ввод!DN25))</f>
        <v>7.6</v>
      </c>
      <c r="AO24" s="696">
        <f xml:space="preserve"> CHOOSE(Ввод!$FG$12,CHOOSE(Ввод!$FG$5,Ввод!EQ25,Ввод!EW25,Ввод!FC25),CHOOSE(Ввод!$FG$5,Ввод!DC25,Ввод!DI25,Ввод!DO25))</f>
        <v>36.5</v>
      </c>
      <c r="AP24" s="420"/>
      <c r="AQ24" s="1068"/>
      <c r="AR24" s="1068"/>
      <c r="AS24" s="1068"/>
      <c r="AT24" s="1068"/>
      <c r="AU24" s="1068"/>
      <c r="AV24" s="1068"/>
      <c r="AW24" s="1068"/>
      <c r="AX24" s="1068"/>
      <c r="AY24" s="1068"/>
      <c r="AZ24" s="1068"/>
      <c r="BA24" s="1068"/>
      <c r="BB24" s="1068"/>
      <c r="BC24" s="1068"/>
      <c r="BD24" s="1068"/>
      <c r="BE24" s="1068"/>
      <c r="BF24" s="1068"/>
      <c r="BG24" s="1068"/>
      <c r="BH24" s="1068"/>
      <c r="BI24" s="1068"/>
      <c r="BJ24" s="1068"/>
      <c r="BK24" s="1068"/>
      <c r="BL24" s="1068"/>
      <c r="BM24" s="1068"/>
      <c r="BN24" s="1068"/>
      <c r="BO24" s="1068"/>
      <c r="BP24" s="1068"/>
      <c r="BQ24" s="1068"/>
      <c r="BR24" s="1068"/>
      <c r="BS24" s="1068"/>
      <c r="BT24" s="1068"/>
      <c r="BU24" s="1068"/>
      <c r="BV24" s="1068"/>
      <c r="BW24" s="1068"/>
      <c r="BX24" s="1068"/>
      <c r="BY24" s="1068"/>
      <c r="BZ24" s="1068"/>
      <c r="CA24" s="1068"/>
      <c r="CB24" s="1068"/>
      <c r="CC24" s="1068"/>
      <c r="CD24" s="1068"/>
      <c r="CE24" s="1068"/>
      <c r="CF24" s="1068"/>
      <c r="CG24" s="1068"/>
      <c r="CH24" s="1068"/>
      <c r="CI24" s="1068"/>
      <c r="CJ24" s="1068"/>
      <c r="CK24" s="1069"/>
      <c r="CL24" s="1069"/>
      <c r="CN24" s="1073"/>
      <c r="CO24" s="1061"/>
      <c r="CP24" s="1061"/>
      <c r="CQ24" s="1061"/>
      <c r="CR24" s="1061"/>
      <c r="CS24" s="1061"/>
      <c r="CT24" s="1061"/>
      <c r="CU24" s="1061"/>
      <c r="CV24" s="1061"/>
      <c r="DD24" s="1061"/>
      <c r="DE24" s="1071"/>
      <c r="DG24" s="1074"/>
      <c r="DH24" s="1074"/>
      <c r="DI24" s="1074"/>
      <c r="DJ24" s="1074"/>
      <c r="DK24" s="425"/>
      <c r="DL24" s="425"/>
      <c r="DM24" s="425"/>
      <c r="DN24" s="425"/>
      <c r="DO24" s="425"/>
      <c r="DP24" s="425"/>
      <c r="DQ24" s="425"/>
      <c r="DR24" s="425"/>
      <c r="DS24" s="425"/>
      <c r="DT24" s="425"/>
      <c r="DU24" s="425"/>
      <c r="DV24" s="425"/>
      <c r="DW24" s="425"/>
      <c r="DX24" s="425"/>
      <c r="DY24" s="425"/>
      <c r="DZ24" s="425"/>
      <c r="EA24" s="425"/>
      <c r="EB24" s="425"/>
      <c r="EC24" s="425"/>
      <c r="ED24" s="425"/>
      <c r="EE24" s="425"/>
      <c r="EF24" s="425"/>
      <c r="EG24" s="425"/>
      <c r="EH24" s="425"/>
    </row>
    <row r="25" spans="1:162" ht="11.85" customHeight="1" x14ac:dyDescent="0.25">
      <c r="A25" s="943">
        <v>21</v>
      </c>
      <c r="B25" s="944" t="str">
        <f>Ст.прогноза!I23</f>
        <v>Горк.</v>
      </c>
      <c r="C25" s="944" t="str">
        <f>Ст.прогноза!D23</f>
        <v>Муромский</v>
      </c>
      <c r="D25" s="945" t="str">
        <f>Ст.прогноза!E23</f>
        <v>Муром</v>
      </c>
      <c r="E25" s="946">
        <f>Ст.прогноза!G23</f>
        <v>0</v>
      </c>
      <c r="F25" s="460" t="str">
        <f>CHOOSE(Ввод!$FG$5,Ввод!AP26,Ввод!AV26,Ввод!BB26)</f>
        <v/>
      </c>
      <c r="G25" s="412" t="str">
        <f>CHOOSE(Ввод!$FG$5,Ввод!AQ26,Ввод!AW26,Ввод!BC26)</f>
        <v/>
      </c>
      <c r="H25" s="460" t="str">
        <f>CHOOSE(Ввод!$FG$5,Ввод!AR26,Ввод!AX26,Ввод!BD26)</f>
        <v>·</v>
      </c>
      <c r="I25" s="412" t="str">
        <f>CHOOSE(Ввод!$FG$5,Ввод!AS26,Ввод!AY26,Ввод!BE26)</f>
        <v>·</v>
      </c>
      <c r="J25" s="460" t="str">
        <f>CHOOSE(Ввод!$FG$5,Ввод!AT26,Ввод!AZ26,Ввод!BF26)</f>
        <v/>
      </c>
      <c r="K25" s="412" t="str">
        <f>CHOOSE(Ввод!$FG$5,Ввод!AU26,Ввод!BA26,Ввод!BG26)</f>
        <v>··</v>
      </c>
      <c r="L25" s="461">
        <f>CHOOSE(Ввод!$FG$5,Ввод!BJ26,Ввод!BP26,Ввод!BV26)</f>
        <v>0</v>
      </c>
      <c r="M25" s="414">
        <f>CHOOSE(Ввод!$FG$5,Ввод!BK26,Ввод!BQ26,Ввод!BW26)</f>
        <v>0</v>
      </c>
      <c r="N25" s="461">
        <f>CHOOSE(Ввод!$FG$5,Ввод!BL26,Ввод!BR26,Ввод!BX26)</f>
        <v>1</v>
      </c>
      <c r="O25" s="414">
        <f>CHOOSE(Ввод!$FG$5,Ввод!BM26,Ввод!BS26,Ввод!BY26)</f>
        <v>2</v>
      </c>
      <c r="P25" s="461">
        <f>CHOOSE(Ввод!$FG$5,Ввод!BN26,Ввод!BT26,Ввод!BZ26)</f>
        <v>0</v>
      </c>
      <c r="Q25" s="415">
        <f>CHOOSE(Ввод!$FG$5,Ввод!BO26,Ввод!BU26,Ввод!CA26)</f>
        <v>5</v>
      </c>
      <c r="R25" s="658">
        <f>CHOOSE(Ввод!$FG$5,Ввод!CD26,Ввод!CJ26,Ввод!CP26)</f>
        <v>5.2</v>
      </c>
      <c r="S25" s="659">
        <f>CHOOSE(Ввод!$FG$5,Ввод!CE26,Ввод!CK26,Ввод!CQ26)</f>
        <v>14</v>
      </c>
      <c r="T25" s="658">
        <f>CHOOSE(Ввод!$FG$5,Ввод!CF26,Ввод!CL26,Ввод!CR26)</f>
        <v>8.4</v>
      </c>
      <c r="U25" s="659">
        <f>CHOOSE(Ввод!$FG$5,Ввод!CG26,Ввод!CM26,Ввод!CS26)</f>
        <v>15.3</v>
      </c>
      <c r="V25" s="658">
        <f>CHOOSE(Ввод!$FG$5,Ввод!CH26,Ввод!CN26,Ввод!CT26)</f>
        <v>7.8</v>
      </c>
      <c r="W25" s="659">
        <f>CHOOSE(Ввод!$FG$5,Ввод!CI26,Ввод!CO26,Ввод!CU26)</f>
        <v>22.5</v>
      </c>
      <c r="X25" s="462" t="str">
        <f xml:space="preserve"> CHOOSE(Ввод!$FG$22,CHOOSE(Ввод!$FG$5,Ввод!BJ156,Ввод!BP156,Ввод!BV156),CHOOSE(Ввод!$FG$5,Ввод!AP156,Ввод!AV156,Ввод!BB156))</f>
        <v>-</v>
      </c>
      <c r="Y25" s="463" t="str">
        <f xml:space="preserve"> CHOOSE(Ввод!$FG$22,CHOOSE(Ввод!$FG$5,Ввод!BK156,Ввод!BQ156,Ввод!BW156),CHOOSE(Ввод!$FG$5,Ввод!AQ156,Ввод!AW156,Ввод!BC156))</f>
        <v>-</v>
      </c>
      <c r="Z25" s="462" t="str">
        <f xml:space="preserve"> CHOOSE(Ввод!$FG$22,CHOOSE(Ввод!$FG$5,Ввод!BL156,Ввод!BR156,Ввод!BX156),CHOOSE(Ввод!$FG$5,Ввод!AR156,Ввод!AX156,Ввод!BD156))</f>
        <v>-</v>
      </c>
      <c r="AA25" s="463" t="str">
        <f xml:space="preserve"> CHOOSE(Ввод!$FG$22,CHOOSE(Ввод!$FG$5,Ввод!BM156,Ввод!BS156,Ввод!BY156),CHOOSE(Ввод!$FG$5,Ввод!AS156,Ввод!AY156,Ввод!BE156))</f>
        <v>-</v>
      </c>
      <c r="AB25" s="462" t="str">
        <f xml:space="preserve"> CHOOSE(Ввод!$FG$22,CHOOSE(Ввод!$FG$5,Ввод!BN156,Ввод!BT156,Ввод!BZ156),CHOOSE(Ввод!$FG$5,Ввод!AT156,Ввод!AZ156,Ввод!BF156))</f>
        <v>-</v>
      </c>
      <c r="AC25" s="463" t="str">
        <f xml:space="preserve"> CHOOSE(Ввод!$FG$22,CHOOSE(Ввод!$FG$5,Ввод!BO156,Ввод!BU156,Ввод!CA156),CHOOSE(Ввод!$FG$5,Ввод!AU156,Ввод!BA156,Ввод!BG156))</f>
        <v>-</v>
      </c>
      <c r="AD25" s="464">
        <f>CHOOSE(Ввод!$FG$5,Ввод!DR26,Ввод!DX26,Ввод!ED26)</f>
        <v>6</v>
      </c>
      <c r="AE25" s="419">
        <f>CHOOSE(Ввод!$FG$5,Ввод!DS26,Ввод!DY26,Ввод!EE26)</f>
        <v>10</v>
      </c>
      <c r="AF25" s="464">
        <f>CHOOSE(Ввод!$FG$5,Ввод!DT26,Ввод!DZ26,Ввод!EF26)</f>
        <v>10</v>
      </c>
      <c r="AG25" s="419">
        <f>CHOOSE(Ввод!$FG$5,Ввод!DU26,Ввод!EA26,Ввод!EG26)</f>
        <v>9</v>
      </c>
      <c r="AH25" s="464">
        <f>CHOOSE(Ввод!$FG$5,Ввод!DV26,Ввод!EB26,Ввод!EH26)</f>
        <v>7</v>
      </c>
      <c r="AI25" s="419">
        <f>CHOOSE(Ввод!$FG$5,Ввод!DW26,Ввод!EC26,Ввод!EI26)</f>
        <v>9</v>
      </c>
      <c r="AJ25" s="704">
        <f xml:space="preserve"> CHOOSE(Ввод!$FG$12,CHOOSE(Ввод!$FG$5,Ввод!EL26,Ввод!ER26,Ввод!EX26),CHOOSE(Ввод!$FG$5,Ввод!CX26,Ввод!DD26,Ввод!DJ26))</f>
        <v>3.2</v>
      </c>
      <c r="AK25" s="705">
        <f xml:space="preserve"> CHOOSE(Ввод!$FG$12,CHOOSE(Ввод!$FG$5,Ввод!EM26,Ввод!ES26,Ввод!EY26),CHOOSE(Ввод!$FG$5,Ввод!CY26,Ввод!DE26,Ввод!DK26))</f>
        <v>20.2</v>
      </c>
      <c r="AL25" s="704">
        <f xml:space="preserve"> CHOOSE(Ввод!$FG$12,CHOOSE(Ввод!$FG$5,Ввод!EN26,Ввод!ET26,Ввод!EZ26),CHOOSE(Ввод!$FG$5,Ввод!CZ26,Ввод!DF26,Ввод!DL26))</f>
        <v>6.4</v>
      </c>
      <c r="AM25" s="705">
        <f xml:space="preserve"> CHOOSE(Ввод!$FG$12,CHOOSE(Ввод!$FG$5,Ввод!EO26,Ввод!EU26,Ввод!FA26),CHOOSE(Ввод!$FG$5,Ввод!DA26,Ввод!DG26,Ввод!DM26))</f>
        <v>21.3</v>
      </c>
      <c r="AN25" s="704">
        <f xml:space="preserve"> CHOOSE(Ввод!$FG$12,CHOOSE(Ввод!$FG$5,Ввод!EP26,Ввод!EV26,Ввод!FB26),CHOOSE(Ввод!$FG$5,Ввод!DB26,Ввод!DH26,Ввод!DN26))</f>
        <v>5.8</v>
      </c>
      <c r="AO25" s="705">
        <f xml:space="preserve"> CHOOSE(Ввод!$FG$12,CHOOSE(Ввод!$FG$5,Ввод!EQ26,Ввод!EW26,Ввод!FC26),CHOOSE(Ввод!$FG$5,Ввод!DC26,Ввод!DI26,Ввод!DO26))</f>
        <v>36.5</v>
      </c>
      <c r="AP25" s="420"/>
      <c r="AQ25" s="1068"/>
      <c r="AR25" s="1068"/>
      <c r="AS25" s="1068"/>
      <c r="AT25" s="1068"/>
      <c r="AU25" s="1068"/>
      <c r="AV25" s="1068"/>
      <c r="AW25" s="1068"/>
      <c r="AX25" s="1068"/>
      <c r="AY25" s="1068"/>
      <c r="AZ25" s="1068"/>
      <c r="BA25" s="1068"/>
      <c r="BB25" s="1068"/>
      <c r="BC25" s="1068"/>
      <c r="BD25" s="1068"/>
      <c r="BE25" s="1068"/>
      <c r="BF25" s="1068"/>
      <c r="BG25" s="1068"/>
      <c r="BH25" s="1068"/>
      <c r="BI25" s="1068"/>
      <c r="BJ25" s="1068"/>
      <c r="BK25" s="1068"/>
      <c r="BL25" s="1068"/>
      <c r="BM25" s="1068"/>
      <c r="BN25" s="1068"/>
      <c r="BO25" s="1068"/>
      <c r="BP25" s="1068"/>
      <c r="BQ25" s="1068"/>
      <c r="BR25" s="1068"/>
      <c r="BS25" s="1068"/>
      <c r="BT25" s="1068"/>
      <c r="BU25" s="1068"/>
      <c r="BV25" s="1068"/>
      <c r="BW25" s="1068"/>
      <c r="BX25" s="1068"/>
      <c r="BY25" s="1068"/>
      <c r="BZ25" s="1068"/>
      <c r="CA25" s="1068"/>
      <c r="CB25" s="1068"/>
      <c r="CC25" s="1068"/>
      <c r="CD25" s="1068"/>
      <c r="CE25" s="1068"/>
      <c r="CF25" s="1068"/>
      <c r="CG25" s="1068"/>
      <c r="CH25" s="1068"/>
      <c r="CI25" s="1068"/>
      <c r="CJ25" s="1068"/>
      <c r="CK25" s="1069"/>
      <c r="CL25" s="1069"/>
      <c r="CN25" s="1073"/>
      <c r="CO25" s="1061"/>
      <c r="CP25" s="1061"/>
      <c r="CQ25" s="1061"/>
      <c r="CR25" s="1061"/>
      <c r="CS25" s="1061"/>
      <c r="CT25" s="1061"/>
      <c r="CU25" s="1061"/>
      <c r="CV25" s="1061"/>
    </row>
    <row r="26" spans="1:162" ht="11.85" customHeight="1" x14ac:dyDescent="0.25">
      <c r="A26" s="931">
        <v>22</v>
      </c>
      <c r="B26" s="932" t="str">
        <f>Ст.прогноза!I24</f>
        <v>Горк.</v>
      </c>
      <c r="C26" s="932" t="str">
        <f>Ст.прогноза!D24</f>
        <v>Горьковский</v>
      </c>
      <c r="D26" s="933" t="str">
        <f>Ст.прогноза!E24</f>
        <v>Нижний Новгород</v>
      </c>
      <c r="E26" s="934">
        <f>Ст.прогноза!G24</f>
        <v>0</v>
      </c>
      <c r="F26" s="429" t="str">
        <f>CHOOSE(Ввод!$FG$5,Ввод!AP27,Ввод!AV27,Ввод!BB27)</f>
        <v/>
      </c>
      <c r="G26" s="430" t="str">
        <f>CHOOSE(Ввод!$FG$5,Ввод!AQ27,Ввод!AW27,Ввод!BC27)</f>
        <v/>
      </c>
      <c r="H26" s="429" t="str">
        <f>CHOOSE(Ввод!$FG$5,Ввод!AR27,Ввод!AX27,Ввод!BD27)</f>
        <v>·</v>
      </c>
      <c r="I26" s="430" t="str">
        <f>CHOOSE(Ввод!$FG$5,Ввод!AS27,Ввод!AY27,Ввод!BE27)</f>
        <v>·</v>
      </c>
      <c r="J26" s="429" t="str">
        <f>CHOOSE(Ввод!$FG$5,Ввод!AT27,Ввод!AZ27,Ввод!BF27)</f>
        <v/>
      </c>
      <c r="K26" s="430" t="str">
        <f>CHOOSE(Ввод!$FG$5,Ввод!AU27,Ввод!BA27,Ввод!BG27)</f>
        <v/>
      </c>
      <c r="L26" s="431">
        <f>CHOOSE(Ввод!$FG$5,Ввод!BJ27,Ввод!BP27,Ввод!BV27)</f>
        <v>0</v>
      </c>
      <c r="M26" s="432">
        <f>CHOOSE(Ввод!$FG$5,Ввод!BK27,Ввод!BQ27,Ввод!BW27)</f>
        <v>0</v>
      </c>
      <c r="N26" s="431">
        <f>CHOOSE(Ввод!$FG$5,Ввод!BL27,Ввод!BR27,Ввод!BX27)</f>
        <v>2</v>
      </c>
      <c r="O26" s="432">
        <f>CHOOSE(Ввод!$FG$5,Ввод!BM27,Ввод!BS27,Ввод!BY27)</f>
        <v>2</v>
      </c>
      <c r="P26" s="431">
        <f>CHOOSE(Ввод!$FG$5,Ввод!BN27,Ввод!BT27,Ввод!BZ27)</f>
        <v>0</v>
      </c>
      <c r="Q26" s="433">
        <f>CHOOSE(Ввод!$FG$5,Ввод!BO27,Ввод!BU27,Ввод!CA27)</f>
        <v>0</v>
      </c>
      <c r="R26" s="650">
        <f>CHOOSE(Ввод!$FG$5,Ввод!CD27,Ввод!CJ27,Ввод!CP27)</f>
        <v>4.3</v>
      </c>
      <c r="S26" s="651">
        <f>CHOOSE(Ввод!$FG$5,Ввод!CE27,Ввод!CK27,Ввод!CQ27)</f>
        <v>13.7</v>
      </c>
      <c r="T26" s="650">
        <f>CHOOSE(Ввод!$FG$5,Ввод!CF27,Ввод!CL27,Ввод!CR27)</f>
        <v>6.8</v>
      </c>
      <c r="U26" s="651">
        <f>CHOOSE(Ввод!$FG$5,Ввод!CG27,Ввод!CM27,Ввод!CS27)</f>
        <v>13.4</v>
      </c>
      <c r="V26" s="650">
        <f>CHOOSE(Ввод!$FG$5,Ввод!CH27,Ввод!CN27,Ввод!CT27)</f>
        <v>8</v>
      </c>
      <c r="W26" s="651">
        <f>CHOOSE(Ввод!$FG$5,Ввод!CI27,Ввод!CO27,Ввод!CU27)</f>
        <v>22.3</v>
      </c>
      <c r="X26" s="434" t="str">
        <f xml:space="preserve"> CHOOSE(Ввод!$FG$22,CHOOSE(Ввод!$FG$5,Ввод!BJ157,Ввод!BP157,Ввод!BV157),CHOOSE(Ввод!$FG$5,Ввод!AP157,Ввод!AV157,Ввод!BB157))</f>
        <v>-</v>
      </c>
      <c r="Y26" s="417" t="str">
        <f xml:space="preserve"> CHOOSE(Ввод!$FG$22,CHOOSE(Ввод!$FG$5,Ввод!BK157,Ввод!BQ157,Ввод!BW157),CHOOSE(Ввод!$FG$5,Ввод!AQ157,Ввод!AW157,Ввод!BC157))</f>
        <v>-</v>
      </c>
      <c r="Z26" s="434" t="str">
        <f xml:space="preserve"> CHOOSE(Ввод!$FG$22,CHOOSE(Ввод!$FG$5,Ввод!BL157,Ввод!BR157,Ввод!BX157),CHOOSE(Ввод!$FG$5,Ввод!AR157,Ввод!AX157,Ввод!BD157))</f>
        <v>-</v>
      </c>
      <c r="AA26" s="417" t="str">
        <f xml:space="preserve"> CHOOSE(Ввод!$FG$22,CHOOSE(Ввод!$FG$5,Ввод!BM157,Ввод!BS157,Ввод!BY157),CHOOSE(Ввод!$FG$5,Ввод!AS157,Ввод!AY157,Ввод!BE157))</f>
        <v>-</v>
      </c>
      <c r="AB26" s="434" t="str">
        <f xml:space="preserve"> CHOOSE(Ввод!$FG$22,CHOOSE(Ввод!$FG$5,Ввод!BN157,Ввод!BT157,Ввод!BZ157),CHOOSE(Ввод!$FG$5,Ввод!AT157,Ввод!AZ157,Ввод!BF157))</f>
        <v>-</v>
      </c>
      <c r="AC26" s="417" t="str">
        <f xml:space="preserve"> CHOOSE(Ввод!$FG$22,CHOOSE(Ввод!$FG$5,Ввод!BO157,Ввод!BU157,Ввод!CA157),CHOOSE(Ввод!$FG$5,Ввод!AU157,Ввод!BA157,Ввод!BG157))</f>
        <v>-</v>
      </c>
      <c r="AD26" s="435">
        <f>CHOOSE(Ввод!$FG$5,Ввод!DR27,Ввод!DX27,Ввод!ED27)</f>
        <v>5</v>
      </c>
      <c r="AE26" s="436">
        <f>CHOOSE(Ввод!$FG$5,Ввод!DS27,Ввод!DY27,Ввод!EE27)</f>
        <v>6</v>
      </c>
      <c r="AF26" s="435">
        <f>CHOOSE(Ввод!$FG$5,Ввод!DT27,Ввод!DZ27,Ввод!EF27)</f>
        <v>10</v>
      </c>
      <c r="AG26" s="436">
        <f>CHOOSE(Ввод!$FG$5,Ввод!DU27,Ввод!EA27,Ввод!EG27)</f>
        <v>11</v>
      </c>
      <c r="AH26" s="435">
        <f>CHOOSE(Ввод!$FG$5,Ввод!DV27,Ввод!EB27,Ввод!EH27)</f>
        <v>11</v>
      </c>
      <c r="AI26" s="436">
        <f>CHOOSE(Ввод!$FG$5,Ввод!DW27,Ввод!EC27,Ввод!EI27)</f>
        <v>9</v>
      </c>
      <c r="AJ26" s="693">
        <f xml:space="preserve"> CHOOSE(Ввод!$FG$12,CHOOSE(Ввод!$FG$5,Ввод!EL27,Ввод!ER27,Ввод!EX27),CHOOSE(Ввод!$FG$5,Ввод!CX27,Ввод!DD27,Ввод!DJ27))</f>
        <v>2.2999999999999998</v>
      </c>
      <c r="AK26" s="694">
        <f xml:space="preserve"> CHOOSE(Ввод!$FG$12,CHOOSE(Ввод!$FG$5,Ввод!EM27,Ввод!ES27,Ввод!EY27),CHOOSE(Ввод!$FG$5,Ввод!CY27,Ввод!DE27,Ввод!DK27))</f>
        <v>20.7</v>
      </c>
      <c r="AL26" s="693">
        <f xml:space="preserve"> CHOOSE(Ввод!$FG$12,CHOOSE(Ввод!$FG$5,Ввод!EN27,Ввод!ET27,Ввод!EZ27),CHOOSE(Ввод!$FG$5,Ввод!CZ27,Ввод!DF27,Ввод!DL27))</f>
        <v>4.8</v>
      </c>
      <c r="AM26" s="694">
        <f xml:space="preserve"> CHOOSE(Ввод!$FG$12,CHOOSE(Ввод!$FG$5,Ввод!EO27,Ввод!EU27,Ввод!FA27),CHOOSE(Ввод!$FG$5,Ввод!DA27,Ввод!DG27,Ввод!DM27))</f>
        <v>19.399999999999999</v>
      </c>
      <c r="AN26" s="693">
        <f xml:space="preserve"> CHOOSE(Ввод!$FG$12,CHOOSE(Ввод!$FG$5,Ввод!EP27,Ввод!EV27,Ввод!FB27),CHOOSE(Ввод!$FG$5,Ввод!DB27,Ввод!DH27,Ввод!DN27))</f>
        <v>6</v>
      </c>
      <c r="AO26" s="694">
        <f xml:space="preserve"> CHOOSE(Ввод!$FG$12,CHOOSE(Ввод!$FG$5,Ввод!EQ27,Ввод!EW27,Ввод!FC27),CHOOSE(Ввод!$FG$5,Ввод!DC27,Ввод!DI27,Ввод!DO27))</f>
        <v>37.299999999999997</v>
      </c>
      <c r="AP26" s="420"/>
      <c r="AQ26" s="1068"/>
      <c r="AR26" s="1068"/>
      <c r="AS26" s="1068"/>
      <c r="AT26" s="1068"/>
      <c r="AU26" s="1068"/>
      <c r="AV26" s="1068"/>
      <c r="AW26" s="1068"/>
      <c r="AX26" s="1068"/>
      <c r="AY26" s="1068"/>
      <c r="AZ26" s="1068"/>
      <c r="BA26" s="1068"/>
      <c r="BB26" s="1068"/>
      <c r="BC26" s="1068"/>
      <c r="BD26" s="1068"/>
      <c r="BE26" s="1068"/>
      <c r="BF26" s="1068"/>
      <c r="BG26" s="1068"/>
      <c r="BH26" s="1068"/>
      <c r="BI26" s="1068"/>
      <c r="BJ26" s="1068"/>
      <c r="BK26" s="1068"/>
      <c r="BL26" s="1068"/>
      <c r="BM26" s="1068"/>
      <c r="BN26" s="1068"/>
      <c r="BO26" s="1068"/>
      <c r="BP26" s="1068"/>
      <c r="BQ26" s="1068"/>
      <c r="BR26" s="1068"/>
      <c r="BS26" s="1068"/>
      <c r="BT26" s="1068"/>
      <c r="BU26" s="1068"/>
      <c r="BV26" s="1068"/>
      <c r="BW26" s="1068"/>
      <c r="BX26" s="1068"/>
      <c r="BY26" s="1068"/>
      <c r="BZ26" s="1068"/>
      <c r="CA26" s="1068"/>
      <c r="CB26" s="1068"/>
      <c r="CC26" s="1068"/>
      <c r="CD26" s="1068"/>
      <c r="CE26" s="1068"/>
      <c r="CF26" s="1068"/>
      <c r="CG26" s="1068"/>
      <c r="CH26" s="1068"/>
      <c r="CI26" s="1068"/>
      <c r="CJ26" s="1068"/>
      <c r="CK26" s="1069"/>
      <c r="CL26" s="1069"/>
      <c r="CN26" s="1073"/>
      <c r="CO26" s="1061"/>
      <c r="CP26" s="1061"/>
      <c r="CQ26" s="1061"/>
      <c r="CR26" s="1061"/>
      <c r="CS26" s="1061"/>
      <c r="CT26" s="1061"/>
      <c r="CU26" s="1061"/>
      <c r="CV26" s="1061"/>
    </row>
    <row r="27" spans="1:162" ht="11.85" customHeight="1" x14ac:dyDescent="0.25">
      <c r="A27" s="931">
        <v>23</v>
      </c>
      <c r="B27" s="932" t="str">
        <f>Ст.прогноза!I25</f>
        <v>Горк.</v>
      </c>
      <c r="C27" s="932" t="str">
        <f>Ст.прогноза!D25</f>
        <v>Кировский</v>
      </c>
      <c r="D27" s="933" t="str">
        <f>Ст.прогноза!E25</f>
        <v>Киров</v>
      </c>
      <c r="E27" s="934">
        <f>Ст.прогноза!G25</f>
        <v>0</v>
      </c>
      <c r="F27" s="429" t="str">
        <f>CHOOSE(Ввод!$FG$5,Ввод!AP28,Ввод!AV28,Ввод!BB28)</f>
        <v/>
      </c>
      <c r="G27" s="430" t="str">
        <f>CHOOSE(Ввод!$FG$5,Ввод!AQ28,Ввод!AW28,Ввод!BC28)</f>
        <v/>
      </c>
      <c r="H27" s="429" t="str">
        <f>CHOOSE(Ввод!$FG$5,Ввод!AR28,Ввод!AX28,Ввод!BD28)</f>
        <v/>
      </c>
      <c r="I27" s="430" t="str">
        <f>CHOOSE(Ввод!$FG$5,Ввод!AS28,Ввод!AY28,Ввод!BE28)</f>
        <v>·</v>
      </c>
      <c r="J27" s="429" t="str">
        <f>CHOOSE(Ввод!$FG$5,Ввод!AT28,Ввод!AZ28,Ввод!BF28)</f>
        <v/>
      </c>
      <c r="K27" s="430" t="str">
        <f>CHOOSE(Ввод!$FG$5,Ввод!AU28,Ввод!BA28,Ввод!BG28)</f>
        <v>·</v>
      </c>
      <c r="L27" s="431">
        <f>CHOOSE(Ввод!$FG$5,Ввод!BJ28,Ввод!BP28,Ввод!BV28)</f>
        <v>0</v>
      </c>
      <c r="M27" s="432">
        <f>CHOOSE(Ввод!$FG$5,Ввод!BK28,Ввод!BQ28,Ввод!BW28)</f>
        <v>0</v>
      </c>
      <c r="N27" s="431">
        <f>CHOOSE(Ввод!$FG$5,Ввод!BL28,Ввод!BR28,Ввод!BX28)</f>
        <v>0</v>
      </c>
      <c r="O27" s="432">
        <f>CHOOSE(Ввод!$FG$5,Ввод!BM28,Ввод!BS28,Ввод!BY28)</f>
        <v>2</v>
      </c>
      <c r="P27" s="431">
        <f>CHOOSE(Ввод!$FG$5,Ввод!BN28,Ввод!BT28,Ввод!BZ28)</f>
        <v>0</v>
      </c>
      <c r="Q27" s="433">
        <f>CHOOSE(Ввод!$FG$5,Ввод!BO28,Ввод!BU28,Ввод!CA28)</f>
        <v>1</v>
      </c>
      <c r="R27" s="650">
        <f>CHOOSE(Ввод!$FG$5,Ввод!CD28,Ввод!CJ28,Ввод!CP28)</f>
        <v>5.0999999999999996</v>
      </c>
      <c r="S27" s="651">
        <f>CHOOSE(Ввод!$FG$5,Ввод!CE28,Ввод!CK28,Ввод!CQ28)</f>
        <v>16.3</v>
      </c>
      <c r="T27" s="650">
        <f>CHOOSE(Ввод!$FG$5,Ввод!CF28,Ввод!CL28,Ввод!CR28)</f>
        <v>7.7</v>
      </c>
      <c r="U27" s="651">
        <f>CHOOSE(Ввод!$FG$5,Ввод!CG28,Ввод!CM28,Ввод!CS28)</f>
        <v>13.3</v>
      </c>
      <c r="V27" s="650">
        <f>CHOOSE(Ввод!$FG$5,Ввод!CH28,Ввод!CN28,Ввод!CT28)</f>
        <v>7.1</v>
      </c>
      <c r="W27" s="651">
        <f>CHOOSE(Ввод!$FG$5,Ввод!CI28,Ввод!CO28,Ввод!CU28)</f>
        <v>12.9</v>
      </c>
      <c r="X27" s="434" t="str">
        <f xml:space="preserve"> CHOOSE(Ввод!$FG$22,CHOOSE(Ввод!$FG$5,Ввод!BJ158,Ввод!BP158,Ввод!BV158),CHOOSE(Ввод!$FG$5,Ввод!AP158,Ввод!AV158,Ввод!BB158))</f>
        <v>-</v>
      </c>
      <c r="Y27" s="417" t="str">
        <f xml:space="preserve"> CHOOSE(Ввод!$FG$22,CHOOSE(Ввод!$FG$5,Ввод!BK158,Ввод!BQ158,Ввод!BW158),CHOOSE(Ввод!$FG$5,Ввод!AQ158,Ввод!AW158,Ввод!BC158))</f>
        <v>-</v>
      </c>
      <c r="Z27" s="434" t="str">
        <f xml:space="preserve"> CHOOSE(Ввод!$FG$22,CHOOSE(Ввод!$FG$5,Ввод!BL158,Ввод!BR158,Ввод!BX158),CHOOSE(Ввод!$FG$5,Ввод!AR158,Ввод!AX158,Ввод!BD158))</f>
        <v>-</v>
      </c>
      <c r="AA27" s="417" t="str">
        <f xml:space="preserve"> CHOOSE(Ввод!$FG$22,CHOOSE(Ввод!$FG$5,Ввод!BM158,Ввод!BS158,Ввод!BY158),CHOOSE(Ввод!$FG$5,Ввод!AS158,Ввод!AY158,Ввод!BE158))</f>
        <v>-</v>
      </c>
      <c r="AB27" s="434" t="str">
        <f xml:space="preserve"> CHOOSE(Ввод!$FG$22,CHOOSE(Ввод!$FG$5,Ввод!BN158,Ввод!BT158,Ввод!BZ158),CHOOSE(Ввод!$FG$5,Ввод!AT158,Ввод!AZ158,Ввод!BF158))</f>
        <v>-</v>
      </c>
      <c r="AC27" s="417" t="str">
        <f xml:space="preserve"> CHOOSE(Ввод!$FG$22,CHOOSE(Ввод!$FG$5,Ввод!BO158,Ввод!BU158,Ввод!CA158),CHOOSE(Ввод!$FG$5,Ввод!AU158,Ввод!BA158,Ввод!BG158))</f>
        <v>-</v>
      </c>
      <c r="AD27" s="435">
        <f>CHOOSE(Ввод!$FG$5,Ввод!DR28,Ввод!DX28,Ввод!ED28)</f>
        <v>6</v>
      </c>
      <c r="AE27" s="436">
        <f>CHOOSE(Ввод!$FG$5,Ввод!DS28,Ввод!DY28,Ввод!EE28)</f>
        <v>3</v>
      </c>
      <c r="AF27" s="435">
        <f>CHOOSE(Ввод!$FG$5,Ввод!DT28,Ввод!DZ28,Ввод!EF28)</f>
        <v>11</v>
      </c>
      <c r="AG27" s="436">
        <f>CHOOSE(Ввод!$FG$5,Ввод!DU28,Ввод!EA28,Ввод!EG28)</f>
        <v>12</v>
      </c>
      <c r="AH27" s="435">
        <f>CHOOSE(Ввод!$FG$5,Ввод!DV28,Ввод!EB28,Ввод!EH28)</f>
        <v>11</v>
      </c>
      <c r="AI27" s="436">
        <f>CHOOSE(Ввод!$FG$5,Ввод!DW28,Ввод!EC28,Ввод!EI28)</f>
        <v>11</v>
      </c>
      <c r="AJ27" s="693">
        <f xml:space="preserve"> CHOOSE(Ввод!$FG$12,CHOOSE(Ввод!$FG$5,Ввод!EL28,Ввод!ER28,Ввод!EX28),CHOOSE(Ввод!$FG$5,Ввод!CX28,Ввод!DD28,Ввод!DJ28))</f>
        <v>3.0999999999999996</v>
      </c>
      <c r="AK27" s="694">
        <f xml:space="preserve"> CHOOSE(Ввод!$FG$12,CHOOSE(Ввод!$FG$5,Ввод!EM28,Ввод!ES28,Ввод!EY28),CHOOSE(Ввод!$FG$5,Ввод!CY28,Ввод!DE28,Ввод!DK28))</f>
        <v>27.3</v>
      </c>
      <c r="AL27" s="693">
        <f xml:space="preserve"> CHOOSE(Ввод!$FG$12,CHOOSE(Ввод!$FG$5,Ввод!EN28,Ввод!ET28,Ввод!EZ28),CHOOSE(Ввод!$FG$5,Ввод!CZ28,Ввод!DF28,Ввод!DL28))</f>
        <v>5.7</v>
      </c>
      <c r="AM27" s="694">
        <f xml:space="preserve"> CHOOSE(Ввод!$FG$12,CHOOSE(Ввод!$FG$5,Ввод!EO28,Ввод!EU28,Ввод!FA28),CHOOSE(Ввод!$FG$5,Ввод!DA28,Ввод!DG28,Ввод!DM28))</f>
        <v>17.3</v>
      </c>
      <c r="AN27" s="693">
        <f xml:space="preserve"> CHOOSE(Ввод!$FG$12,CHOOSE(Ввод!$FG$5,Ввод!EP28,Ввод!EV28,Ввод!FB28),CHOOSE(Ввод!$FG$5,Ввод!DB28,Ввод!DH28,Ввод!DN28))</f>
        <v>5.0999999999999996</v>
      </c>
      <c r="AO27" s="694">
        <f xml:space="preserve"> CHOOSE(Ввод!$FG$12,CHOOSE(Ввод!$FG$5,Ввод!EQ28,Ввод!EW28,Ввод!FC28),CHOOSE(Ввод!$FG$5,Ввод!DC28,Ввод!DI28,Ввод!DO28))</f>
        <v>16.899999999999999</v>
      </c>
      <c r="AP27" s="420"/>
      <c r="AQ27" s="1068"/>
      <c r="AR27" s="1068"/>
      <c r="AS27" s="1068"/>
      <c r="AT27" s="1068"/>
      <c r="AU27" s="1068"/>
      <c r="AV27" s="1068"/>
      <c r="AW27" s="1068"/>
      <c r="AX27" s="1068"/>
      <c r="AY27" s="1068"/>
      <c r="AZ27" s="1068"/>
      <c r="BA27" s="1068"/>
      <c r="BB27" s="1068"/>
      <c r="BC27" s="1068"/>
      <c r="BD27" s="1068"/>
      <c r="BE27" s="1068"/>
      <c r="BF27" s="1068"/>
      <c r="BG27" s="1068"/>
      <c r="BH27" s="1068"/>
      <c r="BI27" s="1068"/>
      <c r="BJ27" s="1068"/>
      <c r="BK27" s="1068"/>
      <c r="BL27" s="1068"/>
      <c r="BM27" s="1068"/>
      <c r="BN27" s="1068"/>
      <c r="BO27" s="1068"/>
      <c r="BP27" s="1068"/>
      <c r="BQ27" s="1068"/>
      <c r="BR27" s="1068"/>
      <c r="BS27" s="1068"/>
      <c r="BT27" s="1068"/>
      <c r="BU27" s="1068"/>
      <c r="BV27" s="1068"/>
      <c r="BW27" s="1068"/>
      <c r="BX27" s="1068"/>
      <c r="BY27" s="1068"/>
      <c r="BZ27" s="1068"/>
      <c r="CA27" s="1068"/>
      <c r="CB27" s="1068"/>
      <c r="CC27" s="1068"/>
      <c r="CD27" s="1068"/>
      <c r="CE27" s="1068"/>
      <c r="CF27" s="1068"/>
      <c r="CG27" s="1068"/>
      <c r="CH27" s="1068"/>
      <c r="CI27" s="1068"/>
      <c r="CJ27" s="1068"/>
      <c r="CK27" s="1069"/>
      <c r="CL27" s="1069"/>
      <c r="CN27" s="1073"/>
      <c r="CO27" s="1061"/>
      <c r="CP27" s="1061"/>
      <c r="CQ27" s="1061"/>
      <c r="CR27" s="1061"/>
      <c r="CS27" s="1061"/>
      <c r="CT27" s="1061"/>
      <c r="CU27" s="1061"/>
      <c r="CV27" s="1061"/>
    </row>
    <row r="28" spans="1:162" ht="11.85" customHeight="1" x14ac:dyDescent="0.25">
      <c r="A28" s="931">
        <v>24</v>
      </c>
      <c r="B28" s="932" t="str">
        <f>Ст.прогноза!I26</f>
        <v>Горк.</v>
      </c>
      <c r="C28" s="932" t="str">
        <f>Ст.прогноза!D26</f>
        <v>Казанский</v>
      </c>
      <c r="D28" s="933" t="str">
        <f>Ст.прогноза!E26</f>
        <v>Казань</v>
      </c>
      <c r="E28" s="934">
        <f>Ст.прогноза!G26</f>
        <v>0</v>
      </c>
      <c r="F28" s="429" t="str">
        <f>CHOOSE(Ввод!$FG$5,Ввод!AP29,Ввод!AV29,Ввод!BB29)</f>
        <v>··</v>
      </c>
      <c r="G28" s="430" t="str">
        <f>CHOOSE(Ввод!$FG$5,Ввод!AQ29,Ввод!AW29,Ввод!BC29)</f>
        <v>···</v>
      </c>
      <c r="H28" s="429" t="str">
        <f>CHOOSE(Ввод!$FG$5,Ввод!AR29,Ввод!AX29,Ввод!BD29)</f>
        <v>·</v>
      </c>
      <c r="I28" s="430" t="str">
        <f>CHOOSE(Ввод!$FG$5,Ввод!AS29,Ввод!AY29,Ввод!BE29)</f>
        <v>·</v>
      </c>
      <c r="J28" s="429" t="str">
        <f>CHOOSE(Ввод!$FG$5,Ввод!AT29,Ввод!AZ29,Ввод!BF29)</f>
        <v/>
      </c>
      <c r="K28" s="430" t="str">
        <f>CHOOSE(Ввод!$FG$5,Ввод!AU29,Ввод!BA29,Ввод!BG29)</f>
        <v>·</v>
      </c>
      <c r="L28" s="431">
        <f>CHOOSE(Ввод!$FG$5,Ввод!BJ29,Ввод!BP29,Ввод!BV29)</f>
        <v>10</v>
      </c>
      <c r="M28" s="432">
        <f>CHOOSE(Ввод!$FG$5,Ввод!BK29,Ввод!BQ29,Ввод!BW29)</f>
        <v>20</v>
      </c>
      <c r="N28" s="431">
        <f>CHOOSE(Ввод!$FG$5,Ввод!BL29,Ввод!BR29,Ввод!BX29)</f>
        <v>1</v>
      </c>
      <c r="O28" s="432">
        <f>CHOOSE(Ввод!$FG$5,Ввод!BM29,Ввод!BS29,Ввод!BY29)</f>
        <v>2</v>
      </c>
      <c r="P28" s="431">
        <f>CHOOSE(Ввод!$FG$5,Ввод!BN29,Ввод!BT29,Ввод!BZ29)</f>
        <v>0</v>
      </c>
      <c r="Q28" s="433">
        <f>CHOOSE(Ввод!$FG$5,Ввод!BO29,Ввод!BU29,Ввод!CA29)</f>
        <v>1</v>
      </c>
      <c r="R28" s="650">
        <f>CHOOSE(Ввод!$FG$5,Ввод!CD29,Ввод!CJ29,Ввод!CP29)</f>
        <v>8.8000000000000007</v>
      </c>
      <c r="S28" s="651">
        <f>CHOOSE(Ввод!$FG$5,Ввод!CE29,Ввод!CK29,Ввод!CQ29)</f>
        <v>9.5</v>
      </c>
      <c r="T28" s="650">
        <f>CHOOSE(Ввод!$FG$5,Ввод!CF29,Ввод!CL29,Ввод!CR29)</f>
        <v>8.1</v>
      </c>
      <c r="U28" s="651">
        <f>CHOOSE(Ввод!$FG$5,Ввод!CG29,Ввод!CM29,Ввод!CS29)</f>
        <v>13.3</v>
      </c>
      <c r="V28" s="650">
        <f>CHOOSE(Ввод!$FG$5,Ввод!CH29,Ввод!CN29,Ввод!CT29)</f>
        <v>7.9</v>
      </c>
      <c r="W28" s="651">
        <f>CHOOSE(Ввод!$FG$5,Ввод!CI29,Ввод!CO29,Ввод!CU29)</f>
        <v>17</v>
      </c>
      <c r="X28" s="434" t="str">
        <f xml:space="preserve"> CHOOSE(Ввод!$FG$22,CHOOSE(Ввод!$FG$5,Ввод!BJ159,Ввод!BP159,Ввод!BV159),CHOOSE(Ввод!$FG$5,Ввод!AP159,Ввод!AV159,Ввод!BB159))</f>
        <v>-</v>
      </c>
      <c r="Y28" s="417" t="str">
        <f xml:space="preserve"> CHOOSE(Ввод!$FG$22,CHOOSE(Ввод!$FG$5,Ввод!BK159,Ввод!BQ159,Ввод!BW159),CHOOSE(Ввод!$FG$5,Ввод!AQ159,Ввод!AW159,Ввод!BC159))</f>
        <v>-</v>
      </c>
      <c r="Z28" s="434" t="str">
        <f xml:space="preserve"> CHOOSE(Ввод!$FG$22,CHOOSE(Ввод!$FG$5,Ввод!BL159,Ввод!BR159,Ввод!BX159),CHOOSE(Ввод!$FG$5,Ввод!AR159,Ввод!AX159,Ввод!BD159))</f>
        <v>-</v>
      </c>
      <c r="AA28" s="417" t="str">
        <f xml:space="preserve"> CHOOSE(Ввод!$FG$22,CHOOSE(Ввод!$FG$5,Ввод!BM159,Ввод!BS159,Ввод!BY159),CHOOSE(Ввод!$FG$5,Ввод!AS159,Ввод!AY159,Ввод!BE159))</f>
        <v>-</v>
      </c>
      <c r="AB28" s="434" t="str">
        <f xml:space="preserve"> CHOOSE(Ввод!$FG$22,CHOOSE(Ввод!$FG$5,Ввод!BN159,Ввод!BT159,Ввод!BZ159),CHOOSE(Ввод!$FG$5,Ввод!AT159,Ввод!AZ159,Ввод!BF159))</f>
        <v>-</v>
      </c>
      <c r="AC28" s="417" t="str">
        <f xml:space="preserve"> CHOOSE(Ввод!$FG$22,CHOOSE(Ввод!$FG$5,Ввод!BO159,Ввод!BU159,Ввод!CA159),CHOOSE(Ввод!$FG$5,Ввод!AU159,Ввод!BA159,Ввод!BG159))</f>
        <v>-</v>
      </c>
      <c r="AD28" s="435">
        <f>CHOOSE(Ввод!$FG$5,Ввод!DR29,Ввод!DX29,Ввод!ED29)</f>
        <v>7</v>
      </c>
      <c r="AE28" s="436">
        <f>CHOOSE(Ввод!$FG$5,Ввод!DS29,Ввод!DY29,Ввод!EE29)</f>
        <v>15</v>
      </c>
      <c r="AF28" s="435">
        <f>CHOOSE(Ввод!$FG$5,Ввод!DT29,Ввод!DZ29,Ввод!EF29)</f>
        <v>13</v>
      </c>
      <c r="AG28" s="436">
        <f>CHOOSE(Ввод!$FG$5,Ввод!DU29,Ввод!EA29,Ввод!EG29)</f>
        <v>13</v>
      </c>
      <c r="AH28" s="435">
        <f>CHOOSE(Ввод!$FG$5,Ввод!DV29,Ввод!EB29,Ввод!EH29)</f>
        <v>12</v>
      </c>
      <c r="AI28" s="436">
        <f>CHOOSE(Ввод!$FG$5,Ввод!DW29,Ввод!EC29,Ввод!EI29)</f>
        <v>10</v>
      </c>
      <c r="AJ28" s="693">
        <f xml:space="preserve"> CHOOSE(Ввод!$FG$12,CHOOSE(Ввод!$FG$5,Ввод!EL29,Ввод!ER29,Ввод!EX29),CHOOSE(Ввод!$FG$5,Ввод!CX29,Ввод!DD29,Ввод!DJ29))</f>
        <v>6.8000000000000007</v>
      </c>
      <c r="AK28" s="694">
        <f xml:space="preserve"> CHOOSE(Ввод!$FG$12,CHOOSE(Ввод!$FG$5,Ввод!EM29,Ввод!ES29,Ввод!EY29),CHOOSE(Ввод!$FG$5,Ввод!CY29,Ввод!DE29,Ввод!DK29))</f>
        <v>13.5</v>
      </c>
      <c r="AL28" s="693">
        <f xml:space="preserve"> CHOOSE(Ввод!$FG$12,CHOOSE(Ввод!$FG$5,Ввод!EN29,Ввод!ET29,Ввод!EZ29),CHOOSE(Ввод!$FG$5,Ввод!CZ29,Ввод!DF29,Ввод!DL29))</f>
        <v>6.1</v>
      </c>
      <c r="AM28" s="694">
        <f xml:space="preserve"> CHOOSE(Ввод!$FG$12,CHOOSE(Ввод!$FG$5,Ввод!EO29,Ввод!EU29,Ввод!FA29),CHOOSE(Ввод!$FG$5,Ввод!DA29,Ввод!DG29,Ввод!DM29))</f>
        <v>17.100000000000001</v>
      </c>
      <c r="AN28" s="693">
        <f xml:space="preserve"> CHOOSE(Ввод!$FG$12,CHOOSE(Ввод!$FG$5,Ввод!EP29,Ввод!EV29,Ввод!FB29),CHOOSE(Ввод!$FG$5,Ввод!DB29,Ввод!DH29,Ввод!DN29))</f>
        <v>5.9</v>
      </c>
      <c r="AO28" s="694">
        <f xml:space="preserve"> CHOOSE(Ввод!$FG$12,CHOOSE(Ввод!$FG$5,Ввод!EQ29,Ввод!EW29,Ввод!FC29),CHOOSE(Ввод!$FG$5,Ввод!DC29,Ввод!DI29,Ввод!DO29))</f>
        <v>26.8</v>
      </c>
      <c r="AP28" s="420"/>
      <c r="AQ28" s="1068"/>
      <c r="AR28" s="1068"/>
      <c r="AS28" s="1068"/>
      <c r="AT28" s="1068"/>
      <c r="AU28" s="1068"/>
      <c r="AV28" s="1068"/>
      <c r="AW28" s="1068"/>
      <c r="AX28" s="1068"/>
      <c r="AY28" s="1068"/>
      <c r="AZ28" s="1068"/>
      <c r="BA28" s="1068"/>
      <c r="BB28" s="1068"/>
      <c r="BC28" s="1068"/>
      <c r="BD28" s="1068"/>
      <c r="BE28" s="1068"/>
      <c r="BF28" s="1068"/>
      <c r="BG28" s="1068"/>
      <c r="BH28" s="1068"/>
      <c r="BI28" s="1068"/>
      <c r="BJ28" s="1068"/>
      <c r="BK28" s="1068"/>
      <c r="BL28" s="1068"/>
      <c r="BM28" s="1068"/>
      <c r="BN28" s="1068"/>
      <c r="BO28" s="1068"/>
      <c r="BP28" s="1068"/>
      <c r="BQ28" s="1068"/>
      <c r="BR28" s="1068"/>
      <c r="BS28" s="1068"/>
      <c r="BT28" s="1068"/>
      <c r="BU28" s="1068"/>
      <c r="BV28" s="1068"/>
      <c r="BW28" s="1068"/>
      <c r="BX28" s="1068"/>
      <c r="BY28" s="1068"/>
      <c r="BZ28" s="1068"/>
      <c r="CA28" s="1068"/>
      <c r="CB28" s="1068"/>
      <c r="CC28" s="1068"/>
      <c r="CD28" s="1068"/>
      <c r="CE28" s="1068"/>
      <c r="CF28" s="1068"/>
      <c r="CG28" s="1068"/>
      <c r="CH28" s="1068"/>
      <c r="CI28" s="1068"/>
      <c r="CJ28" s="1068"/>
      <c r="CK28" s="1069"/>
      <c r="CL28" s="1069"/>
      <c r="CN28" s="1073"/>
      <c r="CO28" s="1061"/>
      <c r="CP28" s="1061"/>
      <c r="CQ28" s="1061"/>
      <c r="CR28" s="1061"/>
      <c r="CS28" s="1061"/>
      <c r="CT28" s="1061"/>
      <c r="CU28" s="1061"/>
      <c r="CV28" s="1061"/>
    </row>
    <row r="29" spans="1:162" ht="11.85" customHeight="1" x14ac:dyDescent="0.25">
      <c r="A29" s="931">
        <v>25</v>
      </c>
      <c r="B29" s="932" t="str">
        <f>Ст.прогноза!I27</f>
        <v>Горк.</v>
      </c>
      <c r="C29" s="932" t="str">
        <f>Ст.прогноза!D27</f>
        <v>Ижевский</v>
      </c>
      <c r="D29" s="933" t="str">
        <f>Ст.прогноза!E27</f>
        <v>Ижевск</v>
      </c>
      <c r="E29" s="934">
        <f>Ст.прогноза!G27</f>
        <v>1</v>
      </c>
      <c r="F29" s="429" t="str">
        <f>CHOOSE(Ввод!$FG$5,Ввод!AP30,Ввод!AV30,Ввод!BB30)</f>
        <v>·</v>
      </c>
      <c r="G29" s="430" t="str">
        <f>CHOOSE(Ввод!$FG$5,Ввод!AQ30,Ввод!AW30,Ввод!BC30)</f>
        <v>···</v>
      </c>
      <c r="H29" s="429" t="str">
        <f>CHOOSE(Ввод!$FG$5,Ввод!AR30,Ввод!AX30,Ввод!BD30)</f>
        <v>··</v>
      </c>
      <c r="I29" s="430" t="str">
        <f>CHOOSE(Ввод!$FG$5,Ввод!AS30,Ввод!AY30,Ввод!BE30)</f>
        <v>··</v>
      </c>
      <c r="J29" s="429" t="str">
        <f>CHOOSE(Ввод!$FG$5,Ввод!AT30,Ввод!AZ30,Ввод!BF30)</f>
        <v/>
      </c>
      <c r="K29" s="430" t="str">
        <f>CHOOSE(Ввод!$FG$5,Ввод!AU30,Ввод!BA30,Ввод!BG30)</f>
        <v>·</v>
      </c>
      <c r="L29" s="431">
        <f>CHOOSE(Ввод!$FG$5,Ввод!BJ30,Ввод!BP30,Ввод!BV30)</f>
        <v>2</v>
      </c>
      <c r="M29" s="432">
        <f>CHOOSE(Ввод!$FG$5,Ввод!BK30,Ввод!BQ30,Ввод!BW30)</f>
        <v>20</v>
      </c>
      <c r="N29" s="431">
        <f>CHOOSE(Ввод!$FG$5,Ввод!BL30,Ввод!BR30,Ввод!BX30)</f>
        <v>10</v>
      </c>
      <c r="O29" s="432">
        <f>CHOOSE(Ввод!$FG$5,Ввод!BM30,Ввод!BS30,Ввод!BY30)</f>
        <v>5</v>
      </c>
      <c r="P29" s="431">
        <f>CHOOSE(Ввод!$FG$5,Ввод!BN30,Ввод!BT30,Ввод!BZ30)</f>
        <v>0</v>
      </c>
      <c r="Q29" s="433">
        <f>CHOOSE(Ввод!$FG$5,Ввод!BO30,Ввод!BU30,Ввод!CA30)</f>
        <v>2</v>
      </c>
      <c r="R29" s="650">
        <f>CHOOSE(Ввод!$FG$5,Ввод!CD30,Ввод!CJ30,Ввод!CP30)</f>
        <v>12.1</v>
      </c>
      <c r="S29" s="651">
        <f>CHOOSE(Ввод!$FG$5,Ввод!CE30,Ввод!CK30,Ввод!CQ30)</f>
        <v>15</v>
      </c>
      <c r="T29" s="650">
        <f>CHOOSE(Ввод!$FG$5,Ввод!CF30,Ввод!CL30,Ввод!CR30)</f>
        <v>8.4</v>
      </c>
      <c r="U29" s="651">
        <f>CHOOSE(Ввод!$FG$5,Ввод!CG30,Ввод!CM30,Ввод!CS30)</f>
        <v>9.6999999999999993</v>
      </c>
      <c r="V29" s="650">
        <f>CHOOSE(Ввод!$FG$5,Ввод!CH30,Ввод!CN30,Ввод!CT30)</f>
        <v>7.8</v>
      </c>
      <c r="W29" s="651">
        <f>CHOOSE(Ввод!$FG$5,Ввод!CI30,Ввод!CO30,Ввод!CU30)</f>
        <v>14.2</v>
      </c>
      <c r="X29" s="434" t="str">
        <f xml:space="preserve"> CHOOSE(Ввод!$FG$22,CHOOSE(Ввод!$FG$5,Ввод!BJ160,Ввод!BP160,Ввод!BV160),CHOOSE(Ввод!$FG$5,Ввод!AP160,Ввод!AV160,Ввод!BB160))</f>
        <v>-</v>
      </c>
      <c r="Y29" s="417" t="str">
        <f xml:space="preserve"> CHOOSE(Ввод!$FG$22,CHOOSE(Ввод!$FG$5,Ввод!BK160,Ввод!BQ160,Ввод!BW160),CHOOSE(Ввод!$FG$5,Ввод!AQ160,Ввод!AW160,Ввод!BC160))</f>
        <v>-</v>
      </c>
      <c r="Z29" s="434" t="str">
        <f xml:space="preserve"> CHOOSE(Ввод!$FG$22,CHOOSE(Ввод!$FG$5,Ввод!BL160,Ввод!BR160,Ввод!BX160),CHOOSE(Ввод!$FG$5,Ввод!AR160,Ввод!AX160,Ввод!BD160))</f>
        <v>-</v>
      </c>
      <c r="AA29" s="417" t="str">
        <f xml:space="preserve"> CHOOSE(Ввод!$FG$22,CHOOSE(Ввод!$FG$5,Ввод!BM160,Ввод!BS160,Ввод!BY160),CHOOSE(Ввод!$FG$5,Ввод!AS160,Ввод!AY160,Ввод!BE160))</f>
        <v>-</v>
      </c>
      <c r="AB29" s="434" t="str">
        <f xml:space="preserve"> CHOOSE(Ввод!$FG$22,CHOOSE(Ввод!$FG$5,Ввод!BN160,Ввод!BT160,Ввод!BZ160),CHOOSE(Ввод!$FG$5,Ввод!AT160,Ввод!AZ160,Ввод!BF160))</f>
        <v>-</v>
      </c>
      <c r="AC29" s="417" t="str">
        <f xml:space="preserve"> CHOOSE(Ввод!$FG$22,CHOOSE(Ввод!$FG$5,Ввод!BO160,Ввод!BU160,Ввод!CA160),CHOOSE(Ввод!$FG$5,Ввод!AU160,Ввод!BA160,Ввод!BG160))</f>
        <v>-</v>
      </c>
      <c r="AD29" s="435">
        <f>CHOOSE(Ввод!$FG$5,Ввод!DR30,Ввод!DX30,Ввод!ED30)</f>
        <v>10</v>
      </c>
      <c r="AE29" s="436">
        <f>CHOOSE(Ввод!$FG$5,Ввод!DS30,Ввод!DY30,Ввод!EE30)</f>
        <v>18</v>
      </c>
      <c r="AF29" s="435">
        <f>CHOOSE(Ввод!$FG$5,Ввод!DT30,Ввод!DZ30,Ввод!EF30)</f>
        <v>13</v>
      </c>
      <c r="AG29" s="436">
        <f>CHOOSE(Ввод!$FG$5,Ввод!DU30,Ввод!EA30,Ввод!EG30)</f>
        <v>13</v>
      </c>
      <c r="AH29" s="435">
        <f>CHOOSE(Ввод!$FG$5,Ввод!DV30,Ввод!EB30,Ввод!EH30)</f>
        <v>12</v>
      </c>
      <c r="AI29" s="436">
        <f>CHOOSE(Ввод!$FG$5,Ввод!DW30,Ввод!EC30,Ввод!EI30)</f>
        <v>11</v>
      </c>
      <c r="AJ29" s="693">
        <f xml:space="preserve"> CHOOSE(Ввод!$FG$12,CHOOSE(Ввод!$FG$5,Ввод!EL30,Ввод!ER30,Ввод!EX30),CHOOSE(Ввод!$FG$5,Ввод!CX30,Ввод!DD30,Ввод!DJ30))</f>
        <v>10.1</v>
      </c>
      <c r="AK29" s="694">
        <f xml:space="preserve"> CHOOSE(Ввод!$FG$12,CHOOSE(Ввод!$FG$5,Ввод!EM30,Ввод!ES30,Ввод!EY30),CHOOSE(Ввод!$FG$5,Ввод!CY30,Ввод!DE30,Ввод!DK30))</f>
        <v>17.8</v>
      </c>
      <c r="AL29" s="693">
        <f xml:space="preserve"> CHOOSE(Ввод!$FG$12,CHOOSE(Ввод!$FG$5,Ввод!EN30,Ввод!ET30,Ввод!EZ30),CHOOSE(Ввод!$FG$5,Ввод!CZ30,Ввод!DF30,Ввод!DL30))</f>
        <v>6.4</v>
      </c>
      <c r="AM29" s="694">
        <f xml:space="preserve"> CHOOSE(Ввод!$FG$12,CHOOSE(Ввод!$FG$5,Ввод!EO30,Ввод!EU30,Ввод!FA30),CHOOSE(Ввод!$FG$5,Ввод!DA30,Ввод!DG30,Ввод!DM30))</f>
        <v>13.7</v>
      </c>
      <c r="AN29" s="693">
        <f xml:space="preserve"> CHOOSE(Ввод!$FG$12,CHOOSE(Ввод!$FG$5,Ввод!EP30,Ввод!EV30,Ввод!FB30),CHOOSE(Ввод!$FG$5,Ввод!DB30,Ввод!DH30,Ввод!DN30))</f>
        <v>5.8</v>
      </c>
      <c r="AO29" s="694">
        <f xml:space="preserve"> CHOOSE(Ввод!$FG$12,CHOOSE(Ввод!$FG$5,Ввод!EQ30,Ввод!EW30,Ввод!FC30),CHOOSE(Ввод!$FG$5,Ввод!DC30,Ввод!DI30,Ввод!DO30))</f>
        <v>21.2</v>
      </c>
      <c r="AP29" s="420"/>
      <c r="AQ29" s="1068"/>
      <c r="AR29" s="1068"/>
      <c r="AS29" s="1068"/>
      <c r="AT29" s="1068"/>
      <c r="AU29" s="1068"/>
      <c r="AV29" s="1068"/>
      <c r="AW29" s="1068"/>
      <c r="AX29" s="1068"/>
      <c r="AY29" s="1068"/>
      <c r="AZ29" s="1068"/>
      <c r="BA29" s="1068"/>
      <c r="BB29" s="1068"/>
      <c r="BC29" s="1068"/>
      <c r="BD29" s="1068"/>
      <c r="BE29" s="1068"/>
      <c r="BF29" s="1068"/>
      <c r="BG29" s="1068"/>
      <c r="BH29" s="1068"/>
      <c r="BI29" s="1068"/>
      <c r="BJ29" s="1068"/>
      <c r="BK29" s="1068"/>
      <c r="BL29" s="1068"/>
      <c r="BM29" s="1068"/>
      <c r="BN29" s="1068"/>
      <c r="BO29" s="1068"/>
      <c r="BP29" s="1068"/>
      <c r="BQ29" s="1068"/>
      <c r="BR29" s="1068"/>
      <c r="BS29" s="1068"/>
      <c r="BT29" s="1068"/>
      <c r="BU29" s="1068"/>
      <c r="BV29" s="1068"/>
      <c r="BW29" s="1068"/>
      <c r="BX29" s="1068"/>
      <c r="BY29" s="1068"/>
      <c r="BZ29" s="1068"/>
      <c r="CA29" s="1068"/>
      <c r="CB29" s="1068"/>
      <c r="CC29" s="1068"/>
      <c r="CD29" s="1068"/>
      <c r="CE29" s="1068"/>
      <c r="CF29" s="1068"/>
      <c r="CG29" s="1068"/>
      <c r="CH29" s="1068"/>
      <c r="CI29" s="1068"/>
      <c r="CJ29" s="1068"/>
      <c r="CK29" s="1069"/>
      <c r="CL29" s="1069"/>
      <c r="CN29" s="1073"/>
      <c r="CO29" s="1061"/>
      <c r="CP29" s="1061"/>
      <c r="CQ29" s="1061"/>
      <c r="CR29" s="1061"/>
      <c r="CS29" s="1061"/>
      <c r="CT29" s="1061"/>
      <c r="CU29" s="1061"/>
      <c r="CV29" s="1061"/>
    </row>
    <row r="30" spans="1:162" ht="11.85" customHeight="1" x14ac:dyDescent="0.25">
      <c r="A30" s="931">
        <v>26</v>
      </c>
      <c r="B30" s="932" t="str">
        <f>Ст.прогноза!I28</f>
        <v>Горк.</v>
      </c>
      <c r="C30" s="932" t="str">
        <f>Ст.прогноза!D28</f>
        <v>Кировский</v>
      </c>
      <c r="D30" s="933" t="str">
        <f>Ст.прогноза!E28</f>
        <v>Балезино</v>
      </c>
      <c r="E30" s="934">
        <f>Ст.прогноза!G28</f>
        <v>1</v>
      </c>
      <c r="F30" s="429" t="str">
        <f>CHOOSE(Ввод!$FG$5,Ввод!AP31,Ввод!AV31,Ввод!BB31)</f>
        <v/>
      </c>
      <c r="G30" s="430" t="str">
        <f>CHOOSE(Ввод!$FG$5,Ввод!AQ31,Ввод!AW31,Ввод!BC31)</f>
        <v>···</v>
      </c>
      <c r="H30" s="429" t="str">
        <f>CHOOSE(Ввод!$FG$5,Ввод!AR31,Ввод!AX31,Ввод!BD31)</f>
        <v>···</v>
      </c>
      <c r="I30" s="430" t="str">
        <f>CHOOSE(Ввод!$FG$5,Ввод!AS31,Ввод!AY31,Ввод!BE31)</f>
        <v>··</v>
      </c>
      <c r="J30" s="429" t="str">
        <f>CHOOSE(Ввод!$FG$5,Ввод!AT31,Ввод!AZ31,Ввод!BF31)</f>
        <v/>
      </c>
      <c r="K30" s="430" t="str">
        <f>CHOOSE(Ввод!$FG$5,Ввод!AU31,Ввод!BA31,Ввод!BG31)</f>
        <v>··</v>
      </c>
      <c r="L30" s="431">
        <f>CHOOSE(Ввод!$FG$5,Ввод!BJ31,Ввод!BP31,Ввод!BV31)</f>
        <v>0</v>
      </c>
      <c r="M30" s="432">
        <f>CHOOSE(Ввод!$FG$5,Ввод!BK31,Ввод!BQ31,Ввод!BW31)</f>
        <v>30</v>
      </c>
      <c r="N30" s="431">
        <f>CHOOSE(Ввод!$FG$5,Ввод!BL31,Ввод!BR31,Ввод!BX31)</f>
        <v>20</v>
      </c>
      <c r="O30" s="432">
        <f>CHOOSE(Ввод!$FG$5,Ввод!BM31,Ввод!BS31,Ввод!BY31)</f>
        <v>10</v>
      </c>
      <c r="P30" s="431">
        <f>CHOOSE(Ввод!$FG$5,Ввод!BN31,Ввод!BT31,Ввод!BZ31)</f>
        <v>0</v>
      </c>
      <c r="Q30" s="433">
        <f>CHOOSE(Ввод!$FG$5,Ввод!BO31,Ввод!BU31,Ввод!CA31)</f>
        <v>5</v>
      </c>
      <c r="R30" s="650">
        <f>CHOOSE(Ввод!$FG$5,Ввод!CD31,Ввод!CJ31,Ввод!CP31)</f>
        <v>8.6999999999999993</v>
      </c>
      <c r="S30" s="651">
        <f>CHOOSE(Ввод!$FG$5,Ввод!CE31,Ввод!CK31,Ввод!CQ31)</f>
        <v>14.2</v>
      </c>
      <c r="T30" s="650">
        <f>CHOOSE(Ввод!$FG$5,Ввод!CF31,Ввод!CL31,Ввод!CR31)</f>
        <v>7.1</v>
      </c>
      <c r="U30" s="651">
        <f>CHOOSE(Ввод!$FG$5,Ввод!CG31,Ввод!CM31,Ввод!CS31)</f>
        <v>10.4</v>
      </c>
      <c r="V30" s="650">
        <f>CHOOSE(Ввод!$FG$5,Ввод!CH31,Ввод!CN31,Ввод!CT31)</f>
        <v>7.7</v>
      </c>
      <c r="W30" s="651">
        <f>CHOOSE(Ввод!$FG$5,Ввод!CI31,Ввод!CO31,Ввод!CU31)</f>
        <v>13.1</v>
      </c>
      <c r="X30" s="434" t="str">
        <f xml:space="preserve"> CHOOSE(Ввод!$FG$22,CHOOSE(Ввод!$FG$5,Ввод!BJ161,Ввод!BP161,Ввод!BV161),CHOOSE(Ввод!$FG$5,Ввод!AP161,Ввод!AV161,Ввод!BB161))</f>
        <v>-</v>
      </c>
      <c r="Y30" s="417" t="str">
        <f xml:space="preserve"> CHOOSE(Ввод!$FG$22,CHOOSE(Ввод!$FG$5,Ввод!BK161,Ввод!BQ161,Ввод!BW161),CHOOSE(Ввод!$FG$5,Ввод!AQ161,Ввод!AW161,Ввод!BC161))</f>
        <v>-</v>
      </c>
      <c r="Z30" s="434" t="str">
        <f xml:space="preserve"> CHOOSE(Ввод!$FG$22,CHOOSE(Ввод!$FG$5,Ввод!BL161,Ввод!BR161,Ввод!BX161),CHOOSE(Ввод!$FG$5,Ввод!AR161,Ввод!AX161,Ввод!BD161))</f>
        <v>-</v>
      </c>
      <c r="AA30" s="417" t="str">
        <f xml:space="preserve"> CHOOSE(Ввод!$FG$22,CHOOSE(Ввод!$FG$5,Ввод!BM161,Ввод!BS161,Ввод!BY161),CHOOSE(Ввод!$FG$5,Ввод!AS161,Ввод!AY161,Ввод!BE161))</f>
        <v>-</v>
      </c>
      <c r="AB30" s="434" t="str">
        <f xml:space="preserve"> CHOOSE(Ввод!$FG$22,CHOOSE(Ввод!$FG$5,Ввод!BN161,Ввод!BT161,Ввод!BZ161),CHOOSE(Ввод!$FG$5,Ввод!AT161,Ввод!AZ161,Ввод!BF161))</f>
        <v>-</v>
      </c>
      <c r="AC30" s="417" t="str">
        <f xml:space="preserve"> CHOOSE(Ввод!$FG$22,CHOOSE(Ввод!$FG$5,Ввод!BO161,Ввод!BU161,Ввод!CA161),CHOOSE(Ввод!$FG$5,Ввод!AU161,Ввод!BA161,Ввод!BG161))</f>
        <v>-</v>
      </c>
      <c r="AD30" s="435">
        <f>CHOOSE(Ввод!$FG$5,Ввод!DR31,Ввод!DX31,Ввод!ED31)</f>
        <v>8</v>
      </c>
      <c r="AE30" s="436">
        <f>CHOOSE(Ввод!$FG$5,Ввод!DS31,Ввод!DY31,Ввод!EE31)</f>
        <v>12</v>
      </c>
      <c r="AF30" s="435">
        <f>CHOOSE(Ввод!$FG$5,Ввод!DT31,Ввод!DZ31,Ввод!EF31)</f>
        <v>18</v>
      </c>
      <c r="AG30" s="436">
        <f>CHOOSE(Ввод!$FG$5,Ввод!DU31,Ввод!EA31,Ввод!EG31)</f>
        <v>13</v>
      </c>
      <c r="AH30" s="435">
        <f>CHOOSE(Ввод!$FG$5,Ввод!DV31,Ввод!EB31,Ввод!EH31)</f>
        <v>13</v>
      </c>
      <c r="AI30" s="436">
        <f>CHOOSE(Ввод!$FG$5,Ввод!DW31,Ввод!EC31,Ввод!EI31)</f>
        <v>12</v>
      </c>
      <c r="AJ30" s="693">
        <f xml:space="preserve"> CHOOSE(Ввод!$FG$12,CHOOSE(Ввод!$FG$5,Ввод!EL31,Ввод!ER31,Ввод!EX31),CHOOSE(Ввод!$FG$5,Ввод!CX31,Ввод!DD31,Ввод!DJ31))</f>
        <v>6.6999999999999993</v>
      </c>
      <c r="AK30" s="694">
        <f xml:space="preserve"> CHOOSE(Ввод!$FG$12,CHOOSE(Ввод!$FG$5,Ввод!EM31,Ввод!ES31,Ввод!EY31),CHOOSE(Ввод!$FG$5,Ввод!CY31,Ввод!DE31,Ввод!DK31))</f>
        <v>14.7</v>
      </c>
      <c r="AL30" s="693">
        <f xml:space="preserve"> CHOOSE(Ввод!$FG$12,CHOOSE(Ввод!$FG$5,Ввод!EN31,Ввод!ET31,Ввод!EZ31),CHOOSE(Ввод!$FG$5,Ввод!CZ31,Ввод!DF31,Ввод!DL31))</f>
        <v>5.0999999999999996</v>
      </c>
      <c r="AM30" s="694">
        <f xml:space="preserve"> CHOOSE(Ввод!$FG$12,CHOOSE(Ввод!$FG$5,Ввод!EO31,Ввод!EU31,Ввод!FA31),CHOOSE(Ввод!$FG$5,Ввод!DA31,Ввод!DG31,Ввод!DM31))</f>
        <v>14.4</v>
      </c>
      <c r="AN30" s="693">
        <f xml:space="preserve"> CHOOSE(Ввод!$FG$12,CHOOSE(Ввод!$FG$5,Ввод!EP31,Ввод!EV31,Ввод!FB31),CHOOSE(Ввод!$FG$5,Ввод!DB31,Ввод!DH31,Ввод!DN31))</f>
        <v>5.7</v>
      </c>
      <c r="AO30" s="694">
        <f xml:space="preserve"> CHOOSE(Ввод!$FG$12,CHOOSE(Ввод!$FG$5,Ввод!EQ31,Ввод!EW31,Ввод!FC31),CHOOSE(Ввод!$FG$5,Ввод!DC31,Ввод!DI31,Ввод!DO31))</f>
        <v>17.100000000000001</v>
      </c>
      <c r="AP30" s="420"/>
      <c r="AQ30" s="1068"/>
      <c r="AR30" s="1068"/>
      <c r="AS30" s="1068"/>
      <c r="AT30" s="1068"/>
      <c r="AU30" s="1068"/>
      <c r="AV30" s="1068"/>
      <c r="AW30" s="1068"/>
      <c r="AX30" s="1068"/>
      <c r="AY30" s="1068"/>
      <c r="AZ30" s="1068"/>
      <c r="BA30" s="1068"/>
      <c r="BB30" s="1068"/>
      <c r="BC30" s="1068"/>
      <c r="BD30" s="1068"/>
      <c r="BE30" s="1068"/>
      <c r="BF30" s="1068"/>
      <c r="BG30" s="1068"/>
      <c r="BH30" s="1068"/>
      <c r="BI30" s="1068"/>
      <c r="BJ30" s="1068"/>
      <c r="BK30" s="1068"/>
      <c r="BL30" s="1068"/>
      <c r="BM30" s="1068"/>
      <c r="BN30" s="1068"/>
      <c r="BO30" s="1068"/>
      <c r="BP30" s="1068"/>
      <c r="BQ30" s="1068"/>
      <c r="BR30" s="1068"/>
      <c r="BS30" s="1068"/>
      <c r="BT30" s="1068"/>
      <c r="BU30" s="1068"/>
      <c r="BV30" s="1068"/>
      <c r="BW30" s="1068"/>
      <c r="BX30" s="1068"/>
      <c r="BY30" s="1068"/>
      <c r="BZ30" s="1068"/>
      <c r="CA30" s="1068"/>
      <c r="CB30" s="1068"/>
      <c r="CC30" s="1068"/>
      <c r="CD30" s="1068"/>
      <c r="CE30" s="1068"/>
      <c r="CF30" s="1068"/>
      <c r="CG30" s="1068"/>
      <c r="CH30" s="1068"/>
      <c r="CI30" s="1068"/>
      <c r="CJ30" s="1068"/>
      <c r="CK30" s="1069"/>
      <c r="CL30" s="1069"/>
      <c r="CN30" s="1073"/>
      <c r="CO30" s="1061"/>
      <c r="CP30" s="1061"/>
      <c r="CQ30" s="1061"/>
      <c r="CR30" s="1061"/>
      <c r="CS30" s="1061"/>
      <c r="CT30" s="1061"/>
      <c r="CU30" s="1061"/>
      <c r="CV30" s="1061"/>
    </row>
    <row r="31" spans="1:162" ht="11.85" customHeight="1" x14ac:dyDescent="0.25">
      <c r="A31" s="947">
        <v>27</v>
      </c>
      <c r="B31" s="948" t="str">
        <f>Ст.прогноза!I29</f>
        <v>Горк.</v>
      </c>
      <c r="C31" s="948" t="str">
        <f>Ст.прогноза!D29</f>
        <v>Муромский</v>
      </c>
      <c r="D31" s="949" t="str">
        <f>Ст.прогноза!E29</f>
        <v>Вековка</v>
      </c>
      <c r="E31" s="950">
        <f>Ст.прогноза!G29</f>
        <v>0</v>
      </c>
      <c r="F31" s="444" t="str">
        <f>CHOOSE(Ввод!$FG$5,Ввод!AP32,Ввод!AV32,Ввод!BB32)</f>
        <v/>
      </c>
      <c r="G31" s="445" t="str">
        <f>CHOOSE(Ввод!$FG$5,Ввод!AQ32,Ввод!AW32,Ввод!BC32)</f>
        <v>·</v>
      </c>
      <c r="H31" s="444" t="str">
        <f>CHOOSE(Ввод!$FG$5,Ввод!AR32,Ввод!AX32,Ввод!BD32)</f>
        <v/>
      </c>
      <c r="I31" s="445" t="str">
        <f>CHOOSE(Ввод!$FG$5,Ввод!AS32,Ввод!AY32,Ввод!BE32)</f>
        <v/>
      </c>
      <c r="J31" s="444" t="str">
        <f>CHOOSE(Ввод!$FG$5,Ввод!AT32,Ввод!AZ32,Ввод!BF32)</f>
        <v/>
      </c>
      <c r="K31" s="445" t="str">
        <f>CHOOSE(Ввод!$FG$5,Ввод!AU32,Ввод!BA32,Ввод!BG32)</f>
        <v>·</v>
      </c>
      <c r="L31" s="466">
        <f>CHOOSE(Ввод!$FG$5,Ввод!BJ32,Ввод!BP32,Ввод!BV32)</f>
        <v>0</v>
      </c>
      <c r="M31" s="471">
        <f>CHOOSE(Ввод!$FG$5,Ввод!BK32,Ввод!BQ32,Ввод!BW32)</f>
        <v>1</v>
      </c>
      <c r="N31" s="466">
        <f>CHOOSE(Ввод!$FG$5,Ввод!BL32,Ввод!BR32,Ввод!BX32)</f>
        <v>0</v>
      </c>
      <c r="O31" s="471">
        <f>CHOOSE(Ввод!$FG$5,Ввод!BM32,Ввод!BS32,Ввод!BY32)</f>
        <v>0</v>
      </c>
      <c r="P31" s="466">
        <f>CHOOSE(Ввод!$FG$5,Ввод!BN32,Ввод!BT32,Ввод!BZ32)</f>
        <v>0</v>
      </c>
      <c r="Q31" s="472">
        <f>CHOOSE(Ввод!$FG$5,Ввод!BO32,Ввод!BU32,Ввод!CA32)</f>
        <v>2</v>
      </c>
      <c r="R31" s="652">
        <f>CHOOSE(Ввод!$FG$5,Ввод!CD32,Ввод!CJ32,Ввод!CP32)</f>
        <v>4.8</v>
      </c>
      <c r="S31" s="653">
        <f>CHOOSE(Ввод!$FG$5,Ввод!CE32,Ввод!CK32,Ввод!CQ32)</f>
        <v>14.4</v>
      </c>
      <c r="T31" s="652">
        <f>CHOOSE(Ввод!$FG$5,Ввод!CF32,Ввод!CL32,Ввод!CR32)</f>
        <v>8.1</v>
      </c>
      <c r="U31" s="653">
        <f>CHOOSE(Ввод!$FG$5,Ввод!CG32,Ввод!CM32,Ввод!CS32)</f>
        <v>15.4</v>
      </c>
      <c r="V31" s="652">
        <f>CHOOSE(Ввод!$FG$5,Ввод!CH32,Ввод!CN32,Ввод!CT32)</f>
        <v>7.5</v>
      </c>
      <c r="W31" s="653">
        <f>CHOOSE(Ввод!$FG$5,Ввод!CI32,Ввод!CO32,Ввод!CU32)</f>
        <v>23.9</v>
      </c>
      <c r="X31" s="473" t="str">
        <f xml:space="preserve"> CHOOSE(Ввод!$FG$22,CHOOSE(Ввод!$FG$5,Ввод!BJ162,Ввод!BP162,Ввод!BV162),CHOOSE(Ввод!$FG$5,Ввод!AP162,Ввод!AV162,Ввод!BB162))</f>
        <v>-</v>
      </c>
      <c r="Y31" s="474" t="str">
        <f xml:space="preserve"> CHOOSE(Ввод!$FG$22,CHOOSE(Ввод!$FG$5,Ввод!BK162,Ввод!BQ162,Ввод!BW162),CHOOSE(Ввод!$FG$5,Ввод!AQ162,Ввод!AW162,Ввод!BC162))</f>
        <v>-</v>
      </c>
      <c r="Z31" s="473" t="str">
        <f xml:space="preserve"> CHOOSE(Ввод!$FG$22,CHOOSE(Ввод!$FG$5,Ввод!BL162,Ввод!BR162,Ввод!BX162),CHOOSE(Ввод!$FG$5,Ввод!AR162,Ввод!AX162,Ввод!BD162))</f>
        <v>-</v>
      </c>
      <c r="AA31" s="474" t="str">
        <f xml:space="preserve"> CHOOSE(Ввод!$FG$22,CHOOSE(Ввод!$FG$5,Ввод!BM162,Ввод!BS162,Ввод!BY162),CHOOSE(Ввод!$FG$5,Ввод!AS162,Ввод!AY162,Ввод!BE162))</f>
        <v>-</v>
      </c>
      <c r="AB31" s="473" t="str">
        <f xml:space="preserve"> CHOOSE(Ввод!$FG$22,CHOOSE(Ввод!$FG$5,Ввод!BN162,Ввод!BT162,Ввод!BZ162),CHOOSE(Ввод!$FG$5,Ввод!AT162,Ввод!AZ162,Ввод!BF162))</f>
        <v>-</v>
      </c>
      <c r="AC31" s="474" t="str">
        <f xml:space="preserve"> CHOOSE(Ввод!$FG$22,CHOOSE(Ввод!$FG$5,Ввод!BO162,Ввод!BU162,Ввод!CA162),CHOOSE(Ввод!$FG$5,Ввод!AU162,Ввод!BA162,Ввод!BG162))</f>
        <v>-</v>
      </c>
      <c r="AD31" s="475">
        <f>CHOOSE(Ввод!$FG$5,Ввод!DR32,Ввод!DX32,Ввод!ED32)</f>
        <v>8</v>
      </c>
      <c r="AE31" s="476">
        <f>CHOOSE(Ввод!$FG$5,Ввод!DS32,Ввод!DY32,Ввод!EE32)</f>
        <v>9</v>
      </c>
      <c r="AF31" s="475">
        <f>CHOOSE(Ввод!$FG$5,Ввод!DT32,Ввод!DZ32,Ввод!EF32)</f>
        <v>9</v>
      </c>
      <c r="AG31" s="476">
        <f>CHOOSE(Ввод!$FG$5,Ввод!DU32,Ввод!EA32,Ввод!EG32)</f>
        <v>9</v>
      </c>
      <c r="AH31" s="475">
        <f>CHOOSE(Ввод!$FG$5,Ввод!DV32,Ввод!EB32,Ввод!EH32)</f>
        <v>8</v>
      </c>
      <c r="AI31" s="476">
        <f>CHOOSE(Ввод!$FG$5,Ввод!DW32,Ввод!EC32,Ввод!EI32)</f>
        <v>12</v>
      </c>
      <c r="AJ31" s="695">
        <f xml:space="preserve"> CHOOSE(Ввод!$FG$12,CHOOSE(Ввод!$FG$5,Ввод!EL32,Ввод!ER32,Ввод!EX32),CHOOSE(Ввод!$FG$5,Ввод!CX32,Ввод!DD32,Ввод!DJ32))</f>
        <v>2.8</v>
      </c>
      <c r="AK31" s="696">
        <f xml:space="preserve"> CHOOSE(Ввод!$FG$12,CHOOSE(Ввод!$FG$5,Ввод!EM32,Ввод!ES32,Ввод!EY32),CHOOSE(Ввод!$FG$5,Ввод!CY32,Ввод!DE32,Ввод!DK32))</f>
        <v>20.399999999999999</v>
      </c>
      <c r="AL31" s="695">
        <f xml:space="preserve"> CHOOSE(Ввод!$FG$12,CHOOSE(Ввод!$FG$5,Ввод!EN32,Ввод!ET32,Ввод!EZ32),CHOOSE(Ввод!$FG$5,Ввод!CZ32,Ввод!DF32,Ввод!DL32))</f>
        <v>6.1</v>
      </c>
      <c r="AM31" s="696">
        <f xml:space="preserve"> CHOOSE(Ввод!$FG$12,CHOOSE(Ввод!$FG$5,Ввод!EO32,Ввод!EU32,Ввод!FA32),CHOOSE(Ввод!$FG$5,Ввод!DA32,Ввод!DG32,Ввод!DM32))</f>
        <v>22.4</v>
      </c>
      <c r="AN31" s="695">
        <f xml:space="preserve"> CHOOSE(Ввод!$FG$12,CHOOSE(Ввод!$FG$5,Ввод!EP32,Ввод!EV32,Ввод!FB32),CHOOSE(Ввод!$FG$5,Ввод!DB32,Ввод!DH32,Ввод!DN32))</f>
        <v>5.5</v>
      </c>
      <c r="AO31" s="696">
        <f xml:space="preserve"> CHOOSE(Ввод!$FG$12,CHOOSE(Ввод!$FG$5,Ввод!EQ32,Ввод!EW32,Ввод!FC32),CHOOSE(Ввод!$FG$5,Ввод!DC32,Ввод!DI32,Ввод!DO32))</f>
        <v>36.9</v>
      </c>
      <c r="AP31" s="420"/>
      <c r="AQ31" s="1068"/>
      <c r="AR31" s="1068"/>
      <c r="AS31" s="1068"/>
      <c r="AT31" s="1068"/>
      <c r="AU31" s="1068"/>
      <c r="AV31" s="1068"/>
      <c r="AW31" s="1068"/>
      <c r="AX31" s="1068"/>
      <c r="AY31" s="1068"/>
      <c r="AZ31" s="1068"/>
      <c r="BA31" s="1068"/>
      <c r="BB31" s="1068"/>
      <c r="BC31" s="1068"/>
      <c r="BD31" s="1068"/>
      <c r="BE31" s="1068"/>
      <c r="BF31" s="1068"/>
      <c r="BG31" s="1068"/>
      <c r="BH31" s="1068"/>
      <c r="BI31" s="1068"/>
      <c r="BJ31" s="1068"/>
      <c r="BK31" s="1068"/>
      <c r="BL31" s="1068"/>
      <c r="BM31" s="1068"/>
      <c r="BN31" s="1068"/>
      <c r="BO31" s="1068"/>
      <c r="BP31" s="1068"/>
      <c r="BQ31" s="1068"/>
      <c r="BR31" s="1068"/>
      <c r="BS31" s="1068"/>
      <c r="BT31" s="1068"/>
      <c r="BU31" s="1068"/>
      <c r="BV31" s="1068"/>
      <c r="BW31" s="1068"/>
      <c r="BX31" s="1068"/>
      <c r="BY31" s="1068"/>
      <c r="BZ31" s="1068"/>
      <c r="CA31" s="1068"/>
      <c r="CB31" s="1068"/>
      <c r="CC31" s="1068"/>
      <c r="CD31" s="1068"/>
      <c r="CE31" s="1068"/>
      <c r="CF31" s="1068"/>
      <c r="CG31" s="1068"/>
      <c r="CH31" s="1068"/>
      <c r="CI31" s="1068"/>
      <c r="CJ31" s="1068"/>
      <c r="CK31" s="1069"/>
      <c r="CL31" s="1069"/>
      <c r="CN31" s="1073"/>
      <c r="CO31" s="1061"/>
      <c r="CP31" s="1061"/>
      <c r="CQ31" s="1061"/>
      <c r="CR31" s="1061"/>
      <c r="CS31" s="1061"/>
      <c r="CT31" s="1061"/>
      <c r="CU31" s="1061"/>
      <c r="CV31" s="1061"/>
    </row>
    <row r="32" spans="1:162" ht="11.85" customHeight="1" x14ac:dyDescent="0.25">
      <c r="A32" s="943">
        <v>28</v>
      </c>
      <c r="B32" s="944" t="str">
        <f>Ст.прогноза!I30</f>
        <v>Сев.</v>
      </c>
      <c r="C32" s="944" t="str">
        <f>Ст.прогноза!D30</f>
        <v>Ярославский</v>
      </c>
      <c r="D32" s="945" t="str">
        <f>Ст.прогноза!E30</f>
        <v>Ярославль</v>
      </c>
      <c r="E32" s="946">
        <f>Ст.прогноза!G30</f>
        <v>0</v>
      </c>
      <c r="F32" s="460" t="str">
        <f>CHOOSE(Ввод!$FG$5,Ввод!AP33,Ввод!AV33,Ввод!BB33)</f>
        <v/>
      </c>
      <c r="G32" s="412" t="str">
        <f>CHOOSE(Ввод!$FG$5,Ввод!AQ33,Ввод!AW33,Ввод!BC33)</f>
        <v>·</v>
      </c>
      <c r="H32" s="460" t="str">
        <f>CHOOSE(Ввод!$FG$5,Ввод!AR33,Ввод!AX33,Ввод!BD33)</f>
        <v>·</v>
      </c>
      <c r="I32" s="412" t="str">
        <f>CHOOSE(Ввод!$FG$5,Ввод!AS33,Ввод!AY33,Ввод!BE33)</f>
        <v>·</v>
      </c>
      <c r="J32" s="460" t="str">
        <f>CHOOSE(Ввод!$FG$5,Ввод!AT33,Ввод!AZ33,Ввод!BF33)</f>
        <v/>
      </c>
      <c r="K32" s="412" t="str">
        <f>CHOOSE(Ввод!$FG$5,Ввод!AU33,Ввод!BA33,Ввод!BG33)</f>
        <v>·</v>
      </c>
      <c r="L32" s="461">
        <f>CHOOSE(Ввод!$FG$5,Ввод!BJ33,Ввод!BP33,Ввод!BV33)</f>
        <v>0</v>
      </c>
      <c r="M32" s="414">
        <f>CHOOSE(Ввод!$FG$5,Ввод!BK33,Ввод!BQ33,Ввод!BW33)</f>
        <v>2</v>
      </c>
      <c r="N32" s="461">
        <f>CHOOSE(Ввод!$FG$5,Ввод!BL33,Ввод!BR33,Ввод!BX33)</f>
        <v>2</v>
      </c>
      <c r="O32" s="414">
        <f>CHOOSE(Ввод!$FG$5,Ввод!BM33,Ввод!BS33,Ввод!BY33)</f>
        <v>1</v>
      </c>
      <c r="P32" s="461">
        <f>CHOOSE(Ввод!$FG$5,Ввод!BN33,Ввод!BT33,Ввод!BZ33)</f>
        <v>0</v>
      </c>
      <c r="Q32" s="415">
        <f>CHOOSE(Ввод!$FG$5,Ввод!BO33,Ввод!BU33,Ввод!CA33)</f>
        <v>2</v>
      </c>
      <c r="R32" s="658">
        <f>CHOOSE(Ввод!$FG$5,Ввод!CD33,Ввод!CJ33,Ввод!CP33)</f>
        <v>5.4</v>
      </c>
      <c r="S32" s="659">
        <f>CHOOSE(Ввод!$FG$5,Ввод!CE33,Ввод!CK33,Ввод!CQ33)</f>
        <v>12.8</v>
      </c>
      <c r="T32" s="658">
        <f>CHOOSE(Ввод!$FG$5,Ввод!CF33,Ввод!CL33,Ввод!CR33)</f>
        <v>7.9</v>
      </c>
      <c r="U32" s="659">
        <f>CHOOSE(Ввод!$FG$5,Ввод!CG33,Ввод!CM33,Ввод!CS33)</f>
        <v>12.1</v>
      </c>
      <c r="V32" s="658">
        <f>CHOOSE(Ввод!$FG$5,Ввод!CH33,Ввод!CN33,Ввод!CT33)</f>
        <v>7.4</v>
      </c>
      <c r="W32" s="659">
        <f>CHOOSE(Ввод!$FG$5,Ввод!CI33,Ввод!CO33,Ввод!CU33)</f>
        <v>21.5</v>
      </c>
      <c r="X32" s="462" t="str">
        <f xml:space="preserve"> CHOOSE(Ввод!$FG$22,CHOOSE(Ввод!$FG$5,Ввод!BJ163,Ввод!BP163,Ввод!BV163),CHOOSE(Ввод!$FG$5,Ввод!AP163,Ввод!AV163,Ввод!BB163))</f>
        <v>-</v>
      </c>
      <c r="Y32" s="463" t="str">
        <f xml:space="preserve"> CHOOSE(Ввод!$FG$22,CHOOSE(Ввод!$FG$5,Ввод!BK163,Ввод!BQ163,Ввод!BW163),CHOOSE(Ввод!$FG$5,Ввод!AQ163,Ввод!AW163,Ввод!BC163))</f>
        <v>-</v>
      </c>
      <c r="Z32" s="462" t="str">
        <f xml:space="preserve"> CHOOSE(Ввод!$FG$22,CHOOSE(Ввод!$FG$5,Ввод!BL163,Ввод!BR163,Ввод!BX163),CHOOSE(Ввод!$FG$5,Ввод!AR163,Ввод!AX163,Ввод!BD163))</f>
        <v>-</v>
      </c>
      <c r="AA32" s="463" t="str">
        <f xml:space="preserve"> CHOOSE(Ввод!$FG$22,CHOOSE(Ввод!$FG$5,Ввод!BM163,Ввод!BS163,Ввод!BY163),CHOOSE(Ввод!$FG$5,Ввод!AS163,Ввод!AY163,Ввод!BE163))</f>
        <v>-</v>
      </c>
      <c r="AB32" s="462" t="str">
        <f xml:space="preserve"> CHOOSE(Ввод!$FG$22,CHOOSE(Ввод!$FG$5,Ввод!BN163,Ввод!BT163,Ввод!BZ163),CHOOSE(Ввод!$FG$5,Ввод!AT163,Ввод!AZ163,Ввод!BF163))</f>
        <v>-</v>
      </c>
      <c r="AC32" s="463" t="str">
        <f xml:space="preserve"> CHOOSE(Ввод!$FG$22,CHOOSE(Ввод!$FG$5,Ввод!BO163,Ввод!BU163,Ввод!CA163),CHOOSE(Ввод!$FG$5,Ввод!AU163,Ввод!BA163,Ввод!BG163))</f>
        <v>-</v>
      </c>
      <c r="AD32" s="464">
        <f>CHOOSE(Ввод!$FG$5,Ввод!DR33,Ввод!DX33,Ввод!ED33)</f>
        <v>9</v>
      </c>
      <c r="AE32" s="419">
        <f>CHOOSE(Ввод!$FG$5,Ввод!DS33,Ввод!DY33,Ввод!EE33)</f>
        <v>9</v>
      </c>
      <c r="AF32" s="464">
        <f>CHOOSE(Ввод!$FG$5,Ввод!DT33,Ввод!DZ33,Ввод!EF33)</f>
        <v>11</v>
      </c>
      <c r="AG32" s="419">
        <f>CHOOSE(Ввод!$FG$5,Ввод!DU33,Ввод!EA33,Ввод!EG33)</f>
        <v>10</v>
      </c>
      <c r="AH32" s="464">
        <f>CHOOSE(Ввод!$FG$5,Ввод!DV33,Ввод!EB33,Ввод!EH33)</f>
        <v>8</v>
      </c>
      <c r="AI32" s="419">
        <f>CHOOSE(Ввод!$FG$5,Ввод!DW33,Ввод!EC33,Ввод!EI33)</f>
        <v>7</v>
      </c>
      <c r="AJ32" s="704">
        <f xml:space="preserve"> CHOOSE(Ввод!$FG$12,CHOOSE(Ввод!$FG$5,Ввод!EL33,Ввод!ER33,Ввод!EX33),CHOOSE(Ввод!$FG$5,Ввод!CX33,Ввод!DD33,Ввод!DJ33))</f>
        <v>3.4000000000000004</v>
      </c>
      <c r="AK32" s="705">
        <f xml:space="preserve"> CHOOSE(Ввод!$FG$12,CHOOSE(Ввод!$FG$5,Ввод!EM33,Ввод!ES33,Ввод!EY33),CHOOSE(Ввод!$FG$5,Ввод!CY33,Ввод!DE33,Ввод!DK33))</f>
        <v>18.8</v>
      </c>
      <c r="AL32" s="704">
        <f xml:space="preserve"> CHOOSE(Ввод!$FG$12,CHOOSE(Ввод!$FG$5,Ввод!EN33,Ввод!ET33,Ввод!EZ33),CHOOSE(Ввод!$FG$5,Ввод!CZ33,Ввод!DF33,Ввод!DL33))</f>
        <v>5.9</v>
      </c>
      <c r="AM32" s="705">
        <f xml:space="preserve"> CHOOSE(Ввод!$FG$12,CHOOSE(Ввод!$FG$5,Ввод!EO33,Ввод!EU33,Ввод!FA33),CHOOSE(Ввод!$FG$5,Ввод!DA33,Ввод!DG33,Ввод!DM33))</f>
        <v>19.100000000000001</v>
      </c>
      <c r="AN32" s="704">
        <f xml:space="preserve"> CHOOSE(Ввод!$FG$12,CHOOSE(Ввод!$FG$5,Ввод!EP33,Ввод!EV33,Ввод!FB33),CHOOSE(Ввод!$FG$5,Ввод!DB33,Ввод!DH33,Ввод!DN33))</f>
        <v>5.4</v>
      </c>
      <c r="AO32" s="705">
        <f xml:space="preserve"> CHOOSE(Ввод!$FG$12,CHOOSE(Ввод!$FG$5,Ввод!EQ33,Ввод!EW33,Ввод!FC33),CHOOSE(Ввод!$FG$5,Ввод!DC33,Ввод!DI33,Ввод!DO33))</f>
        <v>36.5</v>
      </c>
      <c r="AP32" s="420"/>
      <c r="AQ32" s="1068"/>
      <c r="AR32" s="1068"/>
      <c r="AS32" s="1068"/>
      <c r="AT32" s="1068"/>
      <c r="AU32" s="1068"/>
      <c r="AV32" s="1068"/>
      <c r="AW32" s="1068"/>
      <c r="AX32" s="1068"/>
      <c r="AY32" s="1068"/>
      <c r="AZ32" s="1068"/>
      <c r="BA32" s="1068"/>
      <c r="BB32" s="1068"/>
      <c r="BC32" s="1068"/>
      <c r="BD32" s="1068"/>
      <c r="BE32" s="1068"/>
      <c r="BF32" s="1068"/>
      <c r="BG32" s="1068"/>
      <c r="BH32" s="1068"/>
      <c r="BI32" s="1068"/>
      <c r="BJ32" s="1068"/>
      <c r="BK32" s="1068"/>
      <c r="BL32" s="1068"/>
      <c r="BM32" s="1068"/>
      <c r="BN32" s="1068"/>
      <c r="BO32" s="1068"/>
      <c r="BP32" s="1068"/>
      <c r="BQ32" s="1068"/>
      <c r="BR32" s="1068"/>
      <c r="BS32" s="1068"/>
      <c r="BT32" s="1068"/>
      <c r="BU32" s="1068"/>
      <c r="BV32" s="1068"/>
      <c r="BW32" s="1068"/>
      <c r="BX32" s="1068"/>
      <c r="BY32" s="1068"/>
      <c r="BZ32" s="1068"/>
      <c r="CA32" s="1068"/>
      <c r="CB32" s="1068"/>
      <c r="CC32" s="1068"/>
      <c r="CD32" s="1068"/>
      <c r="CE32" s="1068"/>
      <c r="CF32" s="1068"/>
      <c r="CG32" s="1068"/>
      <c r="CH32" s="1068"/>
      <c r="CI32" s="1068"/>
      <c r="CJ32" s="1068"/>
      <c r="CK32" s="1069"/>
      <c r="CL32" s="1069"/>
      <c r="CN32" s="1073"/>
      <c r="CO32" s="1061"/>
      <c r="CP32" s="1061"/>
      <c r="CQ32" s="1061"/>
      <c r="CR32" s="1061"/>
      <c r="CS32" s="1061"/>
      <c r="CT32" s="1061"/>
      <c r="CU32" s="1061"/>
      <c r="CV32" s="1061"/>
    </row>
    <row r="33" spans="1:138" ht="11.85" customHeight="1" x14ac:dyDescent="0.25">
      <c r="A33" s="931">
        <v>29</v>
      </c>
      <c r="B33" s="932" t="str">
        <f>Ст.прогноза!I31</f>
        <v>Сев.</v>
      </c>
      <c r="C33" s="932" t="str">
        <f>Ст.прогноза!D31</f>
        <v>Вологодский</v>
      </c>
      <c r="D33" s="933" t="str">
        <f>Ст.прогноза!E31</f>
        <v>Вологда</v>
      </c>
      <c r="E33" s="934">
        <f>Ст.прогноза!G31</f>
        <v>0</v>
      </c>
      <c r="F33" s="429" t="str">
        <f>CHOOSE(Ввод!$FG$5,Ввод!AP34,Ввод!AV34,Ввод!BB34)</f>
        <v/>
      </c>
      <c r="G33" s="430" t="str">
        <f>CHOOSE(Ввод!$FG$5,Ввод!AQ34,Ввод!AW34,Ввод!BC34)</f>
        <v>·</v>
      </c>
      <c r="H33" s="429" t="str">
        <f>CHOOSE(Ввод!$FG$5,Ввод!AR34,Ввод!AX34,Ввод!BD34)</f>
        <v>·</v>
      </c>
      <c r="I33" s="430" t="str">
        <f>CHOOSE(Ввод!$FG$5,Ввод!AS34,Ввод!AY34,Ввод!BE34)</f>
        <v>·</v>
      </c>
      <c r="J33" s="429" t="str">
        <f>CHOOSE(Ввод!$FG$5,Ввод!AT34,Ввод!AZ34,Ввод!BF34)</f>
        <v/>
      </c>
      <c r="K33" s="430" t="str">
        <f>CHOOSE(Ввод!$FG$5,Ввод!AU34,Ввод!BA34,Ввод!BG34)</f>
        <v/>
      </c>
      <c r="L33" s="431">
        <f>CHOOSE(Ввод!$FG$5,Ввод!BJ34,Ввод!BP34,Ввод!BV34)</f>
        <v>0</v>
      </c>
      <c r="M33" s="432">
        <f>CHOOSE(Ввод!$FG$5,Ввод!BK34,Ввод!BQ34,Ввод!BW34)</f>
        <v>1</v>
      </c>
      <c r="N33" s="431">
        <f>CHOOSE(Ввод!$FG$5,Ввод!BL34,Ввод!BR34,Ввод!BX34)</f>
        <v>2</v>
      </c>
      <c r="O33" s="432">
        <f>CHOOSE(Ввод!$FG$5,Ввод!BM34,Ввод!BS34,Ввод!BY34)</f>
        <v>2</v>
      </c>
      <c r="P33" s="431">
        <f>CHOOSE(Ввод!$FG$5,Ввод!BN34,Ввод!BT34,Ввод!BZ34)</f>
        <v>0</v>
      </c>
      <c r="Q33" s="433">
        <f>CHOOSE(Ввод!$FG$5,Ввод!BO34,Ввод!BU34,Ввод!CA34)</f>
        <v>0</v>
      </c>
      <c r="R33" s="650">
        <f>CHOOSE(Ввод!$FG$5,Ввод!CD34,Ввод!CJ34,Ввод!CP34)</f>
        <v>5.9</v>
      </c>
      <c r="S33" s="651">
        <f>CHOOSE(Ввод!$FG$5,Ввод!CE34,Ввод!CK34,Ввод!CQ34)</f>
        <v>8.4</v>
      </c>
      <c r="T33" s="650">
        <f>CHOOSE(Ввод!$FG$5,Ввод!CF34,Ввод!CL34,Ввод!CR34)</f>
        <v>7.8</v>
      </c>
      <c r="U33" s="651">
        <f>CHOOSE(Ввод!$FG$5,Ввод!CG34,Ввод!CM34,Ввод!CS34)</f>
        <v>12.2</v>
      </c>
      <c r="V33" s="650">
        <f>CHOOSE(Ввод!$FG$5,Ввод!CH34,Ввод!CN34,Ввод!CT34)</f>
        <v>6.8</v>
      </c>
      <c r="W33" s="651">
        <f>CHOOSE(Ввод!$FG$5,Ввод!CI34,Ввод!CO34,Ввод!CU34)</f>
        <v>19.5</v>
      </c>
      <c r="X33" s="434" t="str">
        <f xml:space="preserve"> CHOOSE(Ввод!$FG$22,CHOOSE(Ввод!$FG$5,Ввод!BJ164,Ввод!BP164,Ввод!BV164),CHOOSE(Ввод!$FG$5,Ввод!AP164,Ввод!AV164,Ввод!BB164))</f>
        <v>-</v>
      </c>
      <c r="Y33" s="417" t="str">
        <f xml:space="preserve"> CHOOSE(Ввод!$FG$22,CHOOSE(Ввод!$FG$5,Ввод!BK164,Ввод!BQ164,Ввод!BW164),CHOOSE(Ввод!$FG$5,Ввод!AQ164,Ввод!AW164,Ввод!BC164))</f>
        <v>-</v>
      </c>
      <c r="Z33" s="434" t="str">
        <f xml:space="preserve"> CHOOSE(Ввод!$FG$22,CHOOSE(Ввод!$FG$5,Ввод!BL164,Ввод!BR164,Ввод!BX164),CHOOSE(Ввод!$FG$5,Ввод!AR164,Ввод!AX164,Ввод!BD164))</f>
        <v>-</v>
      </c>
      <c r="AA33" s="417" t="str">
        <f xml:space="preserve"> CHOOSE(Ввод!$FG$22,CHOOSE(Ввод!$FG$5,Ввод!BM164,Ввод!BS164,Ввод!BY164),CHOOSE(Ввод!$FG$5,Ввод!AS164,Ввод!AY164,Ввод!BE164))</f>
        <v>-</v>
      </c>
      <c r="AB33" s="434" t="str">
        <f xml:space="preserve"> CHOOSE(Ввод!$FG$22,CHOOSE(Ввод!$FG$5,Ввод!BN164,Ввод!BT164,Ввод!BZ164),CHOOSE(Ввод!$FG$5,Ввод!AT164,Ввод!AZ164,Ввод!BF164))</f>
        <v>-</v>
      </c>
      <c r="AC33" s="417" t="str">
        <f xml:space="preserve"> CHOOSE(Ввод!$FG$22,CHOOSE(Ввод!$FG$5,Ввод!BO164,Ввод!BU164,Ввод!CA164),CHOOSE(Ввод!$FG$5,Ввод!AU164,Ввод!BA164,Ввод!BG164))</f>
        <v>-</v>
      </c>
      <c r="AD33" s="435">
        <f>CHOOSE(Ввод!$FG$5,Ввод!DR34,Ввод!DX34,Ввод!ED34)</f>
        <v>10</v>
      </c>
      <c r="AE33" s="436">
        <f>CHOOSE(Ввод!$FG$5,Ввод!DS34,Ввод!DY34,Ввод!EE34)</f>
        <v>10</v>
      </c>
      <c r="AF33" s="435">
        <f>CHOOSE(Ввод!$FG$5,Ввод!DT34,Ввод!DZ34,Ввод!EF34)</f>
        <v>10</v>
      </c>
      <c r="AG33" s="436">
        <f>CHOOSE(Ввод!$FG$5,Ввод!DU34,Ввод!EA34,Ввод!EG34)</f>
        <v>11</v>
      </c>
      <c r="AH33" s="435">
        <f>CHOOSE(Ввод!$FG$5,Ввод!DV34,Ввод!EB34,Ввод!EH34)</f>
        <v>8</v>
      </c>
      <c r="AI33" s="436">
        <f>CHOOSE(Ввод!$FG$5,Ввод!DW34,Ввод!EC34,Ввод!EI34)</f>
        <v>6</v>
      </c>
      <c r="AJ33" s="693">
        <f xml:space="preserve"> CHOOSE(Ввод!$FG$12,CHOOSE(Ввод!$FG$5,Ввод!EL34,Ввод!ER34,Ввод!EX34),CHOOSE(Ввод!$FG$5,Ввод!CX34,Ввод!DD34,Ввод!DJ34))</f>
        <v>3.9000000000000004</v>
      </c>
      <c r="AK33" s="694">
        <f xml:space="preserve"> CHOOSE(Ввод!$FG$12,CHOOSE(Ввод!$FG$5,Ввод!EM34,Ввод!ES34,Ввод!EY34),CHOOSE(Ввод!$FG$5,Ввод!CY34,Ввод!DE34,Ввод!DK34))</f>
        <v>15.4</v>
      </c>
      <c r="AL33" s="693">
        <f xml:space="preserve"> CHOOSE(Ввод!$FG$12,CHOOSE(Ввод!$FG$5,Ввод!EN34,Ввод!ET34,Ввод!EZ34),CHOOSE(Ввод!$FG$5,Ввод!CZ34,Ввод!DF34,Ввод!DL34))</f>
        <v>5.8</v>
      </c>
      <c r="AM33" s="694">
        <f xml:space="preserve"> CHOOSE(Ввод!$FG$12,CHOOSE(Ввод!$FG$5,Ввод!EO34,Ввод!EU34,Ввод!FA34),CHOOSE(Ввод!$FG$5,Ввод!DA34,Ввод!DG34,Ввод!DM34))</f>
        <v>15.4</v>
      </c>
      <c r="AN33" s="693">
        <f xml:space="preserve"> CHOOSE(Ввод!$FG$12,CHOOSE(Ввод!$FG$5,Ввод!EP34,Ввод!EV34,Ввод!FB34),CHOOSE(Ввод!$FG$5,Ввод!DB34,Ввод!DH34,Ввод!DN34))</f>
        <v>4.8</v>
      </c>
      <c r="AO33" s="694">
        <f xml:space="preserve"> CHOOSE(Ввод!$FG$12,CHOOSE(Ввод!$FG$5,Ввод!EQ34,Ввод!EW34,Ввод!FC34),CHOOSE(Ввод!$FG$5,Ввод!DC34,Ввод!DI34,Ввод!DO34))</f>
        <v>34.5</v>
      </c>
      <c r="AP33" s="420"/>
      <c r="AQ33" s="1068"/>
      <c r="AR33" s="1068"/>
      <c r="AS33" s="1068"/>
      <c r="AT33" s="1068"/>
      <c r="AU33" s="1068"/>
      <c r="AV33" s="1068"/>
      <c r="AW33" s="1068"/>
      <c r="AX33" s="1068"/>
      <c r="AY33" s="1068"/>
      <c r="AZ33" s="1068"/>
      <c r="BA33" s="1068"/>
      <c r="BB33" s="1068"/>
      <c r="BC33" s="1068"/>
      <c r="BD33" s="1068"/>
      <c r="BE33" s="1068"/>
      <c r="BF33" s="1068"/>
      <c r="BG33" s="1068"/>
      <c r="BH33" s="1068"/>
      <c r="BI33" s="1068"/>
      <c r="BJ33" s="1068"/>
      <c r="BK33" s="1068"/>
      <c r="BL33" s="1068"/>
      <c r="BM33" s="1068"/>
      <c r="BN33" s="1068"/>
      <c r="BO33" s="1068"/>
      <c r="BP33" s="1068"/>
      <c r="BQ33" s="1068"/>
      <c r="BR33" s="1068"/>
      <c r="BS33" s="1068"/>
      <c r="BT33" s="1068"/>
      <c r="BU33" s="1068"/>
      <c r="BV33" s="1068"/>
      <c r="BW33" s="1068"/>
      <c r="BX33" s="1068"/>
      <c r="BY33" s="1068"/>
      <c r="BZ33" s="1068"/>
      <c r="CA33" s="1068"/>
      <c r="CB33" s="1068"/>
      <c r="CC33" s="1068"/>
      <c r="CD33" s="1068"/>
      <c r="CE33" s="1068"/>
      <c r="CF33" s="1068"/>
      <c r="CG33" s="1068"/>
      <c r="CH33" s="1068"/>
      <c r="CI33" s="1068"/>
      <c r="CJ33" s="1068"/>
      <c r="CK33" s="1069"/>
      <c r="CL33" s="1069"/>
      <c r="CN33" s="1073"/>
      <c r="CO33" s="1061"/>
      <c r="CP33" s="1061"/>
      <c r="CQ33" s="1061"/>
      <c r="CR33" s="1061"/>
      <c r="CS33" s="1061"/>
      <c r="CT33" s="1061"/>
      <c r="CU33" s="1061"/>
      <c r="CV33" s="1061"/>
    </row>
    <row r="34" spans="1:138" ht="11.85" customHeight="1" x14ac:dyDescent="0.25">
      <c r="A34" s="931">
        <v>30</v>
      </c>
      <c r="B34" s="932" t="str">
        <f>Ст.прогноза!I32</f>
        <v>Сев.</v>
      </c>
      <c r="C34" s="932" t="str">
        <f>Ст.прогноза!D32</f>
        <v>Архангельский</v>
      </c>
      <c r="D34" s="933" t="str">
        <f>Ст.прогноза!E32</f>
        <v>Архангельск</v>
      </c>
      <c r="E34" s="934">
        <f>Ст.прогноза!G32</f>
        <v>0</v>
      </c>
      <c r="F34" s="429" t="str">
        <f>CHOOSE(Ввод!$FG$5,Ввод!AP35,Ввод!AV35,Ввод!BB35)</f>
        <v/>
      </c>
      <c r="G34" s="430" t="str">
        <f>CHOOSE(Ввод!$FG$5,Ввод!AQ35,Ввод!AW35,Ввод!BC35)</f>
        <v/>
      </c>
      <c r="H34" s="429" t="str">
        <f>CHOOSE(Ввод!$FG$5,Ввод!AR35,Ввод!AX35,Ввод!BD35)</f>
        <v/>
      </c>
      <c r="I34" s="430" t="str">
        <f>CHOOSE(Ввод!$FG$5,Ввод!AS35,Ввод!AY35,Ввод!BE35)</f>
        <v>·</v>
      </c>
      <c r="J34" s="429" t="str">
        <f>CHOOSE(Ввод!$FG$5,Ввод!AT35,Ввод!AZ35,Ввод!BF35)</f>
        <v/>
      </c>
      <c r="K34" s="430" t="str">
        <f>CHOOSE(Ввод!$FG$5,Ввод!AU35,Ввод!BA35,Ввод!BG35)</f>
        <v/>
      </c>
      <c r="L34" s="431">
        <f>CHOOSE(Ввод!$FG$5,Ввод!BJ35,Ввод!BP35,Ввод!BV35)</f>
        <v>0</v>
      </c>
      <c r="M34" s="432">
        <f>CHOOSE(Ввод!$FG$5,Ввод!BK35,Ввод!BQ35,Ввод!BW35)</f>
        <v>0</v>
      </c>
      <c r="N34" s="431">
        <f>CHOOSE(Ввод!$FG$5,Ввод!BL35,Ввод!BR35,Ввод!BX35)</f>
        <v>0</v>
      </c>
      <c r="O34" s="432">
        <f>CHOOSE(Ввод!$FG$5,Ввод!BM35,Ввод!BS35,Ввод!BY35)</f>
        <v>1</v>
      </c>
      <c r="P34" s="431">
        <f>CHOOSE(Ввод!$FG$5,Ввод!BN35,Ввод!BT35,Ввод!BZ35)</f>
        <v>0</v>
      </c>
      <c r="Q34" s="433">
        <f>CHOOSE(Ввод!$FG$5,Ввод!BO35,Ввод!BU35,Ввод!CA35)</f>
        <v>0</v>
      </c>
      <c r="R34" s="650">
        <f>CHOOSE(Ввод!$FG$5,Ввод!CD35,Ввод!CJ35,Ввод!CP35)</f>
        <v>8.4</v>
      </c>
      <c r="S34" s="651">
        <f>CHOOSE(Ввод!$FG$5,Ввод!CE35,Ввод!CK35,Ввод!CQ35)</f>
        <v>11.6</v>
      </c>
      <c r="T34" s="650">
        <f>CHOOSE(Ввод!$FG$5,Ввод!CF35,Ввод!CL35,Ввод!CR35)</f>
        <v>7.1</v>
      </c>
      <c r="U34" s="651">
        <f>CHOOSE(Ввод!$FG$5,Ввод!CG35,Ввод!CM35,Ввод!CS35)</f>
        <v>15.1</v>
      </c>
      <c r="V34" s="650">
        <f>CHOOSE(Ввод!$FG$5,Ввод!CH35,Ввод!CN35,Ввод!CT35)</f>
        <v>9.8000000000000007</v>
      </c>
      <c r="W34" s="651">
        <f>CHOOSE(Ввод!$FG$5,Ввод!CI35,Ввод!CO35,Ввод!CU35)</f>
        <v>13.2</v>
      </c>
      <c r="X34" s="434" t="str">
        <f xml:space="preserve"> CHOOSE(Ввод!$FG$22,CHOOSE(Ввод!$FG$5,Ввод!BJ165,Ввод!BP165,Ввод!BV165),CHOOSE(Ввод!$FG$5,Ввод!AP165,Ввод!AV165,Ввод!BB165))</f>
        <v>-</v>
      </c>
      <c r="Y34" s="417" t="str">
        <f xml:space="preserve"> CHOOSE(Ввод!$FG$22,CHOOSE(Ввод!$FG$5,Ввод!BK165,Ввод!BQ165,Ввод!BW165),CHOOSE(Ввод!$FG$5,Ввод!AQ165,Ввод!AW165,Ввод!BC165))</f>
        <v>-</v>
      </c>
      <c r="Z34" s="434" t="str">
        <f xml:space="preserve"> CHOOSE(Ввод!$FG$22,CHOOSE(Ввод!$FG$5,Ввод!BL165,Ввод!BR165,Ввод!BX165),CHOOSE(Ввод!$FG$5,Ввод!AR165,Ввод!AX165,Ввод!BD165))</f>
        <v>-</v>
      </c>
      <c r="AA34" s="417" t="str">
        <f xml:space="preserve"> CHOOSE(Ввод!$FG$22,CHOOSE(Ввод!$FG$5,Ввод!BM165,Ввод!BS165,Ввод!BY165),CHOOSE(Ввод!$FG$5,Ввод!AS165,Ввод!AY165,Ввод!BE165))</f>
        <v>-</v>
      </c>
      <c r="AB34" s="434" t="str">
        <f xml:space="preserve"> CHOOSE(Ввод!$FG$22,CHOOSE(Ввод!$FG$5,Ввод!BN165,Ввод!BT165,Ввод!BZ165),CHOOSE(Ввод!$FG$5,Ввод!AT165,Ввод!AZ165,Ввод!BF165))</f>
        <v>-</v>
      </c>
      <c r="AC34" s="417" t="str">
        <f xml:space="preserve"> CHOOSE(Ввод!$FG$22,CHOOSE(Ввод!$FG$5,Ввод!BO165,Ввод!BU165,Ввод!CA165),CHOOSE(Ввод!$FG$5,Ввод!AU165,Ввод!BA165,Ввод!BG165))</f>
        <v>-</v>
      </c>
      <c r="AD34" s="435">
        <f>CHOOSE(Ввод!$FG$5,Ввод!DR35,Ввод!DX35,Ввод!ED35)</f>
        <v>13</v>
      </c>
      <c r="AE34" s="436">
        <f>CHOOSE(Ввод!$FG$5,Ввод!DS35,Ввод!DY35,Ввод!EE35)</f>
        <v>6</v>
      </c>
      <c r="AF34" s="435">
        <f>CHOOSE(Ввод!$FG$5,Ввод!DT35,Ввод!DZ35,Ввод!EF35)</f>
        <v>8</v>
      </c>
      <c r="AG34" s="436">
        <f>CHOOSE(Ввод!$FG$5,Ввод!DU35,Ввод!EA35,Ввод!EG35)</f>
        <v>9</v>
      </c>
      <c r="AH34" s="435">
        <f>CHOOSE(Ввод!$FG$5,Ввод!DV35,Ввод!EB35,Ввод!EH35)</f>
        <v>8</v>
      </c>
      <c r="AI34" s="436">
        <f>CHOOSE(Ввод!$FG$5,Ввод!DW35,Ввод!EC35,Ввод!EI35)</f>
        <v>8</v>
      </c>
      <c r="AJ34" s="693">
        <f xml:space="preserve"> CHOOSE(Ввод!$FG$12,CHOOSE(Ввод!$FG$5,Ввод!EL35,Ввод!ER35,Ввод!EX35),CHOOSE(Ввод!$FG$5,Ввод!CX35,Ввод!DD35,Ввод!DJ35))</f>
        <v>6.4</v>
      </c>
      <c r="AK34" s="694">
        <f xml:space="preserve"> CHOOSE(Ввод!$FG$12,CHOOSE(Ввод!$FG$5,Ввод!EM35,Ввод!ES35,Ввод!EY35),CHOOSE(Ввод!$FG$5,Ввод!CY35,Ввод!DE35,Ввод!DK35))</f>
        <v>18.600000000000001</v>
      </c>
      <c r="AL34" s="693">
        <f xml:space="preserve"> CHOOSE(Ввод!$FG$12,CHOOSE(Ввод!$FG$5,Ввод!EN35,Ввод!ET35,Ввод!EZ35),CHOOSE(Ввод!$FG$5,Ввод!CZ35,Ввод!DF35,Ввод!DL35))</f>
        <v>5.0999999999999996</v>
      </c>
      <c r="AM34" s="694">
        <f xml:space="preserve"> CHOOSE(Ввод!$FG$12,CHOOSE(Ввод!$FG$5,Ввод!EO35,Ввод!EU35,Ввод!FA35),CHOOSE(Ввод!$FG$5,Ввод!DA35,Ввод!DG35,Ввод!DM35))</f>
        <v>21.8</v>
      </c>
      <c r="AN34" s="693">
        <f xml:space="preserve"> CHOOSE(Ввод!$FG$12,CHOOSE(Ввод!$FG$5,Ввод!EP35,Ввод!EV35,Ввод!FB35),CHOOSE(Ввод!$FG$5,Ввод!DB35,Ввод!DH35,Ввод!DN35))</f>
        <v>7.8000000000000007</v>
      </c>
      <c r="AO34" s="694">
        <f xml:space="preserve"> CHOOSE(Ввод!$FG$12,CHOOSE(Ввод!$FG$5,Ввод!EQ35,Ввод!EW35,Ввод!FC35),CHOOSE(Ввод!$FG$5,Ввод!DC35,Ввод!DI35,Ввод!DO35))</f>
        <v>23</v>
      </c>
      <c r="AP34" s="420"/>
      <c r="AQ34" s="1068"/>
      <c r="AR34" s="1068"/>
      <c r="AS34" s="1068"/>
      <c r="AT34" s="1068"/>
      <c r="AU34" s="1068"/>
      <c r="AV34" s="1068"/>
      <c r="AW34" s="1068"/>
      <c r="AX34" s="1068"/>
      <c r="AY34" s="1068"/>
      <c r="AZ34" s="1068"/>
      <c r="BA34" s="1068"/>
      <c r="BB34" s="1068"/>
      <c r="BC34" s="1068"/>
      <c r="BD34" s="1068"/>
      <c r="BE34" s="1068"/>
      <c r="BF34" s="1068"/>
      <c r="BG34" s="1068"/>
      <c r="BH34" s="1068"/>
      <c r="BI34" s="1068"/>
      <c r="BJ34" s="1068"/>
      <c r="BK34" s="1068"/>
      <c r="BL34" s="1068"/>
      <c r="BM34" s="1068"/>
      <c r="BN34" s="1068"/>
      <c r="BO34" s="1068"/>
      <c r="BP34" s="1068"/>
      <c r="BQ34" s="1068"/>
      <c r="BR34" s="1068"/>
      <c r="BS34" s="1068"/>
      <c r="BT34" s="1068"/>
      <c r="BU34" s="1068"/>
      <c r="BV34" s="1068"/>
      <c r="BW34" s="1068"/>
      <c r="BX34" s="1068"/>
      <c r="BY34" s="1068"/>
      <c r="BZ34" s="1068"/>
      <c r="CA34" s="1068"/>
      <c r="CB34" s="1068"/>
      <c r="CC34" s="1068"/>
      <c r="CD34" s="1068"/>
      <c r="CE34" s="1068"/>
      <c r="CF34" s="1068"/>
      <c r="CG34" s="1068"/>
      <c r="CH34" s="1068"/>
      <c r="CI34" s="1068"/>
      <c r="CJ34" s="1068"/>
      <c r="CK34" s="1069"/>
      <c r="CL34" s="1069"/>
      <c r="CN34" s="1073"/>
      <c r="CO34" s="1061"/>
      <c r="CP34" s="1061"/>
      <c r="CQ34" s="1061"/>
      <c r="CR34" s="1061"/>
      <c r="CS34" s="1061"/>
      <c r="CT34" s="1061"/>
      <c r="CU34" s="1061"/>
      <c r="CV34" s="1061"/>
    </row>
    <row r="35" spans="1:138" ht="11.85" customHeight="1" x14ac:dyDescent="0.25">
      <c r="A35" s="931">
        <v>31</v>
      </c>
      <c r="B35" s="932" t="str">
        <f>Ст.прогноза!I33</f>
        <v>Сев.</v>
      </c>
      <c r="C35" s="932" t="str">
        <f>Ст.прогноза!D33</f>
        <v>Сольвычегодский</v>
      </c>
      <c r="D35" s="933" t="str">
        <f>Ст.прогноза!E33</f>
        <v>Котлас</v>
      </c>
      <c r="E35" s="934">
        <f>Ст.прогноза!G33</f>
        <v>0</v>
      </c>
      <c r="F35" s="429" t="str">
        <f>CHOOSE(Ввод!$FG$5,Ввод!AP36,Ввод!AV36,Ввод!BB36)</f>
        <v>·</v>
      </c>
      <c r="G35" s="430" t="str">
        <f>CHOOSE(Ввод!$FG$5,Ввод!AQ36,Ввод!AW36,Ввод!BC36)</f>
        <v/>
      </c>
      <c r="H35" s="429" t="str">
        <f>CHOOSE(Ввод!$FG$5,Ввод!AR36,Ввод!AX36,Ввод!BD36)</f>
        <v/>
      </c>
      <c r="I35" s="430" t="str">
        <f>CHOOSE(Ввод!$FG$5,Ввод!AS36,Ввод!AY36,Ввод!BE36)</f>
        <v>·</v>
      </c>
      <c r="J35" s="429" t="str">
        <f>CHOOSE(Ввод!$FG$5,Ввод!AT36,Ввод!AZ36,Ввод!BF36)</f>
        <v/>
      </c>
      <c r="K35" s="430" t="str">
        <f>CHOOSE(Ввод!$FG$5,Ввод!AU36,Ввод!BA36,Ввод!BG36)</f>
        <v/>
      </c>
      <c r="L35" s="431">
        <f>CHOOSE(Ввод!$FG$5,Ввод!BJ36,Ввод!BP36,Ввод!BV36)</f>
        <v>2</v>
      </c>
      <c r="M35" s="432">
        <f>CHOOSE(Ввод!$FG$5,Ввод!BK36,Ввод!BQ36,Ввод!BW36)</f>
        <v>0</v>
      </c>
      <c r="N35" s="431">
        <f>CHOOSE(Ввод!$FG$5,Ввод!BL36,Ввод!BR36,Ввод!BX36)</f>
        <v>0</v>
      </c>
      <c r="O35" s="432">
        <f>CHOOSE(Ввод!$FG$5,Ввод!BM36,Ввод!BS36,Ввод!BY36)</f>
        <v>1</v>
      </c>
      <c r="P35" s="431">
        <f>CHOOSE(Ввод!$FG$5,Ввод!BN36,Ввод!BT36,Ввод!BZ36)</f>
        <v>0</v>
      </c>
      <c r="Q35" s="433">
        <f>CHOOSE(Ввод!$FG$5,Ввод!BO36,Ввод!BU36,Ввод!CA36)</f>
        <v>0</v>
      </c>
      <c r="R35" s="650">
        <f>CHOOSE(Ввод!$FG$5,Ввод!CD36,Ввод!CJ36,Ввод!CP36)</f>
        <v>4.9000000000000004</v>
      </c>
      <c r="S35" s="651">
        <f>CHOOSE(Ввод!$FG$5,Ввод!CE36,Ввод!CK36,Ввод!CQ36)</f>
        <v>8.1</v>
      </c>
      <c r="T35" s="650">
        <f>CHOOSE(Ввод!$FG$5,Ввод!CF36,Ввод!CL36,Ввод!CR36)</f>
        <v>6.6</v>
      </c>
      <c r="U35" s="651">
        <f>CHOOSE(Ввод!$FG$5,Ввод!CG36,Ввод!CM36,Ввод!CS36)</f>
        <v>13.6</v>
      </c>
      <c r="V35" s="650">
        <f>CHOOSE(Ввод!$FG$5,Ввод!CH36,Ввод!CN36,Ввод!CT36)</f>
        <v>8.1999999999999993</v>
      </c>
      <c r="W35" s="651">
        <f>CHOOSE(Ввод!$FG$5,Ввод!CI36,Ввод!CO36,Ввод!CU36)</f>
        <v>13.8</v>
      </c>
      <c r="X35" s="434" t="str">
        <f xml:space="preserve"> CHOOSE(Ввод!$FG$22,CHOOSE(Ввод!$FG$5,Ввод!BJ166,Ввод!BP166,Ввод!BV166),CHOOSE(Ввод!$FG$5,Ввод!AP166,Ввод!AV166,Ввод!BB166))</f>
        <v>-</v>
      </c>
      <c r="Y35" s="417" t="str">
        <f xml:space="preserve"> CHOOSE(Ввод!$FG$22,CHOOSE(Ввод!$FG$5,Ввод!BK166,Ввод!BQ166,Ввод!BW166),CHOOSE(Ввод!$FG$5,Ввод!AQ166,Ввод!AW166,Ввод!BC166))</f>
        <v>-</v>
      </c>
      <c r="Z35" s="434" t="str">
        <f xml:space="preserve"> CHOOSE(Ввод!$FG$22,CHOOSE(Ввод!$FG$5,Ввод!BL166,Ввод!BR166,Ввод!BX166),CHOOSE(Ввод!$FG$5,Ввод!AR166,Ввод!AX166,Ввод!BD166))</f>
        <v>-</v>
      </c>
      <c r="AA35" s="417" t="str">
        <f xml:space="preserve"> CHOOSE(Ввод!$FG$22,CHOOSE(Ввод!$FG$5,Ввод!BM166,Ввод!BS166,Ввод!BY166),CHOOSE(Ввод!$FG$5,Ввод!AS166,Ввод!AY166,Ввод!BE166))</f>
        <v>-</v>
      </c>
      <c r="AB35" s="434" t="str">
        <f xml:space="preserve"> CHOOSE(Ввод!$FG$22,CHOOSE(Ввод!$FG$5,Ввод!BN166,Ввод!BT166,Ввод!BZ166),CHOOSE(Ввод!$FG$5,Ввод!AT166,Ввод!AZ166,Ввод!BF166))</f>
        <v>-</v>
      </c>
      <c r="AC35" s="417" t="str">
        <f xml:space="preserve"> CHOOSE(Ввод!$FG$22,CHOOSE(Ввод!$FG$5,Ввод!BO166,Ввод!BU166,Ввод!CA166),CHOOSE(Ввод!$FG$5,Ввод!AU166,Ввод!BA166,Ввод!BG166))</f>
        <v>-</v>
      </c>
      <c r="AD35" s="435">
        <f>CHOOSE(Ввод!$FG$5,Ввод!DR36,Ввод!DX36,Ввод!ED36)</f>
        <v>11</v>
      </c>
      <c r="AE35" s="436">
        <f>CHOOSE(Ввод!$FG$5,Ввод!DS36,Ввод!DY36,Ввод!EE36)</f>
        <v>8</v>
      </c>
      <c r="AF35" s="435">
        <f>CHOOSE(Ввод!$FG$5,Ввод!DT36,Ввод!DZ36,Ввод!EF36)</f>
        <v>6</v>
      </c>
      <c r="AG35" s="436">
        <f>CHOOSE(Ввод!$FG$5,Ввод!DU36,Ввод!EA36,Ввод!EG36)</f>
        <v>12</v>
      </c>
      <c r="AH35" s="435">
        <f>CHOOSE(Ввод!$FG$5,Ввод!DV36,Ввод!EB36,Ввод!EH36)</f>
        <v>13</v>
      </c>
      <c r="AI35" s="436">
        <f>CHOOSE(Ввод!$FG$5,Ввод!DW36,Ввод!EC36,Ввод!EI36)</f>
        <v>9</v>
      </c>
      <c r="AJ35" s="693">
        <f xml:space="preserve"> CHOOSE(Ввод!$FG$12,CHOOSE(Ввод!$FG$5,Ввод!EL36,Ввод!ER36,Ввод!EX36),CHOOSE(Ввод!$FG$5,Ввод!CX36,Ввод!DD36,Ввод!DJ36))</f>
        <v>2.9000000000000004</v>
      </c>
      <c r="AK35" s="694">
        <f xml:space="preserve"> CHOOSE(Ввод!$FG$12,CHOOSE(Ввод!$FG$5,Ввод!EM36,Ввод!ES36,Ввод!EY36),CHOOSE(Ввод!$FG$5,Ввод!CY36,Ввод!DE36,Ввод!DK36))</f>
        <v>15.1</v>
      </c>
      <c r="AL35" s="693">
        <f xml:space="preserve"> CHOOSE(Ввод!$FG$12,CHOOSE(Ввод!$FG$5,Ввод!EN36,Ввод!ET36,Ввод!EZ36),CHOOSE(Ввод!$FG$5,Ввод!CZ36,Ввод!DF36,Ввод!DL36))</f>
        <v>4.5999999999999996</v>
      </c>
      <c r="AM35" s="694">
        <f xml:space="preserve"> CHOOSE(Ввод!$FG$12,CHOOSE(Ввод!$FG$5,Ввод!EO36,Ввод!EU36,Ввод!FA36),CHOOSE(Ввод!$FG$5,Ввод!DA36,Ввод!DG36,Ввод!DM36))</f>
        <v>18.8</v>
      </c>
      <c r="AN35" s="693">
        <f xml:space="preserve"> CHOOSE(Ввод!$FG$12,CHOOSE(Ввод!$FG$5,Ввод!EP36,Ввод!EV36,Ввод!FB36),CHOOSE(Ввод!$FG$5,Ввод!DB36,Ввод!DH36,Ввод!DN36))</f>
        <v>6.1999999999999993</v>
      </c>
      <c r="AO35" s="694">
        <f xml:space="preserve"> CHOOSE(Ввод!$FG$12,CHOOSE(Ввод!$FG$5,Ввод!EQ36,Ввод!EW36,Ввод!FC36),CHOOSE(Ввод!$FG$5,Ввод!DC36,Ввод!DI36,Ввод!DO36))</f>
        <v>23.3</v>
      </c>
      <c r="AP35" s="420"/>
      <c r="AQ35" s="1068"/>
      <c r="AR35" s="1068"/>
      <c r="AS35" s="1068"/>
      <c r="AT35" s="1068"/>
      <c r="AU35" s="1068"/>
      <c r="AV35" s="1068"/>
      <c r="AW35" s="1068"/>
      <c r="AX35" s="1068"/>
      <c r="AY35" s="1068"/>
      <c r="AZ35" s="1068"/>
      <c r="BA35" s="1068"/>
      <c r="BB35" s="1068"/>
      <c r="BC35" s="1068"/>
      <c r="BD35" s="1068"/>
      <c r="BE35" s="1068"/>
      <c r="BF35" s="1068"/>
      <c r="BG35" s="1068"/>
      <c r="BH35" s="1068"/>
      <c r="BI35" s="1068"/>
      <c r="BJ35" s="1068"/>
      <c r="BK35" s="1068"/>
      <c r="BL35" s="1068"/>
      <c r="BM35" s="1068"/>
      <c r="BN35" s="1068"/>
      <c r="BO35" s="1068"/>
      <c r="BP35" s="1068"/>
      <c r="BQ35" s="1068"/>
      <c r="BR35" s="1068"/>
      <c r="BS35" s="1068"/>
      <c r="BT35" s="1068"/>
      <c r="BU35" s="1068"/>
      <c r="BV35" s="1068"/>
      <c r="BW35" s="1068"/>
      <c r="BX35" s="1068"/>
      <c r="BY35" s="1068"/>
      <c r="BZ35" s="1068"/>
      <c r="CA35" s="1068"/>
      <c r="CB35" s="1068"/>
      <c r="CC35" s="1068"/>
      <c r="CD35" s="1068"/>
      <c r="CE35" s="1068"/>
      <c r="CF35" s="1068"/>
      <c r="CG35" s="1068"/>
      <c r="CH35" s="1068"/>
      <c r="CI35" s="1068"/>
      <c r="CJ35" s="1068"/>
      <c r="CK35" s="1069"/>
      <c r="CL35" s="1069"/>
      <c r="CN35" s="1073"/>
      <c r="CO35" s="1061"/>
      <c r="CP35" s="1061"/>
      <c r="CQ35" s="1061"/>
      <c r="CR35" s="1061"/>
      <c r="CS35" s="1061"/>
      <c r="CT35" s="1061"/>
      <c r="CU35" s="1061"/>
      <c r="CV35" s="1061"/>
    </row>
    <row r="36" spans="1:138" ht="11.85" customHeight="1" x14ac:dyDescent="0.25">
      <c r="A36" s="931">
        <v>32</v>
      </c>
      <c r="B36" s="932" t="str">
        <f>Ст.прогноза!I34</f>
        <v>Сев.</v>
      </c>
      <c r="C36" s="932" t="str">
        <f>Ст.прогноза!D34</f>
        <v>Сосногорский</v>
      </c>
      <c r="D36" s="933" t="str">
        <f>Ст.прогноза!E34</f>
        <v>Ухта</v>
      </c>
      <c r="E36" s="934">
        <f>Ст.прогноза!G34</f>
        <v>0</v>
      </c>
      <c r="F36" s="429" t="str">
        <f>CHOOSE(Ввод!$FG$5,Ввод!AP37,Ввод!AV37,Ввод!BB37)</f>
        <v/>
      </c>
      <c r="G36" s="430" t="str">
        <f>CHOOSE(Ввод!$FG$5,Ввод!AQ37,Ввод!AW37,Ввод!BC37)</f>
        <v>·</v>
      </c>
      <c r="H36" s="429" t="str">
        <f>CHOOSE(Ввод!$FG$5,Ввод!AR37,Ввод!AX37,Ввод!BD37)</f>
        <v>···</v>
      </c>
      <c r="I36" s="430" t="str">
        <f>CHOOSE(Ввод!$FG$5,Ввод!AS37,Ввод!AY37,Ввод!BE37)</f>
        <v>···</v>
      </c>
      <c r="J36" s="429" t="str">
        <f>CHOOSE(Ввод!$FG$5,Ввод!AT37,Ввод!AZ37,Ввод!BF37)</f>
        <v/>
      </c>
      <c r="K36" s="430" t="str">
        <f>CHOOSE(Ввод!$FG$5,Ввод!AU37,Ввод!BA37,Ввод!BG37)</f>
        <v>·</v>
      </c>
      <c r="L36" s="431">
        <f>CHOOSE(Ввод!$FG$5,Ввод!BJ37,Ввод!BP37,Ввод!BV37)</f>
        <v>0</v>
      </c>
      <c r="M36" s="432">
        <f>CHOOSE(Ввод!$FG$5,Ввод!BK37,Ввод!BQ37,Ввод!BW37)</f>
        <v>1</v>
      </c>
      <c r="N36" s="431">
        <f>CHOOSE(Ввод!$FG$5,Ввод!BL37,Ввод!BR37,Ввод!BX37)</f>
        <v>20</v>
      </c>
      <c r="O36" s="432">
        <f>CHOOSE(Ввод!$FG$5,Ввод!BM37,Ввод!BS37,Ввод!BY37)</f>
        <v>20</v>
      </c>
      <c r="P36" s="431">
        <f>CHOOSE(Ввод!$FG$5,Ввод!BN37,Ввод!BT37,Ввод!BZ37)</f>
        <v>0</v>
      </c>
      <c r="Q36" s="433">
        <f>CHOOSE(Ввод!$FG$5,Ввод!BO37,Ввод!BU37,Ввод!CA37)</f>
        <v>2</v>
      </c>
      <c r="R36" s="650">
        <f>CHOOSE(Ввод!$FG$5,Ввод!CD37,Ввод!CJ37,Ввод!CP37)</f>
        <v>7.3</v>
      </c>
      <c r="S36" s="651">
        <f>CHOOSE(Ввод!$FG$5,Ввод!CE37,Ввод!CK37,Ввод!CQ37)</f>
        <v>13.8</v>
      </c>
      <c r="T36" s="650">
        <f>CHOOSE(Ввод!$FG$5,Ввод!CF37,Ввод!CL37,Ввод!CR37)</f>
        <v>8.5</v>
      </c>
      <c r="U36" s="651">
        <f>CHOOSE(Ввод!$FG$5,Ввод!CG37,Ввод!CM37,Ввод!CS37)</f>
        <v>12.4</v>
      </c>
      <c r="V36" s="650">
        <f>CHOOSE(Ввод!$FG$5,Ввод!CH37,Ввод!CN37,Ввод!CT37)</f>
        <v>7.1</v>
      </c>
      <c r="W36" s="651">
        <f>CHOOSE(Ввод!$FG$5,Ввод!CI37,Ввод!CO37,Ввод!CU37)</f>
        <v>9.6</v>
      </c>
      <c r="X36" s="434" t="str">
        <f xml:space="preserve"> CHOOSE(Ввод!$FG$22,CHOOSE(Ввод!$FG$5,Ввод!BJ167,Ввод!BP167,Ввод!BV167),CHOOSE(Ввод!$FG$5,Ввод!AP167,Ввод!AV167,Ввод!BB167))</f>
        <v>-</v>
      </c>
      <c r="Y36" s="417" t="str">
        <f xml:space="preserve"> CHOOSE(Ввод!$FG$22,CHOOSE(Ввод!$FG$5,Ввод!BK167,Ввод!BQ167,Ввод!BW167),CHOOSE(Ввод!$FG$5,Ввод!AQ167,Ввод!AW167,Ввод!BC167))</f>
        <v>-</v>
      </c>
      <c r="Z36" s="434" t="str">
        <f xml:space="preserve"> CHOOSE(Ввод!$FG$22,CHOOSE(Ввод!$FG$5,Ввод!BL167,Ввод!BR167,Ввод!BX167),CHOOSE(Ввод!$FG$5,Ввод!AR167,Ввод!AX167,Ввод!BD167))</f>
        <v>-</v>
      </c>
      <c r="AA36" s="417" t="str">
        <f xml:space="preserve"> CHOOSE(Ввод!$FG$22,CHOOSE(Ввод!$FG$5,Ввод!BM167,Ввод!BS167,Ввод!BY167),CHOOSE(Ввод!$FG$5,Ввод!AS167,Ввод!AY167,Ввод!BE167))</f>
        <v>-</v>
      </c>
      <c r="AB36" s="434" t="str">
        <f xml:space="preserve"> CHOOSE(Ввод!$FG$22,CHOOSE(Ввод!$FG$5,Ввод!BN167,Ввод!BT167,Ввод!BZ167),CHOOSE(Ввод!$FG$5,Ввод!AT167,Ввод!AZ167,Ввод!BF167))</f>
        <v>-</v>
      </c>
      <c r="AC36" s="417" t="str">
        <f xml:space="preserve"> CHOOSE(Ввод!$FG$22,CHOOSE(Ввод!$FG$5,Ввод!BO167,Ввод!BU167,Ввод!CA167),CHOOSE(Ввод!$FG$5,Ввод!AU167,Ввод!BA167,Ввод!BG167))</f>
        <v>-</v>
      </c>
      <c r="AD36" s="435">
        <f>CHOOSE(Ввод!$FG$5,Ввод!DR37,Ввод!DX37,Ввод!ED37)</f>
        <v>10</v>
      </c>
      <c r="AE36" s="436">
        <f>CHOOSE(Ввод!$FG$5,Ввод!DS37,Ввод!DY37,Ввод!EE37)</f>
        <v>7</v>
      </c>
      <c r="AF36" s="435">
        <f>CHOOSE(Ввод!$FG$5,Ввод!DT37,Ввод!DZ37,Ввод!EF37)</f>
        <v>11</v>
      </c>
      <c r="AG36" s="436">
        <f>CHOOSE(Ввод!$FG$5,Ввод!DU37,Ввод!EA37,Ввод!EG37)</f>
        <v>7</v>
      </c>
      <c r="AH36" s="435">
        <f>CHOOSE(Ввод!$FG$5,Ввод!DV37,Ввод!EB37,Ввод!EH37)</f>
        <v>4</v>
      </c>
      <c r="AI36" s="436">
        <f>CHOOSE(Ввод!$FG$5,Ввод!DW37,Ввод!EC37,Ввод!EI37)</f>
        <v>13</v>
      </c>
      <c r="AJ36" s="693">
        <f xml:space="preserve"> CHOOSE(Ввод!$FG$12,CHOOSE(Ввод!$FG$5,Ввод!EL37,Ввод!ER37,Ввод!EX37),CHOOSE(Ввод!$FG$5,Ввод!CX37,Ввод!DD37,Ввод!DJ37))</f>
        <v>5.3</v>
      </c>
      <c r="AK36" s="694">
        <f xml:space="preserve"> CHOOSE(Ввод!$FG$12,CHOOSE(Ввод!$FG$5,Ввод!EM37,Ввод!ES37,Ввод!EY37),CHOOSE(Ввод!$FG$5,Ввод!CY37,Ввод!DE37,Ввод!DK37))</f>
        <v>15.1</v>
      </c>
      <c r="AL36" s="693">
        <f xml:space="preserve"> CHOOSE(Ввод!$FG$12,CHOOSE(Ввод!$FG$5,Ввод!EN37,Ввод!ET37,Ввод!EZ37),CHOOSE(Ввод!$FG$5,Ввод!CZ37,Ввод!DF37,Ввод!DL37))</f>
        <v>6.5</v>
      </c>
      <c r="AM36" s="694">
        <f xml:space="preserve"> CHOOSE(Ввод!$FG$12,CHOOSE(Ввод!$FG$5,Ввод!EO37,Ввод!EU37,Ввод!FA37),CHOOSE(Ввод!$FG$5,Ввод!DA37,Ввод!DG37,Ввод!DM37))</f>
        <v>16.399999999999999</v>
      </c>
      <c r="AN36" s="693">
        <f xml:space="preserve"> CHOOSE(Ввод!$FG$12,CHOOSE(Ввод!$FG$5,Ввод!EP37,Ввод!EV37,Ввод!FB37),CHOOSE(Ввод!$FG$5,Ввод!DB37,Ввод!DH37,Ввод!DN37))</f>
        <v>5.0999999999999996</v>
      </c>
      <c r="AO36" s="694">
        <f xml:space="preserve"> CHOOSE(Ввод!$FG$12,CHOOSE(Ввод!$FG$5,Ввод!EQ37,Ввод!EW37,Ввод!FC37),CHOOSE(Ввод!$FG$5,Ввод!DC37,Ввод!DI37,Ввод!DO37))</f>
        <v>15.6</v>
      </c>
      <c r="AP36" s="477"/>
      <c r="AQ36" s="1075"/>
      <c r="AR36" s="1075"/>
      <c r="AS36" s="1068"/>
      <c r="AT36" s="1068"/>
      <c r="AU36" s="1068"/>
      <c r="AV36" s="1068"/>
      <c r="AW36" s="1068"/>
      <c r="AX36" s="1068"/>
      <c r="AY36" s="1068"/>
      <c r="AZ36" s="1068"/>
      <c r="BA36" s="1075"/>
      <c r="BB36" s="1075"/>
      <c r="BC36" s="1075"/>
      <c r="BD36" s="1075"/>
      <c r="BE36" s="1075"/>
      <c r="BF36" s="1075"/>
      <c r="BG36" s="1075"/>
      <c r="BH36" s="1075"/>
      <c r="BI36" s="1075"/>
      <c r="BJ36" s="1075"/>
      <c r="BK36" s="1075"/>
      <c r="BL36" s="1075"/>
      <c r="BM36" s="1075"/>
      <c r="BN36" s="1075"/>
      <c r="BO36" s="1075"/>
      <c r="BP36" s="1075"/>
      <c r="BQ36" s="1075"/>
      <c r="BR36" s="1075"/>
      <c r="BS36" s="1075"/>
      <c r="BT36" s="1075"/>
      <c r="BU36" s="1075"/>
      <c r="BV36" s="1075"/>
      <c r="BW36" s="1075"/>
      <c r="BX36" s="1075"/>
      <c r="BY36" s="1075"/>
      <c r="BZ36" s="1075"/>
      <c r="CA36" s="1075"/>
      <c r="CB36" s="1075"/>
      <c r="CC36" s="1075"/>
      <c r="CD36" s="1075"/>
      <c r="CE36" s="1075"/>
      <c r="CF36" s="1075"/>
      <c r="CG36" s="1075"/>
      <c r="CH36" s="1075"/>
      <c r="CI36" s="1075"/>
      <c r="CJ36" s="1075"/>
      <c r="CN36" s="1057"/>
    </row>
    <row r="37" spans="1:138" ht="11.85" customHeight="1" x14ac:dyDescent="0.25">
      <c r="A37" s="931">
        <v>33</v>
      </c>
      <c r="B37" s="932" t="str">
        <f>Ст.прогноза!I35</f>
        <v>Сев.</v>
      </c>
      <c r="C37" s="932" t="str">
        <f>Ст.прогноза!D35</f>
        <v>Сосногорский</v>
      </c>
      <c r="D37" s="933" t="str">
        <f>Ст.прогноза!E35</f>
        <v>Лабытнанги</v>
      </c>
      <c r="E37" s="934">
        <f>Ст.прогноза!G35</f>
        <v>2</v>
      </c>
      <c r="F37" s="429" t="str">
        <f>CHOOSE(Ввод!$FG$5,Ввод!AP38,Ввод!AV38,Ввод!BB38)</f>
        <v/>
      </c>
      <c r="G37" s="430" t="str">
        <f>CHOOSE(Ввод!$FG$5,Ввод!AQ38,Ввод!AW38,Ввод!BC38)</f>
        <v/>
      </c>
      <c r="H37" s="429" t="str">
        <f>CHOOSE(Ввод!$FG$5,Ввод!AR38,Ввод!AX38,Ввод!BD38)</f>
        <v>·</v>
      </c>
      <c r="I37" s="430" t="str">
        <f>CHOOSE(Ввод!$FG$5,Ввод!AS38,Ввод!AY38,Ввод!BE38)</f>
        <v>··</v>
      </c>
      <c r="J37" s="429" t="str">
        <f>CHOOSE(Ввод!$FG$5,Ввод!AT38,Ввод!AZ38,Ввод!BF38)</f>
        <v>··</v>
      </c>
      <c r="K37" s="430" t="str">
        <f>CHOOSE(Ввод!$FG$5,Ввод!AU38,Ввод!BA38,Ввод!BG38)</f>
        <v>·</v>
      </c>
      <c r="L37" s="431">
        <f>CHOOSE(Ввод!$FG$5,Ввод!BJ38,Ввод!BP38,Ввод!BV38)</f>
        <v>0</v>
      </c>
      <c r="M37" s="432">
        <f>CHOOSE(Ввод!$FG$5,Ввод!BK38,Ввод!BQ38,Ввод!BW38)</f>
        <v>0</v>
      </c>
      <c r="N37" s="431">
        <f>CHOOSE(Ввод!$FG$5,Ввод!BL38,Ввод!BR38,Ввод!BX38)</f>
        <v>1</v>
      </c>
      <c r="O37" s="432">
        <f>CHOOSE(Ввод!$FG$5,Ввод!BM38,Ввод!BS38,Ввод!BY38)</f>
        <v>10</v>
      </c>
      <c r="P37" s="431">
        <f>CHOOSE(Ввод!$FG$5,Ввод!BN38,Ввод!BT38,Ввод!BZ38)</f>
        <v>10</v>
      </c>
      <c r="Q37" s="433">
        <f>CHOOSE(Ввод!$FG$5,Ввод!BO38,Ввод!BU38,Ввод!CA38)</f>
        <v>2</v>
      </c>
      <c r="R37" s="650">
        <f>CHOOSE(Ввод!$FG$5,Ввод!CD38,Ввод!CJ38,Ввод!CP38)</f>
        <v>5.6</v>
      </c>
      <c r="S37" s="651">
        <f>CHOOSE(Ввод!$FG$5,Ввод!CE38,Ввод!CK38,Ввод!CQ38)</f>
        <v>19.600000000000001</v>
      </c>
      <c r="T37" s="650">
        <f>CHOOSE(Ввод!$FG$5,Ввод!CF38,Ввод!CL38,Ввод!CR38)</f>
        <v>9.8000000000000007</v>
      </c>
      <c r="U37" s="651">
        <f>CHOOSE(Ввод!$FG$5,Ввод!CG38,Ввод!CM38,Ввод!CS38)</f>
        <v>16.8</v>
      </c>
      <c r="V37" s="650">
        <f>CHOOSE(Ввод!$FG$5,Ввод!CH38,Ввод!CN38,Ввод!CT38)</f>
        <v>10.199999999999999</v>
      </c>
      <c r="W37" s="651">
        <f>CHOOSE(Ввод!$FG$5,Ввод!CI38,Ввод!CO38,Ввод!CU38)</f>
        <v>19.399999999999999</v>
      </c>
      <c r="X37" s="434" t="str">
        <f xml:space="preserve"> CHOOSE(Ввод!$FG$22,CHOOSE(Ввод!$FG$5,Ввод!BJ168,Ввод!BP168,Ввод!BV168),CHOOSE(Ввод!$FG$5,Ввод!AP168,Ввод!AV168,Ввод!BB168))</f>
        <v>-</v>
      </c>
      <c r="Y37" s="417" t="str">
        <f xml:space="preserve"> CHOOSE(Ввод!$FG$22,CHOOSE(Ввод!$FG$5,Ввод!BK168,Ввод!BQ168,Ввод!BW168),CHOOSE(Ввод!$FG$5,Ввод!AQ168,Ввод!AW168,Ввод!BC168))</f>
        <v>-</v>
      </c>
      <c r="Z37" s="434" t="str">
        <f xml:space="preserve"> CHOOSE(Ввод!$FG$22,CHOOSE(Ввод!$FG$5,Ввод!BL168,Ввод!BR168,Ввод!BX168),CHOOSE(Ввод!$FG$5,Ввод!AR168,Ввод!AX168,Ввод!BD168))</f>
        <v>-</v>
      </c>
      <c r="AA37" s="417" t="str">
        <f xml:space="preserve"> CHOOSE(Ввод!$FG$22,CHOOSE(Ввод!$FG$5,Ввод!BM168,Ввод!BS168,Ввод!BY168),CHOOSE(Ввод!$FG$5,Ввод!AS168,Ввод!AY168,Ввод!BE168))</f>
        <v>-</v>
      </c>
      <c r="AB37" s="434" t="str">
        <f xml:space="preserve"> CHOOSE(Ввод!$FG$22,CHOOSE(Ввод!$FG$5,Ввод!BN168,Ввод!BT168,Ввод!BZ168),CHOOSE(Ввод!$FG$5,Ввод!AT168,Ввод!AZ168,Ввод!BF168))</f>
        <v>-</v>
      </c>
      <c r="AC37" s="417" t="str">
        <f xml:space="preserve"> CHOOSE(Ввод!$FG$22,CHOOSE(Ввод!$FG$5,Ввод!BO168,Ввод!BU168,Ввод!CA168),CHOOSE(Ввод!$FG$5,Ввод!AU168,Ввод!BA168,Ввод!BG168))</f>
        <v>-</v>
      </c>
      <c r="AD37" s="435">
        <f>CHOOSE(Ввод!$FG$5,Ввод!DR38,Ввод!DX38,Ввод!ED38)</f>
        <v>8</v>
      </c>
      <c r="AE37" s="436">
        <f>CHOOSE(Ввод!$FG$5,Ввод!DS38,Ввод!DY38,Ввод!EE38)</f>
        <v>8</v>
      </c>
      <c r="AF37" s="435">
        <f>CHOOSE(Ввод!$FG$5,Ввод!DT38,Ввод!DZ38,Ввод!EF38)</f>
        <v>6</v>
      </c>
      <c r="AG37" s="436">
        <f>CHOOSE(Ввод!$FG$5,Ввод!DU38,Ввод!EA38,Ввод!EG38)</f>
        <v>14</v>
      </c>
      <c r="AH37" s="435">
        <f>CHOOSE(Ввод!$FG$5,Ввод!DV38,Ввод!EB38,Ввод!EH38)</f>
        <v>12</v>
      </c>
      <c r="AI37" s="436">
        <f>CHOOSE(Ввод!$FG$5,Ввод!DW38,Ввод!EC38,Ввод!EI38)</f>
        <v>10</v>
      </c>
      <c r="AJ37" s="693">
        <f xml:space="preserve"> CHOOSE(Ввод!$FG$12,CHOOSE(Ввод!$FG$5,Ввод!EL38,Ввод!ER38,Ввод!EX38),CHOOSE(Ввод!$FG$5,Ввод!CX38,Ввод!DD38,Ввод!DJ38))</f>
        <v>3.5999999999999996</v>
      </c>
      <c r="AK37" s="694">
        <f xml:space="preserve"> CHOOSE(Ввод!$FG$12,CHOOSE(Ввод!$FG$5,Ввод!EM38,Ввод!ES38,Ввод!EY38),CHOOSE(Ввод!$FG$5,Ввод!CY38,Ввод!DE38,Ввод!DK38))</f>
        <v>34.6</v>
      </c>
      <c r="AL37" s="693">
        <f xml:space="preserve"> CHOOSE(Ввод!$FG$12,CHOOSE(Ввод!$FG$5,Ввод!EN38,Ввод!ET38,Ввод!EZ38),CHOOSE(Ввод!$FG$5,Ввод!CZ38,Ввод!DF38,Ввод!DL38))</f>
        <v>7.8000000000000007</v>
      </c>
      <c r="AM37" s="694">
        <f xml:space="preserve"> CHOOSE(Ввод!$FG$12,CHOOSE(Ввод!$FG$5,Ввод!EO38,Ввод!EU38,Ввод!FA38),CHOOSE(Ввод!$FG$5,Ввод!DA38,Ввод!DG38,Ввод!DM38))</f>
        <v>20.8</v>
      </c>
      <c r="AN37" s="693">
        <f xml:space="preserve"> CHOOSE(Ввод!$FG$12,CHOOSE(Ввод!$FG$5,Ввод!EP38,Ввод!EV38,Ввод!FB38),CHOOSE(Ввод!$FG$5,Ввод!DB38,Ввод!DH38,Ввод!DN38))</f>
        <v>8.1999999999999993</v>
      </c>
      <c r="AO37" s="694">
        <f xml:space="preserve"> CHOOSE(Ввод!$FG$12,CHOOSE(Ввод!$FG$5,Ввод!EQ38,Ввод!EW38,Ввод!FC38),CHOOSE(Ввод!$FG$5,Ввод!DC38,Ввод!DI38,Ввод!DO38))</f>
        <v>30.4</v>
      </c>
      <c r="AP37" s="477"/>
      <c r="AQ37" s="1075"/>
      <c r="AR37" s="1075"/>
      <c r="AS37" s="1068"/>
      <c r="AT37" s="1068"/>
      <c r="AU37" s="1068"/>
      <c r="AV37" s="1068"/>
      <c r="AW37" s="1068"/>
      <c r="AX37" s="1068"/>
      <c r="AY37" s="1068"/>
      <c r="AZ37" s="1068"/>
      <c r="BA37" s="1075"/>
      <c r="BB37" s="1075"/>
      <c r="BC37" s="1075"/>
      <c r="BD37" s="1075"/>
      <c r="BE37" s="1075"/>
      <c r="BF37" s="1075"/>
      <c r="BG37" s="1075"/>
      <c r="BH37" s="1075"/>
      <c r="BI37" s="1075"/>
      <c r="BJ37" s="1075"/>
      <c r="BK37" s="1075"/>
      <c r="BL37" s="1075"/>
      <c r="BM37" s="1075"/>
      <c r="BN37" s="1075"/>
      <c r="BO37" s="1075"/>
      <c r="BP37" s="1075"/>
      <c r="BQ37" s="1075"/>
      <c r="BR37" s="1075"/>
      <c r="BS37" s="1075"/>
      <c r="BT37" s="1075"/>
      <c r="BU37" s="1075"/>
      <c r="BV37" s="1075"/>
      <c r="BW37" s="1075"/>
      <c r="BX37" s="1075"/>
      <c r="BY37" s="1075"/>
      <c r="BZ37" s="1075"/>
      <c r="CA37" s="1075"/>
      <c r="CB37" s="1075"/>
      <c r="CC37" s="1075"/>
      <c r="CD37" s="1075"/>
      <c r="CE37" s="1075"/>
      <c r="CF37" s="1075"/>
      <c r="CG37" s="1075"/>
      <c r="CH37" s="1075"/>
      <c r="CI37" s="1075"/>
      <c r="CJ37" s="1075"/>
    </row>
    <row r="38" spans="1:138" ht="11.85" customHeight="1" x14ac:dyDescent="0.25">
      <c r="A38" s="931">
        <v>34</v>
      </c>
      <c r="B38" s="932" t="str">
        <f>Ст.прогноза!I36</f>
        <v>Сев.</v>
      </c>
      <c r="C38" s="932" t="str">
        <f>Ст.прогноза!D36</f>
        <v>Вологодский</v>
      </c>
      <c r="D38" s="933" t="str">
        <f>Ст.прогноза!E36</f>
        <v>Череповец</v>
      </c>
      <c r="E38" s="934">
        <f>Ст.прогноза!G36</f>
        <v>0</v>
      </c>
      <c r="F38" s="429" t="str">
        <f>CHOOSE(Ввод!$FG$5,Ввод!AP39,Ввод!AV39,Ввод!BB39)</f>
        <v/>
      </c>
      <c r="G38" s="430" t="str">
        <f>CHOOSE(Ввод!$FG$5,Ввод!AQ39,Ввод!AW39,Ввод!BC39)</f>
        <v/>
      </c>
      <c r="H38" s="429" t="str">
        <f>CHOOSE(Ввод!$FG$5,Ввод!AR39,Ввод!AX39,Ввод!BD39)</f>
        <v>·</v>
      </c>
      <c r="I38" s="430" t="str">
        <f>CHOOSE(Ввод!$FG$5,Ввод!AS39,Ввод!AY39,Ввод!BE39)</f>
        <v>·</v>
      </c>
      <c r="J38" s="429" t="str">
        <f>CHOOSE(Ввод!$FG$5,Ввод!AT39,Ввод!AZ39,Ввод!BF39)</f>
        <v/>
      </c>
      <c r="K38" s="430" t="str">
        <f>CHOOSE(Ввод!$FG$5,Ввод!AU39,Ввод!BA39,Ввод!BG39)</f>
        <v/>
      </c>
      <c r="L38" s="431">
        <f>CHOOSE(Ввод!$FG$5,Ввод!BJ39,Ввод!BP39,Ввод!BV39)</f>
        <v>0</v>
      </c>
      <c r="M38" s="432">
        <f>CHOOSE(Ввод!$FG$5,Ввод!BK39,Ввод!BQ39,Ввод!BW39)</f>
        <v>0</v>
      </c>
      <c r="N38" s="431">
        <f>CHOOSE(Ввод!$FG$5,Ввод!BL39,Ввод!BR39,Ввод!BX39)</f>
        <v>2</v>
      </c>
      <c r="O38" s="432">
        <f>CHOOSE(Ввод!$FG$5,Ввод!BM39,Ввод!BS39,Ввод!BY39)</f>
        <v>2</v>
      </c>
      <c r="P38" s="431">
        <f>CHOOSE(Ввод!$FG$5,Ввод!BN39,Ввод!BT39,Ввод!BZ39)</f>
        <v>0</v>
      </c>
      <c r="Q38" s="433">
        <f>CHOOSE(Ввод!$FG$5,Ввод!BO39,Ввод!BU39,Ввод!CA39)</f>
        <v>0</v>
      </c>
      <c r="R38" s="650">
        <f>CHOOSE(Ввод!$FG$5,Ввод!CD39,Ввод!CJ39,Ввод!CP39)</f>
        <v>7.7</v>
      </c>
      <c r="S38" s="651">
        <f>CHOOSE(Ввод!$FG$5,Ввод!CE39,Ввод!CK39,Ввод!CQ39)</f>
        <v>10.199999999999999</v>
      </c>
      <c r="T38" s="650">
        <f>CHOOSE(Ввод!$FG$5,Ввод!CF39,Ввод!CL39,Ввод!CR39)</f>
        <v>8.9</v>
      </c>
      <c r="U38" s="651">
        <f>CHOOSE(Ввод!$FG$5,Ввод!CG39,Ввод!CM39,Ввод!CS39)</f>
        <v>12.4</v>
      </c>
      <c r="V38" s="650">
        <f>CHOOSE(Ввод!$FG$5,Ввод!CH39,Ввод!CN39,Ввод!CT39)</f>
        <v>5.8000000000000007</v>
      </c>
      <c r="W38" s="651">
        <f>CHOOSE(Ввод!$FG$5,Ввод!CI39,Ввод!CO39,Ввод!CU39)</f>
        <v>20.6</v>
      </c>
      <c r="X38" s="434" t="str">
        <f xml:space="preserve"> CHOOSE(Ввод!$FG$22,CHOOSE(Ввод!$FG$5,Ввод!BJ169,Ввод!BP169,Ввод!BV169),CHOOSE(Ввод!$FG$5,Ввод!AP169,Ввод!AV169,Ввод!BB169))</f>
        <v>-</v>
      </c>
      <c r="Y38" s="417" t="str">
        <f xml:space="preserve"> CHOOSE(Ввод!$FG$22,CHOOSE(Ввод!$FG$5,Ввод!BK169,Ввод!BQ169,Ввод!BW169),CHOOSE(Ввод!$FG$5,Ввод!AQ169,Ввод!AW169,Ввод!BC169))</f>
        <v>-</v>
      </c>
      <c r="Z38" s="434" t="str">
        <f xml:space="preserve"> CHOOSE(Ввод!$FG$22,CHOOSE(Ввод!$FG$5,Ввод!BL169,Ввод!BR169,Ввод!BX169),CHOOSE(Ввод!$FG$5,Ввод!AR169,Ввод!AX169,Ввод!BD169))</f>
        <v>-</v>
      </c>
      <c r="AA38" s="417" t="str">
        <f xml:space="preserve"> CHOOSE(Ввод!$FG$22,CHOOSE(Ввод!$FG$5,Ввод!BM169,Ввод!BS169,Ввод!BY169),CHOOSE(Ввод!$FG$5,Ввод!AS169,Ввод!AY169,Ввод!BE169))</f>
        <v>-</v>
      </c>
      <c r="AB38" s="434" t="str">
        <f xml:space="preserve"> CHOOSE(Ввод!$FG$22,CHOOSE(Ввод!$FG$5,Ввод!BN169,Ввод!BT169,Ввод!BZ169),CHOOSE(Ввод!$FG$5,Ввод!AT169,Ввод!AZ169,Ввод!BF169))</f>
        <v>-</v>
      </c>
      <c r="AC38" s="417" t="str">
        <f xml:space="preserve"> CHOOSE(Ввод!$FG$22,CHOOSE(Ввод!$FG$5,Ввод!BO169,Ввод!BU169,Ввод!CA169),CHOOSE(Ввод!$FG$5,Ввод!AU169,Ввод!BA169,Ввод!BG169))</f>
        <v>-</v>
      </c>
      <c r="AD38" s="435">
        <f>CHOOSE(Ввод!$FG$5,Ввод!DR39,Ввод!DX39,Ввод!ED39)</f>
        <v>10</v>
      </c>
      <c r="AE38" s="436">
        <f>CHOOSE(Ввод!$FG$5,Ввод!DS39,Ввод!DY39,Ввод!EE39)</f>
        <v>11</v>
      </c>
      <c r="AF38" s="435">
        <f>CHOOSE(Ввод!$FG$5,Ввод!DT39,Ввод!DZ39,Ввод!EF39)</f>
        <v>11</v>
      </c>
      <c r="AG38" s="436">
        <f>CHOOSE(Ввод!$FG$5,Ввод!DU39,Ввод!EA39,Ввод!EG39)</f>
        <v>9</v>
      </c>
      <c r="AH38" s="435">
        <f>CHOOSE(Ввод!$FG$5,Ввод!DV39,Ввод!EB39,Ввод!EH39)</f>
        <v>7</v>
      </c>
      <c r="AI38" s="436">
        <f>CHOOSE(Ввод!$FG$5,Ввод!DW39,Ввод!EC39,Ввод!EI39)</f>
        <v>5</v>
      </c>
      <c r="AJ38" s="693">
        <f xml:space="preserve"> CHOOSE(Ввод!$FG$12,CHOOSE(Ввод!$FG$5,Ввод!EL39,Ввод!ER39,Ввод!EX39),CHOOSE(Ввод!$FG$5,Ввод!CX39,Ввод!DD39,Ввод!DJ39))</f>
        <v>5.7</v>
      </c>
      <c r="AK38" s="694">
        <f xml:space="preserve"> CHOOSE(Ввод!$FG$12,CHOOSE(Ввод!$FG$5,Ввод!EM39,Ввод!ES39,Ввод!EY39),CHOOSE(Ввод!$FG$5,Ввод!CY39,Ввод!DE39,Ввод!DK39))</f>
        <v>17.2</v>
      </c>
      <c r="AL38" s="693">
        <f xml:space="preserve"> CHOOSE(Ввод!$FG$12,CHOOSE(Ввод!$FG$5,Ввод!EN39,Ввод!ET39,Ввод!EZ39),CHOOSE(Ввод!$FG$5,Ввод!CZ39,Ввод!DF39,Ввод!DL39))</f>
        <v>6.9</v>
      </c>
      <c r="AM38" s="694">
        <f xml:space="preserve"> CHOOSE(Ввод!$FG$12,CHOOSE(Ввод!$FG$5,Ввод!EO39,Ввод!EU39,Ввод!FA39),CHOOSE(Ввод!$FG$5,Ввод!DA39,Ввод!DG39,Ввод!DM39))</f>
        <v>16.399999999999999</v>
      </c>
      <c r="AN38" s="693">
        <f xml:space="preserve"> CHOOSE(Ввод!$FG$12,CHOOSE(Ввод!$FG$5,Ввод!EP39,Ввод!EV39,Ввод!FB39),CHOOSE(Ввод!$FG$5,Ввод!DB39,Ввод!DH39,Ввод!DN39))</f>
        <v>3.8000000000000007</v>
      </c>
      <c r="AO38" s="694">
        <f xml:space="preserve"> CHOOSE(Ввод!$FG$12,CHOOSE(Ввод!$FG$5,Ввод!EQ39,Ввод!EW39,Ввод!FC39),CHOOSE(Ввод!$FG$5,Ввод!DC39,Ввод!DI39,Ввод!DO39))</f>
        <v>35.6</v>
      </c>
      <c r="AP38" s="477"/>
      <c r="AQ38" s="1075"/>
      <c r="AR38" s="1075"/>
      <c r="AS38" s="1068"/>
      <c r="AT38" s="1068"/>
      <c r="AU38" s="1068"/>
      <c r="AV38" s="1068"/>
      <c r="AW38" s="1068"/>
      <c r="AX38" s="1068"/>
      <c r="AY38" s="1068"/>
      <c r="AZ38" s="1068"/>
      <c r="BA38" s="1075"/>
      <c r="BB38" s="1075"/>
      <c r="BC38" s="1075"/>
      <c r="BD38" s="1075"/>
      <c r="BE38" s="1075"/>
      <c r="BF38" s="1075"/>
      <c r="BG38" s="1075"/>
      <c r="BH38" s="1075"/>
      <c r="BI38" s="1075"/>
      <c r="BJ38" s="1075"/>
      <c r="BK38" s="1075"/>
      <c r="BL38" s="1075"/>
      <c r="BM38" s="1075"/>
      <c r="BN38" s="1075"/>
      <c r="BO38" s="1075"/>
      <c r="BP38" s="1075"/>
      <c r="BQ38" s="1075"/>
      <c r="BR38" s="1075"/>
      <c r="BS38" s="1075"/>
      <c r="BT38" s="1075"/>
      <c r="BU38" s="1075"/>
      <c r="BV38" s="1075"/>
      <c r="BW38" s="1075"/>
      <c r="BX38" s="1075"/>
      <c r="BY38" s="1075"/>
      <c r="BZ38" s="1075"/>
      <c r="CA38" s="1075"/>
      <c r="CB38" s="1075"/>
      <c r="CC38" s="1075"/>
      <c r="CD38" s="1075"/>
      <c r="CE38" s="1075"/>
      <c r="CF38" s="1075"/>
      <c r="CG38" s="1075"/>
      <c r="CH38" s="1075"/>
      <c r="CI38" s="1075"/>
      <c r="CJ38" s="1075"/>
    </row>
    <row r="39" spans="1:138" ht="11.85" customHeight="1" x14ac:dyDescent="0.25">
      <c r="A39" s="931">
        <v>35</v>
      </c>
      <c r="B39" s="932" t="str">
        <f>Ст.прогноза!I37</f>
        <v>Сев.</v>
      </c>
      <c r="C39" s="932" t="str">
        <f>Ст.прогноза!D37</f>
        <v>Вологодский</v>
      </c>
      <c r="D39" s="933" t="str">
        <f>Ст.прогноза!E37</f>
        <v>Буй</v>
      </c>
      <c r="E39" s="934">
        <f>Ст.прогноза!G37</f>
        <v>0</v>
      </c>
      <c r="F39" s="429" t="str">
        <f>CHOOSE(Ввод!$FG$5,Ввод!AP40,Ввод!AV40,Ввод!BB40)</f>
        <v/>
      </c>
      <c r="G39" s="430" t="str">
        <f>CHOOSE(Ввод!$FG$5,Ввод!AQ40,Ввод!AW40,Ввод!BC40)</f>
        <v>·</v>
      </c>
      <c r="H39" s="429" t="str">
        <f>CHOOSE(Ввод!$FG$5,Ввод!AR40,Ввод!AX40,Ввод!BD40)</f>
        <v>·</v>
      </c>
      <c r="I39" s="430" t="str">
        <f>CHOOSE(Ввод!$FG$5,Ввод!AS40,Ввод!AY40,Ввод!BE40)</f>
        <v>·</v>
      </c>
      <c r="J39" s="429" t="str">
        <f>CHOOSE(Ввод!$FG$5,Ввод!AT40,Ввод!AZ40,Ввод!BF40)</f>
        <v/>
      </c>
      <c r="K39" s="430" t="str">
        <f>CHOOSE(Ввод!$FG$5,Ввод!AU40,Ввод!BA40,Ввод!BG40)</f>
        <v/>
      </c>
      <c r="L39" s="431">
        <f>CHOOSE(Ввод!$FG$5,Ввод!BJ40,Ввод!BP40,Ввод!BV40)</f>
        <v>0</v>
      </c>
      <c r="M39" s="432">
        <f>CHOOSE(Ввод!$FG$5,Ввод!BK40,Ввод!BQ40,Ввод!BW40)</f>
        <v>1</v>
      </c>
      <c r="N39" s="431">
        <f>CHOOSE(Ввод!$FG$5,Ввод!BL40,Ввод!BR40,Ввод!BX40)</f>
        <v>1</v>
      </c>
      <c r="O39" s="432">
        <f>CHOOSE(Ввод!$FG$5,Ввод!BM40,Ввод!BS40,Ввод!BY40)</f>
        <v>2</v>
      </c>
      <c r="P39" s="431">
        <f>CHOOSE(Ввод!$FG$5,Ввод!BN40,Ввод!BT40,Ввод!BZ40)</f>
        <v>0</v>
      </c>
      <c r="Q39" s="433">
        <f>CHOOSE(Ввод!$FG$5,Ввод!BO40,Ввод!BU40,Ввод!CA40)</f>
        <v>0</v>
      </c>
      <c r="R39" s="650">
        <f>CHOOSE(Ввод!$FG$5,Ввод!CD40,Ввод!CJ40,Ввод!CP40)</f>
        <v>6.6</v>
      </c>
      <c r="S39" s="651">
        <f>CHOOSE(Ввод!$FG$5,Ввод!CE40,Ввод!CK40,Ввод!CQ40)</f>
        <v>8.9</v>
      </c>
      <c r="T39" s="650">
        <f>CHOOSE(Ввод!$FG$5,Ввод!CF40,Ввод!CL40,Ввод!CR40)</f>
        <v>8.1</v>
      </c>
      <c r="U39" s="651">
        <f>CHOOSE(Ввод!$FG$5,Ввод!CG40,Ввод!CM40,Ввод!CS40)</f>
        <v>12.1</v>
      </c>
      <c r="V39" s="650">
        <f>CHOOSE(Ввод!$FG$5,Ввод!CH40,Ввод!CN40,Ввод!CT40)</f>
        <v>6.4</v>
      </c>
      <c r="W39" s="651">
        <f>CHOOSE(Ввод!$FG$5,Ввод!CI40,Ввод!CO40,Ввод!CU40)</f>
        <v>20.2</v>
      </c>
      <c r="X39" s="434" t="str">
        <f xml:space="preserve"> CHOOSE(Ввод!$FG$22,CHOOSE(Ввод!$FG$5,Ввод!BJ170,Ввод!BP170,Ввод!BV170),CHOOSE(Ввод!$FG$5,Ввод!AP170,Ввод!AV170,Ввод!BB170))</f>
        <v>-</v>
      </c>
      <c r="Y39" s="417" t="str">
        <f xml:space="preserve"> CHOOSE(Ввод!$FG$22,CHOOSE(Ввод!$FG$5,Ввод!BK170,Ввод!BQ170,Ввод!BW170),CHOOSE(Ввод!$FG$5,Ввод!AQ170,Ввод!AW170,Ввод!BC170))</f>
        <v>-</v>
      </c>
      <c r="Z39" s="434" t="str">
        <f xml:space="preserve"> CHOOSE(Ввод!$FG$22,CHOOSE(Ввод!$FG$5,Ввод!BL170,Ввод!BR170,Ввод!BX170),CHOOSE(Ввод!$FG$5,Ввод!AR170,Ввод!AX170,Ввод!BD170))</f>
        <v>-</v>
      </c>
      <c r="AA39" s="417" t="str">
        <f xml:space="preserve"> CHOOSE(Ввод!$FG$22,CHOOSE(Ввод!$FG$5,Ввод!BM170,Ввод!BS170,Ввод!BY170),CHOOSE(Ввод!$FG$5,Ввод!AS170,Ввод!AY170,Ввод!BE170))</f>
        <v>-</v>
      </c>
      <c r="AB39" s="434" t="str">
        <f xml:space="preserve"> CHOOSE(Ввод!$FG$22,CHOOSE(Ввод!$FG$5,Ввод!BN170,Ввод!BT170,Ввод!BZ170),CHOOSE(Ввод!$FG$5,Ввод!AT170,Ввод!AZ170,Ввод!BF170))</f>
        <v>-</v>
      </c>
      <c r="AC39" s="417" t="str">
        <f xml:space="preserve"> CHOOSE(Ввод!$FG$22,CHOOSE(Ввод!$FG$5,Ввод!BO170,Ввод!BU170,Ввод!CA170),CHOOSE(Ввод!$FG$5,Ввод!AU170,Ввод!BA170,Ввод!BG170))</f>
        <v>-</v>
      </c>
      <c r="AD39" s="435">
        <f>CHOOSE(Ввод!$FG$5,Ввод!DR40,Ввод!DX40,Ввод!ED40)</f>
        <v>10</v>
      </c>
      <c r="AE39" s="436">
        <f>CHOOSE(Ввод!$FG$5,Ввод!DS40,Ввод!DY40,Ввод!EE40)</f>
        <v>10</v>
      </c>
      <c r="AF39" s="435">
        <f>CHOOSE(Ввод!$FG$5,Ввод!DT40,Ввод!DZ40,Ввод!EF40)</f>
        <v>11</v>
      </c>
      <c r="AG39" s="436">
        <f>CHOOSE(Ввод!$FG$5,Ввод!DU40,Ввод!EA40,Ввод!EG40)</f>
        <v>11</v>
      </c>
      <c r="AH39" s="435">
        <f>CHOOSE(Ввод!$FG$5,Ввод!DV40,Ввод!EB40,Ввод!EH40)</f>
        <v>8</v>
      </c>
      <c r="AI39" s="436">
        <f>CHOOSE(Ввод!$FG$5,Ввод!DW40,Ввод!EC40,Ввод!EI40)</f>
        <v>7</v>
      </c>
      <c r="AJ39" s="693">
        <f xml:space="preserve"> CHOOSE(Ввод!$FG$12,CHOOSE(Ввод!$FG$5,Ввод!EL40,Ввод!ER40,Ввод!EX40),CHOOSE(Ввод!$FG$5,Ввод!CX40,Ввод!DD40,Ввод!DJ40))</f>
        <v>4.5999999999999996</v>
      </c>
      <c r="AK39" s="694">
        <f xml:space="preserve"> CHOOSE(Ввод!$FG$12,CHOOSE(Ввод!$FG$5,Ввод!EM40,Ввод!ES40,Ввод!EY40),CHOOSE(Ввод!$FG$5,Ввод!CY40,Ввод!DE40,Ввод!DK40))</f>
        <v>15.9</v>
      </c>
      <c r="AL39" s="693">
        <f xml:space="preserve"> CHOOSE(Ввод!$FG$12,CHOOSE(Ввод!$FG$5,Ввод!EN40,Ввод!ET40,Ввод!EZ40),CHOOSE(Ввод!$FG$5,Ввод!CZ40,Ввод!DF40,Ввод!DL40))</f>
        <v>6.1</v>
      </c>
      <c r="AM39" s="694">
        <f xml:space="preserve"> CHOOSE(Ввод!$FG$12,CHOOSE(Ввод!$FG$5,Ввод!EO40,Ввод!EU40,Ввод!FA40),CHOOSE(Ввод!$FG$5,Ввод!DA40,Ввод!DG40,Ввод!DM40))</f>
        <v>18.100000000000001</v>
      </c>
      <c r="AN39" s="693">
        <f xml:space="preserve"> CHOOSE(Ввод!$FG$12,CHOOSE(Ввод!$FG$5,Ввод!EP40,Ввод!EV40,Ввод!FB40),CHOOSE(Ввод!$FG$5,Ввод!DB40,Ввод!DH40,Ввод!DN40))</f>
        <v>4.4000000000000004</v>
      </c>
      <c r="AO39" s="694">
        <f xml:space="preserve"> CHOOSE(Ввод!$FG$12,CHOOSE(Ввод!$FG$5,Ввод!EQ40,Ввод!EW40,Ввод!FC40),CHOOSE(Ввод!$FG$5,Ввод!DC40,Ввод!DI40,Ввод!DO40))</f>
        <v>33.200000000000003</v>
      </c>
      <c r="AP39" s="477"/>
      <c r="AQ39" s="1075"/>
      <c r="AR39" s="1075"/>
      <c r="AS39" s="1075"/>
      <c r="AT39" s="1075"/>
      <c r="AU39" s="1075"/>
      <c r="AV39" s="1075"/>
      <c r="AW39" s="1075"/>
      <c r="AX39" s="1075"/>
      <c r="AY39" s="1075"/>
      <c r="AZ39" s="1075"/>
      <c r="BA39" s="1075"/>
      <c r="BB39" s="1075"/>
      <c r="BC39" s="1075"/>
      <c r="BD39" s="1075"/>
      <c r="BE39" s="1075"/>
      <c r="BF39" s="1075"/>
      <c r="BG39" s="1075"/>
      <c r="BH39" s="1075"/>
      <c r="BI39" s="1075"/>
      <c r="BJ39" s="1075"/>
      <c r="BK39" s="1075"/>
      <c r="BL39" s="1075"/>
      <c r="BM39" s="1075"/>
      <c r="BN39" s="1075"/>
      <c r="BO39" s="1075"/>
      <c r="BP39" s="1075"/>
      <c r="BQ39" s="1075"/>
      <c r="BR39" s="1075"/>
      <c r="BS39" s="1075"/>
      <c r="BT39" s="1075"/>
      <c r="BU39" s="1075"/>
      <c r="BV39" s="1075"/>
      <c r="BW39" s="1075"/>
      <c r="BX39" s="1075"/>
      <c r="BY39" s="1075"/>
      <c r="BZ39" s="1075"/>
      <c r="CA39" s="1075"/>
      <c r="CB39" s="1075"/>
      <c r="CC39" s="1075"/>
      <c r="CD39" s="1075"/>
      <c r="CE39" s="1075"/>
      <c r="CF39" s="1075"/>
      <c r="CG39" s="1075"/>
      <c r="CH39" s="1075"/>
      <c r="CI39" s="1075"/>
      <c r="CJ39" s="1075"/>
      <c r="CK39" s="278"/>
      <c r="CL39" s="278"/>
    </row>
    <row r="40" spans="1:138" ht="11.85" customHeight="1" x14ac:dyDescent="0.25">
      <c r="A40" s="931">
        <v>37</v>
      </c>
      <c r="B40" s="932" t="str">
        <f>Ст.прогноза!I38</f>
        <v>Сев.</v>
      </c>
      <c r="C40" s="932" t="str">
        <f>Ст.прогноза!D38</f>
        <v>Архангельский</v>
      </c>
      <c r="D40" s="933" t="str">
        <f>Ст.прогноза!E38</f>
        <v>Обозерская</v>
      </c>
      <c r="E40" s="934">
        <f>Ст.прогноза!G38</f>
        <v>0</v>
      </c>
      <c r="F40" s="429" t="str">
        <f>CHOOSE(Ввод!$FG$5,Ввод!AP41,Ввод!AV41,Ввод!BB41)</f>
        <v>··</v>
      </c>
      <c r="G40" s="430" t="str">
        <f>CHOOSE(Ввод!$FG$5,Ввод!AQ41,Ввод!AW41,Ввод!BC41)</f>
        <v>·</v>
      </c>
      <c r="H40" s="429" t="str">
        <f>CHOOSE(Ввод!$FG$5,Ввод!AR41,Ввод!AX41,Ввод!BD41)</f>
        <v/>
      </c>
      <c r="I40" s="430" t="str">
        <f>CHOOSE(Ввод!$FG$5,Ввод!AS41,Ввод!AY41,Ввод!BE41)</f>
        <v>·</v>
      </c>
      <c r="J40" s="429" t="str">
        <f>CHOOSE(Ввод!$FG$5,Ввод!AT41,Ввод!AZ41,Ввод!BF41)</f>
        <v/>
      </c>
      <c r="K40" s="430" t="str">
        <f>CHOOSE(Ввод!$FG$5,Ввод!AU41,Ввод!BA41,Ввод!BG41)</f>
        <v>·</v>
      </c>
      <c r="L40" s="431">
        <f>CHOOSE(Ввод!$FG$5,Ввод!BJ41,Ввод!BP41,Ввод!BV41)</f>
        <v>10</v>
      </c>
      <c r="M40" s="432">
        <f>CHOOSE(Ввод!$FG$5,Ввод!BK41,Ввод!BQ41,Ввод!BW41)</f>
        <v>1</v>
      </c>
      <c r="N40" s="431">
        <f>CHOOSE(Ввод!$FG$5,Ввод!BL41,Ввод!BR41,Ввод!BX41)</f>
        <v>0</v>
      </c>
      <c r="O40" s="432">
        <f>CHOOSE(Ввод!$FG$5,Ввод!BM41,Ввод!BS41,Ввод!BY41)</f>
        <v>1</v>
      </c>
      <c r="P40" s="431">
        <f>CHOOSE(Ввод!$FG$5,Ввод!BN41,Ввод!BT41,Ввод!BZ41)</f>
        <v>0</v>
      </c>
      <c r="Q40" s="433">
        <f>CHOOSE(Ввод!$FG$5,Ввод!BO41,Ввод!BU41,Ввод!CA41)</f>
        <v>2</v>
      </c>
      <c r="R40" s="650">
        <f>CHOOSE(Ввод!$FG$5,Ввод!CD41,Ввод!CJ41,Ввод!CP41)</f>
        <v>7.6</v>
      </c>
      <c r="S40" s="651">
        <f>CHOOSE(Ввод!$FG$5,Ввод!CE41,Ввод!CK41,Ввод!CQ41)</f>
        <v>8.1999999999999993</v>
      </c>
      <c r="T40" s="650">
        <f>CHOOSE(Ввод!$FG$5,Ввод!CF41,Ввод!CL41,Ввод!CR41)</f>
        <v>5.5</v>
      </c>
      <c r="U40" s="651">
        <f>CHOOSE(Ввод!$FG$5,Ввод!CG41,Ввод!CM41,Ввод!CS41)</f>
        <v>15.7</v>
      </c>
      <c r="V40" s="650">
        <f>CHOOSE(Ввод!$FG$5,Ввод!CH41,Ввод!CN41,Ввод!CT41)</f>
        <v>7.5</v>
      </c>
      <c r="W40" s="651">
        <f>CHOOSE(Ввод!$FG$5,Ввод!CI41,Ввод!CO41,Ввод!CU41)</f>
        <v>12.7</v>
      </c>
      <c r="X40" s="434" t="str">
        <f xml:space="preserve"> CHOOSE(Ввод!$FG$22,CHOOSE(Ввод!$FG$5,Ввод!BJ171,Ввод!BP171,Ввод!BV171),CHOOSE(Ввод!$FG$5,Ввод!AP171,Ввод!AV171,Ввод!BB171))</f>
        <v>-</v>
      </c>
      <c r="Y40" s="417" t="str">
        <f xml:space="preserve"> CHOOSE(Ввод!$FG$22,CHOOSE(Ввод!$FG$5,Ввод!BK171,Ввод!BQ171,Ввод!BW171),CHOOSE(Ввод!$FG$5,Ввод!AQ171,Ввод!AW171,Ввод!BC171))</f>
        <v>-</v>
      </c>
      <c r="Z40" s="434" t="str">
        <f xml:space="preserve"> CHOOSE(Ввод!$FG$22,CHOOSE(Ввод!$FG$5,Ввод!BL171,Ввод!BR171,Ввод!BX171),CHOOSE(Ввод!$FG$5,Ввод!AR171,Ввод!AX171,Ввод!BD171))</f>
        <v>-</v>
      </c>
      <c r="AA40" s="417" t="str">
        <f xml:space="preserve"> CHOOSE(Ввод!$FG$22,CHOOSE(Ввод!$FG$5,Ввод!BM171,Ввод!BS171,Ввод!BY171),CHOOSE(Ввод!$FG$5,Ввод!AS171,Ввод!AY171,Ввод!BE171))</f>
        <v>-</v>
      </c>
      <c r="AB40" s="434" t="str">
        <f xml:space="preserve"> CHOOSE(Ввод!$FG$22,CHOOSE(Ввод!$FG$5,Ввод!BN171,Ввод!BT171,Ввод!BZ171),CHOOSE(Ввод!$FG$5,Ввод!AT171,Ввод!AZ171,Ввод!BF171))</f>
        <v>-</v>
      </c>
      <c r="AC40" s="417" t="str">
        <f xml:space="preserve"> CHOOSE(Ввод!$FG$22,CHOOSE(Ввод!$FG$5,Ввод!BO171,Ввод!BU171,Ввод!CA171),CHOOSE(Ввод!$FG$5,Ввод!AU171,Ввод!BA171,Ввод!BG171))</f>
        <v>-</v>
      </c>
      <c r="AD40" s="435">
        <f>CHOOSE(Ввод!$FG$5,Ввод!DR41,Ввод!DX41,Ввод!ED41)</f>
        <v>13</v>
      </c>
      <c r="AE40" s="436">
        <f>CHOOSE(Ввод!$FG$5,Ввод!DS41,Ввод!DY41,Ввод!EE41)</f>
        <v>8</v>
      </c>
      <c r="AF40" s="435">
        <f>CHOOSE(Ввод!$FG$5,Ввод!DT41,Ввод!DZ41,Ввод!EF41)</f>
        <v>8</v>
      </c>
      <c r="AG40" s="436">
        <f>CHOOSE(Ввод!$FG$5,Ввод!DU41,Ввод!EA41,Ввод!EG41)</f>
        <v>10</v>
      </c>
      <c r="AH40" s="435">
        <f>CHOOSE(Ввод!$FG$5,Ввод!DV41,Ввод!EB41,Ввод!EH41)</f>
        <v>9</v>
      </c>
      <c r="AI40" s="436">
        <f>CHOOSE(Ввод!$FG$5,Ввод!DW41,Ввод!EC41,Ввод!EI41)</f>
        <v>6</v>
      </c>
      <c r="AJ40" s="693">
        <f xml:space="preserve"> CHOOSE(Ввод!$FG$12,CHOOSE(Ввод!$FG$5,Ввод!EL41,Ввод!ER41,Ввод!EX41),CHOOSE(Ввод!$FG$5,Ввод!CX41,Ввод!DD41,Ввод!DJ41))</f>
        <v>5.6</v>
      </c>
      <c r="AK40" s="694">
        <f xml:space="preserve"> CHOOSE(Ввод!$FG$12,CHOOSE(Ввод!$FG$5,Ввод!EM41,Ввод!ES41,Ввод!EY41),CHOOSE(Ввод!$FG$5,Ввод!CY41,Ввод!DE41,Ввод!DK41))</f>
        <v>12.2</v>
      </c>
      <c r="AL40" s="693">
        <f xml:space="preserve"> CHOOSE(Ввод!$FG$12,CHOOSE(Ввод!$FG$5,Ввод!EN41,Ввод!ET41,Ввод!EZ41),CHOOSE(Ввод!$FG$5,Ввод!CZ41,Ввод!DF41,Ввод!DL41))</f>
        <v>3.5</v>
      </c>
      <c r="AM40" s="694">
        <f xml:space="preserve"> CHOOSE(Ввод!$FG$12,CHOOSE(Ввод!$FG$5,Ввод!EO41,Ввод!EU41,Ввод!FA41),CHOOSE(Ввод!$FG$5,Ввод!DA41,Ввод!DG41,Ввод!DM41))</f>
        <v>25.7</v>
      </c>
      <c r="AN40" s="693">
        <f xml:space="preserve"> CHOOSE(Ввод!$FG$12,CHOOSE(Ввод!$FG$5,Ввод!EP41,Ввод!EV41,Ввод!FB41),CHOOSE(Ввод!$FG$5,Ввод!DB41,Ввод!DH41,Ввод!DN41))</f>
        <v>5.5</v>
      </c>
      <c r="AO40" s="694">
        <f xml:space="preserve"> CHOOSE(Ввод!$FG$12,CHOOSE(Ввод!$FG$5,Ввод!EQ41,Ввод!EW41,Ввод!FC41),CHOOSE(Ввод!$FG$5,Ввод!DC41,Ввод!DI41,Ввод!DO41))</f>
        <v>18.7</v>
      </c>
      <c r="AP40" s="477"/>
      <c r="AQ40" s="1075"/>
      <c r="AR40" s="1075"/>
      <c r="AS40" s="1075"/>
      <c r="AT40" s="1075"/>
      <c r="AU40" s="1075"/>
      <c r="AV40" s="1075"/>
      <c r="AW40" s="1075"/>
      <c r="AX40" s="1075"/>
      <c r="AY40" s="1075"/>
      <c r="AZ40" s="1075"/>
      <c r="BA40" s="1075"/>
      <c r="BB40" s="1075"/>
      <c r="BC40" s="1075"/>
      <c r="BD40" s="1075"/>
      <c r="BE40" s="1075"/>
      <c r="BF40" s="1075"/>
      <c r="BG40" s="1075"/>
      <c r="BH40" s="1075"/>
      <c r="BI40" s="1075"/>
      <c r="BJ40" s="1075"/>
      <c r="BK40" s="1075"/>
      <c r="BL40" s="1075"/>
      <c r="BM40" s="1075"/>
      <c r="BN40" s="1075"/>
      <c r="BO40" s="1075"/>
      <c r="BP40" s="1075"/>
      <c r="BQ40" s="1075"/>
      <c r="BR40" s="1075"/>
      <c r="BS40" s="1075"/>
      <c r="BT40" s="1075"/>
      <c r="BU40" s="1075"/>
      <c r="BV40" s="1075"/>
      <c r="BW40" s="1075"/>
      <c r="BX40" s="1075"/>
      <c r="BY40" s="1075"/>
      <c r="BZ40" s="1075"/>
      <c r="CA40" s="1075"/>
      <c r="CB40" s="1075"/>
      <c r="CC40" s="1075"/>
      <c r="CD40" s="1075"/>
      <c r="CE40" s="1075"/>
      <c r="CF40" s="1075"/>
      <c r="CG40" s="1075"/>
      <c r="CH40" s="1075"/>
      <c r="CI40" s="1075"/>
      <c r="CJ40" s="1075"/>
      <c r="CK40" s="278"/>
      <c r="CL40" s="278"/>
      <c r="CN40" s="1058"/>
      <c r="CO40" s="1058"/>
      <c r="CP40" s="1058"/>
      <c r="CQ40" s="1058"/>
      <c r="CR40" s="1058"/>
      <c r="CS40" s="1058"/>
      <c r="CT40" s="1058"/>
      <c r="CU40" s="1058"/>
      <c r="CV40" s="1058"/>
      <c r="CW40" s="1058"/>
      <c r="CX40" s="1058"/>
      <c r="CY40" s="1058"/>
      <c r="CZ40" s="1058"/>
      <c r="DA40" s="1058"/>
    </row>
    <row r="41" spans="1:138" ht="11.85" customHeight="1" x14ac:dyDescent="0.25">
      <c r="A41" s="935">
        <v>38</v>
      </c>
      <c r="B41" s="936" t="str">
        <f>Ст.прогноза!I39</f>
        <v>Сев.</v>
      </c>
      <c r="C41" s="936" t="str">
        <f>Ст.прогноза!D39</f>
        <v>Вологодский</v>
      </c>
      <c r="D41" s="937" t="str">
        <f>Ст.прогноза!E39</f>
        <v>Шарья</v>
      </c>
      <c r="E41" s="938">
        <f>Ст.прогноза!G39</f>
        <v>0</v>
      </c>
      <c r="F41" s="478" t="str">
        <f>CHOOSE(Ввод!$FG$5,Ввод!AP42,Ввод!AV42,Ввод!BB42)</f>
        <v/>
      </c>
      <c r="G41" s="479" t="str">
        <f>CHOOSE(Ввод!$FG$5,Ввод!AQ42,Ввод!AW42,Ввод!BC42)</f>
        <v>·</v>
      </c>
      <c r="H41" s="478" t="str">
        <f>CHOOSE(Ввод!$FG$5,Ввод!AR42,Ввод!AX42,Ввод!BD42)</f>
        <v/>
      </c>
      <c r="I41" s="479" t="str">
        <f>CHOOSE(Ввод!$FG$5,Ввод!AS42,Ввод!AY42,Ввод!BE42)</f>
        <v>··</v>
      </c>
      <c r="J41" s="478" t="str">
        <f>CHOOSE(Ввод!$FG$5,Ввод!AT42,Ввод!AZ42,Ввод!BF42)</f>
        <v/>
      </c>
      <c r="K41" s="479" t="str">
        <f>CHOOSE(Ввод!$FG$5,Ввод!AU42,Ввод!BA42,Ввод!BG42)</f>
        <v/>
      </c>
      <c r="L41" s="446">
        <f>CHOOSE(Ввод!$FG$5,Ввод!BJ42,Ввод!BP42,Ввод!BV42)</f>
        <v>0</v>
      </c>
      <c r="M41" s="447">
        <f>CHOOSE(Ввод!$FG$5,Ввод!BK42,Ввод!BQ42,Ввод!BW42)</f>
        <v>1</v>
      </c>
      <c r="N41" s="446">
        <f>CHOOSE(Ввод!$FG$5,Ввод!BL42,Ввод!BR42,Ввод!BX42)</f>
        <v>0</v>
      </c>
      <c r="O41" s="447">
        <f>CHOOSE(Ввод!$FG$5,Ввод!BM42,Ввод!BS42,Ввод!BY42)</f>
        <v>3</v>
      </c>
      <c r="P41" s="446">
        <f>CHOOSE(Ввод!$FG$5,Ввод!BN42,Ввод!BT42,Ввод!BZ42)</f>
        <v>0</v>
      </c>
      <c r="Q41" s="448">
        <f>CHOOSE(Ввод!$FG$5,Ввод!BO42,Ввод!BU42,Ввод!CA42)</f>
        <v>0</v>
      </c>
      <c r="R41" s="654">
        <f>CHOOSE(Ввод!$FG$5,Ввод!CD42,Ввод!CJ42,Ввод!CP42)</f>
        <v>5.0999999999999996</v>
      </c>
      <c r="S41" s="655">
        <f>CHOOSE(Ввод!$FG$5,Ввод!CE42,Ввод!CK42,Ввод!CQ42)</f>
        <v>12.2</v>
      </c>
      <c r="T41" s="654">
        <f>CHOOSE(Ввод!$FG$5,Ввод!CF42,Ввод!CL42,Ввод!CR42)</f>
        <v>7.8</v>
      </c>
      <c r="U41" s="655">
        <f>CHOOSE(Ввод!$FG$5,Ввод!CG42,Ввод!CM42,Ввод!CS42)</f>
        <v>13</v>
      </c>
      <c r="V41" s="654">
        <f>CHOOSE(Ввод!$FG$5,Ввод!CH42,Ввод!CN42,Ввод!CT42)</f>
        <v>6.5</v>
      </c>
      <c r="W41" s="655">
        <f>CHOOSE(Ввод!$FG$5,Ввод!CI42,Ввод!CO42,Ввод!CU42)</f>
        <v>17.399999999999999</v>
      </c>
      <c r="X41" s="449" t="str">
        <f xml:space="preserve"> CHOOSE(Ввод!$FG$22,CHOOSE(Ввод!$FG$5,Ввод!BJ172,Ввод!BP172,Ввод!BV172),CHOOSE(Ввод!$FG$5,Ввод!AP172,Ввод!AV172,Ввод!BB172))</f>
        <v>-</v>
      </c>
      <c r="Y41" s="450" t="str">
        <f xml:space="preserve"> CHOOSE(Ввод!$FG$22,CHOOSE(Ввод!$FG$5,Ввод!BK172,Ввод!BQ172,Ввод!BW172),CHOOSE(Ввод!$FG$5,Ввод!AQ172,Ввод!AW172,Ввод!BC172))</f>
        <v>-</v>
      </c>
      <c r="Z41" s="449" t="str">
        <f xml:space="preserve"> CHOOSE(Ввод!$FG$22,CHOOSE(Ввод!$FG$5,Ввод!BL172,Ввод!BR172,Ввод!BX172),CHOOSE(Ввод!$FG$5,Ввод!AR172,Ввод!AX172,Ввод!BD172))</f>
        <v>-</v>
      </c>
      <c r="AA41" s="450" t="str">
        <f xml:space="preserve"> CHOOSE(Ввод!$FG$22,CHOOSE(Ввод!$FG$5,Ввод!BM172,Ввод!BS172,Ввод!BY172),CHOOSE(Ввод!$FG$5,Ввод!AS172,Ввод!AY172,Ввод!BE172))</f>
        <v>-</v>
      </c>
      <c r="AB41" s="449" t="str">
        <f xml:space="preserve"> CHOOSE(Ввод!$FG$22,CHOOSE(Ввод!$FG$5,Ввод!BN172,Ввод!BT172,Ввод!BZ172),CHOOSE(Ввод!$FG$5,Ввод!AT172,Ввод!AZ172,Ввод!BF172))</f>
        <v>-</v>
      </c>
      <c r="AC41" s="450" t="str">
        <f xml:space="preserve"> CHOOSE(Ввод!$FG$22,CHOOSE(Ввод!$FG$5,Ввод!BO172,Ввод!BU172,Ввод!CA172),CHOOSE(Ввод!$FG$5,Ввод!AU172,Ввод!BA172,Ввод!BG172))</f>
        <v>-</v>
      </c>
      <c r="AD41" s="451">
        <f>CHOOSE(Ввод!$FG$5,Ввод!DR42,Ввод!DX42,Ввод!ED42)</f>
        <v>10</v>
      </c>
      <c r="AE41" s="452">
        <f>CHOOSE(Ввод!$FG$5,Ввод!DS42,Ввод!DY42,Ввод!EE42)</f>
        <v>6</v>
      </c>
      <c r="AF41" s="451">
        <f>CHOOSE(Ввод!$FG$5,Ввод!DT42,Ввод!DZ42,Ввод!EF42)</f>
        <v>9</v>
      </c>
      <c r="AG41" s="452">
        <f>CHOOSE(Ввод!$FG$5,Ввод!DU42,Ввод!EA42,Ввод!EG42)</f>
        <v>12</v>
      </c>
      <c r="AH41" s="451">
        <f>CHOOSE(Ввод!$FG$5,Ввод!DV42,Ввод!EB42,Ввод!EH42)</f>
        <v>11</v>
      </c>
      <c r="AI41" s="452">
        <f>CHOOSE(Ввод!$FG$5,Ввод!DW42,Ввод!EC42,Ввод!EI42)</f>
        <v>9</v>
      </c>
      <c r="AJ41" s="702">
        <f xml:space="preserve"> CHOOSE(Ввод!$FG$12,CHOOSE(Ввод!$FG$5,Ввод!EL42,Ввод!ER42,Ввод!EX42),CHOOSE(Ввод!$FG$5,Ввод!CX42,Ввод!DD42,Ввод!DJ42))</f>
        <v>3.0999999999999996</v>
      </c>
      <c r="AK41" s="703">
        <f xml:space="preserve"> CHOOSE(Ввод!$FG$12,CHOOSE(Ввод!$FG$5,Ввод!EM42,Ввод!ES42,Ввод!EY42),CHOOSE(Ввод!$FG$5,Ввод!CY42,Ввод!DE42,Ввод!DK42))</f>
        <v>16.2</v>
      </c>
      <c r="AL41" s="702">
        <f xml:space="preserve"> CHOOSE(Ввод!$FG$12,CHOOSE(Ввод!$FG$5,Ввод!EN42,Ввод!ET42,Ввод!EZ42),CHOOSE(Ввод!$FG$5,Ввод!CZ42,Ввод!DF42,Ввод!DL42))</f>
        <v>5.8</v>
      </c>
      <c r="AM41" s="703">
        <f xml:space="preserve"> CHOOSE(Ввод!$FG$12,CHOOSE(Ввод!$FG$5,Ввод!EO42,Ввод!EU42,Ввод!FA42),CHOOSE(Ввод!$FG$5,Ввод!DA42,Ввод!DG42,Ввод!DM42))</f>
        <v>17</v>
      </c>
      <c r="AN41" s="702">
        <f xml:space="preserve"> CHOOSE(Ввод!$FG$12,CHOOSE(Ввод!$FG$5,Ввод!EP42,Ввод!EV42,Ввод!FB42),CHOOSE(Ввод!$FG$5,Ввод!DB42,Ввод!DH42,Ввод!DN42))</f>
        <v>4.5</v>
      </c>
      <c r="AO41" s="703">
        <f xml:space="preserve"> CHOOSE(Ввод!$FG$12,CHOOSE(Ввод!$FG$5,Ввод!EQ42,Ввод!EW42,Ввод!FC42),CHOOSE(Ввод!$FG$5,Ввод!DC42,Ввод!DI42,Ввод!DO42))</f>
        <v>23.6</v>
      </c>
      <c r="AP41" s="477"/>
      <c r="AQ41" s="1075"/>
      <c r="AR41" s="1075"/>
      <c r="AS41" s="1075"/>
      <c r="AT41" s="1075"/>
      <c r="AU41" s="1075"/>
      <c r="AV41" s="1075"/>
      <c r="AW41" s="1075"/>
      <c r="AX41" s="1075"/>
      <c r="AY41" s="1075"/>
      <c r="AZ41" s="1075"/>
      <c r="BA41" s="1075"/>
      <c r="BB41" s="1075"/>
      <c r="BC41" s="1075"/>
      <c r="BD41" s="1075"/>
      <c r="BE41" s="1075"/>
      <c r="BF41" s="1075"/>
      <c r="BG41" s="1075"/>
      <c r="BH41" s="1075"/>
      <c r="BI41" s="1075"/>
      <c r="BJ41" s="1075"/>
      <c r="BK41" s="1075"/>
      <c r="BL41" s="1075"/>
      <c r="BM41" s="1075"/>
      <c r="BN41" s="1075"/>
      <c r="BO41" s="1075"/>
      <c r="BP41" s="1075"/>
      <c r="BQ41" s="1075"/>
      <c r="BR41" s="1075"/>
      <c r="BS41" s="1075"/>
      <c r="BT41" s="1075"/>
      <c r="BU41" s="1075"/>
      <c r="BV41" s="1075"/>
      <c r="BW41" s="1075"/>
      <c r="BX41" s="1075"/>
      <c r="BY41" s="1075"/>
      <c r="BZ41" s="1075"/>
      <c r="CA41" s="1075"/>
      <c r="CB41" s="1075"/>
      <c r="CC41" s="1075"/>
      <c r="CD41" s="1075"/>
      <c r="CE41" s="1075"/>
      <c r="CF41" s="1075"/>
      <c r="CG41" s="1075"/>
      <c r="CH41" s="1075"/>
      <c r="CI41" s="1075"/>
      <c r="CJ41" s="1075"/>
      <c r="CK41" s="1054"/>
      <c r="CL41" s="1054"/>
      <c r="CN41" s="1059"/>
      <c r="CO41" s="1063"/>
      <c r="CP41" s="1063"/>
      <c r="CQ41" s="1063"/>
      <c r="CR41" s="1063"/>
      <c r="CS41" s="1063"/>
      <c r="CT41" s="1063"/>
      <c r="CU41" s="1059"/>
      <c r="CV41" s="1063"/>
      <c r="CW41" s="1063"/>
      <c r="CX41" s="1063"/>
      <c r="CY41" s="1063"/>
      <c r="CZ41" s="1063"/>
      <c r="DA41" s="1063"/>
    </row>
    <row r="42" spans="1:138" ht="11.85" customHeight="1" x14ac:dyDescent="0.25">
      <c r="A42" s="927">
        <v>39</v>
      </c>
      <c r="B42" s="928" t="str">
        <f>Ст.прогноза!I40</f>
        <v>С-Кав.</v>
      </c>
      <c r="C42" s="928" t="str">
        <f>Ст.прогноза!D40</f>
        <v>Ростовский</v>
      </c>
      <c r="D42" s="929" t="str">
        <f>Ст.прогноза!E40</f>
        <v>Ростов на Дону</v>
      </c>
      <c r="E42" s="930">
        <f>Ст.прогноза!G40</f>
        <v>0</v>
      </c>
      <c r="F42" s="411" t="str">
        <f>CHOOSE(Ввод!$FG$5,Ввод!AP43,Ввод!AV43,Ввод!BB43)</f>
        <v/>
      </c>
      <c r="G42" s="480" t="str">
        <f>CHOOSE(Ввод!$FG$5,Ввод!AQ43,Ввод!AW43,Ввод!BC43)</f>
        <v/>
      </c>
      <c r="H42" s="411" t="str">
        <f>CHOOSE(Ввод!$FG$5,Ввод!AR43,Ввод!AX43,Ввод!BD43)</f>
        <v/>
      </c>
      <c r="I42" s="480" t="str">
        <f>CHOOSE(Ввод!$FG$5,Ввод!AS43,Ввод!AY43,Ввод!BE43)</f>
        <v/>
      </c>
      <c r="J42" s="411" t="str">
        <f>CHOOSE(Ввод!$FG$5,Ввод!AT43,Ввод!AZ43,Ввод!BF43)</f>
        <v/>
      </c>
      <c r="K42" s="480" t="str">
        <f>CHOOSE(Ввод!$FG$5,Ввод!AU43,Ввод!BA43,Ввод!BG43)</f>
        <v/>
      </c>
      <c r="L42" s="413">
        <f>CHOOSE(Ввод!$FG$5,Ввод!BJ43,Ввод!BP43,Ввод!BV43)</f>
        <v>0</v>
      </c>
      <c r="M42" s="467">
        <f>CHOOSE(Ввод!$FG$5,Ввод!BK43,Ввод!BQ43,Ввод!BW43)</f>
        <v>0</v>
      </c>
      <c r="N42" s="413">
        <f>CHOOSE(Ввод!$FG$5,Ввод!BL43,Ввод!BR43,Ввод!BX43)</f>
        <v>0</v>
      </c>
      <c r="O42" s="467">
        <f>CHOOSE(Ввод!$FG$5,Ввод!BM43,Ввод!BS43,Ввод!BY43)</f>
        <v>0</v>
      </c>
      <c r="P42" s="413">
        <f>CHOOSE(Ввод!$FG$5,Ввод!BN43,Ввод!BT43,Ввод!BZ43)</f>
        <v>0</v>
      </c>
      <c r="Q42" s="468">
        <f>CHOOSE(Ввод!$FG$5,Ввод!BO43,Ввод!BU43,Ввод!CA43)</f>
        <v>0</v>
      </c>
      <c r="R42" s="648">
        <f>CHOOSE(Ввод!$FG$5,Ввод!CD43,Ввод!CJ43,Ввод!CP43)</f>
        <v>14.7</v>
      </c>
      <c r="S42" s="649">
        <f>CHOOSE(Ввод!$FG$5,Ввод!CE43,Ввод!CK43,Ввод!CQ43)</f>
        <v>24.8</v>
      </c>
      <c r="T42" s="648">
        <f>CHOOSE(Ввод!$FG$5,Ввод!CF43,Ввод!CL43,Ввод!CR43)</f>
        <v>14.6</v>
      </c>
      <c r="U42" s="649">
        <f>CHOOSE(Ввод!$FG$5,Ввод!CG43,Ввод!CM43,Ввод!CS43)</f>
        <v>27.6</v>
      </c>
      <c r="V42" s="648">
        <f>CHOOSE(Ввод!$FG$5,Ввод!CH43,Ввод!CN43,Ввод!CT43)</f>
        <v>14.5</v>
      </c>
      <c r="W42" s="649">
        <f>CHOOSE(Ввод!$FG$5,Ввод!CI43,Ввод!CO43,Ввод!CU43)</f>
        <v>28.1</v>
      </c>
      <c r="X42" s="416" t="str">
        <f xml:space="preserve"> CHOOSE(Ввод!$FG$22,CHOOSE(Ввод!$FG$5,Ввод!BJ173,Ввод!BP173,Ввод!BV173),CHOOSE(Ввод!$FG$5,Ввод!AP173,Ввод!AV173,Ввод!BB173))</f>
        <v>-</v>
      </c>
      <c r="Y42" s="469" t="str">
        <f xml:space="preserve"> CHOOSE(Ввод!$FG$22,CHOOSE(Ввод!$FG$5,Ввод!BK173,Ввод!BQ173,Ввод!BW173),CHOOSE(Ввод!$FG$5,Ввод!AQ173,Ввод!AW173,Ввод!BC173))</f>
        <v>-</v>
      </c>
      <c r="Z42" s="416" t="str">
        <f xml:space="preserve"> CHOOSE(Ввод!$FG$22,CHOOSE(Ввод!$FG$5,Ввод!BL173,Ввод!BR173,Ввод!BX173),CHOOSE(Ввод!$FG$5,Ввод!AR173,Ввод!AX173,Ввод!BD173))</f>
        <v>-</v>
      </c>
      <c r="AA42" s="469" t="str">
        <f xml:space="preserve"> CHOOSE(Ввод!$FG$22,CHOOSE(Ввод!$FG$5,Ввод!BM173,Ввод!BS173,Ввод!BY173),CHOOSE(Ввод!$FG$5,Ввод!AS173,Ввод!AY173,Ввод!BE173))</f>
        <v>-</v>
      </c>
      <c r="AB42" s="416" t="str">
        <f xml:space="preserve"> CHOOSE(Ввод!$FG$22,CHOOSE(Ввод!$FG$5,Ввод!BN173,Ввод!BT173,Ввод!BZ173),CHOOSE(Ввод!$FG$5,Ввод!AT173,Ввод!AZ173,Ввод!BF173))</f>
        <v>-</v>
      </c>
      <c r="AC42" s="469" t="str">
        <f xml:space="preserve"> CHOOSE(Ввод!$FG$22,CHOOSE(Ввод!$FG$5,Ввод!BO173,Ввод!BU173,Ввод!CA173),CHOOSE(Ввод!$FG$5,Ввод!AU173,Ввод!BA173,Ввод!BG173))</f>
        <v>-</v>
      </c>
      <c r="AD42" s="418">
        <f>CHOOSE(Ввод!$FG$5,Ввод!DR43,Ввод!DX43,Ввод!ED43)</f>
        <v>18</v>
      </c>
      <c r="AE42" s="470">
        <f>CHOOSE(Ввод!$FG$5,Ввод!DS43,Ввод!DY43,Ввод!EE43)</f>
        <v>9</v>
      </c>
      <c r="AF42" s="418">
        <f>CHOOSE(Ввод!$FG$5,Ввод!DT43,Ввод!DZ43,Ввод!EF43)</f>
        <v>8</v>
      </c>
      <c r="AG42" s="470">
        <f>CHOOSE(Ввод!$FG$5,Ввод!DU43,Ввод!EA43,Ввод!EG43)</f>
        <v>9</v>
      </c>
      <c r="AH42" s="418">
        <f>CHOOSE(Ввод!$FG$5,Ввод!DV43,Ввод!EB43,Ввод!EH43)</f>
        <v>4</v>
      </c>
      <c r="AI42" s="470">
        <f>CHOOSE(Ввод!$FG$5,Ввод!DW43,Ввод!EC43,Ввод!EI43)</f>
        <v>4</v>
      </c>
      <c r="AJ42" s="708">
        <f xml:space="preserve"> CHOOSE(Ввод!$FG$12,CHOOSE(Ввод!$FG$5,Ввод!EL43,Ввод!ER43,Ввод!EX43),CHOOSE(Ввод!$FG$5,Ввод!CX43,Ввод!DD43,Ввод!DJ43))</f>
        <v>12.7</v>
      </c>
      <c r="AK42" s="709">
        <f xml:space="preserve"> CHOOSE(Ввод!$FG$12,CHOOSE(Ввод!$FG$5,Ввод!EM43,Ввод!ES43,Ввод!EY43),CHOOSE(Ввод!$FG$5,Ввод!CY43,Ввод!DE43,Ввод!DK43))</f>
        <v>39.799999999999997</v>
      </c>
      <c r="AL42" s="708">
        <f xml:space="preserve"> CHOOSE(Ввод!$FG$12,CHOOSE(Ввод!$FG$5,Ввод!EN43,Ввод!ET43,Ввод!EZ43),CHOOSE(Ввод!$FG$5,Ввод!CZ43,Ввод!DF43,Ввод!DL43))</f>
        <v>12.6</v>
      </c>
      <c r="AM42" s="709">
        <f xml:space="preserve"> CHOOSE(Ввод!$FG$12,CHOOSE(Ввод!$FG$5,Ввод!EO43,Ввод!EU43,Ввод!FA43),CHOOSE(Ввод!$FG$5,Ввод!DA43,Ввод!DG43,Ввод!DM43))</f>
        <v>42.6</v>
      </c>
      <c r="AN42" s="708">
        <f xml:space="preserve"> CHOOSE(Ввод!$FG$12,CHOOSE(Ввод!$FG$5,Ввод!EP43,Ввод!EV43,Ввод!FB43),CHOOSE(Ввод!$FG$5,Ввод!DB43,Ввод!DH43,Ввод!DN43))</f>
        <v>12.5</v>
      </c>
      <c r="AO42" s="709">
        <f xml:space="preserve"> CHOOSE(Ввод!$FG$12,CHOOSE(Ввод!$FG$5,Ввод!EQ43,Ввод!EW43,Ввод!FC43),CHOOSE(Ввод!$FG$5,Ввод!DC43,Ввод!DI43,Ввод!DO43))</f>
        <v>43.1</v>
      </c>
      <c r="AP42" s="477"/>
      <c r="AQ42" s="1075"/>
      <c r="AR42" s="1075"/>
      <c r="AS42" s="1075"/>
      <c r="AT42" s="1075"/>
      <c r="AU42" s="1083">
        <v>1</v>
      </c>
      <c r="AV42" s="1084">
        <f>Ввод!FG5</f>
        <v>1</v>
      </c>
      <c r="AW42" s="1075"/>
      <c r="AX42" s="1075"/>
      <c r="AY42" s="1075"/>
      <c r="AZ42" s="1075"/>
      <c r="BA42" s="1075"/>
      <c r="BB42" s="1075"/>
      <c r="BC42" s="1075"/>
      <c r="BD42" s="1075"/>
      <c r="BE42" s="1075"/>
      <c r="BF42" s="1075"/>
      <c r="BG42" s="1075"/>
      <c r="BH42" s="1075"/>
      <c r="BI42" s="1075"/>
      <c r="BJ42" s="1075"/>
      <c r="BK42" s="1075"/>
      <c r="BL42" s="1075"/>
      <c r="BM42" s="1075"/>
      <c r="BN42" s="1075"/>
      <c r="BO42" s="1075"/>
      <c r="BP42" s="1075"/>
      <c r="BQ42" s="1075"/>
      <c r="BR42" s="1075"/>
      <c r="BS42" s="1075"/>
      <c r="BT42" s="1075"/>
      <c r="BU42" s="1075"/>
      <c r="BV42" s="1075"/>
      <c r="BW42" s="1075"/>
      <c r="BX42" s="1075"/>
      <c r="BY42" s="1075"/>
      <c r="BZ42" s="1075"/>
      <c r="CA42" s="1075"/>
      <c r="CB42" s="1075"/>
      <c r="CC42" s="1075"/>
      <c r="CD42" s="1075"/>
      <c r="CE42" s="1075"/>
      <c r="CF42" s="1075"/>
      <c r="CG42" s="1075"/>
      <c r="CH42" s="1075"/>
      <c r="CI42" s="1075"/>
      <c r="CJ42" s="1075"/>
      <c r="CK42" s="1064"/>
      <c r="CL42" s="1064"/>
      <c r="CN42" s="1064"/>
      <c r="CO42" s="1064"/>
      <c r="CP42" s="1064"/>
      <c r="CQ42" s="1064"/>
      <c r="CR42" s="1064"/>
      <c r="CS42" s="1064"/>
      <c r="CT42" s="1064"/>
      <c r="CU42" s="1064"/>
      <c r="CV42" s="1064"/>
      <c r="CW42" s="1064"/>
      <c r="CX42" s="1064"/>
      <c r="CY42" s="1064"/>
      <c r="CZ42" s="1064"/>
      <c r="DA42" s="1064"/>
    </row>
    <row r="43" spans="1:138" ht="11.85" customHeight="1" x14ac:dyDescent="0.25">
      <c r="A43" s="931">
        <v>40</v>
      </c>
      <c r="B43" s="932" t="str">
        <f>Ст.прогноза!I41</f>
        <v>С-Кав.</v>
      </c>
      <c r="C43" s="932" t="str">
        <f>Ст.прогноза!D41</f>
        <v>Краснодарский</v>
      </c>
      <c r="D43" s="933" t="str">
        <f>Ст.прогноза!E41</f>
        <v>Краснодар</v>
      </c>
      <c r="E43" s="934">
        <f>Ст.прогноза!G41</f>
        <v>0</v>
      </c>
      <c r="F43" s="429" t="str">
        <f>CHOOSE(Ввод!$FG$5,Ввод!AP44,Ввод!AV44,Ввод!BB44)</f>
        <v/>
      </c>
      <c r="G43" s="430" t="str">
        <f>CHOOSE(Ввод!$FG$5,Ввод!AQ44,Ввод!AW44,Ввод!BC44)</f>
        <v/>
      </c>
      <c r="H43" s="429" t="str">
        <f>CHOOSE(Ввод!$FG$5,Ввод!AR44,Ввод!AX44,Ввод!BD44)</f>
        <v/>
      </c>
      <c r="I43" s="430" t="str">
        <f>CHOOSE(Ввод!$FG$5,Ввод!AS44,Ввод!AY44,Ввод!BE44)</f>
        <v/>
      </c>
      <c r="J43" s="429" t="str">
        <f>CHOOSE(Ввод!$FG$5,Ввод!AT44,Ввод!AZ44,Ввод!BF44)</f>
        <v/>
      </c>
      <c r="K43" s="430" t="str">
        <f>CHOOSE(Ввод!$FG$5,Ввод!AU44,Ввод!BA44,Ввод!BG44)</f>
        <v/>
      </c>
      <c r="L43" s="431">
        <f>CHOOSE(Ввод!$FG$5,Ввод!BJ44,Ввод!BP44,Ввод!BV44)</f>
        <v>0</v>
      </c>
      <c r="M43" s="432">
        <f>CHOOSE(Ввод!$FG$5,Ввод!BK44,Ввод!BQ44,Ввод!BW44)</f>
        <v>0</v>
      </c>
      <c r="N43" s="431">
        <f>CHOOSE(Ввод!$FG$5,Ввод!BL44,Ввод!BR44,Ввод!BX44)</f>
        <v>0</v>
      </c>
      <c r="O43" s="432">
        <f>CHOOSE(Ввод!$FG$5,Ввод!BM44,Ввод!BS44,Ввод!BY44)</f>
        <v>0</v>
      </c>
      <c r="P43" s="431">
        <f>CHOOSE(Ввод!$FG$5,Ввод!BN44,Ввод!BT44,Ввод!BZ44)</f>
        <v>0</v>
      </c>
      <c r="Q43" s="433">
        <f>CHOOSE(Ввод!$FG$5,Ввод!BO44,Ввод!BU44,Ввод!CA44)</f>
        <v>0</v>
      </c>
      <c r="R43" s="650">
        <f>CHOOSE(Ввод!$FG$5,Ввод!CD44,Ввод!CJ44,Ввод!CP44)</f>
        <v>16.100000000000001</v>
      </c>
      <c r="S43" s="651">
        <f>CHOOSE(Ввод!$FG$5,Ввод!CE44,Ввод!CK44,Ввод!CQ44)</f>
        <v>28.6</v>
      </c>
      <c r="T43" s="650">
        <f>CHOOSE(Ввод!$FG$5,Ввод!CF44,Ввод!CL44,Ввод!CR44)</f>
        <v>15.9</v>
      </c>
      <c r="U43" s="651">
        <f>CHOOSE(Ввод!$FG$5,Ввод!CG44,Ввод!CM44,Ввод!CS44)</f>
        <v>30.1</v>
      </c>
      <c r="V43" s="650">
        <f>CHOOSE(Ввод!$FG$5,Ввод!CH44,Ввод!CN44,Ввод!CT44)</f>
        <v>16.2</v>
      </c>
      <c r="W43" s="651">
        <f>CHOOSE(Ввод!$FG$5,Ввод!CI44,Ввод!CO44,Ввод!CU44)</f>
        <v>31.3</v>
      </c>
      <c r="X43" s="434" t="str">
        <f xml:space="preserve"> CHOOSE(Ввод!$FG$22,CHOOSE(Ввод!$FG$5,Ввод!BJ174,Ввод!BP174,Ввод!BV174),CHOOSE(Ввод!$FG$5,Ввод!AP174,Ввод!AV174,Ввод!BB174))</f>
        <v>-</v>
      </c>
      <c r="Y43" s="417" t="str">
        <f xml:space="preserve"> CHOOSE(Ввод!$FG$22,CHOOSE(Ввод!$FG$5,Ввод!BK174,Ввод!BQ174,Ввод!BW174),CHOOSE(Ввод!$FG$5,Ввод!AQ174,Ввод!AW174,Ввод!BC174))</f>
        <v>-</v>
      </c>
      <c r="Z43" s="434" t="str">
        <f xml:space="preserve"> CHOOSE(Ввод!$FG$22,CHOOSE(Ввод!$FG$5,Ввод!BL174,Ввод!BR174,Ввод!BX174),CHOOSE(Ввод!$FG$5,Ввод!AR174,Ввод!AX174,Ввод!BD174))</f>
        <v>-</v>
      </c>
      <c r="AA43" s="417" t="str">
        <f xml:space="preserve"> CHOOSE(Ввод!$FG$22,CHOOSE(Ввод!$FG$5,Ввод!BM174,Ввод!BS174,Ввод!BY174),CHOOSE(Ввод!$FG$5,Ввод!AS174,Ввод!AY174,Ввод!BE174))</f>
        <v>-</v>
      </c>
      <c r="AB43" s="434" t="str">
        <f xml:space="preserve"> CHOOSE(Ввод!$FG$22,CHOOSE(Ввод!$FG$5,Ввод!BN174,Ввод!BT174,Ввод!BZ174),CHOOSE(Ввод!$FG$5,Ввод!AT174,Ввод!AZ174,Ввод!BF174))</f>
        <v>-</v>
      </c>
      <c r="AC43" s="417" t="str">
        <f xml:space="preserve"> CHOOSE(Ввод!$FG$22,CHOOSE(Ввод!$FG$5,Ввод!BO174,Ввод!BU174,Ввод!CA174),CHOOSE(Ввод!$FG$5,Ввод!AU174,Ввод!BA174,Ввод!BG174))</f>
        <v>-</v>
      </c>
      <c r="AD43" s="435">
        <f>CHOOSE(Ввод!$FG$5,Ввод!DR44,Ввод!DX44,Ввод!ED44)</f>
        <v>10</v>
      </c>
      <c r="AE43" s="436">
        <f>CHOOSE(Ввод!$FG$5,Ввод!DS44,Ввод!DY44,Ввод!EE44)</f>
        <v>8</v>
      </c>
      <c r="AF43" s="435">
        <f>CHOOSE(Ввод!$FG$5,Ввод!DT44,Ввод!DZ44,Ввод!EF44)</f>
        <v>6</v>
      </c>
      <c r="AG43" s="436">
        <f>CHOOSE(Ввод!$FG$5,Ввод!DU44,Ввод!EA44,Ввод!EG44)</f>
        <v>7</v>
      </c>
      <c r="AH43" s="435">
        <f>CHOOSE(Ввод!$FG$5,Ввод!DV44,Ввод!EB44,Ввод!EH44)</f>
        <v>3</v>
      </c>
      <c r="AI43" s="436">
        <f>CHOOSE(Ввод!$FG$5,Ввод!DW44,Ввод!EC44,Ввод!EI44)</f>
        <v>7</v>
      </c>
      <c r="AJ43" s="693">
        <f xml:space="preserve"> CHOOSE(Ввод!$FG$12,CHOOSE(Ввод!$FG$5,Ввод!EL44,Ввод!ER44,Ввод!EX44),CHOOSE(Ввод!$FG$5,Ввод!CX44,Ввод!DD44,Ввод!DJ44))</f>
        <v>14.100000000000001</v>
      </c>
      <c r="AK43" s="694">
        <f xml:space="preserve"> CHOOSE(Ввод!$FG$12,CHOOSE(Ввод!$FG$5,Ввод!EM44,Ввод!ES44,Ввод!EY44),CHOOSE(Ввод!$FG$5,Ввод!CY44,Ввод!DE44,Ввод!DK44))</f>
        <v>43.6</v>
      </c>
      <c r="AL43" s="693">
        <f xml:space="preserve"> CHOOSE(Ввод!$FG$12,CHOOSE(Ввод!$FG$5,Ввод!EN44,Ввод!ET44,Ввод!EZ44),CHOOSE(Ввод!$FG$5,Ввод!CZ44,Ввод!DF44,Ввод!DL44))</f>
        <v>13.9</v>
      </c>
      <c r="AM43" s="694">
        <f xml:space="preserve"> CHOOSE(Ввод!$FG$12,CHOOSE(Ввод!$FG$5,Ввод!EO44,Ввод!EU44,Ввод!FA44),CHOOSE(Ввод!$FG$5,Ввод!DA44,Ввод!DG44,Ввод!DM44))</f>
        <v>45.1</v>
      </c>
      <c r="AN43" s="693">
        <f xml:space="preserve"> CHOOSE(Ввод!$FG$12,CHOOSE(Ввод!$FG$5,Ввод!EP44,Ввод!EV44,Ввод!FB44),CHOOSE(Ввод!$FG$5,Ввод!DB44,Ввод!DH44,Ввод!DN44))</f>
        <v>14.2</v>
      </c>
      <c r="AO43" s="694">
        <f xml:space="preserve"> CHOOSE(Ввод!$FG$12,CHOOSE(Ввод!$FG$5,Ввод!EQ44,Ввод!EW44,Ввод!FC44),CHOOSE(Ввод!$FG$5,Ввод!DC44,Ввод!DI44,Ввод!DO44))</f>
        <v>46.3</v>
      </c>
      <c r="AP43" s="477"/>
      <c r="AQ43" s="1075"/>
      <c r="AR43" s="1075"/>
      <c r="AS43" s="1075"/>
      <c r="AT43" s="1075"/>
      <c r="AU43" s="1076" t="s">
        <v>1950</v>
      </c>
      <c r="AV43" s="1077"/>
      <c r="AW43" s="1077"/>
      <c r="AX43" s="1078"/>
      <c r="AY43" s="1075"/>
      <c r="AZ43" s="1075"/>
      <c r="BA43" s="1075"/>
      <c r="BB43" s="1075"/>
      <c r="BC43" s="1075"/>
      <c r="BD43" s="1075"/>
      <c r="BE43" s="1075"/>
      <c r="BF43" s="1075"/>
      <c r="BG43" s="1075"/>
      <c r="BH43" s="1075"/>
      <c r="BI43" s="1075"/>
      <c r="BJ43" s="1075"/>
      <c r="BK43" s="1075"/>
      <c r="BL43" s="1075"/>
      <c r="BM43" s="1075"/>
      <c r="BN43" s="1075"/>
      <c r="BO43" s="1075"/>
      <c r="BP43" s="1075"/>
      <c r="BQ43" s="1075"/>
      <c r="BR43" s="1075"/>
      <c r="BS43" s="1075"/>
      <c r="BT43" s="1075"/>
      <c r="BU43" s="1075"/>
      <c r="BV43" s="1075"/>
      <c r="BW43" s="1075"/>
      <c r="BX43" s="1075"/>
      <c r="BY43" s="1075"/>
      <c r="BZ43" s="1075"/>
      <c r="CA43" s="1075"/>
      <c r="CB43" s="1075"/>
      <c r="CC43" s="1075"/>
      <c r="CD43" s="1075"/>
      <c r="CE43" s="1075"/>
      <c r="CF43" s="1075"/>
      <c r="CG43" s="1075"/>
      <c r="CH43" s="1075"/>
      <c r="CI43" s="1075"/>
      <c r="CJ43" s="1075"/>
      <c r="CK43" s="1079"/>
      <c r="CL43" s="1079"/>
      <c r="CN43" s="1061"/>
      <c r="CO43" s="1061"/>
      <c r="CP43" s="1061"/>
      <c r="CQ43" s="1061"/>
      <c r="CR43" s="1061"/>
      <c r="CS43" s="1061"/>
      <c r="CT43" s="1061"/>
      <c r="CU43" s="1061"/>
      <c r="CV43" s="1061"/>
      <c r="CW43" s="1061"/>
      <c r="CX43" s="1061"/>
      <c r="CY43" s="1061"/>
      <c r="CZ43" s="1061"/>
      <c r="DA43" s="1061"/>
      <c r="DD43" s="1061"/>
      <c r="DE43" s="1071"/>
      <c r="DG43" s="1074"/>
      <c r="DH43" s="1074"/>
      <c r="DI43" s="1074"/>
      <c r="DJ43" s="1074"/>
      <c r="DK43" s="425"/>
      <c r="DL43" s="425"/>
      <c r="DM43" s="425"/>
    </row>
    <row r="44" spans="1:138" ht="11.85" customHeight="1" x14ac:dyDescent="0.25">
      <c r="A44" s="931">
        <v>41</v>
      </c>
      <c r="B44" s="932" t="str">
        <f>Ст.прогноза!I42</f>
        <v>С-Кав.</v>
      </c>
      <c r="C44" s="932" t="str">
        <f>Ст.прогноза!D42</f>
        <v>Минераловодский</v>
      </c>
      <c r="D44" s="933" t="str">
        <f>Ст.прогноза!E42</f>
        <v>Мин.Воды</v>
      </c>
      <c r="E44" s="934">
        <f>Ст.прогноза!G42</f>
        <v>0</v>
      </c>
      <c r="F44" s="429" t="str">
        <f>CHOOSE(Ввод!$FG$5,Ввод!AP45,Ввод!AV45,Ввод!BB45)</f>
        <v/>
      </c>
      <c r="G44" s="430" t="str">
        <f>CHOOSE(Ввод!$FG$5,Ввод!AQ45,Ввод!AW45,Ввод!BC45)</f>
        <v/>
      </c>
      <c r="H44" s="429" t="str">
        <f>CHOOSE(Ввод!$FG$5,Ввод!AR45,Ввод!AX45,Ввод!BD45)</f>
        <v/>
      </c>
      <c r="I44" s="430" t="str">
        <f>CHOOSE(Ввод!$FG$5,Ввод!AS45,Ввод!AY45,Ввод!BE45)</f>
        <v/>
      </c>
      <c r="J44" s="429" t="str">
        <f>CHOOSE(Ввод!$FG$5,Ввод!AT45,Ввод!AZ45,Ввод!BF45)</f>
        <v/>
      </c>
      <c r="K44" s="430" t="str">
        <f>CHOOSE(Ввод!$FG$5,Ввод!AU45,Ввод!BA45,Ввод!BG45)</f>
        <v/>
      </c>
      <c r="L44" s="431">
        <f>CHOOSE(Ввод!$FG$5,Ввод!BJ45,Ввод!BP45,Ввод!BV45)</f>
        <v>0</v>
      </c>
      <c r="M44" s="432">
        <f>CHOOSE(Ввод!$FG$5,Ввод!BK45,Ввод!BQ45,Ввод!BW45)</f>
        <v>0</v>
      </c>
      <c r="N44" s="431">
        <f>CHOOSE(Ввод!$FG$5,Ввод!BL45,Ввод!BR45,Ввод!BX45)</f>
        <v>0</v>
      </c>
      <c r="O44" s="432">
        <f>CHOOSE(Ввод!$FG$5,Ввод!BM45,Ввод!BS45,Ввод!BY45)</f>
        <v>0</v>
      </c>
      <c r="P44" s="431">
        <f>CHOOSE(Ввод!$FG$5,Ввод!BN45,Ввод!BT45,Ввод!BZ45)</f>
        <v>0</v>
      </c>
      <c r="Q44" s="433">
        <f>CHOOSE(Ввод!$FG$5,Ввод!BO45,Ввод!BU45,Ввод!CA45)</f>
        <v>0</v>
      </c>
      <c r="R44" s="650">
        <f>CHOOSE(Ввод!$FG$5,Ввод!CD45,Ввод!CJ45,Ввод!CP45)</f>
        <v>14.5</v>
      </c>
      <c r="S44" s="651">
        <f>CHOOSE(Ввод!$FG$5,Ввод!CE45,Ввод!CK45,Ввод!CQ45)</f>
        <v>23.5</v>
      </c>
      <c r="T44" s="650">
        <f>CHOOSE(Ввод!$FG$5,Ввод!CF45,Ввод!CL45,Ввод!CR45)</f>
        <v>13.4</v>
      </c>
      <c r="U44" s="651">
        <f>CHOOSE(Ввод!$FG$5,Ввод!CG45,Ввод!CM45,Ввод!CS45)</f>
        <v>25.9</v>
      </c>
      <c r="V44" s="650">
        <f>CHOOSE(Ввод!$FG$5,Ввод!CH45,Ввод!CN45,Ввод!CT45)</f>
        <v>14.9</v>
      </c>
      <c r="W44" s="651">
        <f>CHOOSE(Ввод!$FG$5,Ввод!CI45,Ввод!CO45,Ввод!CU45)</f>
        <v>26.2</v>
      </c>
      <c r="X44" s="434" t="str">
        <f xml:space="preserve"> CHOOSE(Ввод!$FG$22,CHOOSE(Ввод!$FG$5,Ввод!BJ175,Ввод!BP175,Ввод!BV175),CHOOSE(Ввод!$FG$5,Ввод!AP175,Ввод!AV175,Ввод!BB175))</f>
        <v>-</v>
      </c>
      <c r="Y44" s="417" t="str">
        <f xml:space="preserve"> CHOOSE(Ввод!$FG$22,CHOOSE(Ввод!$FG$5,Ввод!BK175,Ввод!BQ175,Ввод!BW175),CHOOSE(Ввод!$FG$5,Ввод!AQ175,Ввод!AW175,Ввод!BC175))</f>
        <v>-</v>
      </c>
      <c r="Z44" s="434" t="str">
        <f xml:space="preserve"> CHOOSE(Ввод!$FG$22,CHOOSE(Ввод!$FG$5,Ввод!BL175,Ввод!BR175,Ввод!BX175),CHOOSE(Ввод!$FG$5,Ввод!AR175,Ввод!AX175,Ввод!BD175))</f>
        <v>-</v>
      </c>
      <c r="AA44" s="417" t="str">
        <f xml:space="preserve"> CHOOSE(Ввод!$FG$22,CHOOSE(Ввод!$FG$5,Ввод!BM175,Ввод!BS175,Ввод!BY175),CHOOSE(Ввод!$FG$5,Ввод!AS175,Ввод!AY175,Ввод!BE175))</f>
        <v>-</v>
      </c>
      <c r="AB44" s="434" t="str">
        <f xml:space="preserve"> CHOOSE(Ввод!$FG$22,CHOOSE(Ввод!$FG$5,Ввод!BN175,Ввод!BT175,Ввод!BZ175),CHOOSE(Ввод!$FG$5,Ввод!AT175,Ввод!AZ175,Ввод!BF175))</f>
        <v>-</v>
      </c>
      <c r="AC44" s="417" t="str">
        <f xml:space="preserve"> CHOOSE(Ввод!$FG$22,CHOOSE(Ввод!$FG$5,Ввод!BO175,Ввод!BU175,Ввод!CA175),CHOOSE(Ввод!$FG$5,Ввод!AU175,Ввод!BA175,Ввод!BG175))</f>
        <v>-</v>
      </c>
      <c r="AD44" s="435">
        <f>CHOOSE(Ввод!$FG$5,Ввод!DR45,Ввод!DX45,Ввод!ED45)</f>
        <v>18</v>
      </c>
      <c r="AE44" s="436">
        <f>CHOOSE(Ввод!$FG$5,Ввод!DS45,Ввод!DY45,Ввод!EE45)</f>
        <v>7</v>
      </c>
      <c r="AF44" s="435">
        <f>CHOOSE(Ввод!$FG$5,Ввод!DT45,Ввод!DZ45,Ввод!EF45)</f>
        <v>5</v>
      </c>
      <c r="AG44" s="436">
        <f>CHOOSE(Ввод!$FG$5,Ввод!DU45,Ввод!EA45,Ввод!EG45)</f>
        <v>4</v>
      </c>
      <c r="AH44" s="435">
        <f>CHOOSE(Ввод!$FG$5,Ввод!DV45,Ввод!EB45,Ввод!EH45)</f>
        <v>5</v>
      </c>
      <c r="AI44" s="436">
        <f>CHOOSE(Ввод!$FG$5,Ввод!DW45,Ввод!EC45,Ввод!EI45)</f>
        <v>3</v>
      </c>
      <c r="AJ44" s="693">
        <f xml:space="preserve"> CHOOSE(Ввод!$FG$12,CHOOSE(Ввод!$FG$5,Ввод!EL45,Ввод!ER45,Ввод!EX45),CHOOSE(Ввод!$FG$5,Ввод!CX45,Ввод!DD45,Ввод!DJ45))</f>
        <v>12.5</v>
      </c>
      <c r="AK44" s="694">
        <f xml:space="preserve"> CHOOSE(Ввод!$FG$12,CHOOSE(Ввод!$FG$5,Ввод!EM45,Ввод!ES45,Ввод!EY45),CHOOSE(Ввод!$FG$5,Ввод!CY45,Ввод!DE45,Ввод!DK45))</f>
        <v>38.5</v>
      </c>
      <c r="AL44" s="693">
        <f xml:space="preserve"> CHOOSE(Ввод!$FG$12,CHOOSE(Ввод!$FG$5,Ввод!EN45,Ввод!ET45,Ввод!EZ45),CHOOSE(Ввод!$FG$5,Ввод!CZ45,Ввод!DF45,Ввод!DL45))</f>
        <v>11.4</v>
      </c>
      <c r="AM44" s="694">
        <f xml:space="preserve"> CHOOSE(Ввод!$FG$12,CHOOSE(Ввод!$FG$5,Ввод!EO45,Ввод!EU45,Ввод!FA45),CHOOSE(Ввод!$FG$5,Ввод!DA45,Ввод!DG45,Ввод!DM45))</f>
        <v>40.9</v>
      </c>
      <c r="AN44" s="693">
        <f xml:space="preserve"> CHOOSE(Ввод!$FG$12,CHOOSE(Ввод!$FG$5,Ввод!EP45,Ввод!EV45,Ввод!FB45),CHOOSE(Ввод!$FG$5,Ввод!DB45,Ввод!DH45,Ввод!DN45))</f>
        <v>12.9</v>
      </c>
      <c r="AO44" s="694">
        <f xml:space="preserve"> CHOOSE(Ввод!$FG$12,CHOOSE(Ввод!$FG$5,Ввод!EQ45,Ввод!EW45,Ввод!FC45),CHOOSE(Ввод!$FG$5,Ввод!DC45,Ввод!DI45,Ввод!DO45))</f>
        <v>41.2</v>
      </c>
      <c r="AP44" s="477"/>
      <c r="AQ44" s="1075"/>
      <c r="AR44" s="1075"/>
      <c r="AS44" s="1075"/>
      <c r="AT44" s="1075"/>
      <c r="AU44" s="1080" t="s">
        <v>1951</v>
      </c>
      <c r="AV44" s="1081"/>
      <c r="AW44" s="1081"/>
      <c r="AX44" s="1082"/>
      <c r="AY44" s="1075"/>
      <c r="AZ44" s="1075"/>
      <c r="BA44" s="1075"/>
      <c r="BB44" s="1075"/>
      <c r="BC44" s="1075"/>
      <c r="BD44" s="1075"/>
      <c r="BE44" s="1075"/>
      <c r="BF44" s="1075"/>
      <c r="BG44" s="1075"/>
      <c r="BH44" s="1075"/>
      <c r="BI44" s="1075"/>
      <c r="BJ44" s="1075"/>
      <c r="BK44" s="1075"/>
      <c r="BL44" s="1075"/>
      <c r="BM44" s="1075"/>
      <c r="BN44" s="1075"/>
      <c r="BO44" s="1075"/>
      <c r="BP44" s="1075"/>
      <c r="BQ44" s="1075"/>
      <c r="BR44" s="1075"/>
      <c r="BS44" s="1075"/>
      <c r="BT44" s="1075"/>
      <c r="BU44" s="1075"/>
      <c r="BV44" s="1075"/>
      <c r="BW44" s="1075"/>
      <c r="BX44" s="1075"/>
      <c r="BY44" s="1075"/>
      <c r="BZ44" s="1075"/>
      <c r="CA44" s="1075"/>
      <c r="CB44" s="1075"/>
      <c r="CC44" s="1075"/>
      <c r="CD44" s="1075"/>
      <c r="CE44" s="1075"/>
      <c r="CF44" s="1075"/>
      <c r="CG44" s="1075"/>
      <c r="CH44" s="1075"/>
      <c r="CI44" s="1075"/>
      <c r="CJ44" s="1075"/>
      <c r="CK44" s="1079"/>
      <c r="CL44" s="1079"/>
      <c r="CN44" s="1061"/>
      <c r="CO44" s="1061"/>
      <c r="CP44" s="1061"/>
      <c r="CQ44" s="1061"/>
      <c r="CR44" s="1061"/>
      <c r="CS44" s="1061"/>
      <c r="CT44" s="1061"/>
      <c r="CU44" s="1061"/>
      <c r="CV44" s="1061"/>
      <c r="CW44" s="1061"/>
      <c r="CX44" s="1061"/>
      <c r="CY44" s="1061"/>
      <c r="CZ44" s="1061"/>
      <c r="DA44" s="1061"/>
      <c r="DD44" s="1061"/>
      <c r="DE44" s="1071"/>
      <c r="DG44" s="1074"/>
      <c r="DH44" s="1074"/>
      <c r="DI44" s="1074"/>
      <c r="DJ44" s="1074"/>
      <c r="DK44" s="425"/>
      <c r="DL44" s="425"/>
      <c r="DM44" s="425"/>
      <c r="DU44" s="425"/>
      <c r="DV44" s="425"/>
      <c r="DW44" s="425"/>
      <c r="DX44" s="425"/>
      <c r="DY44" s="425"/>
      <c r="DZ44" s="425"/>
      <c r="EA44" s="425"/>
      <c r="EB44" s="425"/>
      <c r="EC44" s="425"/>
      <c r="ED44" s="425"/>
      <c r="EE44" s="425"/>
      <c r="EF44" s="425"/>
      <c r="EG44" s="425"/>
      <c r="EH44" s="425"/>
    </row>
    <row r="45" spans="1:138" ht="11.85" customHeight="1" x14ac:dyDescent="0.25">
      <c r="A45" s="931">
        <v>42</v>
      </c>
      <c r="B45" s="932" t="str">
        <f>Ст.прогноза!I43</f>
        <v>С-Кав.</v>
      </c>
      <c r="C45" s="932" t="str">
        <f>Ст.прогноза!D43</f>
        <v>Махачкалинский</v>
      </c>
      <c r="D45" s="933" t="str">
        <f>Ст.прогноза!E43</f>
        <v>Махачкала</v>
      </c>
      <c r="E45" s="934">
        <f>Ст.прогноза!G43</f>
        <v>0</v>
      </c>
      <c r="F45" s="429" t="str">
        <f>CHOOSE(Ввод!$FG$5,Ввод!AP46,Ввод!AV46,Ввод!BB46)</f>
        <v/>
      </c>
      <c r="G45" s="430" t="str">
        <f>CHOOSE(Ввод!$FG$5,Ввод!AQ46,Ввод!AW46,Ввод!BC46)</f>
        <v/>
      </c>
      <c r="H45" s="429" t="str">
        <f>CHOOSE(Ввод!$FG$5,Ввод!AR46,Ввод!AX46,Ввод!BD46)</f>
        <v/>
      </c>
      <c r="I45" s="430" t="str">
        <f>CHOOSE(Ввод!$FG$5,Ввод!AS46,Ввод!AY46,Ввод!BE46)</f>
        <v/>
      </c>
      <c r="J45" s="429" t="str">
        <f>CHOOSE(Ввод!$FG$5,Ввод!AT46,Ввод!AZ46,Ввод!BF46)</f>
        <v/>
      </c>
      <c r="K45" s="430" t="str">
        <f>CHOOSE(Ввод!$FG$5,Ввод!AU46,Ввод!BA46,Ввод!BG46)</f>
        <v/>
      </c>
      <c r="L45" s="431">
        <f>CHOOSE(Ввод!$FG$5,Ввод!BJ46,Ввод!BP46,Ввод!BV46)</f>
        <v>0</v>
      </c>
      <c r="M45" s="432">
        <f>CHOOSE(Ввод!$FG$5,Ввод!BK46,Ввод!BQ46,Ввод!BW46)</f>
        <v>0</v>
      </c>
      <c r="N45" s="431">
        <f>CHOOSE(Ввод!$FG$5,Ввод!BL46,Ввод!BR46,Ввод!BX46)</f>
        <v>0</v>
      </c>
      <c r="O45" s="432">
        <f>CHOOSE(Ввод!$FG$5,Ввод!BM46,Ввод!BS46,Ввод!BY46)</f>
        <v>0</v>
      </c>
      <c r="P45" s="431">
        <f>CHOOSE(Ввод!$FG$5,Ввод!BN46,Ввод!BT46,Ввод!BZ46)</f>
        <v>0</v>
      </c>
      <c r="Q45" s="433">
        <f>CHOOSE(Ввод!$FG$5,Ввод!BO46,Ввод!BU46,Ввод!CA46)</f>
        <v>0</v>
      </c>
      <c r="R45" s="650">
        <f>CHOOSE(Ввод!$FG$5,Ввод!CD46,Ввод!CJ46,Ввод!CP46)</f>
        <v>21.6</v>
      </c>
      <c r="S45" s="651">
        <f>CHOOSE(Ввод!$FG$5,Ввод!CE46,Ввод!CK46,Ввод!CQ46)</f>
        <v>26.3</v>
      </c>
      <c r="T45" s="650">
        <f>CHOOSE(Ввод!$FG$5,Ввод!CF46,Ввод!CL46,Ввод!CR46)</f>
        <v>21.3</v>
      </c>
      <c r="U45" s="651">
        <f>CHOOSE(Ввод!$FG$5,Ввод!CG46,Ввод!CM46,Ввод!CS46)</f>
        <v>27.5</v>
      </c>
      <c r="V45" s="650">
        <f>CHOOSE(Ввод!$FG$5,Ввод!CH46,Ввод!CN46,Ввод!CT46)</f>
        <v>21.8</v>
      </c>
      <c r="W45" s="651">
        <f>CHOOSE(Ввод!$FG$5,Ввод!CI46,Ввод!CO46,Ввод!CU46)</f>
        <v>27.5</v>
      </c>
      <c r="X45" s="434" t="str">
        <f xml:space="preserve"> CHOOSE(Ввод!$FG$22,CHOOSE(Ввод!$FG$5,Ввод!BJ176,Ввод!BP176,Ввод!BV176),CHOOSE(Ввод!$FG$5,Ввод!AP176,Ввод!AV176,Ввод!BB176))</f>
        <v>-</v>
      </c>
      <c r="Y45" s="417" t="str">
        <f xml:space="preserve"> CHOOSE(Ввод!$FG$22,CHOOSE(Ввод!$FG$5,Ввод!BK176,Ввод!BQ176,Ввод!BW176),CHOOSE(Ввод!$FG$5,Ввод!AQ176,Ввод!AW176,Ввод!BC176))</f>
        <v>-</v>
      </c>
      <c r="Z45" s="434" t="str">
        <f xml:space="preserve"> CHOOSE(Ввод!$FG$22,CHOOSE(Ввод!$FG$5,Ввод!BL176,Ввод!BR176,Ввод!BX176),CHOOSE(Ввод!$FG$5,Ввод!AR176,Ввод!AX176,Ввод!BD176))</f>
        <v>-</v>
      </c>
      <c r="AA45" s="417" t="str">
        <f xml:space="preserve"> CHOOSE(Ввод!$FG$22,CHOOSE(Ввод!$FG$5,Ввод!BM176,Ввод!BS176,Ввод!BY176),CHOOSE(Ввод!$FG$5,Ввод!AS176,Ввод!AY176,Ввод!BE176))</f>
        <v>-</v>
      </c>
      <c r="AB45" s="434" t="str">
        <f xml:space="preserve"> CHOOSE(Ввод!$FG$22,CHOOSE(Ввод!$FG$5,Ввод!BN176,Ввод!BT176,Ввод!BZ176),CHOOSE(Ввод!$FG$5,Ввод!AT176,Ввод!AZ176,Ввод!BF176))</f>
        <v>-</v>
      </c>
      <c r="AC45" s="417" t="str">
        <f xml:space="preserve"> CHOOSE(Ввод!$FG$22,CHOOSE(Ввод!$FG$5,Ввод!BO176,Ввод!BU176,Ввод!CA176),CHOOSE(Ввод!$FG$5,Ввод!AU176,Ввод!BA176,Ввод!BG176))</f>
        <v>-</v>
      </c>
      <c r="AD45" s="435">
        <f>CHOOSE(Ввод!$FG$5,Ввод!DR46,Ввод!DX46,Ввод!ED46)</f>
        <v>21</v>
      </c>
      <c r="AE45" s="436">
        <f>CHOOSE(Ввод!$FG$5,Ввод!DS46,Ввод!DY46,Ввод!EE46)</f>
        <v>12</v>
      </c>
      <c r="AF45" s="435">
        <f>CHOOSE(Ввод!$FG$5,Ввод!DT46,Ввод!DZ46,Ввод!EF46)</f>
        <v>6</v>
      </c>
      <c r="AG45" s="436">
        <f>CHOOSE(Ввод!$FG$5,Ввод!DU46,Ввод!EA46,Ввод!EG46)</f>
        <v>9</v>
      </c>
      <c r="AH45" s="435">
        <f>CHOOSE(Ввод!$FG$5,Ввод!DV46,Ввод!EB46,Ввод!EH46)</f>
        <v>10</v>
      </c>
      <c r="AI45" s="436">
        <f>CHOOSE(Ввод!$FG$5,Ввод!DW46,Ввод!EC46,Ввод!EI46)</f>
        <v>7</v>
      </c>
      <c r="AJ45" s="693">
        <f xml:space="preserve"> CHOOSE(Ввод!$FG$12,CHOOSE(Ввод!$FG$5,Ввод!EL46,Ввод!ER46,Ввод!EX46),CHOOSE(Ввод!$FG$5,Ввод!CX46,Ввод!DD46,Ввод!DJ46))</f>
        <v>19.600000000000001</v>
      </c>
      <c r="AK45" s="694">
        <f xml:space="preserve"> CHOOSE(Ввод!$FG$12,CHOOSE(Ввод!$FG$5,Ввод!EM46,Ввод!ES46,Ввод!EY46),CHOOSE(Ввод!$FG$5,Ввод!CY46,Ввод!DE46,Ввод!DK46))</f>
        <v>41.3</v>
      </c>
      <c r="AL45" s="693">
        <f xml:space="preserve"> CHOOSE(Ввод!$FG$12,CHOOSE(Ввод!$FG$5,Ввод!EN46,Ввод!ET46,Ввод!EZ46),CHOOSE(Ввод!$FG$5,Ввод!CZ46,Ввод!DF46,Ввод!DL46))</f>
        <v>19.3</v>
      </c>
      <c r="AM45" s="694">
        <f xml:space="preserve"> CHOOSE(Ввод!$FG$12,CHOOSE(Ввод!$FG$5,Ввод!EO46,Ввод!EU46,Ввод!FA46),CHOOSE(Ввод!$FG$5,Ввод!DA46,Ввод!DG46,Ввод!DM46))</f>
        <v>38.5</v>
      </c>
      <c r="AN45" s="693">
        <f xml:space="preserve"> CHOOSE(Ввод!$FG$12,CHOOSE(Ввод!$FG$5,Ввод!EP46,Ввод!EV46,Ввод!FB46),CHOOSE(Ввод!$FG$5,Ввод!DB46,Ввод!DH46,Ввод!DN46))</f>
        <v>19.8</v>
      </c>
      <c r="AO45" s="694">
        <f xml:space="preserve"> CHOOSE(Ввод!$FG$12,CHOOSE(Ввод!$FG$5,Ввод!EQ46,Ввод!EW46,Ввод!FC46),CHOOSE(Ввод!$FG$5,Ввод!DC46,Ввод!DI46,Ввод!DO46))</f>
        <v>41.5</v>
      </c>
      <c r="AP45" s="477"/>
      <c r="AQ45" s="1075"/>
      <c r="AR45" s="1075"/>
      <c r="AS45" s="1075"/>
      <c r="AT45" s="1075"/>
      <c r="AU45" s="1075"/>
      <c r="AV45" s="1075"/>
      <c r="AW45" s="1075"/>
      <c r="AX45" s="1075"/>
      <c r="AY45" s="1075"/>
      <c r="AZ45" s="1075"/>
      <c r="BA45" s="1075"/>
      <c r="BB45" s="1075"/>
      <c r="BC45" s="1075"/>
      <c r="BD45" s="1075"/>
      <c r="BE45" s="1075"/>
      <c r="BF45" s="1075"/>
      <c r="BG45" s="1075"/>
      <c r="BH45" s="1075"/>
      <c r="BI45" s="1075"/>
      <c r="BJ45" s="1075"/>
      <c r="BK45" s="1075"/>
      <c r="BL45" s="1075"/>
      <c r="BM45" s="1075"/>
      <c r="BN45" s="1075"/>
      <c r="BO45" s="1075"/>
      <c r="BP45" s="1075"/>
      <c r="BQ45" s="1075"/>
      <c r="BR45" s="1075"/>
      <c r="BS45" s="1075"/>
      <c r="BT45" s="1075"/>
      <c r="BU45" s="1075"/>
      <c r="BV45" s="1075"/>
      <c r="BW45" s="1075"/>
      <c r="BX45" s="1075"/>
      <c r="BY45" s="1075"/>
      <c r="BZ45" s="1075"/>
      <c r="CA45" s="1075"/>
      <c r="CB45" s="1075"/>
      <c r="CC45" s="1075"/>
      <c r="CD45" s="1075"/>
      <c r="CE45" s="1075"/>
      <c r="CF45" s="1075"/>
      <c r="CG45" s="1075"/>
      <c r="CH45" s="1075"/>
      <c r="CI45" s="1075"/>
      <c r="CJ45" s="1075"/>
      <c r="CK45" s="1079"/>
      <c r="CL45" s="1079"/>
      <c r="CN45" s="1061"/>
      <c r="CO45" s="1061"/>
      <c r="CP45" s="1061"/>
      <c r="CQ45" s="1061"/>
      <c r="CR45" s="1061"/>
      <c r="CS45" s="1061"/>
      <c r="CT45" s="1061"/>
      <c r="CU45" s="1061"/>
      <c r="CV45" s="1061"/>
      <c r="CW45" s="1061"/>
      <c r="CX45" s="1061"/>
      <c r="CY45" s="1061"/>
      <c r="CZ45" s="1061"/>
      <c r="DA45" s="1061"/>
      <c r="DD45" s="1061"/>
      <c r="DE45" s="1071"/>
      <c r="DG45" s="1074"/>
      <c r="DH45" s="1074"/>
      <c r="DI45" s="1074"/>
      <c r="DJ45" s="1074"/>
      <c r="DK45" s="425"/>
      <c r="DL45" s="425"/>
      <c r="DM45" s="425"/>
      <c r="DU45" s="425"/>
      <c r="DV45" s="425"/>
      <c r="DW45" s="425"/>
      <c r="DX45" s="425"/>
      <c r="DY45" s="425"/>
      <c r="DZ45" s="425"/>
      <c r="EA45" s="425"/>
      <c r="EB45" s="425"/>
      <c r="EC45" s="425"/>
      <c r="ED45" s="425"/>
      <c r="EE45" s="425"/>
      <c r="EF45" s="425"/>
      <c r="EG45" s="425"/>
      <c r="EH45" s="425"/>
    </row>
    <row r="46" spans="1:138" ht="11.85" customHeight="1" x14ac:dyDescent="0.25">
      <c r="A46" s="931">
        <v>43</v>
      </c>
      <c r="B46" s="932" t="str">
        <f>Ст.прогноза!I44</f>
        <v>С-Кав.</v>
      </c>
      <c r="C46" s="932" t="str">
        <f>Ст.прогноза!D44</f>
        <v>Краснодарский</v>
      </c>
      <c r="D46" s="933" t="str">
        <f>Ст.прогноза!E44</f>
        <v>Сочи</v>
      </c>
      <c r="E46" s="934">
        <f>Ст.прогноза!G44</f>
        <v>0</v>
      </c>
      <c r="F46" s="429" t="str">
        <f>CHOOSE(Ввод!$FG$5,Ввод!AP47,Ввод!AV47,Ввод!BB47)</f>
        <v/>
      </c>
      <c r="G46" s="430" t="str">
        <f>CHOOSE(Ввод!$FG$5,Ввод!AQ47,Ввод!AW47,Ввод!BC47)</f>
        <v/>
      </c>
      <c r="H46" s="429" t="str">
        <f>CHOOSE(Ввод!$FG$5,Ввод!AR47,Ввод!AX47,Ввод!BD47)</f>
        <v/>
      </c>
      <c r="I46" s="430" t="str">
        <f>CHOOSE(Ввод!$FG$5,Ввод!AS47,Ввод!AY47,Ввод!BE47)</f>
        <v/>
      </c>
      <c r="J46" s="429" t="str">
        <f>CHOOSE(Ввод!$FG$5,Ввод!AT47,Ввод!AZ47,Ввод!BF47)</f>
        <v/>
      </c>
      <c r="K46" s="430" t="str">
        <f>CHOOSE(Ввод!$FG$5,Ввод!AU47,Ввод!BA47,Ввод!BG47)</f>
        <v/>
      </c>
      <c r="L46" s="431">
        <f>CHOOSE(Ввод!$FG$5,Ввод!BJ47,Ввод!BP47,Ввод!BV47)</f>
        <v>0</v>
      </c>
      <c r="M46" s="432">
        <f>CHOOSE(Ввод!$FG$5,Ввод!BK47,Ввод!BQ47,Ввод!BW47)</f>
        <v>0</v>
      </c>
      <c r="N46" s="431">
        <f>CHOOSE(Ввод!$FG$5,Ввод!BL47,Ввод!BR47,Ввод!BX47)</f>
        <v>0</v>
      </c>
      <c r="O46" s="432">
        <f>CHOOSE(Ввод!$FG$5,Ввод!BM47,Ввод!BS47,Ввод!BY47)</f>
        <v>0</v>
      </c>
      <c r="P46" s="431">
        <f>CHOOSE(Ввод!$FG$5,Ввод!BN47,Ввод!BT47,Ввод!BZ47)</f>
        <v>0</v>
      </c>
      <c r="Q46" s="433">
        <f>CHOOSE(Ввод!$FG$5,Ввод!BO47,Ввод!BU47,Ввод!CA47)</f>
        <v>0</v>
      </c>
      <c r="R46" s="650">
        <f>CHOOSE(Ввод!$FG$5,Ввод!CD47,Ввод!CJ47,Ввод!CP47)</f>
        <v>17.2</v>
      </c>
      <c r="S46" s="651">
        <f>CHOOSE(Ввод!$FG$5,Ввод!CE47,Ввод!CK47,Ввод!CQ47)</f>
        <v>24</v>
      </c>
      <c r="T46" s="650">
        <f>CHOOSE(Ввод!$FG$5,Ввод!CF47,Ввод!CL47,Ввод!CR47)</f>
        <v>16.100000000000001</v>
      </c>
      <c r="U46" s="651">
        <f>CHOOSE(Ввод!$FG$5,Ввод!CG47,Ввод!CM47,Ввод!CS47)</f>
        <v>24.6</v>
      </c>
      <c r="V46" s="650">
        <f>CHOOSE(Ввод!$FG$5,Ввод!CH47,Ввод!CN47,Ввод!CT47)</f>
        <v>17.600000000000001</v>
      </c>
      <c r="W46" s="651">
        <f>CHOOSE(Ввод!$FG$5,Ввод!CI47,Ввод!CO47,Ввод!CU47)</f>
        <v>25.9</v>
      </c>
      <c r="X46" s="434" t="str">
        <f xml:space="preserve"> CHOOSE(Ввод!$FG$22,CHOOSE(Ввод!$FG$5,Ввод!BJ177,Ввод!BP177,Ввод!BV177),CHOOSE(Ввод!$FG$5,Ввод!AP177,Ввод!AV177,Ввод!BB177))</f>
        <v>-</v>
      </c>
      <c r="Y46" s="417" t="str">
        <f xml:space="preserve"> CHOOSE(Ввод!$FG$22,CHOOSE(Ввод!$FG$5,Ввод!BK177,Ввод!BQ177,Ввод!BW177),CHOOSE(Ввод!$FG$5,Ввод!AQ177,Ввод!AW177,Ввод!BC177))</f>
        <v>-</v>
      </c>
      <c r="Z46" s="434" t="str">
        <f xml:space="preserve"> CHOOSE(Ввод!$FG$22,CHOOSE(Ввод!$FG$5,Ввод!BL177,Ввод!BR177,Ввод!BX177),CHOOSE(Ввод!$FG$5,Ввод!AR177,Ввод!AX177,Ввод!BD177))</f>
        <v>-</v>
      </c>
      <c r="AA46" s="417" t="str">
        <f xml:space="preserve"> CHOOSE(Ввод!$FG$22,CHOOSE(Ввод!$FG$5,Ввод!BM177,Ввод!BS177,Ввод!BY177),CHOOSE(Ввод!$FG$5,Ввод!AS177,Ввод!AY177,Ввод!BE177))</f>
        <v>-</v>
      </c>
      <c r="AB46" s="434" t="str">
        <f xml:space="preserve"> CHOOSE(Ввод!$FG$22,CHOOSE(Ввод!$FG$5,Ввод!BN177,Ввод!BT177,Ввод!BZ177),CHOOSE(Ввод!$FG$5,Ввод!AT177,Ввод!AZ177,Ввод!BF177))</f>
        <v>-</v>
      </c>
      <c r="AC46" s="417" t="str">
        <f xml:space="preserve"> CHOOSE(Ввод!$FG$22,CHOOSE(Ввод!$FG$5,Ввод!BO177,Ввод!BU177,Ввод!CA177),CHOOSE(Ввод!$FG$5,Ввод!AU177,Ввод!BA177,Ввод!BG177))</f>
        <v>-</v>
      </c>
      <c r="AD46" s="435">
        <f>CHOOSE(Ввод!$FG$5,Ввод!DR47,Ввод!DX47,Ввод!ED47)</f>
        <v>8</v>
      </c>
      <c r="AE46" s="436">
        <f>CHOOSE(Ввод!$FG$5,Ввод!DS47,Ввод!DY47,Ввод!EE47)</f>
        <v>7</v>
      </c>
      <c r="AF46" s="435">
        <f>CHOOSE(Ввод!$FG$5,Ввод!DT47,Ввод!DZ47,Ввод!EF47)</f>
        <v>4</v>
      </c>
      <c r="AG46" s="436">
        <f>CHOOSE(Ввод!$FG$5,Ввод!DU47,Ввод!EA47,Ввод!EG47)</f>
        <v>5</v>
      </c>
      <c r="AH46" s="435">
        <f>CHOOSE(Ввод!$FG$5,Ввод!DV47,Ввод!EB47,Ввод!EH47)</f>
        <v>3</v>
      </c>
      <c r="AI46" s="436">
        <f>CHOOSE(Ввод!$FG$5,Ввод!DW47,Ввод!EC47,Ввод!EI47)</f>
        <v>5</v>
      </c>
      <c r="AJ46" s="693">
        <f xml:space="preserve"> CHOOSE(Ввод!$FG$12,CHOOSE(Ввод!$FG$5,Ввод!EL47,Ввод!ER47,Ввод!EX47),CHOOSE(Ввод!$FG$5,Ввод!CX47,Ввод!DD47,Ввод!DJ47))</f>
        <v>15.2</v>
      </c>
      <c r="AK46" s="694">
        <f xml:space="preserve"> CHOOSE(Ввод!$FG$12,CHOOSE(Ввод!$FG$5,Ввод!EM47,Ввод!ES47,Ввод!EY47),CHOOSE(Ввод!$FG$5,Ввод!CY47,Ввод!DE47,Ввод!DK47))</f>
        <v>39</v>
      </c>
      <c r="AL46" s="693">
        <f xml:space="preserve"> CHOOSE(Ввод!$FG$12,CHOOSE(Ввод!$FG$5,Ввод!EN47,Ввод!ET47,Ввод!EZ47),CHOOSE(Ввод!$FG$5,Ввод!CZ47,Ввод!DF47,Ввод!DL47))</f>
        <v>14.100000000000001</v>
      </c>
      <c r="AM46" s="694">
        <f xml:space="preserve"> CHOOSE(Ввод!$FG$12,CHOOSE(Ввод!$FG$5,Ввод!EO47,Ввод!EU47,Ввод!FA47),CHOOSE(Ввод!$FG$5,Ввод!DA47,Ввод!DG47,Ввод!DM47))</f>
        <v>39.6</v>
      </c>
      <c r="AN46" s="693">
        <f xml:space="preserve"> CHOOSE(Ввод!$FG$12,CHOOSE(Ввод!$FG$5,Ввод!EP47,Ввод!EV47,Ввод!FB47),CHOOSE(Ввод!$FG$5,Ввод!DB47,Ввод!DH47,Ввод!DN47))</f>
        <v>15.600000000000001</v>
      </c>
      <c r="AO46" s="694">
        <f xml:space="preserve"> CHOOSE(Ввод!$FG$12,CHOOSE(Ввод!$FG$5,Ввод!EQ47,Ввод!EW47,Ввод!FC47),CHOOSE(Ввод!$FG$5,Ввод!DC47,Ввод!DI47,Ввод!DO47))</f>
        <v>40.9</v>
      </c>
      <c r="AP46" s="477"/>
      <c r="AQ46" s="1075"/>
      <c r="AR46" s="1075"/>
      <c r="AS46" s="1075"/>
      <c r="AT46" s="1075"/>
      <c r="AU46" s="1075"/>
      <c r="AV46" s="1075"/>
      <c r="AW46" s="1075"/>
      <c r="AX46" s="1075"/>
      <c r="AY46" s="1075"/>
      <c r="AZ46" s="1075"/>
      <c r="BA46" s="1075"/>
      <c r="BB46" s="1075"/>
      <c r="BC46" s="1075"/>
      <c r="BD46" s="1075"/>
      <c r="BE46" s="1075"/>
      <c r="BF46" s="1075"/>
      <c r="BG46" s="1075"/>
      <c r="BH46" s="1075"/>
      <c r="BI46" s="1075"/>
      <c r="BJ46" s="1075"/>
      <c r="BK46" s="1075"/>
      <c r="BL46" s="1075"/>
      <c r="BM46" s="1075"/>
      <c r="BN46" s="1075"/>
      <c r="BO46" s="1075"/>
      <c r="BP46" s="1075"/>
      <c r="BQ46" s="1075"/>
      <c r="BR46" s="1075"/>
      <c r="BS46" s="1075"/>
      <c r="BT46" s="1075"/>
      <c r="BU46" s="1075"/>
      <c r="BV46" s="1075"/>
      <c r="BW46" s="1075"/>
      <c r="BX46" s="1075"/>
      <c r="BY46" s="1075"/>
      <c r="BZ46" s="1075"/>
      <c r="CA46" s="1075"/>
      <c r="CB46" s="1075"/>
      <c r="CC46" s="1075"/>
      <c r="CD46" s="1075"/>
      <c r="CE46" s="1075"/>
      <c r="CF46" s="1075"/>
      <c r="CG46" s="1075"/>
      <c r="CH46" s="1075"/>
      <c r="CI46" s="1075"/>
      <c r="CJ46" s="1075"/>
      <c r="CK46" s="1079"/>
      <c r="CL46" s="1079"/>
      <c r="CN46" s="1061"/>
      <c r="CO46" s="1061"/>
      <c r="CP46" s="1061"/>
      <c r="CQ46" s="1061"/>
      <c r="CR46" s="1061"/>
      <c r="CS46" s="1061"/>
      <c r="CT46" s="1061"/>
      <c r="CU46" s="1061"/>
      <c r="CV46" s="1061"/>
      <c r="CW46" s="1061"/>
      <c r="CX46" s="1061"/>
      <c r="CY46" s="1061"/>
      <c r="CZ46" s="1061"/>
      <c r="DA46" s="1061"/>
      <c r="DD46" s="1061"/>
      <c r="DE46" s="1071"/>
      <c r="DG46" s="1074"/>
      <c r="DH46" s="1074"/>
      <c r="DI46" s="1074"/>
      <c r="DJ46" s="1074"/>
      <c r="DK46" s="425"/>
      <c r="DL46" s="425"/>
      <c r="DM46" s="425"/>
      <c r="DU46" s="425"/>
      <c r="DV46" s="425"/>
      <c r="DW46" s="425"/>
      <c r="DX46" s="425"/>
      <c r="DY46" s="425"/>
      <c r="DZ46" s="425"/>
      <c r="EA46" s="425"/>
      <c r="EB46" s="425"/>
      <c r="EC46" s="425"/>
      <c r="ED46" s="425"/>
      <c r="EE46" s="425"/>
      <c r="EF46" s="425"/>
      <c r="EG46" s="425"/>
      <c r="EH46" s="425"/>
    </row>
    <row r="47" spans="1:138" ht="11.85" customHeight="1" x14ac:dyDescent="0.25">
      <c r="A47" s="931">
        <v>44</v>
      </c>
      <c r="B47" s="932" t="str">
        <f>Ст.прогноза!I45</f>
        <v>С-Кав.</v>
      </c>
      <c r="C47" s="932" t="str">
        <f>Ст.прогноза!D45</f>
        <v>Грозненский</v>
      </c>
      <c r="D47" s="933" t="str">
        <f>Ст.прогноза!E45</f>
        <v>Грозный</v>
      </c>
      <c r="E47" s="934">
        <f>Ст.прогноза!G45</f>
        <v>0</v>
      </c>
      <c r="F47" s="429" t="str">
        <f>CHOOSE(Ввод!$FG$5,Ввод!AP48,Ввод!AV48,Ввод!BB48)</f>
        <v>···</v>
      </c>
      <c r="G47" s="430" t="str">
        <f>CHOOSE(Ввод!$FG$5,Ввод!AQ48,Ввод!AW48,Ввод!BC48)</f>
        <v/>
      </c>
      <c r="H47" s="429" t="str">
        <f>CHOOSE(Ввод!$FG$5,Ввод!AR48,Ввод!AX48,Ввод!BD48)</f>
        <v/>
      </c>
      <c r="I47" s="430" t="str">
        <f>CHOOSE(Ввод!$FG$5,Ввод!AS48,Ввод!AY48,Ввод!BE48)</f>
        <v/>
      </c>
      <c r="J47" s="429" t="str">
        <f>CHOOSE(Ввод!$FG$5,Ввод!AT48,Ввод!AZ48,Ввод!BF48)</f>
        <v/>
      </c>
      <c r="K47" s="430" t="str">
        <f>CHOOSE(Ввод!$FG$5,Ввод!AU48,Ввод!BA48,Ввод!BG48)</f>
        <v/>
      </c>
      <c r="L47" s="431">
        <f>CHOOSE(Ввод!$FG$5,Ввод!BJ48,Ввод!BP48,Ввод!BV48)</f>
        <v>20</v>
      </c>
      <c r="M47" s="432">
        <f>CHOOSE(Ввод!$FG$5,Ввод!BK48,Ввод!BQ48,Ввод!BW48)</f>
        <v>0</v>
      </c>
      <c r="N47" s="431">
        <f>CHOOSE(Ввод!$FG$5,Ввод!BL48,Ввод!BR48,Ввод!BX48)</f>
        <v>0</v>
      </c>
      <c r="O47" s="432">
        <f>CHOOSE(Ввод!$FG$5,Ввод!BM48,Ввод!BS48,Ввод!BY48)</f>
        <v>0</v>
      </c>
      <c r="P47" s="431">
        <f>CHOOSE(Ввод!$FG$5,Ввод!BN48,Ввод!BT48,Ввод!BZ48)</f>
        <v>0</v>
      </c>
      <c r="Q47" s="433">
        <f>CHOOSE(Ввод!$FG$5,Ввод!BO48,Ввод!BU48,Ввод!CA48)</f>
        <v>0</v>
      </c>
      <c r="R47" s="650">
        <f>CHOOSE(Ввод!$FG$5,Ввод!CD48,Ввод!CJ48,Ввод!CP48)</f>
        <v>16.3</v>
      </c>
      <c r="S47" s="651">
        <f>CHOOSE(Ввод!$FG$5,Ввод!CE48,Ввод!CK48,Ввод!CQ48)</f>
        <v>21.9</v>
      </c>
      <c r="T47" s="650">
        <f>CHOOSE(Ввод!$FG$5,Ввод!CF48,Ввод!CL48,Ввод!CR48)</f>
        <v>19.5</v>
      </c>
      <c r="U47" s="651">
        <f>CHOOSE(Ввод!$FG$5,Ввод!CG48,Ввод!CM48,Ввод!CS48)</f>
        <v>29.1</v>
      </c>
      <c r="V47" s="650">
        <f>CHOOSE(Ввод!$FG$5,Ввод!CH48,Ввод!CN48,Ввод!CT48)</f>
        <v>15.7</v>
      </c>
      <c r="W47" s="651">
        <f>CHOOSE(Ввод!$FG$5,Ввод!CI48,Ввод!CO48,Ввод!CU48)</f>
        <v>31.2</v>
      </c>
      <c r="X47" s="434" t="str">
        <f xml:space="preserve"> CHOOSE(Ввод!$FG$22,CHOOSE(Ввод!$FG$5,Ввод!BJ178,Ввод!BP178,Ввод!BV178),CHOOSE(Ввод!$FG$5,Ввод!AP178,Ввод!AV178,Ввод!BB178))</f>
        <v>-</v>
      </c>
      <c r="Y47" s="417" t="str">
        <f xml:space="preserve"> CHOOSE(Ввод!$FG$22,CHOOSE(Ввод!$FG$5,Ввод!BK178,Ввод!BQ178,Ввод!BW178),CHOOSE(Ввод!$FG$5,Ввод!AQ178,Ввод!AW178,Ввод!BC178))</f>
        <v>-</v>
      </c>
      <c r="Z47" s="434" t="str">
        <f xml:space="preserve"> CHOOSE(Ввод!$FG$22,CHOOSE(Ввод!$FG$5,Ввод!BL178,Ввод!BR178,Ввод!BX178),CHOOSE(Ввод!$FG$5,Ввод!AR178,Ввод!AX178,Ввод!BD178))</f>
        <v>-</v>
      </c>
      <c r="AA47" s="417" t="str">
        <f xml:space="preserve"> CHOOSE(Ввод!$FG$22,CHOOSE(Ввод!$FG$5,Ввод!BM178,Ввод!BS178,Ввод!BY178),CHOOSE(Ввод!$FG$5,Ввод!AS178,Ввод!AY178,Ввод!BE178))</f>
        <v>-</v>
      </c>
      <c r="AB47" s="434" t="str">
        <f xml:space="preserve"> CHOOSE(Ввод!$FG$22,CHOOSE(Ввод!$FG$5,Ввод!BN178,Ввод!BT178,Ввод!BZ178),CHOOSE(Ввод!$FG$5,Ввод!AT178,Ввод!AZ178,Ввод!BF178))</f>
        <v>-</v>
      </c>
      <c r="AC47" s="417" t="str">
        <f xml:space="preserve"> CHOOSE(Ввод!$FG$22,CHOOSE(Ввод!$FG$5,Ввод!BO178,Ввод!BU178,Ввод!CA178),CHOOSE(Ввод!$FG$5,Ввод!AU178,Ввод!BA178,Ввод!BG178))</f>
        <v>-</v>
      </c>
      <c r="AD47" s="435">
        <f>CHOOSE(Ввод!$FG$5,Ввод!DR48,Ввод!DX48,Ввод!ED48)</f>
        <v>10</v>
      </c>
      <c r="AE47" s="436">
        <f>CHOOSE(Ввод!$FG$5,Ввод!DS48,Ввод!DY48,Ввод!EE48)</f>
        <v>7</v>
      </c>
      <c r="AF47" s="435">
        <f>CHOOSE(Ввод!$FG$5,Ввод!DT48,Ввод!DZ48,Ввод!EF48)</f>
        <v>5</v>
      </c>
      <c r="AG47" s="436">
        <f>CHOOSE(Ввод!$FG$5,Ввод!DU48,Ввод!EA48,Ввод!EG48)</f>
        <v>8</v>
      </c>
      <c r="AH47" s="435">
        <f>CHOOSE(Ввод!$FG$5,Ввод!DV48,Ввод!EB48,Ввод!EH48)</f>
        <v>4</v>
      </c>
      <c r="AI47" s="436">
        <f>CHOOSE(Ввод!$FG$5,Ввод!DW48,Ввод!EC48,Ввод!EI48)</f>
        <v>6</v>
      </c>
      <c r="AJ47" s="693">
        <f xml:space="preserve"> CHOOSE(Ввод!$FG$12,CHOOSE(Ввод!$FG$5,Ввод!EL48,Ввод!ER48,Ввод!EX48),CHOOSE(Ввод!$FG$5,Ввод!CX48,Ввод!DD48,Ввод!DJ48))</f>
        <v>14.3</v>
      </c>
      <c r="AK47" s="694">
        <f xml:space="preserve"> CHOOSE(Ввод!$FG$12,CHOOSE(Ввод!$FG$5,Ввод!EM48,Ввод!ES48,Ввод!EY48),CHOOSE(Ввод!$FG$5,Ввод!CY48,Ввод!DE48,Ввод!DK48))</f>
        <v>28.9</v>
      </c>
      <c r="AL47" s="693">
        <f xml:space="preserve"> CHOOSE(Ввод!$FG$12,CHOOSE(Ввод!$FG$5,Ввод!EN48,Ввод!ET48,Ввод!EZ48),CHOOSE(Ввод!$FG$5,Ввод!CZ48,Ввод!DF48,Ввод!DL48))</f>
        <v>17.5</v>
      </c>
      <c r="AM47" s="694">
        <f xml:space="preserve"> CHOOSE(Ввод!$FG$12,CHOOSE(Ввод!$FG$5,Ввод!EO48,Ввод!EU48,Ввод!FA48),CHOOSE(Ввод!$FG$5,Ввод!DA48,Ввод!DG48,Ввод!DM48))</f>
        <v>44.1</v>
      </c>
      <c r="AN47" s="693">
        <f xml:space="preserve"> CHOOSE(Ввод!$FG$12,CHOOSE(Ввод!$FG$5,Ввод!EP48,Ввод!EV48,Ввод!FB48),CHOOSE(Ввод!$FG$5,Ввод!DB48,Ввод!DH48,Ввод!DN48))</f>
        <v>13.7</v>
      </c>
      <c r="AO47" s="694">
        <f xml:space="preserve"> CHOOSE(Ввод!$FG$12,CHOOSE(Ввод!$FG$5,Ввод!EQ48,Ввод!EW48,Ввод!FC48),CHOOSE(Ввод!$FG$5,Ввод!DC48,Ввод!DI48,Ввод!DO48))</f>
        <v>44.2</v>
      </c>
      <c r="AP47" s="477"/>
      <c r="AQ47" s="1075"/>
      <c r="AR47" s="1075"/>
      <c r="AS47" s="1075"/>
      <c r="AT47" s="1075"/>
      <c r="AU47" s="1075"/>
      <c r="AV47" s="1075"/>
      <c r="AW47" s="1075"/>
      <c r="AX47" s="1075"/>
      <c r="AY47" s="1075"/>
      <c r="AZ47" s="1075"/>
      <c r="BA47" s="1075"/>
      <c r="BB47" s="1075"/>
      <c r="BC47" s="1075"/>
      <c r="BD47" s="1075"/>
      <c r="BE47" s="1075"/>
      <c r="BF47" s="1075"/>
      <c r="BG47" s="1075"/>
      <c r="BH47" s="1075"/>
      <c r="BI47" s="1075"/>
      <c r="BJ47" s="1075"/>
      <c r="BK47" s="1075"/>
      <c r="BL47" s="1075"/>
      <c r="BM47" s="1075"/>
      <c r="BN47" s="1075"/>
      <c r="BO47" s="1075"/>
      <c r="BP47" s="1075"/>
      <c r="BQ47" s="1075"/>
      <c r="BR47" s="1075"/>
      <c r="BS47" s="1075"/>
      <c r="BT47" s="1075"/>
      <c r="BU47" s="1075"/>
      <c r="BV47" s="1075"/>
      <c r="BW47" s="1075"/>
      <c r="BX47" s="1075"/>
      <c r="BY47" s="1075"/>
      <c r="BZ47" s="1075"/>
      <c r="CA47" s="1075"/>
      <c r="CB47" s="1075"/>
      <c r="CC47" s="1075"/>
      <c r="CD47" s="1075"/>
      <c r="CE47" s="1075"/>
      <c r="CF47" s="1075"/>
      <c r="CG47" s="1075"/>
      <c r="CH47" s="1075"/>
      <c r="CI47" s="1075"/>
      <c r="CJ47" s="1075"/>
      <c r="CK47" s="1079"/>
      <c r="CL47" s="1079"/>
      <c r="CN47" s="1061"/>
      <c r="CO47" s="1061"/>
      <c r="CP47" s="1061"/>
      <c r="CQ47" s="1061"/>
      <c r="CR47" s="1061"/>
      <c r="CS47" s="1061"/>
      <c r="CT47" s="1061"/>
      <c r="CU47" s="1061"/>
      <c r="CV47" s="1061"/>
      <c r="CW47" s="1061"/>
      <c r="CX47" s="1061"/>
      <c r="CY47" s="1061"/>
      <c r="CZ47" s="1061"/>
      <c r="DA47" s="1061"/>
      <c r="DD47" s="1061"/>
      <c r="DE47" s="1071"/>
      <c r="DG47" s="1074"/>
      <c r="DH47" s="1074"/>
      <c r="DI47" s="1074"/>
      <c r="DJ47" s="1074"/>
      <c r="DK47" s="425"/>
      <c r="DL47" s="425"/>
      <c r="DM47" s="425"/>
      <c r="DU47" s="425"/>
      <c r="DV47" s="425"/>
      <c r="DW47" s="425"/>
      <c r="DX47" s="425"/>
      <c r="DY47" s="425"/>
      <c r="DZ47" s="425"/>
      <c r="EA47" s="425"/>
      <c r="EB47" s="425"/>
      <c r="EC47" s="425"/>
      <c r="ED47" s="425"/>
      <c r="EE47" s="425"/>
      <c r="EF47" s="425"/>
      <c r="EG47" s="425"/>
      <c r="EH47" s="425"/>
    </row>
    <row r="48" spans="1:138" ht="11.85" customHeight="1" x14ac:dyDescent="0.25">
      <c r="A48" s="931">
        <v>45</v>
      </c>
      <c r="B48" s="932" t="str">
        <f>Ст.прогноза!I46</f>
        <v>С-Кав.</v>
      </c>
      <c r="C48" s="932" t="str">
        <f>Ст.прогноза!D46</f>
        <v>Краснодарский</v>
      </c>
      <c r="D48" s="933" t="str">
        <f>Ст.прогноза!E46</f>
        <v>Кавказ</v>
      </c>
      <c r="E48" s="934">
        <f>Ст.прогноза!G46</f>
        <v>0</v>
      </c>
      <c r="F48" s="429" t="str">
        <f>CHOOSE(Ввод!$FG$5,Ввод!AP49,Ввод!AV49,Ввод!BB49)</f>
        <v/>
      </c>
      <c r="G48" s="430" t="str">
        <f>CHOOSE(Ввод!$FG$5,Ввод!AQ49,Ввод!AW49,Ввод!BC49)</f>
        <v/>
      </c>
      <c r="H48" s="429" t="str">
        <f>CHOOSE(Ввод!$FG$5,Ввод!AR49,Ввод!AX49,Ввод!BD49)</f>
        <v>·</v>
      </c>
      <c r="I48" s="430" t="str">
        <f>CHOOSE(Ввод!$FG$5,Ввод!AS49,Ввод!AY49,Ввод!BE49)</f>
        <v/>
      </c>
      <c r="J48" s="429" t="str">
        <f>CHOOSE(Ввод!$FG$5,Ввод!AT49,Ввод!AZ49,Ввод!BF49)</f>
        <v/>
      </c>
      <c r="K48" s="430" t="str">
        <f>CHOOSE(Ввод!$FG$5,Ввод!AU49,Ввод!BA49,Ввод!BG49)</f>
        <v/>
      </c>
      <c r="L48" s="431">
        <f>CHOOSE(Ввод!$FG$5,Ввод!BJ49,Ввод!BP49,Ввод!BV49)</f>
        <v>0</v>
      </c>
      <c r="M48" s="432">
        <f>CHOOSE(Ввод!$FG$5,Ввод!BK49,Ввод!BQ49,Ввод!BW49)</f>
        <v>0</v>
      </c>
      <c r="N48" s="431">
        <f>CHOOSE(Ввод!$FG$5,Ввод!BL49,Ввод!BR49,Ввод!BX49)</f>
        <v>2</v>
      </c>
      <c r="O48" s="432">
        <f>CHOOSE(Ввод!$FG$5,Ввод!BM49,Ввод!BS49,Ввод!BY49)</f>
        <v>0</v>
      </c>
      <c r="P48" s="431">
        <f>CHOOSE(Ввод!$FG$5,Ввод!BN49,Ввод!BT49,Ввод!BZ49)</f>
        <v>0</v>
      </c>
      <c r="Q48" s="433">
        <f>CHOOSE(Ввод!$FG$5,Ввод!BO49,Ввод!BU49,Ввод!CA49)</f>
        <v>0</v>
      </c>
      <c r="R48" s="650">
        <f>CHOOSE(Ввод!$FG$5,Ввод!CD49,Ввод!CJ49,Ввод!CP49)</f>
        <v>17</v>
      </c>
      <c r="S48" s="651">
        <f>CHOOSE(Ввод!$FG$5,Ввод!CE49,Ввод!CK49,Ввод!CQ49)</f>
        <v>23.3</v>
      </c>
      <c r="T48" s="650">
        <f>CHOOSE(Ввод!$FG$5,Ввод!CF49,Ввод!CL49,Ввод!CR49)</f>
        <v>17.7</v>
      </c>
      <c r="U48" s="651">
        <f>CHOOSE(Ввод!$FG$5,Ввод!CG49,Ввод!CM49,Ввод!CS49)</f>
        <v>25.1</v>
      </c>
      <c r="V48" s="650">
        <f>CHOOSE(Ввод!$FG$5,Ввод!CH49,Ввод!CN49,Ввод!CT49)</f>
        <v>18.5</v>
      </c>
      <c r="W48" s="651">
        <f>CHOOSE(Ввод!$FG$5,Ввод!CI49,Ввод!CO49,Ввод!CU49)</f>
        <v>25.9</v>
      </c>
      <c r="X48" s="434" t="str">
        <f xml:space="preserve"> CHOOSE(Ввод!$FG$22,CHOOSE(Ввод!$FG$5,Ввод!BJ179,Ввод!BP179,Ввод!BV179),CHOOSE(Ввод!$FG$5,Ввод!AP179,Ввод!AV179,Ввод!BB179))</f>
        <v>-</v>
      </c>
      <c r="Y48" s="417" t="str">
        <f xml:space="preserve"> CHOOSE(Ввод!$FG$22,CHOOSE(Ввод!$FG$5,Ввод!BK179,Ввод!BQ179,Ввод!BW179),CHOOSE(Ввод!$FG$5,Ввод!AQ179,Ввод!AW179,Ввод!BC179))</f>
        <v>-</v>
      </c>
      <c r="Z48" s="434" t="str">
        <f xml:space="preserve"> CHOOSE(Ввод!$FG$22,CHOOSE(Ввод!$FG$5,Ввод!BL179,Ввод!BR179,Ввод!BX179),CHOOSE(Ввод!$FG$5,Ввод!AR179,Ввод!AX179,Ввод!BD179))</f>
        <v>-</v>
      </c>
      <c r="AA48" s="417" t="str">
        <f xml:space="preserve"> CHOOSE(Ввод!$FG$22,CHOOSE(Ввод!$FG$5,Ввод!BM179,Ввод!BS179,Ввод!BY179),CHOOSE(Ввод!$FG$5,Ввод!AS179,Ввод!AY179,Ввод!BE179))</f>
        <v>-</v>
      </c>
      <c r="AB48" s="434" t="str">
        <f xml:space="preserve"> CHOOSE(Ввод!$FG$22,CHOOSE(Ввод!$FG$5,Ввод!BN179,Ввод!BT179,Ввод!BZ179),CHOOSE(Ввод!$FG$5,Ввод!AT179,Ввод!AZ179,Ввод!BF179))</f>
        <v>-</v>
      </c>
      <c r="AC48" s="417" t="str">
        <f xml:space="preserve"> CHOOSE(Ввод!$FG$22,CHOOSE(Ввод!$FG$5,Ввод!BO179,Ввод!BU179,Ввод!CA179),CHOOSE(Ввод!$FG$5,Ввод!AU179,Ввод!BA179,Ввод!BG179))</f>
        <v>-</v>
      </c>
      <c r="AD48" s="435">
        <f>CHOOSE(Ввод!$FG$5,Ввод!DR49,Ввод!DX49,Ввод!ED49)</f>
        <v>10</v>
      </c>
      <c r="AE48" s="436">
        <f>CHOOSE(Ввод!$FG$5,Ввод!DS49,Ввод!DY49,Ввод!EE49)</f>
        <v>6</v>
      </c>
      <c r="AF48" s="435">
        <f>CHOOSE(Ввод!$FG$5,Ввод!DT49,Ввод!DZ49,Ввод!EF49)</f>
        <v>8</v>
      </c>
      <c r="AG48" s="436">
        <f>CHOOSE(Ввод!$FG$5,Ввод!DU49,Ввод!EA49,Ввод!EG49)</f>
        <v>8</v>
      </c>
      <c r="AH48" s="435">
        <f>CHOOSE(Ввод!$FG$5,Ввод!DV49,Ввод!EB49,Ввод!EH49)</f>
        <v>3</v>
      </c>
      <c r="AI48" s="436">
        <f>CHOOSE(Ввод!$FG$5,Ввод!DW49,Ввод!EC49,Ввод!EI49)</f>
        <v>4</v>
      </c>
      <c r="AJ48" s="693">
        <f xml:space="preserve"> CHOOSE(Ввод!$FG$12,CHOOSE(Ввод!$FG$5,Ввод!EL49,Ввод!ER49,Ввод!EX49),CHOOSE(Ввод!$FG$5,Ввод!CX49,Ввод!DD49,Ввод!DJ49))</f>
        <v>15</v>
      </c>
      <c r="AK48" s="694">
        <f xml:space="preserve"> CHOOSE(Ввод!$FG$12,CHOOSE(Ввод!$FG$5,Ввод!EM49,Ввод!ES49,Ввод!EY49),CHOOSE(Ввод!$FG$5,Ввод!CY49,Ввод!DE49,Ввод!DK49))</f>
        <v>38.299999999999997</v>
      </c>
      <c r="AL48" s="693">
        <f xml:space="preserve"> CHOOSE(Ввод!$FG$12,CHOOSE(Ввод!$FG$5,Ввод!EN49,Ввод!ET49,Ввод!EZ49),CHOOSE(Ввод!$FG$5,Ввод!CZ49,Ввод!DF49,Ввод!DL49))</f>
        <v>15.7</v>
      </c>
      <c r="AM48" s="694">
        <f xml:space="preserve"> CHOOSE(Ввод!$FG$12,CHOOSE(Ввод!$FG$5,Ввод!EO49,Ввод!EU49,Ввод!FA49),CHOOSE(Ввод!$FG$5,Ввод!DA49,Ввод!DG49,Ввод!DM49))</f>
        <v>40.1</v>
      </c>
      <c r="AN48" s="693">
        <f xml:space="preserve"> CHOOSE(Ввод!$FG$12,CHOOSE(Ввод!$FG$5,Ввод!EP49,Ввод!EV49,Ввод!FB49),CHOOSE(Ввод!$FG$5,Ввод!DB49,Ввод!DH49,Ввод!DN49))</f>
        <v>16.5</v>
      </c>
      <c r="AO48" s="694">
        <f xml:space="preserve"> CHOOSE(Ввод!$FG$12,CHOOSE(Ввод!$FG$5,Ввод!EQ49,Ввод!EW49,Ввод!FC49),CHOOSE(Ввод!$FG$5,Ввод!DC49,Ввод!DI49,Ввод!DO49))</f>
        <v>40.9</v>
      </c>
      <c r="AP48" s="477"/>
      <c r="AQ48" s="1075"/>
      <c r="AR48" s="1075"/>
      <c r="AS48" s="1075"/>
      <c r="AT48" s="1075"/>
      <c r="AU48" s="1075"/>
      <c r="AV48" s="1075"/>
      <c r="AW48" s="1075"/>
      <c r="AX48" s="1075"/>
      <c r="AY48" s="1075"/>
      <c r="AZ48" s="1075"/>
      <c r="BA48" s="1075"/>
      <c r="BB48" s="1075"/>
      <c r="BC48" s="1075"/>
      <c r="BD48" s="1075"/>
      <c r="BE48" s="1075"/>
      <c r="BF48" s="1075"/>
      <c r="BG48" s="1075"/>
      <c r="BH48" s="1075"/>
      <c r="BI48" s="1075"/>
      <c r="BJ48" s="1075"/>
      <c r="BK48" s="1075"/>
      <c r="BL48" s="1075"/>
      <c r="BM48" s="1075"/>
      <c r="BN48" s="1075"/>
      <c r="BO48" s="1075"/>
      <c r="BP48" s="1075"/>
      <c r="BQ48" s="1075"/>
      <c r="BR48" s="1075"/>
      <c r="BS48" s="1075"/>
      <c r="BT48" s="1075"/>
      <c r="BU48" s="1075"/>
      <c r="BV48" s="1075"/>
      <c r="BW48" s="1075"/>
      <c r="BX48" s="1075"/>
      <c r="BY48" s="1075"/>
      <c r="BZ48" s="1075"/>
      <c r="CA48" s="1075"/>
      <c r="CB48" s="1075"/>
      <c r="CC48" s="1075"/>
      <c r="CD48" s="1075"/>
      <c r="CE48" s="1075"/>
      <c r="CF48" s="1075"/>
      <c r="CG48" s="1075"/>
      <c r="CH48" s="1075"/>
      <c r="CI48" s="1075"/>
      <c r="CJ48" s="1075"/>
      <c r="CK48" s="1079"/>
      <c r="CL48" s="1079"/>
      <c r="CN48" s="1061"/>
      <c r="CO48" s="1061"/>
      <c r="CP48" s="1061"/>
      <c r="CQ48" s="1061"/>
      <c r="CR48" s="1061"/>
      <c r="CS48" s="1061"/>
      <c r="CT48" s="1061"/>
      <c r="CU48" s="1061"/>
      <c r="CV48" s="1061"/>
      <c r="CW48" s="1061"/>
      <c r="CX48" s="1061"/>
      <c r="CY48" s="1061"/>
      <c r="CZ48" s="1061"/>
      <c r="DA48" s="1061"/>
      <c r="DD48" s="1061"/>
      <c r="DE48" s="1071"/>
      <c r="DG48" s="1074"/>
      <c r="DH48" s="1074"/>
      <c r="DI48" s="1074"/>
      <c r="DJ48" s="1074"/>
      <c r="DK48" s="425"/>
      <c r="DL48" s="425"/>
      <c r="DM48" s="425"/>
      <c r="DU48" s="425"/>
      <c r="DV48" s="425"/>
      <c r="DW48" s="425"/>
      <c r="DX48" s="425"/>
      <c r="DY48" s="425"/>
      <c r="DZ48" s="425"/>
      <c r="EA48" s="425"/>
      <c r="EB48" s="425"/>
      <c r="EC48" s="425"/>
      <c r="ED48" s="425"/>
      <c r="EE48" s="425"/>
      <c r="EF48" s="425"/>
      <c r="EG48" s="425"/>
      <c r="EH48" s="425"/>
    </row>
    <row r="49" spans="1:138" ht="11.85" customHeight="1" x14ac:dyDescent="0.25">
      <c r="A49" s="931">
        <v>46</v>
      </c>
      <c r="B49" s="932" t="str">
        <f>Ст.прогноза!I47</f>
        <v>С-Кав.</v>
      </c>
      <c r="C49" s="932" t="str">
        <f>Ст.прогноза!D47</f>
        <v>Краснодарский</v>
      </c>
      <c r="D49" s="933" t="str">
        <f>Ст.прогноза!E47</f>
        <v>Тихорецкая</v>
      </c>
      <c r="E49" s="934">
        <f>Ст.прогноза!G47</f>
        <v>0</v>
      </c>
      <c r="F49" s="429" t="str">
        <f>CHOOSE(Ввод!$FG$5,Ввод!AP50,Ввод!AV50,Ввод!BB50)</f>
        <v/>
      </c>
      <c r="G49" s="430" t="str">
        <f>CHOOSE(Ввод!$FG$5,Ввод!AQ50,Ввод!AW50,Ввод!BC50)</f>
        <v/>
      </c>
      <c r="H49" s="429" t="str">
        <f>CHOOSE(Ввод!$FG$5,Ввод!AR50,Ввод!AX50,Ввод!BD50)</f>
        <v/>
      </c>
      <c r="I49" s="430" t="str">
        <f>CHOOSE(Ввод!$FG$5,Ввод!AS50,Ввод!AY50,Ввод!BE50)</f>
        <v/>
      </c>
      <c r="J49" s="429" t="str">
        <f>CHOOSE(Ввод!$FG$5,Ввод!AT50,Ввод!AZ50,Ввод!BF50)</f>
        <v/>
      </c>
      <c r="K49" s="430" t="str">
        <f>CHOOSE(Ввод!$FG$5,Ввод!AU50,Ввод!BA50,Ввод!BG50)</f>
        <v/>
      </c>
      <c r="L49" s="431">
        <f>CHOOSE(Ввод!$FG$5,Ввод!BJ50,Ввод!BP50,Ввод!BV50)</f>
        <v>0</v>
      </c>
      <c r="M49" s="432">
        <f>CHOOSE(Ввод!$FG$5,Ввод!BK50,Ввод!BQ50,Ввод!BW50)</f>
        <v>0</v>
      </c>
      <c r="N49" s="431">
        <f>CHOOSE(Ввод!$FG$5,Ввод!BL50,Ввод!BR50,Ввод!BX50)</f>
        <v>0</v>
      </c>
      <c r="O49" s="432">
        <f>CHOOSE(Ввод!$FG$5,Ввод!BM50,Ввод!BS50,Ввод!BY50)</f>
        <v>0</v>
      </c>
      <c r="P49" s="431">
        <f>CHOOSE(Ввод!$FG$5,Ввод!BN50,Ввод!BT50,Ввод!BZ50)</f>
        <v>0</v>
      </c>
      <c r="Q49" s="433">
        <f>CHOOSE(Ввод!$FG$5,Ввод!BO50,Ввод!BU50,Ввод!CA50)</f>
        <v>0</v>
      </c>
      <c r="R49" s="650">
        <f>CHOOSE(Ввод!$FG$5,Ввод!CD50,Ввод!CJ50,Ввод!CP50)</f>
        <v>15.1</v>
      </c>
      <c r="S49" s="651">
        <f>CHOOSE(Ввод!$FG$5,Ввод!CE50,Ввод!CK50,Ввод!CQ50)</f>
        <v>26.3</v>
      </c>
      <c r="T49" s="650">
        <f>CHOOSE(Ввод!$FG$5,Ввод!CF50,Ввод!CL50,Ввод!CR50)</f>
        <v>13.5</v>
      </c>
      <c r="U49" s="651">
        <f>CHOOSE(Ввод!$FG$5,Ввод!CG50,Ввод!CM50,Ввод!CS50)</f>
        <v>28.5</v>
      </c>
      <c r="V49" s="650">
        <f>CHOOSE(Ввод!$FG$5,Ввод!CH50,Ввод!CN50,Ввод!CT50)</f>
        <v>14.3</v>
      </c>
      <c r="W49" s="651">
        <f>CHOOSE(Ввод!$FG$5,Ввод!CI50,Ввод!CO50,Ввод!CU50)</f>
        <v>28.7</v>
      </c>
      <c r="X49" s="434" t="str">
        <f xml:space="preserve"> CHOOSE(Ввод!$FG$22,CHOOSE(Ввод!$FG$5,Ввод!BJ180,Ввод!BP180,Ввод!BV180),CHOOSE(Ввод!$FG$5,Ввод!AP180,Ввод!AV180,Ввод!BB180))</f>
        <v>-</v>
      </c>
      <c r="Y49" s="417" t="str">
        <f xml:space="preserve"> CHOOSE(Ввод!$FG$22,CHOOSE(Ввод!$FG$5,Ввод!BK180,Ввод!BQ180,Ввод!BW180),CHOOSE(Ввод!$FG$5,Ввод!AQ180,Ввод!AW180,Ввод!BC180))</f>
        <v>-</v>
      </c>
      <c r="Z49" s="434" t="str">
        <f xml:space="preserve"> CHOOSE(Ввод!$FG$22,CHOOSE(Ввод!$FG$5,Ввод!BL180,Ввод!BR180,Ввод!BX180),CHOOSE(Ввод!$FG$5,Ввод!AR180,Ввод!AX180,Ввод!BD180))</f>
        <v>-</v>
      </c>
      <c r="AA49" s="417" t="str">
        <f xml:space="preserve"> CHOOSE(Ввод!$FG$22,CHOOSE(Ввод!$FG$5,Ввод!BM180,Ввод!BS180,Ввод!BY180),CHOOSE(Ввод!$FG$5,Ввод!AS180,Ввод!AY180,Ввод!BE180))</f>
        <v>-</v>
      </c>
      <c r="AB49" s="434" t="str">
        <f xml:space="preserve"> CHOOSE(Ввод!$FG$22,CHOOSE(Ввод!$FG$5,Ввод!BN180,Ввод!BT180,Ввод!BZ180),CHOOSE(Ввод!$FG$5,Ввод!AT180,Ввод!AZ180,Ввод!BF180))</f>
        <v>-</v>
      </c>
      <c r="AC49" s="417" t="str">
        <f xml:space="preserve"> CHOOSE(Ввод!$FG$22,CHOOSE(Ввод!$FG$5,Ввод!BO180,Ввод!BU180,Ввод!CA180),CHOOSE(Ввод!$FG$5,Ввод!AU180,Ввод!BA180,Ввод!BG180))</f>
        <v>-</v>
      </c>
      <c r="AD49" s="435">
        <f>CHOOSE(Ввод!$FG$5,Ввод!DR50,Ввод!DX50,Ввод!ED50)</f>
        <v>17</v>
      </c>
      <c r="AE49" s="436">
        <f>CHOOSE(Ввод!$FG$5,Ввод!DS50,Ввод!DY50,Ввод!EE50)</f>
        <v>9</v>
      </c>
      <c r="AF49" s="435">
        <f>CHOOSE(Ввод!$FG$5,Ввод!DT50,Ввод!DZ50,Ввод!EF50)</f>
        <v>8</v>
      </c>
      <c r="AG49" s="436">
        <f>CHOOSE(Ввод!$FG$5,Ввод!DU50,Ввод!EA50,Ввод!EG50)</f>
        <v>8</v>
      </c>
      <c r="AH49" s="435">
        <f>CHOOSE(Ввод!$FG$5,Ввод!DV50,Ввод!EB50,Ввод!EH50)</f>
        <v>4</v>
      </c>
      <c r="AI49" s="436">
        <f>CHOOSE(Ввод!$FG$5,Ввод!DW50,Ввод!EC50,Ввод!EI50)</f>
        <v>4</v>
      </c>
      <c r="AJ49" s="693">
        <f xml:space="preserve"> CHOOSE(Ввод!$FG$12,CHOOSE(Ввод!$FG$5,Ввод!EL50,Ввод!ER50,Ввод!EX50),CHOOSE(Ввод!$FG$5,Ввод!CX50,Ввод!DD50,Ввод!DJ50))</f>
        <v>13.1</v>
      </c>
      <c r="AK49" s="694">
        <f xml:space="preserve"> CHOOSE(Ввод!$FG$12,CHOOSE(Ввод!$FG$5,Ввод!EM50,Ввод!ES50,Ввод!EY50),CHOOSE(Ввод!$FG$5,Ввод!CY50,Ввод!DE50,Ввод!DK50))</f>
        <v>41.3</v>
      </c>
      <c r="AL49" s="693">
        <f xml:space="preserve"> CHOOSE(Ввод!$FG$12,CHOOSE(Ввод!$FG$5,Ввод!EN50,Ввод!ET50,Ввод!EZ50),CHOOSE(Ввод!$FG$5,Ввод!CZ50,Ввод!DF50,Ввод!DL50))</f>
        <v>11.5</v>
      </c>
      <c r="AM49" s="694">
        <f xml:space="preserve"> CHOOSE(Ввод!$FG$12,CHOOSE(Ввод!$FG$5,Ввод!EO50,Ввод!EU50,Ввод!FA50),CHOOSE(Ввод!$FG$5,Ввод!DA50,Ввод!DG50,Ввод!DM50))</f>
        <v>43.5</v>
      </c>
      <c r="AN49" s="693">
        <f xml:space="preserve"> CHOOSE(Ввод!$FG$12,CHOOSE(Ввод!$FG$5,Ввод!EP50,Ввод!EV50,Ввод!FB50),CHOOSE(Ввод!$FG$5,Ввод!DB50,Ввод!DH50,Ввод!DN50))</f>
        <v>12.3</v>
      </c>
      <c r="AO49" s="694">
        <f xml:space="preserve"> CHOOSE(Ввод!$FG$12,CHOOSE(Ввод!$FG$5,Ввод!EQ50,Ввод!EW50,Ввод!FC50),CHOOSE(Ввод!$FG$5,Ввод!DC50,Ввод!DI50,Ввод!DO50))</f>
        <v>43.7</v>
      </c>
      <c r="AP49" s="477"/>
      <c r="AQ49" s="1075"/>
      <c r="AR49" s="1075"/>
      <c r="AS49" s="1075"/>
      <c r="AT49" s="1075"/>
      <c r="AU49" s="1075"/>
      <c r="AV49" s="1075"/>
      <c r="AW49" s="1075"/>
      <c r="AX49" s="1075"/>
      <c r="AY49" s="1075"/>
      <c r="AZ49" s="1075"/>
      <c r="BA49" s="1075"/>
      <c r="BB49" s="1075"/>
      <c r="BC49" s="1075"/>
      <c r="BD49" s="1075"/>
      <c r="BE49" s="1075"/>
      <c r="BF49" s="1075"/>
      <c r="BG49" s="1075"/>
      <c r="BH49" s="1075"/>
      <c r="BI49" s="1075"/>
      <c r="BJ49" s="1075"/>
      <c r="BK49" s="1075"/>
      <c r="BL49" s="1075"/>
      <c r="BM49" s="1075"/>
      <c r="BN49" s="1075"/>
      <c r="BO49" s="1075"/>
      <c r="BP49" s="1075"/>
      <c r="BQ49" s="1075"/>
      <c r="BR49" s="1075"/>
      <c r="BS49" s="1075"/>
      <c r="BT49" s="1075"/>
      <c r="BU49" s="1075"/>
      <c r="BV49" s="1075"/>
      <c r="BW49" s="1075"/>
      <c r="BX49" s="1075"/>
      <c r="BY49" s="1075"/>
      <c r="BZ49" s="1075"/>
      <c r="CA49" s="1075"/>
      <c r="CB49" s="1075"/>
      <c r="CC49" s="1075"/>
      <c r="CD49" s="1075"/>
      <c r="CE49" s="1075"/>
      <c r="CF49" s="1075"/>
      <c r="CG49" s="1075"/>
      <c r="CH49" s="1075"/>
      <c r="CI49" s="1075"/>
      <c r="CJ49" s="1075"/>
      <c r="CK49" s="1079"/>
      <c r="CL49" s="1079"/>
      <c r="CN49" s="1061"/>
      <c r="CO49" s="1061"/>
      <c r="CP49" s="1061"/>
      <c r="CQ49" s="1061"/>
      <c r="CR49" s="1061"/>
      <c r="CS49" s="1061"/>
      <c r="CT49" s="1061"/>
      <c r="CU49" s="1061"/>
      <c r="CV49" s="1061"/>
      <c r="CW49" s="1061"/>
      <c r="CX49" s="1061"/>
      <c r="CY49" s="1061"/>
      <c r="CZ49" s="1061"/>
      <c r="DA49" s="1061"/>
      <c r="DD49" s="1061"/>
      <c r="DE49" s="1071"/>
      <c r="DG49" s="1074"/>
      <c r="DH49" s="1074"/>
      <c r="DI49" s="1074"/>
      <c r="DJ49" s="1074"/>
      <c r="DK49" s="425"/>
      <c r="DL49" s="425"/>
      <c r="DM49" s="425"/>
      <c r="DU49" s="425"/>
      <c r="DV49" s="425"/>
      <c r="DW49" s="425"/>
      <c r="DX49" s="425"/>
      <c r="DY49" s="425"/>
      <c r="DZ49" s="425"/>
      <c r="EA49" s="425"/>
      <c r="EB49" s="425"/>
      <c r="EC49" s="425"/>
      <c r="ED49" s="425"/>
      <c r="EE49" s="425"/>
      <c r="EF49" s="425"/>
      <c r="EG49" s="425"/>
      <c r="EH49" s="425"/>
    </row>
    <row r="50" spans="1:138" ht="11.85" customHeight="1" x14ac:dyDescent="0.25">
      <c r="A50" s="931">
        <v>47</v>
      </c>
      <c r="B50" s="932" t="str">
        <f>Ст.прогноза!I48</f>
        <v>С-Кав.</v>
      </c>
      <c r="C50" s="932" t="str">
        <f>Ст.прогноза!D48</f>
        <v>Краснодарский</v>
      </c>
      <c r="D50" s="933" t="str">
        <f>Ст.прогноза!E48</f>
        <v>Новороссийск</v>
      </c>
      <c r="E50" s="934">
        <f>Ст.прогноза!G48</f>
        <v>0</v>
      </c>
      <c r="F50" s="429" t="str">
        <f>CHOOSE(Ввод!$FG$5,Ввод!AP51,Ввод!AV51,Ввод!BB51)</f>
        <v>·</v>
      </c>
      <c r="G50" s="430" t="str">
        <f>CHOOSE(Ввод!$FG$5,Ввод!AQ51,Ввод!AW51,Ввод!BC51)</f>
        <v/>
      </c>
      <c r="H50" s="429" t="str">
        <f>CHOOSE(Ввод!$FG$5,Ввод!AR51,Ввод!AX51,Ввод!BD51)</f>
        <v/>
      </c>
      <c r="I50" s="430" t="str">
        <f>CHOOSE(Ввод!$FG$5,Ввод!AS51,Ввод!AY51,Ввод!BE51)</f>
        <v/>
      </c>
      <c r="J50" s="429" t="str">
        <f>CHOOSE(Ввод!$FG$5,Ввод!AT51,Ввод!AZ51,Ввод!BF51)</f>
        <v/>
      </c>
      <c r="K50" s="430" t="str">
        <f>CHOOSE(Ввод!$FG$5,Ввод!AU51,Ввод!BA51,Ввод!BG51)</f>
        <v/>
      </c>
      <c r="L50" s="431">
        <f>CHOOSE(Ввод!$FG$5,Ввод!BJ51,Ввод!BP51,Ввод!BV51)</f>
        <v>2</v>
      </c>
      <c r="M50" s="432">
        <f>CHOOSE(Ввод!$FG$5,Ввод!BK51,Ввод!BQ51,Ввод!BW51)</f>
        <v>0</v>
      </c>
      <c r="N50" s="431">
        <f>CHOOSE(Ввод!$FG$5,Ввод!BL51,Ввод!BR51,Ввод!BX51)</f>
        <v>0</v>
      </c>
      <c r="O50" s="432">
        <f>CHOOSE(Ввод!$FG$5,Ввод!BM51,Ввод!BS51,Ввод!BY51)</f>
        <v>0</v>
      </c>
      <c r="P50" s="431">
        <f>CHOOSE(Ввод!$FG$5,Ввод!BN51,Ввод!BT51,Ввод!BZ51)</f>
        <v>0</v>
      </c>
      <c r="Q50" s="433">
        <f>CHOOSE(Ввод!$FG$5,Ввод!BO51,Ввод!BU51,Ввод!CA51)</f>
        <v>0</v>
      </c>
      <c r="R50" s="650">
        <f>CHOOSE(Ввод!$FG$5,Ввод!CD51,Ввод!CJ51,Ввод!CP51)</f>
        <v>18.399999999999999</v>
      </c>
      <c r="S50" s="651">
        <f>CHOOSE(Ввод!$FG$5,Ввод!CE51,Ввод!CK51,Ввод!CQ51)</f>
        <v>25.1</v>
      </c>
      <c r="T50" s="650">
        <f>CHOOSE(Ввод!$FG$5,Ввод!CF51,Ввод!CL51,Ввод!CR51)</f>
        <v>18.600000000000001</v>
      </c>
      <c r="U50" s="651">
        <f>CHOOSE(Ввод!$FG$5,Ввод!CG51,Ввод!CM51,Ввод!CS51)</f>
        <v>26.5</v>
      </c>
      <c r="V50" s="650">
        <f>CHOOSE(Ввод!$FG$5,Ввод!CH51,Ввод!CN51,Ввод!CT51)</f>
        <v>18.600000000000001</v>
      </c>
      <c r="W50" s="651">
        <f>CHOOSE(Ввод!$FG$5,Ввод!CI51,Ввод!CO51,Ввод!CU51)</f>
        <v>27.7</v>
      </c>
      <c r="X50" s="434" t="str">
        <f xml:space="preserve"> CHOOSE(Ввод!$FG$22,CHOOSE(Ввод!$FG$5,Ввод!BJ181,Ввод!BP181,Ввод!BV181),CHOOSE(Ввод!$FG$5,Ввод!AP181,Ввод!AV181,Ввод!BB181))</f>
        <v>-</v>
      </c>
      <c r="Y50" s="417" t="str">
        <f xml:space="preserve"> CHOOSE(Ввод!$FG$22,CHOOSE(Ввод!$FG$5,Ввод!BK181,Ввод!BQ181,Ввод!BW181),CHOOSE(Ввод!$FG$5,Ввод!AQ181,Ввод!AW181,Ввод!BC181))</f>
        <v>-</v>
      </c>
      <c r="Z50" s="434" t="str">
        <f xml:space="preserve"> CHOOSE(Ввод!$FG$22,CHOOSE(Ввод!$FG$5,Ввод!BL181,Ввод!BR181,Ввод!BX181),CHOOSE(Ввод!$FG$5,Ввод!AR181,Ввод!AX181,Ввод!BD181))</f>
        <v>-</v>
      </c>
      <c r="AA50" s="417" t="str">
        <f xml:space="preserve"> CHOOSE(Ввод!$FG$22,CHOOSE(Ввод!$FG$5,Ввод!BM181,Ввод!BS181,Ввод!BY181),CHOOSE(Ввод!$FG$5,Ввод!AS181,Ввод!AY181,Ввод!BE181))</f>
        <v>-</v>
      </c>
      <c r="AB50" s="434" t="str">
        <f xml:space="preserve"> CHOOSE(Ввод!$FG$22,CHOOSE(Ввод!$FG$5,Ввод!BN181,Ввод!BT181,Ввод!BZ181),CHOOSE(Ввод!$FG$5,Ввод!AT181,Ввод!AZ181,Ввод!BF181))</f>
        <v>-</v>
      </c>
      <c r="AC50" s="417" t="str">
        <f xml:space="preserve"> CHOOSE(Ввод!$FG$22,CHOOSE(Ввод!$FG$5,Ввод!BO181,Ввод!BU181,Ввод!CA181),CHOOSE(Ввод!$FG$5,Ввод!AU181,Ввод!BA181,Ввод!BG181))</f>
        <v>-</v>
      </c>
      <c r="AD50" s="435">
        <f>CHOOSE(Ввод!$FG$5,Ввод!DR51,Ввод!DX51,Ввод!ED51)</f>
        <v>9</v>
      </c>
      <c r="AE50" s="436">
        <f>CHOOSE(Ввод!$FG$5,Ввод!DS51,Ввод!DY51,Ввод!EE51)</f>
        <v>9</v>
      </c>
      <c r="AF50" s="435">
        <f>CHOOSE(Ввод!$FG$5,Ввод!DT51,Ввод!DZ51,Ввод!EF51)</f>
        <v>4.5999999999999996</v>
      </c>
      <c r="AG50" s="436">
        <f>CHOOSE(Ввод!$FG$5,Ввод!DU51,Ввод!EA51,Ввод!EG51)</f>
        <v>6</v>
      </c>
      <c r="AH50" s="435">
        <f>CHOOSE(Ввод!$FG$5,Ввод!DV51,Ввод!EB51,Ввод!EH51)</f>
        <v>11</v>
      </c>
      <c r="AI50" s="436">
        <f>CHOOSE(Ввод!$FG$5,Ввод!DW51,Ввод!EC51,Ввод!EI51)</f>
        <v>10</v>
      </c>
      <c r="AJ50" s="693">
        <f xml:space="preserve"> CHOOSE(Ввод!$FG$12,CHOOSE(Ввод!$FG$5,Ввод!EL51,Ввод!ER51,Ввод!EX51),CHOOSE(Ввод!$FG$5,Ввод!CX51,Ввод!DD51,Ввод!DJ51))</f>
        <v>16.399999999999999</v>
      </c>
      <c r="AK50" s="694">
        <f xml:space="preserve"> CHOOSE(Ввод!$FG$12,CHOOSE(Ввод!$FG$5,Ввод!EM51,Ввод!ES51,Ввод!EY51),CHOOSE(Ввод!$FG$5,Ввод!CY51,Ввод!DE51,Ввод!DK51))</f>
        <v>40.1</v>
      </c>
      <c r="AL50" s="693">
        <f xml:space="preserve"> CHOOSE(Ввод!$FG$12,CHOOSE(Ввод!$FG$5,Ввод!EN51,Ввод!ET51,Ввод!EZ51),CHOOSE(Ввод!$FG$5,Ввод!CZ51,Ввод!DF51,Ввод!DL51))</f>
        <v>16.600000000000001</v>
      </c>
      <c r="AM50" s="694">
        <f xml:space="preserve"> CHOOSE(Ввод!$FG$12,CHOOSE(Ввод!$FG$5,Ввод!EO51,Ввод!EU51,Ввод!FA51),CHOOSE(Ввод!$FG$5,Ввод!DA51,Ввод!DG51,Ввод!DM51))</f>
        <v>41.5</v>
      </c>
      <c r="AN50" s="693">
        <f xml:space="preserve"> CHOOSE(Ввод!$FG$12,CHOOSE(Ввод!$FG$5,Ввод!EP51,Ввод!EV51,Ввод!FB51),CHOOSE(Ввод!$FG$5,Ввод!DB51,Ввод!DH51,Ввод!DN51))</f>
        <v>16.600000000000001</v>
      </c>
      <c r="AO50" s="694">
        <f xml:space="preserve"> CHOOSE(Ввод!$FG$12,CHOOSE(Ввод!$FG$5,Ввод!EQ51,Ввод!EW51,Ввод!FC51),CHOOSE(Ввод!$FG$5,Ввод!DC51,Ввод!DI51,Ввод!DO51))</f>
        <v>42.7</v>
      </c>
      <c r="AP50" s="477"/>
      <c r="AQ50" s="1075"/>
      <c r="AR50" s="1075"/>
      <c r="AS50" s="1075"/>
      <c r="AT50" s="1075"/>
      <c r="AU50" s="1075"/>
      <c r="AV50" s="1075"/>
      <c r="AW50" s="1075"/>
      <c r="AX50" s="1075"/>
      <c r="AY50" s="1075"/>
      <c r="AZ50" s="1075"/>
      <c r="BA50" s="1075"/>
      <c r="BB50" s="1075"/>
      <c r="BC50" s="1075"/>
      <c r="BD50" s="1075"/>
      <c r="BE50" s="1075"/>
      <c r="BF50" s="1075"/>
      <c r="BG50" s="1075"/>
      <c r="BH50" s="1075"/>
      <c r="BI50" s="1075"/>
      <c r="BJ50" s="1075"/>
      <c r="BK50" s="1075"/>
      <c r="BL50" s="1075"/>
      <c r="BM50" s="1075"/>
      <c r="BN50" s="1075"/>
      <c r="BO50" s="1075"/>
      <c r="BP50" s="1075"/>
      <c r="BQ50" s="1075"/>
      <c r="BR50" s="1075"/>
      <c r="BS50" s="1075"/>
      <c r="BT50" s="1075"/>
      <c r="BU50" s="1075"/>
      <c r="BV50" s="1075"/>
      <c r="BW50" s="1075"/>
      <c r="BX50" s="1075"/>
      <c r="BY50" s="1075"/>
      <c r="BZ50" s="1075"/>
      <c r="CA50" s="1075"/>
      <c r="CB50" s="1075"/>
      <c r="CC50" s="1075"/>
      <c r="CD50" s="1075"/>
      <c r="CE50" s="1075"/>
      <c r="CF50" s="1075"/>
      <c r="CG50" s="1075"/>
      <c r="CH50" s="1075"/>
      <c r="CI50" s="1075"/>
      <c r="CJ50" s="1075"/>
      <c r="CK50" s="1079"/>
      <c r="CL50" s="1079"/>
      <c r="CN50" s="1061"/>
      <c r="CO50" s="1061"/>
      <c r="CP50" s="1061"/>
      <c r="CQ50" s="1061"/>
      <c r="CR50" s="1061"/>
      <c r="CS50" s="1061"/>
      <c r="CT50" s="1061"/>
      <c r="CU50" s="1061"/>
      <c r="CV50" s="1061"/>
      <c r="CW50" s="1061"/>
      <c r="CX50" s="1061"/>
      <c r="CY50" s="1061"/>
      <c r="CZ50" s="1061"/>
      <c r="DA50" s="1061"/>
      <c r="DD50" s="1061"/>
      <c r="DE50" s="1071"/>
      <c r="DG50" s="1074"/>
      <c r="DH50" s="1074"/>
      <c r="DI50" s="1074"/>
      <c r="DJ50" s="1074"/>
      <c r="DK50" s="425"/>
      <c r="DL50" s="425"/>
      <c r="DM50" s="425"/>
      <c r="DU50" s="425"/>
      <c r="DV50" s="425"/>
      <c r="DW50" s="425"/>
      <c r="DX50" s="425"/>
      <c r="DY50" s="425"/>
      <c r="DZ50" s="425"/>
      <c r="EA50" s="425"/>
      <c r="EB50" s="425"/>
      <c r="EC50" s="425"/>
      <c r="ED50" s="425"/>
      <c r="EE50" s="425"/>
      <c r="EF50" s="425"/>
      <c r="EG50" s="425"/>
      <c r="EH50" s="425"/>
    </row>
    <row r="51" spans="1:138" ht="11.85" customHeight="1" x14ac:dyDescent="0.25">
      <c r="A51" s="947">
        <v>48</v>
      </c>
      <c r="B51" s="948" t="str">
        <f>Ст.прогноза!I49</f>
        <v>С-Кав.</v>
      </c>
      <c r="C51" s="948" t="str">
        <f>Ст.прогноза!D49</f>
        <v>Краснодарский</v>
      </c>
      <c r="D51" s="949" t="str">
        <f>Ст.прогноза!E49</f>
        <v>Туапсе-Сортировочая</v>
      </c>
      <c r="E51" s="950">
        <f>Ст.прогноза!G49</f>
        <v>0</v>
      </c>
      <c r="F51" s="444" t="str">
        <f>CHOOSE(Ввод!$FG$5,Ввод!AP52,Ввод!AV52,Ввод!BB52)</f>
        <v/>
      </c>
      <c r="G51" s="445" t="str">
        <f>CHOOSE(Ввод!$FG$5,Ввод!AQ52,Ввод!AW52,Ввод!BC52)</f>
        <v/>
      </c>
      <c r="H51" s="444" t="str">
        <f>CHOOSE(Ввод!$FG$5,Ввод!AR52,Ввод!AX52,Ввод!BD52)</f>
        <v/>
      </c>
      <c r="I51" s="445" t="str">
        <f>CHOOSE(Ввод!$FG$5,Ввод!AS52,Ввод!AY52,Ввод!BE52)</f>
        <v/>
      </c>
      <c r="J51" s="444" t="str">
        <f>CHOOSE(Ввод!$FG$5,Ввод!AT52,Ввод!AZ52,Ввод!BF52)</f>
        <v/>
      </c>
      <c r="K51" s="445" t="str">
        <f>CHOOSE(Ввод!$FG$5,Ввод!AU52,Ввод!BA52,Ввод!BG52)</f>
        <v/>
      </c>
      <c r="L51" s="466">
        <f>CHOOSE(Ввод!$FG$5,Ввод!BJ52,Ввод!BP52,Ввод!BV52)</f>
        <v>0</v>
      </c>
      <c r="M51" s="471">
        <f>CHOOSE(Ввод!$FG$5,Ввод!BK52,Ввод!BQ52,Ввод!BW52)</f>
        <v>0</v>
      </c>
      <c r="N51" s="466">
        <f>CHOOSE(Ввод!$FG$5,Ввод!BL52,Ввод!BR52,Ввод!BX52)</f>
        <v>0</v>
      </c>
      <c r="O51" s="471">
        <f>CHOOSE(Ввод!$FG$5,Ввод!BM52,Ввод!BS52,Ввод!BY52)</f>
        <v>0</v>
      </c>
      <c r="P51" s="466">
        <f>CHOOSE(Ввод!$FG$5,Ввод!BN52,Ввод!BT52,Ввод!BZ52)</f>
        <v>0</v>
      </c>
      <c r="Q51" s="472">
        <f>CHOOSE(Ввод!$FG$5,Ввод!BO52,Ввод!BU52,Ввод!CA52)</f>
        <v>0</v>
      </c>
      <c r="R51" s="652">
        <f>CHOOSE(Ввод!$FG$5,Ввод!CD52,Ввод!CJ52,Ввод!CP52)</f>
        <v>18.399999999999999</v>
      </c>
      <c r="S51" s="653">
        <f>CHOOSE(Ввод!$FG$5,Ввод!CE52,Ввод!CK52,Ввод!CQ52)</f>
        <v>24.3</v>
      </c>
      <c r="T51" s="652">
        <f>CHOOSE(Ввод!$FG$5,Ввод!CF52,Ввод!CL52,Ввод!CR52)</f>
        <v>18.7</v>
      </c>
      <c r="U51" s="653">
        <f>CHOOSE(Ввод!$FG$5,Ввод!CG52,Ввод!CM52,Ввод!CS52)</f>
        <v>25.2</v>
      </c>
      <c r="V51" s="652">
        <f>CHOOSE(Ввод!$FG$5,Ввод!CH52,Ввод!CN52,Ввод!CT52)</f>
        <v>19.399999999999999</v>
      </c>
      <c r="W51" s="653">
        <f>CHOOSE(Ввод!$FG$5,Ввод!CI52,Ввод!CO52,Ввод!CU52)</f>
        <v>27.5</v>
      </c>
      <c r="X51" s="473" t="str">
        <f xml:space="preserve"> CHOOSE(Ввод!$FG$22,CHOOSE(Ввод!$FG$5,Ввод!BJ182,Ввод!BP182,Ввод!BV182),CHOOSE(Ввод!$FG$5,Ввод!AP182,Ввод!AV182,Ввод!BB182))</f>
        <v>-</v>
      </c>
      <c r="Y51" s="474" t="str">
        <f xml:space="preserve"> CHOOSE(Ввод!$FG$22,CHOOSE(Ввод!$FG$5,Ввод!BK182,Ввод!BQ182,Ввод!BW182),CHOOSE(Ввод!$FG$5,Ввод!AQ182,Ввод!AW182,Ввод!BC182))</f>
        <v>-</v>
      </c>
      <c r="Z51" s="473" t="str">
        <f xml:space="preserve"> CHOOSE(Ввод!$FG$22,CHOOSE(Ввод!$FG$5,Ввод!BL182,Ввод!BR182,Ввод!BX182),CHOOSE(Ввод!$FG$5,Ввод!AR182,Ввод!AX182,Ввод!BD182))</f>
        <v>-</v>
      </c>
      <c r="AA51" s="474" t="str">
        <f xml:space="preserve"> CHOOSE(Ввод!$FG$22,CHOOSE(Ввод!$FG$5,Ввод!BM182,Ввод!BS182,Ввод!BY182),CHOOSE(Ввод!$FG$5,Ввод!AS182,Ввод!AY182,Ввод!BE182))</f>
        <v>-</v>
      </c>
      <c r="AB51" s="473" t="str">
        <f xml:space="preserve"> CHOOSE(Ввод!$FG$22,CHOOSE(Ввод!$FG$5,Ввод!BN182,Ввод!BT182,Ввод!BZ182),CHOOSE(Ввод!$FG$5,Ввод!AT182,Ввод!AZ182,Ввод!BF182))</f>
        <v>-</v>
      </c>
      <c r="AC51" s="474" t="str">
        <f xml:space="preserve"> CHOOSE(Ввод!$FG$22,CHOOSE(Ввод!$FG$5,Ввод!BO182,Ввод!BU182,Ввод!CA182),CHOOSE(Ввод!$FG$5,Ввод!AU182,Ввод!BA182,Ввод!BG182))</f>
        <v>-</v>
      </c>
      <c r="AD51" s="475">
        <f>CHOOSE(Ввод!$FG$5,Ввод!DR52,Ввод!DX52,Ввод!ED52)</f>
        <v>8</v>
      </c>
      <c r="AE51" s="476">
        <f>CHOOSE(Ввод!$FG$5,Ввод!DS52,Ввод!DY52,Ввод!EE52)</f>
        <v>6</v>
      </c>
      <c r="AF51" s="475">
        <f>CHOOSE(Ввод!$FG$5,Ввод!DT52,Ввод!DZ52,Ввод!EF52)</f>
        <v>4</v>
      </c>
      <c r="AG51" s="476">
        <f>CHOOSE(Ввод!$FG$5,Ввод!DU52,Ввод!EA52,Ввод!EG52)</f>
        <v>6</v>
      </c>
      <c r="AH51" s="475">
        <f>CHOOSE(Ввод!$FG$5,Ввод!DV52,Ввод!EB52,Ввод!EH52)</f>
        <v>6</v>
      </c>
      <c r="AI51" s="476">
        <f>CHOOSE(Ввод!$FG$5,Ввод!DW52,Ввод!EC52,Ввод!EI52)</f>
        <v>11</v>
      </c>
      <c r="AJ51" s="695">
        <f xml:space="preserve"> CHOOSE(Ввод!$FG$12,CHOOSE(Ввод!$FG$5,Ввод!EL52,Ввод!ER52,Ввод!EX52),CHOOSE(Ввод!$FG$5,Ввод!CX52,Ввод!DD52,Ввод!DJ52))</f>
        <v>16.399999999999999</v>
      </c>
      <c r="AK51" s="696">
        <f xml:space="preserve"> CHOOSE(Ввод!$FG$12,CHOOSE(Ввод!$FG$5,Ввод!EM52,Ввод!ES52,Ввод!EY52),CHOOSE(Ввод!$FG$5,Ввод!CY52,Ввод!DE52,Ввод!DK52))</f>
        <v>39.299999999999997</v>
      </c>
      <c r="AL51" s="695">
        <f xml:space="preserve"> CHOOSE(Ввод!$FG$12,CHOOSE(Ввод!$FG$5,Ввод!EN52,Ввод!ET52,Ввод!EZ52),CHOOSE(Ввод!$FG$5,Ввод!CZ52,Ввод!DF52,Ввод!DL52))</f>
        <v>16.7</v>
      </c>
      <c r="AM51" s="696">
        <f xml:space="preserve"> CHOOSE(Ввод!$FG$12,CHOOSE(Ввод!$FG$5,Ввод!EO52,Ввод!EU52,Ввод!FA52),CHOOSE(Ввод!$FG$5,Ввод!DA52,Ввод!DG52,Ввод!DM52))</f>
        <v>40.200000000000003</v>
      </c>
      <c r="AN51" s="695">
        <f xml:space="preserve"> CHOOSE(Ввод!$FG$12,CHOOSE(Ввод!$FG$5,Ввод!EP52,Ввод!EV52,Ввод!FB52),CHOOSE(Ввод!$FG$5,Ввод!DB52,Ввод!DH52,Ввод!DN52))</f>
        <v>17.399999999999999</v>
      </c>
      <c r="AO51" s="696">
        <f xml:space="preserve"> CHOOSE(Ввод!$FG$12,CHOOSE(Ввод!$FG$5,Ввод!EQ52,Ввод!EW52,Ввод!FC52),CHOOSE(Ввод!$FG$5,Ввод!DC52,Ввод!DI52,Ввод!DO52))</f>
        <v>42.5</v>
      </c>
      <c r="AP51" s="477"/>
      <c r="AQ51" s="1075"/>
      <c r="AR51" s="1075"/>
      <c r="AS51" s="1075"/>
      <c r="AT51" s="1075"/>
      <c r="AU51" s="1075"/>
      <c r="AV51" s="1075"/>
      <c r="AW51" s="1075"/>
      <c r="AX51" s="1075"/>
      <c r="AY51" s="1075"/>
      <c r="AZ51" s="1075"/>
      <c r="BA51" s="1075"/>
      <c r="BB51" s="1075"/>
      <c r="BC51" s="1075"/>
      <c r="BD51" s="1075"/>
      <c r="BE51" s="1075"/>
      <c r="BF51" s="1075"/>
      <c r="BG51" s="1075"/>
      <c r="BH51" s="1075"/>
      <c r="BI51" s="1075"/>
      <c r="BJ51" s="1075"/>
      <c r="BK51" s="1075"/>
      <c r="BL51" s="1075"/>
      <c r="BM51" s="1075"/>
      <c r="BN51" s="1075"/>
      <c r="BO51" s="1075"/>
      <c r="BP51" s="1075"/>
      <c r="BQ51" s="1075"/>
      <c r="BR51" s="1075"/>
      <c r="BS51" s="1075"/>
      <c r="BT51" s="1075"/>
      <c r="BU51" s="1075"/>
      <c r="BV51" s="1075"/>
      <c r="BW51" s="1075"/>
      <c r="BX51" s="1075"/>
      <c r="BY51" s="1075"/>
      <c r="BZ51" s="1075"/>
      <c r="CA51" s="1075"/>
      <c r="CB51" s="1075"/>
      <c r="CC51" s="1075"/>
      <c r="CD51" s="1075"/>
      <c r="CE51" s="1075"/>
      <c r="CF51" s="1075"/>
      <c r="CG51" s="1075"/>
      <c r="CH51" s="1075"/>
      <c r="CI51" s="1075"/>
      <c r="CJ51" s="1075"/>
      <c r="CK51" s="1079"/>
      <c r="CL51" s="1079"/>
      <c r="CN51" s="1061"/>
      <c r="CO51" s="1061"/>
      <c r="CP51" s="1061"/>
      <c r="CQ51" s="1061"/>
      <c r="CR51" s="1061"/>
      <c r="CS51" s="1061"/>
      <c r="CT51" s="1061"/>
      <c r="CU51" s="1061"/>
      <c r="CV51" s="1061"/>
      <c r="CW51" s="1061"/>
      <c r="CX51" s="1061"/>
      <c r="CY51" s="1061"/>
      <c r="CZ51" s="1061"/>
      <c r="DA51" s="1061"/>
      <c r="DD51" s="1061"/>
      <c r="DE51" s="1071"/>
      <c r="DG51" s="1074"/>
      <c r="DH51" s="1074"/>
      <c r="DI51" s="1074"/>
      <c r="DJ51" s="1074"/>
      <c r="DK51" s="425"/>
      <c r="DL51" s="425"/>
      <c r="DM51" s="425"/>
      <c r="DU51" s="425"/>
      <c r="DV51" s="425"/>
      <c r="DW51" s="425"/>
      <c r="DX51" s="425"/>
      <c r="DY51" s="425"/>
      <c r="DZ51" s="425"/>
      <c r="EA51" s="425"/>
      <c r="EB51" s="425"/>
      <c r="EC51" s="425"/>
      <c r="ED51" s="425"/>
      <c r="EE51" s="425"/>
      <c r="EF51" s="425"/>
      <c r="EG51" s="425"/>
      <c r="EH51" s="425"/>
    </row>
    <row r="52" spans="1:138" ht="11.85" customHeight="1" x14ac:dyDescent="0.25">
      <c r="A52" s="943">
        <v>49</v>
      </c>
      <c r="B52" s="944" t="str">
        <f>Ст.прогноза!I50</f>
        <v>Ю-Вос.</v>
      </c>
      <c r="C52" s="944" t="str">
        <f>Ст.прогноза!D50</f>
        <v>Лискинский</v>
      </c>
      <c r="D52" s="945" t="str">
        <f>Ст.прогноза!E50</f>
        <v>Воронеж</v>
      </c>
      <c r="E52" s="946">
        <f>Ст.прогноза!G50</f>
        <v>0</v>
      </c>
      <c r="F52" s="460" t="str">
        <f>CHOOSE(Ввод!$FG$5,Ввод!AP53,Ввод!AV53,Ввод!BB53)</f>
        <v/>
      </c>
      <c r="G52" s="412" t="str">
        <f>CHOOSE(Ввод!$FG$5,Ввод!AQ53,Ввод!AW53,Ввод!BC53)</f>
        <v>··</v>
      </c>
      <c r="H52" s="460" t="str">
        <f>CHOOSE(Ввод!$FG$5,Ввод!AR53,Ввод!AX53,Ввод!BD53)</f>
        <v/>
      </c>
      <c r="I52" s="412" t="str">
        <f>CHOOSE(Ввод!$FG$5,Ввод!AS53,Ввод!AY53,Ввод!BE53)</f>
        <v/>
      </c>
      <c r="J52" s="460" t="str">
        <f>CHOOSE(Ввод!$FG$5,Ввод!AT53,Ввод!AZ53,Ввод!BF53)</f>
        <v/>
      </c>
      <c r="K52" s="412" t="str">
        <f>CHOOSE(Ввод!$FG$5,Ввод!AU53,Ввод!BA53,Ввод!BG53)</f>
        <v/>
      </c>
      <c r="L52" s="461">
        <f>CHOOSE(Ввод!$FG$5,Ввод!BJ53,Ввод!BP53,Ввод!BV53)</f>
        <v>0</v>
      </c>
      <c r="M52" s="414">
        <f>CHOOSE(Ввод!$FG$5,Ввод!BK53,Ввод!BQ53,Ввод!BW53)</f>
        <v>3</v>
      </c>
      <c r="N52" s="461">
        <f>CHOOSE(Ввод!$FG$5,Ввод!BL53,Ввод!BR53,Ввод!BX53)</f>
        <v>0</v>
      </c>
      <c r="O52" s="414">
        <f>CHOOSE(Ввод!$FG$5,Ввод!BM53,Ввод!BS53,Ввод!BY53)</f>
        <v>0</v>
      </c>
      <c r="P52" s="461">
        <f>CHOOSE(Ввод!$FG$5,Ввод!BN53,Ввод!BT53,Ввод!BZ53)</f>
        <v>0</v>
      </c>
      <c r="Q52" s="415">
        <f>CHOOSE(Ввод!$FG$5,Ввод!BO53,Ввод!BU53,Ввод!CA53)</f>
        <v>0</v>
      </c>
      <c r="R52" s="658">
        <f>CHOOSE(Ввод!$FG$5,Ввод!CD53,Ввод!CJ53,Ввод!CP53)</f>
        <v>9</v>
      </c>
      <c r="S52" s="659">
        <f>CHOOSE(Ввод!$FG$5,Ввод!CE53,Ввод!CK53,Ввод!CQ53)</f>
        <v>19.100000000000001</v>
      </c>
      <c r="T52" s="658">
        <f>CHOOSE(Ввод!$FG$5,Ввод!CF53,Ввод!CL53,Ввод!CR53)</f>
        <v>10</v>
      </c>
      <c r="U52" s="659">
        <f>CHOOSE(Ввод!$FG$5,Ввод!CG53,Ввод!CM53,Ввод!CS53)</f>
        <v>20.8</v>
      </c>
      <c r="V52" s="658">
        <f>CHOOSE(Ввод!$FG$5,Ввод!CH53,Ввод!CN53,Ввод!CT53)</f>
        <v>10.4</v>
      </c>
      <c r="W52" s="659">
        <f>CHOOSE(Ввод!$FG$5,Ввод!CI53,Ввод!CO53,Ввод!CU53)</f>
        <v>24.4</v>
      </c>
      <c r="X52" s="462" t="str">
        <f xml:space="preserve"> CHOOSE(Ввод!$FG$22,CHOOSE(Ввод!$FG$5,Ввод!BJ183,Ввод!BP183,Ввод!BV183),CHOOSE(Ввод!$FG$5,Ввод!AP183,Ввод!AV183,Ввод!BB183))</f>
        <v>-</v>
      </c>
      <c r="Y52" s="463" t="str">
        <f xml:space="preserve"> CHOOSE(Ввод!$FG$22,CHOOSE(Ввод!$FG$5,Ввод!BK183,Ввод!BQ183,Ввод!BW183),CHOOSE(Ввод!$FG$5,Ввод!AQ183,Ввод!AW183,Ввод!BC183))</f>
        <v>-</v>
      </c>
      <c r="Z52" s="462" t="str">
        <f xml:space="preserve"> CHOOSE(Ввод!$FG$22,CHOOSE(Ввод!$FG$5,Ввод!BL183,Ввод!BR183,Ввод!BX183),CHOOSE(Ввод!$FG$5,Ввод!AR183,Ввод!AX183,Ввод!BD183))</f>
        <v>-</v>
      </c>
      <c r="AA52" s="463" t="str">
        <f xml:space="preserve"> CHOOSE(Ввод!$FG$22,CHOOSE(Ввод!$FG$5,Ввод!BM183,Ввод!BS183,Ввод!BY183),CHOOSE(Ввод!$FG$5,Ввод!AS183,Ввод!AY183,Ввод!BE183))</f>
        <v>-</v>
      </c>
      <c r="AB52" s="462" t="str">
        <f xml:space="preserve"> CHOOSE(Ввод!$FG$22,CHOOSE(Ввод!$FG$5,Ввод!BN183,Ввод!BT183,Ввод!BZ183),CHOOSE(Ввод!$FG$5,Ввод!AT183,Ввод!AZ183,Ввод!BF183))</f>
        <v>-</v>
      </c>
      <c r="AC52" s="463" t="str">
        <f xml:space="preserve"> CHOOSE(Ввод!$FG$22,CHOOSE(Ввод!$FG$5,Ввод!BO183,Ввод!BU183,Ввод!CA183),CHOOSE(Ввод!$FG$5,Ввод!AU183,Ввод!BA183,Ввод!BG183))</f>
        <v>-</v>
      </c>
      <c r="AD52" s="464">
        <f>CHOOSE(Ввод!$FG$5,Ввод!DR53,Ввод!DX53,Ввод!ED53)</f>
        <v>13</v>
      </c>
      <c r="AE52" s="419">
        <f>CHOOSE(Ввод!$FG$5,Ввод!DS53,Ввод!DY53,Ввод!EE53)</f>
        <v>11</v>
      </c>
      <c r="AF52" s="464">
        <f>CHOOSE(Ввод!$FG$5,Ввод!DT53,Ввод!DZ53,Ввод!EF53)</f>
        <v>9</v>
      </c>
      <c r="AG52" s="419">
        <f>CHOOSE(Ввод!$FG$5,Ввод!DU53,Ввод!EA53,Ввод!EG53)</f>
        <v>8</v>
      </c>
      <c r="AH52" s="464">
        <f>CHOOSE(Ввод!$FG$5,Ввод!DV53,Ввод!EB53,Ввод!EH53)</f>
        <v>6</v>
      </c>
      <c r="AI52" s="419">
        <f>CHOOSE(Ввод!$FG$5,Ввод!DW53,Ввод!EC53,Ввод!EI53)</f>
        <v>7</v>
      </c>
      <c r="AJ52" s="704">
        <f xml:space="preserve"> CHOOSE(Ввод!$FG$12,CHOOSE(Ввод!$FG$5,Ввод!EL53,Ввод!ER53,Ввод!EX53),CHOOSE(Ввод!$FG$5,Ввод!CX53,Ввод!DD53,Ввод!DJ53))</f>
        <v>7</v>
      </c>
      <c r="AK52" s="705">
        <f xml:space="preserve"> CHOOSE(Ввод!$FG$12,CHOOSE(Ввод!$FG$5,Ввод!EM53,Ввод!ES53,Ввод!EY53),CHOOSE(Ввод!$FG$5,Ввод!CY53,Ввод!DE53,Ввод!DK53))</f>
        <v>33.1</v>
      </c>
      <c r="AL52" s="704">
        <f xml:space="preserve"> CHOOSE(Ввод!$FG$12,CHOOSE(Ввод!$FG$5,Ввод!EN53,Ввод!ET53,Ввод!EZ53),CHOOSE(Ввод!$FG$5,Ввод!CZ53,Ввод!DF53,Ввод!DL53))</f>
        <v>8</v>
      </c>
      <c r="AM52" s="705">
        <f xml:space="preserve"> CHOOSE(Ввод!$FG$12,CHOOSE(Ввод!$FG$5,Ввод!EO53,Ввод!EU53,Ввод!FA53),CHOOSE(Ввод!$FG$5,Ввод!DA53,Ввод!DG53,Ввод!DM53))</f>
        <v>34.799999999999997</v>
      </c>
      <c r="AN52" s="704">
        <f xml:space="preserve"> CHOOSE(Ввод!$FG$12,CHOOSE(Ввод!$FG$5,Ввод!EP53,Ввод!EV53,Ввод!FB53),CHOOSE(Ввод!$FG$5,Ввод!DB53,Ввод!DH53,Ввод!DN53))</f>
        <v>8.4</v>
      </c>
      <c r="AO52" s="705">
        <f xml:space="preserve"> CHOOSE(Ввод!$FG$12,CHOOSE(Ввод!$FG$5,Ввод!EQ53,Ввод!EW53,Ввод!FC53),CHOOSE(Ввод!$FG$5,Ввод!DC53,Ввод!DI53,Ввод!DO53))</f>
        <v>39.4</v>
      </c>
      <c r="AP52" s="477"/>
      <c r="AQ52" s="1075"/>
      <c r="AR52" s="1075"/>
      <c r="AS52" s="1075"/>
      <c r="AT52" s="1075"/>
      <c r="AU52" s="1075"/>
      <c r="AV52" s="1075"/>
      <c r="AW52" s="1075"/>
      <c r="AX52" s="1075"/>
      <c r="AY52" s="1075"/>
      <c r="AZ52" s="1075"/>
      <c r="BA52" s="1075"/>
      <c r="BB52" s="1075"/>
      <c r="BC52" s="1075"/>
      <c r="BD52" s="1075"/>
      <c r="BE52" s="1075"/>
      <c r="BF52" s="1075"/>
      <c r="BG52" s="1075"/>
      <c r="BH52" s="1075"/>
      <c r="BI52" s="1075"/>
      <c r="BJ52" s="1075"/>
      <c r="BK52" s="1075"/>
      <c r="BL52" s="1075"/>
      <c r="BM52" s="1075"/>
      <c r="BN52" s="1075"/>
      <c r="BO52" s="1075"/>
      <c r="BP52" s="1075"/>
      <c r="BQ52" s="1075"/>
      <c r="BR52" s="1075"/>
      <c r="BS52" s="1075"/>
      <c r="BT52" s="1075"/>
      <c r="BU52" s="1075"/>
      <c r="BV52" s="1075"/>
      <c r="BW52" s="1075"/>
      <c r="BX52" s="1075"/>
      <c r="BY52" s="1075"/>
      <c r="BZ52" s="1075"/>
      <c r="CA52" s="1075"/>
      <c r="CB52" s="1075"/>
      <c r="CC52" s="1075"/>
      <c r="CD52" s="1075"/>
      <c r="CE52" s="1075"/>
      <c r="CF52" s="1075"/>
      <c r="CG52" s="1075"/>
      <c r="CH52" s="1075"/>
      <c r="CI52" s="1075"/>
      <c r="CJ52" s="1075"/>
      <c r="CK52" s="1079"/>
      <c r="CL52" s="1079"/>
      <c r="CN52" s="1061"/>
      <c r="CO52" s="1061"/>
      <c r="CP52" s="1061"/>
      <c r="CQ52" s="1061"/>
      <c r="CR52" s="1061"/>
      <c r="CS52" s="1061"/>
      <c r="CT52" s="1061"/>
      <c r="CU52" s="1061"/>
      <c r="CV52" s="1061"/>
      <c r="CW52" s="1061"/>
      <c r="CX52" s="1061"/>
      <c r="CY52" s="1061"/>
      <c r="CZ52" s="1061"/>
      <c r="DA52" s="1061"/>
    </row>
    <row r="53" spans="1:138" ht="11.85" customHeight="1" x14ac:dyDescent="0.25">
      <c r="A53" s="931">
        <v>50</v>
      </c>
      <c r="B53" s="932" t="str">
        <f>Ст.прогноза!I51</f>
        <v>Ю-Вос.</v>
      </c>
      <c r="C53" s="932" t="str">
        <f>Ст.прогноза!D51</f>
        <v>Белгородский</v>
      </c>
      <c r="D53" s="933" t="str">
        <f>Ст.прогноза!E51</f>
        <v>Валуйки</v>
      </c>
      <c r="E53" s="934">
        <f>Ст.прогноза!G51</f>
        <v>0</v>
      </c>
      <c r="F53" s="429" t="str">
        <f>CHOOSE(Ввод!$FG$5,Ввод!AP54,Ввод!AV54,Ввод!BB54)</f>
        <v/>
      </c>
      <c r="G53" s="430" t="str">
        <f>CHOOSE(Ввод!$FG$5,Ввод!AQ54,Ввод!AW54,Ввод!BC54)</f>
        <v/>
      </c>
      <c r="H53" s="429" t="str">
        <f>CHOOSE(Ввод!$FG$5,Ввод!AR54,Ввод!AX54,Ввод!BD54)</f>
        <v/>
      </c>
      <c r="I53" s="430" t="str">
        <f>CHOOSE(Ввод!$FG$5,Ввод!AS54,Ввод!AY54,Ввод!BE54)</f>
        <v/>
      </c>
      <c r="J53" s="429" t="str">
        <f>CHOOSE(Ввод!$FG$5,Ввод!AT54,Ввод!AZ54,Ввод!BF54)</f>
        <v/>
      </c>
      <c r="K53" s="430" t="str">
        <f>CHOOSE(Ввод!$FG$5,Ввод!AU54,Ввод!BA54,Ввод!BG54)</f>
        <v/>
      </c>
      <c r="L53" s="431">
        <f>CHOOSE(Ввод!$FG$5,Ввод!BJ54,Ввод!BP54,Ввод!BV54)</f>
        <v>0</v>
      </c>
      <c r="M53" s="432">
        <f>CHOOSE(Ввод!$FG$5,Ввод!BK54,Ввод!BQ54,Ввод!BW54)</f>
        <v>0</v>
      </c>
      <c r="N53" s="431">
        <f>CHOOSE(Ввод!$FG$5,Ввод!BL54,Ввод!BR54,Ввод!BX54)</f>
        <v>0</v>
      </c>
      <c r="O53" s="432">
        <f>CHOOSE(Ввод!$FG$5,Ввод!BM54,Ввод!BS54,Ввод!BY54)</f>
        <v>0</v>
      </c>
      <c r="P53" s="431">
        <f>CHOOSE(Ввод!$FG$5,Ввод!BN54,Ввод!BT54,Ввод!BZ54)</f>
        <v>0</v>
      </c>
      <c r="Q53" s="433">
        <f>CHOOSE(Ввод!$FG$5,Ввод!BO54,Ввод!BU54,Ввод!CA54)</f>
        <v>0</v>
      </c>
      <c r="R53" s="650">
        <f>CHOOSE(Ввод!$FG$5,Ввод!CD54,Ввод!CJ54,Ввод!CP54)</f>
        <v>9.1</v>
      </c>
      <c r="S53" s="651">
        <f>CHOOSE(Ввод!$FG$5,Ввод!CE54,Ввод!CK54,Ввод!CQ54)</f>
        <v>19.7</v>
      </c>
      <c r="T53" s="650">
        <f>CHOOSE(Ввод!$FG$5,Ввод!CF54,Ввод!CL54,Ввод!CR54)</f>
        <v>10.7</v>
      </c>
      <c r="U53" s="651">
        <f>CHOOSE(Ввод!$FG$5,Ввод!CG54,Ввод!CM54,Ввод!CS54)</f>
        <v>22.7</v>
      </c>
      <c r="V53" s="650">
        <f>CHOOSE(Ввод!$FG$5,Ввод!CH54,Ввод!CN54,Ввод!CT54)</f>
        <v>10.9</v>
      </c>
      <c r="W53" s="651">
        <f>CHOOSE(Ввод!$FG$5,Ввод!CI54,Ввод!CO54,Ввод!CU54)</f>
        <v>25.6</v>
      </c>
      <c r="X53" s="434" t="str">
        <f xml:space="preserve"> CHOOSE(Ввод!$FG$22,CHOOSE(Ввод!$FG$5,Ввод!BJ184,Ввод!BP184,Ввод!BV184),CHOOSE(Ввод!$FG$5,Ввод!AP184,Ввод!AV184,Ввод!BB184))</f>
        <v>-</v>
      </c>
      <c r="Y53" s="417" t="str">
        <f xml:space="preserve"> CHOOSE(Ввод!$FG$22,CHOOSE(Ввод!$FG$5,Ввод!BK184,Ввод!BQ184,Ввод!BW184),CHOOSE(Ввод!$FG$5,Ввод!AQ184,Ввод!AW184,Ввод!BC184))</f>
        <v>-</v>
      </c>
      <c r="Z53" s="434" t="str">
        <f xml:space="preserve"> CHOOSE(Ввод!$FG$22,CHOOSE(Ввод!$FG$5,Ввод!BL184,Ввод!BR184,Ввод!BX184),CHOOSE(Ввод!$FG$5,Ввод!AR184,Ввод!AX184,Ввод!BD184))</f>
        <v>-</v>
      </c>
      <c r="AA53" s="417" t="str">
        <f xml:space="preserve"> CHOOSE(Ввод!$FG$22,CHOOSE(Ввод!$FG$5,Ввод!BM184,Ввод!BS184,Ввод!BY184),CHOOSE(Ввод!$FG$5,Ввод!AS184,Ввод!AY184,Ввод!BE184))</f>
        <v>-</v>
      </c>
      <c r="AB53" s="434" t="str">
        <f xml:space="preserve"> CHOOSE(Ввод!$FG$22,CHOOSE(Ввод!$FG$5,Ввод!BN184,Ввод!BT184,Ввод!BZ184),CHOOSE(Ввод!$FG$5,Ввод!AT184,Ввод!AZ184,Ввод!BF184))</f>
        <v>-</v>
      </c>
      <c r="AC53" s="417" t="str">
        <f xml:space="preserve"> CHOOSE(Ввод!$FG$22,CHOOSE(Ввод!$FG$5,Ввод!BO184,Ввод!BU184,Ввод!CA184),CHOOSE(Ввод!$FG$5,Ввод!AU184,Ввод!BA184,Ввод!BG184))</f>
        <v>-</v>
      </c>
      <c r="AD53" s="435">
        <f>CHOOSE(Ввод!$FG$5,Ввод!DR54,Ввод!DX54,Ввод!ED54)</f>
        <v>13</v>
      </c>
      <c r="AE53" s="436">
        <f>CHOOSE(Ввод!$FG$5,Ввод!DS54,Ввод!DY54,Ввод!EE54)</f>
        <v>9</v>
      </c>
      <c r="AF53" s="435">
        <f>CHOOSE(Ввод!$FG$5,Ввод!DT54,Ввод!DZ54,Ввод!EF54)</f>
        <v>6</v>
      </c>
      <c r="AG53" s="436">
        <f>CHOOSE(Ввод!$FG$5,Ввод!DU54,Ввод!EA54,Ввод!EG54)</f>
        <v>7</v>
      </c>
      <c r="AH53" s="435">
        <f>CHOOSE(Ввод!$FG$5,Ввод!DV54,Ввод!EB54,Ввод!EH54)</f>
        <v>5</v>
      </c>
      <c r="AI53" s="436">
        <f>CHOOSE(Ввод!$FG$5,Ввод!DW54,Ввод!EC54,Ввод!EI54)</f>
        <v>6</v>
      </c>
      <c r="AJ53" s="693">
        <f xml:space="preserve"> CHOOSE(Ввод!$FG$12,CHOOSE(Ввод!$FG$5,Ввод!EL54,Ввод!ER54,Ввод!EX54),CHOOSE(Ввод!$FG$5,Ввод!CX54,Ввод!DD54,Ввод!DJ54))</f>
        <v>7.1</v>
      </c>
      <c r="AK53" s="694">
        <f xml:space="preserve"> CHOOSE(Ввод!$FG$12,CHOOSE(Ввод!$FG$5,Ввод!EM54,Ввод!ES54,Ввод!EY54),CHOOSE(Ввод!$FG$5,Ввод!CY54,Ввод!DE54,Ввод!DK54))</f>
        <v>34.700000000000003</v>
      </c>
      <c r="AL53" s="693">
        <f xml:space="preserve"> CHOOSE(Ввод!$FG$12,CHOOSE(Ввод!$FG$5,Ввод!EN54,Ввод!ET54,Ввод!EZ54),CHOOSE(Ввод!$FG$5,Ввод!CZ54,Ввод!DF54,Ввод!DL54))</f>
        <v>8.6999999999999993</v>
      </c>
      <c r="AM53" s="694">
        <f xml:space="preserve"> CHOOSE(Ввод!$FG$12,CHOOSE(Ввод!$FG$5,Ввод!EO54,Ввод!EU54,Ввод!FA54),CHOOSE(Ввод!$FG$5,Ввод!DA54,Ввод!DG54,Ввод!DM54))</f>
        <v>37.700000000000003</v>
      </c>
      <c r="AN53" s="693">
        <f xml:space="preserve"> CHOOSE(Ввод!$FG$12,CHOOSE(Ввод!$FG$5,Ввод!EP54,Ввод!EV54,Ввод!FB54),CHOOSE(Ввод!$FG$5,Ввод!DB54,Ввод!DH54,Ввод!DN54))</f>
        <v>8.9</v>
      </c>
      <c r="AO53" s="694">
        <f xml:space="preserve"> CHOOSE(Ввод!$FG$12,CHOOSE(Ввод!$FG$5,Ввод!EQ54,Ввод!EW54,Ввод!FC54),CHOOSE(Ввод!$FG$5,Ввод!DC54,Ввод!DI54,Ввод!DO54))</f>
        <v>40.6</v>
      </c>
      <c r="AP53" s="477"/>
      <c r="AQ53" s="1075"/>
      <c r="AR53" s="1075"/>
      <c r="AS53" s="1075"/>
      <c r="AT53" s="1075"/>
      <c r="AU53" s="1075"/>
      <c r="AV53" s="1075"/>
      <c r="AW53" s="1075"/>
      <c r="AX53" s="1075"/>
      <c r="AY53" s="1075"/>
      <c r="AZ53" s="1075"/>
      <c r="BA53" s="1075"/>
      <c r="BB53" s="1075"/>
      <c r="BC53" s="1075"/>
      <c r="BD53" s="1075"/>
      <c r="BE53" s="1075"/>
      <c r="BF53" s="1075"/>
      <c r="BG53" s="1075"/>
      <c r="BH53" s="1075"/>
      <c r="BI53" s="1075"/>
      <c r="BJ53" s="1075"/>
      <c r="BK53" s="1075"/>
      <c r="BL53" s="1075"/>
      <c r="BM53" s="1075"/>
      <c r="BN53" s="1075"/>
      <c r="BO53" s="1075"/>
      <c r="BP53" s="1075"/>
      <c r="BQ53" s="1075"/>
      <c r="BR53" s="1075"/>
      <c r="BS53" s="1075"/>
      <c r="BT53" s="1075"/>
      <c r="BU53" s="1075"/>
      <c r="BV53" s="1075"/>
      <c r="BW53" s="1075"/>
      <c r="BX53" s="1075"/>
      <c r="BY53" s="1075"/>
      <c r="BZ53" s="1075"/>
      <c r="CA53" s="1075"/>
      <c r="CB53" s="1075"/>
      <c r="CC53" s="1075"/>
      <c r="CD53" s="1075"/>
      <c r="CE53" s="1075"/>
      <c r="CF53" s="1075"/>
      <c r="CG53" s="1075"/>
      <c r="CH53" s="1075"/>
      <c r="CI53" s="1075"/>
      <c r="CJ53" s="1075"/>
      <c r="CK53" s="1079"/>
      <c r="CL53" s="1079"/>
      <c r="CN53" s="1061"/>
      <c r="CO53" s="1061"/>
      <c r="CP53" s="1061"/>
      <c r="CQ53" s="1061"/>
      <c r="CR53" s="1061"/>
      <c r="CS53" s="1061"/>
      <c r="CT53" s="1061"/>
      <c r="CU53" s="1061"/>
      <c r="CV53" s="1061"/>
      <c r="CW53" s="1061"/>
      <c r="CX53" s="1061"/>
      <c r="CY53" s="1061"/>
      <c r="CZ53" s="1061"/>
      <c r="DA53" s="1061"/>
    </row>
    <row r="54" spans="1:138" ht="11.85" customHeight="1" x14ac:dyDescent="0.25">
      <c r="A54" s="931">
        <v>51</v>
      </c>
      <c r="B54" s="932" t="str">
        <f>Ст.прогноза!I52</f>
        <v>Ю-Вос.</v>
      </c>
      <c r="C54" s="932" t="str">
        <f>Ст.прогноза!D52</f>
        <v>Мичуринский</v>
      </c>
      <c r="D54" s="933" t="str">
        <f>Ст.прогноза!E52</f>
        <v>Тамбов</v>
      </c>
      <c r="E54" s="934">
        <f>Ст.прогноза!G52</f>
        <v>0</v>
      </c>
      <c r="F54" s="429" t="str">
        <f>CHOOSE(Ввод!$FG$5,Ввод!AP55,Ввод!AV55,Ввод!BB55)</f>
        <v/>
      </c>
      <c r="G54" s="430" t="str">
        <f>CHOOSE(Ввод!$FG$5,Ввод!AQ55,Ввод!AW55,Ввод!BC55)</f>
        <v>·</v>
      </c>
      <c r="H54" s="429" t="str">
        <f>CHOOSE(Ввод!$FG$5,Ввод!AR55,Ввод!AX55,Ввод!BD55)</f>
        <v>·</v>
      </c>
      <c r="I54" s="430" t="str">
        <f>CHOOSE(Ввод!$FG$5,Ввод!AS55,Ввод!AY55,Ввод!BE55)</f>
        <v/>
      </c>
      <c r="J54" s="429" t="str">
        <f>CHOOSE(Ввод!$FG$5,Ввод!AT55,Ввод!AZ55,Ввод!BF55)</f>
        <v/>
      </c>
      <c r="K54" s="430" t="str">
        <f>CHOOSE(Ввод!$FG$5,Ввод!AU55,Ввод!BA55,Ввод!BG55)</f>
        <v/>
      </c>
      <c r="L54" s="431">
        <f>CHOOSE(Ввод!$FG$5,Ввод!BJ55,Ввод!BP55,Ввод!BV55)</f>
        <v>0</v>
      </c>
      <c r="M54" s="432">
        <f>CHOOSE(Ввод!$FG$5,Ввод!BK55,Ввод!BQ55,Ввод!BW55)</f>
        <v>2</v>
      </c>
      <c r="N54" s="431">
        <f>CHOOSE(Ввод!$FG$5,Ввод!BL55,Ввод!BR55,Ввод!BX55)</f>
        <v>1</v>
      </c>
      <c r="O54" s="432">
        <f>CHOOSE(Ввод!$FG$5,Ввод!BM55,Ввод!BS55,Ввод!BY55)</f>
        <v>0</v>
      </c>
      <c r="P54" s="431">
        <f>CHOOSE(Ввод!$FG$5,Ввод!BN55,Ввод!BT55,Ввод!BZ55)</f>
        <v>0</v>
      </c>
      <c r="Q54" s="433">
        <f>CHOOSE(Ввод!$FG$5,Ввод!BO55,Ввод!BU55,Ввод!CA55)</f>
        <v>0</v>
      </c>
      <c r="R54" s="650">
        <f>CHOOSE(Ввод!$FG$5,Ввод!CD55,Ввод!CJ55,Ввод!CP55)</f>
        <v>9.9</v>
      </c>
      <c r="S54" s="651">
        <f>CHOOSE(Ввод!$FG$5,Ввод!CE55,Ввод!CK55,Ввод!CQ55)</f>
        <v>18.399999999999999</v>
      </c>
      <c r="T54" s="650">
        <f>CHOOSE(Ввод!$FG$5,Ввод!CF55,Ввод!CL55,Ввод!CR55)</f>
        <v>8.9</v>
      </c>
      <c r="U54" s="651">
        <f>CHOOSE(Ввод!$FG$5,Ввод!CG55,Ввод!CM55,Ввод!CS55)</f>
        <v>19.8</v>
      </c>
      <c r="V54" s="650">
        <f>CHOOSE(Ввод!$FG$5,Ввод!CH55,Ввод!CN55,Ввод!CT55)</f>
        <v>9.6</v>
      </c>
      <c r="W54" s="651">
        <f>CHOOSE(Ввод!$FG$5,Ввод!CI55,Ввод!CO55,Ввод!CU55)</f>
        <v>23.6</v>
      </c>
      <c r="X54" s="434" t="str">
        <f xml:space="preserve"> CHOOSE(Ввод!$FG$22,CHOOSE(Ввод!$FG$5,Ввод!BJ185,Ввод!BP185,Ввод!BV185),CHOOSE(Ввод!$FG$5,Ввод!AP185,Ввод!AV185,Ввод!BB185))</f>
        <v>-</v>
      </c>
      <c r="Y54" s="417" t="str">
        <f xml:space="preserve"> CHOOSE(Ввод!$FG$22,CHOOSE(Ввод!$FG$5,Ввод!BK185,Ввод!BQ185,Ввод!BW185),CHOOSE(Ввод!$FG$5,Ввод!AQ185,Ввод!AW185,Ввод!BC185))</f>
        <v>-</v>
      </c>
      <c r="Z54" s="434" t="str">
        <f xml:space="preserve"> CHOOSE(Ввод!$FG$22,CHOOSE(Ввод!$FG$5,Ввод!BL185,Ввод!BR185,Ввод!BX185),CHOOSE(Ввод!$FG$5,Ввод!AR185,Ввод!AX185,Ввод!BD185))</f>
        <v>-</v>
      </c>
      <c r="AA54" s="417" t="str">
        <f xml:space="preserve"> CHOOSE(Ввод!$FG$22,CHOOSE(Ввод!$FG$5,Ввод!BM185,Ввод!BS185,Ввод!BY185),CHOOSE(Ввод!$FG$5,Ввод!AS185,Ввод!AY185,Ввод!BE185))</f>
        <v>-</v>
      </c>
      <c r="AB54" s="434" t="str">
        <f xml:space="preserve"> CHOOSE(Ввод!$FG$22,CHOOSE(Ввод!$FG$5,Ввод!BN185,Ввод!BT185,Ввод!BZ185),CHOOSE(Ввод!$FG$5,Ввод!AT185,Ввод!AZ185,Ввод!BF185))</f>
        <v>-</v>
      </c>
      <c r="AC54" s="417" t="str">
        <f xml:space="preserve"> CHOOSE(Ввод!$FG$22,CHOOSE(Ввод!$FG$5,Ввод!BO185,Ввод!BU185,Ввод!CA185),CHOOSE(Ввод!$FG$5,Ввод!AU185,Ввод!BA185,Ввод!BG185))</f>
        <v>-</v>
      </c>
      <c r="AD54" s="435">
        <f>CHOOSE(Ввод!$FG$5,Ввод!DR55,Ввод!DX55,Ввод!ED55)</f>
        <v>13</v>
      </c>
      <c r="AE54" s="436">
        <f>CHOOSE(Ввод!$FG$5,Ввод!DS55,Ввод!DY55,Ввод!EE55)</f>
        <v>13</v>
      </c>
      <c r="AF54" s="435">
        <f>CHOOSE(Ввод!$FG$5,Ввод!DT55,Ввод!DZ55,Ввод!EF55)</f>
        <v>13</v>
      </c>
      <c r="AG54" s="436">
        <f>CHOOSE(Ввод!$FG$5,Ввод!DU55,Ввод!EA55,Ввод!EG55)</f>
        <v>11</v>
      </c>
      <c r="AH54" s="435">
        <f>CHOOSE(Ввод!$FG$5,Ввод!DV55,Ввод!EB55,Ввод!EH55)</f>
        <v>9</v>
      </c>
      <c r="AI54" s="436">
        <f>CHOOSE(Ввод!$FG$5,Ввод!DW55,Ввод!EC55,Ввод!EI55)</f>
        <v>8</v>
      </c>
      <c r="AJ54" s="693">
        <f xml:space="preserve"> CHOOSE(Ввод!$FG$12,CHOOSE(Ввод!$FG$5,Ввод!EL55,Ввод!ER55,Ввод!EX55),CHOOSE(Ввод!$FG$5,Ввод!CX55,Ввод!DD55,Ввод!DJ55))</f>
        <v>7.9</v>
      </c>
      <c r="AK54" s="694">
        <f xml:space="preserve"> CHOOSE(Ввод!$FG$12,CHOOSE(Ввод!$FG$5,Ввод!EM55,Ввод!ES55,Ввод!EY55),CHOOSE(Ввод!$FG$5,Ввод!CY55,Ввод!DE55,Ввод!DK55))</f>
        <v>31.4</v>
      </c>
      <c r="AL54" s="693">
        <f xml:space="preserve"> CHOOSE(Ввод!$FG$12,CHOOSE(Ввод!$FG$5,Ввод!EN55,Ввод!ET55,Ввод!EZ55),CHOOSE(Ввод!$FG$5,Ввод!CZ55,Ввод!DF55,Ввод!DL55))</f>
        <v>6.9</v>
      </c>
      <c r="AM54" s="694">
        <f xml:space="preserve"> CHOOSE(Ввод!$FG$12,CHOOSE(Ввод!$FG$5,Ввод!EO55,Ввод!EU55,Ввод!FA55),CHOOSE(Ввод!$FG$5,Ввод!DA55,Ввод!DG55,Ввод!DM55))</f>
        <v>32.799999999999997</v>
      </c>
      <c r="AN54" s="693">
        <f xml:space="preserve"> CHOOSE(Ввод!$FG$12,CHOOSE(Ввод!$FG$5,Ввод!EP55,Ввод!EV55,Ввод!FB55),CHOOSE(Ввод!$FG$5,Ввод!DB55,Ввод!DH55,Ввод!DN55))</f>
        <v>7.6</v>
      </c>
      <c r="AO54" s="694">
        <f xml:space="preserve"> CHOOSE(Ввод!$FG$12,CHOOSE(Ввод!$FG$5,Ввод!EQ55,Ввод!EW55,Ввод!FC55),CHOOSE(Ввод!$FG$5,Ввод!DC55,Ввод!DI55,Ввод!DO55))</f>
        <v>38.6</v>
      </c>
      <c r="AP54" s="477"/>
      <c r="AQ54" s="1075"/>
      <c r="AR54" s="1075"/>
      <c r="AS54" s="1075"/>
      <c r="AT54" s="1075"/>
      <c r="AU54" s="1075"/>
      <c r="AV54" s="1075"/>
      <c r="AW54" s="1075"/>
      <c r="AX54" s="1075"/>
      <c r="AY54" s="1075"/>
      <c r="AZ54" s="1075"/>
      <c r="BA54" s="1075"/>
      <c r="BB54" s="1075"/>
      <c r="BC54" s="1075"/>
      <c r="BD54" s="1075"/>
      <c r="BE54" s="1075"/>
      <c r="BF54" s="1075"/>
      <c r="BG54" s="1075"/>
      <c r="BH54" s="1075"/>
      <c r="BI54" s="1075"/>
      <c r="BJ54" s="1075"/>
      <c r="BK54" s="1075"/>
      <c r="BL54" s="1075"/>
      <c r="BM54" s="1075"/>
      <c r="BN54" s="1075"/>
      <c r="BO54" s="1075"/>
      <c r="BP54" s="1075"/>
      <c r="BQ54" s="1075"/>
      <c r="BR54" s="1075"/>
      <c r="BS54" s="1075"/>
      <c r="BT54" s="1075"/>
      <c r="BU54" s="1075"/>
      <c r="BV54" s="1075"/>
      <c r="BW54" s="1075"/>
      <c r="BX54" s="1075"/>
      <c r="BY54" s="1075"/>
      <c r="BZ54" s="1075"/>
      <c r="CA54" s="1075"/>
      <c r="CB54" s="1075"/>
      <c r="CC54" s="1075"/>
      <c r="CD54" s="1075"/>
      <c r="CE54" s="1075"/>
      <c r="CF54" s="1075"/>
      <c r="CG54" s="1075"/>
      <c r="CH54" s="1075"/>
      <c r="CI54" s="1075"/>
      <c r="CJ54" s="1075"/>
      <c r="CK54" s="1079"/>
      <c r="CL54" s="1079"/>
      <c r="CN54" s="1061"/>
      <c r="CO54" s="1061"/>
      <c r="CP54" s="1061"/>
      <c r="CQ54" s="1061"/>
      <c r="CR54" s="1061"/>
      <c r="CS54" s="1061"/>
      <c r="CT54" s="1061"/>
      <c r="CU54" s="1061"/>
      <c r="CV54" s="1061"/>
      <c r="CW54" s="1061"/>
      <c r="CX54" s="1061"/>
      <c r="CY54" s="1061"/>
      <c r="CZ54" s="1061"/>
      <c r="DA54" s="1061"/>
    </row>
    <row r="55" spans="1:138" ht="11.85" customHeight="1" x14ac:dyDescent="0.25">
      <c r="A55" s="935">
        <v>52</v>
      </c>
      <c r="B55" s="936" t="str">
        <f>Ст.прогноза!I53</f>
        <v>Ю-Вос.</v>
      </c>
      <c r="C55" s="936" t="str">
        <f>Ст.прогноза!D53</f>
        <v>Белгородский</v>
      </c>
      <c r="D55" s="937" t="str">
        <f>Ст.прогноза!E53</f>
        <v>Елец</v>
      </c>
      <c r="E55" s="938">
        <f>Ст.прогноза!G53</f>
        <v>0</v>
      </c>
      <c r="F55" s="478" t="str">
        <f>CHOOSE(Ввод!$FG$5,Ввод!AP56,Ввод!AV56,Ввод!BB56)</f>
        <v/>
      </c>
      <c r="G55" s="479" t="str">
        <f>CHOOSE(Ввод!$FG$5,Ввод!AQ56,Ввод!AW56,Ввод!BC56)</f>
        <v>·</v>
      </c>
      <c r="H55" s="478" t="str">
        <f>CHOOSE(Ввод!$FG$5,Ввод!AR56,Ввод!AX56,Ввод!BD56)</f>
        <v/>
      </c>
      <c r="I55" s="479" t="str">
        <f>CHOOSE(Ввод!$FG$5,Ввод!AS56,Ввод!AY56,Ввод!BE56)</f>
        <v/>
      </c>
      <c r="J55" s="478" t="str">
        <f>CHOOSE(Ввод!$FG$5,Ввод!AT56,Ввод!AZ56,Ввод!BF56)</f>
        <v/>
      </c>
      <c r="K55" s="479" t="str">
        <f>CHOOSE(Ввод!$FG$5,Ввод!AU56,Ввод!BA56,Ввод!BG56)</f>
        <v/>
      </c>
      <c r="L55" s="446">
        <f>CHOOSE(Ввод!$FG$5,Ввод!BJ56,Ввод!BP56,Ввод!BV56)</f>
        <v>0</v>
      </c>
      <c r="M55" s="447">
        <f>CHOOSE(Ввод!$FG$5,Ввод!BK56,Ввод!BQ56,Ввод!BW56)</f>
        <v>2</v>
      </c>
      <c r="N55" s="446">
        <f>CHOOSE(Ввод!$FG$5,Ввод!BL56,Ввод!BR56,Ввод!BX56)</f>
        <v>0</v>
      </c>
      <c r="O55" s="447">
        <f>CHOOSE(Ввод!$FG$5,Ввод!BM56,Ввод!BS56,Ввод!BY56)</f>
        <v>0</v>
      </c>
      <c r="P55" s="446">
        <f>CHOOSE(Ввод!$FG$5,Ввод!BN56,Ввод!BT56,Ввод!BZ56)</f>
        <v>0</v>
      </c>
      <c r="Q55" s="448">
        <f>CHOOSE(Ввод!$FG$5,Ввод!BO56,Ввод!BU56,Ввод!CA56)</f>
        <v>0</v>
      </c>
      <c r="R55" s="654">
        <f>CHOOSE(Ввод!$FG$5,Ввод!CD56,Ввод!CJ56,Ввод!CP56)</f>
        <v>7.3</v>
      </c>
      <c r="S55" s="655">
        <f>CHOOSE(Ввод!$FG$5,Ввод!CE56,Ввод!CK56,Ввод!CQ56)</f>
        <v>17.3</v>
      </c>
      <c r="T55" s="654">
        <f>CHOOSE(Ввод!$FG$5,Ввод!CF56,Ввод!CL56,Ввод!CR56)</f>
        <v>10.9</v>
      </c>
      <c r="U55" s="655">
        <f>CHOOSE(Ввод!$FG$5,Ввод!CG56,Ввод!CM56,Ввод!CS56)</f>
        <v>20.3</v>
      </c>
      <c r="V55" s="654">
        <f>CHOOSE(Ввод!$FG$5,Ввод!CH56,Ввод!CN56,Ввод!CT56)</f>
        <v>9.9</v>
      </c>
      <c r="W55" s="655">
        <f>CHOOSE(Ввод!$FG$5,Ввод!CI56,Ввод!CO56,Ввод!CU56)</f>
        <v>22.7</v>
      </c>
      <c r="X55" s="449" t="str">
        <f xml:space="preserve"> CHOOSE(Ввод!$FG$22,CHOOSE(Ввод!$FG$5,Ввод!BJ186,Ввод!BP186,Ввод!BV186),CHOOSE(Ввод!$FG$5,Ввод!AP186,Ввод!AV186,Ввод!BB186))</f>
        <v>-</v>
      </c>
      <c r="Y55" s="450" t="str">
        <f xml:space="preserve"> CHOOSE(Ввод!$FG$22,CHOOSE(Ввод!$FG$5,Ввод!BK186,Ввод!BQ186,Ввод!BW186),CHOOSE(Ввод!$FG$5,Ввод!AQ186,Ввод!AW186,Ввод!BC186))</f>
        <v>-</v>
      </c>
      <c r="Z55" s="449" t="str">
        <f xml:space="preserve"> CHOOSE(Ввод!$FG$22,CHOOSE(Ввод!$FG$5,Ввод!BL186,Ввод!BR186,Ввод!BX186),CHOOSE(Ввод!$FG$5,Ввод!AR186,Ввод!AX186,Ввод!BD186))</f>
        <v>-</v>
      </c>
      <c r="AA55" s="450" t="str">
        <f xml:space="preserve"> CHOOSE(Ввод!$FG$22,CHOOSE(Ввод!$FG$5,Ввод!BM186,Ввод!BS186,Ввод!BY186),CHOOSE(Ввод!$FG$5,Ввод!AS186,Ввод!AY186,Ввод!BE186))</f>
        <v>-</v>
      </c>
      <c r="AB55" s="449" t="str">
        <f xml:space="preserve"> CHOOSE(Ввод!$FG$22,CHOOSE(Ввод!$FG$5,Ввод!BN186,Ввод!BT186,Ввод!BZ186),CHOOSE(Ввод!$FG$5,Ввод!AT186,Ввод!AZ186,Ввод!BF186))</f>
        <v>-</v>
      </c>
      <c r="AC55" s="450" t="str">
        <f xml:space="preserve"> CHOOSE(Ввод!$FG$22,CHOOSE(Ввод!$FG$5,Ввод!BO186,Ввод!BU186,Ввод!CA186),CHOOSE(Ввод!$FG$5,Ввод!AU186,Ввод!BA186,Ввод!BG186))</f>
        <v>-</v>
      </c>
      <c r="AD55" s="451">
        <f>CHOOSE(Ввод!$FG$5,Ввод!DR56,Ввод!DX56,Ввод!ED56)</f>
        <v>11</v>
      </c>
      <c r="AE55" s="452">
        <f>CHOOSE(Ввод!$FG$5,Ввод!DS56,Ввод!DY56,Ввод!EE56)</f>
        <v>11</v>
      </c>
      <c r="AF55" s="451">
        <f>CHOOSE(Ввод!$FG$5,Ввод!DT56,Ввод!DZ56,Ввод!EF56)</f>
        <v>12</v>
      </c>
      <c r="AG55" s="452">
        <f>CHOOSE(Ввод!$FG$5,Ввод!DU56,Ввод!EA56,Ввод!EG56)</f>
        <v>9</v>
      </c>
      <c r="AH55" s="451">
        <f>CHOOSE(Ввод!$FG$5,Ввод!DV56,Ввод!EB56,Ввод!EH56)</f>
        <v>8</v>
      </c>
      <c r="AI55" s="452">
        <f>CHOOSE(Ввод!$FG$5,Ввод!DW56,Ввод!EC56,Ввод!EI56)</f>
        <v>10</v>
      </c>
      <c r="AJ55" s="702">
        <f xml:space="preserve"> CHOOSE(Ввод!$FG$12,CHOOSE(Ввод!$FG$5,Ввод!EL56,Ввод!ER56,Ввод!EX56),CHOOSE(Ввод!$FG$5,Ввод!CX56,Ввод!DD56,Ввод!DJ56))</f>
        <v>5.3</v>
      </c>
      <c r="AK55" s="703">
        <f xml:space="preserve"> CHOOSE(Ввод!$FG$12,CHOOSE(Ввод!$FG$5,Ввод!EM56,Ввод!ES56,Ввод!EY56),CHOOSE(Ввод!$FG$5,Ввод!CY56,Ввод!DE56,Ввод!DK56))</f>
        <v>28.3</v>
      </c>
      <c r="AL55" s="702">
        <f xml:space="preserve"> CHOOSE(Ввод!$FG$12,CHOOSE(Ввод!$FG$5,Ввод!EN56,Ввод!ET56,Ввод!EZ56),CHOOSE(Ввод!$FG$5,Ввод!CZ56,Ввод!DF56,Ввод!DL56))</f>
        <v>8.9</v>
      </c>
      <c r="AM55" s="703">
        <f xml:space="preserve"> CHOOSE(Ввод!$FG$12,CHOOSE(Ввод!$FG$5,Ввод!EO56,Ввод!EU56,Ввод!FA56),CHOOSE(Ввод!$FG$5,Ввод!DA56,Ввод!DG56,Ввод!DM56))</f>
        <v>33.299999999999997</v>
      </c>
      <c r="AN55" s="702">
        <f xml:space="preserve"> CHOOSE(Ввод!$FG$12,CHOOSE(Ввод!$FG$5,Ввод!EP56,Ввод!EV56,Ввод!FB56),CHOOSE(Ввод!$FG$5,Ввод!DB56,Ввод!DH56,Ввод!DN56))</f>
        <v>7.9</v>
      </c>
      <c r="AO55" s="703">
        <f xml:space="preserve"> CHOOSE(Ввод!$FG$12,CHOOSE(Ввод!$FG$5,Ввод!EQ56,Ввод!EW56,Ввод!FC56),CHOOSE(Ввод!$FG$5,Ввод!DC56,Ввод!DI56,Ввод!DO56))</f>
        <v>35.700000000000003</v>
      </c>
      <c r="AP55" s="477"/>
      <c r="AQ55" s="1075"/>
      <c r="AR55" s="1075"/>
      <c r="AS55" s="1075"/>
      <c r="AT55" s="1075"/>
      <c r="AU55" s="1075"/>
      <c r="AV55" s="1075"/>
      <c r="AW55" s="1075"/>
      <c r="AX55" s="1075"/>
      <c r="AY55" s="1075"/>
      <c r="AZ55" s="1075"/>
      <c r="BA55" s="1075"/>
      <c r="BB55" s="1075"/>
      <c r="BC55" s="1075"/>
      <c r="BD55" s="1075"/>
      <c r="BE55" s="1075"/>
      <c r="BF55" s="1075"/>
      <c r="BG55" s="1075"/>
      <c r="BH55" s="1075"/>
      <c r="BI55" s="1075"/>
      <c r="BJ55" s="1075"/>
      <c r="BK55" s="1075"/>
      <c r="BL55" s="1075"/>
      <c r="BM55" s="1075"/>
      <c r="BN55" s="1075"/>
      <c r="BO55" s="1075"/>
      <c r="BP55" s="1075"/>
      <c r="BQ55" s="1075"/>
      <c r="BR55" s="1075"/>
      <c r="BS55" s="1075"/>
      <c r="BT55" s="1075"/>
      <c r="BU55" s="1075"/>
      <c r="BV55" s="1075"/>
      <c r="BW55" s="1075"/>
      <c r="BX55" s="1075"/>
      <c r="BY55" s="1075"/>
      <c r="BZ55" s="1075"/>
      <c r="CA55" s="1075"/>
      <c r="CB55" s="1075"/>
      <c r="CC55" s="1075"/>
      <c r="CD55" s="1075"/>
      <c r="CE55" s="1075"/>
      <c r="CF55" s="1075"/>
      <c r="CG55" s="1075"/>
      <c r="CH55" s="1075"/>
      <c r="CI55" s="1075"/>
      <c r="CJ55" s="1075"/>
      <c r="CK55" s="1079"/>
      <c r="CL55" s="1079"/>
      <c r="CN55" s="1061"/>
      <c r="CO55" s="1061"/>
      <c r="CP55" s="1061"/>
      <c r="CQ55" s="1061"/>
      <c r="CR55" s="1061"/>
      <c r="CS55" s="1061"/>
      <c r="CT55" s="1061"/>
      <c r="CU55" s="1061"/>
      <c r="CV55" s="1061"/>
      <c r="CW55" s="1061"/>
      <c r="CX55" s="1061"/>
      <c r="CY55" s="1061"/>
      <c r="CZ55" s="1061"/>
      <c r="DA55" s="1061"/>
    </row>
    <row r="56" spans="1:138" ht="11.85" customHeight="1" x14ac:dyDescent="0.25">
      <c r="A56" s="927">
        <v>53</v>
      </c>
      <c r="B56" s="928" t="str">
        <f>Ст.прогноза!I54</f>
        <v>Прив.</v>
      </c>
      <c r="C56" s="928" t="str">
        <f>Ст.прогноза!D54</f>
        <v>Волгоградский</v>
      </c>
      <c r="D56" s="929" t="str">
        <f>Ст.прогноза!E54</f>
        <v>Петров Вал</v>
      </c>
      <c r="E56" s="930">
        <f>Ст.прогноза!G54</f>
        <v>0</v>
      </c>
      <c r="F56" s="411" t="str">
        <f>CHOOSE(Ввод!$FG$5,Ввод!AP57,Ввод!AV57,Ввод!BB57)</f>
        <v>··</v>
      </c>
      <c r="G56" s="480" t="str">
        <f>CHOOSE(Ввод!$FG$5,Ввод!AQ57,Ввод!AW57,Ввод!BC57)</f>
        <v>·</v>
      </c>
      <c r="H56" s="411" t="str">
        <f>CHOOSE(Ввод!$FG$5,Ввод!AR57,Ввод!AX57,Ввод!BD57)</f>
        <v/>
      </c>
      <c r="I56" s="480" t="str">
        <f>CHOOSE(Ввод!$FG$5,Ввод!AS57,Ввод!AY57,Ввод!BE57)</f>
        <v/>
      </c>
      <c r="J56" s="411" t="str">
        <f>CHOOSE(Ввод!$FG$5,Ввод!AT57,Ввод!AZ57,Ввод!BF57)</f>
        <v/>
      </c>
      <c r="K56" s="480" t="str">
        <f>CHOOSE(Ввод!$FG$5,Ввод!AU57,Ввод!BA57,Ввод!BG57)</f>
        <v/>
      </c>
      <c r="L56" s="413">
        <f>CHOOSE(Ввод!$FG$5,Ввод!BJ57,Ввод!BP57,Ввод!BV57)</f>
        <v>5</v>
      </c>
      <c r="M56" s="467">
        <f>CHOOSE(Ввод!$FG$5,Ввод!BK57,Ввод!BQ57,Ввод!BW57)</f>
        <v>1</v>
      </c>
      <c r="N56" s="413">
        <f>CHOOSE(Ввод!$FG$5,Ввод!BL57,Ввод!BR57,Ввод!BX57)</f>
        <v>0</v>
      </c>
      <c r="O56" s="467">
        <f>CHOOSE(Ввод!$FG$5,Ввод!BM57,Ввод!BS57,Ввод!BY57)</f>
        <v>0</v>
      </c>
      <c r="P56" s="413">
        <f>CHOOSE(Ввод!$FG$5,Ввод!BN57,Ввод!BT57,Ввод!BZ57)</f>
        <v>0</v>
      </c>
      <c r="Q56" s="468">
        <f>CHOOSE(Ввод!$FG$5,Ввод!BO57,Ввод!BU57,Ввод!CA57)</f>
        <v>0</v>
      </c>
      <c r="R56" s="648">
        <f>CHOOSE(Ввод!$FG$5,Ввод!CD57,Ввод!CJ57,Ввод!CP57)</f>
        <v>16.2</v>
      </c>
      <c r="S56" s="649">
        <f>CHOOSE(Ввод!$FG$5,Ввод!CE57,Ввод!CK57,Ввод!CQ57)</f>
        <v>15.9</v>
      </c>
      <c r="T56" s="648">
        <f>CHOOSE(Ввод!$FG$5,Ввод!CF57,Ввод!CL57,Ввод!CR57)</f>
        <v>10</v>
      </c>
      <c r="U56" s="649">
        <f>CHOOSE(Ввод!$FG$5,Ввод!CG57,Ввод!CM57,Ввод!CS57)</f>
        <v>22.4</v>
      </c>
      <c r="V56" s="648">
        <f>CHOOSE(Ввод!$FG$5,Ввод!CH57,Ввод!CN57,Ввод!CT57)</f>
        <v>11.8</v>
      </c>
      <c r="W56" s="649">
        <f>CHOOSE(Ввод!$FG$5,Ввод!CI57,Ввод!CO57,Ввод!CU57)</f>
        <v>24.9</v>
      </c>
      <c r="X56" s="416" t="str">
        <f xml:space="preserve"> CHOOSE(Ввод!$FG$22,CHOOSE(Ввод!$FG$5,Ввод!BJ187,Ввод!BP187,Ввод!BV187),CHOOSE(Ввод!$FG$5,Ввод!AP187,Ввод!AV187,Ввод!BB187))</f>
        <v>-</v>
      </c>
      <c r="Y56" s="469" t="str">
        <f xml:space="preserve"> CHOOSE(Ввод!$FG$22,CHOOSE(Ввод!$FG$5,Ввод!BK187,Ввод!BQ187,Ввод!BW187),CHOOSE(Ввод!$FG$5,Ввод!AQ187,Ввод!AW187,Ввод!BC187))</f>
        <v>-</v>
      </c>
      <c r="Z56" s="416" t="str">
        <f xml:space="preserve"> CHOOSE(Ввод!$FG$22,CHOOSE(Ввод!$FG$5,Ввод!BL187,Ввод!BR187,Ввод!BX187),CHOOSE(Ввод!$FG$5,Ввод!AR187,Ввод!AX187,Ввод!BD187))</f>
        <v>-</v>
      </c>
      <c r="AA56" s="469" t="str">
        <f xml:space="preserve"> CHOOSE(Ввод!$FG$22,CHOOSE(Ввод!$FG$5,Ввод!BM187,Ввод!BS187,Ввод!BY187),CHOOSE(Ввод!$FG$5,Ввод!AS187,Ввод!AY187,Ввод!BE187))</f>
        <v>-</v>
      </c>
      <c r="AB56" s="416" t="str">
        <f xml:space="preserve"> CHOOSE(Ввод!$FG$22,CHOOSE(Ввод!$FG$5,Ввод!BN187,Ввод!BT187,Ввод!BZ187),CHOOSE(Ввод!$FG$5,Ввод!AT187,Ввод!AZ187,Ввод!BF187))</f>
        <v>-</v>
      </c>
      <c r="AC56" s="469" t="str">
        <f xml:space="preserve"> CHOOSE(Ввод!$FG$22,CHOOSE(Ввод!$FG$5,Ввод!BO187,Ввод!BU187,Ввод!CA187),CHOOSE(Ввод!$FG$5,Ввод!AU187,Ввод!BA187,Ввод!BG187))</f>
        <v>-</v>
      </c>
      <c r="AD56" s="418">
        <f>CHOOSE(Ввод!$FG$5,Ввод!DR57,Ввод!DX57,Ввод!ED57)</f>
        <v>19</v>
      </c>
      <c r="AE56" s="470">
        <f>CHOOSE(Ввод!$FG$5,Ввод!DS57,Ввод!DY57,Ввод!EE57)</f>
        <v>17</v>
      </c>
      <c r="AF56" s="418">
        <f>CHOOSE(Ввод!$FG$5,Ввод!DT57,Ввод!DZ57,Ввод!EF57)</f>
        <v>12</v>
      </c>
      <c r="AG56" s="470">
        <f>CHOOSE(Ввод!$FG$5,Ввод!DU57,Ввод!EA57,Ввод!EG57)</f>
        <v>13</v>
      </c>
      <c r="AH56" s="418">
        <f>CHOOSE(Ввод!$FG$5,Ввод!DV57,Ввод!EB57,Ввод!EH57)</f>
        <v>6</v>
      </c>
      <c r="AI56" s="470">
        <f>CHOOSE(Ввод!$FG$5,Ввод!DW57,Ввод!EC57,Ввод!EI57)</f>
        <v>6</v>
      </c>
      <c r="AJ56" s="708">
        <f xml:space="preserve"> CHOOSE(Ввод!$FG$12,CHOOSE(Ввод!$FG$5,Ввод!EL57,Ввод!ER57,Ввод!EX57),CHOOSE(Ввод!$FG$5,Ввод!CX57,Ввод!DD57,Ввод!DJ57))</f>
        <v>14.2</v>
      </c>
      <c r="AK56" s="709">
        <f xml:space="preserve"> CHOOSE(Ввод!$FG$12,CHOOSE(Ввод!$FG$5,Ввод!EM57,Ввод!ES57,Ввод!EY57),CHOOSE(Ввод!$FG$5,Ввод!CY57,Ввод!DE57,Ввод!DK57))</f>
        <v>19.100000000000001</v>
      </c>
      <c r="AL56" s="708">
        <f xml:space="preserve"> CHOOSE(Ввод!$FG$12,CHOOSE(Ввод!$FG$5,Ввод!EN57,Ввод!ET57,Ввод!EZ57),CHOOSE(Ввод!$FG$5,Ввод!CZ57,Ввод!DF57,Ввод!DL57))</f>
        <v>8</v>
      </c>
      <c r="AM56" s="709">
        <f xml:space="preserve"> CHOOSE(Ввод!$FG$12,CHOOSE(Ввод!$FG$5,Ввод!EO57,Ввод!EU57,Ввод!FA57),CHOOSE(Ввод!$FG$5,Ввод!DA57,Ввод!DG57,Ввод!DM57))</f>
        <v>36.4</v>
      </c>
      <c r="AN56" s="708">
        <f xml:space="preserve"> CHOOSE(Ввод!$FG$12,CHOOSE(Ввод!$FG$5,Ввод!EP57,Ввод!EV57,Ввод!FB57),CHOOSE(Ввод!$FG$5,Ввод!DB57,Ввод!DH57,Ввод!DN57))</f>
        <v>9.8000000000000007</v>
      </c>
      <c r="AO56" s="709">
        <f xml:space="preserve"> CHOOSE(Ввод!$FG$12,CHOOSE(Ввод!$FG$5,Ввод!EQ57,Ввод!EW57,Ввод!FC57),CHOOSE(Ввод!$FG$5,Ввод!DC57,Ввод!DI57,Ввод!DO57))</f>
        <v>39.9</v>
      </c>
      <c r="AP56" s="477"/>
      <c r="AQ56" s="1075"/>
      <c r="AR56" s="1075"/>
      <c r="AS56" s="1075"/>
      <c r="AT56" s="1075"/>
      <c r="AU56" s="1075"/>
      <c r="AV56" s="1075"/>
      <c r="AW56" s="1075"/>
      <c r="AX56" s="1075"/>
      <c r="AY56" s="1075"/>
      <c r="AZ56" s="1075"/>
      <c r="BA56" s="1075"/>
      <c r="BB56" s="1075"/>
      <c r="BC56" s="1075"/>
      <c r="BD56" s="1075"/>
      <c r="BE56" s="1075"/>
      <c r="BF56" s="1075"/>
      <c r="BG56" s="1075"/>
      <c r="BH56" s="1075"/>
      <c r="BI56" s="1075"/>
      <c r="BJ56" s="1075"/>
      <c r="BK56" s="1075"/>
      <c r="BL56" s="1075"/>
      <c r="BM56" s="1075"/>
      <c r="BN56" s="1075"/>
      <c r="BO56" s="1075"/>
      <c r="BP56" s="1075"/>
      <c r="BQ56" s="1075"/>
      <c r="BR56" s="1075"/>
      <c r="BS56" s="1075"/>
      <c r="BT56" s="1075"/>
      <c r="BU56" s="1075"/>
      <c r="BV56" s="1075"/>
      <c r="BW56" s="1075"/>
      <c r="BX56" s="1075"/>
      <c r="BY56" s="1075"/>
      <c r="BZ56" s="1075"/>
      <c r="CA56" s="1075"/>
      <c r="CB56" s="1075"/>
      <c r="CC56" s="1075"/>
      <c r="CD56" s="1075"/>
      <c r="CE56" s="1075"/>
      <c r="CF56" s="1075"/>
      <c r="CG56" s="1075"/>
      <c r="CH56" s="1075"/>
      <c r="CI56" s="1075"/>
      <c r="CJ56" s="1075"/>
      <c r="CK56" s="1079"/>
      <c r="CL56" s="1079"/>
      <c r="CN56" s="1061"/>
      <c r="CO56" s="1061"/>
      <c r="CP56" s="1061"/>
      <c r="CQ56" s="1061"/>
      <c r="CR56" s="1061"/>
      <c r="CS56" s="1061"/>
      <c r="CT56" s="1061"/>
      <c r="CU56" s="1061"/>
      <c r="CV56" s="1061"/>
      <c r="CW56" s="1061"/>
      <c r="CX56" s="1061"/>
      <c r="CY56" s="1061"/>
      <c r="CZ56" s="1061"/>
      <c r="DA56" s="1061"/>
    </row>
    <row r="57" spans="1:138" ht="11.85" customHeight="1" x14ac:dyDescent="0.25">
      <c r="A57" s="931">
        <v>54</v>
      </c>
      <c r="B57" s="932" t="str">
        <f>Ст.прогноза!I55</f>
        <v>Прив.</v>
      </c>
      <c r="C57" s="932" t="str">
        <f>Ст.прогноза!D55</f>
        <v>Саратовский</v>
      </c>
      <c r="D57" s="933" t="str">
        <f>Ст.прогноза!E55</f>
        <v>Саратов</v>
      </c>
      <c r="E57" s="934">
        <f>Ст.прогноза!G55</f>
        <v>0</v>
      </c>
      <c r="F57" s="429" t="str">
        <f>CHOOSE(Ввод!$FG$5,Ввод!AP58,Ввод!AV58,Ввод!BB58)</f>
        <v>···</v>
      </c>
      <c r="G57" s="430" t="str">
        <f>CHOOSE(Ввод!$FG$5,Ввод!AQ58,Ввод!AW58,Ввод!BC58)</f>
        <v>···</v>
      </c>
      <c r="H57" s="429" t="str">
        <f>CHOOSE(Ввод!$FG$5,Ввод!AR58,Ввод!AX58,Ввод!BD58)</f>
        <v/>
      </c>
      <c r="I57" s="430" t="str">
        <f>CHOOSE(Ввод!$FG$5,Ввод!AS58,Ввод!AY58,Ввод!BE58)</f>
        <v>·</v>
      </c>
      <c r="J57" s="429" t="str">
        <f>CHOOSE(Ввод!$FG$5,Ввод!AT58,Ввод!AZ58,Ввод!BF58)</f>
        <v/>
      </c>
      <c r="K57" s="430" t="str">
        <f>CHOOSE(Ввод!$FG$5,Ввод!AU58,Ввод!BA58,Ввод!BG58)</f>
        <v/>
      </c>
      <c r="L57" s="431">
        <f>CHOOSE(Ввод!$FG$5,Ввод!BJ58,Ввод!BP58,Ввод!BV58)</f>
        <v>20</v>
      </c>
      <c r="M57" s="432">
        <f>CHOOSE(Ввод!$FG$5,Ввод!BK58,Ввод!BQ58,Ввод!BW58)</f>
        <v>20</v>
      </c>
      <c r="N57" s="431">
        <f>CHOOSE(Ввод!$FG$5,Ввод!BL58,Ввод!BR58,Ввод!BX58)</f>
        <v>0</v>
      </c>
      <c r="O57" s="432">
        <f>CHOOSE(Ввод!$FG$5,Ввод!BM58,Ввод!BS58,Ввод!BY58)</f>
        <v>1</v>
      </c>
      <c r="P57" s="431">
        <f>CHOOSE(Ввод!$FG$5,Ввод!BN58,Ввод!BT58,Ввод!BZ58)</f>
        <v>0</v>
      </c>
      <c r="Q57" s="433">
        <f>CHOOSE(Ввод!$FG$5,Ввод!BO58,Ввод!BU58,Ввод!CA58)</f>
        <v>0</v>
      </c>
      <c r="R57" s="650">
        <f>CHOOSE(Ввод!$FG$5,Ввод!CD58,Ввод!CJ58,Ввод!CP58)</f>
        <v>17.7</v>
      </c>
      <c r="S57" s="651">
        <f>CHOOSE(Ввод!$FG$5,Ввод!CE58,Ввод!CK58,Ввод!CQ58)</f>
        <v>15.5</v>
      </c>
      <c r="T57" s="650">
        <f>CHOOSE(Ввод!$FG$5,Ввод!CF58,Ввод!CL58,Ввод!CR58)</f>
        <v>11.8</v>
      </c>
      <c r="U57" s="651">
        <f>CHOOSE(Ввод!$FG$5,Ввод!CG58,Ввод!CM58,Ввод!CS58)</f>
        <v>17.899999999999999</v>
      </c>
      <c r="V57" s="650">
        <f>CHOOSE(Ввод!$FG$5,Ввод!CH58,Ввод!CN58,Ввод!CT58)</f>
        <v>13.6</v>
      </c>
      <c r="W57" s="651">
        <f>CHOOSE(Ввод!$FG$5,Ввод!CI58,Ввод!CO58,Ввод!CU58)</f>
        <v>23.8</v>
      </c>
      <c r="X57" s="434" t="str">
        <f xml:space="preserve"> CHOOSE(Ввод!$FG$22,CHOOSE(Ввод!$FG$5,Ввод!BJ188,Ввод!BP188,Ввод!BV188),CHOOSE(Ввод!$FG$5,Ввод!AP188,Ввод!AV188,Ввод!BB188))</f>
        <v>-</v>
      </c>
      <c r="Y57" s="417" t="str">
        <f xml:space="preserve"> CHOOSE(Ввод!$FG$22,CHOOSE(Ввод!$FG$5,Ввод!BK188,Ввод!BQ188,Ввод!BW188),CHOOSE(Ввод!$FG$5,Ввод!AQ188,Ввод!AW188,Ввод!BC188))</f>
        <v>-</v>
      </c>
      <c r="Z57" s="434" t="str">
        <f xml:space="preserve"> CHOOSE(Ввод!$FG$22,CHOOSE(Ввод!$FG$5,Ввод!BL188,Ввод!BR188,Ввод!BX188),CHOOSE(Ввод!$FG$5,Ввод!AR188,Ввод!AX188,Ввод!BD188))</f>
        <v>-</v>
      </c>
      <c r="AA57" s="417" t="str">
        <f xml:space="preserve"> CHOOSE(Ввод!$FG$22,CHOOSE(Ввод!$FG$5,Ввод!BM188,Ввод!BS188,Ввод!BY188),CHOOSE(Ввод!$FG$5,Ввод!AS188,Ввод!AY188,Ввод!BE188))</f>
        <v>-</v>
      </c>
      <c r="AB57" s="434" t="str">
        <f xml:space="preserve"> CHOOSE(Ввод!$FG$22,CHOOSE(Ввод!$FG$5,Ввод!BN188,Ввод!BT188,Ввод!BZ188),CHOOSE(Ввод!$FG$5,Ввод!AT188,Ввод!AZ188,Ввод!BF188))</f>
        <v>-</v>
      </c>
      <c r="AC57" s="417" t="str">
        <f xml:space="preserve"> CHOOSE(Ввод!$FG$22,CHOOSE(Ввод!$FG$5,Ввод!BO188,Ввод!BU188,Ввод!CA188),CHOOSE(Ввод!$FG$5,Ввод!AU188,Ввод!BA188,Ввод!BG188))</f>
        <v>-</v>
      </c>
      <c r="AD57" s="435">
        <f>CHOOSE(Ввод!$FG$5,Ввод!DR58,Ввод!DX58,Ввод!ED58)</f>
        <v>14</v>
      </c>
      <c r="AE57" s="436">
        <f>CHOOSE(Ввод!$FG$5,Ввод!DS58,Ввод!DY58,Ввод!EE58)</f>
        <v>22</v>
      </c>
      <c r="AF57" s="435">
        <f>CHOOSE(Ввод!$FG$5,Ввод!DT58,Ввод!DZ58,Ввод!EF58)</f>
        <v>13</v>
      </c>
      <c r="AG57" s="436">
        <f>CHOOSE(Ввод!$FG$5,Ввод!DU58,Ввод!EA58,Ввод!EG58)</f>
        <v>13</v>
      </c>
      <c r="AH57" s="435">
        <f>CHOOSE(Ввод!$FG$5,Ввод!DV58,Ввод!EB58,Ввод!EH58)</f>
        <v>10</v>
      </c>
      <c r="AI57" s="436">
        <f>CHOOSE(Ввод!$FG$5,Ввод!DW58,Ввод!EC58,Ввод!EI58)</f>
        <v>9</v>
      </c>
      <c r="AJ57" s="693">
        <f xml:space="preserve"> CHOOSE(Ввод!$FG$12,CHOOSE(Ввод!$FG$5,Ввод!EL58,Ввод!ER58,Ввод!EX58),CHOOSE(Ввод!$FG$5,Ввод!CX58,Ввод!DD58,Ввод!DJ58))</f>
        <v>15.7</v>
      </c>
      <c r="AK57" s="694">
        <f xml:space="preserve"> CHOOSE(Ввод!$FG$12,CHOOSE(Ввод!$FG$5,Ввод!EM58,Ввод!ES58,Ввод!EY58),CHOOSE(Ввод!$FG$5,Ввод!CY58,Ввод!DE58,Ввод!DK58))</f>
        <v>16.2</v>
      </c>
      <c r="AL57" s="693">
        <f xml:space="preserve"> CHOOSE(Ввод!$FG$12,CHOOSE(Ввод!$FG$5,Ввод!EN58,Ввод!ET58,Ввод!EZ58),CHOOSE(Ввод!$FG$5,Ввод!CZ58,Ввод!DF58,Ввод!DL58))</f>
        <v>9.8000000000000007</v>
      </c>
      <c r="AM57" s="694">
        <f xml:space="preserve"> CHOOSE(Ввод!$FG$12,CHOOSE(Ввод!$FG$5,Ввод!EO58,Ввод!EU58,Ввод!FA58),CHOOSE(Ввод!$FG$5,Ввод!DA58,Ввод!DG58,Ввод!DM58))</f>
        <v>22.2</v>
      </c>
      <c r="AN57" s="693">
        <f xml:space="preserve"> CHOOSE(Ввод!$FG$12,CHOOSE(Ввод!$FG$5,Ввод!EP58,Ввод!EV58,Ввод!FB58),CHOOSE(Ввод!$FG$5,Ввод!DB58,Ввод!DH58,Ввод!DN58))</f>
        <v>11.6</v>
      </c>
      <c r="AO57" s="694">
        <f xml:space="preserve"> CHOOSE(Ввод!$FG$12,CHOOSE(Ввод!$FG$5,Ввод!EQ58,Ввод!EW58,Ввод!FC58),CHOOSE(Ввод!$FG$5,Ввод!DC58,Ввод!DI58,Ввод!DO58))</f>
        <v>38.799999999999997</v>
      </c>
      <c r="AP57" s="477"/>
      <c r="AQ57" s="1075"/>
      <c r="AR57" s="1075"/>
      <c r="AS57" s="1075"/>
      <c r="AT57" s="1075"/>
      <c r="AU57" s="1075"/>
      <c r="AV57" s="1075"/>
      <c r="AW57" s="1075"/>
      <c r="AX57" s="1075"/>
      <c r="AY57" s="1075"/>
      <c r="AZ57" s="1075"/>
      <c r="BA57" s="1075"/>
      <c r="BB57" s="1075"/>
      <c r="BC57" s="1075"/>
      <c r="BD57" s="1075"/>
      <c r="BE57" s="1075"/>
      <c r="BF57" s="1075"/>
      <c r="BG57" s="1075"/>
      <c r="BH57" s="1075"/>
      <c r="BI57" s="1075"/>
      <c r="BJ57" s="1075"/>
      <c r="BK57" s="1075"/>
      <c r="BL57" s="1075"/>
      <c r="BM57" s="1075"/>
      <c r="BN57" s="1075"/>
      <c r="BO57" s="1075"/>
      <c r="BP57" s="1075"/>
      <c r="BQ57" s="1075"/>
      <c r="BR57" s="1075"/>
      <c r="BS57" s="1075"/>
      <c r="BT57" s="1075"/>
      <c r="BU57" s="1075"/>
      <c r="BV57" s="1075"/>
      <c r="BW57" s="1075"/>
      <c r="BX57" s="1075"/>
      <c r="BY57" s="1075"/>
      <c r="BZ57" s="1075"/>
      <c r="CA57" s="1075"/>
      <c r="CB57" s="1075"/>
      <c r="CC57" s="1075"/>
      <c r="CD57" s="1075"/>
      <c r="CE57" s="1075"/>
      <c r="CF57" s="1075"/>
      <c r="CG57" s="1075"/>
      <c r="CH57" s="1075"/>
      <c r="CI57" s="1075"/>
      <c r="CJ57" s="1075"/>
      <c r="CK57" s="1079"/>
      <c r="CL57" s="1079"/>
      <c r="CN57" s="1061"/>
      <c r="CO57" s="1061"/>
      <c r="CP57" s="1061"/>
      <c r="CQ57" s="1061"/>
      <c r="CR57" s="1061"/>
      <c r="CS57" s="1061"/>
      <c r="CT57" s="1061"/>
      <c r="CU57" s="1061"/>
      <c r="CV57" s="1061"/>
      <c r="CW57" s="1061"/>
      <c r="CX57" s="1061"/>
      <c r="CY57" s="1061"/>
      <c r="CZ57" s="1061"/>
      <c r="DA57" s="1061"/>
    </row>
    <row r="58" spans="1:138" ht="11.85" customHeight="1" x14ac:dyDescent="0.25">
      <c r="A58" s="931">
        <v>55</v>
      </c>
      <c r="B58" s="932" t="str">
        <f>Ст.прогноза!I56</f>
        <v>Прив.</v>
      </c>
      <c r="C58" s="932" t="str">
        <f>Ст.прогноза!D56</f>
        <v>Астраханский</v>
      </c>
      <c r="D58" s="933" t="str">
        <f>Ст.прогноза!E56</f>
        <v>Астрахань</v>
      </c>
      <c r="E58" s="934">
        <f>Ст.прогноза!G56</f>
        <v>0</v>
      </c>
      <c r="F58" s="429" t="str">
        <f>CHOOSE(Ввод!$FG$5,Ввод!AP59,Ввод!AV59,Ввод!BB59)</f>
        <v/>
      </c>
      <c r="G58" s="430" t="str">
        <f>CHOOSE(Ввод!$FG$5,Ввод!AQ59,Ввод!AW59,Ввод!BC59)</f>
        <v/>
      </c>
      <c r="H58" s="429" t="str">
        <f>CHOOSE(Ввод!$FG$5,Ввод!AR59,Ввод!AX59,Ввод!BD59)</f>
        <v/>
      </c>
      <c r="I58" s="430" t="str">
        <f>CHOOSE(Ввод!$FG$5,Ввод!AS59,Ввод!AY59,Ввод!BE59)</f>
        <v/>
      </c>
      <c r="J58" s="429" t="str">
        <f>CHOOSE(Ввод!$FG$5,Ввод!AT59,Ввод!AZ59,Ввод!BF59)</f>
        <v/>
      </c>
      <c r="K58" s="430" t="str">
        <f>CHOOSE(Ввод!$FG$5,Ввод!AU59,Ввод!BA59,Ввод!BG59)</f>
        <v/>
      </c>
      <c r="L58" s="431">
        <f>CHOOSE(Ввод!$FG$5,Ввод!BJ59,Ввод!BP59,Ввод!BV59)</f>
        <v>0</v>
      </c>
      <c r="M58" s="432">
        <f>CHOOSE(Ввод!$FG$5,Ввод!BK59,Ввод!BQ59,Ввод!BW59)</f>
        <v>0</v>
      </c>
      <c r="N58" s="431">
        <f>CHOOSE(Ввод!$FG$5,Ввод!BL59,Ввод!BR59,Ввод!BX59)</f>
        <v>0</v>
      </c>
      <c r="O58" s="432">
        <f>CHOOSE(Ввод!$FG$5,Ввод!BM59,Ввод!BS59,Ввод!BY59)</f>
        <v>0</v>
      </c>
      <c r="P58" s="431">
        <f>CHOOSE(Ввод!$FG$5,Ввод!BN59,Ввод!BT59,Ввод!BZ59)</f>
        <v>0</v>
      </c>
      <c r="Q58" s="433">
        <f>CHOOSE(Ввод!$FG$5,Ввод!BO59,Ввод!BU59,Ввод!CA59)</f>
        <v>0</v>
      </c>
      <c r="R58" s="650">
        <f>CHOOSE(Ввод!$FG$5,Ввод!CD59,Ввод!CJ59,Ввод!CP59)</f>
        <v>20.5</v>
      </c>
      <c r="S58" s="651">
        <f>CHOOSE(Ввод!$FG$5,Ввод!CE59,Ввод!CK59,Ввод!CQ59)</f>
        <v>28.6</v>
      </c>
      <c r="T58" s="650">
        <f>CHOOSE(Ввод!$FG$5,Ввод!CF59,Ввод!CL59,Ввод!CR59)</f>
        <v>14.4</v>
      </c>
      <c r="U58" s="651">
        <f>CHOOSE(Ввод!$FG$5,Ввод!CG59,Ввод!CM59,Ввод!CS59)</f>
        <v>30.7</v>
      </c>
      <c r="V58" s="650">
        <f>CHOOSE(Ввод!$FG$5,Ввод!CH59,Ввод!CN59,Ввод!CT59)</f>
        <v>19.8</v>
      </c>
      <c r="W58" s="651">
        <f>CHOOSE(Ввод!$FG$5,Ввод!CI59,Ввод!CO59,Ввод!CU59)</f>
        <v>31.9</v>
      </c>
      <c r="X58" s="434" t="str">
        <f xml:space="preserve"> CHOOSE(Ввод!$FG$22,CHOOSE(Ввод!$FG$5,Ввод!BJ189,Ввод!BP189,Ввод!BV189),CHOOSE(Ввод!$FG$5,Ввод!AP189,Ввод!AV189,Ввод!BB189))</f>
        <v>-</v>
      </c>
      <c r="Y58" s="417" t="str">
        <f xml:space="preserve"> CHOOSE(Ввод!$FG$22,CHOOSE(Ввод!$FG$5,Ввод!BK189,Ввод!BQ189,Ввод!BW189),CHOOSE(Ввод!$FG$5,Ввод!AQ189,Ввод!AW189,Ввод!BC189))</f>
        <v>-</v>
      </c>
      <c r="Z58" s="434" t="str">
        <f xml:space="preserve"> CHOOSE(Ввод!$FG$22,CHOOSE(Ввод!$FG$5,Ввод!BL189,Ввод!BR189,Ввод!BX189),CHOOSE(Ввод!$FG$5,Ввод!AR189,Ввод!AX189,Ввод!BD189))</f>
        <v>-</v>
      </c>
      <c r="AA58" s="417" t="str">
        <f xml:space="preserve"> CHOOSE(Ввод!$FG$22,CHOOSE(Ввод!$FG$5,Ввод!BM189,Ввод!BS189,Ввод!BY189),CHOOSE(Ввод!$FG$5,Ввод!AS189,Ввод!AY189,Ввод!BE189))</f>
        <v>-</v>
      </c>
      <c r="AB58" s="434" t="str">
        <f xml:space="preserve"> CHOOSE(Ввод!$FG$22,CHOOSE(Ввод!$FG$5,Ввод!BN189,Ввод!BT189,Ввод!BZ189),CHOOSE(Ввод!$FG$5,Ввод!AT189,Ввод!AZ189,Ввод!BF189))</f>
        <v>-</v>
      </c>
      <c r="AC58" s="417" t="str">
        <f xml:space="preserve"> CHOOSE(Ввод!$FG$22,CHOOSE(Ввод!$FG$5,Ввод!BO189,Ввод!BU189,Ввод!CA189),CHOOSE(Ввод!$FG$5,Ввод!AU189,Ввод!BA189,Ввод!BG189))</f>
        <v>-</v>
      </c>
      <c r="AD58" s="435">
        <f>CHOOSE(Ввод!$FG$5,Ввод!DR59,Ввод!DX59,Ввод!ED59)</f>
        <v>19</v>
      </c>
      <c r="AE58" s="436">
        <f>CHOOSE(Ввод!$FG$5,Ввод!DS59,Ввод!DY59,Ввод!EE59)</f>
        <v>14</v>
      </c>
      <c r="AF58" s="435">
        <f>CHOOSE(Ввод!$FG$5,Ввод!DT59,Ввод!DZ59,Ввод!EF59)</f>
        <v>8</v>
      </c>
      <c r="AG58" s="436">
        <f>CHOOSE(Ввод!$FG$5,Ввод!DU59,Ввод!EA59,Ввод!EG59)</f>
        <v>12</v>
      </c>
      <c r="AH58" s="435">
        <f>CHOOSE(Ввод!$FG$5,Ввод!DV59,Ввод!EB59,Ввод!EH59)</f>
        <v>8</v>
      </c>
      <c r="AI58" s="436">
        <f>CHOOSE(Ввод!$FG$5,Ввод!DW59,Ввод!EC59,Ввод!EI59)</f>
        <v>8</v>
      </c>
      <c r="AJ58" s="693">
        <f xml:space="preserve"> CHOOSE(Ввод!$FG$12,CHOOSE(Ввод!$FG$5,Ввод!EL59,Ввод!ER59,Ввод!EX59),CHOOSE(Ввод!$FG$5,Ввод!CX59,Ввод!DD59,Ввод!DJ59))</f>
        <v>18.5</v>
      </c>
      <c r="AK58" s="694">
        <f xml:space="preserve"> CHOOSE(Ввод!$FG$12,CHOOSE(Ввод!$FG$5,Ввод!EM59,Ввод!ES59,Ввод!EY59),CHOOSE(Ввод!$FG$5,Ввод!CY59,Ввод!DE59,Ввод!DK59))</f>
        <v>42.6</v>
      </c>
      <c r="AL58" s="693">
        <f xml:space="preserve"> CHOOSE(Ввод!$FG$12,CHOOSE(Ввод!$FG$5,Ввод!EN59,Ввод!ET59,Ввод!EZ59),CHOOSE(Ввод!$FG$5,Ввод!CZ59,Ввод!DF59,Ввод!DL59))</f>
        <v>12.4</v>
      </c>
      <c r="AM58" s="694">
        <f xml:space="preserve"> CHOOSE(Ввод!$FG$12,CHOOSE(Ввод!$FG$5,Ввод!EO59,Ввод!EU59,Ввод!FA59),CHOOSE(Ввод!$FG$5,Ввод!DA59,Ввод!DG59,Ввод!DM59))</f>
        <v>45.7</v>
      </c>
      <c r="AN58" s="693">
        <f xml:space="preserve"> CHOOSE(Ввод!$FG$12,CHOOSE(Ввод!$FG$5,Ввод!EP59,Ввод!EV59,Ввод!FB59),CHOOSE(Ввод!$FG$5,Ввод!DB59,Ввод!DH59,Ввод!DN59))</f>
        <v>17.8</v>
      </c>
      <c r="AO58" s="694">
        <f xml:space="preserve"> CHOOSE(Ввод!$FG$12,CHOOSE(Ввод!$FG$5,Ввод!EQ59,Ввод!EW59,Ввод!FC59),CHOOSE(Ввод!$FG$5,Ввод!DC59,Ввод!DI59,Ввод!DO59))</f>
        <v>42.9</v>
      </c>
      <c r="AP58" s="477"/>
      <c r="AQ58" s="1075"/>
      <c r="AR58" s="1075"/>
      <c r="AS58" s="1075"/>
      <c r="AT58" s="1075"/>
      <c r="AU58" s="1075"/>
      <c r="AV58" s="1075"/>
      <c r="AW58" s="1075"/>
      <c r="AX58" s="1075"/>
      <c r="AY58" s="1075"/>
      <c r="AZ58" s="1075"/>
      <c r="BA58" s="1075"/>
      <c r="BB58" s="1075"/>
      <c r="BC58" s="1075"/>
      <c r="BD58" s="1075"/>
      <c r="BE58" s="1075"/>
      <c r="BF58" s="1075"/>
      <c r="BG58" s="1075"/>
      <c r="BH58" s="1075"/>
      <c r="BI58" s="1075"/>
      <c r="BJ58" s="1075"/>
      <c r="BK58" s="1075"/>
      <c r="BL58" s="1075"/>
      <c r="BM58" s="1075"/>
      <c r="BN58" s="1075"/>
      <c r="BO58" s="1075"/>
      <c r="BP58" s="1075"/>
      <c r="BQ58" s="1075"/>
      <c r="BR58" s="1075"/>
      <c r="BS58" s="1075"/>
      <c r="BT58" s="1075"/>
      <c r="BU58" s="1075"/>
      <c r="BV58" s="1075"/>
      <c r="BW58" s="1075"/>
      <c r="BX58" s="1075"/>
      <c r="BY58" s="1075"/>
      <c r="BZ58" s="1075"/>
      <c r="CA58" s="1075"/>
      <c r="CB58" s="1075"/>
      <c r="CC58" s="1075"/>
      <c r="CD58" s="1075"/>
      <c r="CE58" s="1075"/>
      <c r="CF58" s="1075"/>
      <c r="CG58" s="1075"/>
      <c r="CH58" s="1075"/>
      <c r="CI58" s="1075"/>
      <c r="CJ58" s="1075"/>
      <c r="CK58" s="1079"/>
      <c r="CL58" s="1079"/>
      <c r="CN58" s="1061"/>
      <c r="CO58" s="1061"/>
      <c r="CP58" s="1061"/>
      <c r="CQ58" s="1061"/>
      <c r="CR58" s="1061"/>
      <c r="CS58" s="1061"/>
      <c r="CT58" s="1061"/>
      <c r="CU58" s="1061"/>
      <c r="CV58" s="1061"/>
      <c r="CW58" s="1061"/>
      <c r="CX58" s="1061"/>
      <c r="CY58" s="1061"/>
      <c r="CZ58" s="1061"/>
      <c r="DA58" s="1061"/>
    </row>
    <row r="59" spans="1:138" ht="11.85" customHeight="1" x14ac:dyDescent="0.25">
      <c r="A59" s="947">
        <v>56</v>
      </c>
      <c r="B59" s="948" t="str">
        <f>Ст.прогноза!I57</f>
        <v>Прив.</v>
      </c>
      <c r="C59" s="948" t="str">
        <f>Ст.прогноза!D57</f>
        <v>Волгоградский</v>
      </c>
      <c r="D59" s="949" t="str">
        <f>Ст.прогноза!E57</f>
        <v xml:space="preserve">Волгоград </v>
      </c>
      <c r="E59" s="950">
        <f>Ст.прогноза!G57</f>
        <v>0</v>
      </c>
      <c r="F59" s="444" t="str">
        <f>CHOOSE(Ввод!$FG$5,Ввод!AP60,Ввод!AV60,Ввод!BB60)</f>
        <v/>
      </c>
      <c r="G59" s="445" t="str">
        <f>CHOOSE(Ввод!$FG$5,Ввод!AQ60,Ввод!AW60,Ввод!BC60)</f>
        <v/>
      </c>
      <c r="H59" s="444" t="str">
        <f>CHOOSE(Ввод!$FG$5,Ввод!AR60,Ввод!AX60,Ввод!BD60)</f>
        <v/>
      </c>
      <c r="I59" s="445" t="str">
        <f>CHOOSE(Ввод!$FG$5,Ввод!AS60,Ввод!AY60,Ввод!BE60)</f>
        <v/>
      </c>
      <c r="J59" s="444" t="str">
        <f>CHOOSE(Ввод!$FG$5,Ввод!AT60,Ввод!AZ60,Ввод!BF60)</f>
        <v/>
      </c>
      <c r="K59" s="445" t="str">
        <f>CHOOSE(Ввод!$FG$5,Ввод!AU60,Ввод!BA60,Ввод!BG60)</f>
        <v/>
      </c>
      <c r="L59" s="466">
        <f>CHOOSE(Ввод!$FG$5,Ввод!BJ60,Ввод!BP60,Ввод!BV60)</f>
        <v>0</v>
      </c>
      <c r="M59" s="471">
        <f>CHOOSE(Ввод!$FG$5,Ввод!BK60,Ввод!BQ60,Ввод!BW60)</f>
        <v>0</v>
      </c>
      <c r="N59" s="466">
        <f>CHOOSE(Ввод!$FG$5,Ввод!BL60,Ввод!BR60,Ввод!BX60)</f>
        <v>0</v>
      </c>
      <c r="O59" s="471">
        <f>CHOOSE(Ввод!$FG$5,Ввод!BM60,Ввод!BS60,Ввод!BY60)</f>
        <v>0</v>
      </c>
      <c r="P59" s="466">
        <f>CHOOSE(Ввод!$FG$5,Ввод!BN60,Ввод!BT60,Ввод!BZ60)</f>
        <v>0</v>
      </c>
      <c r="Q59" s="472">
        <f>CHOOSE(Ввод!$FG$5,Ввод!BO60,Ввод!BU60,Ввод!CA60)</f>
        <v>0</v>
      </c>
      <c r="R59" s="652">
        <f>CHOOSE(Ввод!$FG$5,Ввод!CD60,Ввод!CJ60,Ввод!CP60)</f>
        <v>15.2</v>
      </c>
      <c r="S59" s="653">
        <f>CHOOSE(Ввод!$FG$5,Ввод!CE60,Ввод!CK60,Ввод!CQ60)</f>
        <v>21.3</v>
      </c>
      <c r="T59" s="652">
        <f>CHOOSE(Ввод!$FG$5,Ввод!CF60,Ввод!CL60,Ввод!CR60)</f>
        <v>13.2</v>
      </c>
      <c r="U59" s="653">
        <f>CHOOSE(Ввод!$FG$5,Ввод!CG60,Ввод!CM60,Ввод!CS60)</f>
        <v>25.3</v>
      </c>
      <c r="V59" s="652">
        <f>CHOOSE(Ввод!$FG$5,Ввод!CH60,Ввод!CN60,Ввод!CT60)</f>
        <v>15.7</v>
      </c>
      <c r="W59" s="653">
        <f>CHOOSE(Ввод!$FG$5,Ввод!CI60,Ввод!CO60,Ввод!CU60)</f>
        <v>26.2</v>
      </c>
      <c r="X59" s="473" t="str">
        <f xml:space="preserve"> CHOOSE(Ввод!$FG$22,CHOOSE(Ввод!$FG$5,Ввод!BJ190,Ввод!BP190,Ввод!BV190),CHOOSE(Ввод!$FG$5,Ввод!AP190,Ввод!AV190,Ввод!BB190))</f>
        <v>-</v>
      </c>
      <c r="Y59" s="474" t="str">
        <f xml:space="preserve"> CHOOSE(Ввод!$FG$22,CHOOSE(Ввод!$FG$5,Ввод!BK190,Ввод!BQ190,Ввод!BW190),CHOOSE(Ввод!$FG$5,Ввод!AQ190,Ввод!AW190,Ввод!BC190))</f>
        <v>-</v>
      </c>
      <c r="Z59" s="473" t="str">
        <f xml:space="preserve"> CHOOSE(Ввод!$FG$22,CHOOSE(Ввод!$FG$5,Ввод!BL190,Ввод!BR190,Ввод!BX190),CHOOSE(Ввод!$FG$5,Ввод!AR190,Ввод!AX190,Ввод!BD190))</f>
        <v>-</v>
      </c>
      <c r="AA59" s="474" t="str">
        <f xml:space="preserve"> CHOOSE(Ввод!$FG$22,CHOOSE(Ввод!$FG$5,Ввод!BM190,Ввод!BS190,Ввод!BY190),CHOOSE(Ввод!$FG$5,Ввод!AS190,Ввод!AY190,Ввод!BE190))</f>
        <v>-</v>
      </c>
      <c r="AB59" s="473" t="str">
        <f xml:space="preserve"> CHOOSE(Ввод!$FG$22,CHOOSE(Ввод!$FG$5,Ввод!BN190,Ввод!BT190,Ввод!BZ190),CHOOSE(Ввод!$FG$5,Ввод!AT190,Ввод!AZ190,Ввод!BF190))</f>
        <v>-</v>
      </c>
      <c r="AC59" s="474" t="str">
        <f xml:space="preserve"> CHOOSE(Ввод!$FG$22,CHOOSE(Ввод!$FG$5,Ввод!BO190,Ввод!BU190,Ввод!CA190),CHOOSE(Ввод!$FG$5,Ввод!AU190,Ввод!BA190,Ввод!BG190))</f>
        <v>-</v>
      </c>
      <c r="AD59" s="475">
        <f>CHOOSE(Ввод!$FG$5,Ввод!DR60,Ввод!DX60,Ввод!ED60)</f>
        <v>24</v>
      </c>
      <c r="AE59" s="476">
        <f>CHOOSE(Ввод!$FG$5,Ввод!DS60,Ввод!DY60,Ввод!EE60)</f>
        <v>15</v>
      </c>
      <c r="AF59" s="475">
        <f>CHOOSE(Ввод!$FG$5,Ввод!DT60,Ввод!DZ60,Ввод!EF60)</f>
        <v>11</v>
      </c>
      <c r="AG59" s="476">
        <f>CHOOSE(Ввод!$FG$5,Ввод!DU60,Ввод!EA60,Ввод!EG60)</f>
        <v>11</v>
      </c>
      <c r="AH59" s="475">
        <f>CHOOSE(Ввод!$FG$5,Ввод!DV60,Ввод!EB60,Ввод!EH60)</f>
        <v>5</v>
      </c>
      <c r="AI59" s="476">
        <f>CHOOSE(Ввод!$FG$5,Ввод!DW60,Ввод!EC60,Ввод!EI60)</f>
        <v>5</v>
      </c>
      <c r="AJ59" s="695">
        <f xml:space="preserve"> CHOOSE(Ввод!$FG$12,CHOOSE(Ввод!$FG$5,Ввод!EL60,Ввод!ER60,Ввод!EX60),CHOOSE(Ввод!$FG$5,Ввод!CX60,Ввод!DD60,Ввод!DJ60))</f>
        <v>13.2</v>
      </c>
      <c r="AK59" s="696">
        <f xml:space="preserve"> CHOOSE(Ввод!$FG$12,CHOOSE(Ввод!$FG$5,Ввод!EM60,Ввод!ES60,Ввод!EY60),CHOOSE(Ввод!$FG$5,Ввод!CY60,Ввод!DE60,Ввод!DK60))</f>
        <v>35.299999999999997</v>
      </c>
      <c r="AL59" s="695">
        <f xml:space="preserve"> CHOOSE(Ввод!$FG$12,CHOOSE(Ввод!$FG$5,Ввод!EN60,Ввод!ET60,Ввод!EZ60),CHOOSE(Ввод!$FG$5,Ввод!CZ60,Ввод!DF60,Ввод!DL60))</f>
        <v>11.2</v>
      </c>
      <c r="AM59" s="696">
        <f xml:space="preserve"> CHOOSE(Ввод!$FG$12,CHOOSE(Ввод!$FG$5,Ввод!EO60,Ввод!EU60,Ввод!FA60),CHOOSE(Ввод!$FG$5,Ввод!DA60,Ввод!DG60,Ввод!DM60))</f>
        <v>40.299999999999997</v>
      </c>
      <c r="AN59" s="695">
        <f xml:space="preserve"> CHOOSE(Ввод!$FG$12,CHOOSE(Ввод!$FG$5,Ввод!EP60,Ввод!EV60,Ввод!FB60),CHOOSE(Ввод!$FG$5,Ввод!DB60,Ввод!DH60,Ввод!DN60))</f>
        <v>13.7</v>
      </c>
      <c r="AO59" s="696">
        <f xml:space="preserve"> CHOOSE(Ввод!$FG$12,CHOOSE(Ввод!$FG$5,Ввод!EQ60,Ввод!EW60,Ввод!FC60),CHOOSE(Ввод!$FG$5,Ввод!DC60,Ввод!DI60,Ввод!DO60))</f>
        <v>41.2</v>
      </c>
      <c r="AP59" s="477"/>
      <c r="AQ59" s="1075"/>
      <c r="AR59" s="1075"/>
      <c r="AS59" s="1075"/>
      <c r="AT59" s="1075"/>
      <c r="AU59" s="1075"/>
      <c r="AV59" s="1075"/>
      <c r="AW59" s="1075"/>
      <c r="AX59" s="1075"/>
      <c r="AY59" s="1075"/>
      <c r="AZ59" s="1075"/>
      <c r="BA59" s="1075"/>
      <c r="BB59" s="1075"/>
      <c r="BC59" s="1075"/>
      <c r="BD59" s="1075"/>
      <c r="BE59" s="1075"/>
      <c r="BF59" s="1075"/>
      <c r="BG59" s="1075"/>
      <c r="BH59" s="1075"/>
      <c r="BI59" s="1075"/>
      <c r="BJ59" s="1075"/>
      <c r="BK59" s="1075"/>
      <c r="BL59" s="1075"/>
      <c r="BM59" s="1075"/>
      <c r="BN59" s="1075"/>
      <c r="BO59" s="1075"/>
      <c r="BP59" s="1075"/>
      <c r="BQ59" s="1075"/>
      <c r="BR59" s="1075"/>
      <c r="BS59" s="1075"/>
      <c r="BT59" s="1075"/>
      <c r="BU59" s="1075"/>
      <c r="BV59" s="1075"/>
      <c r="BW59" s="1075"/>
      <c r="BX59" s="1075"/>
      <c r="BY59" s="1075"/>
      <c r="BZ59" s="1075"/>
      <c r="CA59" s="1075"/>
      <c r="CB59" s="1075"/>
      <c r="CC59" s="1075"/>
      <c r="CD59" s="1075"/>
      <c r="CE59" s="1075"/>
      <c r="CF59" s="1075"/>
      <c r="CG59" s="1075"/>
      <c r="CH59" s="1075"/>
      <c r="CI59" s="1075"/>
      <c r="CJ59" s="1075"/>
      <c r="CK59" s="1079"/>
      <c r="CL59" s="1079"/>
      <c r="CN59" s="1061"/>
      <c r="CO59" s="1061"/>
      <c r="CP59" s="1061"/>
      <c r="CQ59" s="1061"/>
      <c r="CR59" s="1061"/>
      <c r="CS59" s="1061"/>
      <c r="CT59" s="1061"/>
      <c r="CU59" s="1061"/>
      <c r="CV59" s="1061"/>
      <c r="CW59" s="1061"/>
      <c r="CX59" s="1061"/>
      <c r="CY59" s="1061"/>
      <c r="CZ59" s="1061"/>
      <c r="DA59" s="1061"/>
    </row>
    <row r="60" spans="1:138" ht="11.85" customHeight="1" x14ac:dyDescent="0.25">
      <c r="A60" s="943">
        <v>57</v>
      </c>
      <c r="B60" s="944" t="str">
        <f>Ст.прогноза!I58</f>
        <v>Куйб.</v>
      </c>
      <c r="C60" s="944" t="str">
        <f>Ст.прогноза!D58</f>
        <v>Пензенский</v>
      </c>
      <c r="D60" s="945" t="str">
        <f>Ст.прогноза!E58</f>
        <v>Пенза</v>
      </c>
      <c r="E60" s="946">
        <f>Ст.прогноза!G58</f>
        <v>0</v>
      </c>
      <c r="F60" s="460" t="str">
        <f>CHOOSE(Ввод!$FG$5,Ввод!AP61,Ввод!AV61,Ввод!BB61)</f>
        <v>···</v>
      </c>
      <c r="G60" s="412" t="str">
        <f>CHOOSE(Ввод!$FG$5,Ввод!AQ61,Ввод!AW61,Ввод!BC61)</f>
        <v>··</v>
      </c>
      <c r="H60" s="460" t="str">
        <f>CHOOSE(Ввод!$FG$5,Ввод!AR61,Ввод!AX61,Ввод!BD61)</f>
        <v>·</v>
      </c>
      <c r="I60" s="412" t="str">
        <f>CHOOSE(Ввод!$FG$5,Ввод!AS61,Ввод!AY61,Ввод!BE61)</f>
        <v>··</v>
      </c>
      <c r="J60" s="460" t="str">
        <f>CHOOSE(Ввод!$FG$5,Ввод!AT61,Ввод!AZ61,Ввод!BF61)</f>
        <v/>
      </c>
      <c r="K60" s="412" t="str">
        <f>CHOOSE(Ввод!$FG$5,Ввод!AU61,Ввод!BA61,Ввод!BG61)</f>
        <v>·</v>
      </c>
      <c r="L60" s="461">
        <f>CHOOSE(Ввод!$FG$5,Ввод!BJ61,Ввод!BP61,Ввод!BV61)</f>
        <v>40</v>
      </c>
      <c r="M60" s="414">
        <f>CHOOSE(Ввод!$FG$5,Ввод!BK61,Ввод!BQ61,Ввод!BW61)</f>
        <v>5</v>
      </c>
      <c r="N60" s="461">
        <f>CHOOSE(Ввод!$FG$5,Ввод!BL61,Ввод!BR61,Ввод!BX61)</f>
        <v>2</v>
      </c>
      <c r="O60" s="414">
        <f>CHOOSE(Ввод!$FG$5,Ввод!BM61,Ввод!BS61,Ввод!BY61)</f>
        <v>3</v>
      </c>
      <c r="P60" s="461">
        <f>CHOOSE(Ввод!$FG$5,Ввод!BN61,Ввод!BT61,Ввод!BZ61)</f>
        <v>0</v>
      </c>
      <c r="Q60" s="415">
        <f>CHOOSE(Ввод!$FG$5,Ввод!BO61,Ввод!BU61,Ввод!CA61)</f>
        <v>2</v>
      </c>
      <c r="R60" s="658">
        <f>CHOOSE(Ввод!$FG$5,Ввод!CD61,Ввод!CJ61,Ввод!CP61)</f>
        <v>8.9</v>
      </c>
      <c r="S60" s="659">
        <f>CHOOSE(Ввод!$FG$5,Ввод!CE61,Ввод!CK61,Ввод!CQ61)</f>
        <v>12.9</v>
      </c>
      <c r="T60" s="658">
        <f>CHOOSE(Ввод!$FG$5,Ввод!CF61,Ввод!CL61,Ввод!CR61)</f>
        <v>8</v>
      </c>
      <c r="U60" s="659">
        <f>CHOOSE(Ввод!$FG$5,Ввод!CG61,Ввод!CM61,Ввод!CS61)</f>
        <v>12.6</v>
      </c>
      <c r="V60" s="658">
        <f>CHOOSE(Ввод!$FG$5,Ввод!CH61,Ввод!CN61,Ввод!CT61)</f>
        <v>8.4</v>
      </c>
      <c r="W60" s="659">
        <f>CHOOSE(Ввод!$FG$5,Ввод!CI61,Ввод!CO61,Ввод!CU61)</f>
        <v>22.2</v>
      </c>
      <c r="X60" s="462" t="str">
        <f xml:space="preserve"> CHOOSE(Ввод!$FG$22,CHOOSE(Ввод!$FG$5,Ввод!BJ191,Ввод!BP191,Ввод!BV191),CHOOSE(Ввод!$FG$5,Ввод!AP191,Ввод!AV191,Ввод!BB191))</f>
        <v>-</v>
      </c>
      <c r="Y60" s="463" t="str">
        <f xml:space="preserve"> CHOOSE(Ввод!$FG$22,CHOOSE(Ввод!$FG$5,Ввод!BK191,Ввод!BQ191,Ввод!BW191),CHOOSE(Ввод!$FG$5,Ввод!AQ191,Ввод!AW191,Ввод!BC191))</f>
        <v>-</v>
      </c>
      <c r="Z60" s="462" t="str">
        <f xml:space="preserve"> CHOOSE(Ввод!$FG$22,CHOOSE(Ввод!$FG$5,Ввод!BL191,Ввод!BR191,Ввод!BX191),CHOOSE(Ввод!$FG$5,Ввод!AR191,Ввод!AX191,Ввод!BD191))</f>
        <v>-</v>
      </c>
      <c r="AA60" s="463" t="str">
        <f xml:space="preserve"> CHOOSE(Ввод!$FG$22,CHOOSE(Ввод!$FG$5,Ввод!BM191,Ввод!BS191,Ввод!BY191),CHOOSE(Ввод!$FG$5,Ввод!AS191,Ввод!AY191,Ввод!BE191))</f>
        <v>-</v>
      </c>
      <c r="AB60" s="462" t="str">
        <f xml:space="preserve"> CHOOSE(Ввод!$FG$22,CHOOSE(Ввод!$FG$5,Ввод!BN191,Ввод!BT191,Ввод!BZ191),CHOOSE(Ввод!$FG$5,Ввод!AT191,Ввод!AZ191,Ввод!BF191))</f>
        <v>-</v>
      </c>
      <c r="AC60" s="463" t="str">
        <f xml:space="preserve"> CHOOSE(Ввод!$FG$22,CHOOSE(Ввод!$FG$5,Ввод!BO191,Ввод!BU191,Ввод!CA191),CHOOSE(Ввод!$FG$5,Ввод!AU191,Ввод!BA191,Ввод!BG191))</f>
        <v>-</v>
      </c>
      <c r="AD60" s="464">
        <f>CHOOSE(Ввод!$FG$5,Ввод!DR61,Ввод!DX61,Ввод!ED61)</f>
        <v>19</v>
      </c>
      <c r="AE60" s="419">
        <f>CHOOSE(Ввод!$FG$5,Ввод!DS61,Ввод!DY61,Ввод!EE61)</f>
        <v>11</v>
      </c>
      <c r="AF60" s="464">
        <f>CHOOSE(Ввод!$FG$5,Ввод!DT61,Ввод!DZ61,Ввод!EF61)</f>
        <v>12</v>
      </c>
      <c r="AG60" s="419">
        <f>CHOOSE(Ввод!$FG$5,Ввод!DU61,Ввод!EA61,Ввод!EG61)</f>
        <v>12</v>
      </c>
      <c r="AH60" s="464">
        <f>CHOOSE(Ввод!$FG$5,Ввод!DV61,Ввод!EB61,Ввод!EH61)</f>
        <v>10</v>
      </c>
      <c r="AI60" s="419">
        <f>CHOOSE(Ввод!$FG$5,Ввод!DW61,Ввод!EC61,Ввод!EI61)</f>
        <v>10</v>
      </c>
      <c r="AJ60" s="704">
        <f xml:space="preserve"> CHOOSE(Ввод!$FG$12,CHOOSE(Ввод!$FG$5,Ввод!EL61,Ввод!ER61,Ввод!EX61),CHOOSE(Ввод!$FG$5,Ввод!CX61,Ввод!DD61,Ввод!DJ61))</f>
        <v>6.9</v>
      </c>
      <c r="AK60" s="705">
        <f xml:space="preserve"> CHOOSE(Ввод!$FG$12,CHOOSE(Ввод!$FG$5,Ввод!EM61,Ввод!ES61,Ввод!EY61),CHOOSE(Ввод!$FG$5,Ввод!CY61,Ввод!DE61,Ввод!DK61))</f>
        <v>15.6</v>
      </c>
      <c r="AL60" s="704">
        <f xml:space="preserve"> CHOOSE(Ввод!$FG$12,CHOOSE(Ввод!$FG$5,Ввод!EN61,Ввод!ET61,Ввод!EZ61),CHOOSE(Ввод!$FG$5,Ввод!CZ61,Ввод!DF61,Ввод!DL61))</f>
        <v>6</v>
      </c>
      <c r="AM60" s="705">
        <f xml:space="preserve"> CHOOSE(Ввод!$FG$12,CHOOSE(Ввод!$FG$5,Ввод!EO61,Ввод!EU61,Ввод!FA61),CHOOSE(Ввод!$FG$5,Ввод!DA61,Ввод!DG61,Ввод!DM61))</f>
        <v>16.600000000000001</v>
      </c>
      <c r="AN60" s="704">
        <f xml:space="preserve"> CHOOSE(Ввод!$FG$12,CHOOSE(Ввод!$FG$5,Ввод!EP61,Ввод!EV61,Ввод!FB61),CHOOSE(Ввод!$FG$5,Ввод!DB61,Ввод!DH61,Ввод!DN61))</f>
        <v>6.4</v>
      </c>
      <c r="AO60" s="705">
        <f xml:space="preserve"> CHOOSE(Ввод!$FG$12,CHOOSE(Ввод!$FG$5,Ввод!EQ61,Ввод!EW61,Ввод!FC61),CHOOSE(Ввод!$FG$5,Ввод!DC61,Ввод!DI61,Ввод!DO61))</f>
        <v>37.200000000000003</v>
      </c>
      <c r="AP60" s="477"/>
      <c r="AQ60" s="1075"/>
      <c r="AR60" s="1075"/>
      <c r="AS60" s="1075"/>
      <c r="AT60" s="1075"/>
      <c r="AU60" s="1075"/>
      <c r="AV60" s="1075"/>
      <c r="AW60" s="1075"/>
      <c r="AX60" s="1075"/>
      <c r="AY60" s="1075"/>
      <c r="AZ60" s="1075"/>
      <c r="BA60" s="1075"/>
      <c r="BB60" s="1075"/>
      <c r="BC60" s="1075"/>
      <c r="BD60" s="1075"/>
      <c r="BE60" s="1075"/>
      <c r="BF60" s="1075"/>
      <c r="BG60" s="1075"/>
      <c r="BH60" s="1075"/>
      <c r="BI60" s="1075"/>
      <c r="BJ60" s="1075"/>
      <c r="BK60" s="1075"/>
      <c r="BL60" s="1075"/>
      <c r="BM60" s="1075"/>
      <c r="BN60" s="1075"/>
      <c r="BO60" s="1075"/>
      <c r="BP60" s="1075"/>
      <c r="BQ60" s="1075"/>
      <c r="BR60" s="1075"/>
      <c r="BS60" s="1075"/>
      <c r="BT60" s="1075"/>
      <c r="BU60" s="1075"/>
      <c r="BV60" s="1075"/>
      <c r="BW60" s="1075"/>
      <c r="BX60" s="1075"/>
      <c r="BY60" s="1075"/>
      <c r="BZ60" s="1075"/>
      <c r="CA60" s="1075"/>
      <c r="CB60" s="1075"/>
      <c r="CC60" s="1075"/>
      <c r="CD60" s="1075"/>
      <c r="CE60" s="1075"/>
      <c r="CF60" s="1075"/>
      <c r="CG60" s="1075"/>
      <c r="CH60" s="1075"/>
      <c r="CI60" s="1075"/>
      <c r="CJ60" s="1075"/>
      <c r="CK60" s="1079"/>
      <c r="CL60" s="1079"/>
      <c r="CN60" s="1061"/>
      <c r="CO60" s="1061"/>
      <c r="CP60" s="1061"/>
      <c r="CQ60" s="1061"/>
      <c r="CR60" s="1061"/>
      <c r="CS60" s="1061"/>
      <c r="CT60" s="1061"/>
      <c r="CU60" s="1061"/>
      <c r="CV60" s="1061"/>
      <c r="CW60" s="1061"/>
      <c r="CX60" s="1061"/>
      <c r="CY60" s="1061"/>
      <c r="CZ60" s="1061"/>
      <c r="DA60" s="1061"/>
    </row>
    <row r="61" spans="1:138" ht="11.85" customHeight="1" x14ac:dyDescent="0.25">
      <c r="A61" s="931">
        <v>58</v>
      </c>
      <c r="B61" s="932" t="str">
        <f>Ст.прогноза!I59</f>
        <v>Куйб.</v>
      </c>
      <c r="C61" s="932" t="str">
        <f>Ст.прогноза!D59</f>
        <v>Волго-Камский</v>
      </c>
      <c r="D61" s="933" t="str">
        <f>Ст.прогноза!E59</f>
        <v>Бугульма</v>
      </c>
      <c r="E61" s="934">
        <f>Ст.прогноза!G59</f>
        <v>0</v>
      </c>
      <c r="F61" s="429" t="str">
        <f>CHOOSE(Ввод!$FG$5,Ввод!AP62,Ввод!AV62,Ввод!BB62)</f>
        <v>··</v>
      </c>
      <c r="G61" s="430" t="str">
        <f>CHOOSE(Ввод!$FG$5,Ввод!AQ62,Ввод!AW62,Ввод!BC62)</f>
        <v>···</v>
      </c>
      <c r="H61" s="429" t="str">
        <f>CHOOSE(Ввод!$FG$5,Ввод!AR62,Ввод!AX62,Ввод!BD62)</f>
        <v>·</v>
      </c>
      <c r="I61" s="430" t="str">
        <f>CHOOSE(Ввод!$FG$5,Ввод!AS62,Ввод!AY62,Ввод!BE62)</f>
        <v>·</v>
      </c>
      <c r="J61" s="429" t="str">
        <f>CHOOSE(Ввод!$FG$5,Ввод!AT62,Ввод!AZ62,Ввод!BF62)</f>
        <v/>
      </c>
      <c r="K61" s="430" t="str">
        <f>CHOOSE(Ввод!$FG$5,Ввод!AU62,Ввод!BA62,Ввод!BG62)</f>
        <v>·</v>
      </c>
      <c r="L61" s="431">
        <f>CHOOSE(Ввод!$FG$5,Ввод!BJ62,Ввод!BP62,Ввод!BV62)</f>
        <v>5</v>
      </c>
      <c r="M61" s="432">
        <f>CHOOSE(Ввод!$FG$5,Ввод!BK62,Ввод!BQ62,Ввод!BW62)</f>
        <v>20</v>
      </c>
      <c r="N61" s="431">
        <f>CHOOSE(Ввод!$FG$5,Ввод!BL62,Ввод!BR62,Ввод!BX62)</f>
        <v>2</v>
      </c>
      <c r="O61" s="432">
        <f>CHOOSE(Ввод!$FG$5,Ввод!BM62,Ввод!BS62,Ввод!BY62)</f>
        <v>1</v>
      </c>
      <c r="P61" s="431">
        <f>CHOOSE(Ввод!$FG$5,Ввод!BN62,Ввод!BT62,Ввод!BZ62)</f>
        <v>0</v>
      </c>
      <c r="Q61" s="433">
        <f>CHOOSE(Ввод!$FG$5,Ввод!BO62,Ввод!BU62,Ввод!CA62)</f>
        <v>2</v>
      </c>
      <c r="R61" s="650">
        <f>CHOOSE(Ввод!$FG$5,Ввод!CD62,Ввод!CJ62,Ввод!CP62)</f>
        <v>11.3</v>
      </c>
      <c r="S61" s="651">
        <f>CHOOSE(Ввод!$FG$5,Ввод!CE62,Ввод!CK62,Ввод!CQ62)</f>
        <v>22.1</v>
      </c>
      <c r="T61" s="650">
        <f>CHOOSE(Ввод!$FG$5,Ввод!CF62,Ввод!CL62,Ввод!CR62)</f>
        <v>9</v>
      </c>
      <c r="U61" s="651">
        <f>CHOOSE(Ввод!$FG$5,Ввод!CG62,Ввод!CM62,Ввод!CS62)</f>
        <v>13.3</v>
      </c>
      <c r="V61" s="650">
        <f>CHOOSE(Ввод!$FG$5,Ввод!CH62,Ввод!CN62,Ввод!CT62)</f>
        <v>8.1999999999999993</v>
      </c>
      <c r="W61" s="651">
        <f>CHOOSE(Ввод!$FG$5,Ввод!CI62,Ввод!CO62,Ввод!CU62)</f>
        <v>14.5</v>
      </c>
      <c r="X61" s="434" t="str">
        <f xml:space="preserve"> CHOOSE(Ввод!$FG$22,CHOOSE(Ввод!$FG$5,Ввод!BJ192,Ввод!BP192,Ввод!BV192),CHOOSE(Ввод!$FG$5,Ввод!AP192,Ввод!AV192,Ввод!BB192))</f>
        <v>-</v>
      </c>
      <c r="Y61" s="417" t="str">
        <f xml:space="preserve"> CHOOSE(Ввод!$FG$22,CHOOSE(Ввод!$FG$5,Ввод!BK192,Ввод!BQ192,Ввод!BW192),CHOOSE(Ввод!$FG$5,Ввод!AQ192,Ввод!AW192,Ввод!BC192))</f>
        <v>-</v>
      </c>
      <c r="Z61" s="434" t="str">
        <f xml:space="preserve"> CHOOSE(Ввод!$FG$22,CHOOSE(Ввод!$FG$5,Ввод!BL192,Ввод!BR192,Ввод!BX192),CHOOSE(Ввод!$FG$5,Ввод!AR192,Ввод!AX192,Ввод!BD192))</f>
        <v>-</v>
      </c>
      <c r="AA61" s="417" t="str">
        <f xml:space="preserve"> CHOOSE(Ввод!$FG$22,CHOOSE(Ввод!$FG$5,Ввод!BM192,Ввод!BS192,Ввод!BY192),CHOOSE(Ввод!$FG$5,Ввод!AS192,Ввод!AY192,Ввод!BE192))</f>
        <v>-</v>
      </c>
      <c r="AB61" s="434" t="str">
        <f xml:space="preserve"> CHOOSE(Ввод!$FG$22,CHOOSE(Ввод!$FG$5,Ввод!BN192,Ввод!BT192,Ввод!BZ192),CHOOSE(Ввод!$FG$5,Ввод!AT192,Ввод!AZ192,Ввод!BF192))</f>
        <v>-</v>
      </c>
      <c r="AC61" s="417" t="str">
        <f xml:space="preserve"> CHOOSE(Ввод!$FG$22,CHOOSE(Ввод!$FG$5,Ввод!BO192,Ввод!BU192,Ввод!CA192),CHOOSE(Ввод!$FG$5,Ввод!AU192,Ввод!BA192,Ввод!BG192))</f>
        <v>-</v>
      </c>
      <c r="AD61" s="435">
        <f>CHOOSE(Ввод!$FG$5,Ввод!DR62,Ввод!DX62,Ввод!ED62)</f>
        <v>15</v>
      </c>
      <c r="AE61" s="436">
        <f>CHOOSE(Ввод!$FG$5,Ввод!DS62,Ввод!DY62,Ввод!EE62)</f>
        <v>19</v>
      </c>
      <c r="AF61" s="435">
        <f>CHOOSE(Ввод!$FG$5,Ввод!DT62,Ввод!DZ62,Ввод!EF62)</f>
        <v>19</v>
      </c>
      <c r="AG61" s="436">
        <f>CHOOSE(Ввод!$FG$5,Ввод!DU62,Ввод!EA62,Ввод!EG62)</f>
        <v>14</v>
      </c>
      <c r="AH61" s="435">
        <f>CHOOSE(Ввод!$FG$5,Ввод!DV62,Ввод!EB62,Ввод!EH62)</f>
        <v>13</v>
      </c>
      <c r="AI61" s="436">
        <f>CHOOSE(Ввод!$FG$5,Ввод!DW62,Ввод!EC62,Ввод!EI62)</f>
        <v>12</v>
      </c>
      <c r="AJ61" s="693">
        <f xml:space="preserve"> CHOOSE(Ввод!$FG$12,CHOOSE(Ввод!$FG$5,Ввод!EL62,Ввод!ER62,Ввод!EX62),CHOOSE(Ввод!$FG$5,Ввод!CX62,Ввод!DD62,Ввод!DJ62))</f>
        <v>9.3000000000000007</v>
      </c>
      <c r="AK61" s="694">
        <f xml:space="preserve"> CHOOSE(Ввод!$FG$12,CHOOSE(Ввод!$FG$5,Ввод!EM62,Ввод!ES62,Ввод!EY62),CHOOSE(Ввод!$FG$5,Ввод!CY62,Ввод!DE62,Ввод!DK62))</f>
        <v>33.1</v>
      </c>
      <c r="AL61" s="693">
        <f xml:space="preserve"> CHOOSE(Ввод!$FG$12,CHOOSE(Ввод!$FG$5,Ввод!EN62,Ввод!ET62,Ввод!EZ62),CHOOSE(Ввод!$FG$5,Ввод!CZ62,Ввод!DF62,Ввод!DL62))</f>
        <v>7</v>
      </c>
      <c r="AM61" s="694">
        <f xml:space="preserve"> CHOOSE(Ввод!$FG$12,CHOOSE(Ввод!$FG$5,Ввод!EO62,Ввод!EU62,Ввод!FA62),CHOOSE(Ввод!$FG$5,Ввод!DA62,Ввод!DG62,Ввод!DM62))</f>
        <v>17.3</v>
      </c>
      <c r="AN61" s="693">
        <f xml:space="preserve"> CHOOSE(Ввод!$FG$12,CHOOSE(Ввод!$FG$5,Ввод!EP62,Ввод!EV62,Ввод!FB62),CHOOSE(Ввод!$FG$5,Ввод!DB62,Ввод!DH62,Ввод!DN62))</f>
        <v>6.1999999999999993</v>
      </c>
      <c r="AO61" s="694">
        <f xml:space="preserve"> CHOOSE(Ввод!$FG$12,CHOOSE(Ввод!$FG$5,Ввод!EQ62,Ввод!EW62,Ввод!FC62),CHOOSE(Ввод!$FG$5,Ввод!DC62,Ввод!DI62,Ввод!DO62))</f>
        <v>20.399999999999999</v>
      </c>
      <c r="AP61" s="7"/>
      <c r="AS61" s="1075"/>
      <c r="AT61" s="1075"/>
      <c r="AU61" s="1075"/>
      <c r="AV61" s="1075"/>
      <c r="AW61" s="1075"/>
      <c r="AX61" s="1075"/>
      <c r="AY61" s="1075"/>
      <c r="AZ61" s="1075"/>
      <c r="CK61" s="1079"/>
      <c r="CL61" s="1079"/>
      <c r="CN61" s="1061"/>
      <c r="CO61" s="1061"/>
      <c r="CP61" s="1061"/>
      <c r="CQ61" s="1061"/>
      <c r="CR61" s="1061"/>
      <c r="CS61" s="1061"/>
      <c r="CT61" s="1061"/>
      <c r="CU61" s="1061"/>
      <c r="CV61" s="1061"/>
      <c r="CW61" s="1061"/>
      <c r="CX61" s="1061"/>
      <c r="CY61" s="1061"/>
      <c r="CZ61" s="1061"/>
      <c r="DA61" s="1061"/>
    </row>
    <row r="62" spans="1:138" ht="11.85" customHeight="1" x14ac:dyDescent="0.25">
      <c r="A62" s="931">
        <v>59</v>
      </c>
      <c r="B62" s="932" t="str">
        <f>Ст.прогноза!I60</f>
        <v>Куйб.</v>
      </c>
      <c r="C62" s="932" t="str">
        <f>Ст.прогноза!D60</f>
        <v>Самарский</v>
      </c>
      <c r="D62" s="933" t="str">
        <f>Ст.прогноза!E60</f>
        <v>Самара</v>
      </c>
      <c r="E62" s="934">
        <f>Ст.прогноза!G60</f>
        <v>1</v>
      </c>
      <c r="F62" s="429" t="str">
        <f>CHOOSE(Ввод!$FG$5,Ввод!AP63,Ввод!AV63,Ввод!BB63)</f>
        <v>··</v>
      </c>
      <c r="G62" s="430" t="str">
        <f>CHOOSE(Ввод!$FG$5,Ввод!AQ63,Ввод!AW63,Ввод!BC63)</f>
        <v>···</v>
      </c>
      <c r="H62" s="429" t="str">
        <f>CHOOSE(Ввод!$FG$5,Ввод!AR63,Ввод!AX63,Ввод!BD63)</f>
        <v/>
      </c>
      <c r="I62" s="430" t="str">
        <f>CHOOSE(Ввод!$FG$5,Ввод!AS63,Ввод!AY63,Ввод!BE63)</f>
        <v>·</v>
      </c>
      <c r="J62" s="429" t="str">
        <f>CHOOSE(Ввод!$FG$5,Ввод!AT63,Ввод!AZ63,Ввод!BF63)</f>
        <v/>
      </c>
      <c r="K62" s="430" t="str">
        <f>CHOOSE(Ввод!$FG$5,Ввод!AU63,Ввод!BA63,Ввод!BG63)</f>
        <v>·</v>
      </c>
      <c r="L62" s="431">
        <f>CHOOSE(Ввод!$FG$5,Ввод!BJ63,Ввод!BP63,Ввод!BV63)</f>
        <v>10</v>
      </c>
      <c r="M62" s="432">
        <f>CHOOSE(Ввод!$FG$5,Ввод!BK63,Ввод!BQ63,Ввод!BW63)</f>
        <v>20</v>
      </c>
      <c r="N62" s="431">
        <f>CHOOSE(Ввод!$FG$5,Ввод!BL63,Ввод!BR63,Ввод!BX63)</f>
        <v>0</v>
      </c>
      <c r="O62" s="432">
        <f>CHOOSE(Ввод!$FG$5,Ввод!BM63,Ввод!BS63,Ввод!BY63)</f>
        <v>2</v>
      </c>
      <c r="P62" s="431">
        <f>CHOOSE(Ввод!$FG$5,Ввод!BN63,Ввод!BT63,Ввод!BZ63)</f>
        <v>0</v>
      </c>
      <c r="Q62" s="433">
        <f>CHOOSE(Ввод!$FG$5,Ввод!BO63,Ввод!BU63,Ввод!CA63)</f>
        <v>1</v>
      </c>
      <c r="R62" s="650">
        <f>CHOOSE(Ввод!$FG$5,Ввод!CD63,Ввод!CJ63,Ввод!CP63)</f>
        <v>14.8</v>
      </c>
      <c r="S62" s="651">
        <f>CHOOSE(Ввод!$FG$5,Ввод!CE63,Ввод!CK63,Ввод!CQ63)</f>
        <v>17.600000000000001</v>
      </c>
      <c r="T62" s="650">
        <f>CHOOSE(Ввод!$FG$5,Ввод!CF63,Ввод!CL63,Ввод!CR63)</f>
        <v>8.1999999999999993</v>
      </c>
      <c r="U62" s="651">
        <f>CHOOSE(Ввод!$FG$5,Ввод!CG63,Ввод!CM63,Ввод!CS63)</f>
        <v>15.9</v>
      </c>
      <c r="V62" s="650">
        <f>CHOOSE(Ввод!$FG$5,Ввод!CH63,Ввод!CN63,Ввод!CT63)</f>
        <v>9.1999999999999993</v>
      </c>
      <c r="W62" s="651">
        <f>CHOOSE(Ввод!$FG$5,Ввод!CI63,Ввод!CO63,Ввод!CU63)</f>
        <v>21.2</v>
      </c>
      <c r="X62" s="434" t="str">
        <f xml:space="preserve"> CHOOSE(Ввод!$FG$22,CHOOSE(Ввод!$FG$5,Ввод!BJ193,Ввод!BP193,Ввод!BV193),CHOOSE(Ввод!$FG$5,Ввод!AP193,Ввод!AV193,Ввод!BB193))</f>
        <v>-</v>
      </c>
      <c r="Y62" s="417" t="str">
        <f xml:space="preserve"> CHOOSE(Ввод!$FG$22,CHOOSE(Ввод!$FG$5,Ввод!BK193,Ввод!BQ193,Ввод!BW193),CHOOSE(Ввод!$FG$5,Ввод!AQ193,Ввод!AW193,Ввод!BC193))</f>
        <v>-</v>
      </c>
      <c r="Z62" s="434" t="str">
        <f xml:space="preserve"> CHOOSE(Ввод!$FG$22,CHOOSE(Ввод!$FG$5,Ввод!BL193,Ввод!BR193,Ввод!BX193),CHOOSE(Ввод!$FG$5,Ввод!AR193,Ввод!AX193,Ввод!BD193))</f>
        <v>-</v>
      </c>
      <c r="AA62" s="417" t="str">
        <f xml:space="preserve"> CHOOSE(Ввод!$FG$22,CHOOSE(Ввод!$FG$5,Ввод!BM193,Ввод!BS193,Ввод!BY193),CHOOSE(Ввод!$FG$5,Ввод!AS193,Ввод!AY193,Ввод!BE193))</f>
        <v>-</v>
      </c>
      <c r="AB62" s="434" t="str">
        <f xml:space="preserve"> CHOOSE(Ввод!$FG$22,CHOOSE(Ввод!$FG$5,Ввод!BN193,Ввод!BT193,Ввод!BZ193),CHOOSE(Ввод!$FG$5,Ввод!AT193,Ввод!AZ193,Ввод!BF193))</f>
        <v>-</v>
      </c>
      <c r="AC62" s="417" t="str">
        <f xml:space="preserve"> CHOOSE(Ввод!$FG$22,CHOOSE(Ввод!$FG$5,Ввод!BO193,Ввод!BU193,Ввод!CA193),CHOOSE(Ввод!$FG$5,Ввод!AU193,Ввод!BA193,Ввод!BG193))</f>
        <v>-</v>
      </c>
      <c r="AD62" s="435">
        <f>CHOOSE(Ввод!$FG$5,Ввод!DR63,Ввод!DX63,Ввод!ED63)</f>
        <v>17</v>
      </c>
      <c r="AE62" s="436">
        <f>CHOOSE(Ввод!$FG$5,Ввод!DS63,Ввод!DY63,Ввод!EE63)</f>
        <v>19</v>
      </c>
      <c r="AF62" s="435">
        <f>CHOOSE(Ввод!$FG$5,Ввод!DT63,Ввод!DZ63,Ввод!EF63)</f>
        <v>13</v>
      </c>
      <c r="AG62" s="436">
        <f>CHOOSE(Ввод!$FG$5,Ввод!DU63,Ввод!EA63,Ввод!EG63)</f>
        <v>12</v>
      </c>
      <c r="AH62" s="435">
        <f>CHOOSE(Ввод!$FG$5,Ввод!DV63,Ввод!EB63,Ввод!EH63)</f>
        <v>10</v>
      </c>
      <c r="AI62" s="436">
        <f>CHOOSE(Ввод!$FG$5,Ввод!DW63,Ввод!EC63,Ввод!EI63)</f>
        <v>11</v>
      </c>
      <c r="AJ62" s="693">
        <f xml:space="preserve"> CHOOSE(Ввод!$FG$12,CHOOSE(Ввод!$FG$5,Ввод!EL63,Ввод!ER63,Ввод!EX63),CHOOSE(Ввод!$FG$5,Ввод!CX63,Ввод!DD63,Ввод!DJ63))</f>
        <v>12.8</v>
      </c>
      <c r="AK62" s="694">
        <f xml:space="preserve"> CHOOSE(Ввод!$FG$12,CHOOSE(Ввод!$FG$5,Ввод!EM63,Ввод!ES63,Ввод!EY63),CHOOSE(Ввод!$FG$5,Ввод!CY63,Ввод!DE63,Ввод!DK63))</f>
        <v>23.6</v>
      </c>
      <c r="AL62" s="693">
        <f xml:space="preserve"> CHOOSE(Ввод!$FG$12,CHOOSE(Ввод!$FG$5,Ввод!EN63,Ввод!ET63,Ввод!EZ63),CHOOSE(Ввод!$FG$5,Ввод!CZ63,Ввод!DF63,Ввод!DL63))</f>
        <v>6.1999999999999993</v>
      </c>
      <c r="AM62" s="694">
        <f xml:space="preserve"> CHOOSE(Ввод!$FG$12,CHOOSE(Ввод!$FG$5,Ввод!EO63,Ввод!EU63,Ввод!FA63),CHOOSE(Ввод!$FG$5,Ввод!DA63,Ввод!DG63,Ввод!DM63))</f>
        <v>19.7</v>
      </c>
      <c r="AN62" s="693">
        <f xml:space="preserve"> CHOOSE(Ввод!$FG$12,CHOOSE(Ввод!$FG$5,Ввод!EP63,Ввод!EV63,Ввод!FB63),CHOOSE(Ввод!$FG$5,Ввод!DB63,Ввод!DH63,Ввод!DN63))</f>
        <v>7.1999999999999993</v>
      </c>
      <c r="AO62" s="694">
        <f xml:space="preserve"> CHOOSE(Ввод!$FG$12,CHOOSE(Ввод!$FG$5,Ввод!EQ63,Ввод!EW63,Ввод!FC63),CHOOSE(Ввод!$FG$5,Ввод!DC63,Ввод!DI63,Ввод!DO63))</f>
        <v>34.200000000000003</v>
      </c>
      <c r="AP62" s="7"/>
      <c r="AS62" s="1075"/>
      <c r="AT62" s="1075"/>
      <c r="AU62" s="1075"/>
      <c r="AV62" s="1075"/>
      <c r="AW62" s="1075"/>
      <c r="AX62" s="1075"/>
      <c r="AY62" s="1075"/>
      <c r="AZ62" s="1075"/>
      <c r="CK62" s="1079"/>
      <c r="CL62" s="1079"/>
      <c r="CN62" s="1061"/>
      <c r="CO62" s="1061"/>
      <c r="CP62" s="1061"/>
      <c r="CQ62" s="1061"/>
      <c r="CR62" s="1061"/>
      <c r="CS62" s="1061"/>
      <c r="CT62" s="1061"/>
      <c r="CU62" s="1061"/>
      <c r="CV62" s="1061"/>
      <c r="CW62" s="1061"/>
      <c r="CX62" s="1061"/>
      <c r="CY62" s="1061"/>
      <c r="CZ62" s="1061"/>
      <c r="DA62" s="1061"/>
    </row>
    <row r="63" spans="1:138" ht="11.85" customHeight="1" x14ac:dyDescent="0.25">
      <c r="A63" s="931">
        <v>60</v>
      </c>
      <c r="B63" s="932" t="str">
        <f>Ст.прогноза!I61</f>
        <v>Куйб.</v>
      </c>
      <c r="C63" s="932" t="str">
        <f>Ст.прогноза!D61</f>
        <v>Башкирский</v>
      </c>
      <c r="D63" s="933" t="str">
        <f>Ст.прогноза!E61</f>
        <v>Уфа</v>
      </c>
      <c r="E63" s="934">
        <f>Ст.прогноза!G61</f>
        <v>2</v>
      </c>
      <c r="F63" s="429" t="str">
        <f>CHOOSE(Ввод!$FG$5,Ввод!AP64,Ввод!AV64,Ввод!BB64)</f>
        <v/>
      </c>
      <c r="G63" s="430" t="str">
        <f>CHOOSE(Ввод!$FG$5,Ввод!AQ64,Ввод!AW64,Ввод!BC64)</f>
        <v>··</v>
      </c>
      <c r="H63" s="429" t="str">
        <f>CHOOSE(Ввод!$FG$5,Ввод!AR64,Ввод!AX64,Ввод!BD64)</f>
        <v>·</v>
      </c>
      <c r="I63" s="430" t="str">
        <f>CHOOSE(Ввод!$FG$5,Ввод!AS64,Ввод!AY64,Ввод!BE64)</f>
        <v>··</v>
      </c>
      <c r="J63" s="429" t="str">
        <f>CHOOSE(Ввод!$FG$5,Ввод!AT64,Ввод!AZ64,Ввод!BF64)</f>
        <v/>
      </c>
      <c r="K63" s="430" t="str">
        <f>CHOOSE(Ввод!$FG$5,Ввод!AU64,Ввод!BA64,Ввод!BG64)</f>
        <v>·</v>
      </c>
      <c r="L63" s="431">
        <f>CHOOSE(Ввод!$FG$5,Ввод!BJ64,Ввод!BP64,Ввод!BV64)</f>
        <v>0</v>
      </c>
      <c r="M63" s="432">
        <f>CHOOSE(Ввод!$FG$5,Ввод!BK64,Ввод!BQ64,Ввод!BW64)</f>
        <v>5</v>
      </c>
      <c r="N63" s="431">
        <f>CHOOSE(Ввод!$FG$5,Ввод!BL64,Ввод!BR64,Ввод!BX64)</f>
        <v>1</v>
      </c>
      <c r="O63" s="432">
        <f>CHOOSE(Ввод!$FG$5,Ввод!BM64,Ввод!BS64,Ввод!BY64)</f>
        <v>5</v>
      </c>
      <c r="P63" s="431">
        <f>CHOOSE(Ввод!$FG$5,Ввод!BN64,Ввод!BT64,Ввод!BZ64)</f>
        <v>0</v>
      </c>
      <c r="Q63" s="433">
        <f>CHOOSE(Ввод!$FG$5,Ввод!BO64,Ввод!BU64,Ввод!CA64)</f>
        <v>2</v>
      </c>
      <c r="R63" s="650">
        <f>CHOOSE(Ввод!$FG$5,Ввод!CD64,Ввод!CJ64,Ввод!CP64)</f>
        <v>12.1</v>
      </c>
      <c r="S63" s="651">
        <f>CHOOSE(Ввод!$FG$5,Ввод!CE64,Ввод!CK64,Ввод!CQ64)</f>
        <v>17.600000000000001</v>
      </c>
      <c r="T63" s="650">
        <f>CHOOSE(Ввод!$FG$5,Ввод!CF64,Ввод!CL64,Ввод!CR64)</f>
        <v>13.1</v>
      </c>
      <c r="U63" s="651">
        <f>CHOOSE(Ввод!$FG$5,Ввод!CG64,Ввод!CM64,Ввод!CS64)</f>
        <v>15</v>
      </c>
      <c r="V63" s="650">
        <f>CHOOSE(Ввод!$FG$5,Ввод!CH64,Ввод!CN64,Ввод!CT64)</f>
        <v>8.9</v>
      </c>
      <c r="W63" s="651">
        <f>CHOOSE(Ввод!$FG$5,Ввод!CI64,Ввод!CO64,Ввод!CU64)</f>
        <v>14.2</v>
      </c>
      <c r="X63" s="434" t="str">
        <f xml:space="preserve"> CHOOSE(Ввод!$FG$22,CHOOSE(Ввод!$FG$5,Ввод!BJ194,Ввод!BP194,Ввод!BV194),CHOOSE(Ввод!$FG$5,Ввод!AP194,Ввод!AV194,Ввод!BB194))</f>
        <v>-</v>
      </c>
      <c r="Y63" s="417" t="str">
        <f xml:space="preserve"> CHOOSE(Ввод!$FG$22,CHOOSE(Ввод!$FG$5,Ввод!BK194,Ввод!BQ194,Ввод!BW194),CHOOSE(Ввод!$FG$5,Ввод!AQ194,Ввод!AW194,Ввод!BC194))</f>
        <v>-</v>
      </c>
      <c r="Z63" s="434" t="str">
        <f xml:space="preserve"> CHOOSE(Ввод!$FG$22,CHOOSE(Ввод!$FG$5,Ввод!BL194,Ввод!BR194,Ввод!BX194),CHOOSE(Ввод!$FG$5,Ввод!AR194,Ввод!AX194,Ввод!BD194))</f>
        <v>-</v>
      </c>
      <c r="AA63" s="417" t="str">
        <f xml:space="preserve"> CHOOSE(Ввод!$FG$22,CHOOSE(Ввод!$FG$5,Ввод!BM194,Ввод!BS194,Ввод!BY194),CHOOSE(Ввод!$FG$5,Ввод!AS194,Ввод!AY194,Ввод!BE194))</f>
        <v>-</v>
      </c>
      <c r="AB63" s="434" t="str">
        <f xml:space="preserve"> CHOOSE(Ввод!$FG$22,CHOOSE(Ввод!$FG$5,Ввод!BN194,Ввод!BT194,Ввод!BZ194),CHOOSE(Ввод!$FG$5,Ввод!AT194,Ввод!AZ194,Ввод!BF194))</f>
        <v>-</v>
      </c>
      <c r="AC63" s="417" t="str">
        <f xml:space="preserve"> CHOOSE(Ввод!$FG$22,CHOOSE(Ввод!$FG$5,Ввод!BO194,Ввод!BU194,Ввод!CA194),CHOOSE(Ввод!$FG$5,Ввод!AU194,Ввод!BA194,Ввод!BG194))</f>
        <v>-</v>
      </c>
      <c r="AD63" s="435">
        <f>CHOOSE(Ввод!$FG$5,Ввод!DR64,Ввод!DX64,Ввод!ED64)</f>
        <v>12</v>
      </c>
      <c r="AE63" s="436">
        <f>CHOOSE(Ввод!$FG$5,Ввод!DS64,Ввод!DY64,Ввод!EE64)</f>
        <v>22</v>
      </c>
      <c r="AF63" s="435">
        <f>CHOOSE(Ввод!$FG$5,Ввод!DT64,Ввод!DZ64,Ввод!EF64)</f>
        <v>18</v>
      </c>
      <c r="AG63" s="436">
        <f>CHOOSE(Ввод!$FG$5,Ввод!DU64,Ввод!EA64,Ввод!EG64)</f>
        <v>13</v>
      </c>
      <c r="AH63" s="435">
        <f>CHOOSE(Ввод!$FG$5,Ввод!DV64,Ввод!EB64,Ввод!EH64)</f>
        <v>13</v>
      </c>
      <c r="AI63" s="436">
        <f>CHOOSE(Ввод!$FG$5,Ввод!DW64,Ввод!EC64,Ввод!EI64)</f>
        <v>11</v>
      </c>
      <c r="AJ63" s="693">
        <f xml:space="preserve"> CHOOSE(Ввод!$FG$12,CHOOSE(Ввод!$FG$5,Ввод!EL64,Ввод!ER64,Ввод!EX64),CHOOSE(Ввод!$FG$5,Ввод!CX64,Ввод!DD64,Ввод!DJ64))</f>
        <v>10.1</v>
      </c>
      <c r="AK63" s="694">
        <f xml:space="preserve"> CHOOSE(Ввод!$FG$12,CHOOSE(Ввод!$FG$5,Ввод!EM64,Ввод!ES64,Ввод!EY64),CHOOSE(Ввод!$FG$5,Ввод!CY64,Ввод!DE64,Ввод!DK64))</f>
        <v>21.6</v>
      </c>
      <c r="AL63" s="693">
        <f xml:space="preserve"> CHOOSE(Ввод!$FG$12,CHOOSE(Ввод!$FG$5,Ввод!EN64,Ввод!ET64,Ввод!EZ64),CHOOSE(Ввод!$FG$5,Ввод!CZ64,Ввод!DF64,Ввод!DL64))</f>
        <v>11.1</v>
      </c>
      <c r="AM63" s="694">
        <f xml:space="preserve"> CHOOSE(Ввод!$FG$12,CHOOSE(Ввод!$FG$5,Ввод!EO64,Ввод!EU64,Ввод!FA64),CHOOSE(Ввод!$FG$5,Ввод!DA64,Ввод!DG64,Ввод!DM64))</f>
        <v>25</v>
      </c>
      <c r="AN63" s="693">
        <f xml:space="preserve"> CHOOSE(Ввод!$FG$12,CHOOSE(Ввод!$FG$5,Ввод!EP64,Ввод!EV64,Ввод!FB64),CHOOSE(Ввод!$FG$5,Ввод!DB64,Ввод!DH64,Ввод!DN64))</f>
        <v>6.9</v>
      </c>
      <c r="AO63" s="694">
        <f xml:space="preserve"> CHOOSE(Ввод!$FG$12,CHOOSE(Ввод!$FG$5,Ввод!EQ64,Ввод!EW64,Ввод!FC64),CHOOSE(Ввод!$FG$5,Ввод!DC64,Ввод!DI64,Ввод!DO64))</f>
        <v>20.2</v>
      </c>
      <c r="AP63" s="7"/>
      <c r="AS63" s="1075"/>
      <c r="AT63" s="1075"/>
      <c r="AU63" s="1075"/>
      <c r="AV63" s="1075"/>
      <c r="AW63" s="1075"/>
      <c r="AX63" s="1075"/>
      <c r="AY63" s="1075"/>
      <c r="AZ63" s="1075"/>
      <c r="CK63" s="1079"/>
      <c r="CL63" s="1079"/>
      <c r="CN63" s="1061"/>
      <c r="CO63" s="1061"/>
      <c r="CP63" s="1061"/>
      <c r="CQ63" s="1061"/>
      <c r="CR63" s="1061"/>
      <c r="CS63" s="1061"/>
      <c r="CT63" s="1061"/>
      <c r="CU63" s="1061"/>
      <c r="CV63" s="1061"/>
      <c r="CW63" s="1061"/>
      <c r="CX63" s="1061"/>
      <c r="CY63" s="1061"/>
      <c r="CZ63" s="1061"/>
      <c r="DA63" s="1061"/>
    </row>
    <row r="64" spans="1:138" ht="11.85" customHeight="1" x14ac:dyDescent="0.25">
      <c r="A64" s="931">
        <v>61</v>
      </c>
      <c r="B64" s="932" t="str">
        <f>Ст.прогноза!I62</f>
        <v>Куйб.</v>
      </c>
      <c r="C64" s="932" t="str">
        <f>Ст.прогноза!D62</f>
        <v>Пензенский</v>
      </c>
      <c r="D64" s="933" t="str">
        <f>Ст.прогноза!E62</f>
        <v>Рузаевка</v>
      </c>
      <c r="E64" s="934">
        <f>Ст.прогноза!G62</f>
        <v>0</v>
      </c>
      <c r="F64" s="429" t="str">
        <f>CHOOSE(Ввод!$FG$5,Ввод!AP65,Ввод!AV65,Ввод!BB65)</f>
        <v>···</v>
      </c>
      <c r="G64" s="430" t="str">
        <f>CHOOSE(Ввод!$FG$5,Ввод!AQ65,Ввод!AW65,Ввод!BC65)</f>
        <v>··</v>
      </c>
      <c r="H64" s="429" t="str">
        <f>CHOOSE(Ввод!$FG$5,Ввод!AR65,Ввод!AX65,Ввод!BD65)</f>
        <v/>
      </c>
      <c r="I64" s="430" t="str">
        <f>CHOOSE(Ввод!$FG$5,Ввод!AS65,Ввод!AY65,Ввод!BE65)</f>
        <v>·</v>
      </c>
      <c r="J64" s="429" t="str">
        <f>CHOOSE(Ввод!$FG$5,Ввод!AT65,Ввод!AZ65,Ввод!BF65)</f>
        <v/>
      </c>
      <c r="K64" s="430" t="str">
        <f>CHOOSE(Ввод!$FG$5,Ввод!AU65,Ввод!BA65,Ввод!BG65)</f>
        <v/>
      </c>
      <c r="L64" s="431">
        <f>CHOOSE(Ввод!$FG$5,Ввод!BJ65,Ввод!BP65,Ввод!BV65)</f>
        <v>20</v>
      </c>
      <c r="M64" s="432">
        <f>CHOOSE(Ввод!$FG$5,Ввод!BK65,Ввод!BQ65,Ввод!BW65)</f>
        <v>3</v>
      </c>
      <c r="N64" s="431">
        <f>CHOOSE(Ввод!$FG$5,Ввод!BL65,Ввод!BR65,Ввод!BX65)</f>
        <v>0</v>
      </c>
      <c r="O64" s="432">
        <f>CHOOSE(Ввод!$FG$5,Ввод!BM65,Ввод!BS65,Ввод!BY65)</f>
        <v>2</v>
      </c>
      <c r="P64" s="431">
        <f>CHOOSE(Ввод!$FG$5,Ввод!BN65,Ввод!BT65,Ввод!BZ65)</f>
        <v>0</v>
      </c>
      <c r="Q64" s="433">
        <f>CHOOSE(Ввод!$FG$5,Ввод!BO65,Ввод!BU65,Ввод!CA65)</f>
        <v>0</v>
      </c>
      <c r="R64" s="650">
        <f>CHOOSE(Ввод!$FG$5,Ввод!CD65,Ввод!CJ65,Ввод!CP65)</f>
        <v>8.3000000000000007</v>
      </c>
      <c r="S64" s="651">
        <f>CHOOSE(Ввод!$FG$5,Ввод!CE65,Ввод!CK65,Ввод!CQ65)</f>
        <v>13.4</v>
      </c>
      <c r="T64" s="650">
        <f>CHOOSE(Ввод!$FG$5,Ввод!CF65,Ввод!CL65,Ввод!CR65)</f>
        <v>7.8</v>
      </c>
      <c r="U64" s="651">
        <f>CHOOSE(Ввод!$FG$5,Ввод!CG65,Ввод!CM65,Ввод!CS65)</f>
        <v>13</v>
      </c>
      <c r="V64" s="650">
        <f>CHOOSE(Ввод!$FG$5,Ввод!CH65,Ввод!CN65,Ввод!CT65)</f>
        <v>8</v>
      </c>
      <c r="W64" s="651">
        <f>CHOOSE(Ввод!$FG$5,Ввод!CI65,Ввод!CO65,Ввод!CU65)</f>
        <v>21.8</v>
      </c>
      <c r="X64" s="434" t="str">
        <f xml:space="preserve"> CHOOSE(Ввод!$FG$22,CHOOSE(Ввод!$FG$5,Ввод!BJ195,Ввод!BP195,Ввод!BV195),CHOOSE(Ввод!$FG$5,Ввод!AP195,Ввод!AV195,Ввод!BB195))</f>
        <v>-</v>
      </c>
      <c r="Y64" s="417" t="str">
        <f xml:space="preserve"> CHOOSE(Ввод!$FG$22,CHOOSE(Ввод!$FG$5,Ввод!BK195,Ввод!BQ195,Ввод!BW195),CHOOSE(Ввод!$FG$5,Ввод!AQ195,Ввод!AW195,Ввод!BC195))</f>
        <v>-</v>
      </c>
      <c r="Z64" s="434" t="str">
        <f xml:space="preserve"> CHOOSE(Ввод!$FG$22,CHOOSE(Ввод!$FG$5,Ввод!BL195,Ввод!BR195,Ввод!BX195),CHOOSE(Ввод!$FG$5,Ввод!AR195,Ввод!AX195,Ввод!BD195))</f>
        <v>-</v>
      </c>
      <c r="AA64" s="417" t="str">
        <f xml:space="preserve"> CHOOSE(Ввод!$FG$22,CHOOSE(Ввод!$FG$5,Ввод!BM195,Ввод!BS195,Ввод!BY195),CHOOSE(Ввод!$FG$5,Ввод!AS195,Ввод!AY195,Ввод!BE195))</f>
        <v>-</v>
      </c>
      <c r="AB64" s="434" t="str">
        <f xml:space="preserve"> CHOOSE(Ввод!$FG$22,CHOOSE(Ввод!$FG$5,Ввод!BN195,Ввод!BT195,Ввод!BZ195),CHOOSE(Ввод!$FG$5,Ввод!AT195,Ввод!AZ195,Ввод!BF195))</f>
        <v>-</v>
      </c>
      <c r="AC64" s="417" t="str">
        <f xml:space="preserve"> CHOOSE(Ввод!$FG$22,CHOOSE(Ввод!$FG$5,Ввод!BO195,Ввод!BU195,Ввод!CA195),CHOOSE(Ввод!$FG$5,Ввод!AU195,Ввод!BA195,Ввод!BG195))</f>
        <v>-</v>
      </c>
      <c r="AD64" s="435">
        <f>CHOOSE(Ввод!$FG$5,Ввод!DR65,Ввод!DX65,Ввод!ED65)</f>
        <v>13</v>
      </c>
      <c r="AE64" s="436">
        <f>CHOOSE(Ввод!$FG$5,Ввод!DS65,Ввод!DY65,Ввод!EE65)</f>
        <v>12</v>
      </c>
      <c r="AF64" s="435">
        <f>CHOOSE(Ввод!$FG$5,Ввод!DT65,Ввод!DZ65,Ввод!EF65)</f>
        <v>11</v>
      </c>
      <c r="AG64" s="436">
        <f>CHOOSE(Ввод!$FG$5,Ввод!DU65,Ввод!EA65,Ввод!EG65)</f>
        <v>11</v>
      </c>
      <c r="AH64" s="435">
        <f>CHOOSE(Ввод!$FG$5,Ввод!DV65,Ввод!EB65,Ввод!EH65)</f>
        <v>11</v>
      </c>
      <c r="AI64" s="436">
        <f>CHOOSE(Ввод!$FG$5,Ввод!DW65,Ввод!EC65,Ввод!EI65)</f>
        <v>11</v>
      </c>
      <c r="AJ64" s="693">
        <f xml:space="preserve"> CHOOSE(Ввод!$FG$12,CHOOSE(Ввод!$FG$5,Ввод!EL65,Ввод!ER65,Ввод!EX65),CHOOSE(Ввод!$FG$5,Ввод!CX65,Ввод!DD65,Ввод!DJ65))</f>
        <v>6.3000000000000007</v>
      </c>
      <c r="AK64" s="694">
        <f xml:space="preserve"> CHOOSE(Ввод!$FG$12,CHOOSE(Ввод!$FG$5,Ввод!EM65,Ввод!ES65,Ввод!EY65),CHOOSE(Ввод!$FG$5,Ввод!CY65,Ввод!DE65,Ввод!DK65))</f>
        <v>17.399999999999999</v>
      </c>
      <c r="AL64" s="693">
        <f xml:space="preserve"> CHOOSE(Ввод!$FG$12,CHOOSE(Ввод!$FG$5,Ввод!EN65,Ввод!ET65,Ввод!EZ65),CHOOSE(Ввод!$FG$5,Ввод!CZ65,Ввод!DF65,Ввод!DL65))</f>
        <v>5.8</v>
      </c>
      <c r="AM64" s="694">
        <f xml:space="preserve"> CHOOSE(Ввод!$FG$12,CHOOSE(Ввод!$FG$5,Ввод!EO65,Ввод!EU65,Ввод!FA65),CHOOSE(Ввод!$FG$5,Ввод!DA65,Ввод!DG65,Ввод!DM65))</f>
        <v>19</v>
      </c>
      <c r="AN64" s="693">
        <f xml:space="preserve"> CHOOSE(Ввод!$FG$12,CHOOSE(Ввод!$FG$5,Ввод!EP65,Ввод!EV65,Ввод!FB65),CHOOSE(Ввод!$FG$5,Ввод!DB65,Ввод!DH65,Ввод!DN65))</f>
        <v>6</v>
      </c>
      <c r="AO64" s="694">
        <f xml:space="preserve"> CHOOSE(Ввод!$FG$12,CHOOSE(Ввод!$FG$5,Ввод!EQ65,Ввод!EW65,Ввод!FC65),CHOOSE(Ввод!$FG$5,Ввод!DC65,Ввод!DI65,Ввод!DO65))</f>
        <v>36.799999999999997</v>
      </c>
      <c r="AP64" s="7"/>
      <c r="CK64" s="1079"/>
      <c r="CL64" s="1079"/>
      <c r="CN64" s="1061"/>
      <c r="CO64" s="1061"/>
      <c r="CP64" s="1061"/>
      <c r="CQ64" s="1061"/>
      <c r="CR64" s="1061"/>
      <c r="CS64" s="1061"/>
      <c r="CT64" s="1061"/>
      <c r="CU64" s="1061"/>
      <c r="CV64" s="1061"/>
      <c r="CW64" s="1061"/>
      <c r="CX64" s="1061"/>
      <c r="CY64" s="1061"/>
      <c r="CZ64" s="1061"/>
      <c r="DA64" s="1061"/>
    </row>
    <row r="65" spans="1:105" ht="11.85" customHeight="1" x14ac:dyDescent="0.25">
      <c r="A65" s="931">
        <v>62</v>
      </c>
      <c r="B65" s="932" t="str">
        <f>Ст.прогноза!I63</f>
        <v>Куйб.</v>
      </c>
      <c r="C65" s="932" t="str">
        <f>Ст.прогноза!D63</f>
        <v>Самарский</v>
      </c>
      <c r="D65" s="933" t="str">
        <f>Ст.прогноза!E63</f>
        <v>Абдулино</v>
      </c>
      <c r="E65" s="934">
        <f>Ст.прогноза!G63</f>
        <v>2</v>
      </c>
      <c r="F65" s="429" t="str">
        <f>CHOOSE(Ввод!$FG$5,Ввод!AP66,Ввод!AV66,Ввод!BB66)</f>
        <v/>
      </c>
      <c r="G65" s="430" t="str">
        <f>CHOOSE(Ввод!$FG$5,Ввод!AQ66,Ввод!AW66,Ввод!BC66)</f>
        <v>··</v>
      </c>
      <c r="H65" s="429" t="str">
        <f>CHOOSE(Ввод!$FG$5,Ввод!AR66,Ввод!AX66,Ввод!BD66)</f>
        <v>·</v>
      </c>
      <c r="I65" s="430" t="str">
        <f>CHOOSE(Ввод!$FG$5,Ввод!AS66,Ввод!AY66,Ввод!BE66)</f>
        <v>··</v>
      </c>
      <c r="J65" s="429" t="str">
        <f>CHOOSE(Ввод!$FG$5,Ввод!AT66,Ввод!AZ66,Ввод!BF66)</f>
        <v/>
      </c>
      <c r="K65" s="430" t="str">
        <f>CHOOSE(Ввод!$FG$5,Ввод!AU66,Ввод!BA66,Ввод!BG66)</f>
        <v>·</v>
      </c>
      <c r="L65" s="431">
        <f>CHOOSE(Ввод!$FG$5,Ввод!BJ66,Ввод!BP66,Ввод!BV66)</f>
        <v>0</v>
      </c>
      <c r="M65" s="432">
        <f>CHOOSE(Ввод!$FG$5,Ввод!BK66,Ввод!BQ66,Ввод!BW66)</f>
        <v>3</v>
      </c>
      <c r="N65" s="431">
        <f>CHOOSE(Ввод!$FG$5,Ввод!BL66,Ввод!BR66,Ввод!BX66)</f>
        <v>2</v>
      </c>
      <c r="O65" s="432">
        <f>CHOOSE(Ввод!$FG$5,Ввод!BM66,Ввод!BS66,Ввод!BY66)</f>
        <v>5</v>
      </c>
      <c r="P65" s="431">
        <f>CHOOSE(Ввод!$FG$5,Ввод!BN66,Ввод!BT66,Ввод!BZ66)</f>
        <v>0</v>
      </c>
      <c r="Q65" s="433">
        <f>CHOOSE(Ввод!$FG$5,Ввод!BO66,Ввод!BU66,Ввод!CA66)</f>
        <v>1</v>
      </c>
      <c r="R65" s="650">
        <f>CHOOSE(Ввод!$FG$5,Ввод!CD66,Ввод!CJ66,Ввод!CP66)</f>
        <v>12.3</v>
      </c>
      <c r="S65" s="651">
        <f>CHOOSE(Ввод!$FG$5,Ввод!CE66,Ввод!CK66,Ввод!CQ66)</f>
        <v>21.2</v>
      </c>
      <c r="T65" s="650">
        <f>CHOOSE(Ввод!$FG$5,Ввод!CF66,Ввод!CL66,Ввод!CR66)</f>
        <v>9.6999999999999993</v>
      </c>
      <c r="U65" s="651">
        <f>CHOOSE(Ввод!$FG$5,Ввод!CG66,Ввод!CM66,Ввод!CS66)</f>
        <v>14.9</v>
      </c>
      <c r="V65" s="650">
        <f>CHOOSE(Ввод!$FG$5,Ввод!CH66,Ввод!CN66,Ввод!CT66)</f>
        <v>8.3000000000000007</v>
      </c>
      <c r="W65" s="651">
        <f>CHOOSE(Ввод!$FG$5,Ввод!CI66,Ввод!CO66,Ввод!CU66)</f>
        <v>15.5</v>
      </c>
      <c r="X65" s="434" t="str">
        <f xml:space="preserve"> CHOOSE(Ввод!$FG$22,CHOOSE(Ввод!$FG$5,Ввод!BJ196,Ввод!BP196,Ввод!BV196),CHOOSE(Ввод!$FG$5,Ввод!AP196,Ввод!AV196,Ввод!BB196))</f>
        <v>-</v>
      </c>
      <c r="Y65" s="417" t="str">
        <f xml:space="preserve"> CHOOSE(Ввод!$FG$22,CHOOSE(Ввод!$FG$5,Ввод!BK196,Ввод!BQ196,Ввод!BW196),CHOOSE(Ввод!$FG$5,Ввод!AQ196,Ввод!AW196,Ввод!BC196))</f>
        <v>-</v>
      </c>
      <c r="Z65" s="434" t="str">
        <f xml:space="preserve"> CHOOSE(Ввод!$FG$22,CHOOSE(Ввод!$FG$5,Ввод!BL196,Ввод!BR196,Ввод!BX196),CHOOSE(Ввод!$FG$5,Ввод!AR196,Ввод!AX196,Ввод!BD196))</f>
        <v>-</v>
      </c>
      <c r="AA65" s="417" t="str">
        <f xml:space="preserve"> CHOOSE(Ввод!$FG$22,CHOOSE(Ввод!$FG$5,Ввод!BM196,Ввод!BS196,Ввод!BY196),CHOOSE(Ввод!$FG$5,Ввод!AS196,Ввод!AY196,Ввод!BE196))</f>
        <v>-</v>
      </c>
      <c r="AB65" s="434" t="str">
        <f xml:space="preserve"> CHOOSE(Ввод!$FG$22,CHOOSE(Ввод!$FG$5,Ввод!BN196,Ввод!BT196,Ввод!BZ196),CHOOSE(Ввод!$FG$5,Ввод!AT196,Ввод!AZ196,Ввод!BF196))</f>
        <v>-</v>
      </c>
      <c r="AC65" s="417" t="str">
        <f xml:space="preserve"> CHOOSE(Ввод!$FG$22,CHOOSE(Ввод!$FG$5,Ввод!BO196,Ввод!BU196,Ввод!CA196),CHOOSE(Ввод!$FG$5,Ввод!AU196,Ввод!BA196,Ввод!BG196))</f>
        <v>-</v>
      </c>
      <c r="AD65" s="435">
        <f>CHOOSE(Ввод!$FG$5,Ввод!DR66,Ввод!DX66,Ввод!ED66)</f>
        <v>14</v>
      </c>
      <c r="AE65" s="436">
        <f>CHOOSE(Ввод!$FG$5,Ввод!DS66,Ввод!DY66,Ввод!EE66)</f>
        <v>21</v>
      </c>
      <c r="AF65" s="435">
        <f>CHOOSE(Ввод!$FG$5,Ввод!DT66,Ввод!DZ66,Ввод!EF66)</f>
        <v>18</v>
      </c>
      <c r="AG65" s="436">
        <f>CHOOSE(Ввод!$FG$5,Ввод!DU66,Ввод!EA66,Ввод!EG66)</f>
        <v>13</v>
      </c>
      <c r="AH65" s="435">
        <f>CHOOSE(Ввод!$FG$5,Ввод!DV66,Ввод!EB66,Ввод!EH66)</f>
        <v>12</v>
      </c>
      <c r="AI65" s="436">
        <f>CHOOSE(Ввод!$FG$5,Ввод!DW66,Ввод!EC66,Ввод!EI66)</f>
        <v>12</v>
      </c>
      <c r="AJ65" s="693">
        <f xml:space="preserve"> CHOOSE(Ввод!$FG$12,CHOOSE(Ввод!$FG$5,Ввод!EL66,Ввод!ER66,Ввод!EX66),CHOOSE(Ввод!$FG$5,Ввод!CX66,Ввод!DD66,Ввод!DJ66))</f>
        <v>10.3</v>
      </c>
      <c r="AK65" s="694">
        <f xml:space="preserve"> CHOOSE(Ввод!$FG$12,CHOOSE(Ввод!$FG$5,Ввод!EM66,Ввод!ES66,Ввод!EY66),CHOOSE(Ввод!$FG$5,Ввод!CY66,Ввод!DE66,Ввод!DK66))</f>
        <v>27.2</v>
      </c>
      <c r="AL65" s="693">
        <f xml:space="preserve"> CHOOSE(Ввод!$FG$12,CHOOSE(Ввод!$FG$5,Ввод!EN66,Ввод!ET66,Ввод!EZ66),CHOOSE(Ввод!$FG$5,Ввод!CZ66,Ввод!DF66,Ввод!DL66))</f>
        <v>7.6999999999999993</v>
      </c>
      <c r="AM65" s="694">
        <f xml:space="preserve"> CHOOSE(Ввод!$FG$12,CHOOSE(Ввод!$FG$5,Ввод!EO66,Ввод!EU66,Ввод!FA66),CHOOSE(Ввод!$FG$5,Ввод!DA66,Ввод!DG66,Ввод!DM66))</f>
        <v>20.9</v>
      </c>
      <c r="AN65" s="693">
        <f xml:space="preserve"> CHOOSE(Ввод!$FG$12,CHOOSE(Ввод!$FG$5,Ввод!EP66,Ввод!EV66,Ввод!FB66),CHOOSE(Ввод!$FG$5,Ввод!DB66,Ввод!DH66,Ввод!DN66))</f>
        <v>6.3000000000000007</v>
      </c>
      <c r="AO65" s="694">
        <f xml:space="preserve"> CHOOSE(Ввод!$FG$12,CHOOSE(Ввод!$FG$5,Ввод!EQ66,Ввод!EW66,Ввод!FC66),CHOOSE(Ввод!$FG$5,Ввод!DC66,Ввод!DI66,Ввод!DO66))</f>
        <v>21.2</v>
      </c>
      <c r="AP65" s="7"/>
      <c r="CK65" s="1079"/>
      <c r="CL65" s="1079"/>
      <c r="CN65" s="1061"/>
      <c r="CO65" s="1061"/>
      <c r="CP65" s="1061"/>
      <c r="CQ65" s="1061"/>
      <c r="CR65" s="1061"/>
      <c r="CS65" s="1061"/>
      <c r="CT65" s="1061"/>
      <c r="CU65" s="1061"/>
      <c r="CV65" s="1061"/>
      <c r="CW65" s="1061"/>
      <c r="CX65" s="1061"/>
      <c r="CY65" s="1061"/>
      <c r="CZ65" s="1061"/>
      <c r="DA65" s="1061"/>
    </row>
    <row r="66" spans="1:105" ht="11.85" customHeight="1" x14ac:dyDescent="0.25">
      <c r="A66" s="935">
        <v>63</v>
      </c>
      <c r="B66" s="936" t="str">
        <f>Ст.прогноза!I64</f>
        <v>Куйб.</v>
      </c>
      <c r="C66" s="936" t="str">
        <f>Ст.прогноза!D64</f>
        <v>Волго-Камский</v>
      </c>
      <c r="D66" s="937" t="str">
        <f>Ст.прогноза!E64</f>
        <v>Биклянь</v>
      </c>
      <c r="E66" s="938">
        <f>Ст.прогноза!G64</f>
        <v>0</v>
      </c>
      <c r="F66" s="444" t="str">
        <f>CHOOSE(Ввод!$FG$5,Ввод!AP67,Ввод!AV67,Ввод!BB67)</f>
        <v>···</v>
      </c>
      <c r="G66" s="445" t="str">
        <f>CHOOSE(Ввод!$FG$5,Ввод!AQ67,Ввод!AW67,Ввод!BC67)</f>
        <v>···</v>
      </c>
      <c r="H66" s="444" t="str">
        <f>CHOOSE(Ввод!$FG$5,Ввод!AR67,Ввод!AX67,Ввод!BD67)</f>
        <v>··</v>
      </c>
      <c r="I66" s="445" t="str">
        <f>CHOOSE(Ввод!$FG$5,Ввод!AS67,Ввод!AY67,Ввод!BE67)</f>
        <v>··</v>
      </c>
      <c r="J66" s="444" t="str">
        <f>CHOOSE(Ввод!$FG$5,Ввод!AT67,Ввод!AZ67,Ввод!BF67)</f>
        <v/>
      </c>
      <c r="K66" s="445" t="str">
        <f>CHOOSE(Ввод!$FG$5,Ввод!AU67,Ввод!BA67,Ввод!BG67)</f>
        <v>·</v>
      </c>
      <c r="L66" s="466">
        <f>CHOOSE(Ввод!$FG$5,Ввод!BJ67,Ввод!BP67,Ввод!BV67)</f>
        <v>20</v>
      </c>
      <c r="M66" s="471">
        <f>CHOOSE(Ввод!$FG$5,Ввод!BK67,Ввод!BQ67,Ввод!BW67)</f>
        <v>20</v>
      </c>
      <c r="N66" s="466">
        <f>CHOOSE(Ввод!$FG$5,Ввод!BL67,Ввод!BR67,Ввод!BX67)</f>
        <v>10</v>
      </c>
      <c r="O66" s="471">
        <f>CHOOSE(Ввод!$FG$5,Ввод!BM67,Ввод!BS67,Ввод!BY67)</f>
        <v>5</v>
      </c>
      <c r="P66" s="466">
        <f>CHOOSE(Ввод!$FG$5,Ввод!BN67,Ввод!BT67,Ввод!BZ67)</f>
        <v>0</v>
      </c>
      <c r="Q66" s="472">
        <f>CHOOSE(Ввод!$FG$5,Ввод!BO67,Ввод!BU67,Ввод!CA67)</f>
        <v>2</v>
      </c>
      <c r="R66" s="652">
        <f>CHOOSE(Ввод!$FG$5,Ввод!CD67,Ввод!CJ67,Ввод!CP67)</f>
        <v>12.1</v>
      </c>
      <c r="S66" s="653">
        <f>CHOOSE(Ввод!$FG$5,Ввод!CE67,Ввод!CK67,Ввод!CQ67)</f>
        <v>17.5</v>
      </c>
      <c r="T66" s="652">
        <f>CHOOSE(Ввод!$FG$5,Ввод!CF67,Ввод!CL67,Ввод!CR67)</f>
        <v>9.3000000000000007</v>
      </c>
      <c r="U66" s="653">
        <f>CHOOSE(Ввод!$FG$5,Ввод!CG67,Ввод!CM67,Ввод!CS67)</f>
        <v>12.3</v>
      </c>
      <c r="V66" s="652">
        <f>CHOOSE(Ввод!$FG$5,Ввод!CH67,Ввод!CN67,Ввод!CT67)</f>
        <v>8.1</v>
      </c>
      <c r="W66" s="653">
        <f>CHOOSE(Ввод!$FG$5,Ввод!CI67,Ввод!CO67,Ввод!CU67)</f>
        <v>15.4</v>
      </c>
      <c r="X66" s="473" t="str">
        <f xml:space="preserve"> CHOOSE(Ввод!$FG$22,CHOOSE(Ввод!$FG$5,Ввод!BJ197,Ввод!BP197,Ввод!BV197),CHOOSE(Ввод!$FG$5,Ввод!AP197,Ввод!AV197,Ввод!BB197))</f>
        <v>-</v>
      </c>
      <c r="Y66" s="474" t="str">
        <f xml:space="preserve"> CHOOSE(Ввод!$FG$22,CHOOSE(Ввод!$FG$5,Ввод!BK197,Ввод!BQ197,Ввод!BW197),CHOOSE(Ввод!$FG$5,Ввод!AQ197,Ввод!AW197,Ввод!BC197))</f>
        <v>-</v>
      </c>
      <c r="Z66" s="473" t="str">
        <f xml:space="preserve"> CHOOSE(Ввод!$FG$22,CHOOSE(Ввод!$FG$5,Ввод!BL197,Ввод!BR197,Ввод!BX197),CHOOSE(Ввод!$FG$5,Ввод!AR197,Ввод!AX197,Ввод!BD197))</f>
        <v>-</v>
      </c>
      <c r="AA66" s="474" t="str">
        <f xml:space="preserve"> CHOOSE(Ввод!$FG$22,CHOOSE(Ввод!$FG$5,Ввод!BM197,Ввод!BS197,Ввод!BY197),CHOOSE(Ввод!$FG$5,Ввод!AS197,Ввод!AY197,Ввод!BE197))</f>
        <v>-</v>
      </c>
      <c r="AB66" s="473" t="str">
        <f xml:space="preserve"> CHOOSE(Ввод!$FG$22,CHOOSE(Ввод!$FG$5,Ввод!BN197,Ввод!BT197,Ввод!BZ197),CHOOSE(Ввод!$FG$5,Ввод!AT197,Ввод!AZ197,Ввод!BF197))</f>
        <v>-</v>
      </c>
      <c r="AC66" s="474" t="str">
        <f xml:space="preserve"> CHOOSE(Ввод!$FG$22,CHOOSE(Ввод!$FG$5,Ввод!BO197,Ввод!BU197,Ввод!CA197),CHOOSE(Ввод!$FG$5,Ввод!AU197,Ввод!BA197,Ввод!BG197))</f>
        <v>-</v>
      </c>
      <c r="AD66" s="475">
        <f>CHOOSE(Ввод!$FG$5,Ввод!DR67,Ввод!DX67,Ввод!ED67)</f>
        <v>10</v>
      </c>
      <c r="AE66" s="476">
        <f>CHOOSE(Ввод!$FG$5,Ввод!DS67,Ввод!DY67,Ввод!EE67)</f>
        <v>16</v>
      </c>
      <c r="AF66" s="475">
        <f>CHOOSE(Ввод!$FG$5,Ввод!DT67,Ввод!DZ67,Ввод!EF67)</f>
        <v>18</v>
      </c>
      <c r="AG66" s="476">
        <f>CHOOSE(Ввод!$FG$5,Ввод!DU67,Ввод!EA67,Ввод!EG67)</f>
        <v>13</v>
      </c>
      <c r="AH66" s="475">
        <f>CHOOSE(Ввод!$FG$5,Ввод!DV67,Ввод!EB67,Ввод!EH67)</f>
        <v>12</v>
      </c>
      <c r="AI66" s="476">
        <f>CHOOSE(Ввод!$FG$5,Ввод!DW67,Ввод!EC67,Ввод!EI67)</f>
        <v>11</v>
      </c>
      <c r="AJ66" s="695">
        <f xml:space="preserve"> CHOOSE(Ввод!$FG$12,CHOOSE(Ввод!$FG$5,Ввод!EL67,Ввод!ER67,Ввод!EX67),CHOOSE(Ввод!$FG$5,Ввод!CX67,Ввод!DD67,Ввод!DJ67))</f>
        <v>10.1</v>
      </c>
      <c r="AK66" s="696">
        <f xml:space="preserve"> CHOOSE(Ввод!$FG$12,CHOOSE(Ввод!$FG$5,Ввод!EM67,Ввод!ES67,Ввод!EY67),CHOOSE(Ввод!$FG$5,Ввод!CY67,Ввод!DE67,Ввод!DK67))</f>
        <v>21.5</v>
      </c>
      <c r="AL66" s="695">
        <f xml:space="preserve"> CHOOSE(Ввод!$FG$12,CHOOSE(Ввод!$FG$5,Ввод!EN67,Ввод!ET67,Ввод!EZ67),CHOOSE(Ввод!$FG$5,Ввод!CZ67,Ввод!DF67,Ввод!DL67))</f>
        <v>7.3000000000000007</v>
      </c>
      <c r="AM66" s="696">
        <f xml:space="preserve"> CHOOSE(Ввод!$FG$12,CHOOSE(Ввод!$FG$5,Ввод!EO67,Ввод!EU67,Ввод!FA67),CHOOSE(Ввод!$FG$5,Ввод!DA67,Ввод!DG67,Ввод!DM67))</f>
        <v>16.3</v>
      </c>
      <c r="AN66" s="695">
        <f xml:space="preserve"> CHOOSE(Ввод!$FG$12,CHOOSE(Ввод!$FG$5,Ввод!EP67,Ввод!EV67,Ввод!FB67),CHOOSE(Ввод!$FG$5,Ввод!DB67,Ввод!DH67,Ввод!DN67))</f>
        <v>6.1</v>
      </c>
      <c r="AO66" s="696">
        <f xml:space="preserve"> CHOOSE(Ввод!$FG$12,CHOOSE(Ввод!$FG$5,Ввод!EQ67,Ввод!EW67,Ввод!FC67),CHOOSE(Ввод!$FG$5,Ввод!DC67,Ввод!DI67,Ввод!DO67))</f>
        <v>22.2</v>
      </c>
      <c r="AP66" s="7"/>
      <c r="CK66" s="1079"/>
      <c r="CL66" s="1079"/>
      <c r="CN66" s="1061"/>
      <c r="CO66" s="1061"/>
      <c r="CP66" s="1061"/>
      <c r="CQ66" s="1061"/>
      <c r="CR66" s="1061"/>
      <c r="CS66" s="1061"/>
      <c r="CT66" s="1061"/>
      <c r="CU66" s="1061"/>
      <c r="CV66" s="1061"/>
      <c r="CW66" s="1061"/>
      <c r="CX66" s="1061"/>
      <c r="CY66" s="1061"/>
      <c r="CZ66" s="1061"/>
      <c r="DA66" s="1061"/>
    </row>
    <row r="67" spans="1:105" ht="11.85" customHeight="1" x14ac:dyDescent="0.25">
      <c r="A67" s="927">
        <v>64</v>
      </c>
      <c r="B67" s="928" t="str">
        <f>Ст.прогноза!I65</f>
        <v>Сврд.</v>
      </c>
      <c r="C67" s="928" t="str">
        <f>Ст.прогноза!D65</f>
        <v>Пермский</v>
      </c>
      <c r="D67" s="929" t="str">
        <f>Ст.прогноза!E65</f>
        <v>Пермь</v>
      </c>
      <c r="E67" s="930">
        <f>Ст.прогноза!G65</f>
        <v>2</v>
      </c>
      <c r="F67" s="460" t="str">
        <f>CHOOSE(Ввод!$FG$5,Ввод!AP68,Ввод!AV68,Ввод!BB68)</f>
        <v>··</v>
      </c>
      <c r="G67" s="412" t="str">
        <f>CHOOSE(Ввод!$FG$5,Ввод!AQ68,Ввод!AW68,Ввод!BC68)</f>
        <v>··</v>
      </c>
      <c r="H67" s="460" t="str">
        <f>CHOOSE(Ввод!$FG$5,Ввод!AR68,Ввод!AX68,Ввод!BD68)</f>
        <v>··</v>
      </c>
      <c r="I67" s="412" t="str">
        <f>CHOOSE(Ввод!$FG$5,Ввод!AS68,Ввод!AY68,Ввод!BE68)</f>
        <v>··</v>
      </c>
      <c r="J67" s="460" t="str">
        <f>CHOOSE(Ввод!$FG$5,Ввод!AT68,Ввод!AZ68,Ввод!BF68)</f>
        <v/>
      </c>
      <c r="K67" s="412" t="str">
        <f>CHOOSE(Ввод!$FG$5,Ввод!AU68,Ввод!BA68,Ввод!BG68)</f>
        <v>·</v>
      </c>
      <c r="L67" s="461">
        <f>CHOOSE(Ввод!$FG$5,Ввод!BJ68,Ввод!BP68,Ввод!BV68)</f>
        <v>5</v>
      </c>
      <c r="M67" s="414">
        <f>CHOOSE(Ввод!$FG$5,Ввод!BK68,Ввод!BQ68,Ввод!BW68)</f>
        <v>5</v>
      </c>
      <c r="N67" s="461">
        <f>CHOOSE(Ввод!$FG$5,Ввод!BL68,Ввод!BR68,Ввод!BX68)</f>
        <v>10</v>
      </c>
      <c r="O67" s="414">
        <f>CHOOSE(Ввод!$FG$5,Ввод!BM68,Ввод!BS68,Ввод!BY68)</f>
        <v>5</v>
      </c>
      <c r="P67" s="461">
        <f>CHOOSE(Ввод!$FG$5,Ввод!BN68,Ввод!BT68,Ввод!BZ68)</f>
        <v>0</v>
      </c>
      <c r="Q67" s="415">
        <f>CHOOSE(Ввод!$FG$5,Ввод!BO68,Ввод!BU68,Ввод!CA68)</f>
        <v>1</v>
      </c>
      <c r="R67" s="658">
        <f>CHOOSE(Ввод!$FG$5,Ввод!CD68,Ввод!CJ68,Ввод!CP68)</f>
        <v>11</v>
      </c>
      <c r="S67" s="659">
        <f>CHOOSE(Ввод!$FG$5,Ввод!CE68,Ввод!CK68,Ввод!CQ68)</f>
        <v>14.2</v>
      </c>
      <c r="T67" s="658">
        <f>CHOOSE(Ввод!$FG$5,Ввод!CF68,Ввод!CL68,Ввод!CR68)</f>
        <v>11.1</v>
      </c>
      <c r="U67" s="659">
        <f>CHOOSE(Ввод!$FG$5,Ввод!CG68,Ввод!CM68,Ввод!CS68)</f>
        <v>9.1999999999999993</v>
      </c>
      <c r="V67" s="658">
        <f>CHOOSE(Ввод!$FG$5,Ввод!CH68,Ввод!CN68,Ввод!CT68)</f>
        <v>8.1999999999999993</v>
      </c>
      <c r="W67" s="659">
        <f>CHOOSE(Ввод!$FG$5,Ввод!CI68,Ввод!CO68,Ввод!CU68)</f>
        <v>11.1</v>
      </c>
      <c r="X67" s="462" t="str">
        <f xml:space="preserve"> CHOOSE(Ввод!$FG$22,CHOOSE(Ввод!$FG$5,Ввод!BJ198,Ввод!BP198,Ввод!BV198),CHOOSE(Ввод!$FG$5,Ввод!AP198,Ввод!AV198,Ввод!BB198))</f>
        <v>-</v>
      </c>
      <c r="Y67" s="463" t="str">
        <f xml:space="preserve"> CHOOSE(Ввод!$FG$22,CHOOSE(Ввод!$FG$5,Ввод!BK198,Ввод!BQ198,Ввод!BW198),CHOOSE(Ввод!$FG$5,Ввод!AQ198,Ввод!AW198,Ввод!BC198))</f>
        <v>-</v>
      </c>
      <c r="Z67" s="462" t="str">
        <f xml:space="preserve"> CHOOSE(Ввод!$FG$22,CHOOSE(Ввод!$FG$5,Ввод!BL198,Ввод!BR198,Ввод!BX198),CHOOSE(Ввод!$FG$5,Ввод!AR198,Ввод!AX198,Ввод!BD198))</f>
        <v>-</v>
      </c>
      <c r="AA67" s="463" t="str">
        <f xml:space="preserve"> CHOOSE(Ввод!$FG$22,CHOOSE(Ввод!$FG$5,Ввод!BM198,Ввод!BS198,Ввод!BY198),CHOOSE(Ввод!$FG$5,Ввод!AS198,Ввод!AY198,Ввод!BE198))</f>
        <v>-</v>
      </c>
      <c r="AB67" s="462" t="str">
        <f xml:space="preserve"> CHOOSE(Ввод!$FG$22,CHOOSE(Ввод!$FG$5,Ввод!BN198,Ввод!BT198,Ввод!BZ198),CHOOSE(Ввод!$FG$5,Ввод!AT198,Ввод!AZ198,Ввод!BF198))</f>
        <v>-</v>
      </c>
      <c r="AC67" s="463" t="str">
        <f xml:space="preserve"> CHOOSE(Ввод!$FG$22,CHOOSE(Ввод!$FG$5,Ввод!BO198,Ввод!BU198,Ввод!CA198),CHOOSE(Ввод!$FG$5,Ввод!AU198,Ввод!BA198,Ввод!BG198))</f>
        <v>-</v>
      </c>
      <c r="AD67" s="464">
        <f>CHOOSE(Ввод!$FG$5,Ввод!DR68,Ввод!DX68,Ввод!ED68)</f>
        <v>13</v>
      </c>
      <c r="AE67" s="419">
        <f>CHOOSE(Ввод!$FG$5,Ввод!DS68,Ввод!DY68,Ввод!EE68)</f>
        <v>15</v>
      </c>
      <c r="AF67" s="464">
        <f>CHOOSE(Ввод!$FG$5,Ввод!DT68,Ввод!DZ68,Ввод!EF68)</f>
        <v>16</v>
      </c>
      <c r="AG67" s="419">
        <f>CHOOSE(Ввод!$FG$5,Ввод!DU68,Ввод!EA68,Ввод!EG68)</f>
        <v>13</v>
      </c>
      <c r="AH67" s="464">
        <f>CHOOSE(Ввод!$FG$5,Ввод!DV68,Ввод!EB68,Ввод!EH68)</f>
        <v>13</v>
      </c>
      <c r="AI67" s="419">
        <f>CHOOSE(Ввод!$FG$5,Ввод!DW68,Ввод!EC68,Ввод!EI68)</f>
        <v>11</v>
      </c>
      <c r="AJ67" s="704">
        <f xml:space="preserve"> CHOOSE(Ввод!$FG$12,CHOOSE(Ввод!$FG$5,Ввод!EL68,Ввод!ER68,Ввод!EX68),CHOOSE(Ввод!$FG$5,Ввод!CX68,Ввод!DD68,Ввод!DJ68))</f>
        <v>9</v>
      </c>
      <c r="AK67" s="705">
        <f xml:space="preserve"> CHOOSE(Ввод!$FG$12,CHOOSE(Ввод!$FG$5,Ввод!EM68,Ввод!ES68,Ввод!EY68),CHOOSE(Ввод!$FG$5,Ввод!CY68,Ввод!DE68,Ввод!DK68))</f>
        <v>17</v>
      </c>
      <c r="AL67" s="704">
        <f xml:space="preserve"> CHOOSE(Ввод!$FG$12,CHOOSE(Ввод!$FG$5,Ввод!EN68,Ввод!ET68,Ввод!EZ68),CHOOSE(Ввод!$FG$5,Ввод!CZ68,Ввод!DF68,Ввод!DL68))</f>
        <v>9.1</v>
      </c>
      <c r="AM67" s="705">
        <f xml:space="preserve"> CHOOSE(Ввод!$FG$12,CHOOSE(Ввод!$FG$5,Ввод!EO68,Ввод!EU68,Ввод!FA68),CHOOSE(Ввод!$FG$5,Ввод!DA68,Ввод!DG68,Ввод!DM68))</f>
        <v>12.7</v>
      </c>
      <c r="AN67" s="704">
        <f xml:space="preserve"> CHOOSE(Ввод!$FG$12,CHOOSE(Ввод!$FG$5,Ввод!EP68,Ввод!EV68,Ввод!FB68),CHOOSE(Ввод!$FG$5,Ввод!DB68,Ввод!DH68,Ввод!DN68))</f>
        <v>6.1999999999999993</v>
      </c>
      <c r="AO67" s="705">
        <f xml:space="preserve"> CHOOSE(Ввод!$FG$12,CHOOSE(Ввод!$FG$5,Ввод!EQ68,Ввод!EW68,Ввод!FC68),CHOOSE(Ввод!$FG$5,Ввод!DC68,Ввод!DI68,Ввод!DO68))</f>
        <v>18.100000000000001</v>
      </c>
      <c r="AP67" s="7"/>
      <c r="CK67" s="1079"/>
      <c r="CL67" s="1079"/>
      <c r="CN67" s="1061"/>
      <c r="CO67" s="1061"/>
      <c r="CP67" s="1061"/>
      <c r="CQ67" s="1061"/>
      <c r="CR67" s="1061"/>
      <c r="CS67" s="1061"/>
      <c r="CT67" s="1061"/>
      <c r="CU67" s="1061"/>
      <c r="CV67" s="1061"/>
      <c r="CW67" s="1061"/>
      <c r="CX67" s="1061"/>
      <c r="CY67" s="1061"/>
      <c r="CZ67" s="1061"/>
      <c r="DA67" s="1061"/>
    </row>
    <row r="68" spans="1:105" ht="11.85" customHeight="1" x14ac:dyDescent="0.25">
      <c r="A68" s="931">
        <v>65</v>
      </c>
      <c r="B68" s="932" t="str">
        <f>Ст.прогноза!I66</f>
        <v>Сврд.</v>
      </c>
      <c r="C68" s="932" t="str">
        <f>Ст.прогноза!D66</f>
        <v>Екатеринбургский</v>
      </c>
      <c r="D68" s="933" t="str">
        <f>Ст.прогноза!E66</f>
        <v>Екатеринбург</v>
      </c>
      <c r="E68" s="934">
        <f>Ст.прогноза!G66</f>
        <v>2</v>
      </c>
      <c r="F68" s="429" t="str">
        <f>CHOOSE(Ввод!$FG$5,Ввод!AP69,Ввод!AV69,Ввод!BB69)</f>
        <v/>
      </c>
      <c r="G68" s="430" t="str">
        <f>CHOOSE(Ввод!$FG$5,Ввод!AQ69,Ввод!AW69,Ввод!BC69)</f>
        <v/>
      </c>
      <c r="H68" s="429" t="str">
        <f>CHOOSE(Ввод!$FG$5,Ввод!AR69,Ввод!AX69,Ввод!BD69)</f>
        <v>··</v>
      </c>
      <c r="I68" s="430" t="str">
        <f>CHOOSE(Ввод!$FG$5,Ввод!AS69,Ввод!AY69,Ввод!BE69)</f>
        <v/>
      </c>
      <c r="J68" s="429" t="str">
        <f>CHOOSE(Ввод!$FG$5,Ввод!AT69,Ввод!AZ69,Ввод!BF69)</f>
        <v/>
      </c>
      <c r="K68" s="430" t="str">
        <f>CHOOSE(Ввод!$FG$5,Ввод!AU69,Ввод!BA69,Ввод!BG69)</f>
        <v>·</v>
      </c>
      <c r="L68" s="431">
        <f>CHOOSE(Ввод!$FG$5,Ввод!BJ69,Ввод!BP69,Ввод!BV69)</f>
        <v>0</v>
      </c>
      <c r="M68" s="432">
        <f>CHOOSE(Ввод!$FG$5,Ввод!BK69,Ввод!BQ69,Ввод!BW69)</f>
        <v>0</v>
      </c>
      <c r="N68" s="431">
        <f>CHOOSE(Ввод!$FG$5,Ввод!BL69,Ввод!BR69,Ввод!BX69)</f>
        <v>10</v>
      </c>
      <c r="O68" s="432">
        <f>CHOOSE(Ввод!$FG$5,Ввод!BM69,Ввод!BS69,Ввод!BY69)</f>
        <v>0</v>
      </c>
      <c r="P68" s="431">
        <f>CHOOSE(Ввод!$FG$5,Ввод!BN69,Ввод!BT69,Ввод!BZ69)</f>
        <v>0</v>
      </c>
      <c r="Q68" s="433">
        <f>CHOOSE(Ввод!$FG$5,Ввод!BO69,Ввод!BU69,Ввод!CA69)</f>
        <v>1</v>
      </c>
      <c r="R68" s="650">
        <f>CHOOSE(Ввод!$FG$5,Ввод!CD69,Ввод!CJ69,Ввод!CP69)</f>
        <v>9.1</v>
      </c>
      <c r="S68" s="651">
        <f>CHOOSE(Ввод!$FG$5,Ввод!CE69,Ввод!CK69,Ввод!CQ69)</f>
        <v>21</v>
      </c>
      <c r="T68" s="650">
        <f>CHOOSE(Ввод!$FG$5,Ввод!CF69,Ввод!CL69,Ввод!CR69)</f>
        <v>13.9</v>
      </c>
      <c r="U68" s="651">
        <f>CHOOSE(Ввод!$FG$5,Ввод!CG69,Ввод!CM69,Ввод!CS69)</f>
        <v>19.399999999999999</v>
      </c>
      <c r="V68" s="650">
        <f>CHOOSE(Ввод!$FG$5,Ввод!CH69,Ввод!CN69,Ввод!CT69)</f>
        <v>9.6999999999999993</v>
      </c>
      <c r="W68" s="651">
        <f>CHOOSE(Ввод!$FG$5,Ввод!CI69,Ввод!CO69,Ввод!CU69)</f>
        <v>13.3</v>
      </c>
      <c r="X68" s="434" t="str">
        <f xml:space="preserve"> CHOOSE(Ввод!$FG$22,CHOOSE(Ввод!$FG$5,Ввод!BJ199,Ввод!BP199,Ввод!BV199),CHOOSE(Ввод!$FG$5,Ввод!AP199,Ввод!AV199,Ввод!BB199))</f>
        <v>-</v>
      </c>
      <c r="Y68" s="417" t="str">
        <f xml:space="preserve"> CHOOSE(Ввод!$FG$22,CHOOSE(Ввод!$FG$5,Ввод!BK199,Ввод!BQ199,Ввод!BW199),CHOOSE(Ввод!$FG$5,Ввод!AQ199,Ввод!AW199,Ввод!BC199))</f>
        <v>-</v>
      </c>
      <c r="Z68" s="434" t="str">
        <f xml:space="preserve"> CHOOSE(Ввод!$FG$22,CHOOSE(Ввод!$FG$5,Ввод!BL199,Ввод!BR199,Ввод!BX199),CHOOSE(Ввод!$FG$5,Ввод!AR199,Ввод!AX199,Ввод!BD199))</f>
        <v>-</v>
      </c>
      <c r="AA68" s="417" t="str">
        <f xml:space="preserve"> CHOOSE(Ввод!$FG$22,CHOOSE(Ввод!$FG$5,Ввод!BM199,Ввод!BS199,Ввод!BY199),CHOOSE(Ввод!$FG$5,Ввод!AS199,Ввод!AY199,Ввод!BE199))</f>
        <v>-</v>
      </c>
      <c r="AB68" s="434" t="str">
        <f xml:space="preserve"> CHOOSE(Ввод!$FG$22,CHOOSE(Ввод!$FG$5,Ввод!BN199,Ввод!BT199,Ввод!BZ199),CHOOSE(Ввод!$FG$5,Ввод!AT199,Ввод!AZ199,Ввод!BF199))</f>
        <v>-</v>
      </c>
      <c r="AC68" s="417" t="str">
        <f xml:space="preserve"> CHOOSE(Ввод!$FG$22,CHOOSE(Ввод!$FG$5,Ввод!BO199,Ввод!BU199,Ввод!CA199),CHOOSE(Ввод!$FG$5,Ввод!AU199,Ввод!BA199,Ввод!BG199))</f>
        <v>-</v>
      </c>
      <c r="AD68" s="435">
        <f>CHOOSE(Ввод!$FG$5,Ввод!DR69,Ввод!DX69,Ввод!ED69)</f>
        <v>8</v>
      </c>
      <c r="AE68" s="436">
        <f>CHOOSE(Ввод!$FG$5,Ввод!DS69,Ввод!DY69,Ввод!EE69)</f>
        <v>15</v>
      </c>
      <c r="AF68" s="435">
        <f>CHOOSE(Ввод!$FG$5,Ввод!DT69,Ввод!DZ69,Ввод!EF69)</f>
        <v>19</v>
      </c>
      <c r="AG68" s="436">
        <f>CHOOSE(Ввод!$FG$5,Ввод!DU69,Ввод!EA69,Ввод!EG69)</f>
        <v>13</v>
      </c>
      <c r="AH68" s="435">
        <f>CHOOSE(Ввод!$FG$5,Ввод!DV69,Ввод!EB69,Ввод!EH69)</f>
        <v>13</v>
      </c>
      <c r="AI68" s="436">
        <f>CHOOSE(Ввод!$FG$5,Ввод!DW69,Ввод!EC69,Ввод!EI69)</f>
        <v>11</v>
      </c>
      <c r="AJ68" s="693">
        <f xml:space="preserve"> CHOOSE(Ввод!$FG$12,CHOOSE(Ввод!$FG$5,Ввод!EL69,Ввод!ER69,Ввод!EX69),CHOOSE(Ввод!$FG$5,Ввод!CX69,Ввод!DD69,Ввод!DJ69))</f>
        <v>7.1</v>
      </c>
      <c r="AK68" s="694">
        <f xml:space="preserve"> CHOOSE(Ввод!$FG$12,CHOOSE(Ввод!$FG$5,Ввод!EM69,Ввод!ES69,Ввод!EY69),CHOOSE(Ввод!$FG$5,Ввод!CY69,Ввод!DE69,Ввод!DK69))</f>
        <v>28</v>
      </c>
      <c r="AL68" s="693">
        <f xml:space="preserve"> CHOOSE(Ввод!$FG$12,CHOOSE(Ввод!$FG$5,Ввод!EN69,Ввод!ET69,Ввод!EZ69),CHOOSE(Ввод!$FG$5,Ввод!CZ69,Ввод!DF69,Ввод!DL69))</f>
        <v>11.9</v>
      </c>
      <c r="AM68" s="694">
        <f xml:space="preserve"> CHOOSE(Ввод!$FG$12,CHOOSE(Ввод!$FG$5,Ввод!EO69,Ввод!EU69,Ввод!FA69),CHOOSE(Ввод!$FG$5,Ввод!DA69,Ввод!DG69,Ввод!DM69))</f>
        <v>33.4</v>
      </c>
      <c r="AN68" s="693">
        <f xml:space="preserve"> CHOOSE(Ввод!$FG$12,CHOOSE(Ввод!$FG$5,Ввод!EP69,Ввод!EV69,Ввод!FB69),CHOOSE(Ввод!$FG$5,Ввод!DB69,Ввод!DH69,Ввод!DN69))</f>
        <v>7.6999999999999993</v>
      </c>
      <c r="AO68" s="694">
        <f xml:space="preserve"> CHOOSE(Ввод!$FG$12,CHOOSE(Ввод!$FG$5,Ввод!EQ69,Ввод!EW69,Ввод!FC69),CHOOSE(Ввод!$FG$5,Ввод!DC69,Ввод!DI69,Ввод!DO69))</f>
        <v>19.2</v>
      </c>
      <c r="AP68" s="7"/>
      <c r="CK68" s="1079"/>
      <c r="CL68" s="1079"/>
      <c r="CN68" s="1061"/>
      <c r="CO68" s="1061"/>
      <c r="CP68" s="1061"/>
      <c r="CQ68" s="1061"/>
      <c r="CR68" s="1061"/>
      <c r="CS68" s="1061"/>
      <c r="CT68" s="1061"/>
      <c r="CU68" s="1061"/>
      <c r="CV68" s="1061"/>
      <c r="CW68" s="1061"/>
      <c r="CX68" s="1061"/>
      <c r="CY68" s="1061"/>
      <c r="CZ68" s="1061"/>
      <c r="DA68" s="1061"/>
    </row>
    <row r="69" spans="1:105" ht="11.85" customHeight="1" x14ac:dyDescent="0.25">
      <c r="A69" s="931">
        <v>66</v>
      </c>
      <c r="B69" s="932" t="str">
        <f>Ст.прогноза!I67</f>
        <v>Сврд.</v>
      </c>
      <c r="C69" s="932" t="str">
        <f>Ст.прогноза!D67</f>
        <v>Тюменский</v>
      </c>
      <c r="D69" s="933" t="str">
        <f>Ст.прогноза!E67</f>
        <v>Тюмень</v>
      </c>
      <c r="E69" s="934">
        <f>Ст.прогноза!G67</f>
        <v>2</v>
      </c>
      <c r="F69" s="429" t="str">
        <f>CHOOSE(Ввод!$FG$5,Ввод!AP70,Ввод!AV70,Ввод!BB70)</f>
        <v/>
      </c>
      <c r="G69" s="430" t="str">
        <f>CHOOSE(Ввод!$FG$5,Ввод!AQ70,Ввод!AW70,Ввод!BC70)</f>
        <v/>
      </c>
      <c r="H69" s="429" t="str">
        <f>CHOOSE(Ввод!$FG$5,Ввод!AR70,Ввод!AX70,Ввод!BD70)</f>
        <v/>
      </c>
      <c r="I69" s="430" t="str">
        <f>CHOOSE(Ввод!$FG$5,Ввод!AS70,Ввод!AY70,Ввод!BE70)</f>
        <v/>
      </c>
      <c r="J69" s="429" t="str">
        <f>CHOOSE(Ввод!$FG$5,Ввод!AT70,Ввод!AZ70,Ввод!BF70)</f>
        <v/>
      </c>
      <c r="K69" s="430" t="str">
        <f>CHOOSE(Ввод!$FG$5,Ввод!AU70,Ввод!BA70,Ввод!BG70)</f>
        <v>·</v>
      </c>
      <c r="L69" s="431">
        <f>CHOOSE(Ввод!$FG$5,Ввод!BJ70,Ввод!BP70,Ввод!BV70)</f>
        <v>0</v>
      </c>
      <c r="M69" s="432">
        <f>CHOOSE(Ввод!$FG$5,Ввод!BK70,Ввод!BQ70,Ввод!BW70)</f>
        <v>0</v>
      </c>
      <c r="N69" s="431">
        <f>CHOOSE(Ввод!$FG$5,Ввод!BL70,Ввод!BR70,Ввод!BX70)</f>
        <v>0</v>
      </c>
      <c r="O69" s="432">
        <f>CHOOSE(Ввод!$FG$5,Ввод!BM70,Ввод!BS70,Ввод!BY70)</f>
        <v>0</v>
      </c>
      <c r="P69" s="431">
        <f>CHOOSE(Ввод!$FG$5,Ввод!BN70,Ввод!BT70,Ввод!BZ70)</f>
        <v>0</v>
      </c>
      <c r="Q69" s="433">
        <f>CHOOSE(Ввод!$FG$5,Ввод!BO70,Ввод!BU70,Ввод!CA70)</f>
        <v>1</v>
      </c>
      <c r="R69" s="650">
        <f>CHOOSE(Ввод!$FG$5,Ввод!CD70,Ввод!CJ70,Ввод!CP70)</f>
        <v>9.9</v>
      </c>
      <c r="S69" s="651">
        <f>CHOOSE(Ввод!$FG$5,Ввод!CE70,Ввод!CK70,Ввод!CQ70)</f>
        <v>24.3</v>
      </c>
      <c r="T69" s="650">
        <f>CHOOSE(Ввод!$FG$5,Ввод!CF70,Ввод!CL70,Ввод!CR70)</f>
        <v>14.9</v>
      </c>
      <c r="U69" s="651">
        <f>CHOOSE(Ввод!$FG$5,Ввод!CG70,Ввод!CM70,Ввод!CS70)</f>
        <v>26.4</v>
      </c>
      <c r="V69" s="650">
        <f>CHOOSE(Ввод!$FG$5,Ввод!CH70,Ввод!CN70,Ввод!CT70)</f>
        <v>8.8000000000000007</v>
      </c>
      <c r="W69" s="651">
        <f>CHOOSE(Ввод!$FG$5,Ввод!CI70,Ввод!CO70,Ввод!CU70)</f>
        <v>19.8</v>
      </c>
      <c r="X69" s="434" t="str">
        <f xml:space="preserve"> CHOOSE(Ввод!$FG$22,CHOOSE(Ввод!$FG$5,Ввод!BJ200,Ввод!BP200,Ввод!BV200),CHOOSE(Ввод!$FG$5,Ввод!AP200,Ввод!AV200,Ввод!BB200))</f>
        <v>-</v>
      </c>
      <c r="Y69" s="417" t="str">
        <f xml:space="preserve"> CHOOSE(Ввод!$FG$22,CHOOSE(Ввод!$FG$5,Ввод!BK200,Ввод!BQ200,Ввод!BW200),CHOOSE(Ввод!$FG$5,Ввод!AQ200,Ввод!AW200,Ввод!BC200))</f>
        <v>-</v>
      </c>
      <c r="Z69" s="434" t="str">
        <f xml:space="preserve"> CHOOSE(Ввод!$FG$22,CHOOSE(Ввод!$FG$5,Ввод!BL200,Ввод!BR200,Ввод!BX200),CHOOSE(Ввод!$FG$5,Ввод!AR200,Ввод!AX200,Ввод!BD200))</f>
        <v>-</v>
      </c>
      <c r="AA69" s="417" t="str">
        <f xml:space="preserve"> CHOOSE(Ввод!$FG$22,CHOOSE(Ввод!$FG$5,Ввод!BM200,Ввод!BS200,Ввод!BY200),CHOOSE(Ввод!$FG$5,Ввод!AS200,Ввод!AY200,Ввод!BE200))</f>
        <v>-</v>
      </c>
      <c r="AB69" s="434" t="str">
        <f xml:space="preserve"> CHOOSE(Ввод!$FG$22,CHOOSE(Ввод!$FG$5,Ввод!BN200,Ввод!BT200,Ввод!BZ200),CHOOSE(Ввод!$FG$5,Ввод!AT200,Ввод!AZ200,Ввод!BF200))</f>
        <v>-</v>
      </c>
      <c r="AC69" s="417" t="str">
        <f xml:space="preserve"> CHOOSE(Ввод!$FG$22,CHOOSE(Ввод!$FG$5,Ввод!BO200,Ввод!BU200,Ввод!CA200),CHOOSE(Ввод!$FG$5,Ввод!AU200,Ввод!BA200,Ввод!BG200))</f>
        <v>-</v>
      </c>
      <c r="AD69" s="435">
        <f>CHOOSE(Ввод!$FG$5,Ввод!DR70,Ввод!DX70,Ввод!ED70)</f>
        <v>9</v>
      </c>
      <c r="AE69" s="436">
        <f>CHOOSE(Ввод!$FG$5,Ввод!DS70,Ввод!DY70,Ввод!EE70)</f>
        <v>14</v>
      </c>
      <c r="AF69" s="435">
        <f>CHOOSE(Ввод!$FG$5,Ввод!DT70,Ввод!DZ70,Ввод!EF70)</f>
        <v>16</v>
      </c>
      <c r="AG69" s="436">
        <f>CHOOSE(Ввод!$FG$5,Ввод!DU70,Ввод!EA70,Ввод!EG70)</f>
        <v>11</v>
      </c>
      <c r="AH69" s="435">
        <f>CHOOSE(Ввод!$FG$5,Ввод!DV70,Ввод!EB70,Ввод!EH70)</f>
        <v>10</v>
      </c>
      <c r="AI69" s="436">
        <f>CHOOSE(Ввод!$FG$5,Ввод!DW70,Ввод!EC70,Ввод!EI70)</f>
        <v>9</v>
      </c>
      <c r="AJ69" s="693">
        <f xml:space="preserve"> CHOOSE(Ввод!$FG$12,CHOOSE(Ввод!$FG$5,Ввод!EL70,Ввод!ER70,Ввод!EX70),CHOOSE(Ввод!$FG$5,Ввод!CX70,Ввод!DD70,Ввод!DJ70))</f>
        <v>7.9</v>
      </c>
      <c r="AK69" s="694">
        <f xml:space="preserve"> CHOOSE(Ввод!$FG$12,CHOOSE(Ввод!$FG$5,Ввод!EM70,Ввод!ES70,Ввод!EY70),CHOOSE(Ввод!$FG$5,Ввод!CY70,Ввод!DE70,Ввод!DK70))</f>
        <v>35.299999999999997</v>
      </c>
      <c r="AL69" s="693">
        <f xml:space="preserve"> CHOOSE(Ввод!$FG$12,CHOOSE(Ввод!$FG$5,Ввод!EN70,Ввод!ET70,Ввод!EZ70),CHOOSE(Ввод!$FG$5,Ввод!CZ70,Ввод!DF70,Ввод!DL70))</f>
        <v>12.9</v>
      </c>
      <c r="AM69" s="694">
        <f xml:space="preserve"> CHOOSE(Ввод!$FG$12,CHOOSE(Ввод!$FG$5,Ввод!EO70,Ввод!EU70,Ввод!FA70),CHOOSE(Ввод!$FG$5,Ввод!DA70,Ввод!DG70,Ввод!DM70))</f>
        <v>40.4</v>
      </c>
      <c r="AN69" s="693">
        <f xml:space="preserve"> CHOOSE(Ввод!$FG$12,CHOOSE(Ввод!$FG$5,Ввод!EP70,Ввод!EV70,Ввод!FB70),CHOOSE(Ввод!$FG$5,Ввод!DB70,Ввод!DH70,Ввод!DN70))</f>
        <v>6.8000000000000007</v>
      </c>
      <c r="AO69" s="694">
        <f xml:space="preserve"> CHOOSE(Ввод!$FG$12,CHOOSE(Ввод!$FG$5,Ввод!EQ70,Ввод!EW70,Ввод!FC70),CHOOSE(Ввод!$FG$5,Ввод!DC70,Ввод!DI70,Ввод!DO70))</f>
        <v>32.799999999999997</v>
      </c>
      <c r="AP69" s="7"/>
      <c r="CK69" s="1079"/>
      <c r="CL69" s="1079"/>
      <c r="CN69" s="1061"/>
      <c r="CO69" s="1061"/>
      <c r="CP69" s="1061"/>
      <c r="CQ69" s="1061"/>
      <c r="CR69" s="1061"/>
      <c r="CS69" s="1061"/>
      <c r="CT69" s="1061"/>
      <c r="CU69" s="1061"/>
      <c r="CV69" s="1061"/>
      <c r="CW69" s="1061"/>
      <c r="CX69" s="1061"/>
      <c r="CY69" s="1061"/>
      <c r="CZ69" s="1061"/>
      <c r="DA69" s="1061"/>
    </row>
    <row r="70" spans="1:105" ht="11.85" customHeight="1" x14ac:dyDescent="0.25">
      <c r="A70" s="931">
        <v>67</v>
      </c>
      <c r="B70" s="932" t="str">
        <f>Ст.прогноза!I68</f>
        <v>Сврд.</v>
      </c>
      <c r="C70" s="932" t="str">
        <f>Ст.прогноза!D68</f>
        <v>Нижнетагильский</v>
      </c>
      <c r="D70" s="933" t="str">
        <f>Ст.прогноза!E68</f>
        <v>Нижний Тагил</v>
      </c>
      <c r="E70" s="934">
        <f>Ст.прогноза!G68</f>
        <v>2</v>
      </c>
      <c r="F70" s="429" t="str">
        <f>CHOOSE(Ввод!$FG$5,Ввод!AP71,Ввод!AV71,Ввод!BB71)</f>
        <v/>
      </c>
      <c r="G70" s="430" t="str">
        <f>CHOOSE(Ввод!$FG$5,Ввод!AQ71,Ввод!AW71,Ввод!BC71)</f>
        <v/>
      </c>
      <c r="H70" s="429" t="str">
        <f>CHOOSE(Ввод!$FG$5,Ввод!AR71,Ввод!AX71,Ввод!BD71)</f>
        <v>···</v>
      </c>
      <c r="I70" s="430" t="str">
        <f>CHOOSE(Ввод!$FG$5,Ввод!AS71,Ввод!AY71,Ввод!BE71)</f>
        <v/>
      </c>
      <c r="J70" s="429" t="str">
        <f>CHOOSE(Ввод!$FG$5,Ввод!AT71,Ввод!AZ71,Ввод!BF71)</f>
        <v>·</v>
      </c>
      <c r="K70" s="430" t="str">
        <f>CHOOSE(Ввод!$FG$5,Ввод!AU71,Ввод!BA71,Ввод!BG71)</f>
        <v/>
      </c>
      <c r="L70" s="431">
        <f>CHOOSE(Ввод!$FG$5,Ввод!BJ71,Ввод!BP71,Ввод!BV71)</f>
        <v>0</v>
      </c>
      <c r="M70" s="432">
        <f>CHOOSE(Ввод!$FG$5,Ввод!BK71,Ввод!BQ71,Ввод!BW71)</f>
        <v>0</v>
      </c>
      <c r="N70" s="431">
        <f>CHOOSE(Ввод!$FG$5,Ввод!BL71,Ввод!BR71,Ввод!BX71)</f>
        <v>20</v>
      </c>
      <c r="O70" s="432">
        <f>CHOOSE(Ввод!$FG$5,Ввод!BM71,Ввод!BS71,Ввод!BY71)</f>
        <v>0</v>
      </c>
      <c r="P70" s="431">
        <f>CHOOSE(Ввод!$FG$5,Ввод!BN71,Ввод!BT71,Ввод!BZ71)</f>
        <v>1</v>
      </c>
      <c r="Q70" s="433">
        <f>CHOOSE(Ввод!$FG$5,Ввод!BO71,Ввод!BU71,Ввод!CA71)</f>
        <v>0</v>
      </c>
      <c r="R70" s="650">
        <f>CHOOSE(Ввод!$FG$5,Ввод!CD71,Ввод!CJ71,Ввод!CP71)</f>
        <v>8</v>
      </c>
      <c r="S70" s="651">
        <f>CHOOSE(Ввод!$FG$5,Ввод!CE71,Ввод!CK71,Ввод!CQ71)</f>
        <v>19.600000000000001</v>
      </c>
      <c r="T70" s="650">
        <f>CHOOSE(Ввод!$FG$5,Ввод!CF71,Ввод!CL71,Ввод!CR71)</f>
        <v>13.6</v>
      </c>
      <c r="U70" s="651">
        <f>CHOOSE(Ввод!$FG$5,Ввод!CG71,Ввод!CM71,Ввод!CS71)</f>
        <v>11.8</v>
      </c>
      <c r="V70" s="650">
        <f>CHOOSE(Ввод!$FG$5,Ввод!CH71,Ввод!CN71,Ввод!CT71)</f>
        <v>9.4</v>
      </c>
      <c r="W70" s="651">
        <f>CHOOSE(Ввод!$FG$5,Ввод!CI71,Ввод!CO71,Ввод!CU71)</f>
        <v>11.2</v>
      </c>
      <c r="X70" s="434" t="str">
        <f xml:space="preserve"> CHOOSE(Ввод!$FG$22,CHOOSE(Ввод!$FG$5,Ввод!BJ201,Ввод!BP201,Ввод!BV201),CHOOSE(Ввод!$FG$5,Ввод!AP201,Ввод!AV201,Ввод!BB201))</f>
        <v>-</v>
      </c>
      <c r="Y70" s="417" t="str">
        <f xml:space="preserve"> CHOOSE(Ввод!$FG$22,CHOOSE(Ввод!$FG$5,Ввод!BK201,Ввод!BQ201,Ввод!BW201),CHOOSE(Ввод!$FG$5,Ввод!AQ201,Ввод!AW201,Ввод!BC201))</f>
        <v>-</v>
      </c>
      <c r="Z70" s="434" t="str">
        <f xml:space="preserve"> CHOOSE(Ввод!$FG$22,CHOOSE(Ввод!$FG$5,Ввод!BL201,Ввод!BR201,Ввод!BX201),CHOOSE(Ввод!$FG$5,Ввод!AR201,Ввод!AX201,Ввод!BD201))</f>
        <v>-</v>
      </c>
      <c r="AA70" s="417" t="str">
        <f xml:space="preserve"> CHOOSE(Ввод!$FG$22,CHOOSE(Ввод!$FG$5,Ввод!BM201,Ввод!BS201,Ввод!BY201),CHOOSE(Ввод!$FG$5,Ввод!AS201,Ввод!AY201,Ввод!BE201))</f>
        <v>-</v>
      </c>
      <c r="AB70" s="434" t="str">
        <f xml:space="preserve"> CHOOSE(Ввод!$FG$22,CHOOSE(Ввод!$FG$5,Ввод!BN201,Ввод!BT201,Ввод!BZ201),CHOOSE(Ввод!$FG$5,Ввод!AT201,Ввод!AZ201,Ввод!BF201))</f>
        <v>-</v>
      </c>
      <c r="AC70" s="417" t="str">
        <f xml:space="preserve"> CHOOSE(Ввод!$FG$22,CHOOSE(Ввод!$FG$5,Ввод!BO201,Ввод!BU201,Ввод!CA201),CHOOSE(Ввод!$FG$5,Ввод!AU201,Ввод!BA201,Ввод!BG201))</f>
        <v>-</v>
      </c>
      <c r="AD70" s="435">
        <f>CHOOSE(Ввод!$FG$5,Ввод!DR71,Ввод!DX71,Ввод!ED71)</f>
        <v>10</v>
      </c>
      <c r="AE70" s="436">
        <f>CHOOSE(Ввод!$FG$5,Ввод!DS71,Ввод!DY71,Ввод!EE71)</f>
        <v>11</v>
      </c>
      <c r="AF70" s="435">
        <f>CHOOSE(Ввод!$FG$5,Ввод!DT71,Ввод!DZ71,Ввод!EF71)</f>
        <v>17</v>
      </c>
      <c r="AG70" s="436">
        <f>CHOOSE(Ввод!$FG$5,Ввод!DU71,Ввод!EA71,Ввод!EG71)</f>
        <v>15</v>
      </c>
      <c r="AH70" s="435">
        <f>CHOOSE(Ввод!$FG$5,Ввод!DV71,Ввод!EB71,Ввод!EH71)</f>
        <v>12</v>
      </c>
      <c r="AI70" s="436">
        <f>CHOOSE(Ввод!$FG$5,Ввод!DW71,Ввод!EC71,Ввод!EI71)</f>
        <v>12</v>
      </c>
      <c r="AJ70" s="693">
        <f xml:space="preserve"> CHOOSE(Ввод!$FG$12,CHOOSE(Ввод!$FG$5,Ввод!EL71,Ввод!ER71,Ввод!EX71),CHOOSE(Ввод!$FG$5,Ввод!CX71,Ввод!DD71,Ввод!DJ71))</f>
        <v>6</v>
      </c>
      <c r="AK70" s="694">
        <f xml:space="preserve"> CHOOSE(Ввод!$FG$12,CHOOSE(Ввод!$FG$5,Ввод!EM71,Ввод!ES71,Ввод!EY71),CHOOSE(Ввод!$FG$5,Ввод!CY71,Ввод!DE71,Ввод!DK71))</f>
        <v>29.6</v>
      </c>
      <c r="AL70" s="693">
        <f xml:space="preserve"> CHOOSE(Ввод!$FG$12,CHOOSE(Ввод!$FG$5,Ввод!EN71,Ввод!ET71,Ввод!EZ71),CHOOSE(Ввод!$FG$5,Ввод!CZ71,Ввод!DF71,Ввод!DL71))</f>
        <v>11.6</v>
      </c>
      <c r="AM70" s="694">
        <f xml:space="preserve"> CHOOSE(Ввод!$FG$12,CHOOSE(Ввод!$FG$5,Ввод!EO71,Ввод!EU71,Ввод!FA71),CHOOSE(Ввод!$FG$5,Ввод!DA71,Ввод!DG71,Ввод!DM71))</f>
        <v>18.8</v>
      </c>
      <c r="AN70" s="693">
        <f xml:space="preserve"> CHOOSE(Ввод!$FG$12,CHOOSE(Ввод!$FG$5,Ввод!EP71,Ввод!EV71,Ввод!FB71),CHOOSE(Ввод!$FG$5,Ввод!DB71,Ввод!DH71,Ввод!DN71))</f>
        <v>7.4</v>
      </c>
      <c r="AO70" s="694">
        <f xml:space="preserve"> CHOOSE(Ввод!$FG$12,CHOOSE(Ввод!$FG$5,Ввод!EQ71,Ввод!EW71,Ввод!FC71),CHOOSE(Ввод!$FG$5,Ввод!DC71,Ввод!DI71,Ввод!DO71))</f>
        <v>18</v>
      </c>
      <c r="AP70" s="7"/>
      <c r="CK70" s="1079"/>
      <c r="CL70" s="1079"/>
      <c r="CN70" s="1061"/>
      <c r="CO70" s="1061"/>
      <c r="CP70" s="1061"/>
      <c r="CQ70" s="1061"/>
      <c r="CR70" s="1061"/>
      <c r="CS70" s="1061"/>
      <c r="CT70" s="1061"/>
      <c r="CU70" s="1061"/>
      <c r="CV70" s="1061"/>
      <c r="CW70" s="1061"/>
      <c r="CX70" s="1061"/>
      <c r="CY70" s="1061"/>
      <c r="CZ70" s="1061"/>
      <c r="DA70" s="1061"/>
    </row>
    <row r="71" spans="1:105" ht="11.85" customHeight="1" x14ac:dyDescent="0.25">
      <c r="A71" s="931">
        <v>68</v>
      </c>
      <c r="B71" s="932" t="str">
        <f>Ст.прогноза!I69</f>
        <v>Сврд.</v>
      </c>
      <c r="C71" s="932" t="str">
        <f>Ст.прогноза!D69</f>
        <v>Сургутский</v>
      </c>
      <c r="D71" s="933" t="str">
        <f>Ст.прогноза!E69</f>
        <v>Сургут</v>
      </c>
      <c r="E71" s="934">
        <f>Ст.прогноза!G69</f>
        <v>2</v>
      </c>
      <c r="F71" s="429" t="str">
        <f>CHOOSE(Ввод!$FG$5,Ввод!AP72,Ввод!AV72,Ввод!BB72)</f>
        <v/>
      </c>
      <c r="G71" s="430" t="str">
        <f>CHOOSE(Ввод!$FG$5,Ввод!AQ72,Ввод!AW72,Ввод!BC72)</f>
        <v/>
      </c>
      <c r="H71" s="429" t="str">
        <f>CHOOSE(Ввод!$FG$5,Ввод!AR72,Ввод!AX72,Ввод!BD72)</f>
        <v/>
      </c>
      <c r="I71" s="430" t="str">
        <f>CHOOSE(Ввод!$FG$5,Ввод!AS72,Ввод!AY72,Ввод!BE72)</f>
        <v/>
      </c>
      <c r="J71" s="429" t="str">
        <f>CHOOSE(Ввод!$FG$5,Ввод!AT72,Ввод!AZ72,Ввод!BF72)</f>
        <v>···</v>
      </c>
      <c r="K71" s="430" t="str">
        <f>CHOOSE(Ввод!$FG$5,Ввод!AU72,Ввод!BA72,Ввод!BG72)</f>
        <v/>
      </c>
      <c r="L71" s="431">
        <f>CHOOSE(Ввод!$FG$5,Ввод!BJ72,Ввод!BP72,Ввод!BV72)</f>
        <v>0</v>
      </c>
      <c r="M71" s="432">
        <f>CHOOSE(Ввод!$FG$5,Ввод!BK72,Ввод!BQ72,Ввод!BW72)</f>
        <v>0</v>
      </c>
      <c r="N71" s="431">
        <f>CHOOSE(Ввод!$FG$5,Ввод!BL72,Ввод!BR72,Ввод!BX72)</f>
        <v>0</v>
      </c>
      <c r="O71" s="432">
        <f>CHOOSE(Ввод!$FG$5,Ввод!BM72,Ввод!BS72,Ввод!BY72)</f>
        <v>0</v>
      </c>
      <c r="P71" s="431">
        <f>CHOOSE(Ввод!$FG$5,Ввод!BN72,Ввод!BT72,Ввод!BZ72)</f>
        <v>30</v>
      </c>
      <c r="Q71" s="433">
        <f>CHOOSE(Ввод!$FG$5,Ввод!BO72,Ввод!BU72,Ввод!CA72)</f>
        <v>0</v>
      </c>
      <c r="R71" s="650">
        <f>CHOOSE(Ввод!$FG$5,Ввод!CD72,Ввод!CJ72,Ввод!CP72)</f>
        <v>10.3</v>
      </c>
      <c r="S71" s="651">
        <f>CHOOSE(Ввод!$FG$5,Ввод!CE72,Ввод!CK72,Ввод!CQ72)</f>
        <v>24.3</v>
      </c>
      <c r="T71" s="650">
        <f>CHOOSE(Ввод!$FG$5,Ввод!CF72,Ввод!CL72,Ввод!CR72)</f>
        <v>13.7</v>
      </c>
      <c r="U71" s="651">
        <f>CHOOSE(Ввод!$FG$5,Ввод!CG72,Ввод!CM72,Ввод!CS72)</f>
        <v>24.2</v>
      </c>
      <c r="V71" s="650">
        <f>CHOOSE(Ввод!$FG$5,Ввод!CH72,Ввод!CN72,Ввод!CT72)</f>
        <v>16.7</v>
      </c>
      <c r="W71" s="651">
        <f>CHOOSE(Ввод!$FG$5,Ввод!CI72,Ввод!CO72,Ввод!CU72)</f>
        <v>23.1</v>
      </c>
      <c r="X71" s="434" t="str">
        <f xml:space="preserve"> CHOOSE(Ввод!$FG$22,CHOOSE(Ввод!$FG$5,Ввод!BJ202,Ввод!BP202,Ввод!BV202),CHOOSE(Ввод!$FG$5,Ввод!AP202,Ввод!AV202,Ввод!BB202))</f>
        <v>-</v>
      </c>
      <c r="Y71" s="417" t="str">
        <f xml:space="preserve"> CHOOSE(Ввод!$FG$22,CHOOSE(Ввод!$FG$5,Ввод!BK202,Ввод!BQ202,Ввод!BW202),CHOOSE(Ввод!$FG$5,Ввод!AQ202,Ввод!AW202,Ввод!BC202))</f>
        <v>-</v>
      </c>
      <c r="Z71" s="434" t="str">
        <f xml:space="preserve"> CHOOSE(Ввод!$FG$22,CHOOSE(Ввод!$FG$5,Ввод!BL202,Ввод!BR202,Ввод!BX202),CHOOSE(Ввод!$FG$5,Ввод!AR202,Ввод!AX202,Ввод!BD202))</f>
        <v>-</v>
      </c>
      <c r="AA71" s="417" t="str">
        <f xml:space="preserve"> CHOOSE(Ввод!$FG$22,CHOOSE(Ввод!$FG$5,Ввод!BM202,Ввод!BS202,Ввод!BY202),CHOOSE(Ввод!$FG$5,Ввод!AS202,Ввод!AY202,Ввод!BE202))</f>
        <v>-</v>
      </c>
      <c r="AB71" s="434" t="str">
        <f xml:space="preserve"> CHOOSE(Ввод!$FG$22,CHOOSE(Ввод!$FG$5,Ввод!BN202,Ввод!BT202,Ввод!BZ202),CHOOSE(Ввод!$FG$5,Ввод!AT202,Ввод!AZ202,Ввод!BF202))</f>
        <v>-</v>
      </c>
      <c r="AC71" s="417" t="str">
        <f xml:space="preserve"> CHOOSE(Ввод!$FG$22,CHOOSE(Ввод!$FG$5,Ввод!BO202,Ввод!BU202,Ввод!CA202),CHOOSE(Ввод!$FG$5,Ввод!AU202,Ввод!BA202,Ввод!BG202))</f>
        <v>-</v>
      </c>
      <c r="AD71" s="435">
        <f>CHOOSE(Ввод!$FG$5,Ввод!DR72,Ввод!DX72,Ввод!ED72)</f>
        <v>5</v>
      </c>
      <c r="AE71" s="436">
        <f>CHOOSE(Ввод!$FG$5,Ввод!DS72,Ввод!DY72,Ввод!EE72)</f>
        <v>6</v>
      </c>
      <c r="AF71" s="435">
        <f>CHOOSE(Ввод!$FG$5,Ввод!DT72,Ввод!DZ72,Ввод!EF72)</f>
        <v>10</v>
      </c>
      <c r="AG71" s="436">
        <f>CHOOSE(Ввод!$FG$5,Ввод!DU72,Ввод!EA72,Ввод!EG72)</f>
        <v>12</v>
      </c>
      <c r="AH71" s="435">
        <f>CHOOSE(Ввод!$FG$5,Ввод!DV72,Ввод!EB72,Ввод!EH72)</f>
        <v>15</v>
      </c>
      <c r="AI71" s="436">
        <f>CHOOSE(Ввод!$FG$5,Ввод!DW72,Ввод!EC72,Ввод!EI72)</f>
        <v>8</v>
      </c>
      <c r="AJ71" s="693">
        <f xml:space="preserve"> CHOOSE(Ввод!$FG$12,CHOOSE(Ввод!$FG$5,Ввод!EL72,Ввод!ER72,Ввод!EX72),CHOOSE(Ввод!$FG$5,Ввод!CX72,Ввод!DD72,Ввод!DJ72))</f>
        <v>8.3000000000000007</v>
      </c>
      <c r="AK71" s="694">
        <f xml:space="preserve"> CHOOSE(Ввод!$FG$12,CHOOSE(Ввод!$FG$5,Ввод!EM72,Ввод!ES72,Ввод!EY72),CHOOSE(Ввод!$FG$5,Ввод!CY72,Ввод!DE72,Ввод!DK72))</f>
        <v>37.299999999999997</v>
      </c>
      <c r="AL71" s="693">
        <f xml:space="preserve"> CHOOSE(Ввод!$FG$12,CHOOSE(Ввод!$FG$5,Ввод!EN72,Ввод!ET72,Ввод!EZ72),CHOOSE(Ввод!$FG$5,Ввод!CZ72,Ввод!DF72,Ввод!DL72))</f>
        <v>11.7</v>
      </c>
      <c r="AM71" s="694">
        <f xml:space="preserve"> CHOOSE(Ввод!$FG$12,CHOOSE(Ввод!$FG$5,Ввод!EO72,Ввод!EU72,Ввод!FA72),CHOOSE(Ввод!$FG$5,Ввод!DA72,Ввод!DG72,Ввод!DM72))</f>
        <v>34.200000000000003</v>
      </c>
      <c r="AN71" s="693">
        <f xml:space="preserve"> CHOOSE(Ввод!$FG$12,CHOOSE(Ввод!$FG$5,Ввод!EP72,Ввод!EV72,Ввод!FB72),CHOOSE(Ввод!$FG$5,Ввод!DB72,Ввод!DH72,Ввод!DN72))</f>
        <v>14.7</v>
      </c>
      <c r="AO71" s="694">
        <f xml:space="preserve"> CHOOSE(Ввод!$FG$12,CHOOSE(Ввод!$FG$5,Ввод!EQ72,Ввод!EW72,Ввод!FC72),CHOOSE(Ввод!$FG$5,Ввод!DC72,Ввод!DI72,Ввод!DO72))</f>
        <v>37.1</v>
      </c>
      <c r="AP71" s="7"/>
      <c r="CK71" s="1079"/>
      <c r="CL71" s="1079"/>
      <c r="CN71" s="1061"/>
      <c r="CO71" s="1061"/>
      <c r="CP71" s="1061"/>
      <c r="CQ71" s="1061"/>
      <c r="CR71" s="1061"/>
      <c r="CS71" s="1061"/>
      <c r="CT71" s="1061"/>
      <c r="CU71" s="1061"/>
      <c r="CV71" s="1061"/>
      <c r="CW71" s="1061"/>
      <c r="CX71" s="1061"/>
      <c r="CY71" s="1061"/>
      <c r="CZ71" s="1061"/>
      <c r="DA71" s="1061"/>
    </row>
    <row r="72" spans="1:105" ht="11.85" customHeight="1" x14ac:dyDescent="0.25">
      <c r="A72" s="931">
        <v>69</v>
      </c>
      <c r="B72" s="932" t="str">
        <f>Ст.прогноза!I70</f>
        <v>Сврд.</v>
      </c>
      <c r="C72" s="932" t="str">
        <f>Ст.прогноза!D70</f>
        <v>Сургутский</v>
      </c>
      <c r="D72" s="933" t="str">
        <f>Ст.прогноза!E70</f>
        <v>Новый Уренгой</v>
      </c>
      <c r="E72" s="934">
        <f>Ст.прогноза!G70</f>
        <v>2</v>
      </c>
      <c r="F72" s="429" t="str">
        <f>CHOOSE(Ввод!$FG$5,Ввод!AP73,Ввод!AV73,Ввод!BB73)</f>
        <v>··</v>
      </c>
      <c r="G72" s="430" t="str">
        <f>CHOOSE(Ввод!$FG$5,Ввод!AQ73,Ввод!AW73,Ввод!BC73)</f>
        <v>··</v>
      </c>
      <c r="H72" s="429" t="str">
        <f>CHOOSE(Ввод!$FG$5,Ввод!AR73,Ввод!AX73,Ввод!BD73)</f>
        <v/>
      </c>
      <c r="I72" s="430" t="str">
        <f>CHOOSE(Ввод!$FG$5,Ввод!AS73,Ввод!AY73,Ввод!BE73)</f>
        <v/>
      </c>
      <c r="J72" s="429" t="str">
        <f>CHOOSE(Ввод!$FG$5,Ввод!AT73,Ввод!AZ73,Ввод!BF73)</f>
        <v/>
      </c>
      <c r="K72" s="430" t="str">
        <f>CHOOSE(Ввод!$FG$5,Ввод!AU73,Ввод!BA73,Ввод!BG73)</f>
        <v>··</v>
      </c>
      <c r="L72" s="431">
        <f>CHOOSE(Ввод!$FG$5,Ввод!BJ73,Ввод!BP73,Ввод!BV73)</f>
        <v>3</v>
      </c>
      <c r="M72" s="432">
        <f>CHOOSE(Ввод!$FG$5,Ввод!BK73,Ввод!BQ73,Ввод!BW73)</f>
        <v>5</v>
      </c>
      <c r="N72" s="431">
        <f>CHOOSE(Ввод!$FG$5,Ввод!BL73,Ввод!BR73,Ввод!BX73)</f>
        <v>0</v>
      </c>
      <c r="O72" s="432">
        <f>CHOOSE(Ввод!$FG$5,Ввод!BM73,Ввод!BS73,Ввод!BY73)</f>
        <v>0</v>
      </c>
      <c r="P72" s="431">
        <f>CHOOSE(Ввод!$FG$5,Ввод!BN73,Ввод!BT73,Ввод!BZ73)</f>
        <v>0</v>
      </c>
      <c r="Q72" s="433">
        <f>CHOOSE(Ввод!$FG$5,Ввод!BO73,Ввод!BU73,Ввод!CA73)</f>
        <v>5</v>
      </c>
      <c r="R72" s="650">
        <f>CHOOSE(Ввод!$FG$5,Ввод!CD73,Ввод!CJ73,Ввод!CP73)</f>
        <v>15.2</v>
      </c>
      <c r="S72" s="651">
        <f>CHOOSE(Ввод!$FG$5,Ввод!CE73,Ввод!CK73,Ввод!CQ73)</f>
        <v>20.8</v>
      </c>
      <c r="T72" s="650">
        <f>CHOOSE(Ввод!$FG$5,Ввод!CF73,Ввод!CL73,Ввод!CR73)</f>
        <v>8.5</v>
      </c>
      <c r="U72" s="651">
        <f>CHOOSE(Ввод!$FG$5,Ввод!CG73,Ввод!CM73,Ввод!CS73)</f>
        <v>25.1</v>
      </c>
      <c r="V72" s="650">
        <f>CHOOSE(Ввод!$FG$5,Ввод!CH73,Ввод!CN73,Ввод!CT73)</f>
        <v>16.600000000000001</v>
      </c>
      <c r="W72" s="651">
        <f>CHOOSE(Ввод!$FG$5,Ввод!CI73,Ввод!CO73,Ввод!CU73)</f>
        <v>16.7</v>
      </c>
      <c r="X72" s="434" t="str">
        <f xml:space="preserve"> CHOOSE(Ввод!$FG$22,CHOOSE(Ввод!$FG$5,Ввод!BJ203,Ввод!BP203,Ввод!BV203),CHOOSE(Ввод!$FG$5,Ввод!AP203,Ввод!AV203,Ввод!BB203))</f>
        <v>-</v>
      </c>
      <c r="Y72" s="417" t="str">
        <f xml:space="preserve"> CHOOSE(Ввод!$FG$22,CHOOSE(Ввод!$FG$5,Ввод!BK203,Ввод!BQ203,Ввод!BW203),CHOOSE(Ввод!$FG$5,Ввод!AQ203,Ввод!AW203,Ввод!BC203))</f>
        <v>-</v>
      </c>
      <c r="Z72" s="434" t="str">
        <f xml:space="preserve"> CHOOSE(Ввод!$FG$22,CHOOSE(Ввод!$FG$5,Ввод!BL203,Ввод!BR203,Ввод!BX203),CHOOSE(Ввод!$FG$5,Ввод!AR203,Ввод!AX203,Ввод!BD203))</f>
        <v>-</v>
      </c>
      <c r="AA72" s="417" t="str">
        <f xml:space="preserve"> CHOOSE(Ввод!$FG$22,CHOOSE(Ввод!$FG$5,Ввод!BM203,Ввод!BS203,Ввод!BY203),CHOOSE(Ввод!$FG$5,Ввод!AS203,Ввод!AY203,Ввод!BE203))</f>
        <v>-</v>
      </c>
      <c r="AB72" s="434" t="str">
        <f xml:space="preserve"> CHOOSE(Ввод!$FG$22,CHOOSE(Ввод!$FG$5,Ввод!BN203,Ввод!BT203,Ввод!BZ203),CHOOSE(Ввод!$FG$5,Ввод!AT203,Ввод!AZ203,Ввод!BF203))</f>
        <v>-</v>
      </c>
      <c r="AC72" s="417" t="str">
        <f xml:space="preserve"> CHOOSE(Ввод!$FG$22,CHOOSE(Ввод!$FG$5,Ввод!BO203,Ввод!BU203,Ввод!CA203),CHOOSE(Ввод!$FG$5,Ввод!AU203,Ввод!BA203,Ввод!BG203))</f>
        <v>-</v>
      </c>
      <c r="AD72" s="435">
        <f>CHOOSE(Ввод!$FG$5,Ввод!DR73,Ввод!DX73,Ввод!ED73)</f>
        <v>5</v>
      </c>
      <c r="AE72" s="436">
        <f>CHOOSE(Ввод!$FG$5,Ввод!DS73,Ввод!DY73,Ввод!EE73)</f>
        <v>5</v>
      </c>
      <c r="AF72" s="435">
        <f>CHOOSE(Ввод!$FG$5,Ввод!DT73,Ввод!DZ73,Ввод!EF73)</f>
        <v>10</v>
      </c>
      <c r="AG72" s="436">
        <f>CHOOSE(Ввод!$FG$5,Ввод!DU73,Ввод!EA73,Ввод!EG73)</f>
        <v>13</v>
      </c>
      <c r="AH72" s="435">
        <f>CHOOSE(Ввод!$FG$5,Ввод!DV73,Ввод!EB73,Ввод!EH73)</f>
        <v>17</v>
      </c>
      <c r="AI72" s="436">
        <f>CHOOSE(Ввод!$FG$5,Ввод!DW73,Ввод!EC73,Ввод!EI73)</f>
        <v>14</v>
      </c>
      <c r="AJ72" s="693">
        <f xml:space="preserve"> CHOOSE(Ввод!$FG$12,CHOOSE(Ввод!$FG$5,Ввод!EL73,Ввод!ER73,Ввод!EX73),CHOOSE(Ввод!$FG$5,Ввод!CX73,Ввод!DD73,Ввод!DJ73))</f>
        <v>13.2</v>
      </c>
      <c r="AK72" s="694">
        <f xml:space="preserve"> CHOOSE(Ввод!$FG$12,CHOOSE(Ввод!$FG$5,Ввод!EM73,Ввод!ES73,Ввод!EY73),CHOOSE(Ввод!$FG$5,Ввод!CY73,Ввод!DE73,Ввод!DK73))</f>
        <v>27.8</v>
      </c>
      <c r="AL72" s="693">
        <f xml:space="preserve"> CHOOSE(Ввод!$FG$12,CHOOSE(Ввод!$FG$5,Ввод!EN73,Ввод!ET73,Ввод!EZ73),CHOOSE(Ввод!$FG$5,Ввод!CZ73,Ввод!DF73,Ввод!DL73))</f>
        <v>6.5</v>
      </c>
      <c r="AM72" s="694">
        <f xml:space="preserve"> CHOOSE(Ввод!$FG$12,CHOOSE(Ввод!$FG$5,Ввод!EO73,Ввод!EU73,Ввод!FA73),CHOOSE(Ввод!$FG$5,Ввод!DA73,Ввод!DG73,Ввод!DM73))</f>
        <v>36.1</v>
      </c>
      <c r="AN72" s="693">
        <f xml:space="preserve"> CHOOSE(Ввод!$FG$12,CHOOSE(Ввод!$FG$5,Ввод!EP73,Ввод!EV73,Ввод!FB73),CHOOSE(Ввод!$FG$5,Ввод!DB73,Ввод!DH73,Ввод!DN73))</f>
        <v>14.600000000000001</v>
      </c>
      <c r="AO72" s="694">
        <f xml:space="preserve"> CHOOSE(Ввод!$FG$12,CHOOSE(Ввод!$FG$5,Ввод!EQ73,Ввод!EW73,Ввод!FC73),CHOOSE(Ввод!$FG$5,Ввод!DC73,Ввод!DI73,Ввод!DO73))</f>
        <v>20.7</v>
      </c>
      <c r="AP72" s="7"/>
      <c r="CK72" s="1079"/>
      <c r="CL72" s="1079"/>
      <c r="CN72" s="1061"/>
      <c r="CO72" s="1061"/>
      <c r="CP72" s="1061"/>
      <c r="CQ72" s="1061"/>
      <c r="CR72" s="1061"/>
      <c r="CS72" s="1061"/>
      <c r="CT72" s="1061"/>
      <c r="CU72" s="1061"/>
      <c r="CV72" s="1061"/>
      <c r="CW72" s="1061"/>
      <c r="CX72" s="1061"/>
      <c r="CY72" s="1061"/>
      <c r="CZ72" s="1061"/>
      <c r="DA72" s="1061"/>
    </row>
    <row r="73" spans="1:105" ht="11.85" customHeight="1" x14ac:dyDescent="0.25">
      <c r="A73" s="947">
        <v>70</v>
      </c>
      <c r="B73" s="948" t="str">
        <f>Ст.прогноза!I71</f>
        <v>Сврд.</v>
      </c>
      <c r="C73" s="948" t="str">
        <f>Ст.прогноза!D71</f>
        <v>Тюменский</v>
      </c>
      <c r="D73" s="949" t="str">
        <f>Ст.прогноза!E71</f>
        <v>Ишим</v>
      </c>
      <c r="E73" s="950">
        <f>Ст.прогноза!G71</f>
        <v>2</v>
      </c>
      <c r="F73" s="478" t="str">
        <f>CHOOSE(Ввод!$FG$5,Ввод!AP74,Ввод!AV74,Ввод!BB74)</f>
        <v/>
      </c>
      <c r="G73" s="479" t="str">
        <f>CHOOSE(Ввод!$FG$5,Ввод!AQ74,Ввод!AW74,Ввод!BC74)</f>
        <v/>
      </c>
      <c r="H73" s="478" t="str">
        <f>CHOOSE(Ввод!$FG$5,Ввод!AR74,Ввод!AX74,Ввод!BD74)</f>
        <v/>
      </c>
      <c r="I73" s="479" t="str">
        <f>CHOOSE(Ввод!$FG$5,Ввод!AS74,Ввод!AY74,Ввод!BE74)</f>
        <v/>
      </c>
      <c r="J73" s="478" t="str">
        <f>CHOOSE(Ввод!$FG$5,Ввод!AT74,Ввод!AZ74,Ввод!BF74)</f>
        <v/>
      </c>
      <c r="K73" s="479" t="str">
        <f>CHOOSE(Ввод!$FG$5,Ввод!AU74,Ввод!BA74,Ввод!BG74)</f>
        <v>·</v>
      </c>
      <c r="L73" s="446">
        <f>CHOOSE(Ввод!$FG$5,Ввод!BJ74,Ввод!BP74,Ввод!BV74)</f>
        <v>0</v>
      </c>
      <c r="M73" s="447">
        <f>CHOOSE(Ввод!$FG$5,Ввод!BK74,Ввод!BQ74,Ввод!BW74)</f>
        <v>0</v>
      </c>
      <c r="N73" s="446">
        <f>CHOOSE(Ввод!$FG$5,Ввод!BL74,Ввод!BR74,Ввод!BX74)</f>
        <v>0</v>
      </c>
      <c r="O73" s="447">
        <f>CHOOSE(Ввод!$FG$5,Ввод!BM74,Ввод!BS74,Ввод!BY74)</f>
        <v>0</v>
      </c>
      <c r="P73" s="446">
        <f>CHOOSE(Ввод!$FG$5,Ввод!BN74,Ввод!BT74,Ввод!BZ74)</f>
        <v>0</v>
      </c>
      <c r="Q73" s="448">
        <f>CHOOSE(Ввод!$FG$5,Ввод!BO74,Ввод!BU74,Ввод!CA74)</f>
        <v>1</v>
      </c>
      <c r="R73" s="654">
        <f>CHOOSE(Ввод!$FG$5,Ввод!CD74,Ввод!CJ74,Ввод!CP74)</f>
        <v>7.6999999999999993</v>
      </c>
      <c r="S73" s="655">
        <f>CHOOSE(Ввод!$FG$5,Ввод!CE74,Ввод!CK74,Ввод!CQ74)</f>
        <v>23.6</v>
      </c>
      <c r="T73" s="654">
        <f>CHOOSE(Ввод!$FG$5,Ввод!CF74,Ввод!CL74,Ввод!CR74)</f>
        <v>10.1</v>
      </c>
      <c r="U73" s="655">
        <f>CHOOSE(Ввод!$FG$5,Ввод!CG74,Ввод!CM74,Ввод!CS74)</f>
        <v>22.7</v>
      </c>
      <c r="V73" s="654">
        <f>CHOOSE(Ввод!$FG$5,Ввод!CH74,Ввод!CN74,Ввод!CT74)</f>
        <v>6.1</v>
      </c>
      <c r="W73" s="655">
        <f>CHOOSE(Ввод!$FG$5,Ввод!CI74,Ввод!CO74,Ввод!CU74)</f>
        <v>21.8</v>
      </c>
      <c r="X73" s="449" t="str">
        <f xml:space="preserve"> CHOOSE(Ввод!$FG$22,CHOOSE(Ввод!$FG$5,Ввод!BJ204,Ввод!BP204,Ввод!BV204),CHOOSE(Ввод!$FG$5,Ввод!AP204,Ввод!AV204,Ввод!BB204))</f>
        <v>-</v>
      </c>
      <c r="Y73" s="450" t="str">
        <f xml:space="preserve"> CHOOSE(Ввод!$FG$22,CHOOSE(Ввод!$FG$5,Ввод!BK204,Ввод!BQ204,Ввод!BW204),CHOOSE(Ввод!$FG$5,Ввод!AQ204,Ввод!AW204,Ввод!BC204))</f>
        <v>-</v>
      </c>
      <c r="Z73" s="449" t="str">
        <f xml:space="preserve"> CHOOSE(Ввод!$FG$22,CHOOSE(Ввод!$FG$5,Ввод!BL204,Ввод!BR204,Ввод!BX204),CHOOSE(Ввод!$FG$5,Ввод!AR204,Ввод!AX204,Ввод!BD204))</f>
        <v>-</v>
      </c>
      <c r="AA73" s="450" t="str">
        <f xml:space="preserve"> CHOOSE(Ввод!$FG$22,CHOOSE(Ввод!$FG$5,Ввод!BM204,Ввод!BS204,Ввод!BY204),CHOOSE(Ввод!$FG$5,Ввод!AS204,Ввод!AY204,Ввод!BE204))</f>
        <v>-</v>
      </c>
      <c r="AB73" s="449" t="str">
        <f xml:space="preserve"> CHOOSE(Ввод!$FG$22,CHOOSE(Ввод!$FG$5,Ввод!BN204,Ввод!BT204,Ввод!BZ204),CHOOSE(Ввод!$FG$5,Ввод!AT204,Ввод!AZ204,Ввод!BF204))</f>
        <v>-</v>
      </c>
      <c r="AC73" s="450" t="str">
        <f xml:space="preserve"> CHOOSE(Ввод!$FG$22,CHOOSE(Ввод!$FG$5,Ввод!BO204,Ввод!BU204,Ввод!CA204),CHOOSE(Ввод!$FG$5,Ввод!AU204,Ввод!BA204,Ввод!BG204))</f>
        <v>-</v>
      </c>
      <c r="AD73" s="451">
        <f>CHOOSE(Ввод!$FG$5,Ввод!DR74,Ввод!DX74,Ввод!ED74)</f>
        <v>4</v>
      </c>
      <c r="AE73" s="452">
        <f>CHOOSE(Ввод!$FG$5,Ввод!DS74,Ввод!DY74,Ввод!EE74)</f>
        <v>5</v>
      </c>
      <c r="AF73" s="451">
        <f>CHOOSE(Ввод!$FG$5,Ввод!DT74,Ввод!DZ74,Ввод!EF74)</f>
        <v>13</v>
      </c>
      <c r="AG73" s="452">
        <f>CHOOSE(Ввод!$FG$5,Ввод!DU74,Ввод!EA74,Ввод!EG74)</f>
        <v>13</v>
      </c>
      <c r="AH73" s="451">
        <f>CHOOSE(Ввод!$FG$5,Ввод!DV74,Ввод!EB74,Ввод!EH74)</f>
        <v>10</v>
      </c>
      <c r="AI73" s="452">
        <f>CHOOSE(Ввод!$FG$5,Ввод!DW74,Ввод!EC74,Ввод!EI74)</f>
        <v>10</v>
      </c>
      <c r="AJ73" s="702">
        <f xml:space="preserve"> CHOOSE(Ввод!$FG$12,CHOOSE(Ввод!$FG$5,Ввод!EL74,Ввод!ER74,Ввод!EX74),CHOOSE(Ввод!$FG$5,Ввод!CX74,Ввод!DD74,Ввод!DJ74))</f>
        <v>5.6999999999999993</v>
      </c>
      <c r="AK73" s="703">
        <f xml:space="preserve"> CHOOSE(Ввод!$FG$12,CHOOSE(Ввод!$FG$5,Ввод!EM74,Ввод!ES74,Ввод!EY74),CHOOSE(Ввод!$FG$5,Ввод!CY74,Ввод!DE74,Ввод!DK74))</f>
        <v>34.6</v>
      </c>
      <c r="AL73" s="702">
        <f xml:space="preserve"> CHOOSE(Ввод!$FG$12,CHOOSE(Ввод!$FG$5,Ввод!EN74,Ввод!ET74,Ввод!EZ74),CHOOSE(Ввод!$FG$5,Ввод!CZ74,Ввод!DF74,Ввод!DL74))</f>
        <v>8.1</v>
      </c>
      <c r="AM73" s="703">
        <f xml:space="preserve"> CHOOSE(Ввод!$FG$12,CHOOSE(Ввод!$FG$5,Ввод!EO74,Ввод!EU74,Ввод!FA74),CHOOSE(Ввод!$FG$5,Ввод!DA74,Ввод!DG74,Ввод!DM74))</f>
        <v>29.7</v>
      </c>
      <c r="AN73" s="702">
        <f xml:space="preserve"> CHOOSE(Ввод!$FG$12,CHOOSE(Ввод!$FG$5,Ввод!EP74,Ввод!EV74,Ввод!FB74),CHOOSE(Ввод!$FG$5,Ввод!DB74,Ввод!DH74,Ввод!DN74))</f>
        <v>4.0999999999999996</v>
      </c>
      <c r="AO73" s="703">
        <f xml:space="preserve"> CHOOSE(Ввод!$FG$12,CHOOSE(Ввод!$FG$5,Ввод!EQ74,Ввод!EW74,Ввод!FC74),CHOOSE(Ввод!$FG$5,Ввод!DC74,Ввод!DI74,Ввод!DO74))</f>
        <v>36.799999999999997</v>
      </c>
      <c r="AP73" s="7"/>
      <c r="CK73" s="1079"/>
      <c r="CL73" s="1079"/>
      <c r="CN73" s="1061"/>
      <c r="CO73" s="1061"/>
      <c r="CP73" s="1061"/>
      <c r="CQ73" s="1061"/>
      <c r="CR73" s="1061"/>
      <c r="CS73" s="1061"/>
      <c r="CT73" s="1061"/>
      <c r="CU73" s="1061"/>
      <c r="CV73" s="1061"/>
      <c r="CW73" s="1061"/>
      <c r="CX73" s="1061"/>
      <c r="CY73" s="1061"/>
      <c r="CZ73" s="1061"/>
      <c r="DA73" s="1061"/>
    </row>
    <row r="74" spans="1:105" ht="12" customHeight="1" x14ac:dyDescent="0.25">
      <c r="A74" s="943">
        <v>71</v>
      </c>
      <c r="B74" s="944" t="str">
        <f>Ст.прогноза!I72</f>
        <v>Ю-Ур.</v>
      </c>
      <c r="C74" s="944" t="str">
        <f>Ст.прогноза!D72</f>
        <v>Челябинский</v>
      </c>
      <c r="D74" s="945" t="str">
        <f>Ст.прогноза!E72</f>
        <v>Челябинск</v>
      </c>
      <c r="E74" s="946">
        <f>Ст.прогноза!G72</f>
        <v>2</v>
      </c>
      <c r="F74" s="411" t="str">
        <f>CHOOSE(Ввод!$FG$5,Ввод!AP75,Ввод!AV75,Ввод!BB75)</f>
        <v/>
      </c>
      <c r="G74" s="480" t="str">
        <f>CHOOSE(Ввод!$FG$5,Ввод!AQ75,Ввод!AW75,Ввод!BC75)</f>
        <v/>
      </c>
      <c r="H74" s="411" t="str">
        <f>CHOOSE(Ввод!$FG$5,Ввод!AR75,Ввод!AX75,Ввод!BD75)</f>
        <v>·</v>
      </c>
      <c r="I74" s="480" t="str">
        <f>CHOOSE(Ввод!$FG$5,Ввод!AS75,Ввод!AY75,Ввод!BE75)</f>
        <v/>
      </c>
      <c r="J74" s="411" t="str">
        <f>CHOOSE(Ввод!$FG$5,Ввод!AT75,Ввод!AZ75,Ввод!BF75)</f>
        <v/>
      </c>
      <c r="K74" s="480" t="str">
        <f>CHOOSE(Ввод!$FG$5,Ввод!AU75,Ввод!BA75,Ввод!BG75)</f>
        <v>·</v>
      </c>
      <c r="L74" s="413">
        <f>CHOOSE(Ввод!$FG$5,Ввод!BJ75,Ввод!BP75,Ввод!BV75)</f>
        <v>0</v>
      </c>
      <c r="M74" s="467">
        <f>CHOOSE(Ввод!$FG$5,Ввод!BK75,Ввод!BQ75,Ввод!BW75)</f>
        <v>0</v>
      </c>
      <c r="N74" s="413">
        <f>CHOOSE(Ввод!$FG$5,Ввод!BL75,Ввод!BR75,Ввод!BX75)</f>
        <v>2</v>
      </c>
      <c r="O74" s="467">
        <f>CHOOSE(Ввод!$FG$5,Ввод!BM75,Ввод!BS75,Ввод!BY75)</f>
        <v>0</v>
      </c>
      <c r="P74" s="413">
        <f>CHOOSE(Ввод!$FG$5,Ввод!BN75,Ввод!BT75,Ввод!BZ75)</f>
        <v>0</v>
      </c>
      <c r="Q74" s="468">
        <f>CHOOSE(Ввод!$FG$5,Ввод!BO75,Ввод!BU75,Ввод!CA75)</f>
        <v>1</v>
      </c>
      <c r="R74" s="648">
        <f>CHOOSE(Ввод!$FG$5,Ввод!CD75,Ввод!CJ75,Ввод!CP75)</f>
        <v>10.5</v>
      </c>
      <c r="S74" s="649">
        <f>CHOOSE(Ввод!$FG$5,Ввод!CE75,Ввод!CK75,Ввод!CQ75)</f>
        <v>24.3</v>
      </c>
      <c r="T74" s="648">
        <f>CHOOSE(Ввод!$FG$5,Ввод!CF75,Ввод!CL75,Ввод!CR75)</f>
        <v>15.2</v>
      </c>
      <c r="U74" s="649">
        <f>CHOOSE(Ввод!$FG$5,Ввод!CG75,Ввод!CM75,Ввод!CS75)</f>
        <v>21.5</v>
      </c>
      <c r="V74" s="648">
        <f>CHOOSE(Ввод!$FG$5,Ввод!CH75,Ввод!CN75,Ввод!CT75)</f>
        <v>5.6</v>
      </c>
      <c r="W74" s="649">
        <f>CHOOSE(Ввод!$FG$5,Ввод!CI75,Ввод!CO75,Ввод!CU75)</f>
        <v>16.600000000000001</v>
      </c>
      <c r="X74" s="416" t="str">
        <f xml:space="preserve"> CHOOSE(Ввод!$FG$22,CHOOSE(Ввод!$FG$5,Ввод!BJ205,Ввод!BP205,Ввод!BV205),CHOOSE(Ввод!$FG$5,Ввод!AP205,Ввод!AV205,Ввод!BB205))</f>
        <v>-</v>
      </c>
      <c r="Y74" s="469" t="str">
        <f xml:space="preserve"> CHOOSE(Ввод!$FG$22,CHOOSE(Ввод!$FG$5,Ввод!BK205,Ввод!BQ205,Ввод!BW205),CHOOSE(Ввод!$FG$5,Ввод!AQ205,Ввод!AW205,Ввод!BC205))</f>
        <v>-</v>
      </c>
      <c r="Z74" s="416" t="str">
        <f xml:space="preserve"> CHOOSE(Ввод!$FG$22,CHOOSE(Ввод!$FG$5,Ввод!BL205,Ввод!BR205,Ввод!BX205),CHOOSE(Ввод!$FG$5,Ввод!AR205,Ввод!AX205,Ввод!BD205))</f>
        <v>-</v>
      </c>
      <c r="AA74" s="469" t="str">
        <f xml:space="preserve"> CHOOSE(Ввод!$FG$22,CHOOSE(Ввод!$FG$5,Ввод!BM205,Ввод!BS205,Ввод!BY205),CHOOSE(Ввод!$FG$5,Ввод!AS205,Ввод!AY205,Ввод!BE205))</f>
        <v>-</v>
      </c>
      <c r="AB74" s="416" t="str">
        <f xml:space="preserve"> CHOOSE(Ввод!$FG$22,CHOOSE(Ввод!$FG$5,Ввод!BN205,Ввод!BT205,Ввод!BZ205),CHOOSE(Ввод!$FG$5,Ввод!AT205,Ввод!AZ205,Ввод!BF205))</f>
        <v>-</v>
      </c>
      <c r="AC74" s="469" t="str">
        <f xml:space="preserve"> CHOOSE(Ввод!$FG$22,CHOOSE(Ввод!$FG$5,Ввод!BO205,Ввод!BU205,Ввод!CA205),CHOOSE(Ввод!$FG$5,Ввод!AU205,Ввод!BA205,Ввод!BG205))</f>
        <v>-</v>
      </c>
      <c r="AD74" s="418">
        <f>CHOOSE(Ввод!$FG$5,Ввод!DR75,Ввод!DX75,Ввод!ED75)</f>
        <v>9</v>
      </c>
      <c r="AE74" s="470">
        <f>CHOOSE(Ввод!$FG$5,Ввод!DS75,Ввод!DY75,Ввод!EE75)</f>
        <v>18</v>
      </c>
      <c r="AF74" s="418">
        <f>CHOOSE(Ввод!$FG$5,Ввод!DT75,Ввод!DZ75,Ввод!EF75)</f>
        <v>21</v>
      </c>
      <c r="AG74" s="470">
        <f>CHOOSE(Ввод!$FG$5,Ввод!DU75,Ввод!EA75,Ввод!EG75)</f>
        <v>12</v>
      </c>
      <c r="AH74" s="418">
        <f>CHOOSE(Ввод!$FG$5,Ввод!DV75,Ввод!EB75,Ввод!EH75)</f>
        <v>11</v>
      </c>
      <c r="AI74" s="470">
        <f>CHOOSE(Ввод!$FG$5,Ввод!DW75,Ввод!EC75,Ввод!EI75)</f>
        <v>12</v>
      </c>
      <c r="AJ74" s="708">
        <f xml:space="preserve"> CHOOSE(Ввод!$FG$12,CHOOSE(Ввод!$FG$5,Ввод!EL75,Ввод!ER75,Ввод!EX75),CHOOSE(Ввод!$FG$5,Ввод!CX75,Ввод!DD75,Ввод!DJ75))</f>
        <v>8.5</v>
      </c>
      <c r="AK74" s="709">
        <f xml:space="preserve"> CHOOSE(Ввод!$FG$12,CHOOSE(Ввод!$FG$5,Ввод!EM75,Ввод!ES75,Ввод!EY75),CHOOSE(Ввод!$FG$5,Ввод!CY75,Ввод!DE75,Ввод!DK75))</f>
        <v>35.299999999999997</v>
      </c>
      <c r="AL74" s="708">
        <f xml:space="preserve"> CHOOSE(Ввод!$FG$12,CHOOSE(Ввод!$FG$5,Ввод!EN75,Ввод!ET75,Ввод!EZ75),CHOOSE(Ввод!$FG$5,Ввод!CZ75,Ввод!DF75,Ввод!DL75))</f>
        <v>13.2</v>
      </c>
      <c r="AM74" s="709">
        <f xml:space="preserve"> CHOOSE(Ввод!$FG$12,CHOOSE(Ввод!$FG$5,Ввод!EO75,Ввод!EU75,Ввод!FA75),CHOOSE(Ввод!$FG$5,Ввод!DA75,Ввод!DG75,Ввод!DM75))</f>
        <v>32.5</v>
      </c>
      <c r="AN74" s="708">
        <f xml:space="preserve"> CHOOSE(Ввод!$FG$12,CHOOSE(Ввод!$FG$5,Ввод!EP75,Ввод!EV75,Ввод!FB75),CHOOSE(Ввод!$FG$5,Ввод!DB75,Ввод!DH75,Ввод!DN75))</f>
        <v>3.5999999999999996</v>
      </c>
      <c r="AO74" s="709">
        <f xml:space="preserve"> CHOOSE(Ввод!$FG$12,CHOOSE(Ввод!$FG$5,Ввод!EQ75,Ввод!EW75,Ввод!FC75),CHOOSE(Ввод!$FG$5,Ввод!DC75,Ввод!DI75,Ввод!DO75))</f>
        <v>22.6</v>
      </c>
      <c r="AP74" s="7"/>
      <c r="CK74" s="1079"/>
      <c r="CL74" s="1079"/>
      <c r="CN74" s="1061"/>
      <c r="CO74" s="1061"/>
      <c r="CP74" s="1061"/>
      <c r="CQ74" s="1061"/>
      <c r="CR74" s="1061"/>
      <c r="CS74" s="1061"/>
      <c r="CT74" s="1061"/>
      <c r="CU74" s="1061"/>
      <c r="CV74" s="1061"/>
      <c r="CW74" s="1061"/>
      <c r="CX74" s="1061"/>
      <c r="CY74" s="1061"/>
      <c r="CZ74" s="1061"/>
      <c r="DA74" s="1061"/>
    </row>
    <row r="75" spans="1:105" ht="12" customHeight="1" x14ac:dyDescent="0.25">
      <c r="A75" s="931">
        <v>72</v>
      </c>
      <c r="B75" s="932" t="str">
        <f>Ст.прогноза!I73</f>
        <v>Ю-Ур.</v>
      </c>
      <c r="C75" s="932" t="str">
        <f>Ст.прогноза!D73</f>
        <v>Златоустовский</v>
      </c>
      <c r="D75" s="933" t="str">
        <f>Ст.прогноза!E73</f>
        <v>Златоуст</v>
      </c>
      <c r="E75" s="934">
        <f>Ст.прогноза!G73</f>
        <v>2</v>
      </c>
      <c r="F75" s="429" t="str">
        <f>CHOOSE(Ввод!$FG$5,Ввод!AP76,Ввод!AV76,Ввод!BB76)</f>
        <v/>
      </c>
      <c r="G75" s="430" t="str">
        <f>CHOOSE(Ввод!$FG$5,Ввод!AQ76,Ввод!AW76,Ввод!BC76)</f>
        <v/>
      </c>
      <c r="H75" s="429" t="str">
        <f>CHOOSE(Ввод!$FG$5,Ввод!AR76,Ввод!AX76,Ввод!BD76)</f>
        <v>··</v>
      </c>
      <c r="I75" s="430" t="str">
        <f>CHOOSE(Ввод!$FG$5,Ввод!AS76,Ввод!AY76,Ввод!BE76)</f>
        <v/>
      </c>
      <c r="J75" s="429" t="str">
        <f>CHOOSE(Ввод!$FG$5,Ввод!AT76,Ввод!AZ76,Ввод!BF76)</f>
        <v/>
      </c>
      <c r="K75" s="430" t="str">
        <f>CHOOSE(Ввод!$FG$5,Ввод!AU76,Ввод!BA76,Ввод!BG76)</f>
        <v>·</v>
      </c>
      <c r="L75" s="431">
        <f>CHOOSE(Ввод!$FG$5,Ввод!BJ76,Ввод!BP76,Ввод!BV76)</f>
        <v>0</v>
      </c>
      <c r="M75" s="432">
        <f>CHOOSE(Ввод!$FG$5,Ввод!BK76,Ввод!BQ76,Ввод!BW76)</f>
        <v>0</v>
      </c>
      <c r="N75" s="431">
        <f>CHOOSE(Ввод!$FG$5,Ввод!BL76,Ввод!BR76,Ввод!BX76)</f>
        <v>5</v>
      </c>
      <c r="O75" s="432">
        <f>CHOOSE(Ввод!$FG$5,Ввод!BM76,Ввод!BS76,Ввод!BY76)</f>
        <v>0</v>
      </c>
      <c r="P75" s="431">
        <f>CHOOSE(Ввод!$FG$5,Ввод!BN76,Ввод!BT76,Ввод!BZ76)</f>
        <v>0</v>
      </c>
      <c r="Q75" s="433">
        <f>CHOOSE(Ввод!$FG$5,Ввод!BO76,Ввод!BU76,Ввод!CA76)</f>
        <v>1</v>
      </c>
      <c r="R75" s="650">
        <f>CHOOSE(Ввод!$FG$5,Ввод!CD76,Ввод!CJ76,Ввод!CP76)</f>
        <v>8</v>
      </c>
      <c r="S75" s="651">
        <f>CHOOSE(Ввод!$FG$5,Ввод!CE76,Ввод!CK76,Ввод!CQ76)</f>
        <v>18.899999999999999</v>
      </c>
      <c r="T75" s="650">
        <f>CHOOSE(Ввод!$FG$5,Ввод!CF76,Ввод!CL76,Ввод!CR76)</f>
        <v>14.6</v>
      </c>
      <c r="U75" s="651">
        <f>CHOOSE(Ввод!$FG$5,Ввод!CG76,Ввод!CM76,Ввод!CS76)</f>
        <v>17.3</v>
      </c>
      <c r="V75" s="650">
        <f>CHOOSE(Ввод!$FG$5,Ввод!CH76,Ввод!CN76,Ввод!CT76)</f>
        <v>3.8</v>
      </c>
      <c r="W75" s="651">
        <f>CHOOSE(Ввод!$FG$5,Ввод!CI76,Ввод!CO76,Ввод!CU76)</f>
        <v>13.1</v>
      </c>
      <c r="X75" s="434" t="str">
        <f xml:space="preserve"> CHOOSE(Ввод!$FG$22,CHOOSE(Ввод!$FG$5,Ввод!BJ206,Ввод!BP206,Ввод!BV206),CHOOSE(Ввод!$FG$5,Ввод!AP206,Ввод!AV206,Ввод!BB206))</f>
        <v>-</v>
      </c>
      <c r="Y75" s="417" t="str">
        <f xml:space="preserve"> CHOOSE(Ввод!$FG$22,CHOOSE(Ввод!$FG$5,Ввод!BK206,Ввод!BQ206,Ввод!BW206),CHOOSE(Ввод!$FG$5,Ввод!AQ206,Ввод!AW206,Ввод!BC206))</f>
        <v>-</v>
      </c>
      <c r="Z75" s="434" t="str">
        <f xml:space="preserve"> CHOOSE(Ввод!$FG$22,CHOOSE(Ввод!$FG$5,Ввод!BL206,Ввод!BR206,Ввод!BX206),CHOOSE(Ввод!$FG$5,Ввод!AR206,Ввод!AX206,Ввод!BD206))</f>
        <v>-</v>
      </c>
      <c r="AA75" s="417" t="str">
        <f xml:space="preserve"> CHOOSE(Ввод!$FG$22,CHOOSE(Ввод!$FG$5,Ввод!BM206,Ввод!BS206,Ввод!BY206),CHOOSE(Ввод!$FG$5,Ввод!AS206,Ввод!AY206,Ввод!BE206))</f>
        <v>-</v>
      </c>
      <c r="AB75" s="434" t="str">
        <f xml:space="preserve"> CHOOSE(Ввод!$FG$22,CHOOSE(Ввод!$FG$5,Ввод!BN206,Ввод!BT206,Ввод!BZ206),CHOOSE(Ввод!$FG$5,Ввод!AT206,Ввод!AZ206,Ввод!BF206))</f>
        <v>-</v>
      </c>
      <c r="AC75" s="417" t="str">
        <f xml:space="preserve"> CHOOSE(Ввод!$FG$22,CHOOSE(Ввод!$FG$5,Ввод!BO206,Ввод!BU206,Ввод!CA206),CHOOSE(Ввод!$FG$5,Ввод!AU206,Ввод!BA206,Ввод!BG206))</f>
        <v>-</v>
      </c>
      <c r="AD75" s="435">
        <f>CHOOSE(Ввод!$FG$5,Ввод!DR76,Ввод!DX76,Ввод!ED76)</f>
        <v>8</v>
      </c>
      <c r="AE75" s="436">
        <f>CHOOSE(Ввод!$FG$5,Ввод!DS76,Ввод!DY76,Ввод!EE76)</f>
        <v>17</v>
      </c>
      <c r="AF75" s="435">
        <f>CHOOSE(Ввод!$FG$5,Ввод!DT76,Ввод!DZ76,Ввод!EF76)</f>
        <v>17</v>
      </c>
      <c r="AG75" s="436">
        <f>CHOOSE(Ввод!$FG$5,Ввод!DU76,Ввод!EA76,Ввод!EG76)</f>
        <v>13</v>
      </c>
      <c r="AH75" s="435">
        <f>CHOOSE(Ввод!$FG$5,Ввод!DV76,Ввод!EB76,Ввод!EH76)</f>
        <v>13</v>
      </c>
      <c r="AI75" s="436">
        <f>CHOOSE(Ввод!$FG$5,Ввод!DW76,Ввод!EC76,Ввод!EI76)</f>
        <v>13</v>
      </c>
      <c r="AJ75" s="693">
        <f xml:space="preserve"> CHOOSE(Ввод!$FG$12,CHOOSE(Ввод!$FG$5,Ввод!EL76,Ввод!ER76,Ввод!EX76),CHOOSE(Ввод!$FG$5,Ввод!CX76,Ввод!DD76,Ввод!DJ76))</f>
        <v>6</v>
      </c>
      <c r="AK75" s="694">
        <f xml:space="preserve"> CHOOSE(Ввод!$FG$12,CHOOSE(Ввод!$FG$5,Ввод!EM76,Ввод!ES76,Ввод!EY76),CHOOSE(Ввод!$FG$5,Ввод!CY76,Ввод!DE76,Ввод!DK76))</f>
        <v>25.9</v>
      </c>
      <c r="AL75" s="693">
        <f xml:space="preserve"> CHOOSE(Ввод!$FG$12,CHOOSE(Ввод!$FG$5,Ввод!EN76,Ввод!ET76,Ввод!EZ76),CHOOSE(Ввод!$FG$5,Ввод!CZ76,Ввод!DF76,Ввод!DL76))</f>
        <v>12.6</v>
      </c>
      <c r="AM75" s="694">
        <f xml:space="preserve"> CHOOSE(Ввод!$FG$12,CHOOSE(Ввод!$FG$5,Ввод!EO76,Ввод!EU76,Ввод!FA76),CHOOSE(Ввод!$FG$5,Ввод!DA76,Ввод!DG76,Ввод!DM76))</f>
        <v>31.3</v>
      </c>
      <c r="AN75" s="693">
        <f xml:space="preserve"> CHOOSE(Ввод!$FG$12,CHOOSE(Ввод!$FG$5,Ввод!EP76,Ввод!EV76,Ввод!FB76),CHOOSE(Ввод!$FG$5,Ввод!DB76,Ввод!DH76,Ввод!DN76))</f>
        <v>1.7999999999999998</v>
      </c>
      <c r="AO75" s="694">
        <f xml:space="preserve"> CHOOSE(Ввод!$FG$12,CHOOSE(Ввод!$FG$5,Ввод!EQ76,Ввод!EW76,Ввод!FC76),CHOOSE(Ввод!$FG$5,Ввод!DC76,Ввод!DI76,Ввод!DO76))</f>
        <v>19</v>
      </c>
      <c r="AP75" s="7"/>
      <c r="CK75" s="278"/>
      <c r="CL75" s="278"/>
    </row>
    <row r="76" spans="1:105" ht="12" customHeight="1" x14ac:dyDescent="0.25">
      <c r="A76" s="931">
        <v>73</v>
      </c>
      <c r="B76" s="932" t="str">
        <f>Ст.прогноза!I74</f>
        <v>Ю-Ур.</v>
      </c>
      <c r="C76" s="932" t="str">
        <f>Ст.прогноза!D74</f>
        <v>Курганский</v>
      </c>
      <c r="D76" s="933" t="str">
        <f>Ст.прогноза!E74</f>
        <v>Курган</v>
      </c>
      <c r="E76" s="934">
        <f>Ст.прогноза!G74</f>
        <v>2</v>
      </c>
      <c r="F76" s="429" t="str">
        <f>CHOOSE(Ввод!$FG$5,Ввод!AP77,Ввод!AV77,Ввод!BB77)</f>
        <v/>
      </c>
      <c r="G76" s="430" t="str">
        <f>CHOOSE(Ввод!$FG$5,Ввод!AQ77,Ввод!AW77,Ввод!BC77)</f>
        <v/>
      </c>
      <c r="H76" s="429" t="str">
        <f>CHOOSE(Ввод!$FG$5,Ввод!AR77,Ввод!AX77,Ввод!BD77)</f>
        <v/>
      </c>
      <c r="I76" s="430" t="str">
        <f>CHOOSE(Ввод!$FG$5,Ввод!AS77,Ввод!AY77,Ввод!BE77)</f>
        <v/>
      </c>
      <c r="J76" s="429" t="str">
        <f>CHOOSE(Ввод!$FG$5,Ввод!AT77,Ввод!AZ77,Ввод!BF77)</f>
        <v/>
      </c>
      <c r="K76" s="430" t="str">
        <f>CHOOSE(Ввод!$FG$5,Ввод!AU77,Ввод!BA77,Ввод!BG77)</f>
        <v>·</v>
      </c>
      <c r="L76" s="431">
        <f>CHOOSE(Ввод!$FG$5,Ввод!BJ77,Ввод!BP77,Ввод!BV77)</f>
        <v>0</v>
      </c>
      <c r="M76" s="432">
        <f>CHOOSE(Ввод!$FG$5,Ввод!BK77,Ввод!BQ77,Ввод!BW77)</f>
        <v>0</v>
      </c>
      <c r="N76" s="431">
        <f>CHOOSE(Ввод!$FG$5,Ввод!BL77,Ввод!BR77,Ввод!BX77)</f>
        <v>0</v>
      </c>
      <c r="O76" s="432">
        <f>CHOOSE(Ввод!$FG$5,Ввод!BM77,Ввод!BS77,Ввод!BY77)</f>
        <v>0</v>
      </c>
      <c r="P76" s="431">
        <f>CHOOSE(Ввод!$FG$5,Ввод!BN77,Ввод!BT77,Ввод!BZ77)</f>
        <v>0</v>
      </c>
      <c r="Q76" s="433">
        <f>CHOOSE(Ввод!$FG$5,Ввод!BO77,Ввод!BU77,Ввод!CA77)</f>
        <v>2</v>
      </c>
      <c r="R76" s="650">
        <f>CHOOSE(Ввод!$FG$5,Ввод!CD77,Ввод!CJ77,Ввод!CP77)</f>
        <v>10.8</v>
      </c>
      <c r="S76" s="651">
        <f>CHOOSE(Ввод!$FG$5,Ввод!CE77,Ввод!CK77,Ввод!CQ77)</f>
        <v>25.3</v>
      </c>
      <c r="T76" s="650">
        <f>CHOOSE(Ввод!$FG$5,Ввод!CF77,Ввод!CL77,Ввод!CR77)</f>
        <v>15.8</v>
      </c>
      <c r="U76" s="651">
        <f>CHOOSE(Ввод!$FG$5,Ввод!CG77,Ввод!CM77,Ввод!CS77)</f>
        <v>25.9</v>
      </c>
      <c r="V76" s="650">
        <f>CHOOSE(Ввод!$FG$5,Ввод!CH77,Ввод!CN77,Ввод!CT77)</f>
        <v>6.3000000000000007</v>
      </c>
      <c r="W76" s="651">
        <f>CHOOSE(Ввод!$FG$5,Ввод!CI77,Ввод!CO77,Ввод!CU77)</f>
        <v>16.8</v>
      </c>
      <c r="X76" s="434" t="str">
        <f xml:space="preserve"> CHOOSE(Ввод!$FG$22,CHOOSE(Ввод!$FG$5,Ввод!BJ207,Ввод!BP207,Ввод!BV207),CHOOSE(Ввод!$FG$5,Ввод!AP207,Ввод!AV207,Ввод!BB207))</f>
        <v>-</v>
      </c>
      <c r="Y76" s="417" t="str">
        <f xml:space="preserve"> CHOOSE(Ввод!$FG$22,CHOOSE(Ввод!$FG$5,Ввод!BK207,Ввод!BQ207,Ввод!BW207),CHOOSE(Ввод!$FG$5,Ввод!AQ207,Ввод!AW207,Ввод!BC207))</f>
        <v>-</v>
      </c>
      <c r="Z76" s="434" t="str">
        <f xml:space="preserve"> CHOOSE(Ввод!$FG$22,CHOOSE(Ввод!$FG$5,Ввод!BL207,Ввод!BR207,Ввод!BX207),CHOOSE(Ввод!$FG$5,Ввод!AR207,Ввод!AX207,Ввод!BD207))</f>
        <v>-</v>
      </c>
      <c r="AA76" s="417" t="str">
        <f xml:space="preserve"> CHOOSE(Ввод!$FG$22,CHOOSE(Ввод!$FG$5,Ввод!BM207,Ввод!BS207,Ввод!BY207),CHOOSE(Ввод!$FG$5,Ввод!AS207,Ввод!AY207,Ввод!BE207))</f>
        <v>-</v>
      </c>
      <c r="AB76" s="434" t="str">
        <f xml:space="preserve"> CHOOSE(Ввод!$FG$22,CHOOSE(Ввод!$FG$5,Ввод!BN207,Ввод!BT207,Ввод!BZ207),CHOOSE(Ввод!$FG$5,Ввод!AT207,Ввод!AZ207,Ввод!BF207))</f>
        <v>-</v>
      </c>
      <c r="AC76" s="417" t="str">
        <f xml:space="preserve"> CHOOSE(Ввод!$FG$22,CHOOSE(Ввод!$FG$5,Ввод!BO207,Ввод!BU207,Ввод!CA207),CHOOSE(Ввод!$FG$5,Ввод!AU207,Ввод!BA207,Ввод!BG207))</f>
        <v>-</v>
      </c>
      <c r="AD76" s="435">
        <f>CHOOSE(Ввод!$FG$5,Ввод!DR77,Ввод!DX77,Ввод!ED77)</f>
        <v>9</v>
      </c>
      <c r="AE76" s="436">
        <f>CHOOSE(Ввод!$FG$5,Ввод!DS77,Ввод!DY77,Ввод!EE77)</f>
        <v>16</v>
      </c>
      <c r="AF76" s="435">
        <f>CHOOSE(Ввод!$FG$5,Ввод!DT77,Ввод!DZ77,Ввод!EF77)</f>
        <v>18</v>
      </c>
      <c r="AG76" s="436">
        <f>CHOOSE(Ввод!$FG$5,Ввод!DU77,Ввод!EA77,Ввод!EG77)</f>
        <v>12</v>
      </c>
      <c r="AH76" s="435">
        <f>CHOOSE(Ввод!$FG$5,Ввод!DV77,Ввод!EB77,Ввод!EH77)</f>
        <v>11</v>
      </c>
      <c r="AI76" s="436">
        <f>CHOOSE(Ввод!$FG$5,Ввод!DW77,Ввод!EC77,Ввод!EI77)</f>
        <v>11</v>
      </c>
      <c r="AJ76" s="693">
        <f xml:space="preserve"> CHOOSE(Ввод!$FG$12,CHOOSE(Ввод!$FG$5,Ввод!EL77,Ввод!ER77,Ввод!EX77),CHOOSE(Ввод!$FG$5,Ввод!CX77,Ввод!DD77,Ввод!DJ77))</f>
        <v>8.8000000000000007</v>
      </c>
      <c r="AK76" s="694">
        <f xml:space="preserve"> CHOOSE(Ввод!$FG$12,CHOOSE(Ввод!$FG$5,Ввод!EM77,Ввод!ES77,Ввод!EY77),CHOOSE(Ввод!$FG$5,Ввод!CY77,Ввод!DE77,Ввод!DK77))</f>
        <v>39.299999999999997</v>
      </c>
      <c r="AL76" s="693">
        <f xml:space="preserve"> CHOOSE(Ввод!$FG$12,CHOOSE(Ввод!$FG$5,Ввод!EN77,Ввод!ET77,Ввод!EZ77),CHOOSE(Ввод!$FG$5,Ввод!CZ77,Ввод!DF77,Ввод!DL77))</f>
        <v>13.8</v>
      </c>
      <c r="AM76" s="694">
        <f xml:space="preserve"> CHOOSE(Ввод!$FG$12,CHOOSE(Ввод!$FG$5,Ввод!EO77,Ввод!EU77,Ввод!FA77),CHOOSE(Ввод!$FG$5,Ввод!DA77,Ввод!DG77,Ввод!DM77))</f>
        <v>40.9</v>
      </c>
      <c r="AN76" s="693">
        <f xml:space="preserve"> CHOOSE(Ввод!$FG$12,CHOOSE(Ввод!$FG$5,Ввод!EP77,Ввод!EV77,Ввод!FB77),CHOOSE(Ввод!$FG$5,Ввод!DB77,Ввод!DH77,Ввод!DN77))</f>
        <v>4.3000000000000007</v>
      </c>
      <c r="AO76" s="694">
        <f xml:space="preserve"> CHOOSE(Ввод!$FG$12,CHOOSE(Ввод!$FG$5,Ввод!EQ77,Ввод!EW77,Ввод!FC77),CHOOSE(Ввод!$FG$5,Ввод!DC77,Ввод!DI77,Ввод!DO77))</f>
        <v>23.8</v>
      </c>
      <c r="AP76" s="7"/>
      <c r="CK76" s="278"/>
      <c r="CL76" s="278"/>
    </row>
    <row r="77" spans="1:105" ht="12" customHeight="1" x14ac:dyDescent="0.25">
      <c r="A77" s="931">
        <v>74</v>
      </c>
      <c r="B77" s="932" t="str">
        <f>Ст.прогноза!I75</f>
        <v>Ю-Ур.</v>
      </c>
      <c r="C77" s="932" t="str">
        <f>Ст.прогноза!D75</f>
        <v>Петропавловское</v>
      </c>
      <c r="D77" s="933" t="str">
        <f>Ст.прогноза!E75</f>
        <v>Петропавловск</v>
      </c>
      <c r="E77" s="934">
        <f>Ст.прогноза!G75</f>
        <v>2</v>
      </c>
      <c r="F77" s="429" t="str">
        <f>CHOOSE(Ввод!$FG$5,Ввод!AP78,Ввод!AV78,Ввод!BB78)</f>
        <v/>
      </c>
      <c r="G77" s="430" t="str">
        <f>CHOOSE(Ввод!$FG$5,Ввод!AQ78,Ввод!AW78,Ввод!BC78)</f>
        <v/>
      </c>
      <c r="H77" s="429" t="str">
        <f>CHOOSE(Ввод!$FG$5,Ввод!AR78,Ввод!AX78,Ввод!BD78)</f>
        <v/>
      </c>
      <c r="I77" s="430" t="str">
        <f>CHOOSE(Ввод!$FG$5,Ввод!AS78,Ввод!AY78,Ввод!BE78)</f>
        <v/>
      </c>
      <c r="J77" s="429" t="str">
        <f>CHOOSE(Ввод!$FG$5,Ввод!AT78,Ввод!AZ78,Ввод!BF78)</f>
        <v/>
      </c>
      <c r="K77" s="430" t="str">
        <f>CHOOSE(Ввод!$FG$5,Ввод!AU78,Ввод!BA78,Ввод!BG78)</f>
        <v/>
      </c>
      <c r="L77" s="431">
        <f>CHOOSE(Ввод!$FG$5,Ввод!BJ78,Ввод!BP78,Ввод!BV78)</f>
        <v>0</v>
      </c>
      <c r="M77" s="432">
        <f>CHOOSE(Ввод!$FG$5,Ввод!BK78,Ввод!BQ78,Ввод!BW78)</f>
        <v>0</v>
      </c>
      <c r="N77" s="431">
        <f>CHOOSE(Ввод!$FG$5,Ввод!BL78,Ввод!BR78,Ввод!BX78)</f>
        <v>0</v>
      </c>
      <c r="O77" s="432">
        <f>CHOOSE(Ввод!$FG$5,Ввод!BM78,Ввод!BS78,Ввод!BY78)</f>
        <v>0</v>
      </c>
      <c r="P77" s="431">
        <f>CHOOSE(Ввод!$FG$5,Ввод!BN78,Ввод!BT78,Ввод!BZ78)</f>
        <v>0</v>
      </c>
      <c r="Q77" s="433">
        <f>CHOOSE(Ввод!$FG$5,Ввод!BO78,Ввод!BU78,Ввод!CA78)</f>
        <v>0</v>
      </c>
      <c r="R77" s="650">
        <f>CHOOSE(Ввод!$FG$5,Ввод!CD78,Ввод!CJ78,Ввод!CP78)</f>
        <v>8.3000000000000007</v>
      </c>
      <c r="S77" s="651">
        <f>CHOOSE(Ввод!$FG$5,Ввод!CE78,Ввод!CK78,Ввод!CQ78)</f>
        <v>22.5</v>
      </c>
      <c r="T77" s="650">
        <f>CHOOSE(Ввод!$FG$5,Ввод!CF78,Ввод!CL78,Ввод!CR78)</f>
        <v>10.6</v>
      </c>
      <c r="U77" s="651">
        <f>CHOOSE(Ввод!$FG$5,Ввод!CG78,Ввод!CM78,Ввод!CS78)</f>
        <v>23</v>
      </c>
      <c r="V77" s="650">
        <f>CHOOSE(Ввод!$FG$5,Ввод!CH78,Ввод!CN78,Ввод!CT78)</f>
        <v>7.3000000000000007</v>
      </c>
      <c r="W77" s="651">
        <f>CHOOSE(Ввод!$FG$5,Ввод!CI78,Ввод!CO78,Ввод!CU78)</f>
        <v>22.3</v>
      </c>
      <c r="X77" s="434" t="str">
        <f xml:space="preserve"> CHOOSE(Ввод!$FG$22,CHOOSE(Ввод!$FG$5,Ввод!BJ208,Ввод!BP208,Ввод!BV208),CHOOSE(Ввод!$FG$5,Ввод!AP208,Ввод!AV208,Ввод!BB208))</f>
        <v>-</v>
      </c>
      <c r="Y77" s="417" t="str">
        <f xml:space="preserve"> CHOOSE(Ввод!$FG$22,CHOOSE(Ввод!$FG$5,Ввод!BK208,Ввод!BQ208,Ввод!BW208),CHOOSE(Ввод!$FG$5,Ввод!AQ208,Ввод!AW208,Ввод!BC208))</f>
        <v>-</v>
      </c>
      <c r="Z77" s="434" t="str">
        <f xml:space="preserve"> CHOOSE(Ввод!$FG$22,CHOOSE(Ввод!$FG$5,Ввод!BL208,Ввод!BR208,Ввод!BX208),CHOOSE(Ввод!$FG$5,Ввод!AR208,Ввод!AX208,Ввод!BD208))</f>
        <v>-</v>
      </c>
      <c r="AA77" s="417" t="str">
        <f xml:space="preserve"> CHOOSE(Ввод!$FG$22,CHOOSE(Ввод!$FG$5,Ввод!BM208,Ввод!BS208,Ввод!BY208),CHOOSE(Ввод!$FG$5,Ввод!AS208,Ввод!AY208,Ввод!BE208))</f>
        <v>-</v>
      </c>
      <c r="AB77" s="434" t="str">
        <f xml:space="preserve"> CHOOSE(Ввод!$FG$22,CHOOSE(Ввод!$FG$5,Ввод!BN208,Ввод!BT208,Ввод!BZ208),CHOOSE(Ввод!$FG$5,Ввод!AT208,Ввод!AZ208,Ввод!BF208))</f>
        <v>-</v>
      </c>
      <c r="AC77" s="417" t="str">
        <f xml:space="preserve"> CHOOSE(Ввод!$FG$22,CHOOSE(Ввод!$FG$5,Ввод!BO208,Ввод!BU208,Ввод!CA208),CHOOSE(Ввод!$FG$5,Ввод!AU208,Ввод!BA208,Ввод!BG208))</f>
        <v>-</v>
      </c>
      <c r="AD77" s="435">
        <f>CHOOSE(Ввод!$FG$5,Ввод!DR78,Ввод!DX78,Ввод!ED78)</f>
        <v>3</v>
      </c>
      <c r="AE77" s="436">
        <f>CHOOSE(Ввод!$FG$5,Ввод!DS78,Ввод!DY78,Ввод!EE78)</f>
        <v>5</v>
      </c>
      <c r="AF77" s="435">
        <f>CHOOSE(Ввод!$FG$5,Ввод!DT78,Ввод!DZ78,Ввод!EF78)</f>
        <v>11</v>
      </c>
      <c r="AG77" s="436">
        <f>CHOOSE(Ввод!$FG$5,Ввод!DU78,Ввод!EA78,Ввод!EG78)</f>
        <v>12</v>
      </c>
      <c r="AH77" s="435">
        <f>CHOOSE(Ввод!$FG$5,Ввод!DV78,Ввод!EB78,Ввод!EH78)</f>
        <v>11</v>
      </c>
      <c r="AI77" s="436">
        <f>CHOOSE(Ввод!$FG$5,Ввод!DW78,Ввод!EC78,Ввод!EI78)</f>
        <v>11</v>
      </c>
      <c r="AJ77" s="693">
        <f xml:space="preserve"> CHOOSE(Ввод!$FG$12,CHOOSE(Ввод!$FG$5,Ввод!EL78,Ввод!ER78,Ввод!EX78),CHOOSE(Ввод!$FG$5,Ввод!CX78,Ввод!DD78,Ввод!DJ78))</f>
        <v>6.3000000000000007</v>
      </c>
      <c r="AK77" s="694">
        <f xml:space="preserve"> CHOOSE(Ввод!$FG$12,CHOOSE(Ввод!$FG$5,Ввод!EM78,Ввод!ES78,Ввод!EY78),CHOOSE(Ввод!$FG$5,Ввод!CY78,Ввод!DE78,Ввод!DK78))</f>
        <v>32.5</v>
      </c>
      <c r="AL77" s="693">
        <f xml:space="preserve"> CHOOSE(Ввод!$FG$12,CHOOSE(Ввод!$FG$5,Ввод!EN78,Ввод!ET78,Ввод!EZ78),CHOOSE(Ввод!$FG$5,Ввод!CZ78,Ввод!DF78,Ввод!DL78))</f>
        <v>8.6</v>
      </c>
      <c r="AM77" s="694">
        <f xml:space="preserve"> CHOOSE(Ввод!$FG$12,CHOOSE(Ввод!$FG$5,Ввод!EO78,Ввод!EU78,Ввод!FA78),CHOOSE(Ввод!$FG$5,Ввод!DA78,Ввод!DG78,Ввод!DM78))</f>
        <v>30</v>
      </c>
      <c r="AN77" s="693">
        <f xml:space="preserve"> CHOOSE(Ввод!$FG$12,CHOOSE(Ввод!$FG$5,Ввод!EP78,Ввод!EV78,Ввод!FB78),CHOOSE(Ввод!$FG$5,Ввод!DB78,Ввод!DH78,Ввод!DN78))</f>
        <v>5.3000000000000007</v>
      </c>
      <c r="AO77" s="694">
        <f xml:space="preserve"> CHOOSE(Ввод!$FG$12,CHOOSE(Ввод!$FG$5,Ввод!EQ78,Ввод!EW78,Ввод!FC78),CHOOSE(Ввод!$FG$5,Ввод!DC78,Ввод!DI78,Ввод!DO78))</f>
        <v>37.299999999999997</v>
      </c>
      <c r="AP77" s="7"/>
      <c r="CK77" s="278"/>
      <c r="CL77" s="278"/>
    </row>
    <row r="78" spans="1:105" ht="12" customHeight="1" x14ac:dyDescent="0.25">
      <c r="A78" s="931">
        <v>75</v>
      </c>
      <c r="B78" s="932" t="str">
        <f>Ст.прогноза!I76</f>
        <v>Ю-Ур.</v>
      </c>
      <c r="C78" s="932" t="str">
        <f>Ст.прогноза!D76</f>
        <v>Оренбургский</v>
      </c>
      <c r="D78" s="933" t="str">
        <f>Ст.прогноза!E76</f>
        <v>Оренбург</v>
      </c>
      <c r="E78" s="934">
        <f>Ст.прогноза!G76</f>
        <v>2</v>
      </c>
      <c r="F78" s="429" t="str">
        <f>CHOOSE(Ввод!$FG$5,Ввод!AP79,Ввод!AV79,Ввод!BB79)</f>
        <v/>
      </c>
      <c r="G78" s="430" t="str">
        <f>CHOOSE(Ввод!$FG$5,Ввод!AQ79,Ввод!AW79,Ввод!BC79)</f>
        <v>·</v>
      </c>
      <c r="H78" s="429" t="str">
        <f>CHOOSE(Ввод!$FG$5,Ввод!AR79,Ввод!AX79,Ввод!BD79)</f>
        <v/>
      </c>
      <c r="I78" s="430" t="str">
        <f>CHOOSE(Ввод!$FG$5,Ввод!AS79,Ввод!AY79,Ввод!BE79)</f>
        <v/>
      </c>
      <c r="J78" s="429" t="str">
        <f>CHOOSE(Ввод!$FG$5,Ввод!AT79,Ввод!AZ79,Ввод!BF79)</f>
        <v/>
      </c>
      <c r="K78" s="430" t="str">
        <f>CHOOSE(Ввод!$FG$5,Ввод!AU79,Ввод!BA79,Ввод!BG79)</f>
        <v/>
      </c>
      <c r="L78" s="431">
        <f>CHOOSE(Ввод!$FG$5,Ввод!BJ79,Ввод!BP79,Ввод!BV79)</f>
        <v>0</v>
      </c>
      <c r="M78" s="432">
        <f>CHOOSE(Ввод!$FG$5,Ввод!BK79,Ввод!BQ79,Ввод!BW79)</f>
        <v>2</v>
      </c>
      <c r="N78" s="431">
        <f>CHOOSE(Ввод!$FG$5,Ввод!BL79,Ввод!BR79,Ввод!BX79)</f>
        <v>0</v>
      </c>
      <c r="O78" s="432">
        <f>CHOOSE(Ввод!$FG$5,Ввод!BM79,Ввод!BS79,Ввод!BY79)</f>
        <v>0</v>
      </c>
      <c r="P78" s="431">
        <f>CHOOSE(Ввод!$FG$5,Ввод!BN79,Ввод!BT79,Ввод!BZ79)</f>
        <v>0</v>
      </c>
      <c r="Q78" s="433">
        <f>CHOOSE(Ввод!$FG$5,Ввод!BO79,Ввод!BU79,Ввод!CA79)</f>
        <v>0</v>
      </c>
      <c r="R78" s="650">
        <f>CHOOSE(Ввод!$FG$5,Ввод!CD79,Ввод!CJ79,Ввод!CP79)</f>
        <v>14.4</v>
      </c>
      <c r="S78" s="651">
        <f>CHOOSE(Ввод!$FG$5,Ввод!CE79,Ввод!CK79,Ввод!CQ79)</f>
        <v>25.3</v>
      </c>
      <c r="T78" s="650">
        <f>CHOOSE(Ввод!$FG$5,Ввод!CF79,Ввод!CL79,Ввод!CR79)</f>
        <v>9.6</v>
      </c>
      <c r="U78" s="651">
        <f>CHOOSE(Ввод!$FG$5,Ввод!CG79,Ввод!CM79,Ввод!CS79)</f>
        <v>21.6</v>
      </c>
      <c r="V78" s="650">
        <f>CHOOSE(Ввод!$FG$5,Ввод!CH79,Ввод!CN79,Ввод!CT79)</f>
        <v>8.1</v>
      </c>
      <c r="W78" s="651">
        <f>CHOOSE(Ввод!$FG$5,Ввод!CI79,Ввод!CO79,Ввод!CU79)</f>
        <v>23.4</v>
      </c>
      <c r="X78" s="434" t="str">
        <f xml:space="preserve"> CHOOSE(Ввод!$FG$22,CHOOSE(Ввод!$FG$5,Ввод!BJ209,Ввод!BP209,Ввод!BV209),CHOOSE(Ввод!$FG$5,Ввод!AP209,Ввод!AV209,Ввод!BB209))</f>
        <v>-</v>
      </c>
      <c r="Y78" s="417" t="str">
        <f xml:space="preserve"> CHOOSE(Ввод!$FG$22,CHOOSE(Ввод!$FG$5,Ввод!BK209,Ввод!BQ209,Ввод!BW209),CHOOSE(Ввод!$FG$5,Ввод!AQ209,Ввод!AW209,Ввод!BC209))</f>
        <v>-</v>
      </c>
      <c r="Z78" s="434" t="str">
        <f xml:space="preserve"> CHOOSE(Ввод!$FG$22,CHOOSE(Ввод!$FG$5,Ввод!BL209,Ввод!BR209,Ввод!BX209),CHOOSE(Ввод!$FG$5,Ввод!AR209,Ввод!AX209,Ввод!BD209))</f>
        <v>-</v>
      </c>
      <c r="AA78" s="417" t="str">
        <f xml:space="preserve"> CHOOSE(Ввод!$FG$22,CHOOSE(Ввод!$FG$5,Ввод!BM209,Ввод!BS209,Ввод!BY209),CHOOSE(Ввод!$FG$5,Ввод!AS209,Ввод!AY209,Ввод!BE209))</f>
        <v>-</v>
      </c>
      <c r="AB78" s="434" t="str">
        <f xml:space="preserve"> CHOOSE(Ввод!$FG$22,CHOOSE(Ввод!$FG$5,Ввод!BN209,Ввод!BT209,Ввод!BZ209),CHOOSE(Ввод!$FG$5,Ввод!AT209,Ввод!AZ209,Ввод!BF209))</f>
        <v>-</v>
      </c>
      <c r="AC78" s="417" t="str">
        <f xml:space="preserve"> CHOOSE(Ввод!$FG$22,CHOOSE(Ввод!$FG$5,Ввод!BO209,Ввод!BU209,Ввод!CA209),CHOOSE(Ввод!$FG$5,Ввод!AU209,Ввод!BA209,Ввод!BG209))</f>
        <v>-</v>
      </c>
      <c r="AD78" s="435">
        <f>CHOOSE(Ввод!$FG$5,Ввод!DR79,Ввод!DX79,Ввод!ED79)</f>
        <v>12</v>
      </c>
      <c r="AE78" s="436">
        <f>CHOOSE(Ввод!$FG$5,Ввод!DS79,Ввод!DY79,Ввод!EE79)</f>
        <v>18</v>
      </c>
      <c r="AF78" s="435">
        <f>CHOOSE(Ввод!$FG$5,Ввод!DT79,Ввод!DZ79,Ввод!EF79)</f>
        <v>14</v>
      </c>
      <c r="AG78" s="436">
        <f>CHOOSE(Ввод!$FG$5,Ввод!DU79,Ввод!EA79,Ввод!EG79)</f>
        <v>14</v>
      </c>
      <c r="AH78" s="435">
        <f>CHOOSE(Ввод!$FG$5,Ввод!DV79,Ввод!EB79,Ввод!EH79)</f>
        <v>11</v>
      </c>
      <c r="AI78" s="436">
        <f>CHOOSE(Ввод!$FG$5,Ввод!DW79,Ввод!EC79,Ввод!EI79)</f>
        <v>12</v>
      </c>
      <c r="AJ78" s="693">
        <f xml:space="preserve"> CHOOSE(Ввод!$FG$12,CHOOSE(Ввод!$FG$5,Ввод!EL79,Ввод!ER79,Ввод!EX79),CHOOSE(Ввод!$FG$5,Ввод!CX79,Ввод!DD79,Ввод!DJ79))</f>
        <v>12.4</v>
      </c>
      <c r="AK78" s="694">
        <f xml:space="preserve"> CHOOSE(Ввод!$FG$12,CHOOSE(Ввод!$FG$5,Ввод!EM79,Ввод!ES79,Ввод!EY79),CHOOSE(Ввод!$FG$5,Ввод!CY79,Ввод!DE79,Ввод!DK79))</f>
        <v>32.299999999999997</v>
      </c>
      <c r="AL78" s="693">
        <f xml:space="preserve"> CHOOSE(Ввод!$FG$12,CHOOSE(Ввод!$FG$5,Ввод!EN79,Ввод!ET79,Ввод!EZ79),CHOOSE(Ввод!$FG$5,Ввод!CZ79,Ввод!DF79,Ввод!DL79))</f>
        <v>7.6</v>
      </c>
      <c r="AM78" s="694">
        <f xml:space="preserve"> CHOOSE(Ввод!$FG$12,CHOOSE(Ввод!$FG$5,Ввод!EO79,Ввод!EU79,Ввод!FA79),CHOOSE(Ввод!$FG$5,Ввод!DA79,Ввод!DG79,Ввод!DM79))</f>
        <v>35.6</v>
      </c>
      <c r="AN78" s="693">
        <f xml:space="preserve"> CHOOSE(Ввод!$FG$12,CHOOSE(Ввод!$FG$5,Ввод!EP79,Ввод!EV79,Ввод!FB79),CHOOSE(Ввод!$FG$5,Ввод!DB79,Ввод!DH79,Ввод!DN79))</f>
        <v>6.1</v>
      </c>
      <c r="AO78" s="694">
        <f xml:space="preserve"> CHOOSE(Ввод!$FG$12,CHOOSE(Ввод!$FG$5,Ввод!EQ79,Ввод!EW79,Ввод!FC79),CHOOSE(Ввод!$FG$5,Ввод!DC79,Ввод!DI79,Ввод!DO79))</f>
        <v>37.4</v>
      </c>
      <c r="AP78" s="9"/>
      <c r="AQ78" s="278"/>
      <c r="AR78" s="278"/>
      <c r="BA78" s="278"/>
      <c r="BB78" s="278"/>
      <c r="BC78" s="278"/>
      <c r="BD78" s="278"/>
      <c r="BE78" s="278"/>
      <c r="BF78" s="278"/>
      <c r="BG78" s="278"/>
      <c r="BH78" s="278"/>
      <c r="BI78" s="278"/>
      <c r="BJ78" s="278"/>
      <c r="BK78" s="278"/>
      <c r="BL78" s="278"/>
      <c r="BM78" s="278"/>
      <c r="BN78" s="278"/>
      <c r="BO78" s="278"/>
      <c r="BP78" s="278"/>
      <c r="BQ78" s="278"/>
      <c r="BR78" s="278"/>
      <c r="BS78" s="278"/>
      <c r="BT78" s="278"/>
      <c r="BU78" s="278"/>
      <c r="BV78" s="278"/>
      <c r="BW78" s="278"/>
      <c r="BX78" s="278"/>
      <c r="BY78" s="278"/>
      <c r="BZ78" s="278"/>
      <c r="CA78" s="278"/>
      <c r="CB78" s="278"/>
      <c r="CC78" s="278"/>
      <c r="CD78" s="278"/>
      <c r="CE78" s="278"/>
      <c r="CF78" s="278"/>
      <c r="CG78" s="278"/>
      <c r="CH78" s="278"/>
      <c r="CI78" s="278"/>
      <c r="CJ78" s="278"/>
      <c r="CK78" s="278"/>
      <c r="CL78" s="278"/>
    </row>
    <row r="79" spans="1:105" ht="12" customHeight="1" x14ac:dyDescent="0.25">
      <c r="A79" s="931">
        <v>76</v>
      </c>
      <c r="B79" s="932" t="str">
        <f>Ст.прогноза!I77</f>
        <v>Ю-Ур.</v>
      </c>
      <c r="C79" s="932" t="str">
        <f>Ст.прогноза!D77</f>
        <v>Оренбургский</v>
      </c>
      <c r="D79" s="933" t="str">
        <f>Ст.прогноза!E77</f>
        <v>Орск</v>
      </c>
      <c r="E79" s="934">
        <f>Ст.прогноза!G77</f>
        <v>2</v>
      </c>
      <c r="F79" s="429" t="str">
        <f>CHOOSE(Ввод!$FG$5,Ввод!AP80,Ввод!AV80,Ввод!BB80)</f>
        <v/>
      </c>
      <c r="G79" s="430" t="str">
        <f>CHOOSE(Ввод!$FG$5,Ввод!AQ80,Ввод!AW80,Ввод!BC80)</f>
        <v>·</v>
      </c>
      <c r="H79" s="429" t="str">
        <f>CHOOSE(Ввод!$FG$5,Ввод!AR80,Ввод!AX80,Ввод!BD80)</f>
        <v>·</v>
      </c>
      <c r="I79" s="430" t="str">
        <f>CHOOSE(Ввод!$FG$5,Ввод!AS80,Ввод!AY80,Ввод!BE80)</f>
        <v/>
      </c>
      <c r="J79" s="429" t="str">
        <f>CHOOSE(Ввод!$FG$5,Ввод!AT80,Ввод!AZ80,Ввод!BF80)</f>
        <v/>
      </c>
      <c r="K79" s="430" t="str">
        <f>CHOOSE(Ввод!$FG$5,Ввод!AU80,Ввод!BA80,Ввод!BG80)</f>
        <v/>
      </c>
      <c r="L79" s="431">
        <f>CHOOSE(Ввод!$FG$5,Ввод!BJ80,Ввод!BP80,Ввод!BV80)</f>
        <v>0</v>
      </c>
      <c r="M79" s="432">
        <f>CHOOSE(Ввод!$FG$5,Ввод!BK80,Ввод!BQ80,Ввод!BW80)</f>
        <v>2</v>
      </c>
      <c r="N79" s="431">
        <f>CHOOSE(Ввод!$FG$5,Ввод!BL80,Ввод!BR80,Ввод!BX80)</f>
        <v>1</v>
      </c>
      <c r="O79" s="432">
        <f>CHOOSE(Ввод!$FG$5,Ввод!BM80,Ввод!BS80,Ввод!BY80)</f>
        <v>0</v>
      </c>
      <c r="P79" s="431">
        <f>CHOOSE(Ввод!$FG$5,Ввод!BN80,Ввод!BT80,Ввод!BZ80)</f>
        <v>0</v>
      </c>
      <c r="Q79" s="433">
        <f>CHOOSE(Ввод!$FG$5,Ввод!BO80,Ввод!BU80,Ввод!CA80)</f>
        <v>0</v>
      </c>
      <c r="R79" s="650">
        <f>CHOOSE(Ввод!$FG$5,Ввод!CD80,Ввод!CJ80,Ввод!CP80)</f>
        <v>12.2</v>
      </c>
      <c r="S79" s="651">
        <f>CHOOSE(Ввод!$FG$5,Ввод!CE80,Ввод!CK80,Ввод!CQ80)</f>
        <v>30.1</v>
      </c>
      <c r="T79" s="650">
        <f>CHOOSE(Ввод!$FG$5,Ввод!CF80,Ввод!CL80,Ввод!CR80)</f>
        <v>12.9</v>
      </c>
      <c r="U79" s="651">
        <f>CHOOSE(Ввод!$FG$5,Ввод!CG80,Ввод!CM80,Ввод!CS80)</f>
        <v>22.1</v>
      </c>
      <c r="V79" s="650">
        <f>CHOOSE(Ввод!$FG$5,Ввод!CH80,Ввод!CN80,Ввод!CT80)</f>
        <v>8.6</v>
      </c>
      <c r="W79" s="651">
        <f>CHOOSE(Ввод!$FG$5,Ввод!CI80,Ввод!CO80,Ввод!CU80)</f>
        <v>22.8</v>
      </c>
      <c r="X79" s="434" t="str">
        <f xml:space="preserve"> CHOOSE(Ввод!$FG$22,CHOOSE(Ввод!$FG$5,Ввод!BJ210,Ввод!BP210,Ввод!BV210),CHOOSE(Ввод!$FG$5,Ввод!AP210,Ввод!AV210,Ввод!BB210))</f>
        <v>-</v>
      </c>
      <c r="Y79" s="417" t="str">
        <f xml:space="preserve"> CHOOSE(Ввод!$FG$22,CHOOSE(Ввод!$FG$5,Ввод!BK210,Ввод!BQ210,Ввод!BW210),CHOOSE(Ввод!$FG$5,Ввод!AQ210,Ввод!AW210,Ввод!BC210))</f>
        <v>-</v>
      </c>
      <c r="Z79" s="434" t="str">
        <f xml:space="preserve"> CHOOSE(Ввод!$FG$22,CHOOSE(Ввод!$FG$5,Ввод!BL210,Ввод!BR210,Ввод!BX210),CHOOSE(Ввод!$FG$5,Ввод!AR210,Ввод!AX210,Ввод!BD210))</f>
        <v>-</v>
      </c>
      <c r="AA79" s="417" t="str">
        <f xml:space="preserve"> CHOOSE(Ввод!$FG$22,CHOOSE(Ввод!$FG$5,Ввод!BM210,Ввод!BS210,Ввод!BY210),CHOOSE(Ввод!$FG$5,Ввод!AS210,Ввод!AY210,Ввод!BE210))</f>
        <v>-</v>
      </c>
      <c r="AB79" s="434" t="str">
        <f xml:space="preserve"> CHOOSE(Ввод!$FG$22,CHOOSE(Ввод!$FG$5,Ввод!BN210,Ввод!BT210,Ввод!BZ210),CHOOSE(Ввод!$FG$5,Ввод!AT210,Ввод!AZ210,Ввод!BF210))</f>
        <v>-</v>
      </c>
      <c r="AC79" s="417" t="str">
        <f xml:space="preserve"> CHOOSE(Ввод!$FG$22,CHOOSE(Ввод!$FG$5,Ввод!BO210,Ввод!BU210,Ввод!CA210),CHOOSE(Ввод!$FG$5,Ввод!AU210,Ввод!BA210,Ввод!BG210))</f>
        <v>-</v>
      </c>
      <c r="AD79" s="435">
        <f>CHOOSE(Ввод!$FG$5,Ввод!DR80,Ввод!DX80,Ввод!ED80)</f>
        <v>9</v>
      </c>
      <c r="AE79" s="436">
        <f>CHOOSE(Ввод!$FG$5,Ввод!DS80,Ввод!DY80,Ввод!EE80)</f>
        <v>10</v>
      </c>
      <c r="AF79" s="435">
        <f>CHOOSE(Ввод!$FG$5,Ввод!DT80,Ввод!DZ80,Ввод!EF80)</f>
        <v>15</v>
      </c>
      <c r="AG79" s="436">
        <f>CHOOSE(Ввод!$FG$5,Ввод!DU80,Ввод!EA80,Ввод!EG80)</f>
        <v>11</v>
      </c>
      <c r="AH79" s="435">
        <f>CHOOSE(Ввод!$FG$5,Ввод!DV80,Ввод!EB80,Ввод!EH80)</f>
        <v>12</v>
      </c>
      <c r="AI79" s="436">
        <f>CHOOSE(Ввод!$FG$5,Ввод!DW80,Ввод!EC80,Ввод!EI80)</f>
        <v>14</v>
      </c>
      <c r="AJ79" s="693">
        <f xml:space="preserve"> CHOOSE(Ввод!$FG$12,CHOOSE(Ввод!$FG$5,Ввод!EL80,Ввод!ER80,Ввод!EX80),CHOOSE(Ввод!$FG$5,Ввод!CX80,Ввод!DD80,Ввод!DJ80))</f>
        <v>10.199999999999999</v>
      </c>
      <c r="AK79" s="694">
        <f xml:space="preserve"> CHOOSE(Ввод!$FG$12,CHOOSE(Ввод!$FG$5,Ввод!EM80,Ввод!ES80,Ввод!EY80),CHOOSE(Ввод!$FG$5,Ввод!CY80,Ввод!DE80,Ввод!DK80))</f>
        <v>43.1</v>
      </c>
      <c r="AL79" s="693">
        <f xml:space="preserve"> CHOOSE(Ввод!$FG$12,CHOOSE(Ввод!$FG$5,Ввод!EN80,Ввод!ET80,Ввод!EZ80),CHOOSE(Ввод!$FG$5,Ввод!CZ80,Ввод!DF80,Ввод!DL80))</f>
        <v>10.9</v>
      </c>
      <c r="AM79" s="694">
        <f xml:space="preserve"> CHOOSE(Ввод!$FG$12,CHOOSE(Ввод!$FG$5,Ввод!EO80,Ввод!EU80,Ввод!FA80),CHOOSE(Ввод!$FG$5,Ввод!DA80,Ввод!DG80,Ввод!DM80))</f>
        <v>37.1</v>
      </c>
      <c r="AN79" s="693">
        <f xml:space="preserve"> CHOOSE(Ввод!$FG$12,CHOOSE(Ввод!$FG$5,Ввод!EP80,Ввод!EV80,Ввод!FB80),CHOOSE(Ввод!$FG$5,Ввод!DB80,Ввод!DH80,Ввод!DN80))</f>
        <v>6.6</v>
      </c>
      <c r="AO79" s="694">
        <f xml:space="preserve"> CHOOSE(Ввод!$FG$12,CHOOSE(Ввод!$FG$5,Ввод!EQ80,Ввод!EW80,Ввод!FC80),CHOOSE(Ввод!$FG$5,Ввод!DC80,Ввод!DI80,Ввод!DO80))</f>
        <v>36.799999999999997</v>
      </c>
      <c r="AP79" s="9"/>
      <c r="AQ79" s="278"/>
      <c r="AR79" s="278"/>
      <c r="BA79" s="278"/>
      <c r="BB79" s="278"/>
      <c r="BC79" s="278"/>
      <c r="BD79" s="278"/>
      <c r="BE79" s="278"/>
      <c r="BF79" s="278"/>
      <c r="BG79" s="278"/>
      <c r="BH79" s="278"/>
      <c r="BI79" s="278"/>
      <c r="BJ79" s="278"/>
      <c r="BK79" s="278"/>
      <c r="BL79" s="278"/>
      <c r="BM79" s="278"/>
      <c r="BN79" s="278"/>
      <c r="BO79" s="278"/>
      <c r="BP79" s="278"/>
      <c r="BQ79" s="278"/>
      <c r="BR79" s="278"/>
      <c r="BS79" s="278"/>
      <c r="BT79" s="278"/>
      <c r="BU79" s="278"/>
      <c r="BV79" s="278"/>
      <c r="BW79" s="278"/>
      <c r="BX79" s="278"/>
      <c r="BY79" s="278"/>
      <c r="BZ79" s="278"/>
      <c r="CA79" s="278"/>
      <c r="CB79" s="278"/>
      <c r="CC79" s="278"/>
      <c r="CD79" s="278"/>
      <c r="CE79" s="278"/>
      <c r="CF79" s="278"/>
      <c r="CG79" s="278"/>
      <c r="CH79" s="278"/>
      <c r="CI79" s="278"/>
      <c r="CJ79" s="278"/>
      <c r="CK79" s="278"/>
      <c r="CL79" s="278"/>
    </row>
    <row r="80" spans="1:105" ht="12" customHeight="1" x14ac:dyDescent="0.25">
      <c r="A80" s="931">
        <v>77</v>
      </c>
      <c r="B80" s="932" t="str">
        <f>Ст.прогноза!I78</f>
        <v>Ю-Ур.</v>
      </c>
      <c r="C80" s="932" t="str">
        <f>Ст.прогноза!D78</f>
        <v>Златоустовский</v>
      </c>
      <c r="D80" s="933" t="str">
        <f>Ст.прогноза!E78</f>
        <v>Бердяуш</v>
      </c>
      <c r="E80" s="934">
        <f>Ст.прогноза!G78</f>
        <v>2</v>
      </c>
      <c r="F80" s="429" t="str">
        <f>CHOOSE(Ввод!$FG$5,Ввод!AP81,Ввод!AV81,Ввод!BB81)</f>
        <v/>
      </c>
      <c r="G80" s="430" t="str">
        <f>CHOOSE(Ввод!$FG$5,Ввод!AQ81,Ввод!AW81,Ввод!BC81)</f>
        <v/>
      </c>
      <c r="H80" s="429" t="str">
        <f>CHOOSE(Ввод!$FG$5,Ввод!AR81,Ввод!AX81,Ввод!BD81)</f>
        <v>·</v>
      </c>
      <c r="I80" s="430" t="str">
        <f>CHOOSE(Ввод!$FG$5,Ввод!AS81,Ввод!AY81,Ввод!BE81)</f>
        <v>·</v>
      </c>
      <c r="J80" s="429" t="str">
        <f>CHOOSE(Ввод!$FG$5,Ввод!AT81,Ввод!AZ81,Ввод!BF81)</f>
        <v>·</v>
      </c>
      <c r="K80" s="430" t="str">
        <f>CHOOSE(Ввод!$FG$5,Ввод!AU81,Ввод!BA81,Ввод!BG81)</f>
        <v>··</v>
      </c>
      <c r="L80" s="431">
        <f>CHOOSE(Ввод!$FG$5,Ввод!BJ81,Ввод!BP81,Ввод!BV81)</f>
        <v>0</v>
      </c>
      <c r="M80" s="432">
        <f>CHOOSE(Ввод!$FG$5,Ввод!BK81,Ввод!BQ81,Ввод!BW81)</f>
        <v>0</v>
      </c>
      <c r="N80" s="431">
        <f>CHOOSE(Ввод!$FG$5,Ввод!BL81,Ввод!BR81,Ввод!BX81)</f>
        <v>2</v>
      </c>
      <c r="O80" s="432">
        <f>CHOOSE(Ввод!$FG$5,Ввод!BM81,Ввод!BS81,Ввод!BY81)</f>
        <v>2</v>
      </c>
      <c r="P80" s="431">
        <f>CHOOSE(Ввод!$FG$5,Ввод!BN81,Ввод!BT81,Ввод!BZ81)</f>
        <v>1</v>
      </c>
      <c r="Q80" s="433">
        <f>CHOOSE(Ввод!$FG$5,Ввод!BO81,Ввод!BU81,Ввод!CA81)</f>
        <v>3</v>
      </c>
      <c r="R80" s="650">
        <f>CHOOSE(Ввод!$FG$5,Ввод!CD81,Ввод!CJ81,Ввод!CP81)</f>
        <v>8.1</v>
      </c>
      <c r="S80" s="651">
        <f>CHOOSE(Ввод!$FG$5,Ввод!CE81,Ввод!CK81,Ввод!CQ81)</f>
        <v>17.899999999999999</v>
      </c>
      <c r="T80" s="650">
        <f>CHOOSE(Ввод!$FG$5,Ввод!CF81,Ввод!CL81,Ввод!CR81)</f>
        <v>13.9</v>
      </c>
      <c r="U80" s="651">
        <f>CHOOSE(Ввод!$FG$5,Ввод!CG81,Ввод!CM81,Ввод!CS81)</f>
        <v>12.9</v>
      </c>
      <c r="V80" s="650">
        <f>CHOOSE(Ввод!$FG$5,Ввод!CH81,Ввод!CN81,Ввод!CT81)</f>
        <v>3.9000000000000004</v>
      </c>
      <c r="W80" s="651">
        <f>CHOOSE(Ввод!$FG$5,Ввод!CI81,Ввод!CO81,Ввод!CU81)</f>
        <v>11.7</v>
      </c>
      <c r="X80" s="434" t="str">
        <f xml:space="preserve"> CHOOSE(Ввод!$FG$22,CHOOSE(Ввод!$FG$5,Ввод!BJ211,Ввод!BP211,Ввод!BV211),CHOOSE(Ввод!$FG$5,Ввод!AP211,Ввод!AV211,Ввод!BB211))</f>
        <v>-</v>
      </c>
      <c r="Y80" s="417" t="str">
        <f xml:space="preserve"> CHOOSE(Ввод!$FG$22,CHOOSE(Ввод!$FG$5,Ввод!BK211,Ввод!BQ211,Ввод!BW211),CHOOSE(Ввод!$FG$5,Ввод!AQ211,Ввод!AW211,Ввод!BC211))</f>
        <v>-</v>
      </c>
      <c r="Z80" s="434" t="str">
        <f xml:space="preserve"> CHOOSE(Ввод!$FG$22,CHOOSE(Ввод!$FG$5,Ввод!BL211,Ввод!BR211,Ввод!BX211),CHOOSE(Ввод!$FG$5,Ввод!AR211,Ввод!AX211,Ввод!BD211))</f>
        <v>-</v>
      </c>
      <c r="AA80" s="417" t="str">
        <f xml:space="preserve"> CHOOSE(Ввод!$FG$22,CHOOSE(Ввод!$FG$5,Ввод!BM211,Ввод!BS211,Ввод!BY211),CHOOSE(Ввод!$FG$5,Ввод!AS211,Ввод!AY211,Ввод!BE211))</f>
        <v>-</v>
      </c>
      <c r="AB80" s="434" t="str">
        <f xml:space="preserve"> CHOOSE(Ввод!$FG$22,CHOOSE(Ввод!$FG$5,Ввод!BN211,Ввод!BT211,Ввод!BZ211),CHOOSE(Ввод!$FG$5,Ввод!AT211,Ввод!AZ211,Ввод!BF211))</f>
        <v>-</v>
      </c>
      <c r="AC80" s="417" t="str">
        <f xml:space="preserve"> CHOOSE(Ввод!$FG$22,CHOOSE(Ввод!$FG$5,Ввод!BO211,Ввод!BU211,Ввод!CA211),CHOOSE(Ввод!$FG$5,Ввод!AU211,Ввод!BA211,Ввод!BG211))</f>
        <v>-</v>
      </c>
      <c r="AD80" s="435">
        <f>CHOOSE(Ввод!$FG$5,Ввод!DR81,Ввод!DX81,Ввод!ED81)</f>
        <v>8</v>
      </c>
      <c r="AE80" s="436">
        <f>CHOOSE(Ввод!$FG$5,Ввод!DS81,Ввод!DY81,Ввод!EE81)</f>
        <v>19</v>
      </c>
      <c r="AF80" s="435">
        <f>CHOOSE(Ввод!$FG$5,Ввод!DT81,Ввод!DZ81,Ввод!EF81)</f>
        <v>15</v>
      </c>
      <c r="AG80" s="436">
        <f>CHOOSE(Ввод!$FG$5,Ввод!DU81,Ввод!EA81,Ввод!EG81)</f>
        <v>13</v>
      </c>
      <c r="AH80" s="435">
        <f>CHOOSE(Ввод!$FG$5,Ввод!DV81,Ввод!EB81,Ввод!EH81)</f>
        <v>13</v>
      </c>
      <c r="AI80" s="436">
        <f>CHOOSE(Ввод!$FG$5,Ввод!DW81,Ввод!EC81,Ввод!EI81)</f>
        <v>13</v>
      </c>
      <c r="AJ80" s="693">
        <f xml:space="preserve"> CHOOSE(Ввод!$FG$12,CHOOSE(Ввод!$FG$5,Ввод!EL81,Ввод!ER81,Ввод!EX81),CHOOSE(Ввод!$FG$5,Ввод!CX81,Ввод!DD81,Ввод!DJ81))</f>
        <v>6.1</v>
      </c>
      <c r="AK80" s="694">
        <f xml:space="preserve"> CHOOSE(Ввод!$FG$12,CHOOSE(Ввод!$FG$5,Ввод!EM81,Ввод!ES81,Ввод!EY81),CHOOSE(Ввод!$FG$5,Ввод!CY81,Ввод!DE81,Ввод!DK81))</f>
        <v>24.9</v>
      </c>
      <c r="AL80" s="693">
        <f xml:space="preserve"> CHOOSE(Ввод!$FG$12,CHOOSE(Ввод!$FG$5,Ввод!EN81,Ввод!ET81,Ввод!EZ81),CHOOSE(Ввод!$FG$5,Ввод!CZ81,Ввод!DF81,Ввод!DL81))</f>
        <v>11.9</v>
      </c>
      <c r="AM80" s="694">
        <f xml:space="preserve"> CHOOSE(Ввод!$FG$12,CHOOSE(Ввод!$FG$5,Ввод!EO81,Ввод!EU81,Ввод!FA81),CHOOSE(Ввод!$FG$5,Ввод!DA81,Ввод!DG81,Ввод!DM81))</f>
        <v>22.9</v>
      </c>
      <c r="AN80" s="693">
        <f xml:space="preserve"> CHOOSE(Ввод!$FG$12,CHOOSE(Ввод!$FG$5,Ввод!EP81,Ввод!EV81,Ввод!FB81),CHOOSE(Ввод!$FG$5,Ввод!DB81,Ввод!DH81,Ввод!DN81))</f>
        <v>1.9000000000000004</v>
      </c>
      <c r="AO80" s="694">
        <f xml:space="preserve"> CHOOSE(Ввод!$FG$12,CHOOSE(Ввод!$FG$5,Ввод!EQ81,Ввод!EW81,Ввод!FC81),CHOOSE(Ввод!$FG$5,Ввод!DC81,Ввод!DI81,Ввод!DO81))</f>
        <v>17.399999999999999</v>
      </c>
      <c r="AP80" s="9"/>
      <c r="AQ80" s="278"/>
      <c r="AR80" s="278"/>
      <c r="BA80" s="278"/>
      <c r="BB80" s="278"/>
      <c r="BC80" s="278"/>
      <c r="BD80" s="278"/>
      <c r="BE80" s="278"/>
      <c r="BF80" s="278"/>
      <c r="BG80" s="278"/>
      <c r="BH80" s="278"/>
      <c r="BI80" s="278"/>
      <c r="BJ80" s="278"/>
      <c r="BK80" s="278"/>
      <c r="BL80" s="278"/>
      <c r="BM80" s="278"/>
      <c r="BN80" s="278"/>
      <c r="BO80" s="278"/>
      <c r="BP80" s="278"/>
      <c r="BQ80" s="278"/>
      <c r="BR80" s="278"/>
      <c r="BS80" s="278"/>
      <c r="BT80" s="278"/>
      <c r="BU80" s="278"/>
      <c r="BV80" s="278"/>
      <c r="BW80" s="278"/>
      <c r="BX80" s="278"/>
      <c r="BY80" s="278"/>
      <c r="BZ80" s="278"/>
      <c r="CA80" s="278"/>
      <c r="CB80" s="278"/>
      <c r="CC80" s="278"/>
      <c r="CD80" s="278"/>
      <c r="CE80" s="278"/>
      <c r="CF80" s="278"/>
      <c r="CG80" s="278"/>
      <c r="CH80" s="278"/>
      <c r="CI80" s="278"/>
      <c r="CJ80" s="278"/>
      <c r="CK80" s="278"/>
      <c r="CL80" s="278"/>
    </row>
    <row r="81" spans="1:90" ht="12" customHeight="1" x14ac:dyDescent="0.25">
      <c r="A81" s="935">
        <v>78</v>
      </c>
      <c r="B81" s="936" t="str">
        <f>Ст.прогноза!I79</f>
        <v>Ю-Ур.</v>
      </c>
      <c r="C81" s="936" t="str">
        <f>Ст.прогноза!D79</f>
        <v>Челябинский</v>
      </c>
      <c r="D81" s="937" t="str">
        <f>Ст.прогноза!E79</f>
        <v>Карталы I</v>
      </c>
      <c r="E81" s="938">
        <f>Ст.прогноза!G79</f>
        <v>2</v>
      </c>
      <c r="F81" s="444" t="str">
        <f>CHOOSE(Ввод!$FG$5,Ввод!AP82,Ввод!AV82,Ввод!BB82)</f>
        <v/>
      </c>
      <c r="G81" s="445" t="str">
        <f>CHOOSE(Ввод!$FG$5,Ввод!AQ82,Ввод!AW82,Ввод!BC82)</f>
        <v/>
      </c>
      <c r="H81" s="444" t="str">
        <f>CHOOSE(Ввод!$FG$5,Ввод!AR82,Ввод!AX82,Ввод!BD82)</f>
        <v>·</v>
      </c>
      <c r="I81" s="445" t="str">
        <f>CHOOSE(Ввод!$FG$5,Ввод!AS82,Ввод!AY82,Ввод!BE82)</f>
        <v/>
      </c>
      <c r="J81" s="444" t="str">
        <f>CHOOSE(Ввод!$FG$5,Ввод!AT82,Ввод!AZ82,Ввод!BF82)</f>
        <v/>
      </c>
      <c r="K81" s="445" t="str">
        <f>CHOOSE(Ввод!$FG$5,Ввод!AU82,Ввод!BA82,Ввод!BG82)</f>
        <v/>
      </c>
      <c r="L81" s="466">
        <f>CHOOSE(Ввод!$FG$5,Ввод!BJ82,Ввод!BP82,Ввод!BV82)</f>
        <v>0</v>
      </c>
      <c r="M81" s="471">
        <f>CHOOSE(Ввод!$FG$5,Ввод!BK82,Ввод!BQ82,Ввод!BW82)</f>
        <v>0</v>
      </c>
      <c r="N81" s="466">
        <f>CHOOSE(Ввод!$FG$5,Ввод!BL82,Ввод!BR82,Ввод!BX82)</f>
        <v>2</v>
      </c>
      <c r="O81" s="471">
        <f>CHOOSE(Ввод!$FG$5,Ввод!BM82,Ввод!BS82,Ввод!BY82)</f>
        <v>0</v>
      </c>
      <c r="P81" s="466">
        <f>CHOOSE(Ввод!$FG$5,Ввод!BN82,Ввод!BT82,Ввод!BZ82)</f>
        <v>0</v>
      </c>
      <c r="Q81" s="472">
        <f>CHOOSE(Ввод!$FG$5,Ввод!BO82,Ввод!BU82,Ввод!CA82)</f>
        <v>0</v>
      </c>
      <c r="R81" s="652">
        <f>CHOOSE(Ввод!$FG$5,Ввод!CD82,Ввод!CJ82,Ввод!CP82)</f>
        <v>12.5</v>
      </c>
      <c r="S81" s="653">
        <f>CHOOSE(Ввод!$FG$5,Ввод!CE82,Ввод!CK82,Ввод!CQ82)</f>
        <v>26.6</v>
      </c>
      <c r="T81" s="652">
        <f>CHOOSE(Ввод!$FG$5,Ввод!CF82,Ввод!CL82,Ввод!CR82)</f>
        <v>17.2</v>
      </c>
      <c r="U81" s="653">
        <f>CHOOSE(Ввод!$FG$5,Ввод!CG82,Ввод!CM82,Ввод!CS82)</f>
        <v>20.7</v>
      </c>
      <c r="V81" s="652">
        <f>CHOOSE(Ввод!$FG$5,Ввод!CH82,Ввод!CN82,Ввод!CT82)</f>
        <v>6.8000000000000007</v>
      </c>
      <c r="W81" s="653">
        <f>CHOOSE(Ввод!$FG$5,Ввод!CI82,Ввод!CO82,Ввод!CU82)</f>
        <v>20.6</v>
      </c>
      <c r="X81" s="473" t="str">
        <f xml:space="preserve"> CHOOSE(Ввод!$FG$22,CHOOSE(Ввод!$FG$5,Ввод!BJ212,Ввод!BP212,Ввод!BV212),CHOOSE(Ввод!$FG$5,Ввод!AP212,Ввод!AV212,Ввод!BB212))</f>
        <v>-</v>
      </c>
      <c r="Y81" s="474" t="str">
        <f xml:space="preserve"> CHOOSE(Ввод!$FG$22,CHOOSE(Ввод!$FG$5,Ввод!BK212,Ввод!BQ212,Ввод!BW212),CHOOSE(Ввод!$FG$5,Ввод!AQ212,Ввод!AW212,Ввод!BC212))</f>
        <v>-</v>
      </c>
      <c r="Z81" s="473" t="str">
        <f xml:space="preserve"> CHOOSE(Ввод!$FG$22,CHOOSE(Ввод!$FG$5,Ввод!BL212,Ввод!BR212,Ввод!BX212),CHOOSE(Ввод!$FG$5,Ввод!AR212,Ввод!AX212,Ввод!BD212))</f>
        <v>-</v>
      </c>
      <c r="AA81" s="474" t="str">
        <f xml:space="preserve"> CHOOSE(Ввод!$FG$22,CHOOSE(Ввод!$FG$5,Ввод!BM212,Ввод!BS212,Ввод!BY212),CHOOSE(Ввод!$FG$5,Ввод!AS212,Ввод!AY212,Ввод!BE212))</f>
        <v>-</v>
      </c>
      <c r="AB81" s="473" t="str">
        <f xml:space="preserve"> CHOOSE(Ввод!$FG$22,CHOOSE(Ввод!$FG$5,Ввод!BN212,Ввод!BT212,Ввод!BZ212),CHOOSE(Ввод!$FG$5,Ввод!AT212,Ввод!AZ212,Ввод!BF212))</f>
        <v>-</v>
      </c>
      <c r="AC81" s="474" t="str">
        <f xml:space="preserve"> CHOOSE(Ввод!$FG$22,CHOOSE(Ввод!$FG$5,Ввод!BO212,Ввод!BU212,Ввод!CA212),CHOOSE(Ввод!$FG$5,Ввод!AU212,Ввод!BA212,Ввод!BG212))</f>
        <v>-</v>
      </c>
      <c r="AD81" s="475">
        <f>CHOOSE(Ввод!$FG$5,Ввод!DR82,Ввод!DX82,Ввод!ED82)</f>
        <v>9</v>
      </c>
      <c r="AE81" s="476">
        <f>CHOOSE(Ввод!$FG$5,Ввод!DS82,Ввод!DY82,Ввод!EE82)</f>
        <v>19</v>
      </c>
      <c r="AF81" s="475">
        <f>CHOOSE(Ввод!$FG$5,Ввод!DT82,Ввод!DZ82,Ввод!EF82)</f>
        <v>15</v>
      </c>
      <c r="AG81" s="476">
        <f>CHOOSE(Ввод!$FG$5,Ввод!DU82,Ввод!EA82,Ввод!EG82)</f>
        <v>13</v>
      </c>
      <c r="AH81" s="475">
        <f>CHOOSE(Ввод!$FG$5,Ввод!DV82,Ввод!EB82,Ввод!EH82)</f>
        <v>13</v>
      </c>
      <c r="AI81" s="476">
        <f>CHOOSE(Ввод!$FG$5,Ввод!DW82,Ввод!EC82,Ввод!EI82)</f>
        <v>12</v>
      </c>
      <c r="AJ81" s="695">
        <f xml:space="preserve"> CHOOSE(Ввод!$FG$12,CHOOSE(Ввод!$FG$5,Ввод!EL82,Ввод!ER82,Ввод!EX82),CHOOSE(Ввод!$FG$5,Ввод!CX82,Ввод!DD82,Ввод!DJ82))</f>
        <v>10.5</v>
      </c>
      <c r="AK81" s="696">
        <f xml:space="preserve"> CHOOSE(Ввод!$FG$12,CHOOSE(Ввод!$FG$5,Ввод!EM82,Ввод!ES82,Ввод!EY82),CHOOSE(Ввод!$FG$5,Ввод!CY82,Ввод!DE82,Ввод!DK82))</f>
        <v>39.6</v>
      </c>
      <c r="AL81" s="695">
        <f xml:space="preserve"> CHOOSE(Ввод!$FG$12,CHOOSE(Ввод!$FG$5,Ввод!EN82,Ввод!ET82,Ввод!EZ82),CHOOSE(Ввод!$FG$5,Ввод!CZ82,Ввод!DF82,Ввод!DL82))</f>
        <v>15.2</v>
      </c>
      <c r="AM81" s="696">
        <f xml:space="preserve"> CHOOSE(Ввод!$FG$12,CHOOSE(Ввод!$FG$5,Ввод!EO82,Ввод!EU82,Ввод!FA82),CHOOSE(Ввод!$FG$5,Ввод!DA82,Ввод!DG82,Ввод!DM82))</f>
        <v>35.700000000000003</v>
      </c>
      <c r="AN81" s="695">
        <f xml:space="preserve"> CHOOSE(Ввод!$FG$12,CHOOSE(Ввод!$FG$5,Ввод!EP82,Ввод!EV82,Ввод!FB82),CHOOSE(Ввод!$FG$5,Ввод!DB82,Ввод!DH82,Ввод!DN82))</f>
        <v>4.8000000000000007</v>
      </c>
      <c r="AO81" s="696">
        <f xml:space="preserve"> CHOOSE(Ввод!$FG$12,CHOOSE(Ввод!$FG$5,Ввод!EQ82,Ввод!EW82,Ввод!FC82),CHOOSE(Ввод!$FG$5,Ввод!DC82,Ввод!DI82,Ввод!DO82))</f>
        <v>34.6</v>
      </c>
      <c r="AP81" s="9"/>
      <c r="AQ81" s="278"/>
      <c r="AR81" s="278"/>
      <c r="BA81" s="278"/>
      <c r="BB81" s="278"/>
      <c r="BC81" s="278"/>
      <c r="BD81" s="278"/>
      <c r="BE81" s="278"/>
      <c r="BF81" s="278"/>
      <c r="BG81" s="278"/>
      <c r="BH81" s="278"/>
      <c r="BI81" s="278"/>
      <c r="BJ81" s="278"/>
      <c r="BK81" s="278"/>
      <c r="BL81" s="278"/>
      <c r="BM81" s="278"/>
      <c r="BN81" s="278"/>
      <c r="BO81" s="278"/>
      <c r="BP81" s="278"/>
      <c r="BQ81" s="278"/>
      <c r="BR81" s="278"/>
      <c r="BS81" s="278"/>
      <c r="BT81" s="278"/>
      <c r="BU81" s="278"/>
      <c r="BV81" s="278"/>
      <c r="BW81" s="278"/>
      <c r="BX81" s="278"/>
      <c r="BY81" s="278"/>
      <c r="BZ81" s="278"/>
      <c r="CA81" s="278"/>
      <c r="CB81" s="278"/>
      <c r="CC81" s="278"/>
      <c r="CD81" s="278"/>
      <c r="CE81" s="278"/>
      <c r="CF81" s="278"/>
      <c r="CG81" s="278"/>
      <c r="CH81" s="278"/>
      <c r="CI81" s="278"/>
      <c r="CJ81" s="278"/>
      <c r="CK81" s="278"/>
      <c r="CL81" s="278"/>
    </row>
    <row r="82" spans="1:90" ht="12" customHeight="1" x14ac:dyDescent="0.25">
      <c r="A82" s="927">
        <v>79</v>
      </c>
      <c r="B82" s="928" t="str">
        <f>Ст.прогноза!I80</f>
        <v>З-Сиб.</v>
      </c>
      <c r="C82" s="928" t="str">
        <f>Ст.прогноза!D80</f>
        <v>Омский</v>
      </c>
      <c r="D82" s="929" t="str">
        <f>Ст.прогноза!E80</f>
        <v>Омск</v>
      </c>
      <c r="E82" s="930">
        <f>Ст.прогноза!G80</f>
        <v>3</v>
      </c>
      <c r="F82" s="460" t="str">
        <f xml:space="preserve">  IF($AU$42=1,Бланк_0!F121,Бланк_0!F82)</f>
        <v/>
      </c>
      <c r="G82" s="412" t="str">
        <f xml:space="preserve">  IF($AU$42=1,Бланк_0!G121,Бланк_0!G82)</f>
        <v/>
      </c>
      <c r="H82" s="460" t="str">
        <f xml:space="preserve">  IF($AU$42=1,Бланк_0!H121,Бланк_0!H82)</f>
        <v/>
      </c>
      <c r="I82" s="412" t="str">
        <f xml:space="preserve">  IF($AU$42=1,Бланк_0!I121,Бланк_0!I82)</f>
        <v/>
      </c>
      <c r="J82" s="460" t="str">
        <f xml:space="preserve">  IF($AU$42=1,Бланк_0!J121,Бланк_0!J82)</f>
        <v/>
      </c>
      <c r="K82" s="430" t="str">
        <f xml:space="preserve">  IF($AU$42=1,Бланк_0!K121,Бланк_0!K82)</f>
        <v>·</v>
      </c>
      <c r="L82" s="431" t="str">
        <f xml:space="preserve">  IF($AU$42=1,Бланк_0!L121,Бланк_0!L82)</f>
        <v/>
      </c>
      <c r="M82" s="432" t="str">
        <f xml:space="preserve">  IF($AU$42=1,Бланк_0!M121,Бланк_0!M82)</f>
        <v/>
      </c>
      <c r="N82" s="461">
        <f xml:space="preserve">  IF($AU$42=1,Бланк_0!N121,Бланк_0!N82)</f>
        <v>0</v>
      </c>
      <c r="O82" s="414">
        <f xml:space="preserve">  IF($AU$42=1,Бланк_0!O121,Бланк_0!O82)</f>
        <v>0</v>
      </c>
      <c r="P82" s="461">
        <f xml:space="preserve">  IF($AU$42=1,Бланк_0!P121,Бланк_0!P82)</f>
        <v>0</v>
      </c>
      <c r="Q82" s="415">
        <f xml:space="preserve">  IF($AU$42=1,Бланк_0!Q121,Бланк_0!Q82)</f>
        <v>2</v>
      </c>
      <c r="R82" s="658" t="str">
        <f xml:space="preserve">  IF($AU$42=1,Бланк_0!R121,Бланк_0!R82)</f>
        <v/>
      </c>
      <c r="S82" s="659" t="str">
        <f xml:space="preserve">  IF($AU$42=1,Бланк_0!S121,Бланк_0!S82)</f>
        <v/>
      </c>
      <c r="T82" s="658">
        <f xml:space="preserve">  IF($AU$42=1,Бланк_0!T121,Бланк_0!T82)</f>
        <v>12.3</v>
      </c>
      <c r="U82" s="659">
        <f xml:space="preserve">  IF($AU$42=1,Бланк_0!U121,Бланк_0!U82)</f>
        <v>32.299999999999997</v>
      </c>
      <c r="V82" s="658">
        <f xml:space="preserve">  IF($AU$42=1,Бланк_0!V121,Бланк_0!V82)</f>
        <v>19</v>
      </c>
      <c r="W82" s="659">
        <f xml:space="preserve">  IF($AU$42=1,Бланк_0!W121,Бланк_0!W82)</f>
        <v>25</v>
      </c>
      <c r="X82" s="462" t="str">
        <f xml:space="preserve">  IF($AU$42=1,Бланк_0!X121,Бланк_0!X82)</f>
        <v/>
      </c>
      <c r="Y82" s="463" t="str">
        <f xml:space="preserve">  IF($AU$42=1,Бланк_0!Y121,Бланк_0!Y82)</f>
        <v/>
      </c>
      <c r="Z82" s="462" t="str">
        <f xml:space="preserve">  IF($AU$42=1,Бланк_0!Z121,Бланк_0!Z82)</f>
        <v>-</v>
      </c>
      <c r="AA82" s="463" t="str">
        <f xml:space="preserve">  IF($AU$42=1,Бланк_0!AA121,Бланк_0!AA82)</f>
        <v>-</v>
      </c>
      <c r="AB82" s="462" t="str">
        <f xml:space="preserve">  IF($AU$42=1,Бланк_0!AB121,Бланк_0!AB82)</f>
        <v>-</v>
      </c>
      <c r="AC82" s="463" t="str">
        <f xml:space="preserve">  IF($AU$42=1,Бланк_0!AC121,Бланк_0!AC82)</f>
        <v>-</v>
      </c>
      <c r="AD82" s="464" t="str">
        <f xml:space="preserve">  IF($AU$42=1,Бланк_0!AD121,Бланк_0!AD82)</f>
        <v/>
      </c>
      <c r="AE82" s="419" t="str">
        <f xml:space="preserve">  IF($AU$42=1,Бланк_0!AE121,Бланк_0!AE82)</f>
        <v/>
      </c>
      <c r="AF82" s="464">
        <f xml:space="preserve">  IF($AU$42=1,Бланк_0!AF121,Бланк_0!AF82)</f>
        <v>8</v>
      </c>
      <c r="AG82" s="419">
        <f xml:space="preserve">  IF($AU$42=1,Бланк_0!AG121,Бланк_0!AG82)</f>
        <v>10</v>
      </c>
      <c r="AH82" s="464">
        <f xml:space="preserve">  IF($AU$42=1,Бланк_0!AH121,Бланк_0!AH82)</f>
        <v>21</v>
      </c>
      <c r="AI82" s="419">
        <f xml:space="preserve">  IF($AU$42=1,Бланк_0!AI121,Бланк_0!AI82)</f>
        <v>8</v>
      </c>
      <c r="AJ82" s="704" t="str">
        <f xml:space="preserve">  IF($AU$42=1,Бланк_0!AJ121,Бланк_0!AJ82)</f>
        <v/>
      </c>
      <c r="AK82" s="705" t="str">
        <f xml:space="preserve">  IF($AU$42=1,Бланк_0!AK121,Бланк_0!AK82)</f>
        <v/>
      </c>
      <c r="AL82" s="704">
        <f xml:space="preserve">  IF($AU$42=1,Бланк_0!AL121,Бланк_0!AL82)</f>
        <v>10.3</v>
      </c>
      <c r="AM82" s="705">
        <f xml:space="preserve">  IF($AU$42=1,Бланк_0!AM121,Бланк_0!AM82)</f>
        <v>43.3</v>
      </c>
      <c r="AN82" s="704">
        <f xml:space="preserve">  IF($AU$42=1,Бланк_0!AN121,Бланк_0!AN82)</f>
        <v>17</v>
      </c>
      <c r="AO82" s="705">
        <f xml:space="preserve">  IF($AU$42=1,Бланк_0!AO121,Бланк_0!AO82)</f>
        <v>40</v>
      </c>
      <c r="AP82" s="9"/>
      <c r="AQ82" s="278"/>
      <c r="AR82" s="278"/>
      <c r="BA82" s="278"/>
      <c r="BB82" s="278"/>
      <c r="BC82" s="278"/>
      <c r="BD82" s="278"/>
      <c r="BE82" s="278"/>
      <c r="BF82" s="278"/>
      <c r="BG82" s="278"/>
      <c r="BH82" s="278"/>
      <c r="BI82" s="278"/>
      <c r="BJ82" s="278"/>
      <c r="BK82" s="278"/>
      <c r="BL82" s="278"/>
      <c r="BM82" s="278"/>
      <c r="BN82" s="278"/>
      <c r="BO82" s="278"/>
      <c r="BP82" s="278"/>
      <c r="BQ82" s="278"/>
      <c r="BR82" s="278"/>
      <c r="BS82" s="278"/>
      <c r="BT82" s="278"/>
      <c r="BU82" s="278"/>
      <c r="BV82" s="278"/>
      <c r="BW82" s="278"/>
      <c r="BX82" s="278"/>
      <c r="BY82" s="278"/>
      <c r="BZ82" s="278"/>
      <c r="CA82" s="278"/>
      <c r="CB82" s="278"/>
      <c r="CC82" s="278"/>
      <c r="CD82" s="278"/>
      <c r="CE82" s="278"/>
      <c r="CF82" s="278"/>
      <c r="CG82" s="278"/>
      <c r="CH82" s="278"/>
      <c r="CI82" s="278"/>
      <c r="CJ82" s="278"/>
      <c r="CK82" s="278"/>
      <c r="CL82" s="278"/>
    </row>
    <row r="83" spans="1:90" ht="12" customHeight="1" x14ac:dyDescent="0.25">
      <c r="A83" s="931">
        <v>80</v>
      </c>
      <c r="B83" s="932" t="str">
        <f>Ст.прогноза!I81</f>
        <v>З-Сиб.</v>
      </c>
      <c r="C83" s="932" t="str">
        <f>Ст.прогноза!D81</f>
        <v>Новосибирский</v>
      </c>
      <c r="D83" s="933" t="str">
        <f>Ст.прогноза!E81</f>
        <v>Новосибирск</v>
      </c>
      <c r="E83" s="934">
        <f>Ст.прогноза!G81</f>
        <v>4</v>
      </c>
      <c r="F83" s="429" t="str">
        <f xml:space="preserve">  IF($AU$42=1,Бланк_0!F122,Бланк_0!F83)</f>
        <v/>
      </c>
      <c r="G83" s="430" t="str">
        <f xml:space="preserve">  IF($AU$42=1,Бланк_0!G122,Бланк_0!G83)</f>
        <v/>
      </c>
      <c r="H83" s="429" t="str">
        <f xml:space="preserve">  IF($AU$42=1,Бланк_0!H122,Бланк_0!H83)</f>
        <v/>
      </c>
      <c r="I83" s="430" t="str">
        <f xml:space="preserve">  IF($AU$42=1,Бланк_0!I122,Бланк_0!I83)</f>
        <v/>
      </c>
      <c r="J83" s="429" t="str">
        <f xml:space="preserve">  IF($AU$42=1,Бланк_0!J122,Бланк_0!J83)</f>
        <v/>
      </c>
      <c r="K83" s="430" t="str">
        <f xml:space="preserve">  IF($AU$42=1,Бланк_0!K122,Бланк_0!K83)</f>
        <v/>
      </c>
      <c r="L83" s="431" t="str">
        <f xml:space="preserve">  IF($AU$42=1,Бланк_0!L122,Бланк_0!L83)</f>
        <v/>
      </c>
      <c r="M83" s="432" t="str">
        <f xml:space="preserve">  IF($AU$42=1,Бланк_0!M122,Бланк_0!M83)</f>
        <v/>
      </c>
      <c r="N83" s="431">
        <f xml:space="preserve">  IF($AU$42=1,Бланк_0!N122,Бланк_0!N83)</f>
        <v>0</v>
      </c>
      <c r="O83" s="432">
        <f xml:space="preserve">  IF($AU$42=1,Бланк_0!O122,Бланк_0!O83)</f>
        <v>0</v>
      </c>
      <c r="P83" s="431">
        <f xml:space="preserve">  IF($AU$42=1,Бланк_0!P122,Бланк_0!P83)</f>
        <v>0</v>
      </c>
      <c r="Q83" s="433">
        <f xml:space="preserve">  IF($AU$42=1,Бланк_0!Q122,Бланк_0!Q83)</f>
        <v>0</v>
      </c>
      <c r="R83" s="650" t="str">
        <f xml:space="preserve">  IF($AU$42=1,Бланк_0!R122,Бланк_0!R83)</f>
        <v/>
      </c>
      <c r="S83" s="651" t="str">
        <f xml:space="preserve">  IF($AU$42=1,Бланк_0!S122,Бланк_0!S83)</f>
        <v/>
      </c>
      <c r="T83" s="650">
        <f xml:space="preserve">  IF($AU$42=1,Бланк_0!T122,Бланк_0!T83)</f>
        <v>11.5</v>
      </c>
      <c r="U83" s="651">
        <f xml:space="preserve">  IF($AU$42=1,Бланк_0!U122,Бланк_0!U83)</f>
        <v>29.7</v>
      </c>
      <c r="V83" s="650">
        <f xml:space="preserve">  IF($AU$42=1,Бланк_0!V122,Бланк_0!V83)</f>
        <v>12.3</v>
      </c>
      <c r="W83" s="651">
        <f xml:space="preserve">  IF($AU$42=1,Бланк_0!W122,Бланк_0!W83)</f>
        <v>30.4</v>
      </c>
      <c r="X83" s="434" t="str">
        <f xml:space="preserve">  IF($AU$42=1,Бланк_0!X122,Бланк_0!X83)</f>
        <v/>
      </c>
      <c r="Y83" s="417" t="str">
        <f xml:space="preserve">  IF($AU$42=1,Бланк_0!Y122,Бланк_0!Y83)</f>
        <v/>
      </c>
      <c r="Z83" s="434" t="str">
        <f xml:space="preserve">  IF($AU$42=1,Бланк_0!Z122,Бланк_0!Z83)</f>
        <v>-</v>
      </c>
      <c r="AA83" s="417" t="str">
        <f xml:space="preserve">  IF($AU$42=1,Бланк_0!AA122,Бланк_0!AA83)</f>
        <v>-</v>
      </c>
      <c r="AB83" s="434" t="str">
        <f xml:space="preserve">  IF($AU$42=1,Бланк_0!AB122,Бланк_0!AB83)</f>
        <v>-</v>
      </c>
      <c r="AC83" s="417" t="str">
        <f xml:space="preserve">  IF($AU$42=1,Бланк_0!AC122,Бланк_0!AC83)</f>
        <v>-</v>
      </c>
      <c r="AD83" s="435" t="str">
        <f xml:space="preserve">  IF($AU$42=1,Бланк_0!AD122,Бланк_0!AD83)</f>
        <v/>
      </c>
      <c r="AE83" s="436" t="str">
        <f xml:space="preserve">  IF($AU$42=1,Бланк_0!AE122,Бланк_0!AE83)</f>
        <v/>
      </c>
      <c r="AF83" s="435">
        <f xml:space="preserve">  IF($AU$42=1,Бланк_0!AF122,Бланк_0!AF83)</f>
        <v>3</v>
      </c>
      <c r="AG83" s="436">
        <f xml:space="preserve">  IF($AU$42=1,Бланк_0!AG122,Бланк_0!AG83)</f>
        <v>4</v>
      </c>
      <c r="AH83" s="435">
        <f xml:space="preserve">  IF($AU$42=1,Бланк_0!AH122,Бланк_0!AH83)</f>
        <v>3</v>
      </c>
      <c r="AI83" s="436">
        <f xml:space="preserve">  IF($AU$42=1,Бланк_0!AI122,Бланк_0!AI83)</f>
        <v>4</v>
      </c>
      <c r="AJ83" s="693" t="str">
        <f xml:space="preserve">  IF($AU$42=1,Бланк_0!AJ122,Бланк_0!AJ83)</f>
        <v/>
      </c>
      <c r="AK83" s="694" t="str">
        <f xml:space="preserve">  IF($AU$42=1,Бланк_0!AK122,Бланк_0!AK83)</f>
        <v/>
      </c>
      <c r="AL83" s="693">
        <f xml:space="preserve">  IF($AU$42=1,Бланк_0!AL122,Бланк_0!AL83)</f>
        <v>9.5</v>
      </c>
      <c r="AM83" s="694">
        <f xml:space="preserve">  IF($AU$42=1,Бланк_0!AM122,Бланк_0!AM83)</f>
        <v>44.7</v>
      </c>
      <c r="AN83" s="693">
        <f xml:space="preserve">  IF($AU$42=1,Бланк_0!AN122,Бланк_0!AN83)</f>
        <v>10.3</v>
      </c>
      <c r="AO83" s="694">
        <f xml:space="preserve">  IF($AU$42=1,Бланк_0!AO122,Бланк_0!AO83)</f>
        <v>45.4</v>
      </c>
      <c r="AP83" s="9"/>
      <c r="AQ83" s="278"/>
      <c r="AR83" s="278"/>
      <c r="BA83" s="278"/>
      <c r="BB83" s="278"/>
      <c r="BC83" s="278"/>
      <c r="BD83" s="278"/>
      <c r="BE83" s="278"/>
      <c r="BF83" s="278"/>
      <c r="BG83" s="278"/>
      <c r="BH83" s="278"/>
      <c r="BI83" s="278"/>
      <c r="BJ83" s="278"/>
      <c r="BK83" s="278"/>
      <c r="BL83" s="278"/>
      <c r="BM83" s="278"/>
      <c r="BN83" s="278"/>
      <c r="BO83" s="278"/>
      <c r="BP83" s="278"/>
      <c r="BQ83" s="278"/>
      <c r="BR83" s="278"/>
      <c r="BS83" s="278"/>
      <c r="BT83" s="278"/>
      <c r="BU83" s="278"/>
      <c r="BV83" s="278"/>
      <c r="BW83" s="278"/>
      <c r="BX83" s="278"/>
      <c r="BY83" s="278"/>
      <c r="BZ83" s="278"/>
      <c r="CA83" s="278"/>
      <c r="CB83" s="278"/>
      <c r="CC83" s="278"/>
      <c r="CD83" s="278"/>
      <c r="CE83" s="278"/>
      <c r="CF83" s="278"/>
      <c r="CG83" s="278"/>
      <c r="CH83" s="278"/>
      <c r="CI83" s="278"/>
      <c r="CJ83" s="278"/>
      <c r="CK83" s="278"/>
      <c r="CL83" s="278"/>
    </row>
    <row r="84" spans="1:90" ht="12" customHeight="1" x14ac:dyDescent="0.25">
      <c r="A84" s="931">
        <v>81</v>
      </c>
      <c r="B84" s="932" t="str">
        <f>Ст.прогноза!I82</f>
        <v>З-Сиб.</v>
      </c>
      <c r="C84" s="932" t="str">
        <f>Ст.прогноза!D82</f>
        <v>Кузбасский</v>
      </c>
      <c r="D84" s="933" t="str">
        <f>Ст.прогноза!E82</f>
        <v>Новокузнецк</v>
      </c>
      <c r="E84" s="934">
        <f>Ст.прогноза!G82</f>
        <v>4</v>
      </c>
      <c r="F84" s="460" t="str">
        <f xml:space="preserve">  IF($AU$42=1,Бланк_0!F123,Бланк_0!F84)</f>
        <v/>
      </c>
      <c r="G84" s="412" t="str">
        <f xml:space="preserve">  IF($AU$42=1,Бланк_0!G123,Бланк_0!G84)</f>
        <v/>
      </c>
      <c r="H84" s="460" t="str">
        <f xml:space="preserve">  IF($AU$42=1,Бланк_0!H123,Бланк_0!H84)</f>
        <v/>
      </c>
      <c r="I84" s="412" t="str">
        <f xml:space="preserve">  IF($AU$42=1,Бланк_0!I123,Бланк_0!I84)</f>
        <v/>
      </c>
      <c r="J84" s="460" t="str">
        <f xml:space="preserve">  IF($AU$42=1,Бланк_0!J123,Бланк_0!J84)</f>
        <v/>
      </c>
      <c r="K84" s="412" t="str">
        <f xml:space="preserve">  IF($AU$42=1,Бланк_0!K123,Бланк_0!K84)</f>
        <v/>
      </c>
      <c r="L84" s="431" t="str">
        <f xml:space="preserve">  IF($AU$42=1,Бланк_0!L123,Бланк_0!L84)</f>
        <v/>
      </c>
      <c r="M84" s="432" t="str">
        <f xml:space="preserve">  IF($AU$42=1,Бланк_0!M123,Бланк_0!M84)</f>
        <v/>
      </c>
      <c r="N84" s="461">
        <f xml:space="preserve">  IF($AU$42=1,Бланк_0!N123,Бланк_0!N84)</f>
        <v>0</v>
      </c>
      <c r="O84" s="414">
        <f xml:space="preserve">  IF($AU$42=1,Бланк_0!O123,Бланк_0!O84)</f>
        <v>0</v>
      </c>
      <c r="P84" s="461">
        <f xml:space="preserve">  IF($AU$42=1,Бланк_0!P123,Бланк_0!P84)</f>
        <v>0</v>
      </c>
      <c r="Q84" s="415">
        <f xml:space="preserve">  IF($AU$42=1,Бланк_0!Q123,Бланк_0!Q84)</f>
        <v>0</v>
      </c>
      <c r="R84" s="658" t="str">
        <f xml:space="preserve">  IF($AU$42=1,Бланк_0!R123,Бланк_0!R84)</f>
        <v/>
      </c>
      <c r="S84" s="659" t="str">
        <f xml:space="preserve">  IF($AU$42=1,Бланк_0!S123,Бланк_0!S84)</f>
        <v/>
      </c>
      <c r="T84" s="658">
        <f xml:space="preserve">  IF($AU$42=1,Бланк_0!T123,Бланк_0!T84)</f>
        <v>13.600000000000001</v>
      </c>
      <c r="U84" s="659">
        <f xml:space="preserve">  IF($AU$42=1,Бланк_0!U123,Бланк_0!U84)</f>
        <v>24.2</v>
      </c>
      <c r="V84" s="658">
        <f xml:space="preserve">  IF($AU$42=1,Бланк_0!V123,Бланк_0!V84)</f>
        <v>11.3</v>
      </c>
      <c r="W84" s="659">
        <f xml:space="preserve">  IF($AU$42=1,Бланк_0!W123,Бланк_0!W84)</f>
        <v>29</v>
      </c>
      <c r="X84" s="462" t="str">
        <f xml:space="preserve">  IF($AU$42=1,Бланк_0!X123,Бланк_0!X84)</f>
        <v/>
      </c>
      <c r="Y84" s="463" t="str">
        <f xml:space="preserve">  IF($AU$42=1,Бланк_0!Y123,Бланк_0!Y84)</f>
        <v/>
      </c>
      <c r="Z84" s="462" t="str">
        <f xml:space="preserve">  IF($AU$42=1,Бланк_0!Z123,Бланк_0!Z84)</f>
        <v>-</v>
      </c>
      <c r="AA84" s="463" t="str">
        <f xml:space="preserve">  IF($AU$42=1,Бланк_0!AA123,Бланк_0!AA84)</f>
        <v>-</v>
      </c>
      <c r="AB84" s="462" t="str">
        <f xml:space="preserve">  IF($AU$42=1,Бланк_0!AB123,Бланк_0!AB84)</f>
        <v>-</v>
      </c>
      <c r="AC84" s="463" t="str">
        <f xml:space="preserve">  IF($AU$42=1,Бланк_0!AC123,Бланк_0!AC84)</f>
        <v>-</v>
      </c>
      <c r="AD84" s="464" t="str">
        <f xml:space="preserve">  IF($AU$42=1,Бланк_0!AD123,Бланк_0!AD84)</f>
        <v/>
      </c>
      <c r="AE84" s="419" t="str">
        <f xml:space="preserve">  IF($AU$42=1,Бланк_0!AE123,Бланк_0!AE84)</f>
        <v/>
      </c>
      <c r="AF84" s="464">
        <f xml:space="preserve">  IF($AU$42=1,Бланк_0!AF123,Бланк_0!AF84)</f>
        <v>7</v>
      </c>
      <c r="AG84" s="419">
        <f xml:space="preserve">  IF($AU$42=1,Бланк_0!AG123,Бланк_0!AG84)</f>
        <v>8</v>
      </c>
      <c r="AH84" s="464">
        <f xml:space="preserve">  IF($AU$42=1,Бланк_0!AH123,Бланк_0!AH84)</f>
        <v>3</v>
      </c>
      <c r="AI84" s="419">
        <f xml:space="preserve">  IF($AU$42=1,Бланк_0!AI123,Бланк_0!AI84)</f>
        <v>3</v>
      </c>
      <c r="AJ84" s="704" t="str">
        <f xml:space="preserve">  IF($AU$42=1,Бланк_0!AJ123,Бланк_0!AJ84)</f>
        <v/>
      </c>
      <c r="AK84" s="705" t="str">
        <f xml:space="preserve">  IF($AU$42=1,Бланк_0!AK123,Бланк_0!AK84)</f>
        <v/>
      </c>
      <c r="AL84" s="704">
        <f xml:space="preserve">  IF($AU$42=1,Бланк_0!AL123,Бланк_0!AL84)</f>
        <v>11.600000000000001</v>
      </c>
      <c r="AM84" s="705">
        <f xml:space="preserve">  IF($AU$42=1,Бланк_0!AM123,Бланк_0!AM84)</f>
        <v>31.2</v>
      </c>
      <c r="AN84" s="704">
        <f xml:space="preserve">  IF($AU$42=1,Бланк_0!AN123,Бланк_0!AN84)</f>
        <v>9.3000000000000007</v>
      </c>
      <c r="AO84" s="705">
        <f xml:space="preserve">  IF($AU$42=1,Бланк_0!AO123,Бланк_0!AO84)</f>
        <v>44</v>
      </c>
      <c r="AP84" s="9"/>
      <c r="AQ84" s="278"/>
      <c r="AR84" s="278"/>
      <c r="BA84" s="278"/>
      <c r="BB84" s="278"/>
      <c r="BC84" s="278"/>
      <c r="BD84" s="278"/>
      <c r="BE84" s="278"/>
      <c r="BF84" s="278"/>
      <c r="BG84" s="278"/>
      <c r="BH84" s="278"/>
      <c r="BI84" s="278"/>
      <c r="BJ84" s="278"/>
      <c r="BK84" s="278"/>
      <c r="BL84" s="278"/>
      <c r="BM84" s="278"/>
      <c r="BN84" s="278"/>
      <c r="BO84" s="278"/>
      <c r="BP84" s="278"/>
      <c r="BQ84" s="278"/>
      <c r="BR84" s="278"/>
      <c r="BS84" s="278"/>
      <c r="BT84" s="278"/>
      <c r="BU84" s="278"/>
      <c r="BV84" s="278"/>
      <c r="BW84" s="278"/>
      <c r="BX84" s="278"/>
      <c r="BY84" s="278"/>
      <c r="BZ84" s="278"/>
      <c r="CA84" s="278"/>
      <c r="CB84" s="278"/>
      <c r="CC84" s="278"/>
      <c r="CD84" s="278"/>
      <c r="CE84" s="278"/>
      <c r="CF84" s="278"/>
      <c r="CG84" s="278"/>
      <c r="CH84" s="278"/>
      <c r="CI84" s="278"/>
      <c r="CJ84" s="278"/>
      <c r="CK84" s="278"/>
      <c r="CL84" s="278"/>
    </row>
    <row r="85" spans="1:90" ht="12" customHeight="1" x14ac:dyDescent="0.25">
      <c r="A85" s="931">
        <v>82</v>
      </c>
      <c r="B85" s="932" t="str">
        <f>Ст.прогноза!I83</f>
        <v>З-Сиб.</v>
      </c>
      <c r="C85" s="932" t="str">
        <f>Ст.прогноза!D83</f>
        <v>Кузбаский</v>
      </c>
      <c r="D85" s="933" t="str">
        <f>Ст.прогноза!E83</f>
        <v>Кемерово</v>
      </c>
      <c r="E85" s="934">
        <f>Ст.прогноза!G83</f>
        <v>4</v>
      </c>
      <c r="F85" s="460" t="str">
        <f xml:space="preserve">  IF($AU$42=1,Бланк_0!F124,Бланк_0!F85)</f>
        <v/>
      </c>
      <c r="G85" s="412" t="str">
        <f xml:space="preserve">  IF($AU$42=1,Бланк_0!G124,Бланк_0!G85)</f>
        <v/>
      </c>
      <c r="H85" s="460" t="str">
        <f xml:space="preserve">  IF($AU$42=1,Бланк_0!H124,Бланк_0!H85)</f>
        <v/>
      </c>
      <c r="I85" s="412" t="str">
        <f xml:space="preserve">  IF($AU$42=1,Бланк_0!I124,Бланк_0!I85)</f>
        <v/>
      </c>
      <c r="J85" s="460" t="str">
        <f xml:space="preserve">  IF($AU$42=1,Бланк_0!J124,Бланк_0!J85)</f>
        <v/>
      </c>
      <c r="K85" s="412" t="str">
        <f xml:space="preserve">  IF($AU$42=1,Бланк_0!K124,Бланк_0!K85)</f>
        <v/>
      </c>
      <c r="L85" s="431" t="str">
        <f xml:space="preserve">  IF($AU$42=1,Бланк_0!L124,Бланк_0!L85)</f>
        <v/>
      </c>
      <c r="M85" s="432" t="str">
        <f xml:space="preserve">  IF($AU$42=1,Бланк_0!M124,Бланк_0!M85)</f>
        <v/>
      </c>
      <c r="N85" s="461">
        <f xml:space="preserve">  IF($AU$42=1,Бланк_0!N124,Бланк_0!N85)</f>
        <v>0</v>
      </c>
      <c r="O85" s="414">
        <f xml:space="preserve">  IF($AU$42=1,Бланк_0!O124,Бланк_0!O85)</f>
        <v>0</v>
      </c>
      <c r="P85" s="461">
        <f xml:space="preserve">  IF($AU$42=1,Бланк_0!P124,Бланк_0!P85)</f>
        <v>0</v>
      </c>
      <c r="Q85" s="415">
        <f xml:space="preserve">  IF($AU$42=1,Бланк_0!Q124,Бланк_0!Q85)</f>
        <v>0</v>
      </c>
      <c r="R85" s="658" t="str">
        <f xml:space="preserve">  IF($AU$42=1,Бланк_0!R124,Бланк_0!R85)</f>
        <v/>
      </c>
      <c r="S85" s="659" t="str">
        <f xml:space="preserve">  IF($AU$42=1,Бланк_0!S124,Бланк_0!S85)</f>
        <v/>
      </c>
      <c r="T85" s="658">
        <f xml:space="preserve">  IF($AU$42=1,Бланк_0!T124,Бланк_0!T85)</f>
        <v>11.8</v>
      </c>
      <c r="U85" s="659">
        <f xml:space="preserve">  IF($AU$42=1,Бланк_0!U124,Бланк_0!U85)</f>
        <v>28</v>
      </c>
      <c r="V85" s="658">
        <f xml:space="preserve">  IF($AU$42=1,Бланк_0!V124,Бланк_0!V85)</f>
        <v>17.2</v>
      </c>
      <c r="W85" s="659">
        <f xml:space="preserve">  IF($AU$42=1,Бланк_0!W124,Бланк_0!W85)</f>
        <v>29</v>
      </c>
      <c r="X85" s="462" t="str">
        <f xml:space="preserve">  IF($AU$42=1,Бланк_0!X124,Бланк_0!X85)</f>
        <v/>
      </c>
      <c r="Y85" s="463" t="str">
        <f xml:space="preserve">  IF($AU$42=1,Бланк_0!Y124,Бланк_0!Y85)</f>
        <v/>
      </c>
      <c r="Z85" s="462" t="str">
        <f xml:space="preserve">  IF($AU$42=1,Бланк_0!Z124,Бланк_0!Z85)</f>
        <v>-</v>
      </c>
      <c r="AA85" s="463" t="str">
        <f xml:space="preserve">  IF($AU$42=1,Бланк_0!AA124,Бланк_0!AA85)</f>
        <v>-</v>
      </c>
      <c r="AB85" s="462" t="str">
        <f xml:space="preserve">  IF($AU$42=1,Бланк_0!AB124,Бланк_0!AB85)</f>
        <v>-</v>
      </c>
      <c r="AC85" s="463" t="str">
        <f xml:space="preserve">  IF($AU$42=1,Бланк_0!AC124,Бланк_0!AC85)</f>
        <v>-</v>
      </c>
      <c r="AD85" s="464" t="str">
        <f xml:space="preserve">  IF($AU$42=1,Бланк_0!AD124,Бланк_0!AD85)</f>
        <v/>
      </c>
      <c r="AE85" s="419" t="str">
        <f xml:space="preserve">  IF($AU$42=1,Бланк_0!AE124,Бланк_0!AE85)</f>
        <v/>
      </c>
      <c r="AF85" s="464">
        <f xml:space="preserve">  IF($AU$42=1,Бланк_0!AF124,Бланк_0!AF85)</f>
        <v>3</v>
      </c>
      <c r="AG85" s="419">
        <f xml:space="preserve">  IF($AU$42=1,Бланк_0!AG124,Бланк_0!AG85)</f>
        <v>6</v>
      </c>
      <c r="AH85" s="464">
        <f xml:space="preserve">  IF($AU$42=1,Бланк_0!AH124,Бланк_0!AH85)</f>
        <v>3</v>
      </c>
      <c r="AI85" s="419">
        <f xml:space="preserve">  IF($AU$42=1,Бланк_0!AI124,Бланк_0!AI85)</f>
        <v>3</v>
      </c>
      <c r="AJ85" s="704" t="str">
        <f xml:space="preserve">  IF($AU$42=1,Бланк_0!AJ124,Бланк_0!AJ85)</f>
        <v/>
      </c>
      <c r="AK85" s="705" t="str">
        <f xml:space="preserve">  IF($AU$42=1,Бланк_0!AK124,Бланк_0!AK85)</f>
        <v/>
      </c>
      <c r="AL85" s="704">
        <f xml:space="preserve">  IF($AU$42=1,Бланк_0!AL124,Бланк_0!AL85)</f>
        <v>9.8000000000000007</v>
      </c>
      <c r="AM85" s="705">
        <f xml:space="preserve">  IF($AU$42=1,Бланк_0!AM124,Бланк_0!AM85)</f>
        <v>42</v>
      </c>
      <c r="AN85" s="704">
        <f xml:space="preserve">  IF($AU$42=1,Бланк_0!AN124,Бланк_0!AN85)</f>
        <v>15.2</v>
      </c>
      <c r="AO85" s="705">
        <f xml:space="preserve">  IF($AU$42=1,Бланк_0!AO124,Бланк_0!AO85)</f>
        <v>43</v>
      </c>
      <c r="AP85" s="9"/>
      <c r="AQ85" s="278"/>
      <c r="AR85" s="278"/>
      <c r="BA85" s="278"/>
      <c r="BB85" s="278"/>
      <c r="BC85" s="278"/>
      <c r="BD85" s="278"/>
      <c r="BE85" s="278"/>
      <c r="BF85" s="278"/>
      <c r="BG85" s="278"/>
      <c r="BH85" s="278"/>
      <c r="BI85" s="278"/>
      <c r="BJ85" s="278"/>
      <c r="BK85" s="278"/>
      <c r="BL85" s="278"/>
      <c r="BM85" s="278"/>
      <c r="BN85" s="278"/>
      <c r="BO85" s="278"/>
      <c r="BP85" s="278"/>
      <c r="BQ85" s="278"/>
      <c r="BR85" s="278"/>
      <c r="BS85" s="278"/>
      <c r="BT85" s="278"/>
      <c r="BU85" s="278"/>
      <c r="BV85" s="278"/>
      <c r="BW85" s="278"/>
      <c r="BX85" s="278"/>
      <c r="BY85" s="278"/>
      <c r="BZ85" s="278"/>
      <c r="CA85" s="278"/>
      <c r="CB85" s="278"/>
      <c r="CC85" s="278"/>
      <c r="CD85" s="278"/>
      <c r="CE85" s="278"/>
      <c r="CF85" s="278"/>
      <c r="CG85" s="278"/>
      <c r="CH85" s="278"/>
      <c r="CI85" s="278"/>
      <c r="CJ85" s="278"/>
      <c r="CK85" s="278"/>
      <c r="CL85" s="278"/>
    </row>
    <row r="86" spans="1:90" ht="12" customHeight="1" x14ac:dyDescent="0.25">
      <c r="A86" s="931">
        <v>83</v>
      </c>
      <c r="B86" s="932" t="str">
        <f>Ст.прогноза!I84</f>
        <v>З-Сиб.</v>
      </c>
      <c r="C86" s="932" t="str">
        <f>Ст.прогноза!D84</f>
        <v>Алтайский</v>
      </c>
      <c r="D86" s="933" t="str">
        <f>Ст.прогноза!E84</f>
        <v>Барнаул</v>
      </c>
      <c r="E86" s="934">
        <f>Ст.прогноза!G84</f>
        <v>4</v>
      </c>
      <c r="F86" s="460" t="str">
        <f xml:space="preserve">  IF($AU$42=1,Бланк_0!F125,Бланк_0!F86)</f>
        <v/>
      </c>
      <c r="G86" s="412" t="str">
        <f xml:space="preserve">  IF($AU$42=1,Бланк_0!G125,Бланк_0!G86)</f>
        <v/>
      </c>
      <c r="H86" s="460" t="str">
        <f xml:space="preserve">  IF($AU$42=1,Бланк_0!H125,Бланк_0!H86)</f>
        <v>··</v>
      </c>
      <c r="I86" s="412" t="str">
        <f xml:space="preserve">  IF($AU$42=1,Бланк_0!I125,Бланк_0!I86)</f>
        <v/>
      </c>
      <c r="J86" s="460" t="str">
        <f xml:space="preserve">  IF($AU$42=1,Бланк_0!J125,Бланк_0!J86)</f>
        <v/>
      </c>
      <c r="K86" s="412" t="str">
        <f xml:space="preserve">  IF($AU$42=1,Бланк_0!K125,Бланк_0!K86)</f>
        <v/>
      </c>
      <c r="L86" s="431" t="str">
        <f xml:space="preserve">  IF($AU$42=1,Бланк_0!L125,Бланк_0!L86)</f>
        <v/>
      </c>
      <c r="M86" s="432" t="str">
        <f xml:space="preserve">  IF($AU$42=1,Бланк_0!M125,Бланк_0!M86)</f>
        <v/>
      </c>
      <c r="N86" s="461">
        <f xml:space="preserve">  IF($AU$42=1,Бланк_0!N125,Бланк_0!N86)</f>
        <v>3</v>
      </c>
      <c r="O86" s="414">
        <f xml:space="preserve">  IF($AU$42=1,Бланк_0!O125,Бланк_0!O86)</f>
        <v>0</v>
      </c>
      <c r="P86" s="461">
        <f xml:space="preserve">  IF($AU$42=1,Бланк_0!P125,Бланк_0!P86)</f>
        <v>0</v>
      </c>
      <c r="Q86" s="415">
        <f xml:space="preserve">  IF($AU$42=1,Бланк_0!Q125,Бланк_0!Q86)</f>
        <v>0</v>
      </c>
      <c r="R86" s="658" t="str">
        <f xml:space="preserve">  IF($AU$42=1,Бланк_0!R125,Бланк_0!R86)</f>
        <v/>
      </c>
      <c r="S86" s="659" t="str">
        <f xml:space="preserve">  IF($AU$42=1,Бланк_0!S125,Бланк_0!S86)</f>
        <v/>
      </c>
      <c r="T86" s="658">
        <f xml:space="preserve">  IF($AU$42=1,Бланк_0!T125,Бланк_0!T86)</f>
        <v>13</v>
      </c>
      <c r="U86" s="659">
        <f xml:space="preserve">  IF($AU$42=1,Бланк_0!U125,Бланк_0!U86)</f>
        <v>30.5</v>
      </c>
      <c r="V86" s="658">
        <f xml:space="preserve">  IF($AU$42=1,Бланк_0!V125,Бланк_0!V86)</f>
        <v>12.9</v>
      </c>
      <c r="W86" s="659">
        <f xml:space="preserve">  IF($AU$42=1,Бланк_0!W125,Бланк_0!W86)</f>
        <v>31</v>
      </c>
      <c r="X86" s="462" t="str">
        <f xml:space="preserve">  IF($AU$42=1,Бланк_0!X125,Бланк_0!X86)</f>
        <v/>
      </c>
      <c r="Y86" s="463" t="str">
        <f xml:space="preserve">  IF($AU$42=1,Бланк_0!Y125,Бланк_0!Y86)</f>
        <v/>
      </c>
      <c r="Z86" s="462" t="str">
        <f xml:space="preserve">  IF($AU$42=1,Бланк_0!Z125,Бланк_0!Z86)</f>
        <v>-</v>
      </c>
      <c r="AA86" s="463" t="str">
        <f xml:space="preserve">  IF($AU$42=1,Бланк_0!AA125,Бланк_0!AA86)</f>
        <v>-</v>
      </c>
      <c r="AB86" s="462" t="str">
        <f xml:space="preserve">  IF($AU$42=1,Бланк_0!AB125,Бланк_0!AB86)</f>
        <v>-</v>
      </c>
      <c r="AC86" s="463" t="str">
        <f xml:space="preserve">  IF($AU$42=1,Бланк_0!AC125,Бланк_0!AC86)</f>
        <v>-</v>
      </c>
      <c r="AD86" s="464" t="str">
        <f xml:space="preserve">  IF($AU$42=1,Бланк_0!AD125,Бланк_0!AD86)</f>
        <v/>
      </c>
      <c r="AE86" s="419" t="str">
        <f xml:space="preserve">  IF($AU$42=1,Бланк_0!AE125,Бланк_0!AE86)</f>
        <v/>
      </c>
      <c r="AF86" s="464">
        <f xml:space="preserve">  IF($AU$42=1,Бланк_0!AF125,Бланк_0!AF86)</f>
        <v>4</v>
      </c>
      <c r="AG86" s="419">
        <f xml:space="preserve">  IF($AU$42=1,Бланк_0!AG125,Бланк_0!AG86)</f>
        <v>6</v>
      </c>
      <c r="AH86" s="464">
        <f xml:space="preserve">  IF($AU$42=1,Бланк_0!AH125,Бланк_0!AH86)</f>
        <v>4</v>
      </c>
      <c r="AI86" s="419">
        <f xml:space="preserve">  IF($AU$42=1,Бланк_0!AI125,Бланк_0!AI86)</f>
        <v>4</v>
      </c>
      <c r="AJ86" s="704" t="str">
        <f xml:space="preserve">  IF($AU$42=1,Бланк_0!AJ125,Бланк_0!AJ86)</f>
        <v/>
      </c>
      <c r="AK86" s="705" t="str">
        <f xml:space="preserve">  IF($AU$42=1,Бланк_0!AK125,Бланк_0!AK86)</f>
        <v/>
      </c>
      <c r="AL86" s="704">
        <f xml:space="preserve">  IF($AU$42=1,Бланк_0!AL125,Бланк_0!AL86)</f>
        <v>11</v>
      </c>
      <c r="AM86" s="705">
        <f xml:space="preserve">  IF($AU$42=1,Бланк_0!AM125,Бланк_0!AM86)</f>
        <v>45.5</v>
      </c>
      <c r="AN86" s="704">
        <f xml:space="preserve">  IF($AU$42=1,Бланк_0!AN125,Бланк_0!AN86)</f>
        <v>10.9</v>
      </c>
      <c r="AO86" s="705">
        <f xml:space="preserve">  IF($AU$42=1,Бланк_0!AO125,Бланк_0!AO86)</f>
        <v>46</v>
      </c>
      <c r="AP86" s="9"/>
      <c r="AQ86" s="278"/>
      <c r="AR86" s="278"/>
      <c r="BA86" s="278"/>
      <c r="BB86" s="278"/>
      <c r="BC86" s="278"/>
      <c r="BD86" s="278"/>
      <c r="BE86" s="278"/>
      <c r="BF86" s="278"/>
      <c r="BG86" s="278"/>
      <c r="BH86" s="278"/>
      <c r="BI86" s="278"/>
      <c r="BJ86" s="278"/>
      <c r="BK86" s="278"/>
      <c r="BL86" s="278"/>
      <c r="BM86" s="278"/>
      <c r="BN86" s="278"/>
      <c r="BO86" s="278"/>
      <c r="BP86" s="278"/>
      <c r="BQ86" s="278"/>
      <c r="BR86" s="278"/>
      <c r="BS86" s="278"/>
      <c r="BT86" s="278"/>
      <c r="BU86" s="278"/>
      <c r="BV86" s="278"/>
      <c r="BW86" s="278"/>
      <c r="BX86" s="278"/>
      <c r="BY86" s="278"/>
      <c r="BZ86" s="278"/>
      <c r="CA86" s="278"/>
      <c r="CB86" s="278"/>
      <c r="CC86" s="278"/>
      <c r="CD86" s="278"/>
      <c r="CE86" s="278"/>
      <c r="CF86" s="278"/>
      <c r="CG86" s="278"/>
      <c r="CH86" s="278"/>
      <c r="CI86" s="278"/>
      <c r="CJ86" s="278"/>
      <c r="CK86" s="278"/>
      <c r="CL86" s="278"/>
    </row>
    <row r="87" spans="1:90" ht="12" customHeight="1" x14ac:dyDescent="0.25">
      <c r="A87" s="931">
        <v>84</v>
      </c>
      <c r="B87" s="932" t="str">
        <f>Ст.прогноза!I85</f>
        <v>З-Сиб.</v>
      </c>
      <c r="C87" s="932" t="str">
        <f>Ст.прогноза!D85</f>
        <v>Новосибирский</v>
      </c>
      <c r="D87" s="933" t="str">
        <f>Ст.прогноза!E85</f>
        <v>Барабинск</v>
      </c>
      <c r="E87" s="934">
        <f>Ст.прогноза!G85</f>
        <v>4</v>
      </c>
      <c r="F87" s="460" t="str">
        <f xml:space="preserve">  IF($AU$42=1,Бланк_0!F126,Бланк_0!F87)</f>
        <v/>
      </c>
      <c r="G87" s="412" t="str">
        <f xml:space="preserve">  IF($AU$42=1,Бланк_0!G126,Бланк_0!G87)</f>
        <v/>
      </c>
      <c r="H87" s="460" t="str">
        <f xml:space="preserve">  IF($AU$42=1,Бланк_0!H126,Бланк_0!H87)</f>
        <v/>
      </c>
      <c r="I87" s="412" t="str">
        <f xml:space="preserve">  IF($AU$42=1,Бланк_0!I126,Бланк_0!I87)</f>
        <v/>
      </c>
      <c r="J87" s="460" t="str">
        <f xml:space="preserve">  IF($AU$42=1,Бланк_0!J126,Бланк_0!J87)</f>
        <v/>
      </c>
      <c r="K87" s="412" t="str">
        <f xml:space="preserve">  IF($AU$42=1,Бланк_0!K126,Бланк_0!K87)</f>
        <v/>
      </c>
      <c r="L87" s="431" t="str">
        <f xml:space="preserve">  IF($AU$42=1,Бланк_0!L126,Бланк_0!L87)</f>
        <v/>
      </c>
      <c r="M87" s="432" t="str">
        <f xml:space="preserve">  IF($AU$42=1,Бланк_0!M126,Бланк_0!M87)</f>
        <v/>
      </c>
      <c r="N87" s="461">
        <f xml:space="preserve">  IF($AU$42=1,Бланк_0!N126,Бланк_0!N87)</f>
        <v>0</v>
      </c>
      <c r="O87" s="414">
        <f xml:space="preserve">  IF($AU$42=1,Бланк_0!O126,Бланк_0!O87)</f>
        <v>0</v>
      </c>
      <c r="P87" s="461">
        <f xml:space="preserve">  IF($AU$42=1,Бланк_0!P126,Бланк_0!P87)</f>
        <v>0</v>
      </c>
      <c r="Q87" s="415">
        <f xml:space="preserve">  IF($AU$42=1,Бланк_0!Q126,Бланк_0!Q87)</f>
        <v>0</v>
      </c>
      <c r="R87" s="658" t="str">
        <f xml:space="preserve">  IF($AU$42=1,Бланк_0!R126,Бланк_0!R87)</f>
        <v/>
      </c>
      <c r="S87" s="659" t="str">
        <f xml:space="preserve">  IF($AU$42=1,Бланк_0!S126,Бланк_0!S87)</f>
        <v/>
      </c>
      <c r="T87" s="658">
        <f xml:space="preserve">  IF($AU$42=1,Бланк_0!T126,Бланк_0!T87)</f>
        <v>10.7</v>
      </c>
      <c r="U87" s="659">
        <f xml:space="preserve">  IF($AU$42=1,Бланк_0!U126,Бланк_0!U87)</f>
        <v>28.6</v>
      </c>
      <c r="V87" s="658">
        <f xml:space="preserve">  IF($AU$42=1,Бланк_0!V126,Бланк_0!V87)</f>
        <v>13.600000000000001</v>
      </c>
      <c r="W87" s="659">
        <f xml:space="preserve">  IF($AU$42=1,Бланк_0!W126,Бланк_0!W87)</f>
        <v>28.4</v>
      </c>
      <c r="X87" s="462" t="str">
        <f xml:space="preserve">  IF($AU$42=1,Бланк_0!X126,Бланк_0!X87)</f>
        <v/>
      </c>
      <c r="Y87" s="463" t="str">
        <f xml:space="preserve">  IF($AU$42=1,Бланк_0!Y126,Бланк_0!Y87)</f>
        <v/>
      </c>
      <c r="Z87" s="462" t="str">
        <f xml:space="preserve">  IF($AU$42=1,Бланк_0!Z126,Бланк_0!Z87)</f>
        <v>-</v>
      </c>
      <c r="AA87" s="463" t="str">
        <f xml:space="preserve">  IF($AU$42=1,Бланк_0!AA126,Бланк_0!AA87)</f>
        <v>-</v>
      </c>
      <c r="AB87" s="462" t="str">
        <f xml:space="preserve">  IF($AU$42=1,Бланк_0!AB126,Бланк_0!AB87)</f>
        <v>-</v>
      </c>
      <c r="AC87" s="463" t="str">
        <f xml:space="preserve">  IF($AU$42=1,Бланк_0!AC126,Бланк_0!AC87)</f>
        <v>-</v>
      </c>
      <c r="AD87" s="464" t="str">
        <f xml:space="preserve">  IF($AU$42=1,Бланк_0!AD126,Бланк_0!AD87)</f>
        <v/>
      </c>
      <c r="AE87" s="419" t="str">
        <f xml:space="preserve">  IF($AU$42=1,Бланк_0!AE126,Бланк_0!AE87)</f>
        <v/>
      </c>
      <c r="AF87" s="464">
        <f xml:space="preserve">  IF($AU$42=1,Бланк_0!AF126,Бланк_0!AF87)</f>
        <v>4</v>
      </c>
      <c r="AG87" s="419">
        <f xml:space="preserve">  IF($AU$42=1,Бланк_0!AG126,Бланк_0!AG87)</f>
        <v>5</v>
      </c>
      <c r="AH87" s="464">
        <f xml:space="preserve">  IF($AU$42=1,Бланк_0!AH126,Бланк_0!AH87)</f>
        <v>12</v>
      </c>
      <c r="AI87" s="419">
        <f xml:space="preserve">  IF($AU$42=1,Бланк_0!AI126,Бланк_0!AI87)</f>
        <v>9</v>
      </c>
      <c r="AJ87" s="704" t="str">
        <f xml:space="preserve">  IF($AU$42=1,Бланк_0!AJ126,Бланк_0!AJ87)</f>
        <v/>
      </c>
      <c r="AK87" s="705" t="str">
        <f xml:space="preserve">  IF($AU$42=1,Бланк_0!AK126,Бланк_0!AK87)</f>
        <v/>
      </c>
      <c r="AL87" s="704">
        <f xml:space="preserve">  IF($AU$42=1,Бланк_0!AL126,Бланк_0!AL87)</f>
        <v>8.6999999999999993</v>
      </c>
      <c r="AM87" s="705">
        <f xml:space="preserve">  IF($AU$42=1,Бланк_0!AM126,Бланк_0!AM87)</f>
        <v>43.6</v>
      </c>
      <c r="AN87" s="704">
        <f xml:space="preserve">  IF($AU$42=1,Бланк_0!AN126,Бланк_0!AN87)</f>
        <v>11.600000000000001</v>
      </c>
      <c r="AO87" s="705">
        <f xml:space="preserve">  IF($AU$42=1,Бланк_0!AO126,Бланк_0!AO87)</f>
        <v>41.4</v>
      </c>
      <c r="AP87" s="9"/>
      <c r="AQ87" s="278"/>
      <c r="AR87" s="278"/>
      <c r="BA87" s="278"/>
      <c r="BB87" s="278"/>
      <c r="BC87" s="278"/>
      <c r="BD87" s="278"/>
      <c r="BE87" s="278"/>
      <c r="BF87" s="278"/>
      <c r="BG87" s="278"/>
      <c r="BH87" s="278"/>
      <c r="BI87" s="278"/>
      <c r="BJ87" s="278"/>
      <c r="BK87" s="278"/>
      <c r="BL87" s="278"/>
      <c r="BM87" s="278"/>
      <c r="BN87" s="278"/>
      <c r="BO87" s="278"/>
      <c r="BP87" s="278"/>
      <c r="BQ87" s="278"/>
      <c r="BR87" s="278"/>
      <c r="BS87" s="278"/>
      <c r="BT87" s="278"/>
      <c r="BU87" s="278"/>
      <c r="BV87" s="278"/>
      <c r="BW87" s="278"/>
      <c r="BX87" s="278"/>
      <c r="BY87" s="278"/>
      <c r="BZ87" s="278"/>
      <c r="CA87" s="278"/>
      <c r="CB87" s="278"/>
      <c r="CC87" s="278"/>
      <c r="CD87" s="278"/>
      <c r="CE87" s="278"/>
      <c r="CF87" s="278"/>
      <c r="CG87" s="278"/>
      <c r="CH87" s="278"/>
      <c r="CI87" s="278"/>
      <c r="CJ87" s="278"/>
      <c r="CK87" s="278"/>
      <c r="CL87" s="278"/>
    </row>
    <row r="88" spans="1:90" ht="12" customHeight="1" x14ac:dyDescent="0.25">
      <c r="A88" s="931">
        <v>85</v>
      </c>
      <c r="B88" s="932" t="str">
        <f>Ст.прогноза!I86</f>
        <v>З-Сиб.</v>
      </c>
      <c r="C88" s="932" t="str">
        <f>Ст.прогноза!D86</f>
        <v>Кузбасский</v>
      </c>
      <c r="D88" s="933" t="str">
        <f>Ст.прогноза!E86</f>
        <v>Тайга</v>
      </c>
      <c r="E88" s="934">
        <f>Ст.прогноза!G86</f>
        <v>4</v>
      </c>
      <c r="F88" s="460" t="str">
        <f xml:space="preserve">  IF($AU$42=1,Бланк_0!F127,Бланк_0!F88)</f>
        <v/>
      </c>
      <c r="G88" s="412" t="str">
        <f xml:space="preserve">  IF($AU$42=1,Бланк_0!G127,Бланк_0!G88)</f>
        <v/>
      </c>
      <c r="H88" s="460" t="str">
        <f xml:space="preserve">  IF($AU$42=1,Бланк_0!H127,Бланк_0!H88)</f>
        <v/>
      </c>
      <c r="I88" s="412" t="str">
        <f xml:space="preserve">  IF($AU$42=1,Бланк_0!I127,Бланк_0!I88)</f>
        <v/>
      </c>
      <c r="J88" s="460" t="str">
        <f xml:space="preserve">  IF($AU$42=1,Бланк_0!J127,Бланк_0!J88)</f>
        <v/>
      </c>
      <c r="K88" s="412" t="str">
        <f xml:space="preserve">  IF($AU$42=1,Бланк_0!K127,Бланк_0!K88)</f>
        <v/>
      </c>
      <c r="L88" s="431" t="str">
        <f xml:space="preserve">  IF($AU$42=1,Бланк_0!L127,Бланк_0!L88)</f>
        <v/>
      </c>
      <c r="M88" s="432" t="str">
        <f xml:space="preserve">  IF($AU$42=1,Бланк_0!M127,Бланк_0!M88)</f>
        <v/>
      </c>
      <c r="N88" s="461">
        <f xml:space="preserve">  IF($AU$42=1,Бланк_0!N127,Бланк_0!N88)</f>
        <v>0</v>
      </c>
      <c r="O88" s="414">
        <f xml:space="preserve">  IF($AU$42=1,Бланк_0!O127,Бланк_0!O88)</f>
        <v>0</v>
      </c>
      <c r="P88" s="461">
        <f xml:space="preserve">  IF($AU$42=1,Бланк_0!P127,Бланк_0!P88)</f>
        <v>0</v>
      </c>
      <c r="Q88" s="415">
        <f xml:space="preserve">  IF($AU$42=1,Бланк_0!Q127,Бланк_0!Q88)</f>
        <v>0</v>
      </c>
      <c r="R88" s="658" t="str">
        <f xml:space="preserve">  IF($AU$42=1,Бланк_0!R127,Бланк_0!R88)</f>
        <v/>
      </c>
      <c r="S88" s="659" t="str">
        <f xml:space="preserve">  IF($AU$42=1,Бланк_0!S127,Бланк_0!S88)</f>
        <v/>
      </c>
      <c r="T88" s="658">
        <f xml:space="preserve">  IF($AU$42=1,Бланк_0!T127,Бланк_0!T88)</f>
        <v>11.5</v>
      </c>
      <c r="U88" s="659">
        <f xml:space="preserve">  IF($AU$42=1,Бланк_0!U127,Бланк_0!U88)</f>
        <v>28.4</v>
      </c>
      <c r="V88" s="658">
        <f xml:space="preserve">  IF($AU$42=1,Бланк_0!V127,Бланк_0!V88)</f>
        <v>12.1</v>
      </c>
      <c r="W88" s="659">
        <f xml:space="preserve">  IF($AU$42=1,Бланк_0!W127,Бланк_0!W88)</f>
        <v>28.7</v>
      </c>
      <c r="X88" s="462" t="str">
        <f xml:space="preserve">  IF($AU$42=1,Бланк_0!X127,Бланк_0!X88)</f>
        <v/>
      </c>
      <c r="Y88" s="463" t="str">
        <f xml:space="preserve">  IF($AU$42=1,Бланк_0!Y127,Бланк_0!Y88)</f>
        <v/>
      </c>
      <c r="Z88" s="462" t="str">
        <f xml:space="preserve">  IF($AU$42=1,Бланк_0!Z127,Бланк_0!Z88)</f>
        <v>-</v>
      </c>
      <c r="AA88" s="463" t="str">
        <f xml:space="preserve">  IF($AU$42=1,Бланк_0!AA127,Бланк_0!AA88)</f>
        <v>-</v>
      </c>
      <c r="AB88" s="462" t="str">
        <f xml:space="preserve">  IF($AU$42=1,Бланк_0!AB127,Бланк_0!AB88)</f>
        <v>-</v>
      </c>
      <c r="AC88" s="463" t="str">
        <f xml:space="preserve">  IF($AU$42=1,Бланк_0!AC127,Бланк_0!AC88)</f>
        <v>-</v>
      </c>
      <c r="AD88" s="464" t="str">
        <f xml:space="preserve">  IF($AU$42=1,Бланк_0!AD127,Бланк_0!AD88)</f>
        <v/>
      </c>
      <c r="AE88" s="419" t="str">
        <f xml:space="preserve">  IF($AU$42=1,Бланк_0!AE127,Бланк_0!AE88)</f>
        <v/>
      </c>
      <c r="AF88" s="464">
        <f xml:space="preserve">  IF($AU$42=1,Бланк_0!AF127,Бланк_0!AF88)</f>
        <v>5</v>
      </c>
      <c r="AG88" s="419">
        <f xml:space="preserve">  IF($AU$42=1,Бланк_0!AG127,Бланк_0!AG88)</f>
        <v>5</v>
      </c>
      <c r="AH88" s="464">
        <f xml:space="preserve">  IF($AU$42=1,Бланк_0!AH127,Бланк_0!AH88)</f>
        <v>3</v>
      </c>
      <c r="AI88" s="419">
        <f xml:space="preserve">  IF($AU$42=1,Бланк_0!AI127,Бланк_0!AI88)</f>
        <v>4</v>
      </c>
      <c r="AJ88" s="704" t="str">
        <f xml:space="preserve">  IF($AU$42=1,Бланк_0!AJ127,Бланк_0!AJ88)</f>
        <v/>
      </c>
      <c r="AK88" s="705" t="str">
        <f xml:space="preserve">  IF($AU$42=1,Бланк_0!AK127,Бланк_0!AK88)</f>
        <v/>
      </c>
      <c r="AL88" s="704">
        <f xml:space="preserve">  IF($AU$42=1,Бланк_0!AL127,Бланк_0!AL88)</f>
        <v>9.5</v>
      </c>
      <c r="AM88" s="705">
        <f xml:space="preserve">  IF($AU$42=1,Бланк_0!AM127,Бланк_0!AM88)</f>
        <v>43.4</v>
      </c>
      <c r="AN88" s="704">
        <f xml:space="preserve">  IF($AU$42=1,Бланк_0!AN127,Бланк_0!AN88)</f>
        <v>10.1</v>
      </c>
      <c r="AO88" s="705">
        <f xml:space="preserve">  IF($AU$42=1,Бланк_0!AO127,Бланк_0!AO88)</f>
        <v>43.7</v>
      </c>
      <c r="AP88" s="9"/>
      <c r="AQ88" s="278"/>
      <c r="AR88" s="278"/>
      <c r="BA88" s="278"/>
      <c r="BB88" s="278"/>
      <c r="BC88" s="278"/>
      <c r="BD88" s="278"/>
      <c r="BE88" s="278"/>
      <c r="BF88" s="278"/>
      <c r="BG88" s="278"/>
      <c r="BH88" s="278"/>
      <c r="BI88" s="278"/>
      <c r="BJ88" s="278"/>
      <c r="BK88" s="278"/>
      <c r="BL88" s="278"/>
      <c r="BM88" s="278"/>
      <c r="BN88" s="278"/>
      <c r="BO88" s="278"/>
      <c r="BP88" s="278"/>
      <c r="BQ88" s="278"/>
      <c r="BR88" s="278"/>
      <c r="BS88" s="278"/>
      <c r="BT88" s="278"/>
      <c r="BU88" s="278"/>
      <c r="BV88" s="278"/>
      <c r="BW88" s="278"/>
      <c r="BX88" s="278"/>
      <c r="BY88" s="278"/>
      <c r="BZ88" s="278"/>
      <c r="CA88" s="278"/>
      <c r="CB88" s="278"/>
      <c r="CC88" s="278"/>
      <c r="CD88" s="278"/>
      <c r="CE88" s="278"/>
      <c r="CF88" s="278"/>
      <c r="CG88" s="278"/>
      <c r="CH88" s="278"/>
      <c r="CI88" s="278"/>
      <c r="CJ88" s="278"/>
      <c r="CK88" s="278"/>
      <c r="CL88" s="278"/>
    </row>
    <row r="89" spans="1:90" ht="12" customHeight="1" x14ac:dyDescent="0.25">
      <c r="A89" s="947">
        <v>86</v>
      </c>
      <c r="B89" s="948" t="str">
        <f>Ст.прогноза!I87</f>
        <v>З-Сиб.</v>
      </c>
      <c r="C89" s="948" t="str">
        <f>Ст.прогноза!D87</f>
        <v>Кузбасский</v>
      </c>
      <c r="D89" s="949" t="str">
        <f>Ст.прогноза!E87</f>
        <v>Междуреченск</v>
      </c>
      <c r="E89" s="950">
        <f>Ст.прогноза!G87</f>
        <v>4</v>
      </c>
      <c r="F89" s="1017" t="str">
        <f xml:space="preserve">  IF($AU$42=1,Бланк_0!F128,Бланк_0!F89)</f>
        <v/>
      </c>
      <c r="G89" s="1018" t="str">
        <f xml:space="preserve">  IF($AU$42=1,Бланк_0!G128,Бланк_0!G89)</f>
        <v/>
      </c>
      <c r="H89" s="1017" t="str">
        <f xml:space="preserve">  IF($AU$42=1,Бланк_0!H128,Бланк_0!H89)</f>
        <v/>
      </c>
      <c r="I89" s="1018" t="str">
        <f xml:space="preserve">  IF($AU$42=1,Бланк_0!I128,Бланк_0!I89)</f>
        <v>··</v>
      </c>
      <c r="J89" s="1017" t="str">
        <f xml:space="preserve">  IF($AU$42=1,Бланк_0!J128,Бланк_0!J89)</f>
        <v/>
      </c>
      <c r="K89" s="1018" t="str">
        <f xml:space="preserve">  IF($AU$42=1,Бланк_0!K128,Бланк_0!K89)</f>
        <v/>
      </c>
      <c r="L89" s="446" t="str">
        <f xml:space="preserve">  IF($AU$42=1,Бланк_0!L128,Бланк_0!L89)</f>
        <v/>
      </c>
      <c r="M89" s="447" t="str">
        <f xml:space="preserve">  IF($AU$42=1,Бланк_0!M128,Бланк_0!M89)</f>
        <v/>
      </c>
      <c r="N89" s="1036">
        <f xml:space="preserve">  IF($AU$42=1,Бланк_0!N128,Бланк_0!N89)</f>
        <v>0</v>
      </c>
      <c r="O89" s="1037">
        <f xml:space="preserve">  IF($AU$42=1,Бланк_0!O128,Бланк_0!O89)</f>
        <v>3</v>
      </c>
      <c r="P89" s="1036">
        <f xml:space="preserve">  IF($AU$42=1,Бланк_0!P128,Бланк_0!P89)</f>
        <v>0</v>
      </c>
      <c r="Q89" s="1038">
        <f xml:space="preserve">  IF($AU$42=1,Бланк_0!Q128,Бланк_0!Q89)</f>
        <v>0</v>
      </c>
      <c r="R89" s="1039" t="str">
        <f xml:space="preserve">  IF($AU$42=1,Бланк_0!R128,Бланк_0!R89)</f>
        <v/>
      </c>
      <c r="S89" s="1040" t="str">
        <f xml:space="preserve">  IF($AU$42=1,Бланк_0!S128,Бланк_0!S89)</f>
        <v/>
      </c>
      <c r="T89" s="1039">
        <f xml:space="preserve">  IF($AU$42=1,Бланк_0!T128,Бланк_0!T89)</f>
        <v>16.100000000000001</v>
      </c>
      <c r="U89" s="1040">
        <f xml:space="preserve">  IF($AU$42=1,Бланк_0!U128,Бланк_0!U89)</f>
        <v>24</v>
      </c>
      <c r="V89" s="1039">
        <f xml:space="preserve">  IF($AU$42=1,Бланк_0!V128,Бланк_0!V89)</f>
        <v>10.5</v>
      </c>
      <c r="W89" s="1040">
        <f xml:space="preserve">  IF($AU$42=1,Бланк_0!W128,Бланк_0!W89)</f>
        <v>31.3</v>
      </c>
      <c r="X89" s="1041" t="str">
        <f xml:space="preserve">  IF($AU$42=1,Бланк_0!X128,Бланк_0!X89)</f>
        <v/>
      </c>
      <c r="Y89" s="1042" t="str">
        <f xml:space="preserve">  IF($AU$42=1,Бланк_0!Y128,Бланк_0!Y89)</f>
        <v/>
      </c>
      <c r="Z89" s="1041" t="str">
        <f xml:space="preserve">  IF($AU$42=1,Бланк_0!Z128,Бланк_0!Z89)</f>
        <v>-</v>
      </c>
      <c r="AA89" s="1042" t="str">
        <f xml:space="preserve">  IF($AU$42=1,Бланк_0!AA128,Бланк_0!AA89)</f>
        <v>-</v>
      </c>
      <c r="AB89" s="1041" t="str">
        <f xml:space="preserve">  IF($AU$42=1,Бланк_0!AB128,Бланк_0!AB89)</f>
        <v>-</v>
      </c>
      <c r="AC89" s="1042" t="str">
        <f xml:space="preserve">  IF($AU$42=1,Бланк_0!AC128,Бланк_0!AC89)</f>
        <v>-</v>
      </c>
      <c r="AD89" s="1043" t="str">
        <f xml:space="preserve">  IF($AU$42=1,Бланк_0!AD128,Бланк_0!AD89)</f>
        <v/>
      </c>
      <c r="AE89" s="1044" t="str">
        <f xml:space="preserve">  IF($AU$42=1,Бланк_0!AE128,Бланк_0!AE89)</f>
        <v/>
      </c>
      <c r="AF89" s="1043">
        <f xml:space="preserve">  IF($AU$42=1,Бланк_0!AF128,Бланк_0!AF89)</f>
        <v>2</v>
      </c>
      <c r="AG89" s="1044">
        <f xml:space="preserve">  IF($AU$42=1,Бланк_0!AG128,Бланк_0!AG89)</f>
        <v>5</v>
      </c>
      <c r="AH89" s="1043">
        <f xml:space="preserve">  IF($AU$42=1,Бланк_0!AH128,Бланк_0!AH89)</f>
        <v>2</v>
      </c>
      <c r="AI89" s="1044">
        <f xml:space="preserve">  IF($AU$42=1,Бланк_0!AI128,Бланк_0!AI89)</f>
        <v>4</v>
      </c>
      <c r="AJ89" s="1045" t="str">
        <f xml:space="preserve">  IF($AU$42=1,Бланк_0!AJ128,Бланк_0!AJ89)</f>
        <v/>
      </c>
      <c r="AK89" s="1046" t="str">
        <f xml:space="preserve">  IF($AU$42=1,Бланк_0!AK128,Бланк_0!AK89)</f>
        <v/>
      </c>
      <c r="AL89" s="1045">
        <f xml:space="preserve">  IF($AU$42=1,Бланк_0!AL128,Бланк_0!AL89)</f>
        <v>14.100000000000001</v>
      </c>
      <c r="AM89" s="1046">
        <f xml:space="preserve">  IF($AU$42=1,Бланк_0!AM128,Бланк_0!AM89)</f>
        <v>31</v>
      </c>
      <c r="AN89" s="1045">
        <f xml:space="preserve">  IF($AU$42=1,Бланк_0!AN128,Бланк_0!AN89)</f>
        <v>8.5</v>
      </c>
      <c r="AO89" s="1046">
        <f xml:space="preserve">  IF($AU$42=1,Бланк_0!AO128,Бланк_0!AO89)</f>
        <v>46.3</v>
      </c>
      <c r="AP89" s="9"/>
      <c r="AQ89" s="278"/>
      <c r="AR89" s="278"/>
      <c r="BA89" s="278"/>
      <c r="BB89" s="278"/>
      <c r="BC89" s="278"/>
      <c r="BD89" s="278"/>
      <c r="BE89" s="278"/>
      <c r="BF89" s="278"/>
      <c r="BG89" s="278"/>
      <c r="BH89" s="278"/>
      <c r="BI89" s="278"/>
      <c r="BJ89" s="278"/>
      <c r="BK89" s="278"/>
      <c r="BL89" s="278"/>
      <c r="BM89" s="278"/>
      <c r="BN89" s="278"/>
      <c r="BO89" s="278"/>
      <c r="BP89" s="278"/>
      <c r="BQ89" s="278"/>
      <c r="BR89" s="278"/>
      <c r="BS89" s="278"/>
      <c r="BT89" s="278"/>
      <c r="BU89" s="278"/>
      <c r="BV89" s="278"/>
      <c r="BW89" s="278"/>
      <c r="BX89" s="278"/>
      <c r="BY89" s="278"/>
      <c r="BZ89" s="278"/>
      <c r="CA89" s="278"/>
      <c r="CB89" s="278"/>
      <c r="CC89" s="278"/>
      <c r="CD89" s="278"/>
      <c r="CE89" s="278"/>
      <c r="CF89" s="278"/>
      <c r="CG89" s="278"/>
      <c r="CH89" s="278"/>
      <c r="CI89" s="278"/>
      <c r="CJ89" s="278"/>
      <c r="CK89" s="278"/>
      <c r="CL89" s="278"/>
    </row>
    <row r="90" spans="1:90" ht="12" customHeight="1" x14ac:dyDescent="0.25">
      <c r="A90" s="943">
        <v>87</v>
      </c>
      <c r="B90" s="944" t="str">
        <f>Ст.прогноза!I88</f>
        <v>Крас.</v>
      </c>
      <c r="C90" s="944" t="str">
        <f>Ст.прогноза!D88</f>
        <v>Абаканский</v>
      </c>
      <c r="D90" s="945" t="str">
        <f>Ст.прогноза!E88</f>
        <v>Абакан</v>
      </c>
      <c r="E90" s="946">
        <f>Ст.прогноза!G88</f>
        <v>4</v>
      </c>
      <c r="F90" s="411" t="str">
        <f xml:space="preserve">  IF($AU$42=1,Бланк_0!F129,Бланк_0!F90)</f>
        <v/>
      </c>
      <c r="G90" s="480" t="str">
        <f xml:space="preserve">  IF($AU$42=1,Бланк_0!G129,Бланк_0!G90)</f>
        <v/>
      </c>
      <c r="H90" s="411" t="str">
        <f xml:space="preserve">  IF($AU$42=1,Бланк_0!H129,Бланк_0!H90)</f>
        <v>··</v>
      </c>
      <c r="I90" s="480" t="str">
        <f xml:space="preserve">  IF($AU$42=1,Бланк_0!I129,Бланк_0!I90)</f>
        <v>·</v>
      </c>
      <c r="J90" s="411" t="str">
        <f xml:space="preserve">  IF($AU$42=1,Бланк_0!J129,Бланк_0!J90)</f>
        <v>·</v>
      </c>
      <c r="K90" s="480" t="str">
        <f xml:space="preserve">  IF($AU$42=1,Бланк_0!K129,Бланк_0!K90)</f>
        <v/>
      </c>
      <c r="L90" s="413" t="str">
        <f xml:space="preserve">  IF($AU$42=1,Бланк_0!L129,Бланк_0!L90)</f>
        <v/>
      </c>
      <c r="M90" s="467" t="str">
        <f xml:space="preserve">  IF($AU$42=1,Бланк_0!M129,Бланк_0!M90)</f>
        <v/>
      </c>
      <c r="N90" s="413">
        <f xml:space="preserve">  IF($AU$42=1,Бланк_0!N129,Бланк_0!N90)</f>
        <v>10</v>
      </c>
      <c r="O90" s="467">
        <f xml:space="preserve">  IF($AU$42=1,Бланк_0!O129,Бланк_0!O90)</f>
        <v>2</v>
      </c>
      <c r="P90" s="413">
        <f xml:space="preserve">  IF($AU$42=1,Бланк_0!P129,Бланк_0!P90)</f>
        <v>1</v>
      </c>
      <c r="Q90" s="468">
        <f xml:space="preserve">  IF($AU$42=1,Бланк_0!Q129,Бланк_0!Q90)</f>
        <v>0</v>
      </c>
      <c r="R90" s="648" t="str">
        <f xml:space="preserve">  IF($AU$42=1,Бланк_0!R129,Бланк_0!R90)</f>
        <v/>
      </c>
      <c r="S90" s="649" t="str">
        <f xml:space="preserve">  IF($AU$42=1,Бланк_0!S129,Бланк_0!S90)</f>
        <v/>
      </c>
      <c r="T90" s="648">
        <f xml:space="preserve">  IF($AU$42=1,Бланк_0!T129,Бланк_0!T90)</f>
        <v>18.399999999999999</v>
      </c>
      <c r="U90" s="649">
        <f xml:space="preserve">  IF($AU$42=1,Бланк_0!U129,Бланк_0!U90)</f>
        <v>20</v>
      </c>
      <c r="V90" s="648">
        <f xml:space="preserve">  IF($AU$42=1,Бланк_0!V129,Бланк_0!V90)</f>
        <v>16.3</v>
      </c>
      <c r="W90" s="649">
        <f xml:space="preserve">  IF($AU$42=1,Бланк_0!W129,Бланк_0!W90)</f>
        <v>25.9</v>
      </c>
      <c r="X90" s="416" t="str">
        <f xml:space="preserve">  IF($AU$42=1,Бланк_0!X129,Бланк_0!X90)</f>
        <v/>
      </c>
      <c r="Y90" s="469" t="str">
        <f xml:space="preserve">  IF($AU$42=1,Бланк_0!Y129,Бланк_0!Y90)</f>
        <v/>
      </c>
      <c r="Z90" s="416" t="str">
        <f xml:space="preserve">  IF($AU$42=1,Бланк_0!Z129,Бланк_0!Z90)</f>
        <v>-</v>
      </c>
      <c r="AA90" s="469" t="str">
        <f xml:space="preserve">  IF($AU$42=1,Бланк_0!AA129,Бланк_0!AA90)</f>
        <v>-</v>
      </c>
      <c r="AB90" s="416" t="str">
        <f xml:space="preserve">  IF($AU$42=1,Бланк_0!AB129,Бланк_0!AB90)</f>
        <v>-</v>
      </c>
      <c r="AC90" s="469" t="str">
        <f xml:space="preserve">  IF($AU$42=1,Бланк_0!AC129,Бланк_0!AC90)</f>
        <v>-</v>
      </c>
      <c r="AD90" s="418" t="str">
        <f xml:space="preserve">  IF($AU$42=1,Бланк_0!AD129,Бланк_0!AD90)</f>
        <v/>
      </c>
      <c r="AE90" s="470" t="str">
        <f xml:space="preserve">  IF($AU$42=1,Бланк_0!AE129,Бланк_0!AE90)</f>
        <v/>
      </c>
      <c r="AF90" s="418">
        <f xml:space="preserve">  IF($AU$42=1,Бланк_0!AF129,Бланк_0!AF90)</f>
        <v>4</v>
      </c>
      <c r="AG90" s="470">
        <f xml:space="preserve">  IF($AU$42=1,Бланк_0!AG129,Бланк_0!AG90)</f>
        <v>7</v>
      </c>
      <c r="AH90" s="418">
        <f xml:space="preserve">  IF($AU$42=1,Бланк_0!AH129,Бланк_0!AH90)</f>
        <v>5</v>
      </c>
      <c r="AI90" s="470">
        <f xml:space="preserve">  IF($AU$42=1,Бланк_0!AI129,Бланк_0!AI90)</f>
        <v>3</v>
      </c>
      <c r="AJ90" s="708" t="str">
        <f xml:space="preserve">  IF($AU$42=1,Бланк_0!AJ129,Бланк_0!AJ90)</f>
        <v/>
      </c>
      <c r="AK90" s="709" t="str">
        <f xml:space="preserve">  IF($AU$42=1,Бланк_0!AK129,Бланк_0!AK90)</f>
        <v/>
      </c>
      <c r="AL90" s="708">
        <f xml:space="preserve">  IF($AU$42=1,Бланк_0!AL129,Бланк_0!AL90)</f>
        <v>16.399999999999999</v>
      </c>
      <c r="AM90" s="709">
        <f xml:space="preserve">  IF($AU$42=1,Бланк_0!AM129,Бланк_0!AM90)</f>
        <v>27</v>
      </c>
      <c r="AN90" s="708">
        <f xml:space="preserve">  IF($AU$42=1,Бланк_0!AN129,Бланк_0!AN90)</f>
        <v>14.3</v>
      </c>
      <c r="AO90" s="709">
        <f xml:space="preserve">  IF($AU$42=1,Бланк_0!AO129,Бланк_0!AO90)</f>
        <v>40.9</v>
      </c>
      <c r="AP90" s="9"/>
      <c r="AQ90" s="278"/>
      <c r="AR90" s="278"/>
      <c r="BA90" s="278"/>
      <c r="BB90" s="278"/>
      <c r="BC90" s="278"/>
      <c r="BD90" s="278"/>
      <c r="BE90" s="278"/>
      <c r="BF90" s="278"/>
      <c r="BG90" s="278"/>
      <c r="BH90" s="278"/>
      <c r="BI90" s="278"/>
      <c r="BJ90" s="278"/>
      <c r="BK90" s="278"/>
      <c r="BL90" s="278"/>
      <c r="BM90" s="278"/>
      <c r="BN90" s="278"/>
      <c r="BO90" s="278"/>
      <c r="BP90" s="278"/>
      <c r="BQ90" s="278"/>
      <c r="BR90" s="278"/>
      <c r="BS90" s="278"/>
      <c r="BT90" s="278"/>
      <c r="BU90" s="278"/>
      <c r="BV90" s="278"/>
      <c r="BW90" s="278"/>
      <c r="BX90" s="278"/>
      <c r="BY90" s="278"/>
      <c r="BZ90" s="278"/>
      <c r="CA90" s="278"/>
      <c r="CB90" s="278"/>
      <c r="CC90" s="278"/>
      <c r="CD90" s="278"/>
      <c r="CE90" s="278"/>
      <c r="CF90" s="278"/>
      <c r="CG90" s="278"/>
      <c r="CH90" s="278"/>
      <c r="CI90" s="278"/>
      <c r="CJ90" s="278"/>
      <c r="CK90" s="278"/>
      <c r="CL90" s="278"/>
    </row>
    <row r="91" spans="1:90" ht="12" customHeight="1" x14ac:dyDescent="0.25">
      <c r="A91" s="931">
        <v>88</v>
      </c>
      <c r="B91" s="932" t="str">
        <f>Ст.прогноза!I89</f>
        <v>Крас.</v>
      </c>
      <c r="C91" s="932" t="str">
        <f>Ст.прогноза!D89</f>
        <v>Красноярский</v>
      </c>
      <c r="D91" s="933" t="str">
        <f>Ст.прогноза!E89</f>
        <v xml:space="preserve">Красноярск   </v>
      </c>
      <c r="E91" s="934">
        <f>Ст.прогноза!G89</f>
        <v>4</v>
      </c>
      <c r="F91" s="460" t="str">
        <f xml:space="preserve">  IF($AU$42=1,Бланк_0!F130,Бланк_0!F91)</f>
        <v/>
      </c>
      <c r="G91" s="412" t="str">
        <f xml:space="preserve">  IF($AU$42=1,Бланк_0!G130,Бланк_0!G91)</f>
        <v/>
      </c>
      <c r="H91" s="460" t="str">
        <f xml:space="preserve">  IF($AU$42=1,Бланк_0!H130,Бланк_0!H91)</f>
        <v>·</v>
      </c>
      <c r="I91" s="412" t="str">
        <f xml:space="preserve">  IF($AU$42=1,Бланк_0!I130,Бланк_0!I91)</f>
        <v/>
      </c>
      <c r="J91" s="460" t="str">
        <f xml:space="preserve">  IF($AU$42=1,Бланк_0!J130,Бланк_0!J91)</f>
        <v/>
      </c>
      <c r="K91" s="412" t="str">
        <f xml:space="preserve">  IF($AU$42=1,Бланк_0!K130,Бланк_0!K91)</f>
        <v/>
      </c>
      <c r="L91" s="431" t="str">
        <f xml:space="preserve">  IF($AU$42=1,Бланк_0!L130,Бланк_0!L91)</f>
        <v/>
      </c>
      <c r="M91" s="432" t="str">
        <f xml:space="preserve">  IF($AU$42=1,Бланк_0!M130,Бланк_0!M91)</f>
        <v/>
      </c>
      <c r="N91" s="461">
        <f xml:space="preserve">  IF($AU$42=1,Бланк_0!N130,Бланк_0!N91)</f>
        <v>2</v>
      </c>
      <c r="O91" s="414">
        <f xml:space="preserve">  IF($AU$42=1,Бланк_0!O130,Бланк_0!O91)</f>
        <v>0</v>
      </c>
      <c r="P91" s="461">
        <f xml:space="preserve">  IF($AU$42=1,Бланк_0!P130,Бланк_0!P91)</f>
        <v>0</v>
      </c>
      <c r="Q91" s="415">
        <f xml:space="preserve">  IF($AU$42=1,Бланк_0!Q130,Бланк_0!Q91)</f>
        <v>0</v>
      </c>
      <c r="R91" s="658" t="str">
        <f xml:space="preserve">  IF($AU$42=1,Бланк_0!R130,Бланк_0!R91)</f>
        <v/>
      </c>
      <c r="S91" s="659" t="str">
        <f xml:space="preserve">  IF($AU$42=1,Бланк_0!S130,Бланк_0!S91)</f>
        <v/>
      </c>
      <c r="T91" s="658">
        <f xml:space="preserve">  IF($AU$42=1,Бланк_0!T130,Бланк_0!T91)</f>
        <v>18.600000000000001</v>
      </c>
      <c r="U91" s="659">
        <f xml:space="preserve">  IF($AU$42=1,Бланк_0!U130,Бланк_0!U91)</f>
        <v>22.7</v>
      </c>
      <c r="V91" s="658">
        <f xml:space="preserve">  IF($AU$42=1,Бланк_0!V130,Бланк_0!V91)</f>
        <v>13.100000000000001</v>
      </c>
      <c r="W91" s="659">
        <f xml:space="preserve">  IF($AU$42=1,Бланк_0!W130,Бланк_0!W91)</f>
        <v>31.5</v>
      </c>
      <c r="X91" s="462" t="str">
        <f xml:space="preserve">  IF($AU$42=1,Бланк_0!X130,Бланк_0!X91)</f>
        <v/>
      </c>
      <c r="Y91" s="463" t="str">
        <f xml:space="preserve">  IF($AU$42=1,Бланк_0!Y130,Бланк_0!Y91)</f>
        <v/>
      </c>
      <c r="Z91" s="462" t="str">
        <f xml:space="preserve">  IF($AU$42=1,Бланк_0!Z130,Бланк_0!Z91)</f>
        <v>-</v>
      </c>
      <c r="AA91" s="463" t="str">
        <f xml:space="preserve">  IF($AU$42=1,Бланк_0!AA130,Бланк_0!AA91)</f>
        <v>-</v>
      </c>
      <c r="AB91" s="462" t="str">
        <f xml:space="preserve">  IF($AU$42=1,Бланк_0!AB130,Бланк_0!AB91)</f>
        <v>-</v>
      </c>
      <c r="AC91" s="463" t="str">
        <f xml:space="preserve">  IF($AU$42=1,Бланк_0!AC130,Бланк_0!AC91)</f>
        <v>-</v>
      </c>
      <c r="AD91" s="464" t="str">
        <f xml:space="preserve">  IF($AU$42=1,Бланк_0!AD130,Бланк_0!AD91)</f>
        <v/>
      </c>
      <c r="AE91" s="419" t="str">
        <f xml:space="preserve">  IF($AU$42=1,Бланк_0!AE130,Бланк_0!AE91)</f>
        <v/>
      </c>
      <c r="AF91" s="464">
        <f xml:space="preserve">  IF($AU$42=1,Бланк_0!AF130,Бланк_0!AF91)</f>
        <v>8</v>
      </c>
      <c r="AG91" s="419">
        <f xml:space="preserve">  IF($AU$42=1,Бланк_0!AG130,Бланк_0!AG91)</f>
        <v>4</v>
      </c>
      <c r="AH91" s="464">
        <f xml:space="preserve">  IF($AU$42=1,Бланк_0!AH130,Бланк_0!AH91)</f>
        <v>2</v>
      </c>
      <c r="AI91" s="419">
        <f xml:space="preserve">  IF($AU$42=1,Бланк_0!AI130,Бланк_0!AI91)</f>
        <v>4</v>
      </c>
      <c r="AJ91" s="704" t="str">
        <f xml:space="preserve">  IF($AU$42=1,Бланк_0!AJ130,Бланк_0!AJ91)</f>
        <v/>
      </c>
      <c r="AK91" s="705" t="str">
        <f xml:space="preserve">  IF($AU$42=1,Бланк_0!AK130,Бланк_0!AK91)</f>
        <v/>
      </c>
      <c r="AL91" s="704">
        <f xml:space="preserve">  IF($AU$42=1,Бланк_0!AL130,Бланк_0!AL91)</f>
        <v>16.600000000000001</v>
      </c>
      <c r="AM91" s="705">
        <f xml:space="preserve">  IF($AU$42=1,Бланк_0!AM130,Бланк_0!AM91)</f>
        <v>32.700000000000003</v>
      </c>
      <c r="AN91" s="704">
        <f xml:space="preserve">  IF($AU$42=1,Бланк_0!AN130,Бланк_0!AN91)</f>
        <v>11.100000000000001</v>
      </c>
      <c r="AO91" s="705">
        <f xml:space="preserve">  IF($AU$42=1,Бланк_0!AO130,Бланк_0!AO91)</f>
        <v>46.5</v>
      </c>
      <c r="AP91" s="9"/>
      <c r="AQ91" s="278"/>
      <c r="AR91" s="278"/>
      <c r="BA91" s="278"/>
      <c r="BB91" s="278"/>
      <c r="BC91" s="278"/>
      <c r="BD91" s="278"/>
      <c r="BE91" s="278"/>
      <c r="BF91" s="278"/>
      <c r="BG91" s="278"/>
      <c r="BH91" s="278"/>
      <c r="BI91" s="278"/>
      <c r="BJ91" s="278"/>
      <c r="BK91" s="278"/>
      <c r="BL91" s="278"/>
      <c r="BM91" s="278"/>
      <c r="BN91" s="278"/>
      <c r="BO91" s="278"/>
      <c r="BP91" s="278"/>
      <c r="BQ91" s="278"/>
      <c r="BR91" s="278"/>
      <c r="BS91" s="278"/>
      <c r="BT91" s="278"/>
      <c r="BU91" s="278"/>
      <c r="BV91" s="278"/>
      <c r="BW91" s="278"/>
      <c r="BX91" s="278"/>
      <c r="BY91" s="278"/>
      <c r="BZ91" s="278"/>
      <c r="CA91" s="278"/>
      <c r="CB91" s="278"/>
      <c r="CC91" s="278"/>
      <c r="CD91" s="278"/>
      <c r="CE91" s="278"/>
      <c r="CF91" s="278"/>
      <c r="CG91" s="278"/>
      <c r="CH91" s="278"/>
      <c r="CI91" s="278"/>
      <c r="CJ91" s="278"/>
      <c r="CK91" s="278"/>
      <c r="CL91" s="278"/>
    </row>
    <row r="92" spans="1:90" ht="12" customHeight="1" x14ac:dyDescent="0.25">
      <c r="A92" s="935">
        <v>89</v>
      </c>
      <c r="B92" s="936" t="str">
        <f>Ст.прогноза!I90</f>
        <v>Крас.</v>
      </c>
      <c r="C92" s="936" t="str">
        <f>Ст.прогноза!D90</f>
        <v>Краноярский</v>
      </c>
      <c r="D92" s="937" t="str">
        <f>Ст.прогноза!E90</f>
        <v>Ачинск I</v>
      </c>
      <c r="E92" s="938">
        <f>Ст.прогноза!G90</f>
        <v>4</v>
      </c>
      <c r="F92" s="660" t="str">
        <f xml:space="preserve">  IF($AU$42=1,Бланк_0!F131,Бланк_0!F92)</f>
        <v/>
      </c>
      <c r="G92" s="661" t="str">
        <f xml:space="preserve">  IF($AU$42=1,Бланк_0!G131,Бланк_0!G92)</f>
        <v/>
      </c>
      <c r="H92" s="660" t="str">
        <f xml:space="preserve">  IF($AU$42=1,Бланк_0!H131,Бланк_0!H92)</f>
        <v>·</v>
      </c>
      <c r="I92" s="661" t="str">
        <f xml:space="preserve">  IF($AU$42=1,Бланк_0!I131,Бланк_0!I92)</f>
        <v/>
      </c>
      <c r="J92" s="660" t="str">
        <f xml:space="preserve">  IF($AU$42=1,Бланк_0!J131,Бланк_0!J92)</f>
        <v/>
      </c>
      <c r="K92" s="661" t="str">
        <f xml:space="preserve">  IF($AU$42=1,Бланк_0!K131,Бланк_0!K92)</f>
        <v/>
      </c>
      <c r="L92" s="466" t="str">
        <f xml:space="preserve">  IF($AU$42=1,Бланк_0!L131,Бланк_0!L92)</f>
        <v/>
      </c>
      <c r="M92" s="471" t="str">
        <f xml:space="preserve">  IF($AU$42=1,Бланк_0!M131,Бланк_0!M92)</f>
        <v/>
      </c>
      <c r="N92" s="662">
        <f xml:space="preserve">  IF($AU$42=1,Бланк_0!N131,Бланк_0!N92)</f>
        <v>2</v>
      </c>
      <c r="O92" s="664">
        <f xml:space="preserve">  IF($AU$42=1,Бланк_0!O131,Бланк_0!O92)</f>
        <v>0</v>
      </c>
      <c r="P92" s="662">
        <f xml:space="preserve">  IF($AU$42=1,Бланк_0!P131,Бланк_0!P92)</f>
        <v>0</v>
      </c>
      <c r="Q92" s="663">
        <f xml:space="preserve">  IF($AU$42=1,Бланк_0!Q131,Бланк_0!Q92)</f>
        <v>0</v>
      </c>
      <c r="R92" s="665" t="str">
        <f xml:space="preserve">  IF($AU$42=1,Бланк_0!R131,Бланк_0!R92)</f>
        <v/>
      </c>
      <c r="S92" s="666" t="str">
        <f xml:space="preserve">  IF($AU$42=1,Бланк_0!S131,Бланк_0!S92)</f>
        <v/>
      </c>
      <c r="T92" s="665">
        <f xml:space="preserve">  IF($AU$42=1,Бланк_0!T131,Бланк_0!T92)</f>
        <v>16.399999999999999</v>
      </c>
      <c r="U92" s="666">
        <f xml:space="preserve">  IF($AU$42=1,Бланк_0!U131,Бланк_0!U92)</f>
        <v>22.4</v>
      </c>
      <c r="V92" s="665">
        <f xml:space="preserve">  IF($AU$42=1,Бланк_0!V131,Бланк_0!V92)</f>
        <v>12.3</v>
      </c>
      <c r="W92" s="666">
        <f xml:space="preserve">  IF($AU$42=1,Бланк_0!W131,Бланк_0!W92)</f>
        <v>29.7</v>
      </c>
      <c r="X92" s="1047" t="str">
        <f xml:space="preserve">  IF($AU$42=1,Бланк_0!X131,Бланк_0!X92)</f>
        <v/>
      </c>
      <c r="Y92" s="1048" t="str">
        <f xml:space="preserve">  IF($AU$42=1,Бланк_0!Y131,Бланк_0!Y92)</f>
        <v/>
      </c>
      <c r="Z92" s="1047" t="str">
        <f xml:space="preserve">  IF($AU$42=1,Бланк_0!Z131,Бланк_0!Z92)</f>
        <v>-</v>
      </c>
      <c r="AA92" s="1048" t="str">
        <f xml:space="preserve">  IF($AU$42=1,Бланк_0!AA131,Бланк_0!AA92)</f>
        <v>-</v>
      </c>
      <c r="AB92" s="1047" t="str">
        <f xml:space="preserve">  IF($AU$42=1,Бланк_0!AB131,Бланк_0!AB92)</f>
        <v>-</v>
      </c>
      <c r="AC92" s="1048" t="str">
        <f xml:space="preserve">  IF($AU$42=1,Бланк_0!AC131,Бланк_0!AC92)</f>
        <v>-</v>
      </c>
      <c r="AD92" s="667" t="str">
        <f xml:space="preserve">  IF($AU$42=1,Бланк_0!AD131,Бланк_0!AD92)</f>
        <v/>
      </c>
      <c r="AE92" s="668" t="str">
        <f xml:space="preserve">  IF($AU$42=1,Бланк_0!AE131,Бланк_0!AE92)</f>
        <v/>
      </c>
      <c r="AF92" s="667">
        <f xml:space="preserve">  IF($AU$42=1,Бланк_0!AF131,Бланк_0!AF92)</f>
        <v>7</v>
      </c>
      <c r="AG92" s="668">
        <f xml:space="preserve">  IF($AU$42=1,Бланк_0!AG131,Бланк_0!AG92)</f>
        <v>4</v>
      </c>
      <c r="AH92" s="667">
        <f xml:space="preserve">  IF($AU$42=1,Бланк_0!AH131,Бланк_0!AH92)</f>
        <v>2</v>
      </c>
      <c r="AI92" s="668">
        <f xml:space="preserve">  IF($AU$42=1,Бланк_0!AI131,Бланк_0!AI92)</f>
        <v>5</v>
      </c>
      <c r="AJ92" s="1049" t="str">
        <f xml:space="preserve">  IF($AU$42=1,Бланк_0!AJ131,Бланк_0!AJ92)</f>
        <v/>
      </c>
      <c r="AK92" s="1050" t="str">
        <f xml:space="preserve">  IF($AU$42=1,Бланк_0!AK131,Бланк_0!AK92)</f>
        <v/>
      </c>
      <c r="AL92" s="1049">
        <f xml:space="preserve">  IF($AU$42=1,Бланк_0!AL131,Бланк_0!AL92)</f>
        <v>14.399999999999999</v>
      </c>
      <c r="AM92" s="1050">
        <f xml:space="preserve">  IF($AU$42=1,Бланк_0!AM131,Бланк_0!AM92)</f>
        <v>32.4</v>
      </c>
      <c r="AN92" s="1049">
        <f xml:space="preserve">  IF($AU$42=1,Бланк_0!AN131,Бланк_0!AN92)</f>
        <v>10.3</v>
      </c>
      <c r="AO92" s="1050">
        <f xml:space="preserve">  IF($AU$42=1,Бланк_0!AO131,Бланк_0!AO92)</f>
        <v>44.7</v>
      </c>
      <c r="AP92" s="9"/>
      <c r="AQ92" s="278"/>
      <c r="AR92" s="278"/>
      <c r="BA92" s="278"/>
      <c r="BB92" s="278"/>
      <c r="BC92" s="278"/>
      <c r="BD92" s="278"/>
      <c r="BE92" s="278"/>
      <c r="BF92" s="278"/>
      <c r="BG92" s="278"/>
      <c r="BH92" s="278"/>
      <c r="BI92" s="278"/>
      <c r="BJ92" s="278"/>
      <c r="BK92" s="278"/>
      <c r="BL92" s="278"/>
      <c r="BM92" s="278"/>
      <c r="BN92" s="278"/>
      <c r="BO92" s="278"/>
      <c r="BP92" s="278"/>
      <c r="BQ92" s="278"/>
      <c r="BR92" s="278"/>
      <c r="BS92" s="278"/>
      <c r="BT92" s="278"/>
      <c r="BU92" s="278"/>
      <c r="BV92" s="278"/>
      <c r="BW92" s="278"/>
      <c r="BX92" s="278"/>
      <c r="BY92" s="278"/>
      <c r="BZ92" s="278"/>
      <c r="CA92" s="278"/>
      <c r="CB92" s="278"/>
      <c r="CC92" s="278"/>
      <c r="CD92" s="278"/>
      <c r="CE92" s="278"/>
      <c r="CF92" s="278"/>
      <c r="CG92" s="278"/>
      <c r="CH92" s="278"/>
      <c r="CI92" s="278"/>
      <c r="CJ92" s="278"/>
      <c r="CK92" s="278"/>
      <c r="CL92" s="278"/>
    </row>
    <row r="93" spans="1:90" ht="12" customHeight="1" x14ac:dyDescent="0.25">
      <c r="A93" s="927">
        <v>90</v>
      </c>
      <c r="B93" s="928" t="str">
        <f>Ст.прогноза!I91</f>
        <v>В-Сиб.</v>
      </c>
      <c r="C93" s="928" t="str">
        <f>Ст.прогноза!D91</f>
        <v>Тайшетский</v>
      </c>
      <c r="D93" s="929" t="str">
        <f>Ст.прогноза!E91</f>
        <v>Тайшет</v>
      </c>
      <c r="E93" s="930">
        <f>Ст.прогноза!G91</f>
        <v>5</v>
      </c>
      <c r="F93" s="460" t="str">
        <f xml:space="preserve">  IF($AU$42=1,Бланк_0!F132,Бланк_0!F93)</f>
        <v/>
      </c>
      <c r="G93" s="412" t="str">
        <f xml:space="preserve">  IF($AU$42=1,Бланк_0!G132,Бланк_0!G93)</f>
        <v/>
      </c>
      <c r="H93" s="460" t="str">
        <f xml:space="preserve">  IF($AU$42=1,Бланк_0!H132,Бланк_0!H93)</f>
        <v/>
      </c>
      <c r="I93" s="412" t="str">
        <f xml:space="preserve">  IF($AU$42=1,Бланк_0!I132,Бланк_0!I93)</f>
        <v/>
      </c>
      <c r="J93" s="460" t="str">
        <f xml:space="preserve">  IF($AU$42=1,Бланк_0!J132,Бланк_0!J93)</f>
        <v/>
      </c>
      <c r="K93" s="412" t="str">
        <f xml:space="preserve">  IF($AU$42=1,Бланк_0!K132,Бланк_0!K93)</f>
        <v/>
      </c>
      <c r="L93" s="461" t="str">
        <f xml:space="preserve">  IF($AU$42=1,Бланк_0!L132,Бланк_0!L93)</f>
        <v/>
      </c>
      <c r="M93" s="414" t="str">
        <f xml:space="preserve">  IF($AU$42=1,Бланк_0!M132,Бланк_0!M93)</f>
        <v/>
      </c>
      <c r="N93" s="461">
        <f xml:space="preserve">  IF($AU$42=1,Бланк_0!N132,Бланк_0!N93)</f>
        <v>0</v>
      </c>
      <c r="O93" s="414">
        <f xml:space="preserve">  IF($AU$42=1,Бланк_0!O132,Бланк_0!O93)</f>
        <v>0</v>
      </c>
      <c r="P93" s="461">
        <f xml:space="preserve">  IF($AU$42=1,Бланк_0!P132,Бланк_0!P93)</f>
        <v>0</v>
      </c>
      <c r="Q93" s="415">
        <f xml:space="preserve">  IF($AU$42=1,Бланк_0!Q132,Бланк_0!Q93)</f>
        <v>0</v>
      </c>
      <c r="R93" s="658" t="str">
        <f xml:space="preserve">  IF($AU$42=1,Бланк_0!R132,Бланк_0!R93)</f>
        <v/>
      </c>
      <c r="S93" s="659" t="str">
        <f xml:space="preserve">  IF($AU$42=1,Бланк_0!S132,Бланк_0!S93)</f>
        <v/>
      </c>
      <c r="T93" s="658">
        <f xml:space="preserve">  IF($AU$42=1,Бланк_0!T132,Бланк_0!T93)</f>
        <v>11.6</v>
      </c>
      <c r="U93" s="659">
        <f xml:space="preserve">  IF($AU$42=1,Бланк_0!U132,Бланк_0!U93)</f>
        <v>32.5</v>
      </c>
      <c r="V93" s="658">
        <f xml:space="preserve">  IF($AU$42=1,Бланк_0!V132,Бланк_0!V93)</f>
        <v>11</v>
      </c>
      <c r="W93" s="659">
        <f xml:space="preserve">  IF($AU$42=1,Бланк_0!W132,Бланк_0!W93)</f>
        <v>30.1</v>
      </c>
      <c r="X93" s="462" t="str">
        <f xml:space="preserve">  IF($AU$42=1,Бланк_0!X132,Бланк_0!X93)</f>
        <v/>
      </c>
      <c r="Y93" s="463" t="str">
        <f xml:space="preserve">  IF($AU$42=1,Бланк_0!Y132,Бланк_0!Y93)</f>
        <v/>
      </c>
      <c r="Z93" s="462" t="str">
        <f xml:space="preserve">  IF($AU$42=1,Бланк_0!Z132,Бланк_0!Z93)</f>
        <v>-</v>
      </c>
      <c r="AA93" s="463" t="str">
        <f xml:space="preserve">  IF($AU$42=1,Бланк_0!AA132,Бланк_0!AA93)</f>
        <v>-</v>
      </c>
      <c r="AB93" s="462" t="str">
        <f xml:space="preserve">  IF($AU$42=1,Бланк_0!AB132,Бланк_0!AB93)</f>
        <v>-</v>
      </c>
      <c r="AC93" s="463" t="str">
        <f xml:space="preserve">  IF($AU$42=1,Бланк_0!AC132,Бланк_0!AC93)</f>
        <v>-</v>
      </c>
      <c r="AD93" s="464" t="str">
        <f xml:space="preserve">  IF($AU$42=1,Бланк_0!AD132,Бланк_0!AD93)</f>
        <v/>
      </c>
      <c r="AE93" s="419" t="str">
        <f xml:space="preserve">  IF($AU$42=1,Бланк_0!AE132,Бланк_0!AE93)</f>
        <v/>
      </c>
      <c r="AF93" s="464">
        <f xml:space="preserve">  IF($AU$42=1,Бланк_0!AF132,Бланк_0!AF93)</f>
        <v>10</v>
      </c>
      <c r="AG93" s="419">
        <f xml:space="preserve">  IF($AU$42=1,Бланк_0!AG132,Бланк_0!AG93)</f>
        <v>4</v>
      </c>
      <c r="AH93" s="464">
        <f xml:space="preserve">  IF($AU$42=1,Бланк_0!AH132,Бланк_0!AH93)</f>
        <v>11</v>
      </c>
      <c r="AI93" s="419">
        <f xml:space="preserve">  IF($AU$42=1,Бланк_0!AI132,Бланк_0!AI93)</f>
        <v>11</v>
      </c>
      <c r="AJ93" s="704" t="str">
        <f xml:space="preserve">  IF($AU$42=1,Бланк_0!AJ132,Бланк_0!AJ93)</f>
        <v/>
      </c>
      <c r="AK93" s="705" t="str">
        <f xml:space="preserve">  IF($AU$42=1,Бланк_0!AK132,Бланк_0!AK93)</f>
        <v/>
      </c>
      <c r="AL93" s="704">
        <f xml:space="preserve">  IF($AU$42=1,Бланк_0!AL132,Бланк_0!AL93)</f>
        <v>9.6</v>
      </c>
      <c r="AM93" s="705">
        <f xml:space="preserve">  IF($AU$42=1,Бланк_0!AM132,Бланк_0!AM93)</f>
        <v>47.5</v>
      </c>
      <c r="AN93" s="704">
        <f xml:space="preserve">  IF($AU$42=1,Бланк_0!AN132,Бланк_0!AN93)</f>
        <v>9</v>
      </c>
      <c r="AO93" s="705">
        <f xml:space="preserve">  IF($AU$42=1,Бланк_0!AO132,Бланк_0!AO93)</f>
        <v>45.1</v>
      </c>
      <c r="AP93" s="9"/>
      <c r="AQ93" s="278"/>
      <c r="AR93" s="278"/>
      <c r="BA93" s="278"/>
      <c r="BB93" s="278"/>
      <c r="BC93" s="278"/>
      <c r="BD93" s="278"/>
      <c r="BE93" s="278"/>
      <c r="BF93" s="278"/>
      <c r="BG93" s="278"/>
      <c r="BH93" s="278"/>
      <c r="BI93" s="278"/>
      <c r="BJ93" s="278"/>
      <c r="BK93" s="278"/>
      <c r="BL93" s="278"/>
      <c r="BM93" s="278"/>
      <c r="BN93" s="278"/>
      <c r="BO93" s="278"/>
      <c r="BP93" s="278"/>
      <c r="BQ93" s="278"/>
      <c r="BR93" s="278"/>
      <c r="BS93" s="278"/>
      <c r="BT93" s="278"/>
      <c r="BU93" s="278"/>
      <c r="BV93" s="278"/>
      <c r="BW93" s="278"/>
      <c r="BX93" s="278"/>
      <c r="BY93" s="278"/>
      <c r="BZ93" s="278"/>
      <c r="CA93" s="278"/>
      <c r="CB93" s="278"/>
      <c r="CC93" s="278"/>
      <c r="CD93" s="278"/>
      <c r="CE93" s="278"/>
      <c r="CF93" s="278"/>
      <c r="CG93" s="278"/>
      <c r="CH93" s="278"/>
      <c r="CI93" s="278"/>
      <c r="CJ93" s="278"/>
      <c r="CK93" s="278"/>
      <c r="CL93" s="278"/>
    </row>
    <row r="94" spans="1:90" ht="12" customHeight="1" x14ac:dyDescent="0.25">
      <c r="A94" s="931">
        <v>91</v>
      </c>
      <c r="B94" s="932" t="str">
        <f>Ст.прогноза!I92</f>
        <v>В-Сиб.</v>
      </c>
      <c r="C94" s="932" t="str">
        <f>Ст.прогноза!D92</f>
        <v>Иркутский</v>
      </c>
      <c r="D94" s="933" t="str">
        <f>Ст.прогноза!E92</f>
        <v>Иркутск</v>
      </c>
      <c r="E94" s="934">
        <f>Ст.прогноза!G92</f>
        <v>5</v>
      </c>
      <c r="F94" s="460" t="str">
        <f xml:space="preserve">  IF($AU$42=1,Бланк_0!F133,Бланк_0!F94)</f>
        <v/>
      </c>
      <c r="G94" s="412" t="str">
        <f xml:space="preserve">  IF($AU$42=1,Бланк_0!G133,Бланк_0!G94)</f>
        <v/>
      </c>
      <c r="H94" s="460" t="str">
        <f xml:space="preserve">  IF($AU$42=1,Бланк_0!H133,Бланк_0!H94)</f>
        <v/>
      </c>
      <c r="I94" s="412" t="str">
        <f xml:space="preserve">  IF($AU$42=1,Бланк_0!I133,Бланк_0!I94)</f>
        <v/>
      </c>
      <c r="J94" s="460" t="str">
        <f xml:space="preserve">  IF($AU$42=1,Бланк_0!J133,Бланк_0!J94)</f>
        <v/>
      </c>
      <c r="K94" s="412" t="str">
        <f xml:space="preserve">  IF($AU$42=1,Бланк_0!K133,Бланк_0!K94)</f>
        <v/>
      </c>
      <c r="L94" s="431" t="str">
        <f xml:space="preserve">  IF($AU$42=1,Бланк_0!L133,Бланк_0!L94)</f>
        <v/>
      </c>
      <c r="M94" s="432" t="str">
        <f xml:space="preserve">  IF($AU$42=1,Бланк_0!M133,Бланк_0!M94)</f>
        <v/>
      </c>
      <c r="N94" s="461">
        <f xml:space="preserve">  IF($AU$42=1,Бланк_0!N133,Бланк_0!N94)</f>
        <v>0</v>
      </c>
      <c r="O94" s="414">
        <f xml:space="preserve">  IF($AU$42=1,Бланк_0!O133,Бланк_0!O94)</f>
        <v>0</v>
      </c>
      <c r="P94" s="461">
        <f xml:space="preserve">  IF($AU$42=1,Бланк_0!P133,Бланк_0!P94)</f>
        <v>0</v>
      </c>
      <c r="Q94" s="415">
        <f xml:space="preserve">  IF($AU$42=1,Бланк_0!Q133,Бланк_0!Q94)</f>
        <v>0</v>
      </c>
      <c r="R94" s="658" t="str">
        <f xml:space="preserve">  IF($AU$42=1,Бланк_0!R133,Бланк_0!R94)</f>
        <v/>
      </c>
      <c r="S94" s="659" t="str">
        <f xml:space="preserve">  IF($AU$42=1,Бланк_0!S133,Бланк_0!S94)</f>
        <v/>
      </c>
      <c r="T94" s="658">
        <f xml:space="preserve">  IF($AU$42=1,Бланк_0!T133,Бланк_0!T94)</f>
        <v>8.1</v>
      </c>
      <c r="U94" s="659">
        <f xml:space="preserve">  IF($AU$42=1,Бланк_0!U133,Бланк_0!U94)</f>
        <v>26.9</v>
      </c>
      <c r="V94" s="658">
        <f xml:space="preserve">  IF($AU$42=1,Бланк_0!V133,Бланк_0!V94)</f>
        <v>5.9</v>
      </c>
      <c r="W94" s="659">
        <f xml:space="preserve">  IF($AU$42=1,Бланк_0!W133,Бланк_0!W94)</f>
        <v>22.8</v>
      </c>
      <c r="X94" s="462" t="str">
        <f xml:space="preserve">  IF($AU$42=1,Бланк_0!X133,Бланк_0!X94)</f>
        <v/>
      </c>
      <c r="Y94" s="463" t="str">
        <f xml:space="preserve">  IF($AU$42=1,Бланк_0!Y133,Бланк_0!Y94)</f>
        <v/>
      </c>
      <c r="Z94" s="462" t="str">
        <f xml:space="preserve">  IF($AU$42=1,Бланк_0!Z133,Бланк_0!Z94)</f>
        <v>-</v>
      </c>
      <c r="AA94" s="463" t="str">
        <f xml:space="preserve">  IF($AU$42=1,Бланк_0!AA133,Бланк_0!AA94)</f>
        <v>-</v>
      </c>
      <c r="AB94" s="462" t="str">
        <f xml:space="preserve">  IF($AU$42=1,Бланк_0!AB133,Бланк_0!AB94)</f>
        <v>-</v>
      </c>
      <c r="AC94" s="463" t="str">
        <f xml:space="preserve">  IF($AU$42=1,Бланк_0!AC133,Бланк_0!AC94)</f>
        <v>-</v>
      </c>
      <c r="AD94" s="464" t="str">
        <f xml:space="preserve">  IF($AU$42=1,Бланк_0!AD133,Бланк_0!AD94)</f>
        <v/>
      </c>
      <c r="AE94" s="419" t="str">
        <f xml:space="preserve">  IF($AU$42=1,Бланк_0!AE133,Бланк_0!AE94)</f>
        <v/>
      </c>
      <c r="AF94" s="464">
        <f xml:space="preserve">  IF($AU$42=1,Бланк_0!AF133,Бланк_0!AF94)</f>
        <v>10</v>
      </c>
      <c r="AG94" s="419">
        <f xml:space="preserve">  IF($AU$42=1,Бланк_0!AG133,Бланк_0!AG94)</f>
        <v>8</v>
      </c>
      <c r="AH94" s="464">
        <f xml:space="preserve">  IF($AU$42=1,Бланк_0!AH133,Бланк_0!AH94)</f>
        <v>5</v>
      </c>
      <c r="AI94" s="419">
        <f xml:space="preserve">  IF($AU$42=1,Бланк_0!AI133,Бланк_0!AI94)</f>
        <v>10</v>
      </c>
      <c r="AJ94" s="704" t="str">
        <f xml:space="preserve">  IF($AU$42=1,Бланк_0!AJ133,Бланк_0!AJ94)</f>
        <v/>
      </c>
      <c r="AK94" s="705" t="str">
        <f xml:space="preserve">  IF($AU$42=1,Бланк_0!AK133,Бланк_0!AK94)</f>
        <v/>
      </c>
      <c r="AL94" s="704">
        <f xml:space="preserve">  IF($AU$42=1,Бланк_0!AL133,Бланк_0!AL94)</f>
        <v>6.1</v>
      </c>
      <c r="AM94" s="705">
        <f xml:space="preserve">  IF($AU$42=1,Бланк_0!AM133,Бланк_0!AM94)</f>
        <v>41.9</v>
      </c>
      <c r="AN94" s="704">
        <f xml:space="preserve">  IF($AU$42=1,Бланк_0!AN133,Бланк_0!AN94)</f>
        <v>3.9000000000000004</v>
      </c>
      <c r="AO94" s="705">
        <f xml:space="preserve">  IF($AU$42=1,Бланк_0!AO133,Бланк_0!AO94)</f>
        <v>29.8</v>
      </c>
      <c r="AP94" s="9"/>
      <c r="AQ94" s="278"/>
      <c r="AR94" s="278"/>
      <c r="BA94" s="278"/>
      <c r="BB94" s="278"/>
      <c r="BC94" s="278"/>
      <c r="BD94" s="278"/>
      <c r="BE94" s="278"/>
      <c r="BF94" s="278"/>
      <c r="BG94" s="278"/>
      <c r="BH94" s="278"/>
      <c r="BI94" s="278"/>
      <c r="BJ94" s="278"/>
      <c r="BK94" s="278"/>
      <c r="BL94" s="278"/>
      <c r="BM94" s="278"/>
      <c r="BN94" s="278"/>
      <c r="BO94" s="278"/>
      <c r="BP94" s="278"/>
      <c r="BQ94" s="278"/>
      <c r="BR94" s="278"/>
      <c r="BS94" s="278"/>
      <c r="BT94" s="278"/>
      <c r="BU94" s="278"/>
      <c r="BV94" s="278"/>
      <c r="BW94" s="278"/>
      <c r="BX94" s="278"/>
      <c r="BY94" s="278"/>
      <c r="BZ94" s="278"/>
      <c r="CA94" s="278"/>
      <c r="CB94" s="278"/>
      <c r="CC94" s="278"/>
      <c r="CD94" s="278"/>
      <c r="CE94" s="278"/>
      <c r="CF94" s="278"/>
      <c r="CG94" s="278"/>
      <c r="CH94" s="278"/>
      <c r="CI94" s="278"/>
      <c r="CJ94" s="278"/>
      <c r="CK94" s="278"/>
      <c r="CL94" s="278"/>
    </row>
    <row r="95" spans="1:90" ht="12" customHeight="1" x14ac:dyDescent="0.25">
      <c r="A95" s="931">
        <v>92</v>
      </c>
      <c r="B95" s="932" t="str">
        <f>Ст.прогноза!I93</f>
        <v>В-Сиб.</v>
      </c>
      <c r="C95" s="932" t="str">
        <f>Ст.прогноза!D93</f>
        <v>Улан-Удэнский</v>
      </c>
      <c r="D95" s="933" t="str">
        <f>Ст.прогноза!E93</f>
        <v>Улан-Удэ</v>
      </c>
      <c r="E95" s="934">
        <f>Ст.прогноза!G93</f>
        <v>5</v>
      </c>
      <c r="F95" s="460" t="str">
        <f xml:space="preserve">  IF($AU$42=1,Бланк_0!F134,Бланк_0!F95)</f>
        <v/>
      </c>
      <c r="G95" s="412" t="str">
        <f xml:space="preserve">  IF($AU$42=1,Бланк_0!G134,Бланк_0!G95)</f>
        <v/>
      </c>
      <c r="H95" s="460" t="str">
        <f xml:space="preserve">  IF($AU$42=1,Бланк_0!H134,Бланк_0!H95)</f>
        <v/>
      </c>
      <c r="I95" s="412" t="str">
        <f xml:space="preserve">  IF($AU$42=1,Бланк_0!I134,Бланк_0!I95)</f>
        <v/>
      </c>
      <c r="J95" s="460" t="str">
        <f xml:space="preserve">  IF($AU$42=1,Бланк_0!J134,Бланк_0!J95)</f>
        <v/>
      </c>
      <c r="K95" s="412" t="str">
        <f xml:space="preserve">  IF($AU$42=1,Бланк_0!K134,Бланк_0!K95)</f>
        <v/>
      </c>
      <c r="L95" s="431" t="str">
        <f xml:space="preserve">  IF($AU$42=1,Бланк_0!L134,Бланк_0!L95)</f>
        <v/>
      </c>
      <c r="M95" s="432" t="str">
        <f xml:space="preserve">  IF($AU$42=1,Бланк_0!M134,Бланк_0!M95)</f>
        <v/>
      </c>
      <c r="N95" s="461">
        <f xml:space="preserve">  IF($AU$42=1,Бланк_0!N134,Бланк_0!N95)</f>
        <v>0</v>
      </c>
      <c r="O95" s="414">
        <f xml:space="preserve">  IF($AU$42=1,Бланк_0!O134,Бланк_0!O95)</f>
        <v>0</v>
      </c>
      <c r="P95" s="461">
        <f xml:space="preserve">  IF($AU$42=1,Бланк_0!P134,Бланк_0!P95)</f>
        <v>0</v>
      </c>
      <c r="Q95" s="415">
        <f xml:space="preserve">  IF($AU$42=1,Бланк_0!Q134,Бланк_0!Q95)</f>
        <v>0</v>
      </c>
      <c r="R95" s="658" t="str">
        <f xml:space="preserve">  IF($AU$42=1,Бланк_0!R134,Бланк_0!R95)</f>
        <v/>
      </c>
      <c r="S95" s="659" t="str">
        <f xml:space="preserve">  IF($AU$42=1,Бланк_0!S134,Бланк_0!S95)</f>
        <v/>
      </c>
      <c r="T95" s="658">
        <f xml:space="preserve">  IF($AU$42=1,Бланк_0!T134,Бланк_0!T95)</f>
        <v>7.6999999999999993</v>
      </c>
      <c r="U95" s="659">
        <f xml:space="preserve">  IF($AU$42=1,Бланк_0!U134,Бланк_0!U95)</f>
        <v>24.9</v>
      </c>
      <c r="V95" s="658">
        <f xml:space="preserve">  IF($AU$42=1,Бланк_0!V134,Бланк_0!V95)</f>
        <v>6.8000000000000007</v>
      </c>
      <c r="W95" s="659">
        <f xml:space="preserve">  IF($AU$42=1,Бланк_0!W134,Бланк_0!W95)</f>
        <v>16.7</v>
      </c>
      <c r="X95" s="462" t="str">
        <f xml:space="preserve">  IF($AU$42=1,Бланк_0!X134,Бланк_0!X95)</f>
        <v/>
      </c>
      <c r="Y95" s="463" t="str">
        <f xml:space="preserve">  IF($AU$42=1,Бланк_0!Y134,Бланк_0!Y95)</f>
        <v/>
      </c>
      <c r="Z95" s="462" t="str">
        <f xml:space="preserve">  IF($AU$42=1,Бланк_0!Z134,Бланк_0!Z95)</f>
        <v>-</v>
      </c>
      <c r="AA95" s="463" t="str">
        <f xml:space="preserve">  IF($AU$42=1,Бланк_0!AA134,Бланк_0!AA95)</f>
        <v>-</v>
      </c>
      <c r="AB95" s="462" t="str">
        <f xml:space="preserve">  IF($AU$42=1,Бланк_0!AB134,Бланк_0!AB95)</f>
        <v>-</v>
      </c>
      <c r="AC95" s="463" t="str">
        <f xml:space="preserve">  IF($AU$42=1,Бланк_0!AC134,Бланк_0!AC95)</f>
        <v>-</v>
      </c>
      <c r="AD95" s="464" t="str">
        <f xml:space="preserve">  IF($AU$42=1,Бланк_0!AD134,Бланк_0!AD95)</f>
        <v/>
      </c>
      <c r="AE95" s="419" t="str">
        <f xml:space="preserve">  IF($AU$42=1,Бланк_0!AE134,Бланк_0!AE95)</f>
        <v/>
      </c>
      <c r="AF95" s="464">
        <f xml:space="preserve">  IF($AU$42=1,Бланк_0!AF134,Бланк_0!AF95)</f>
        <v>9</v>
      </c>
      <c r="AG95" s="419">
        <f xml:space="preserve">  IF($AU$42=1,Бланк_0!AG134,Бланк_0!AG95)</f>
        <v>7</v>
      </c>
      <c r="AH95" s="464">
        <f xml:space="preserve">  IF($AU$42=1,Бланк_0!AH134,Бланк_0!AH95)</f>
        <v>8</v>
      </c>
      <c r="AI95" s="419">
        <f xml:space="preserve">  IF($AU$42=1,Бланк_0!AI134,Бланк_0!AI95)</f>
        <v>8</v>
      </c>
      <c r="AJ95" s="704" t="str">
        <f xml:space="preserve">  IF($AU$42=1,Бланк_0!AJ134,Бланк_0!AJ95)</f>
        <v/>
      </c>
      <c r="AK95" s="705" t="str">
        <f xml:space="preserve">  IF($AU$42=1,Бланк_0!AK134,Бланк_0!AK95)</f>
        <v/>
      </c>
      <c r="AL95" s="704">
        <f xml:space="preserve">  IF($AU$42=1,Бланк_0!AL134,Бланк_0!AL95)</f>
        <v>5.6999999999999993</v>
      </c>
      <c r="AM95" s="705">
        <f xml:space="preserve">  IF($AU$42=1,Бланк_0!AM134,Бланк_0!AM95)</f>
        <v>39.9</v>
      </c>
      <c r="AN95" s="704">
        <f xml:space="preserve">  IF($AU$42=1,Бланк_0!AN134,Бланк_0!AN95)</f>
        <v>4.8000000000000007</v>
      </c>
      <c r="AO95" s="705">
        <f xml:space="preserve">  IF($AU$42=1,Бланк_0!AO134,Бланк_0!AO95)</f>
        <v>23.7</v>
      </c>
      <c r="AP95" s="9"/>
      <c r="AQ95" s="278"/>
      <c r="AR95" s="278"/>
      <c r="BA95" s="278"/>
      <c r="BB95" s="278"/>
      <c r="BC95" s="278"/>
      <c r="BD95" s="278"/>
      <c r="BE95" s="278"/>
      <c r="BF95" s="278"/>
      <c r="BG95" s="278"/>
      <c r="BH95" s="278"/>
      <c r="BI95" s="278"/>
      <c r="BJ95" s="278"/>
      <c r="BK95" s="278"/>
      <c r="BL95" s="278"/>
      <c r="BM95" s="278"/>
      <c r="BN95" s="278"/>
      <c r="BO95" s="278"/>
      <c r="BP95" s="278"/>
      <c r="BQ95" s="278"/>
      <c r="BR95" s="278"/>
      <c r="BS95" s="278"/>
      <c r="BT95" s="278"/>
      <c r="BU95" s="278"/>
      <c r="BV95" s="278"/>
      <c r="BW95" s="278"/>
      <c r="BX95" s="278"/>
      <c r="BY95" s="278"/>
      <c r="BZ95" s="278"/>
      <c r="CA95" s="278"/>
      <c r="CB95" s="278"/>
      <c r="CC95" s="278"/>
      <c r="CD95" s="278"/>
      <c r="CE95" s="278"/>
      <c r="CF95" s="278"/>
      <c r="CG95" s="278"/>
      <c r="CH95" s="278"/>
      <c r="CI95" s="278"/>
      <c r="CJ95" s="278"/>
      <c r="CK95" s="278"/>
      <c r="CL95" s="278"/>
    </row>
    <row r="96" spans="1:90" ht="12" customHeight="1" x14ac:dyDescent="0.25">
      <c r="A96" s="931">
        <v>93</v>
      </c>
      <c r="B96" s="932" t="str">
        <f>Ст.прогноза!I94</f>
        <v>В-Сиб.</v>
      </c>
      <c r="C96" s="932" t="str">
        <f>Ст.прогноза!D94</f>
        <v>Северобайкальский</v>
      </c>
      <c r="D96" s="933" t="str">
        <f>Ст.прогноза!E94</f>
        <v>Нижнеангарск</v>
      </c>
      <c r="E96" s="934">
        <f>Ст.прогноза!G94</f>
        <v>5</v>
      </c>
      <c r="F96" s="460" t="str">
        <f xml:space="preserve">  IF($AU$42=1,Бланк_0!F135,Бланк_0!F96)</f>
        <v/>
      </c>
      <c r="G96" s="412" t="str">
        <f xml:space="preserve">  IF($AU$42=1,Бланк_0!G135,Бланк_0!G96)</f>
        <v/>
      </c>
      <c r="H96" s="460" t="str">
        <f xml:space="preserve">  IF($AU$42=1,Бланк_0!H135,Бланк_0!H96)</f>
        <v/>
      </c>
      <c r="I96" s="412" t="str">
        <f xml:space="preserve">  IF($AU$42=1,Бланк_0!I135,Бланк_0!I96)</f>
        <v/>
      </c>
      <c r="J96" s="460" t="str">
        <f xml:space="preserve">  IF($AU$42=1,Бланк_0!J135,Бланк_0!J96)</f>
        <v/>
      </c>
      <c r="K96" s="412" t="str">
        <f xml:space="preserve">  IF($AU$42=1,Бланк_0!K135,Бланк_0!K96)</f>
        <v/>
      </c>
      <c r="L96" s="431" t="str">
        <f xml:space="preserve">  IF($AU$42=1,Бланк_0!L135,Бланк_0!L96)</f>
        <v/>
      </c>
      <c r="M96" s="432" t="str">
        <f xml:space="preserve">  IF($AU$42=1,Бланк_0!M135,Бланк_0!M96)</f>
        <v/>
      </c>
      <c r="N96" s="461">
        <f xml:space="preserve">  IF($AU$42=1,Бланк_0!N135,Бланк_0!N96)</f>
        <v>0</v>
      </c>
      <c r="O96" s="414">
        <f xml:space="preserve">  IF($AU$42=1,Бланк_0!O135,Бланк_0!O96)</f>
        <v>0</v>
      </c>
      <c r="P96" s="461">
        <f xml:space="preserve">  IF($AU$42=1,Бланк_0!P135,Бланк_0!P96)</f>
        <v>0</v>
      </c>
      <c r="Q96" s="415">
        <f xml:space="preserve">  IF($AU$42=1,Бланк_0!Q135,Бланк_0!Q96)</f>
        <v>0</v>
      </c>
      <c r="R96" s="658" t="str">
        <f xml:space="preserve">  IF($AU$42=1,Бланк_0!R135,Бланк_0!R96)</f>
        <v/>
      </c>
      <c r="S96" s="659" t="str">
        <f xml:space="preserve">  IF($AU$42=1,Бланк_0!S135,Бланк_0!S96)</f>
        <v/>
      </c>
      <c r="T96" s="658">
        <f xml:space="preserve">  IF($AU$42=1,Бланк_0!T135,Бланк_0!T96)</f>
        <v>4.8</v>
      </c>
      <c r="U96" s="659">
        <f xml:space="preserve">  IF($AU$42=1,Бланк_0!U135,Бланк_0!U96)</f>
        <v>22</v>
      </c>
      <c r="V96" s="658">
        <f xml:space="preserve">  IF($AU$42=1,Бланк_0!V135,Бланк_0!V96)</f>
        <v>5.6</v>
      </c>
      <c r="W96" s="659">
        <f xml:space="preserve">  IF($AU$42=1,Бланк_0!W135,Бланк_0!W96)</f>
        <v>24.3</v>
      </c>
      <c r="X96" s="462" t="str">
        <f xml:space="preserve">  IF($AU$42=1,Бланк_0!X135,Бланк_0!X96)</f>
        <v/>
      </c>
      <c r="Y96" s="463" t="str">
        <f xml:space="preserve">  IF($AU$42=1,Бланк_0!Y135,Бланк_0!Y96)</f>
        <v/>
      </c>
      <c r="Z96" s="462" t="str">
        <f xml:space="preserve">  IF($AU$42=1,Бланк_0!Z135,Бланк_0!Z96)</f>
        <v>-</v>
      </c>
      <c r="AA96" s="463" t="str">
        <f xml:space="preserve">  IF($AU$42=1,Бланк_0!AA135,Бланк_0!AA96)</f>
        <v>-</v>
      </c>
      <c r="AB96" s="462" t="str">
        <f xml:space="preserve">  IF($AU$42=1,Бланк_0!AB135,Бланк_0!AB96)</f>
        <v>-</v>
      </c>
      <c r="AC96" s="463" t="str">
        <f xml:space="preserve">  IF($AU$42=1,Бланк_0!AC135,Бланк_0!AC96)</f>
        <v>-</v>
      </c>
      <c r="AD96" s="464" t="str">
        <f xml:space="preserve">  IF($AU$42=1,Бланк_0!AD135,Бланк_0!AD96)</f>
        <v/>
      </c>
      <c r="AE96" s="419" t="str">
        <f xml:space="preserve">  IF($AU$42=1,Бланк_0!AE135,Бланк_0!AE96)</f>
        <v/>
      </c>
      <c r="AF96" s="464">
        <f xml:space="preserve">  IF($AU$42=1,Бланк_0!AF135,Бланк_0!AF96)</f>
        <v>3</v>
      </c>
      <c r="AG96" s="419">
        <f xml:space="preserve">  IF($AU$42=1,Бланк_0!AG135,Бланк_0!AG96)</f>
        <v>3</v>
      </c>
      <c r="AH96" s="464">
        <f xml:space="preserve">  IF($AU$42=1,Бланк_0!AH135,Бланк_0!AH96)</f>
        <v>2</v>
      </c>
      <c r="AI96" s="419">
        <f xml:space="preserve">  IF($AU$42=1,Бланк_0!AI135,Бланк_0!AI96)</f>
        <v>3</v>
      </c>
      <c r="AJ96" s="704" t="str">
        <f xml:space="preserve">  IF($AU$42=1,Бланк_0!AJ135,Бланк_0!AJ96)</f>
        <v/>
      </c>
      <c r="AK96" s="705" t="str">
        <f xml:space="preserve">  IF($AU$42=1,Бланк_0!AK135,Бланк_0!AK96)</f>
        <v/>
      </c>
      <c r="AL96" s="704">
        <f xml:space="preserve">  IF($AU$42=1,Бланк_0!AL135,Бланк_0!AL96)</f>
        <v>2.8</v>
      </c>
      <c r="AM96" s="705">
        <f xml:space="preserve">  IF($AU$42=1,Бланк_0!AM135,Бланк_0!AM96)</f>
        <v>37</v>
      </c>
      <c r="AN96" s="704">
        <f xml:space="preserve">  IF($AU$42=1,Бланк_0!AN135,Бланк_0!AN96)</f>
        <v>3.5999999999999996</v>
      </c>
      <c r="AO96" s="705">
        <f xml:space="preserve">  IF($AU$42=1,Бланк_0!AO135,Бланк_0!AO96)</f>
        <v>39.299999999999997</v>
      </c>
      <c r="AP96" s="9"/>
      <c r="AQ96" s="278"/>
      <c r="AR96" s="278"/>
      <c r="BA96" s="278"/>
      <c r="BB96" s="278"/>
      <c r="BC96" s="278"/>
      <c r="BD96" s="278"/>
      <c r="BE96" s="278"/>
      <c r="BF96" s="278"/>
      <c r="BG96" s="278"/>
      <c r="BH96" s="278"/>
      <c r="BI96" s="278"/>
      <c r="BJ96" s="278"/>
      <c r="BK96" s="278"/>
      <c r="BL96" s="278"/>
      <c r="BM96" s="278"/>
      <c r="BN96" s="278"/>
      <c r="BO96" s="278"/>
      <c r="BP96" s="278"/>
      <c r="BQ96" s="278"/>
      <c r="BR96" s="278"/>
      <c r="BS96" s="278"/>
      <c r="BT96" s="278"/>
      <c r="BU96" s="278"/>
      <c r="BV96" s="278"/>
      <c r="BW96" s="278"/>
      <c r="BX96" s="278"/>
      <c r="BY96" s="278"/>
      <c r="BZ96" s="278"/>
      <c r="CA96" s="278"/>
      <c r="CB96" s="278"/>
      <c r="CC96" s="278"/>
      <c r="CD96" s="278"/>
      <c r="CE96" s="278"/>
      <c r="CF96" s="278"/>
      <c r="CG96" s="278"/>
      <c r="CH96" s="278"/>
      <c r="CI96" s="278"/>
      <c r="CJ96" s="278"/>
      <c r="CK96" s="278"/>
      <c r="CL96" s="278"/>
    </row>
    <row r="97" spans="1:90" ht="12" customHeight="1" x14ac:dyDescent="0.25">
      <c r="A97" s="931">
        <v>94</v>
      </c>
      <c r="B97" s="932" t="str">
        <f>Ст.прогноза!I95</f>
        <v>В-Сиб.</v>
      </c>
      <c r="C97" s="932" t="str">
        <f>Ст.прогноза!D95</f>
        <v>Северобайкальский</v>
      </c>
      <c r="D97" s="933" t="str">
        <f>Ст.прогноза!E95</f>
        <v>Новый Уоян</v>
      </c>
      <c r="E97" s="934">
        <f>Ст.прогноза!G95</f>
        <v>5</v>
      </c>
      <c r="F97" s="460" t="str">
        <f xml:space="preserve">  IF($AU$42=1,Бланк_0!F136,Бланк_0!F97)</f>
        <v/>
      </c>
      <c r="G97" s="412" t="str">
        <f xml:space="preserve">  IF($AU$42=1,Бланк_0!G136,Бланк_0!G97)</f>
        <v/>
      </c>
      <c r="H97" s="460" t="str">
        <f xml:space="preserve">  IF($AU$42=1,Бланк_0!H136,Бланк_0!H97)</f>
        <v/>
      </c>
      <c r="I97" s="412" t="str">
        <f xml:space="preserve">  IF($AU$42=1,Бланк_0!I136,Бланк_0!I97)</f>
        <v/>
      </c>
      <c r="J97" s="460" t="str">
        <f xml:space="preserve">  IF($AU$42=1,Бланк_0!J136,Бланк_0!J97)</f>
        <v/>
      </c>
      <c r="K97" s="412" t="str">
        <f xml:space="preserve">  IF($AU$42=1,Бланк_0!K136,Бланк_0!K97)</f>
        <v/>
      </c>
      <c r="L97" s="431" t="str">
        <f xml:space="preserve">  IF($AU$42=1,Бланк_0!L136,Бланк_0!L97)</f>
        <v/>
      </c>
      <c r="M97" s="432" t="str">
        <f xml:space="preserve">  IF($AU$42=1,Бланк_0!M136,Бланк_0!M97)</f>
        <v/>
      </c>
      <c r="N97" s="461">
        <f xml:space="preserve">  IF($AU$42=1,Бланк_0!N136,Бланк_0!N97)</f>
        <v>0</v>
      </c>
      <c r="O97" s="414">
        <f xml:space="preserve">  IF($AU$42=1,Бланк_0!O136,Бланк_0!O97)</f>
        <v>0</v>
      </c>
      <c r="P97" s="461">
        <f xml:space="preserve">  IF($AU$42=1,Бланк_0!P136,Бланк_0!P97)</f>
        <v>0</v>
      </c>
      <c r="Q97" s="415">
        <f xml:space="preserve">  IF($AU$42=1,Бланк_0!Q136,Бланк_0!Q97)</f>
        <v>0</v>
      </c>
      <c r="R97" s="658" t="str">
        <f xml:space="preserve">  IF($AU$42=1,Бланк_0!R136,Бланк_0!R97)</f>
        <v/>
      </c>
      <c r="S97" s="659" t="str">
        <f xml:space="preserve">  IF($AU$42=1,Бланк_0!S136,Бланк_0!S97)</f>
        <v/>
      </c>
      <c r="T97" s="658">
        <f xml:space="preserve">  IF($AU$42=1,Бланк_0!T136,Бланк_0!T97)</f>
        <v>6.5</v>
      </c>
      <c r="U97" s="659">
        <f xml:space="preserve">  IF($AU$42=1,Бланк_0!U136,Бланк_0!U97)</f>
        <v>27</v>
      </c>
      <c r="V97" s="658">
        <f xml:space="preserve">  IF($AU$42=1,Бланк_0!V136,Бланк_0!V97)</f>
        <v>7.6999999999999993</v>
      </c>
      <c r="W97" s="659">
        <f xml:space="preserve">  IF($AU$42=1,Бланк_0!W136,Бланк_0!W97)</f>
        <v>28.9</v>
      </c>
      <c r="X97" s="462" t="str">
        <f xml:space="preserve">  IF($AU$42=1,Бланк_0!X136,Бланк_0!X97)</f>
        <v/>
      </c>
      <c r="Y97" s="463" t="str">
        <f xml:space="preserve">  IF($AU$42=1,Бланк_0!Y136,Бланк_0!Y97)</f>
        <v/>
      </c>
      <c r="Z97" s="462" t="str">
        <f xml:space="preserve">  IF($AU$42=1,Бланк_0!Z136,Бланк_0!Z97)</f>
        <v>-</v>
      </c>
      <c r="AA97" s="463" t="str">
        <f xml:space="preserve">  IF($AU$42=1,Бланк_0!AA136,Бланк_0!AA97)</f>
        <v>-</v>
      </c>
      <c r="AB97" s="462" t="str">
        <f xml:space="preserve">  IF($AU$42=1,Бланк_0!AB136,Бланк_0!AB97)</f>
        <v>-</v>
      </c>
      <c r="AC97" s="463" t="str">
        <f xml:space="preserve">  IF($AU$42=1,Бланк_0!AC136,Бланк_0!AC97)</f>
        <v>-</v>
      </c>
      <c r="AD97" s="464" t="str">
        <f xml:space="preserve">  IF($AU$42=1,Бланк_0!AD136,Бланк_0!AD97)</f>
        <v/>
      </c>
      <c r="AE97" s="419" t="str">
        <f xml:space="preserve">  IF($AU$42=1,Бланк_0!AE136,Бланк_0!AE97)</f>
        <v/>
      </c>
      <c r="AF97" s="464">
        <f xml:space="preserve">  IF($AU$42=1,Бланк_0!AF136,Бланк_0!AF97)</f>
        <v>3</v>
      </c>
      <c r="AG97" s="419">
        <f xml:space="preserve">  IF($AU$42=1,Бланк_0!AG136,Бланк_0!AG97)</f>
        <v>3</v>
      </c>
      <c r="AH97" s="464">
        <f xml:space="preserve">  IF($AU$42=1,Бланк_0!AH136,Бланк_0!AH97)</f>
        <v>2</v>
      </c>
      <c r="AI97" s="419">
        <f xml:space="preserve">  IF($AU$42=1,Бланк_0!AI136,Бланк_0!AI97)</f>
        <v>3</v>
      </c>
      <c r="AJ97" s="704" t="str">
        <f xml:space="preserve">  IF($AU$42=1,Бланк_0!AJ136,Бланк_0!AJ97)</f>
        <v/>
      </c>
      <c r="AK97" s="705" t="str">
        <f xml:space="preserve">  IF($AU$42=1,Бланк_0!AK136,Бланк_0!AK97)</f>
        <v/>
      </c>
      <c r="AL97" s="704">
        <f xml:space="preserve">  IF($AU$42=1,Бланк_0!AL136,Бланк_0!AL97)</f>
        <v>4.5</v>
      </c>
      <c r="AM97" s="705">
        <f xml:space="preserve">  IF($AU$42=1,Бланк_0!AM136,Бланк_0!AM97)</f>
        <v>42</v>
      </c>
      <c r="AN97" s="704">
        <f xml:space="preserve">  IF($AU$42=1,Бланк_0!AN136,Бланк_0!AN97)</f>
        <v>5.6999999999999993</v>
      </c>
      <c r="AO97" s="705">
        <f xml:space="preserve">  IF($AU$42=1,Бланк_0!AO136,Бланк_0!AO97)</f>
        <v>43.9</v>
      </c>
      <c r="AP97" s="9"/>
      <c r="AQ97" s="278"/>
      <c r="AR97" s="278"/>
      <c r="BA97" s="278"/>
      <c r="BB97" s="278"/>
      <c r="BC97" s="278"/>
      <c r="BD97" s="278"/>
      <c r="BE97" s="278"/>
      <c r="BF97" s="278"/>
      <c r="BG97" s="278"/>
      <c r="BH97" s="278"/>
      <c r="BI97" s="278"/>
      <c r="BJ97" s="278"/>
      <c r="BK97" s="278"/>
      <c r="BL97" s="278"/>
      <c r="BM97" s="278"/>
      <c r="BN97" s="278"/>
      <c r="BO97" s="278"/>
      <c r="BP97" s="278"/>
      <c r="BQ97" s="278"/>
      <c r="BR97" s="278"/>
      <c r="BS97" s="278"/>
      <c r="BT97" s="278"/>
      <c r="BU97" s="278"/>
      <c r="BV97" s="278"/>
      <c r="BW97" s="278"/>
      <c r="BX97" s="278"/>
      <c r="BY97" s="278"/>
      <c r="BZ97" s="278"/>
      <c r="CA97" s="278"/>
      <c r="CB97" s="278"/>
      <c r="CC97" s="278"/>
      <c r="CD97" s="278"/>
      <c r="CE97" s="278"/>
      <c r="CF97" s="278"/>
      <c r="CG97" s="278"/>
      <c r="CH97" s="278"/>
      <c r="CI97" s="278"/>
      <c r="CJ97" s="278"/>
      <c r="CK97" s="278"/>
      <c r="CL97" s="278"/>
    </row>
    <row r="98" spans="1:90" ht="12" customHeight="1" x14ac:dyDescent="0.25">
      <c r="A98" s="947">
        <v>95</v>
      </c>
      <c r="B98" s="948" t="str">
        <f>Ст.прогноза!I96</f>
        <v>В-Сиб.</v>
      </c>
      <c r="C98" s="948" t="str">
        <f>Ст.прогноза!D96</f>
        <v>Северобайкальский</v>
      </c>
      <c r="D98" s="949" t="str">
        <f>Ст.прогноза!E96</f>
        <v>Новая Чара</v>
      </c>
      <c r="E98" s="950">
        <f>Ст.прогноза!G96</f>
        <v>6</v>
      </c>
      <c r="F98" s="1017" t="str">
        <f xml:space="preserve">  IF($AU$42=1,Бланк_0!F137,Бланк_0!F98)</f>
        <v/>
      </c>
      <c r="G98" s="1018" t="str">
        <f xml:space="preserve">  IF($AU$42=1,Бланк_0!G137,Бланк_0!G98)</f>
        <v/>
      </c>
      <c r="H98" s="1017" t="str">
        <f xml:space="preserve">  IF($AU$42=1,Бланк_0!H137,Бланк_0!H98)</f>
        <v/>
      </c>
      <c r="I98" s="1018" t="str">
        <f xml:space="preserve">  IF($AU$42=1,Бланк_0!I137,Бланк_0!I98)</f>
        <v/>
      </c>
      <c r="J98" s="1017" t="str">
        <f xml:space="preserve">  IF($AU$42=1,Бланк_0!J137,Бланк_0!J98)</f>
        <v/>
      </c>
      <c r="K98" s="1018" t="str">
        <f xml:space="preserve">  IF($AU$42=1,Бланк_0!K137,Бланк_0!K98)</f>
        <v/>
      </c>
      <c r="L98" s="446" t="str">
        <f xml:space="preserve">  IF($AU$42=1,Бланк_0!L137,Бланк_0!L98)</f>
        <v/>
      </c>
      <c r="M98" s="447" t="str">
        <f xml:space="preserve">  IF($AU$42=1,Бланк_0!M137,Бланк_0!M98)</f>
        <v/>
      </c>
      <c r="N98" s="1036">
        <f xml:space="preserve">  IF($AU$42=1,Бланк_0!N137,Бланк_0!N98)</f>
        <v>0</v>
      </c>
      <c r="O98" s="1037">
        <f xml:space="preserve">  IF($AU$42=1,Бланк_0!O137,Бланк_0!O98)</f>
        <v>0</v>
      </c>
      <c r="P98" s="1036">
        <f xml:space="preserve">  IF($AU$42=1,Бланк_0!P137,Бланк_0!P98)</f>
        <v>0</v>
      </c>
      <c r="Q98" s="1038">
        <f xml:space="preserve">  IF($AU$42=1,Бланк_0!Q137,Бланк_0!Q98)</f>
        <v>0</v>
      </c>
      <c r="R98" s="1039" t="str">
        <f xml:space="preserve">  IF($AU$42=1,Бланк_0!R137,Бланк_0!R98)</f>
        <v/>
      </c>
      <c r="S98" s="1040" t="str">
        <f xml:space="preserve">  IF($AU$42=1,Бланк_0!S137,Бланк_0!S98)</f>
        <v/>
      </c>
      <c r="T98" s="1039">
        <f xml:space="preserve">  IF($AU$42=1,Бланк_0!T137,Бланк_0!T98)</f>
        <v>1.5</v>
      </c>
      <c r="U98" s="1040">
        <f xml:space="preserve">  IF($AU$42=1,Бланк_0!U137,Бланк_0!U98)</f>
        <v>21.1</v>
      </c>
      <c r="V98" s="1039">
        <f xml:space="preserve">  IF($AU$42=1,Бланк_0!V137,Бланк_0!V98)</f>
        <v>4.5999999999999996</v>
      </c>
      <c r="W98" s="1040">
        <f xml:space="preserve">  IF($AU$42=1,Бланк_0!W137,Бланк_0!W98)</f>
        <v>24.3</v>
      </c>
      <c r="X98" s="1041" t="str">
        <f xml:space="preserve">  IF($AU$42=1,Бланк_0!X137,Бланк_0!X98)</f>
        <v/>
      </c>
      <c r="Y98" s="1042" t="str">
        <f xml:space="preserve">  IF($AU$42=1,Бланк_0!Y137,Бланк_0!Y98)</f>
        <v/>
      </c>
      <c r="Z98" s="1041" t="str">
        <f xml:space="preserve">  IF($AU$42=1,Бланк_0!Z137,Бланк_0!Z98)</f>
        <v>-</v>
      </c>
      <c r="AA98" s="1042" t="str">
        <f xml:space="preserve">  IF($AU$42=1,Бланк_0!AA137,Бланк_0!AA98)</f>
        <v>-</v>
      </c>
      <c r="AB98" s="1041" t="str">
        <f xml:space="preserve">  IF($AU$42=1,Бланк_0!AB137,Бланк_0!AB98)</f>
        <v>-</v>
      </c>
      <c r="AC98" s="1042" t="str">
        <f xml:space="preserve">  IF($AU$42=1,Бланк_0!AC137,Бланк_0!AC98)</f>
        <v>-</v>
      </c>
      <c r="AD98" s="1043" t="str">
        <f xml:space="preserve">  IF($AU$42=1,Бланк_0!AD137,Бланк_0!AD98)</f>
        <v/>
      </c>
      <c r="AE98" s="1044" t="str">
        <f xml:space="preserve">  IF($AU$42=1,Бланк_0!AE137,Бланк_0!AE98)</f>
        <v/>
      </c>
      <c r="AF98" s="1043">
        <f xml:space="preserve">  IF($AU$42=1,Бланк_0!AF137,Бланк_0!AF98)</f>
        <v>2</v>
      </c>
      <c r="AG98" s="1044">
        <f xml:space="preserve">  IF($AU$42=1,Бланк_0!AG137,Бланк_0!AG98)</f>
        <v>3</v>
      </c>
      <c r="AH98" s="1043">
        <f xml:space="preserve">  IF($AU$42=1,Бланк_0!AH137,Бланк_0!AH98)</f>
        <v>2</v>
      </c>
      <c r="AI98" s="1044">
        <f xml:space="preserve">  IF($AU$42=1,Бланк_0!AI137,Бланк_0!AI98)</f>
        <v>4</v>
      </c>
      <c r="AJ98" s="1045" t="str">
        <f xml:space="preserve">  IF($AU$42=1,Бланк_0!AJ137,Бланк_0!AJ98)</f>
        <v/>
      </c>
      <c r="AK98" s="1046" t="str">
        <f xml:space="preserve">  IF($AU$42=1,Бланк_0!AK137,Бланк_0!AK98)</f>
        <v/>
      </c>
      <c r="AL98" s="1045">
        <f xml:space="preserve">  IF($AU$42=1,Бланк_0!AL137,Бланк_0!AL98)</f>
        <v>-0.5</v>
      </c>
      <c r="AM98" s="1046">
        <f xml:space="preserve">  IF($AU$42=1,Бланк_0!AM137,Бланк_0!AM98)</f>
        <v>36.1</v>
      </c>
      <c r="AN98" s="1045">
        <f xml:space="preserve">  IF($AU$42=1,Бланк_0!AN137,Бланк_0!AN98)</f>
        <v>2.5999999999999996</v>
      </c>
      <c r="AO98" s="1046">
        <f xml:space="preserve">  IF($AU$42=1,Бланк_0!AO137,Бланк_0!AO98)</f>
        <v>39.299999999999997</v>
      </c>
      <c r="AP98" s="9"/>
      <c r="AQ98" s="278"/>
      <c r="AR98" s="278"/>
      <c r="BA98" s="278"/>
      <c r="BB98" s="278"/>
      <c r="BC98" s="278"/>
      <c r="BD98" s="278"/>
      <c r="BE98" s="278"/>
      <c r="BF98" s="278"/>
      <c r="BG98" s="278"/>
      <c r="BH98" s="278"/>
      <c r="BI98" s="278"/>
      <c r="BJ98" s="278"/>
      <c r="BK98" s="278"/>
      <c r="BL98" s="278"/>
      <c r="BM98" s="278"/>
      <c r="BN98" s="278"/>
      <c r="BO98" s="278"/>
      <c r="BP98" s="278"/>
      <c r="BQ98" s="278"/>
      <c r="BR98" s="278"/>
      <c r="BS98" s="278"/>
      <c r="BT98" s="278"/>
      <c r="BU98" s="278"/>
      <c r="BV98" s="278"/>
      <c r="BW98" s="278"/>
      <c r="BX98" s="278"/>
      <c r="BY98" s="278"/>
      <c r="BZ98" s="278"/>
      <c r="CA98" s="278"/>
      <c r="CB98" s="278"/>
      <c r="CC98" s="278"/>
      <c r="CD98" s="278"/>
      <c r="CE98" s="278"/>
      <c r="CF98" s="278"/>
      <c r="CG98" s="278"/>
      <c r="CH98" s="278"/>
      <c r="CI98" s="278"/>
      <c r="CJ98" s="278"/>
      <c r="CK98" s="278"/>
      <c r="CL98" s="278"/>
    </row>
    <row r="99" spans="1:90" ht="12" customHeight="1" x14ac:dyDescent="0.25">
      <c r="A99" s="943">
        <v>96</v>
      </c>
      <c r="B99" s="944" t="str">
        <f>Ст.прогноза!I97</f>
        <v>Заб.</v>
      </c>
      <c r="C99" s="944" t="str">
        <f>Ст.прогноза!D97</f>
        <v>Читинский</v>
      </c>
      <c r="D99" s="945" t="str">
        <f>Ст.прогноза!E97</f>
        <v>Чита</v>
      </c>
      <c r="E99" s="946">
        <f>Ст.прогноза!G97</f>
        <v>5</v>
      </c>
      <c r="F99" s="411" t="str">
        <f xml:space="preserve">  IF($AU$42=1,Бланк_0!F138,Бланк_0!F99)</f>
        <v/>
      </c>
      <c r="G99" s="480" t="str">
        <f xml:space="preserve">  IF($AU$42=1,Бланк_0!G138,Бланк_0!G99)</f>
        <v/>
      </c>
      <c r="H99" s="411" t="str">
        <f xml:space="preserve">  IF($AU$42=1,Бланк_0!H138,Бланк_0!H99)</f>
        <v/>
      </c>
      <c r="I99" s="480" t="str">
        <f xml:space="preserve">  IF($AU$42=1,Бланк_0!I138,Бланк_0!I99)</f>
        <v/>
      </c>
      <c r="J99" s="411" t="str">
        <f xml:space="preserve">  IF($AU$42=1,Бланк_0!J138,Бланк_0!J99)</f>
        <v/>
      </c>
      <c r="K99" s="480" t="str">
        <f xml:space="preserve">  IF($AU$42=1,Бланк_0!K138,Бланк_0!K99)</f>
        <v/>
      </c>
      <c r="L99" s="413" t="str">
        <f xml:space="preserve">  IF($AU$42=1,Бланк_0!L138,Бланк_0!L99)</f>
        <v/>
      </c>
      <c r="M99" s="467" t="str">
        <f xml:space="preserve">  IF($AU$42=1,Бланк_0!M138,Бланк_0!M99)</f>
        <v/>
      </c>
      <c r="N99" s="413">
        <f xml:space="preserve">  IF($AU$42=1,Бланк_0!N138,Бланк_0!N99)</f>
        <v>0</v>
      </c>
      <c r="O99" s="467">
        <f xml:space="preserve">  IF($AU$42=1,Бланк_0!O138,Бланк_0!O99)</f>
        <v>0</v>
      </c>
      <c r="P99" s="413">
        <f xml:space="preserve">  IF($AU$42=1,Бланк_0!P138,Бланк_0!P99)</f>
        <v>0</v>
      </c>
      <c r="Q99" s="468">
        <f xml:space="preserve">  IF($AU$42=1,Бланк_0!Q138,Бланк_0!Q99)</f>
        <v>0</v>
      </c>
      <c r="R99" s="648" t="str">
        <f xml:space="preserve">  IF($AU$42=1,Бланк_0!R138,Бланк_0!R99)</f>
        <v/>
      </c>
      <c r="S99" s="649" t="str">
        <f xml:space="preserve">  IF($AU$42=1,Бланк_0!S138,Бланк_0!S99)</f>
        <v/>
      </c>
      <c r="T99" s="648">
        <f xml:space="preserve">  IF($AU$42=1,Бланк_0!T138,Бланк_0!T99)</f>
        <v>5</v>
      </c>
      <c r="U99" s="649">
        <f xml:space="preserve">  IF($AU$42=1,Бланк_0!U138,Бланк_0!U99)</f>
        <v>23.8</v>
      </c>
      <c r="V99" s="648">
        <f xml:space="preserve">  IF($AU$42=1,Бланк_0!V138,Бланк_0!V99)</f>
        <v>10.1</v>
      </c>
      <c r="W99" s="649">
        <f xml:space="preserve">  IF($AU$42=1,Бланк_0!W138,Бланк_0!W99)</f>
        <v>23.5</v>
      </c>
      <c r="X99" s="416" t="str">
        <f xml:space="preserve">  IF($AU$42=1,Бланк_0!X138,Бланк_0!X99)</f>
        <v/>
      </c>
      <c r="Y99" s="469" t="str">
        <f xml:space="preserve">  IF($AU$42=1,Бланк_0!Y138,Бланк_0!Y99)</f>
        <v/>
      </c>
      <c r="Z99" s="416" t="str">
        <f xml:space="preserve">  IF($AU$42=1,Бланк_0!Z138,Бланк_0!Z99)</f>
        <v>-</v>
      </c>
      <c r="AA99" s="469" t="str">
        <f xml:space="preserve">  IF($AU$42=1,Бланк_0!AA138,Бланк_0!AA99)</f>
        <v>-</v>
      </c>
      <c r="AB99" s="416" t="str">
        <f xml:space="preserve">  IF($AU$42=1,Бланк_0!AB138,Бланк_0!AB99)</f>
        <v>-</v>
      </c>
      <c r="AC99" s="469" t="str">
        <f xml:space="preserve">  IF($AU$42=1,Бланк_0!AC138,Бланк_0!AC99)</f>
        <v>-</v>
      </c>
      <c r="AD99" s="418" t="str">
        <f xml:space="preserve">  IF($AU$42=1,Бланк_0!AD138,Бланк_0!AD99)</f>
        <v/>
      </c>
      <c r="AE99" s="470" t="str">
        <f xml:space="preserve">  IF($AU$42=1,Бланк_0!AE138,Бланк_0!AE99)</f>
        <v/>
      </c>
      <c r="AF99" s="418">
        <f xml:space="preserve">  IF($AU$42=1,Бланк_0!AF138,Бланк_0!AF99)</f>
        <v>12</v>
      </c>
      <c r="AG99" s="470">
        <f xml:space="preserve">  IF($AU$42=1,Бланк_0!AG138,Бланк_0!AG99)</f>
        <v>8</v>
      </c>
      <c r="AH99" s="418">
        <f xml:space="preserve">  IF($AU$42=1,Бланк_0!AH138,Бланк_0!AH99)</f>
        <v>6</v>
      </c>
      <c r="AI99" s="470">
        <f xml:space="preserve">  IF($AU$42=1,Бланк_0!AI138,Бланк_0!AI99)</f>
        <v>8</v>
      </c>
      <c r="AJ99" s="708" t="str">
        <f xml:space="preserve">  IF($AU$42=1,Бланк_0!AJ138,Бланк_0!AJ99)</f>
        <v/>
      </c>
      <c r="AK99" s="709" t="str">
        <f xml:space="preserve">  IF($AU$42=1,Бланк_0!AK138,Бланк_0!AK99)</f>
        <v/>
      </c>
      <c r="AL99" s="708">
        <f xml:space="preserve">  IF($AU$42=1,Бланк_0!AL138,Бланк_0!AL99)</f>
        <v>3</v>
      </c>
      <c r="AM99" s="709">
        <f xml:space="preserve">  IF($AU$42=1,Бланк_0!AM138,Бланк_0!AM99)</f>
        <v>38.799999999999997</v>
      </c>
      <c r="AN99" s="708">
        <f xml:space="preserve">  IF($AU$42=1,Бланк_0!AN138,Бланк_0!AN99)</f>
        <v>8.1</v>
      </c>
      <c r="AO99" s="709">
        <f xml:space="preserve">  IF($AU$42=1,Бланк_0!AO138,Бланк_0!AO99)</f>
        <v>30.5</v>
      </c>
      <c r="AP99" s="9"/>
      <c r="AQ99" s="278"/>
      <c r="AR99" s="278"/>
      <c r="BA99" s="278"/>
      <c r="BB99" s="278"/>
      <c r="BC99" s="278"/>
      <c r="BD99" s="278"/>
      <c r="BE99" s="278"/>
      <c r="BF99" s="278"/>
      <c r="BG99" s="278"/>
      <c r="BH99" s="278"/>
      <c r="BI99" s="278"/>
      <c r="BJ99" s="278"/>
      <c r="BK99" s="278"/>
      <c r="BL99" s="278"/>
      <c r="BM99" s="278"/>
      <c r="BN99" s="278"/>
      <c r="BO99" s="278"/>
      <c r="BP99" s="278"/>
      <c r="BQ99" s="278"/>
      <c r="BR99" s="278"/>
      <c r="BS99" s="278"/>
      <c r="BT99" s="278"/>
      <c r="BU99" s="278"/>
      <c r="BV99" s="278"/>
      <c r="BW99" s="278"/>
      <c r="BX99" s="278"/>
      <c r="BY99" s="278"/>
      <c r="BZ99" s="278"/>
      <c r="CA99" s="278"/>
      <c r="CB99" s="278"/>
      <c r="CC99" s="278"/>
      <c r="CD99" s="278"/>
      <c r="CE99" s="278"/>
      <c r="CF99" s="278"/>
      <c r="CG99" s="278"/>
      <c r="CH99" s="278"/>
      <c r="CI99" s="278"/>
      <c r="CJ99" s="278"/>
      <c r="CK99" s="278"/>
      <c r="CL99" s="278"/>
    </row>
    <row r="100" spans="1:90" ht="12" customHeight="1" x14ac:dyDescent="0.25">
      <c r="A100" s="931">
        <v>97</v>
      </c>
      <c r="B100" s="932" t="str">
        <f>Ст.прогноза!I98</f>
        <v>Заб.</v>
      </c>
      <c r="C100" s="932" t="str">
        <f>Ст.прогноза!D98</f>
        <v>Могочинский</v>
      </c>
      <c r="D100" s="933" t="str">
        <f>Ст.прогноза!E98</f>
        <v>Могоча</v>
      </c>
      <c r="E100" s="934">
        <f>Ст.прогноза!G98</f>
        <v>5</v>
      </c>
      <c r="F100" s="460" t="str">
        <f xml:space="preserve">  IF($AU$42=1,Бланк_0!F139,Бланк_0!F100)</f>
        <v/>
      </c>
      <c r="G100" s="412" t="str">
        <f xml:space="preserve">  IF($AU$42=1,Бланк_0!G139,Бланк_0!G100)</f>
        <v/>
      </c>
      <c r="H100" s="460" t="str">
        <f xml:space="preserve">  IF($AU$42=1,Бланк_0!H139,Бланк_0!H100)</f>
        <v/>
      </c>
      <c r="I100" s="412" t="str">
        <f xml:space="preserve">  IF($AU$42=1,Бланк_0!I139,Бланк_0!I100)</f>
        <v/>
      </c>
      <c r="J100" s="460" t="str">
        <f xml:space="preserve">  IF($AU$42=1,Бланк_0!J139,Бланк_0!J100)</f>
        <v/>
      </c>
      <c r="K100" s="412" t="str">
        <f xml:space="preserve">  IF($AU$42=1,Бланк_0!K139,Бланк_0!K100)</f>
        <v/>
      </c>
      <c r="L100" s="431" t="str">
        <f xml:space="preserve">  IF($AU$42=1,Бланк_0!L139,Бланк_0!L100)</f>
        <v/>
      </c>
      <c r="M100" s="432" t="str">
        <f xml:space="preserve">  IF($AU$42=1,Бланк_0!M139,Бланк_0!M100)</f>
        <v/>
      </c>
      <c r="N100" s="461">
        <f xml:space="preserve">  IF($AU$42=1,Бланк_0!N139,Бланк_0!N100)</f>
        <v>0</v>
      </c>
      <c r="O100" s="414">
        <f xml:space="preserve">  IF($AU$42=1,Бланк_0!O139,Бланк_0!O100)</f>
        <v>0</v>
      </c>
      <c r="P100" s="461">
        <f xml:space="preserve">  IF($AU$42=1,Бланк_0!P139,Бланк_0!P100)</f>
        <v>0</v>
      </c>
      <c r="Q100" s="415">
        <f xml:space="preserve">  IF($AU$42=1,Бланк_0!Q139,Бланк_0!Q100)</f>
        <v>0</v>
      </c>
      <c r="R100" s="658" t="str">
        <f xml:space="preserve">  IF($AU$42=1,Бланк_0!R139,Бланк_0!R100)</f>
        <v/>
      </c>
      <c r="S100" s="659" t="str">
        <f xml:space="preserve">  IF($AU$42=1,Бланк_0!S139,Бланк_0!S100)</f>
        <v/>
      </c>
      <c r="T100" s="658">
        <f xml:space="preserve">  IF($AU$42=1,Бланк_0!T139,Бланк_0!T100)</f>
        <v>3.4000000000000004</v>
      </c>
      <c r="U100" s="659">
        <f xml:space="preserve">  IF($AU$42=1,Бланк_0!U139,Бланк_0!U100)</f>
        <v>23.1</v>
      </c>
      <c r="V100" s="658">
        <f xml:space="preserve">  IF($AU$42=1,Бланк_0!V139,Бланк_0!V100)</f>
        <v>9.1999999999999993</v>
      </c>
      <c r="W100" s="659">
        <f xml:space="preserve">  IF($AU$42=1,Бланк_0!W139,Бланк_0!W100)</f>
        <v>26.5</v>
      </c>
      <c r="X100" s="462" t="str">
        <f xml:space="preserve">  IF($AU$42=1,Бланк_0!X139,Бланк_0!X100)</f>
        <v/>
      </c>
      <c r="Y100" s="463" t="str">
        <f xml:space="preserve">  IF($AU$42=1,Бланк_0!Y139,Бланк_0!Y100)</f>
        <v/>
      </c>
      <c r="Z100" s="462" t="str">
        <f xml:space="preserve">  IF($AU$42=1,Бланк_0!Z139,Бланк_0!Z100)</f>
        <v>-</v>
      </c>
      <c r="AA100" s="463" t="str">
        <f xml:space="preserve">  IF($AU$42=1,Бланк_0!AA139,Бланк_0!AA100)</f>
        <v>-</v>
      </c>
      <c r="AB100" s="462" t="str">
        <f xml:space="preserve">  IF($AU$42=1,Бланк_0!AB139,Бланк_0!AB100)</f>
        <v>-</v>
      </c>
      <c r="AC100" s="463" t="str">
        <f xml:space="preserve">  IF($AU$42=1,Бланк_0!AC139,Бланк_0!AC100)</f>
        <v>-</v>
      </c>
      <c r="AD100" s="464" t="str">
        <f xml:space="preserve">  IF($AU$42=1,Бланк_0!AD139,Бланк_0!AD100)</f>
        <v/>
      </c>
      <c r="AE100" s="419" t="str">
        <f xml:space="preserve">  IF($AU$42=1,Бланк_0!AE139,Бланк_0!AE100)</f>
        <v/>
      </c>
      <c r="AF100" s="464">
        <f xml:space="preserve">  IF($AU$42=1,Бланк_0!AF139,Бланк_0!AF100)</f>
        <v>7</v>
      </c>
      <c r="AG100" s="419">
        <f xml:space="preserve">  IF($AU$42=1,Бланк_0!AG139,Бланк_0!AG100)</f>
        <v>6</v>
      </c>
      <c r="AH100" s="464">
        <f xml:space="preserve">  IF($AU$42=1,Бланк_0!AH139,Бланк_0!AH100)</f>
        <v>4</v>
      </c>
      <c r="AI100" s="419">
        <f xml:space="preserve">  IF($AU$42=1,Бланк_0!AI139,Бланк_0!AI100)</f>
        <v>5</v>
      </c>
      <c r="AJ100" s="704" t="str">
        <f xml:space="preserve">  IF($AU$42=1,Бланк_0!AJ139,Бланк_0!AJ100)</f>
        <v/>
      </c>
      <c r="AK100" s="705" t="str">
        <f xml:space="preserve">  IF($AU$42=1,Бланк_0!AK139,Бланк_0!AK100)</f>
        <v/>
      </c>
      <c r="AL100" s="704">
        <f xml:space="preserve">  IF($AU$42=1,Бланк_0!AL139,Бланк_0!AL100)</f>
        <v>1.4000000000000004</v>
      </c>
      <c r="AM100" s="705">
        <f xml:space="preserve">  IF($AU$42=1,Бланк_0!AM139,Бланк_0!AM100)</f>
        <v>38.1</v>
      </c>
      <c r="AN100" s="704">
        <f xml:space="preserve">  IF($AU$42=1,Бланк_0!AN139,Бланк_0!AN100)</f>
        <v>7.1999999999999993</v>
      </c>
      <c r="AO100" s="705">
        <f xml:space="preserve">  IF($AU$42=1,Бланк_0!AO139,Бланк_0!AO100)</f>
        <v>41.5</v>
      </c>
      <c r="AP100" s="9"/>
      <c r="AQ100" s="278"/>
      <c r="AR100" s="278"/>
      <c r="BA100" s="278"/>
      <c r="BB100" s="278"/>
      <c r="BC100" s="278"/>
      <c r="BD100" s="278"/>
      <c r="BE100" s="278"/>
      <c r="BF100" s="278"/>
      <c r="BG100" s="278"/>
      <c r="BH100" s="278"/>
      <c r="BI100" s="278"/>
      <c r="BJ100" s="278"/>
      <c r="BK100" s="278"/>
      <c r="BL100" s="278"/>
      <c r="BM100" s="278"/>
      <c r="BN100" s="278"/>
      <c r="BO100" s="278"/>
      <c r="BP100" s="278"/>
      <c r="BQ100" s="278"/>
      <c r="BR100" s="278"/>
      <c r="BS100" s="278"/>
      <c r="BT100" s="278"/>
      <c r="BU100" s="278"/>
      <c r="BV100" s="278"/>
      <c r="BW100" s="278"/>
      <c r="BX100" s="278"/>
      <c r="BY100" s="278"/>
      <c r="BZ100" s="278"/>
      <c r="CA100" s="278"/>
      <c r="CB100" s="278"/>
      <c r="CC100" s="278"/>
      <c r="CD100" s="278"/>
      <c r="CE100" s="278"/>
      <c r="CF100" s="278"/>
      <c r="CG100" s="278"/>
      <c r="CH100" s="278"/>
      <c r="CI100" s="278"/>
      <c r="CJ100" s="278"/>
      <c r="CK100" s="278"/>
      <c r="CL100" s="278"/>
    </row>
    <row r="101" spans="1:90" ht="12" customHeight="1" x14ac:dyDescent="0.25">
      <c r="A101" s="931">
        <v>98</v>
      </c>
      <c r="B101" s="932" t="str">
        <f>Ст.прогноза!I99</f>
        <v>Заб.</v>
      </c>
      <c r="C101" s="932" t="str">
        <f>Ст.прогноза!D99</f>
        <v>Борзинский</v>
      </c>
      <c r="D101" s="933" t="str">
        <f>Ст.прогноза!E99</f>
        <v>Борзя</v>
      </c>
      <c r="E101" s="934">
        <f>Ст.прогноза!G99</f>
        <v>5</v>
      </c>
      <c r="F101" s="460" t="str">
        <f xml:space="preserve">  IF($AU$42=1,Бланк_0!F140,Бланк_0!F101)</f>
        <v/>
      </c>
      <c r="G101" s="412" t="str">
        <f xml:space="preserve">  IF($AU$42=1,Бланк_0!G140,Бланк_0!G101)</f>
        <v/>
      </c>
      <c r="H101" s="460" t="str">
        <f xml:space="preserve">  IF($AU$42=1,Бланк_0!H140,Бланк_0!H101)</f>
        <v>·</v>
      </c>
      <c r="I101" s="412" t="str">
        <f xml:space="preserve">  IF($AU$42=1,Бланк_0!I140,Бланк_0!I101)</f>
        <v>··</v>
      </c>
      <c r="J101" s="460" t="str">
        <f xml:space="preserve">  IF($AU$42=1,Бланк_0!J140,Бланк_0!J101)</f>
        <v>··</v>
      </c>
      <c r="K101" s="412" t="str">
        <f xml:space="preserve">  IF($AU$42=1,Бланк_0!K140,Бланк_0!K101)</f>
        <v>··</v>
      </c>
      <c r="L101" s="431" t="str">
        <f xml:space="preserve">  IF($AU$42=1,Бланк_0!L140,Бланк_0!L101)</f>
        <v/>
      </c>
      <c r="M101" s="432" t="str">
        <f xml:space="preserve">  IF($AU$42=1,Бланк_0!M140,Бланк_0!M101)</f>
        <v/>
      </c>
      <c r="N101" s="461">
        <f xml:space="preserve">  IF($AU$42=1,Бланк_0!N140,Бланк_0!N101)</f>
        <v>2</v>
      </c>
      <c r="O101" s="414">
        <f xml:space="preserve">  IF($AU$42=1,Бланк_0!O140,Бланк_0!O101)</f>
        <v>10</v>
      </c>
      <c r="P101" s="461">
        <f xml:space="preserve">  IF($AU$42=1,Бланк_0!P140,Бланк_0!P101)</f>
        <v>3</v>
      </c>
      <c r="Q101" s="415">
        <f xml:space="preserve">  IF($AU$42=1,Бланк_0!Q140,Бланк_0!Q101)</f>
        <v>10</v>
      </c>
      <c r="R101" s="658" t="str">
        <f xml:space="preserve">  IF($AU$42=1,Бланк_0!R140,Бланк_0!R101)</f>
        <v/>
      </c>
      <c r="S101" s="659" t="str">
        <f xml:space="preserve">  IF($AU$42=1,Бланк_0!S140,Бланк_0!S101)</f>
        <v/>
      </c>
      <c r="T101" s="658">
        <f xml:space="preserve">  IF($AU$42=1,Бланк_0!T140,Бланк_0!T101)</f>
        <v>11.9</v>
      </c>
      <c r="U101" s="659">
        <f xml:space="preserve">  IF($AU$42=1,Бланк_0!U140,Бланк_0!U101)</f>
        <v>11.6</v>
      </c>
      <c r="V101" s="658">
        <f xml:space="preserve">  IF($AU$42=1,Бланк_0!V140,Бланк_0!V101)</f>
        <v>12.2</v>
      </c>
      <c r="W101" s="659">
        <f xml:space="preserve">  IF($AU$42=1,Бланк_0!W140,Бланк_0!W101)</f>
        <v>12.7</v>
      </c>
      <c r="X101" s="462" t="str">
        <f xml:space="preserve">  IF($AU$42=1,Бланк_0!X140,Бланк_0!X101)</f>
        <v/>
      </c>
      <c r="Y101" s="463" t="str">
        <f xml:space="preserve">  IF($AU$42=1,Бланк_0!Y140,Бланк_0!Y101)</f>
        <v/>
      </c>
      <c r="Z101" s="462" t="str">
        <f xml:space="preserve">  IF($AU$42=1,Бланк_0!Z140,Бланк_0!Z101)</f>
        <v>-</v>
      </c>
      <c r="AA101" s="463" t="str">
        <f xml:space="preserve">  IF($AU$42=1,Бланк_0!AA140,Бланк_0!AA101)</f>
        <v>-</v>
      </c>
      <c r="AB101" s="462" t="str">
        <f xml:space="preserve">  IF($AU$42=1,Бланк_0!AB140,Бланк_0!AB101)</f>
        <v>-</v>
      </c>
      <c r="AC101" s="463" t="str">
        <f xml:space="preserve">  IF($AU$42=1,Бланк_0!AC140,Бланк_0!AC101)</f>
        <v>-</v>
      </c>
      <c r="AD101" s="464" t="str">
        <f xml:space="preserve">  IF($AU$42=1,Бланк_0!AD140,Бланк_0!AD101)</f>
        <v/>
      </c>
      <c r="AE101" s="419" t="str">
        <f xml:space="preserve">  IF($AU$42=1,Бланк_0!AE140,Бланк_0!AE101)</f>
        <v/>
      </c>
      <c r="AF101" s="464">
        <f xml:space="preserve">  IF($AU$42=1,Бланк_0!AF140,Бланк_0!AF101)</f>
        <v>18</v>
      </c>
      <c r="AG101" s="419">
        <f xml:space="preserve">  IF($AU$42=1,Бланк_0!AG140,Бланк_0!AG101)</f>
        <v>19</v>
      </c>
      <c r="AH101" s="464">
        <f xml:space="preserve">  IF($AU$42=1,Бланк_0!AH140,Бланк_0!AH101)</f>
        <v>17</v>
      </c>
      <c r="AI101" s="419">
        <f xml:space="preserve">  IF($AU$42=1,Бланк_0!AI140,Бланк_0!AI101)</f>
        <v>18</v>
      </c>
      <c r="AJ101" s="704" t="str">
        <f xml:space="preserve">  IF($AU$42=1,Бланк_0!AJ140,Бланк_0!AJ101)</f>
        <v/>
      </c>
      <c r="AK101" s="705" t="str">
        <f xml:space="preserve">  IF($AU$42=1,Бланк_0!AK140,Бланк_0!AK101)</f>
        <v/>
      </c>
      <c r="AL101" s="704">
        <f xml:space="preserve">  IF($AU$42=1,Бланк_0!AL140,Бланк_0!AL101)</f>
        <v>9.9</v>
      </c>
      <c r="AM101" s="705">
        <f xml:space="preserve">  IF($AU$42=1,Бланк_0!AM140,Бланк_0!AM101)</f>
        <v>15.6</v>
      </c>
      <c r="AN101" s="704">
        <f xml:space="preserve">  IF($AU$42=1,Бланк_0!AN140,Бланк_0!AN101)</f>
        <v>10.199999999999999</v>
      </c>
      <c r="AO101" s="705">
        <f xml:space="preserve">  IF($AU$42=1,Бланк_0!AO140,Бланк_0!AO101)</f>
        <v>16.7</v>
      </c>
      <c r="AP101" s="9"/>
      <c r="AQ101" s="278"/>
      <c r="AR101" s="278"/>
      <c r="BA101" s="278"/>
      <c r="BB101" s="278"/>
      <c r="BC101" s="278"/>
      <c r="BD101" s="278"/>
      <c r="BE101" s="278"/>
      <c r="BF101" s="278"/>
      <c r="BG101" s="278"/>
      <c r="BH101" s="278"/>
      <c r="BI101" s="278"/>
      <c r="BJ101" s="278"/>
      <c r="BK101" s="278"/>
      <c r="BL101" s="278"/>
      <c r="BM101" s="278"/>
      <c r="BN101" s="278"/>
      <c r="BO101" s="278"/>
      <c r="BP101" s="278"/>
      <c r="BQ101" s="278"/>
      <c r="BR101" s="278"/>
      <c r="BS101" s="278"/>
      <c r="BT101" s="278"/>
      <c r="BU101" s="278"/>
      <c r="BV101" s="278"/>
      <c r="BW101" s="278"/>
      <c r="BX101" s="278"/>
      <c r="BY101" s="278"/>
      <c r="BZ101" s="278"/>
      <c r="CA101" s="278"/>
      <c r="CB101" s="278"/>
      <c r="CC101" s="278"/>
      <c r="CD101" s="278"/>
      <c r="CE101" s="278"/>
      <c r="CF101" s="278"/>
      <c r="CG101" s="278"/>
      <c r="CH101" s="278"/>
      <c r="CI101" s="278"/>
      <c r="CJ101" s="278"/>
      <c r="CK101" s="278"/>
      <c r="CL101" s="278"/>
    </row>
    <row r="102" spans="1:90" ht="12" customHeight="1" x14ac:dyDescent="0.25">
      <c r="A102" s="931">
        <v>99</v>
      </c>
      <c r="B102" s="932" t="str">
        <f>Ст.прогноза!I100</f>
        <v>Заб.</v>
      </c>
      <c r="C102" s="932" t="str">
        <f>Ст.прогноза!D100</f>
        <v>Свободненский</v>
      </c>
      <c r="D102" s="933" t="str">
        <f>Ст.прогноза!E100</f>
        <v>Свободный</v>
      </c>
      <c r="E102" s="934">
        <f>Ст.прогноза!G100</f>
        <v>5</v>
      </c>
      <c r="F102" s="460" t="str">
        <f xml:space="preserve">  IF($AU$42=1,Бланк_0!F141,Бланк_0!F102)</f>
        <v/>
      </c>
      <c r="G102" s="412" t="str">
        <f xml:space="preserve">  IF($AU$42=1,Бланк_0!G141,Бланк_0!G102)</f>
        <v/>
      </c>
      <c r="H102" s="460" t="str">
        <f xml:space="preserve">  IF($AU$42=1,Бланк_0!H141,Бланк_0!H102)</f>
        <v/>
      </c>
      <c r="I102" s="412" t="str">
        <f xml:space="preserve">  IF($AU$42=1,Бланк_0!I141,Бланк_0!I102)</f>
        <v/>
      </c>
      <c r="J102" s="460" t="str">
        <f xml:space="preserve">  IF($AU$42=1,Бланк_0!J141,Бланк_0!J102)</f>
        <v/>
      </c>
      <c r="K102" s="412" t="str">
        <f xml:space="preserve">  IF($AU$42=1,Бланк_0!K141,Бланк_0!K102)</f>
        <v/>
      </c>
      <c r="L102" s="431" t="str">
        <f xml:space="preserve">  IF($AU$42=1,Бланк_0!L141,Бланк_0!L102)</f>
        <v/>
      </c>
      <c r="M102" s="432" t="str">
        <f xml:space="preserve">  IF($AU$42=1,Бланк_0!M141,Бланк_0!M102)</f>
        <v/>
      </c>
      <c r="N102" s="461">
        <f xml:space="preserve">  IF($AU$42=1,Бланк_0!N141,Бланк_0!N102)</f>
        <v>0</v>
      </c>
      <c r="O102" s="414">
        <f xml:space="preserve">  IF($AU$42=1,Бланк_0!O141,Бланк_0!O102)</f>
        <v>0</v>
      </c>
      <c r="P102" s="461">
        <f xml:space="preserve">  IF($AU$42=1,Бланк_0!P141,Бланк_0!P102)</f>
        <v>0</v>
      </c>
      <c r="Q102" s="415">
        <f xml:space="preserve">  IF($AU$42=1,Бланк_0!Q141,Бланк_0!Q102)</f>
        <v>0</v>
      </c>
      <c r="R102" s="658" t="str">
        <f xml:space="preserve">  IF($AU$42=1,Бланк_0!R141,Бланк_0!R102)</f>
        <v/>
      </c>
      <c r="S102" s="659" t="str">
        <f xml:space="preserve">  IF($AU$42=1,Бланк_0!S141,Бланк_0!S102)</f>
        <v/>
      </c>
      <c r="T102" s="658">
        <f xml:space="preserve">  IF($AU$42=1,Бланк_0!T141,Бланк_0!T102)</f>
        <v>14.4</v>
      </c>
      <c r="U102" s="659">
        <f xml:space="preserve">  IF($AU$42=1,Бланк_0!U141,Бланк_0!U102)</f>
        <v>23.8</v>
      </c>
      <c r="V102" s="658">
        <f xml:space="preserve">  IF($AU$42=1,Бланк_0!V141,Бланк_0!V102)</f>
        <v>13.9</v>
      </c>
      <c r="W102" s="659">
        <f xml:space="preserve">  IF($AU$42=1,Бланк_0!W141,Бланк_0!W102)</f>
        <v>27.4</v>
      </c>
      <c r="X102" s="462" t="str">
        <f xml:space="preserve">  IF($AU$42=1,Бланк_0!X141,Бланк_0!X102)</f>
        <v/>
      </c>
      <c r="Y102" s="463" t="str">
        <f xml:space="preserve">  IF($AU$42=1,Бланк_0!Y141,Бланк_0!Y102)</f>
        <v/>
      </c>
      <c r="Z102" s="462" t="str">
        <f xml:space="preserve">  IF($AU$42=1,Бланк_0!Z141,Бланк_0!Z102)</f>
        <v>-</v>
      </c>
      <c r="AA102" s="463" t="str">
        <f xml:space="preserve">  IF($AU$42=1,Бланк_0!AA141,Бланк_0!AA102)</f>
        <v>-</v>
      </c>
      <c r="AB102" s="462" t="str">
        <f xml:space="preserve">  IF($AU$42=1,Бланк_0!AB141,Бланк_0!AB102)</f>
        <v>-</v>
      </c>
      <c r="AC102" s="463" t="str">
        <f xml:space="preserve">  IF($AU$42=1,Бланк_0!AC141,Бланк_0!AC102)</f>
        <v>-</v>
      </c>
      <c r="AD102" s="464" t="str">
        <f xml:space="preserve">  IF($AU$42=1,Бланк_0!AD141,Бланк_0!AD102)</f>
        <v/>
      </c>
      <c r="AE102" s="419" t="str">
        <f xml:space="preserve">  IF($AU$42=1,Бланк_0!AE141,Бланк_0!AE102)</f>
        <v/>
      </c>
      <c r="AF102" s="464">
        <f xml:space="preserve">  IF($AU$42=1,Бланк_0!AF141,Бланк_0!AF102)</f>
        <v>10</v>
      </c>
      <c r="AG102" s="419">
        <f xml:space="preserve">  IF($AU$42=1,Бланк_0!AG141,Бланк_0!AG102)</f>
        <v>8</v>
      </c>
      <c r="AH102" s="464">
        <f xml:space="preserve">  IF($AU$42=1,Бланк_0!AH141,Бланк_0!AH102)</f>
        <v>6</v>
      </c>
      <c r="AI102" s="419">
        <f xml:space="preserve">  IF($AU$42=1,Бланк_0!AI141,Бланк_0!AI102)</f>
        <v>6</v>
      </c>
      <c r="AJ102" s="704" t="str">
        <f xml:space="preserve">  IF($AU$42=1,Бланк_0!AJ141,Бланк_0!AJ102)</f>
        <v/>
      </c>
      <c r="AK102" s="705" t="str">
        <f xml:space="preserve">  IF($AU$42=1,Бланк_0!AK141,Бланк_0!AK102)</f>
        <v/>
      </c>
      <c r="AL102" s="704">
        <f xml:space="preserve">  IF($AU$42=1,Бланк_0!AL141,Бланк_0!AL102)</f>
        <v>12.4</v>
      </c>
      <c r="AM102" s="705">
        <f xml:space="preserve">  IF($AU$42=1,Бланк_0!AM141,Бланк_0!AM102)</f>
        <v>30.8</v>
      </c>
      <c r="AN102" s="704">
        <f xml:space="preserve">  IF($AU$42=1,Бланк_0!AN141,Бланк_0!AN102)</f>
        <v>11.9</v>
      </c>
      <c r="AO102" s="705">
        <f xml:space="preserve">  IF($AU$42=1,Бланк_0!AO141,Бланк_0!AO102)</f>
        <v>42.4</v>
      </c>
      <c r="AP102" s="9"/>
      <c r="AQ102" s="278"/>
      <c r="AR102" s="278"/>
      <c r="BA102" s="278"/>
      <c r="BB102" s="278"/>
      <c r="BC102" s="278"/>
      <c r="BD102" s="278"/>
      <c r="BE102" s="278"/>
      <c r="BF102" s="278"/>
      <c r="BG102" s="278"/>
      <c r="BH102" s="278"/>
      <c r="BI102" s="278"/>
      <c r="BJ102" s="278"/>
      <c r="BK102" s="278"/>
      <c r="BL102" s="278"/>
      <c r="BM102" s="278"/>
      <c r="BN102" s="278"/>
      <c r="BO102" s="278"/>
      <c r="BP102" s="278"/>
      <c r="BQ102" s="278"/>
      <c r="BR102" s="278"/>
      <c r="BS102" s="278"/>
      <c r="BT102" s="278"/>
      <c r="BU102" s="278"/>
      <c r="BV102" s="278"/>
      <c r="BW102" s="278"/>
      <c r="BX102" s="278"/>
      <c r="BY102" s="278"/>
      <c r="BZ102" s="278"/>
      <c r="CA102" s="278"/>
      <c r="CB102" s="278"/>
      <c r="CC102" s="278"/>
      <c r="CD102" s="278"/>
      <c r="CE102" s="278"/>
      <c r="CF102" s="278"/>
      <c r="CG102" s="278"/>
      <c r="CH102" s="278"/>
      <c r="CI102" s="278"/>
      <c r="CJ102" s="278"/>
      <c r="CK102" s="278"/>
      <c r="CL102" s="278"/>
    </row>
    <row r="103" spans="1:90" ht="12" customHeight="1" x14ac:dyDescent="0.25">
      <c r="A103" s="931">
        <v>100</v>
      </c>
      <c r="B103" s="932" t="str">
        <f>Ст.прогноза!I101</f>
        <v>Заб.</v>
      </c>
      <c r="C103" s="932" t="str">
        <f>Ст.прогноза!D101</f>
        <v>Могочинский</v>
      </c>
      <c r="D103" s="933" t="str">
        <f>Ст.прогноза!E101</f>
        <v>Сковородино</v>
      </c>
      <c r="E103" s="934">
        <f>Ст.прогноза!G101</f>
        <v>5</v>
      </c>
      <c r="F103" s="460" t="str">
        <f xml:space="preserve">  IF($AU$42=1,Бланк_0!F142,Бланк_0!F103)</f>
        <v/>
      </c>
      <c r="G103" s="412" t="str">
        <f xml:space="preserve">  IF($AU$42=1,Бланк_0!G142,Бланк_0!G103)</f>
        <v/>
      </c>
      <c r="H103" s="460" t="str">
        <f xml:space="preserve">  IF($AU$42=1,Бланк_0!H142,Бланк_0!H103)</f>
        <v/>
      </c>
      <c r="I103" s="412" t="str">
        <f xml:space="preserve">  IF($AU$42=1,Бланк_0!I142,Бланк_0!I103)</f>
        <v/>
      </c>
      <c r="J103" s="460" t="str">
        <f xml:space="preserve">  IF($AU$42=1,Бланк_0!J142,Бланк_0!J103)</f>
        <v/>
      </c>
      <c r="K103" s="412" t="str">
        <f xml:space="preserve">  IF($AU$42=1,Бланк_0!K142,Бланк_0!K103)</f>
        <v/>
      </c>
      <c r="L103" s="431" t="str">
        <f xml:space="preserve">  IF($AU$42=1,Бланк_0!L142,Бланк_0!L103)</f>
        <v/>
      </c>
      <c r="M103" s="432" t="str">
        <f xml:space="preserve">  IF($AU$42=1,Бланк_0!M142,Бланк_0!M103)</f>
        <v/>
      </c>
      <c r="N103" s="461">
        <f xml:space="preserve">  IF($AU$42=1,Бланк_0!N142,Бланк_0!N103)</f>
        <v>0</v>
      </c>
      <c r="O103" s="414">
        <f xml:space="preserve">  IF($AU$42=1,Бланк_0!O142,Бланк_0!O103)</f>
        <v>0</v>
      </c>
      <c r="P103" s="461">
        <f xml:space="preserve">  IF($AU$42=1,Бланк_0!P142,Бланк_0!P103)</f>
        <v>0</v>
      </c>
      <c r="Q103" s="415">
        <f xml:space="preserve">  IF($AU$42=1,Бланк_0!Q142,Бланк_0!Q103)</f>
        <v>0</v>
      </c>
      <c r="R103" s="658" t="str">
        <f xml:space="preserve">  IF($AU$42=1,Бланк_0!R142,Бланк_0!R103)</f>
        <v/>
      </c>
      <c r="S103" s="659" t="str">
        <f xml:space="preserve">  IF($AU$42=1,Бланк_0!S142,Бланк_0!S103)</f>
        <v/>
      </c>
      <c r="T103" s="658">
        <f xml:space="preserve">  IF($AU$42=1,Бланк_0!T142,Бланк_0!T103)</f>
        <v>4.3</v>
      </c>
      <c r="U103" s="659">
        <f xml:space="preserve">  IF($AU$42=1,Бланк_0!U142,Бланк_0!U103)</f>
        <v>25.8</v>
      </c>
      <c r="V103" s="658">
        <f xml:space="preserve">  IF($AU$42=1,Бланк_0!V142,Бланк_0!V103)</f>
        <v>10.9</v>
      </c>
      <c r="W103" s="659">
        <f xml:space="preserve">  IF($AU$42=1,Бланк_0!W142,Бланк_0!W103)</f>
        <v>28.4</v>
      </c>
      <c r="X103" s="462" t="str">
        <f xml:space="preserve">  IF($AU$42=1,Бланк_0!X142,Бланк_0!X103)</f>
        <v/>
      </c>
      <c r="Y103" s="463" t="str">
        <f xml:space="preserve">  IF($AU$42=1,Бланк_0!Y142,Бланк_0!Y103)</f>
        <v/>
      </c>
      <c r="Z103" s="462" t="str">
        <f xml:space="preserve">  IF($AU$42=1,Бланк_0!Z142,Бланк_0!Z103)</f>
        <v>-</v>
      </c>
      <c r="AA103" s="463" t="str">
        <f xml:space="preserve">  IF($AU$42=1,Бланк_0!AA142,Бланк_0!AA103)</f>
        <v>-</v>
      </c>
      <c r="AB103" s="462" t="str">
        <f xml:space="preserve">  IF($AU$42=1,Бланк_0!AB142,Бланк_0!AB103)</f>
        <v>-</v>
      </c>
      <c r="AC103" s="463" t="str">
        <f xml:space="preserve">  IF($AU$42=1,Бланк_0!AC142,Бланк_0!AC103)</f>
        <v>-</v>
      </c>
      <c r="AD103" s="464" t="str">
        <f xml:space="preserve">  IF($AU$42=1,Бланк_0!AD142,Бланк_0!AD103)</f>
        <v/>
      </c>
      <c r="AE103" s="419" t="str">
        <f xml:space="preserve">  IF($AU$42=1,Бланк_0!AE142,Бланк_0!AE103)</f>
        <v/>
      </c>
      <c r="AF103" s="464">
        <f xml:space="preserve">  IF($AU$42=1,Бланк_0!AF142,Бланк_0!AF103)</f>
        <v>6</v>
      </c>
      <c r="AG103" s="419">
        <f xml:space="preserve">  IF($AU$42=1,Бланк_0!AG142,Бланк_0!AG103)</f>
        <v>5</v>
      </c>
      <c r="AH103" s="464">
        <f xml:space="preserve">  IF($AU$42=1,Бланк_0!AH142,Бланк_0!AH103)</f>
        <v>5</v>
      </c>
      <c r="AI103" s="419">
        <f xml:space="preserve">  IF($AU$42=1,Бланк_0!AI142,Бланк_0!AI103)</f>
        <v>5</v>
      </c>
      <c r="AJ103" s="704" t="str">
        <f xml:space="preserve">  IF($AU$42=1,Бланк_0!AJ142,Бланк_0!AJ103)</f>
        <v/>
      </c>
      <c r="AK103" s="705" t="str">
        <f xml:space="preserve">  IF($AU$42=1,Бланк_0!AK142,Бланк_0!AK103)</f>
        <v/>
      </c>
      <c r="AL103" s="704">
        <f xml:space="preserve">  IF($AU$42=1,Бланк_0!AL142,Бланк_0!AL103)</f>
        <v>2.2999999999999998</v>
      </c>
      <c r="AM103" s="705">
        <f xml:space="preserve">  IF($AU$42=1,Бланк_0!AM142,Бланк_0!AM103)</f>
        <v>40.799999999999997</v>
      </c>
      <c r="AN103" s="704">
        <f xml:space="preserve">  IF($AU$42=1,Бланк_0!AN142,Бланк_0!AN103)</f>
        <v>8.9</v>
      </c>
      <c r="AO103" s="705">
        <f xml:space="preserve">  IF($AU$42=1,Бланк_0!AO142,Бланк_0!AO103)</f>
        <v>43.4</v>
      </c>
      <c r="AP103" s="9"/>
      <c r="AQ103" s="278"/>
      <c r="AR103" s="278"/>
      <c r="BA103" s="278"/>
      <c r="BB103" s="278"/>
      <c r="BC103" s="278"/>
      <c r="BD103" s="278"/>
      <c r="BE103" s="278"/>
      <c r="BF103" s="278"/>
      <c r="BG103" s="278"/>
      <c r="BH103" s="278"/>
      <c r="BI103" s="278"/>
      <c r="BJ103" s="278"/>
      <c r="BK103" s="278"/>
      <c r="BL103" s="278"/>
      <c r="BM103" s="278"/>
      <c r="BN103" s="278"/>
      <c r="BO103" s="278"/>
      <c r="BP103" s="278"/>
      <c r="BQ103" s="278"/>
      <c r="BR103" s="278"/>
      <c r="BS103" s="278"/>
      <c r="BT103" s="278"/>
      <c r="BU103" s="278"/>
      <c r="BV103" s="278"/>
      <c r="BW103" s="278"/>
      <c r="BX103" s="278"/>
      <c r="BY103" s="278"/>
      <c r="BZ103" s="278"/>
      <c r="CA103" s="278"/>
      <c r="CB103" s="278"/>
      <c r="CC103" s="278"/>
      <c r="CD103" s="278"/>
      <c r="CE103" s="278"/>
      <c r="CF103" s="278"/>
      <c r="CG103" s="278"/>
      <c r="CH103" s="278"/>
      <c r="CI103" s="278"/>
      <c r="CJ103" s="278"/>
      <c r="CK103" s="278"/>
      <c r="CL103" s="278"/>
    </row>
    <row r="104" spans="1:90" ht="12" customHeight="1" x14ac:dyDescent="0.25">
      <c r="A104" s="931">
        <v>101</v>
      </c>
      <c r="B104" s="932" t="str">
        <f>Ст.прогноза!I102</f>
        <v>Заб.</v>
      </c>
      <c r="C104" s="932" t="str">
        <f>Ст.прогноза!D102</f>
        <v>Читинский</v>
      </c>
      <c r="D104" s="933" t="str">
        <f>Ст.прогноза!E102</f>
        <v>Петровский Завод</v>
      </c>
      <c r="E104" s="934">
        <f>Ст.прогноза!G102</f>
        <v>6</v>
      </c>
      <c r="F104" s="460" t="str">
        <f xml:space="preserve">  IF($AU$42=1,Бланк_0!F143,Бланк_0!F104)</f>
        <v/>
      </c>
      <c r="G104" s="412" t="str">
        <f xml:space="preserve">  IF($AU$42=1,Бланк_0!G143,Бланк_0!G104)</f>
        <v/>
      </c>
      <c r="H104" s="460" t="str">
        <f xml:space="preserve">  IF($AU$42=1,Бланк_0!H143,Бланк_0!H104)</f>
        <v/>
      </c>
      <c r="I104" s="412" t="str">
        <f xml:space="preserve">  IF($AU$42=1,Бланк_0!I143,Бланк_0!I104)</f>
        <v/>
      </c>
      <c r="J104" s="460" t="str">
        <f xml:space="preserve">  IF($AU$42=1,Бланк_0!J143,Бланк_0!J104)</f>
        <v/>
      </c>
      <c r="K104" s="412" t="str">
        <f xml:space="preserve">  IF($AU$42=1,Бланк_0!K143,Бланк_0!K104)</f>
        <v>··</v>
      </c>
      <c r="L104" s="431" t="str">
        <f xml:space="preserve">  IF($AU$42=1,Бланк_0!L143,Бланк_0!L104)</f>
        <v/>
      </c>
      <c r="M104" s="432" t="str">
        <f xml:space="preserve">  IF($AU$42=1,Бланк_0!M143,Бланк_0!M104)</f>
        <v/>
      </c>
      <c r="N104" s="461">
        <f xml:space="preserve">  IF($AU$42=1,Бланк_0!N143,Бланк_0!N104)</f>
        <v>0</v>
      </c>
      <c r="O104" s="414">
        <f xml:space="preserve">  IF($AU$42=1,Бланк_0!O143,Бланк_0!O104)</f>
        <v>0</v>
      </c>
      <c r="P104" s="461">
        <f xml:space="preserve">  IF($AU$42=1,Бланк_0!P143,Бланк_0!P104)</f>
        <v>0</v>
      </c>
      <c r="Q104" s="415">
        <f xml:space="preserve">  IF($AU$42=1,Бланк_0!Q143,Бланк_0!Q104)</f>
        <v>5</v>
      </c>
      <c r="R104" s="658" t="str">
        <f xml:space="preserve">  IF($AU$42=1,Бланк_0!R143,Бланк_0!R104)</f>
        <v/>
      </c>
      <c r="S104" s="659" t="str">
        <f xml:space="preserve">  IF($AU$42=1,Бланк_0!S143,Бланк_0!S104)</f>
        <v/>
      </c>
      <c r="T104" s="658">
        <f xml:space="preserve">  IF($AU$42=1,Бланк_0!T143,Бланк_0!T104)</f>
        <v>5.6</v>
      </c>
      <c r="U104" s="659">
        <f xml:space="preserve">  IF($AU$42=1,Бланк_0!U143,Бланк_0!U104)</f>
        <v>23.8</v>
      </c>
      <c r="V104" s="658">
        <f xml:space="preserve">  IF($AU$42=1,Бланк_0!V143,Бланк_0!V104)</f>
        <v>5.4</v>
      </c>
      <c r="W104" s="659">
        <f xml:space="preserve">  IF($AU$42=1,Бланк_0!W143,Бланк_0!W104)</f>
        <v>11</v>
      </c>
      <c r="X104" s="462" t="str">
        <f xml:space="preserve">  IF($AU$42=1,Бланк_0!X143,Бланк_0!X104)</f>
        <v/>
      </c>
      <c r="Y104" s="463" t="str">
        <f xml:space="preserve">  IF($AU$42=1,Бланк_0!Y143,Бланк_0!Y104)</f>
        <v/>
      </c>
      <c r="Z104" s="462" t="str">
        <f xml:space="preserve">  IF($AU$42=1,Бланк_0!Z143,Бланк_0!Z104)</f>
        <v>-</v>
      </c>
      <c r="AA104" s="463" t="str">
        <f xml:space="preserve">  IF($AU$42=1,Бланк_0!AA143,Бланк_0!AA104)</f>
        <v>-</v>
      </c>
      <c r="AB104" s="462" t="str">
        <f xml:space="preserve">  IF($AU$42=1,Бланк_0!AB143,Бланк_0!AB104)</f>
        <v>-</v>
      </c>
      <c r="AC104" s="463" t="str">
        <f xml:space="preserve">  IF($AU$42=1,Бланк_0!AC143,Бланк_0!AC104)</f>
        <v>-</v>
      </c>
      <c r="AD104" s="464" t="str">
        <f xml:space="preserve">  IF($AU$42=1,Бланк_0!AD143,Бланк_0!AD104)</f>
        <v/>
      </c>
      <c r="AE104" s="419" t="str">
        <f xml:space="preserve">  IF($AU$42=1,Бланк_0!AE143,Бланк_0!AE104)</f>
        <v/>
      </c>
      <c r="AF104" s="464">
        <f xml:space="preserve">  IF($AU$42=1,Бланк_0!AF143,Бланк_0!AF104)</f>
        <v>9</v>
      </c>
      <c r="AG104" s="419">
        <f xml:space="preserve">  IF($AU$42=1,Бланк_0!AG143,Бланк_0!AG104)</f>
        <v>7</v>
      </c>
      <c r="AH104" s="464">
        <f xml:space="preserve">  IF($AU$42=1,Бланк_0!AH143,Бланк_0!AH104)</f>
        <v>9</v>
      </c>
      <c r="AI104" s="419">
        <f xml:space="preserve">  IF($AU$42=1,Бланк_0!AI143,Бланк_0!AI104)</f>
        <v>11</v>
      </c>
      <c r="AJ104" s="704" t="str">
        <f xml:space="preserve">  IF($AU$42=1,Бланк_0!AJ143,Бланк_0!AJ104)</f>
        <v/>
      </c>
      <c r="AK104" s="705" t="str">
        <f xml:space="preserve">  IF($AU$42=1,Бланк_0!AK143,Бланк_0!AK104)</f>
        <v/>
      </c>
      <c r="AL104" s="704">
        <f xml:space="preserve">  IF($AU$42=1,Бланк_0!AL143,Бланк_0!AL104)</f>
        <v>3.5999999999999996</v>
      </c>
      <c r="AM104" s="705">
        <f xml:space="preserve">  IF($AU$42=1,Бланк_0!AM143,Бланк_0!AM104)</f>
        <v>38.799999999999997</v>
      </c>
      <c r="AN104" s="704">
        <f xml:space="preserve">  IF($AU$42=1,Бланк_0!AN143,Бланк_0!AN104)</f>
        <v>3.4000000000000004</v>
      </c>
      <c r="AO104" s="705">
        <f xml:space="preserve">  IF($AU$42=1,Бланк_0!AO143,Бланк_0!AO104)</f>
        <v>15</v>
      </c>
      <c r="AP104" s="9"/>
      <c r="AQ104" s="278"/>
      <c r="AR104" s="278"/>
      <c r="BA104" s="278"/>
      <c r="BB104" s="278"/>
      <c r="BC104" s="278"/>
      <c r="BD104" s="278"/>
      <c r="BE104" s="278"/>
      <c r="BF104" s="278"/>
      <c r="BG104" s="278"/>
      <c r="BH104" s="278"/>
      <c r="BI104" s="278"/>
      <c r="BJ104" s="278"/>
      <c r="BK104" s="278"/>
      <c r="BL104" s="278"/>
      <c r="BM104" s="278"/>
      <c r="BN104" s="278"/>
      <c r="BO104" s="278"/>
      <c r="BP104" s="278"/>
      <c r="BQ104" s="278"/>
      <c r="BR104" s="278"/>
      <c r="BS104" s="278"/>
      <c r="BT104" s="278"/>
      <c r="BU104" s="278"/>
      <c r="BV104" s="278"/>
      <c r="BW104" s="278"/>
      <c r="BX104" s="278"/>
      <c r="BY104" s="278"/>
      <c r="BZ104" s="278"/>
      <c r="CA104" s="278"/>
      <c r="CB104" s="278"/>
      <c r="CC104" s="278"/>
      <c r="CD104" s="278"/>
      <c r="CE104" s="278"/>
      <c r="CF104" s="278"/>
      <c r="CG104" s="278"/>
      <c r="CH104" s="278"/>
      <c r="CI104" s="278"/>
      <c r="CJ104" s="278"/>
      <c r="CK104" s="278"/>
      <c r="CL104" s="278"/>
    </row>
    <row r="105" spans="1:90" ht="12" customHeight="1" x14ac:dyDescent="0.25">
      <c r="A105" s="931">
        <v>102</v>
      </c>
      <c r="B105" s="932" t="str">
        <f>Ст.прогноза!I103</f>
        <v>Заб.</v>
      </c>
      <c r="C105" s="932" t="str">
        <f>Ст.прогноза!D103</f>
        <v>Могочинский</v>
      </c>
      <c r="D105" s="933" t="str">
        <f>Ст.прогноза!E103</f>
        <v>Ерофей Павлович</v>
      </c>
      <c r="E105" s="934">
        <f>Ст.прогноза!G103</f>
        <v>6</v>
      </c>
      <c r="F105" s="460" t="str">
        <f xml:space="preserve">  IF($AU$42=1,Бланк_0!F144,Бланк_0!F105)</f>
        <v/>
      </c>
      <c r="G105" s="412" t="str">
        <f xml:space="preserve">  IF($AU$42=1,Бланк_0!G144,Бланк_0!G105)</f>
        <v/>
      </c>
      <c r="H105" s="460" t="str">
        <f xml:space="preserve">  IF($AU$42=1,Бланк_0!H144,Бланк_0!H105)</f>
        <v/>
      </c>
      <c r="I105" s="412" t="str">
        <f xml:space="preserve">  IF($AU$42=1,Бланк_0!I144,Бланк_0!I105)</f>
        <v/>
      </c>
      <c r="J105" s="460" t="str">
        <f xml:space="preserve">  IF($AU$42=1,Бланк_0!J144,Бланк_0!J105)</f>
        <v/>
      </c>
      <c r="K105" s="412" t="str">
        <f xml:space="preserve">  IF($AU$42=1,Бланк_0!K144,Бланк_0!K105)</f>
        <v/>
      </c>
      <c r="L105" s="431" t="str">
        <f xml:space="preserve">  IF($AU$42=1,Бланк_0!L144,Бланк_0!L105)</f>
        <v/>
      </c>
      <c r="M105" s="432" t="str">
        <f xml:space="preserve">  IF($AU$42=1,Бланк_0!M144,Бланк_0!M105)</f>
        <v/>
      </c>
      <c r="N105" s="461">
        <f xml:space="preserve">  IF($AU$42=1,Бланк_0!N144,Бланк_0!N105)</f>
        <v>0</v>
      </c>
      <c r="O105" s="414">
        <f xml:space="preserve">  IF($AU$42=1,Бланк_0!O144,Бланк_0!O105)</f>
        <v>0</v>
      </c>
      <c r="P105" s="461">
        <f xml:space="preserve">  IF($AU$42=1,Бланк_0!P144,Бланк_0!P105)</f>
        <v>0</v>
      </c>
      <c r="Q105" s="415">
        <f xml:space="preserve">  IF($AU$42=1,Бланк_0!Q144,Бланк_0!Q105)</f>
        <v>0</v>
      </c>
      <c r="R105" s="658" t="str">
        <f xml:space="preserve">  IF($AU$42=1,Бланк_0!R144,Бланк_0!R105)</f>
        <v/>
      </c>
      <c r="S105" s="659" t="str">
        <f xml:space="preserve">  IF($AU$42=1,Бланк_0!S144,Бланк_0!S105)</f>
        <v/>
      </c>
      <c r="T105" s="658">
        <f xml:space="preserve">  IF($AU$42=1,Бланк_0!T144,Бланк_0!T105)</f>
        <v>5.6999999999999993</v>
      </c>
      <c r="U105" s="659">
        <f xml:space="preserve">  IF($AU$42=1,Бланк_0!U144,Бланк_0!U105)</f>
        <v>25.1</v>
      </c>
      <c r="V105" s="658">
        <f xml:space="preserve">  IF($AU$42=1,Бланк_0!V144,Бланк_0!V105)</f>
        <v>11.4</v>
      </c>
      <c r="W105" s="659">
        <f xml:space="preserve">  IF($AU$42=1,Бланк_0!W144,Бланк_0!W105)</f>
        <v>28.6</v>
      </c>
      <c r="X105" s="462" t="str">
        <f xml:space="preserve">  IF($AU$42=1,Бланк_0!X144,Бланк_0!X105)</f>
        <v/>
      </c>
      <c r="Y105" s="463" t="str">
        <f xml:space="preserve">  IF($AU$42=1,Бланк_0!Y144,Бланк_0!Y105)</f>
        <v/>
      </c>
      <c r="Z105" s="462" t="str">
        <f xml:space="preserve">  IF($AU$42=1,Бланк_0!Z144,Бланк_0!Z105)</f>
        <v>-</v>
      </c>
      <c r="AA105" s="463" t="str">
        <f xml:space="preserve">  IF($AU$42=1,Бланк_0!AA144,Бланк_0!AA105)</f>
        <v>-</v>
      </c>
      <c r="AB105" s="462" t="str">
        <f xml:space="preserve">  IF($AU$42=1,Бланк_0!AB144,Бланк_0!AB105)</f>
        <v>-</v>
      </c>
      <c r="AC105" s="463" t="str">
        <f xml:space="preserve">  IF($AU$42=1,Бланк_0!AC144,Бланк_0!AC105)</f>
        <v>-</v>
      </c>
      <c r="AD105" s="464" t="str">
        <f xml:space="preserve">  IF($AU$42=1,Бланк_0!AD144,Бланк_0!AD105)</f>
        <v/>
      </c>
      <c r="AE105" s="419" t="str">
        <f xml:space="preserve">  IF($AU$42=1,Бланк_0!AE144,Бланк_0!AE105)</f>
        <v/>
      </c>
      <c r="AF105" s="464">
        <f xml:space="preserve">  IF($AU$42=1,Бланк_0!AF144,Бланк_0!AF105)</f>
        <v>8</v>
      </c>
      <c r="AG105" s="419">
        <f xml:space="preserve">  IF($AU$42=1,Бланк_0!AG144,Бланк_0!AG105)</f>
        <v>5</v>
      </c>
      <c r="AH105" s="464">
        <f xml:space="preserve">  IF($AU$42=1,Бланк_0!AH144,Бланк_0!AH105)</f>
        <v>4</v>
      </c>
      <c r="AI105" s="419">
        <f xml:space="preserve">  IF($AU$42=1,Бланк_0!AI144,Бланк_0!AI105)</f>
        <v>4</v>
      </c>
      <c r="AJ105" s="704" t="str">
        <f xml:space="preserve">  IF($AU$42=1,Бланк_0!AJ144,Бланк_0!AJ105)</f>
        <v/>
      </c>
      <c r="AK105" s="705" t="str">
        <f xml:space="preserve">  IF($AU$42=1,Бланк_0!AK144,Бланк_0!AK105)</f>
        <v/>
      </c>
      <c r="AL105" s="704">
        <f xml:space="preserve">  IF($AU$42=1,Бланк_0!AL144,Бланк_0!AL105)</f>
        <v>3.6999999999999993</v>
      </c>
      <c r="AM105" s="705">
        <f xml:space="preserve">  IF($AU$42=1,Бланк_0!AM144,Бланк_0!AM105)</f>
        <v>40.1</v>
      </c>
      <c r="AN105" s="704">
        <f xml:space="preserve">  IF($AU$42=1,Бланк_0!AN144,Бланк_0!AN105)</f>
        <v>9.4</v>
      </c>
      <c r="AO105" s="705">
        <f xml:space="preserve">  IF($AU$42=1,Бланк_0!AO144,Бланк_0!AO105)</f>
        <v>43.6</v>
      </c>
      <c r="AP105" s="9"/>
      <c r="AQ105" s="278"/>
      <c r="AR105" s="278"/>
      <c r="BA105" s="278"/>
      <c r="BB105" s="278"/>
      <c r="BC105" s="278"/>
      <c r="BD105" s="278"/>
      <c r="BE105" s="278"/>
      <c r="BF105" s="278"/>
      <c r="BG105" s="278"/>
      <c r="BH105" s="278"/>
      <c r="BI105" s="278"/>
      <c r="BJ105" s="278"/>
      <c r="BK105" s="278"/>
      <c r="BL105" s="278"/>
      <c r="BM105" s="278"/>
      <c r="BN105" s="278"/>
      <c r="BO105" s="278"/>
      <c r="BP105" s="278"/>
      <c r="BQ105" s="278"/>
      <c r="BR105" s="278"/>
      <c r="BS105" s="278"/>
      <c r="BT105" s="278"/>
      <c r="BU105" s="278"/>
      <c r="BV105" s="278"/>
      <c r="BW105" s="278"/>
      <c r="BX105" s="278"/>
      <c r="BY105" s="278"/>
      <c r="BZ105" s="278"/>
      <c r="CA105" s="278"/>
      <c r="CB105" s="278"/>
      <c r="CC105" s="278"/>
      <c r="CD105" s="278"/>
      <c r="CE105" s="278"/>
      <c r="CF105" s="278"/>
      <c r="CG105" s="278"/>
      <c r="CH105" s="278"/>
      <c r="CI105" s="278"/>
      <c r="CJ105" s="278"/>
      <c r="CK105" s="278"/>
      <c r="CL105" s="278"/>
    </row>
    <row r="106" spans="1:90" ht="12" customHeight="1" x14ac:dyDescent="0.25">
      <c r="A106" s="947">
        <v>103</v>
      </c>
      <c r="B106" s="948" t="str">
        <f>Ст.прогноза!I104</f>
        <v>Заб.</v>
      </c>
      <c r="C106" s="948" t="str">
        <f>Ст.прогноза!D104</f>
        <v>Свободненский</v>
      </c>
      <c r="D106" s="949" t="str">
        <f>Ст.прогноза!E104</f>
        <v>Белогорск</v>
      </c>
      <c r="E106" s="950">
        <f>Ст.прогноза!G104</f>
        <v>6</v>
      </c>
      <c r="F106" s="660" t="str">
        <f xml:space="preserve">  IF($AU$42=1,Бланк_0!F145,Бланк_0!F106)</f>
        <v/>
      </c>
      <c r="G106" s="661" t="str">
        <f xml:space="preserve">  IF($AU$42=1,Бланк_0!G145,Бланк_0!G106)</f>
        <v/>
      </c>
      <c r="H106" s="660" t="str">
        <f xml:space="preserve">  IF($AU$42=1,Бланк_0!H145,Бланк_0!H106)</f>
        <v/>
      </c>
      <c r="I106" s="661" t="str">
        <f xml:space="preserve">  IF($AU$42=1,Бланк_0!I145,Бланк_0!I106)</f>
        <v/>
      </c>
      <c r="J106" s="660" t="str">
        <f xml:space="preserve">  IF($AU$42=1,Бланк_0!J145,Бланк_0!J106)</f>
        <v/>
      </c>
      <c r="K106" s="661" t="str">
        <f xml:space="preserve">  IF($AU$42=1,Бланк_0!K145,Бланк_0!K106)</f>
        <v/>
      </c>
      <c r="L106" s="466" t="str">
        <f xml:space="preserve">  IF($AU$42=1,Бланк_0!L145,Бланк_0!L106)</f>
        <v/>
      </c>
      <c r="M106" s="471" t="str">
        <f xml:space="preserve">  IF($AU$42=1,Бланк_0!M145,Бланк_0!M106)</f>
        <v/>
      </c>
      <c r="N106" s="662">
        <f xml:space="preserve">  IF($AU$42=1,Бланк_0!N145,Бланк_0!N106)</f>
        <v>0</v>
      </c>
      <c r="O106" s="664">
        <f xml:space="preserve">  IF($AU$42=1,Бланк_0!O145,Бланк_0!O106)</f>
        <v>0</v>
      </c>
      <c r="P106" s="662">
        <f xml:space="preserve">  IF($AU$42=1,Бланк_0!P145,Бланк_0!P106)</f>
        <v>0</v>
      </c>
      <c r="Q106" s="663">
        <f xml:space="preserve">  IF($AU$42=1,Бланк_0!Q145,Бланк_0!Q106)</f>
        <v>0</v>
      </c>
      <c r="R106" s="665" t="str">
        <f xml:space="preserve">  IF($AU$42=1,Бланк_0!R145,Бланк_0!R106)</f>
        <v/>
      </c>
      <c r="S106" s="666" t="str">
        <f xml:space="preserve">  IF($AU$42=1,Бланк_0!S145,Бланк_0!S106)</f>
        <v/>
      </c>
      <c r="T106" s="665">
        <f xml:space="preserve">  IF($AU$42=1,Бланк_0!T145,Бланк_0!T106)</f>
        <v>14.8</v>
      </c>
      <c r="U106" s="666">
        <f xml:space="preserve">  IF($AU$42=1,Бланк_0!U145,Бланк_0!U106)</f>
        <v>23.2</v>
      </c>
      <c r="V106" s="665">
        <f xml:space="preserve">  IF($AU$42=1,Бланк_0!V145,Бланк_0!V106)</f>
        <v>14.1</v>
      </c>
      <c r="W106" s="666">
        <f xml:space="preserve">  IF($AU$42=1,Бланк_0!W145,Бланк_0!W106)</f>
        <v>26</v>
      </c>
      <c r="X106" s="1047" t="str">
        <f xml:space="preserve">  IF($AU$42=1,Бланк_0!X145,Бланк_0!X106)</f>
        <v/>
      </c>
      <c r="Y106" s="1048" t="str">
        <f xml:space="preserve">  IF($AU$42=1,Бланк_0!Y145,Бланк_0!Y106)</f>
        <v/>
      </c>
      <c r="Z106" s="1047" t="str">
        <f xml:space="preserve">  IF($AU$42=1,Бланк_0!Z145,Бланк_0!Z106)</f>
        <v>-</v>
      </c>
      <c r="AA106" s="1048" t="str">
        <f xml:space="preserve">  IF($AU$42=1,Бланк_0!AA145,Бланк_0!AA106)</f>
        <v>-</v>
      </c>
      <c r="AB106" s="1047" t="str">
        <f xml:space="preserve">  IF($AU$42=1,Бланк_0!AB145,Бланк_0!AB106)</f>
        <v>-</v>
      </c>
      <c r="AC106" s="1048" t="str">
        <f xml:space="preserve">  IF($AU$42=1,Бланк_0!AC145,Бланк_0!AC106)</f>
        <v>-</v>
      </c>
      <c r="AD106" s="667" t="str">
        <f xml:space="preserve">  IF($AU$42=1,Бланк_0!AD145,Бланк_0!AD106)</f>
        <v/>
      </c>
      <c r="AE106" s="668" t="str">
        <f xml:space="preserve">  IF($AU$42=1,Бланк_0!AE145,Бланк_0!AE106)</f>
        <v/>
      </c>
      <c r="AF106" s="667">
        <f xml:space="preserve">  IF($AU$42=1,Бланк_0!AF145,Бланк_0!AF106)</f>
        <v>9</v>
      </c>
      <c r="AG106" s="668">
        <f xml:space="preserve">  IF($AU$42=1,Бланк_0!AG145,Бланк_0!AG106)</f>
        <v>8</v>
      </c>
      <c r="AH106" s="667">
        <f xml:space="preserve">  IF($AU$42=1,Бланк_0!AH145,Бланк_0!AH106)</f>
        <v>7</v>
      </c>
      <c r="AI106" s="668">
        <f xml:space="preserve">  IF($AU$42=1,Бланк_0!AI145,Бланк_0!AI106)</f>
        <v>6</v>
      </c>
      <c r="AJ106" s="1049" t="str">
        <f xml:space="preserve">  IF($AU$42=1,Бланк_0!AJ145,Бланк_0!AJ106)</f>
        <v/>
      </c>
      <c r="AK106" s="1050" t="str">
        <f xml:space="preserve">  IF($AU$42=1,Бланк_0!AK145,Бланк_0!AK106)</f>
        <v/>
      </c>
      <c r="AL106" s="1049">
        <f xml:space="preserve">  IF($AU$42=1,Бланк_0!AL145,Бланк_0!AL106)</f>
        <v>12.8</v>
      </c>
      <c r="AM106" s="1050">
        <f xml:space="preserve">  IF($AU$42=1,Бланк_0!AM145,Бланк_0!AM106)</f>
        <v>30.2</v>
      </c>
      <c r="AN106" s="1049">
        <f xml:space="preserve">  IF($AU$42=1,Бланк_0!AN145,Бланк_0!AN106)</f>
        <v>12.1</v>
      </c>
      <c r="AO106" s="1050">
        <f xml:space="preserve">  IF($AU$42=1,Бланк_0!AO145,Бланк_0!AO106)</f>
        <v>39</v>
      </c>
      <c r="AP106" s="9"/>
      <c r="AQ106" s="278"/>
      <c r="AR106" s="278"/>
      <c r="BA106" s="278"/>
      <c r="BB106" s="278"/>
      <c r="BC106" s="278"/>
      <c r="BD106" s="278"/>
      <c r="BE106" s="278"/>
      <c r="BF106" s="278"/>
      <c r="BG106" s="278"/>
      <c r="BH106" s="278"/>
      <c r="BI106" s="278"/>
      <c r="BJ106" s="278"/>
      <c r="BK106" s="278"/>
      <c r="BL106" s="278"/>
      <c r="BM106" s="278"/>
      <c r="BN106" s="278"/>
      <c r="BO106" s="278"/>
      <c r="BP106" s="278"/>
      <c r="BQ106" s="278"/>
      <c r="BR106" s="278"/>
      <c r="BS106" s="278"/>
      <c r="BT106" s="278"/>
      <c r="BU106" s="278"/>
      <c r="BV106" s="278"/>
      <c r="BW106" s="278"/>
      <c r="BX106" s="278"/>
      <c r="BY106" s="278"/>
      <c r="BZ106" s="278"/>
      <c r="CA106" s="278"/>
      <c r="CB106" s="278"/>
      <c r="CC106" s="278"/>
      <c r="CD106" s="278"/>
      <c r="CE106" s="278"/>
      <c r="CF106" s="278"/>
      <c r="CG106" s="278"/>
      <c r="CH106" s="278"/>
      <c r="CI106" s="278"/>
      <c r="CJ106" s="278"/>
      <c r="CK106" s="278"/>
      <c r="CL106" s="278"/>
    </row>
    <row r="107" spans="1:90" ht="12" customHeight="1" x14ac:dyDescent="0.25">
      <c r="A107" s="943">
        <v>104</v>
      </c>
      <c r="B107" s="944" t="str">
        <f>Ст.прогноза!I105</f>
        <v>Дал.</v>
      </c>
      <c r="C107" s="944" t="str">
        <f>Ст.прогноза!D105</f>
        <v>Хабаровский</v>
      </c>
      <c r="D107" s="945" t="str">
        <f>Ст.прогноза!E105</f>
        <v>Хабаровск</v>
      </c>
      <c r="E107" s="946">
        <f>Ст.прогноза!G105</f>
        <v>7</v>
      </c>
      <c r="F107" s="460" t="str">
        <f xml:space="preserve">  IF($AU$42=1,Бланк_0!F146,Бланк_0!F107)</f>
        <v/>
      </c>
      <c r="G107" s="412" t="str">
        <f xml:space="preserve">  IF($AU$42=1,Бланк_0!G146,Бланк_0!G107)</f>
        <v/>
      </c>
      <c r="H107" s="460" t="str">
        <f xml:space="preserve">  IF($AU$42=1,Бланк_0!H146,Бланк_0!H107)</f>
        <v>·</v>
      </c>
      <c r="I107" s="412" t="str">
        <f xml:space="preserve">  IF($AU$42=1,Бланк_0!I146,Бланк_0!I107)</f>
        <v/>
      </c>
      <c r="J107" s="460" t="str">
        <f xml:space="preserve">  IF($AU$42=1,Бланк_0!J146,Бланк_0!J107)</f>
        <v/>
      </c>
      <c r="K107" s="412" t="str">
        <f xml:space="preserve">  IF($AU$42=1,Бланк_0!K146,Бланк_0!K107)</f>
        <v/>
      </c>
      <c r="L107" s="461" t="str">
        <f xml:space="preserve">  IF($AU$42=1,Бланк_0!L146,Бланк_0!L107)</f>
        <v/>
      </c>
      <c r="M107" s="414" t="str">
        <f xml:space="preserve">  IF($AU$42=1,Бланк_0!M146,Бланк_0!M107)</f>
        <v/>
      </c>
      <c r="N107" s="461">
        <f xml:space="preserve">  IF($AU$42=1,Бланк_0!N146,Бланк_0!N107)</f>
        <v>1</v>
      </c>
      <c r="O107" s="414">
        <f xml:space="preserve">  IF($AU$42=1,Бланк_0!O146,Бланк_0!O107)</f>
        <v>0</v>
      </c>
      <c r="P107" s="461">
        <f xml:space="preserve">  IF($AU$42=1,Бланк_0!P146,Бланк_0!P107)</f>
        <v>0</v>
      </c>
      <c r="Q107" s="415">
        <f xml:space="preserve">  IF($AU$42=1,Бланк_0!Q146,Бланк_0!Q107)</f>
        <v>0</v>
      </c>
      <c r="R107" s="658" t="str">
        <f xml:space="preserve">  IF($AU$42=1,Бланк_0!R146,Бланк_0!R107)</f>
        <v/>
      </c>
      <c r="S107" s="659" t="str">
        <f xml:space="preserve">  IF($AU$42=1,Бланк_0!S146,Бланк_0!S107)</f>
        <v/>
      </c>
      <c r="T107" s="658">
        <f xml:space="preserve">  IF($AU$42=1,Бланк_0!T146,Бланк_0!T107)</f>
        <v>19.600000000000001</v>
      </c>
      <c r="U107" s="659">
        <f xml:space="preserve">  IF($AU$42=1,Бланк_0!U146,Бланк_0!U107)</f>
        <v>21</v>
      </c>
      <c r="V107" s="658">
        <f xml:space="preserve">  IF($AU$42=1,Бланк_0!V146,Бланк_0!V107)</f>
        <v>17</v>
      </c>
      <c r="W107" s="659">
        <f xml:space="preserve">  IF($AU$42=1,Бланк_0!W146,Бланк_0!W107)</f>
        <v>18.8</v>
      </c>
      <c r="X107" s="462" t="str">
        <f xml:space="preserve">  IF($AU$42=1,Бланк_0!X146,Бланк_0!X107)</f>
        <v/>
      </c>
      <c r="Y107" s="463" t="str">
        <f xml:space="preserve">  IF($AU$42=1,Бланк_0!Y146,Бланк_0!Y107)</f>
        <v/>
      </c>
      <c r="Z107" s="462" t="str">
        <f xml:space="preserve">  IF($AU$42=1,Бланк_0!Z146,Бланк_0!Z107)</f>
        <v>-</v>
      </c>
      <c r="AA107" s="463" t="str">
        <f xml:space="preserve">  IF($AU$42=1,Бланк_0!AA146,Бланк_0!AA107)</f>
        <v>-</v>
      </c>
      <c r="AB107" s="462" t="str">
        <f xml:space="preserve">  IF($AU$42=1,Бланк_0!AB146,Бланк_0!AB107)</f>
        <v>-</v>
      </c>
      <c r="AC107" s="463" t="str">
        <f xml:space="preserve">  IF($AU$42=1,Бланк_0!AC146,Бланк_0!AC107)</f>
        <v>-</v>
      </c>
      <c r="AD107" s="464" t="str">
        <f xml:space="preserve">  IF($AU$42=1,Бланк_0!AD146,Бланк_0!AD107)</f>
        <v/>
      </c>
      <c r="AE107" s="419" t="str">
        <f xml:space="preserve">  IF($AU$42=1,Бланк_0!AE146,Бланк_0!AE107)</f>
        <v/>
      </c>
      <c r="AF107" s="464">
        <f xml:space="preserve">  IF($AU$42=1,Бланк_0!AF146,Бланк_0!AF107)</f>
        <v>8</v>
      </c>
      <c r="AG107" s="419">
        <f xml:space="preserve">  IF($AU$42=1,Бланк_0!AG146,Бланк_0!AG107)</f>
        <v>10</v>
      </c>
      <c r="AH107" s="464">
        <f xml:space="preserve">  IF($AU$42=1,Бланк_0!AH146,Бланк_0!AH107)</f>
        <v>9</v>
      </c>
      <c r="AI107" s="419">
        <f xml:space="preserve">  IF($AU$42=1,Бланк_0!AI146,Бланк_0!AI107)</f>
        <v>6</v>
      </c>
      <c r="AJ107" s="704" t="str">
        <f xml:space="preserve">  IF($AU$42=1,Бланк_0!AJ146,Бланк_0!AJ107)</f>
        <v/>
      </c>
      <c r="AK107" s="705" t="str">
        <f xml:space="preserve">  IF($AU$42=1,Бланк_0!AK146,Бланк_0!AK107)</f>
        <v/>
      </c>
      <c r="AL107" s="704">
        <f xml:space="preserve">  IF($AU$42=1,Бланк_0!AL146,Бланк_0!AL107)</f>
        <v>17.600000000000001</v>
      </c>
      <c r="AM107" s="705">
        <f xml:space="preserve">  IF($AU$42=1,Бланк_0!AM146,Бланк_0!AM107)</f>
        <v>31</v>
      </c>
      <c r="AN107" s="704">
        <f xml:space="preserve">  IF($AU$42=1,Бланк_0!AN146,Бланк_0!AN107)</f>
        <v>15</v>
      </c>
      <c r="AO107" s="705">
        <f xml:space="preserve">  IF($AU$42=1,Бланк_0!AO146,Бланк_0!AO107)</f>
        <v>25.8</v>
      </c>
      <c r="AP107" s="9"/>
      <c r="AQ107" s="278"/>
      <c r="AR107" s="278"/>
      <c r="BA107" s="278"/>
      <c r="BB107" s="278"/>
      <c r="BC107" s="278"/>
      <c r="BD107" s="278"/>
      <c r="BE107" s="278"/>
      <c r="BF107" s="278"/>
      <c r="BG107" s="278"/>
      <c r="BH107" s="278"/>
      <c r="BI107" s="278"/>
      <c r="BJ107" s="278"/>
      <c r="BK107" s="278"/>
      <c r="BL107" s="278"/>
      <c r="BM107" s="278"/>
      <c r="BN107" s="278"/>
      <c r="BO107" s="278"/>
      <c r="BP107" s="278"/>
      <c r="BQ107" s="278"/>
      <c r="BR107" s="278"/>
      <c r="BS107" s="278"/>
      <c r="BT107" s="278"/>
      <c r="BU107" s="278"/>
      <c r="BV107" s="278"/>
      <c r="BW107" s="278"/>
      <c r="BX107" s="278"/>
      <c r="BY107" s="278"/>
      <c r="BZ107" s="278"/>
      <c r="CA107" s="278"/>
      <c r="CB107" s="278"/>
      <c r="CC107" s="278"/>
      <c r="CD107" s="278"/>
      <c r="CE107" s="278"/>
      <c r="CF107" s="278"/>
      <c r="CG107" s="278"/>
      <c r="CH107" s="278"/>
      <c r="CI107" s="278"/>
      <c r="CJ107" s="278"/>
      <c r="CK107" s="278"/>
      <c r="CL107" s="278"/>
    </row>
    <row r="108" spans="1:90" ht="12" customHeight="1" x14ac:dyDescent="0.25">
      <c r="A108" s="931">
        <v>105</v>
      </c>
      <c r="B108" s="932" t="str">
        <f>Ст.прогноза!I106</f>
        <v>Дал.</v>
      </c>
      <c r="C108" s="932" t="str">
        <f>Ст.прогноза!D106</f>
        <v>Владивостокский</v>
      </c>
      <c r="D108" s="933" t="str">
        <f>Ст.прогноза!E106</f>
        <v>Владивосток</v>
      </c>
      <c r="E108" s="934">
        <f>Ст.прогноза!G106</f>
        <v>7</v>
      </c>
      <c r="F108" s="460" t="str">
        <f xml:space="preserve">  IF($AU$42=1,Бланк_0!F147,Бланк_0!F108)</f>
        <v/>
      </c>
      <c r="G108" s="412" t="str">
        <f xml:space="preserve">  IF($AU$42=1,Бланк_0!G147,Бланк_0!G108)</f>
        <v/>
      </c>
      <c r="H108" s="460" t="str">
        <f xml:space="preserve">  IF($AU$42=1,Бланк_0!H147,Бланк_0!H108)</f>
        <v/>
      </c>
      <c r="I108" s="412" t="str">
        <f xml:space="preserve">  IF($AU$42=1,Бланк_0!I147,Бланк_0!I108)</f>
        <v/>
      </c>
      <c r="J108" s="460" t="str">
        <f xml:space="preserve">  IF($AU$42=1,Бланк_0!J147,Бланк_0!J108)</f>
        <v/>
      </c>
      <c r="K108" s="412" t="str">
        <f xml:space="preserve">  IF($AU$42=1,Бланк_0!K147,Бланк_0!K108)</f>
        <v/>
      </c>
      <c r="L108" s="431" t="str">
        <f xml:space="preserve">  IF($AU$42=1,Бланк_0!L147,Бланк_0!L108)</f>
        <v/>
      </c>
      <c r="M108" s="432" t="str">
        <f xml:space="preserve">  IF($AU$42=1,Бланк_0!M147,Бланк_0!M108)</f>
        <v/>
      </c>
      <c r="N108" s="461">
        <f xml:space="preserve">  IF($AU$42=1,Бланк_0!N147,Бланк_0!N108)</f>
        <v>0</v>
      </c>
      <c r="O108" s="414">
        <f xml:space="preserve">  IF($AU$42=1,Бланк_0!O147,Бланк_0!O108)</f>
        <v>0</v>
      </c>
      <c r="P108" s="461">
        <f xml:space="preserve">  IF($AU$42=1,Бланк_0!P147,Бланк_0!P108)</f>
        <v>0</v>
      </c>
      <c r="Q108" s="415">
        <f xml:space="preserve">  IF($AU$42=1,Бланк_0!Q147,Бланк_0!Q108)</f>
        <v>0</v>
      </c>
      <c r="R108" s="658" t="str">
        <f xml:space="preserve">  IF($AU$42=1,Бланк_0!R147,Бланк_0!R108)</f>
        <v/>
      </c>
      <c r="S108" s="659" t="str">
        <f xml:space="preserve">  IF($AU$42=1,Бланк_0!S147,Бланк_0!S108)</f>
        <v/>
      </c>
      <c r="T108" s="658">
        <f xml:space="preserve">  IF($AU$42=1,Бланк_0!T147,Бланк_0!T108)</f>
        <v>17.7</v>
      </c>
      <c r="U108" s="659">
        <f xml:space="preserve">  IF($AU$42=1,Бланк_0!U147,Бланк_0!U108)</f>
        <v>26.6</v>
      </c>
      <c r="V108" s="658">
        <f xml:space="preserve">  IF($AU$42=1,Бланк_0!V147,Бланк_0!V108)</f>
        <v>18</v>
      </c>
      <c r="W108" s="659">
        <f xml:space="preserve">  IF($AU$42=1,Бланк_0!W147,Бланк_0!W108)</f>
        <v>24.4</v>
      </c>
      <c r="X108" s="462" t="str">
        <f xml:space="preserve">  IF($AU$42=1,Бланк_0!X147,Бланк_0!X108)</f>
        <v/>
      </c>
      <c r="Y108" s="463" t="str">
        <f xml:space="preserve">  IF($AU$42=1,Бланк_0!Y147,Бланк_0!Y108)</f>
        <v/>
      </c>
      <c r="Z108" s="462" t="str">
        <f xml:space="preserve">  IF($AU$42=1,Бланк_0!Z147,Бланк_0!Z108)</f>
        <v>-</v>
      </c>
      <c r="AA108" s="463" t="str">
        <f xml:space="preserve">  IF($AU$42=1,Бланк_0!AA147,Бланк_0!AA108)</f>
        <v>-</v>
      </c>
      <c r="AB108" s="462" t="str">
        <f xml:space="preserve">  IF($AU$42=1,Бланк_0!AB147,Бланк_0!AB108)</f>
        <v>-</v>
      </c>
      <c r="AC108" s="463" t="str">
        <f xml:space="preserve">  IF($AU$42=1,Бланк_0!AC147,Бланк_0!AC108)</f>
        <v>-</v>
      </c>
      <c r="AD108" s="464" t="str">
        <f xml:space="preserve">  IF($AU$42=1,Бланк_0!AD147,Бланк_0!AD108)</f>
        <v/>
      </c>
      <c r="AE108" s="419" t="str">
        <f xml:space="preserve">  IF($AU$42=1,Бланк_0!AE147,Бланк_0!AE108)</f>
        <v/>
      </c>
      <c r="AF108" s="464">
        <f xml:space="preserve">  IF($AU$42=1,Бланк_0!AF147,Бланк_0!AF108)</f>
        <v>4</v>
      </c>
      <c r="AG108" s="419">
        <f xml:space="preserve">  IF($AU$42=1,Бланк_0!AG147,Бланк_0!AG108)</f>
        <v>6</v>
      </c>
      <c r="AH108" s="464">
        <f xml:space="preserve">  IF($AU$42=1,Бланк_0!AH147,Бланк_0!AH108)</f>
        <v>8</v>
      </c>
      <c r="AI108" s="419">
        <f xml:space="preserve">  IF($AU$42=1,Бланк_0!AI147,Бланк_0!AI108)</f>
        <v>10</v>
      </c>
      <c r="AJ108" s="704" t="str">
        <f xml:space="preserve">  IF($AU$42=1,Бланк_0!AJ147,Бланк_0!AJ108)</f>
        <v/>
      </c>
      <c r="AK108" s="705" t="str">
        <f xml:space="preserve">  IF($AU$42=1,Бланк_0!AK147,Бланк_0!AK108)</f>
        <v/>
      </c>
      <c r="AL108" s="704">
        <f xml:space="preserve">  IF($AU$42=1,Бланк_0!AL147,Бланк_0!AL108)</f>
        <v>15.7</v>
      </c>
      <c r="AM108" s="705">
        <f xml:space="preserve">  IF($AU$42=1,Бланк_0!AM147,Бланк_0!AM108)</f>
        <v>41.6</v>
      </c>
      <c r="AN108" s="704">
        <f xml:space="preserve">  IF($AU$42=1,Бланк_0!AN147,Бланк_0!AN108)</f>
        <v>16</v>
      </c>
      <c r="AO108" s="705">
        <f xml:space="preserve">  IF($AU$42=1,Бланк_0!AO147,Бланк_0!AO108)</f>
        <v>38.4</v>
      </c>
      <c r="AP108" s="9"/>
      <c r="AQ108" s="278"/>
      <c r="AR108" s="278"/>
      <c r="BA108" s="278"/>
      <c r="BB108" s="278"/>
      <c r="BC108" s="278"/>
      <c r="BD108" s="278"/>
      <c r="BE108" s="278"/>
      <c r="BF108" s="278"/>
      <c r="BG108" s="278"/>
      <c r="BH108" s="278"/>
      <c r="BI108" s="278"/>
      <c r="BJ108" s="278"/>
      <c r="BK108" s="278"/>
      <c r="BL108" s="278"/>
      <c r="BM108" s="278"/>
      <c r="BN108" s="278"/>
      <c r="BO108" s="278"/>
      <c r="BP108" s="278"/>
      <c r="BQ108" s="278"/>
      <c r="BR108" s="278"/>
      <c r="BS108" s="278"/>
      <c r="BT108" s="278"/>
      <c r="BU108" s="278"/>
      <c r="BV108" s="278"/>
      <c r="BW108" s="278"/>
      <c r="BX108" s="278"/>
      <c r="BY108" s="278"/>
      <c r="BZ108" s="278"/>
      <c r="CA108" s="278"/>
      <c r="CB108" s="278"/>
      <c r="CC108" s="278"/>
      <c r="CD108" s="278"/>
      <c r="CE108" s="278"/>
      <c r="CF108" s="278"/>
      <c r="CG108" s="278"/>
      <c r="CH108" s="278"/>
      <c r="CI108" s="278"/>
      <c r="CJ108" s="278"/>
      <c r="CK108" s="278"/>
      <c r="CL108" s="278"/>
    </row>
    <row r="109" spans="1:90" ht="12" customHeight="1" x14ac:dyDescent="0.25">
      <c r="A109" s="931">
        <v>106</v>
      </c>
      <c r="B109" s="932" t="str">
        <f>Ст.прогноза!I107</f>
        <v>Дал.</v>
      </c>
      <c r="C109" s="932" t="str">
        <f>Ст.прогноза!D107</f>
        <v>Комсомольский</v>
      </c>
      <c r="D109" s="933" t="str">
        <f>Ст.прогноза!E107</f>
        <v>Комсомольск-на -Амуре</v>
      </c>
      <c r="E109" s="934">
        <f>Ст.прогноза!G107</f>
        <v>7</v>
      </c>
      <c r="F109" s="460" t="str">
        <f xml:space="preserve">  IF($AU$42=1,Бланк_0!F148,Бланк_0!F109)</f>
        <v/>
      </c>
      <c r="G109" s="412" t="str">
        <f xml:space="preserve">  IF($AU$42=1,Бланк_0!G148,Бланк_0!G109)</f>
        <v/>
      </c>
      <c r="H109" s="460" t="str">
        <f xml:space="preserve">  IF($AU$42=1,Бланк_0!H148,Бланк_0!H109)</f>
        <v/>
      </c>
      <c r="I109" s="412" t="str">
        <f xml:space="preserve">  IF($AU$42=1,Бланк_0!I148,Бланк_0!I109)</f>
        <v/>
      </c>
      <c r="J109" s="460" t="str">
        <f xml:space="preserve">  IF($AU$42=1,Бланк_0!J148,Бланк_0!J109)</f>
        <v/>
      </c>
      <c r="K109" s="412" t="str">
        <f xml:space="preserve">  IF($AU$42=1,Бланк_0!K148,Бланк_0!K109)</f>
        <v/>
      </c>
      <c r="L109" s="431" t="str">
        <f xml:space="preserve">  IF($AU$42=1,Бланк_0!L148,Бланк_0!L109)</f>
        <v/>
      </c>
      <c r="M109" s="432" t="str">
        <f xml:space="preserve">  IF($AU$42=1,Бланк_0!M148,Бланк_0!M109)</f>
        <v/>
      </c>
      <c r="N109" s="461">
        <f xml:space="preserve">  IF($AU$42=1,Бланк_0!N148,Бланк_0!N109)</f>
        <v>0</v>
      </c>
      <c r="O109" s="414">
        <f xml:space="preserve">  IF($AU$42=1,Бланк_0!O148,Бланк_0!O109)</f>
        <v>0</v>
      </c>
      <c r="P109" s="461">
        <f xml:space="preserve">  IF($AU$42=1,Бланк_0!P148,Бланк_0!P109)</f>
        <v>0</v>
      </c>
      <c r="Q109" s="415">
        <f xml:space="preserve">  IF($AU$42=1,Бланк_0!Q148,Бланк_0!Q109)</f>
        <v>0</v>
      </c>
      <c r="R109" s="658" t="str">
        <f xml:space="preserve">  IF($AU$42=1,Бланк_0!R148,Бланк_0!R109)</f>
        <v/>
      </c>
      <c r="S109" s="659" t="str">
        <f xml:space="preserve">  IF($AU$42=1,Бланк_0!S148,Бланк_0!S109)</f>
        <v/>
      </c>
      <c r="T109" s="658">
        <f xml:space="preserve">  IF($AU$42=1,Бланк_0!T148,Бланк_0!T109)</f>
        <v>14.2</v>
      </c>
      <c r="U109" s="659">
        <f xml:space="preserve">  IF($AU$42=1,Бланк_0!U148,Бланк_0!U109)</f>
        <v>23.7</v>
      </c>
      <c r="V109" s="658">
        <f xml:space="preserve">  IF($AU$42=1,Бланк_0!V148,Бланк_0!V109)</f>
        <v>13.1</v>
      </c>
      <c r="W109" s="659">
        <f xml:space="preserve">  IF($AU$42=1,Бланк_0!W148,Бланк_0!W109)</f>
        <v>24.7</v>
      </c>
      <c r="X109" s="462" t="str">
        <f xml:space="preserve">  IF($AU$42=1,Бланк_0!X148,Бланк_0!X109)</f>
        <v/>
      </c>
      <c r="Y109" s="463" t="str">
        <f xml:space="preserve">  IF($AU$42=1,Бланк_0!Y148,Бланк_0!Y109)</f>
        <v/>
      </c>
      <c r="Z109" s="462" t="str">
        <f xml:space="preserve">  IF($AU$42=1,Бланк_0!Z148,Бланк_0!Z109)</f>
        <v>-</v>
      </c>
      <c r="AA109" s="463" t="str">
        <f xml:space="preserve">  IF($AU$42=1,Бланк_0!AA148,Бланк_0!AA109)</f>
        <v>-</v>
      </c>
      <c r="AB109" s="462" t="str">
        <f xml:space="preserve">  IF($AU$42=1,Бланк_0!AB148,Бланк_0!AB109)</f>
        <v>-</v>
      </c>
      <c r="AC109" s="463" t="str">
        <f xml:space="preserve">  IF($AU$42=1,Бланк_0!AC148,Бланк_0!AC109)</f>
        <v>-</v>
      </c>
      <c r="AD109" s="464" t="str">
        <f xml:space="preserve">  IF($AU$42=1,Бланк_0!AD148,Бланк_0!AD109)</f>
        <v/>
      </c>
      <c r="AE109" s="419" t="str">
        <f xml:space="preserve">  IF($AU$42=1,Бланк_0!AE148,Бланк_0!AE109)</f>
        <v/>
      </c>
      <c r="AF109" s="464">
        <f xml:space="preserve">  IF($AU$42=1,Бланк_0!AF148,Бланк_0!AF109)</f>
        <v>15</v>
      </c>
      <c r="AG109" s="419">
        <f xml:space="preserve">  IF($AU$42=1,Бланк_0!AG148,Бланк_0!AG109)</f>
        <v>6</v>
      </c>
      <c r="AH109" s="464">
        <f xml:space="preserve">  IF($AU$42=1,Бланк_0!AH148,Бланк_0!AH109)</f>
        <v>6</v>
      </c>
      <c r="AI109" s="419">
        <f xml:space="preserve">  IF($AU$42=1,Бланк_0!AI148,Бланк_0!AI109)</f>
        <v>5</v>
      </c>
      <c r="AJ109" s="704" t="str">
        <f xml:space="preserve">  IF($AU$42=1,Бланк_0!AJ148,Бланк_0!AJ109)</f>
        <v/>
      </c>
      <c r="AK109" s="705" t="str">
        <f xml:space="preserve">  IF($AU$42=1,Бланк_0!AK148,Бланк_0!AK109)</f>
        <v/>
      </c>
      <c r="AL109" s="704">
        <f xml:space="preserve">  IF($AU$42=1,Бланк_0!AL148,Бланк_0!AL109)</f>
        <v>12.2</v>
      </c>
      <c r="AM109" s="705">
        <f xml:space="preserve">  IF($AU$42=1,Бланк_0!AM148,Бланк_0!AM109)</f>
        <v>33.700000000000003</v>
      </c>
      <c r="AN109" s="704">
        <f xml:space="preserve">  IF($AU$42=1,Бланк_0!AN148,Бланк_0!AN109)</f>
        <v>11.1</v>
      </c>
      <c r="AO109" s="705">
        <f xml:space="preserve">  IF($AU$42=1,Бланк_0!AO148,Бланк_0!AO109)</f>
        <v>31.6</v>
      </c>
      <c r="AP109" s="9"/>
      <c r="AQ109" s="278"/>
      <c r="AR109" s="278"/>
      <c r="BA109" s="278"/>
      <c r="BB109" s="278"/>
      <c r="BC109" s="278"/>
      <c r="BD109" s="278"/>
      <c r="BE109" s="278"/>
      <c r="BF109" s="278"/>
      <c r="BG109" s="278"/>
      <c r="BH109" s="278"/>
      <c r="BI109" s="278"/>
      <c r="BJ109" s="278"/>
      <c r="BK109" s="278"/>
      <c r="BL109" s="278"/>
      <c r="BM109" s="278"/>
      <c r="BN109" s="278"/>
      <c r="BO109" s="278"/>
      <c r="BP109" s="278"/>
      <c r="BQ109" s="278"/>
      <c r="BR109" s="278"/>
      <c r="BS109" s="278"/>
      <c r="BT109" s="278"/>
      <c r="BU109" s="278"/>
      <c r="BV109" s="278"/>
      <c r="BW109" s="278"/>
      <c r="BX109" s="278"/>
      <c r="BY109" s="278"/>
      <c r="BZ109" s="278"/>
      <c r="CA109" s="278"/>
      <c r="CB109" s="278"/>
      <c r="CC109" s="278"/>
      <c r="CD109" s="278"/>
      <c r="CE109" s="278"/>
      <c r="CF109" s="278"/>
      <c r="CG109" s="278"/>
      <c r="CH109" s="278"/>
      <c r="CI109" s="278"/>
      <c r="CJ109" s="278"/>
      <c r="CK109" s="278"/>
      <c r="CL109" s="278"/>
    </row>
    <row r="110" spans="1:90" ht="12" customHeight="1" x14ac:dyDescent="0.25">
      <c r="A110" s="931">
        <v>107</v>
      </c>
      <c r="B110" s="932" t="str">
        <f>Ст.прогноза!I108</f>
        <v>Дал.</v>
      </c>
      <c r="C110" s="932" t="str">
        <f>Ст.прогноза!D108</f>
        <v>Сахалинский</v>
      </c>
      <c r="D110" s="933" t="str">
        <f>Ст.прогноза!E108</f>
        <v>Южно-Сахалинск</v>
      </c>
      <c r="E110" s="934">
        <f>Ст.прогноза!G108</f>
        <v>7</v>
      </c>
      <c r="F110" s="460" t="str">
        <f xml:space="preserve">  IF($AU$42=1,Бланк_0!F149,Бланк_0!F110)</f>
        <v/>
      </c>
      <c r="G110" s="412" t="str">
        <f xml:space="preserve">  IF($AU$42=1,Бланк_0!G149,Бланк_0!G110)</f>
        <v/>
      </c>
      <c r="H110" s="460" t="str">
        <f xml:space="preserve">  IF($AU$42=1,Бланк_0!H149,Бланк_0!H110)</f>
        <v/>
      </c>
      <c r="I110" s="412" t="str">
        <f xml:space="preserve">  IF($AU$42=1,Бланк_0!I149,Бланк_0!I110)</f>
        <v/>
      </c>
      <c r="J110" s="460" t="str">
        <f xml:space="preserve">  IF($AU$42=1,Бланк_0!J149,Бланк_0!J110)</f>
        <v>··</v>
      </c>
      <c r="K110" s="412" t="str">
        <f xml:space="preserve">  IF($AU$42=1,Бланк_0!K149,Бланк_0!K110)</f>
        <v>··</v>
      </c>
      <c r="L110" s="431" t="str">
        <f xml:space="preserve">  IF($AU$42=1,Бланк_0!L149,Бланк_0!L110)</f>
        <v/>
      </c>
      <c r="M110" s="432" t="str">
        <f xml:space="preserve">  IF($AU$42=1,Бланк_0!M149,Бланк_0!M110)</f>
        <v/>
      </c>
      <c r="N110" s="461">
        <f xml:space="preserve">  IF($AU$42=1,Бланк_0!N149,Бланк_0!N110)</f>
        <v>0</v>
      </c>
      <c r="O110" s="414">
        <f xml:space="preserve">  IF($AU$42=1,Бланк_0!O149,Бланк_0!O110)</f>
        <v>0</v>
      </c>
      <c r="P110" s="461">
        <f xml:space="preserve">  IF($AU$42=1,Бланк_0!P149,Бланк_0!P110)</f>
        <v>10</v>
      </c>
      <c r="Q110" s="415">
        <f xml:space="preserve">  IF($AU$42=1,Бланк_0!Q149,Бланк_0!Q110)</f>
        <v>10</v>
      </c>
      <c r="R110" s="658" t="str">
        <f xml:space="preserve">  IF($AU$42=1,Бланк_0!R149,Бланк_0!R110)</f>
        <v/>
      </c>
      <c r="S110" s="659" t="str">
        <f xml:space="preserve">  IF($AU$42=1,Бланк_0!S149,Бланк_0!S110)</f>
        <v/>
      </c>
      <c r="T110" s="658">
        <f xml:space="preserve">  IF($AU$42=1,Бланк_0!T149,Бланк_0!T110)</f>
        <v>16</v>
      </c>
      <c r="U110" s="659">
        <f xml:space="preserve">  IF($AU$42=1,Бланк_0!U149,Бланк_0!U110)</f>
        <v>25.9</v>
      </c>
      <c r="V110" s="658">
        <f xml:space="preserve">  IF($AU$42=1,Бланк_0!V149,Бланк_0!V110)</f>
        <v>12.5</v>
      </c>
      <c r="W110" s="659">
        <f xml:space="preserve">  IF($AU$42=1,Бланк_0!W149,Бланк_0!W110)</f>
        <v>12.5</v>
      </c>
      <c r="X110" s="462" t="str">
        <f xml:space="preserve">  IF($AU$42=1,Бланк_0!X149,Бланк_0!X110)</f>
        <v/>
      </c>
      <c r="Y110" s="463" t="str">
        <f xml:space="preserve">  IF($AU$42=1,Бланк_0!Y149,Бланк_0!Y110)</f>
        <v/>
      </c>
      <c r="Z110" s="462" t="str">
        <f xml:space="preserve">  IF($AU$42=1,Бланк_0!Z149,Бланк_0!Z110)</f>
        <v>-</v>
      </c>
      <c r="AA110" s="463" t="str">
        <f xml:space="preserve">  IF($AU$42=1,Бланк_0!AA149,Бланк_0!AA110)</f>
        <v>-</v>
      </c>
      <c r="AB110" s="462" t="str">
        <f xml:space="preserve">  IF($AU$42=1,Бланк_0!AB149,Бланк_0!AB110)</f>
        <v>-</v>
      </c>
      <c r="AC110" s="463" t="str">
        <f xml:space="preserve">  IF($AU$42=1,Бланк_0!AC149,Бланк_0!AC110)</f>
        <v>-</v>
      </c>
      <c r="AD110" s="464" t="str">
        <f xml:space="preserve">  IF($AU$42=1,Бланк_0!AD149,Бланк_0!AD110)</f>
        <v/>
      </c>
      <c r="AE110" s="419" t="str">
        <f xml:space="preserve">  IF($AU$42=1,Бланк_0!AE149,Бланк_0!AE110)</f>
        <v/>
      </c>
      <c r="AF110" s="464">
        <f xml:space="preserve">  IF($AU$42=1,Бланк_0!AF149,Бланк_0!AF110)</f>
        <v>6</v>
      </c>
      <c r="AG110" s="419">
        <f xml:space="preserve">  IF($AU$42=1,Бланк_0!AG149,Бланк_0!AG110)</f>
        <v>6</v>
      </c>
      <c r="AH110" s="464">
        <f xml:space="preserve">  IF($AU$42=1,Бланк_0!AH149,Бланк_0!AH110)</f>
        <v>5</v>
      </c>
      <c r="AI110" s="419">
        <f xml:space="preserve">  IF($AU$42=1,Бланк_0!AI149,Бланк_0!AI110)</f>
        <v>3</v>
      </c>
      <c r="AJ110" s="704" t="str">
        <f xml:space="preserve">  IF($AU$42=1,Бланк_0!AJ149,Бланк_0!AJ110)</f>
        <v/>
      </c>
      <c r="AK110" s="705" t="str">
        <f xml:space="preserve">  IF($AU$42=1,Бланк_0!AK149,Бланк_0!AK110)</f>
        <v/>
      </c>
      <c r="AL110" s="704">
        <f xml:space="preserve">  IF($AU$42=1,Бланк_0!AL149,Бланк_0!AL110)</f>
        <v>14</v>
      </c>
      <c r="AM110" s="705">
        <f xml:space="preserve">  IF($AU$42=1,Бланк_0!AM149,Бланк_0!AM110)</f>
        <v>35.9</v>
      </c>
      <c r="AN110" s="704">
        <f xml:space="preserve">  IF($AU$42=1,Бланк_0!AN149,Бланк_0!AN110)</f>
        <v>10.5</v>
      </c>
      <c r="AO110" s="705">
        <f xml:space="preserve">  IF($AU$42=1,Бланк_0!AO149,Бланк_0!AO110)</f>
        <v>16.5</v>
      </c>
      <c r="AP110" s="9"/>
      <c r="AQ110" s="278"/>
      <c r="AR110" s="278"/>
      <c r="BA110" s="278"/>
      <c r="BB110" s="278"/>
      <c r="BC110" s="278"/>
      <c r="BD110" s="278"/>
      <c r="BE110" s="278"/>
      <c r="BF110" s="278"/>
      <c r="BG110" s="278"/>
      <c r="BH110" s="278"/>
      <c r="BI110" s="278"/>
      <c r="BJ110" s="278"/>
      <c r="BK110" s="278"/>
      <c r="BL110" s="278"/>
      <c r="BM110" s="278"/>
      <c r="BN110" s="278"/>
      <c r="BO110" s="278"/>
      <c r="BP110" s="278"/>
      <c r="BQ110" s="278"/>
      <c r="BR110" s="278"/>
      <c r="BS110" s="278"/>
      <c r="BT110" s="278"/>
      <c r="BU110" s="278"/>
      <c r="BV110" s="278"/>
      <c r="BW110" s="278"/>
      <c r="BX110" s="278"/>
      <c r="BY110" s="278"/>
      <c r="BZ110" s="278"/>
      <c r="CA110" s="278"/>
      <c r="CB110" s="278"/>
      <c r="CC110" s="278"/>
      <c r="CD110" s="278"/>
      <c r="CE110" s="278"/>
      <c r="CF110" s="278"/>
      <c r="CG110" s="278"/>
      <c r="CH110" s="278"/>
      <c r="CI110" s="278"/>
      <c r="CJ110" s="278"/>
      <c r="CK110" s="278"/>
      <c r="CL110" s="278"/>
    </row>
    <row r="111" spans="1:90" ht="12" customHeight="1" x14ac:dyDescent="0.25">
      <c r="A111" s="931">
        <v>108</v>
      </c>
      <c r="B111" s="932" t="str">
        <f>Ст.прогноза!I109</f>
        <v>Дал.</v>
      </c>
      <c r="C111" s="932" t="str">
        <f>Ст.прогноза!D109</f>
        <v>Тындинский</v>
      </c>
      <c r="D111" s="933" t="str">
        <f>Ст.прогноза!E109</f>
        <v>Тында</v>
      </c>
      <c r="E111" s="934">
        <f>Ст.прогноза!G109</f>
        <v>6</v>
      </c>
      <c r="F111" s="460" t="str">
        <f xml:space="preserve">  IF($AU$42=1,Бланк_0!F150,Бланк_0!F111)</f>
        <v/>
      </c>
      <c r="G111" s="412" t="str">
        <f xml:space="preserve">  IF($AU$42=1,Бланк_0!G150,Бланк_0!G111)</f>
        <v/>
      </c>
      <c r="H111" s="460" t="str">
        <f xml:space="preserve">  IF($AU$42=1,Бланк_0!H150,Бланк_0!H111)</f>
        <v/>
      </c>
      <c r="I111" s="412" t="str">
        <f xml:space="preserve">  IF($AU$42=1,Бланк_0!I150,Бланк_0!I111)</f>
        <v/>
      </c>
      <c r="J111" s="460" t="str">
        <f xml:space="preserve">  IF($AU$42=1,Бланк_0!J150,Бланк_0!J111)</f>
        <v/>
      </c>
      <c r="K111" s="412" t="str">
        <f xml:space="preserve">  IF($AU$42=1,Бланк_0!K150,Бланк_0!K111)</f>
        <v/>
      </c>
      <c r="L111" s="431" t="str">
        <f xml:space="preserve">  IF($AU$42=1,Бланк_0!L150,Бланк_0!L111)</f>
        <v/>
      </c>
      <c r="M111" s="432" t="str">
        <f xml:space="preserve">  IF($AU$42=1,Бланк_0!M150,Бланк_0!M111)</f>
        <v/>
      </c>
      <c r="N111" s="461">
        <f xml:space="preserve">  IF($AU$42=1,Бланк_0!N150,Бланк_0!N111)</f>
        <v>0</v>
      </c>
      <c r="O111" s="414">
        <f xml:space="preserve">  IF($AU$42=1,Бланк_0!O150,Бланк_0!O111)</f>
        <v>0</v>
      </c>
      <c r="P111" s="461">
        <f xml:space="preserve">  IF($AU$42=1,Бланк_0!P150,Бланк_0!P111)</f>
        <v>0</v>
      </c>
      <c r="Q111" s="415">
        <f xml:space="preserve">  IF($AU$42=1,Бланк_0!Q150,Бланк_0!Q111)</f>
        <v>0</v>
      </c>
      <c r="R111" s="658" t="str">
        <f xml:space="preserve">  IF($AU$42=1,Бланк_0!R150,Бланк_0!R111)</f>
        <v/>
      </c>
      <c r="S111" s="659" t="str">
        <f xml:space="preserve">  IF($AU$42=1,Бланк_0!S150,Бланк_0!S111)</f>
        <v/>
      </c>
      <c r="T111" s="658">
        <f xml:space="preserve">  IF($AU$42=1,Бланк_0!T150,Бланк_0!T111)</f>
        <v>2.5</v>
      </c>
      <c r="U111" s="659">
        <f xml:space="preserve">  IF($AU$42=1,Бланк_0!U150,Бланк_0!U111)</f>
        <v>23.5</v>
      </c>
      <c r="V111" s="658">
        <f xml:space="preserve">  IF($AU$42=1,Бланк_0!V150,Бланк_0!V111)</f>
        <v>5.0999999999999996</v>
      </c>
      <c r="W111" s="659">
        <f xml:space="preserve">  IF($AU$42=1,Бланк_0!W150,Бланк_0!W111)</f>
        <v>25.6</v>
      </c>
      <c r="X111" s="462" t="str">
        <f xml:space="preserve">  IF($AU$42=1,Бланк_0!X150,Бланк_0!X111)</f>
        <v/>
      </c>
      <c r="Y111" s="463" t="str">
        <f xml:space="preserve">  IF($AU$42=1,Бланк_0!Y150,Бланк_0!Y111)</f>
        <v/>
      </c>
      <c r="Z111" s="462" t="str">
        <f xml:space="preserve">  IF($AU$42=1,Бланк_0!Z150,Бланк_0!Z111)</f>
        <v>-</v>
      </c>
      <c r="AA111" s="463" t="str">
        <f xml:space="preserve">  IF($AU$42=1,Бланк_0!AA150,Бланк_0!AA111)</f>
        <v>-</v>
      </c>
      <c r="AB111" s="462" t="str">
        <f xml:space="preserve">  IF($AU$42=1,Бланк_0!AB150,Бланк_0!AB111)</f>
        <v>-</v>
      </c>
      <c r="AC111" s="463" t="str">
        <f xml:space="preserve">  IF($AU$42=1,Бланк_0!AC150,Бланк_0!AC111)</f>
        <v>-</v>
      </c>
      <c r="AD111" s="464" t="str">
        <f xml:space="preserve">  IF($AU$42=1,Бланк_0!AD150,Бланк_0!AD111)</f>
        <v/>
      </c>
      <c r="AE111" s="419" t="str">
        <f xml:space="preserve">  IF($AU$42=1,Бланк_0!AE150,Бланк_0!AE111)</f>
        <v/>
      </c>
      <c r="AF111" s="464">
        <f xml:space="preserve">  IF($AU$42=1,Бланк_0!AF150,Бланк_0!AF111)</f>
        <v>5</v>
      </c>
      <c r="AG111" s="419">
        <f xml:space="preserve">  IF($AU$42=1,Бланк_0!AG150,Бланк_0!AG111)</f>
        <v>4</v>
      </c>
      <c r="AH111" s="464">
        <f xml:space="preserve">  IF($AU$42=1,Бланк_0!AH150,Бланк_0!AH111)</f>
        <v>4</v>
      </c>
      <c r="AI111" s="419">
        <f xml:space="preserve">  IF($AU$42=1,Бланк_0!AI150,Бланк_0!AI111)</f>
        <v>5</v>
      </c>
      <c r="AJ111" s="704" t="str">
        <f xml:space="preserve">  IF($AU$42=1,Бланк_0!AJ150,Бланк_0!AJ111)</f>
        <v/>
      </c>
      <c r="AK111" s="705" t="str">
        <f xml:space="preserve">  IF($AU$42=1,Бланк_0!AK150,Бланк_0!AK111)</f>
        <v/>
      </c>
      <c r="AL111" s="704">
        <f xml:space="preserve">  IF($AU$42=1,Бланк_0!AL150,Бланк_0!AL111)</f>
        <v>0.5</v>
      </c>
      <c r="AM111" s="705">
        <f xml:space="preserve">  IF($AU$42=1,Бланк_0!AM150,Бланк_0!AM111)</f>
        <v>38.5</v>
      </c>
      <c r="AN111" s="704">
        <f xml:space="preserve">  IF($AU$42=1,Бланк_0!AN150,Бланк_0!AN111)</f>
        <v>3.0999999999999996</v>
      </c>
      <c r="AO111" s="705">
        <f xml:space="preserve">  IF($AU$42=1,Бланк_0!AO150,Бланк_0!AO111)</f>
        <v>40.6</v>
      </c>
      <c r="AP111" s="9"/>
      <c r="AQ111" s="278"/>
      <c r="AR111" s="278"/>
      <c r="BA111" s="278"/>
      <c r="BB111" s="278"/>
      <c r="BC111" s="278"/>
      <c r="BD111" s="278"/>
      <c r="BE111" s="278"/>
      <c r="BF111" s="278"/>
      <c r="BG111" s="278"/>
      <c r="BH111" s="278"/>
      <c r="BI111" s="278"/>
      <c r="BJ111" s="278"/>
      <c r="BK111" s="278"/>
      <c r="BL111" s="278"/>
      <c r="BM111" s="278"/>
      <c r="BN111" s="278"/>
      <c r="BO111" s="278"/>
      <c r="BP111" s="278"/>
      <c r="BQ111" s="278"/>
      <c r="BR111" s="278"/>
      <c r="BS111" s="278"/>
      <c r="BT111" s="278"/>
      <c r="BU111" s="278"/>
      <c r="BV111" s="278"/>
      <c r="BW111" s="278"/>
      <c r="BX111" s="278"/>
      <c r="BY111" s="278"/>
      <c r="BZ111" s="278"/>
      <c r="CA111" s="278"/>
      <c r="CB111" s="278"/>
      <c r="CC111" s="278"/>
      <c r="CD111" s="278"/>
      <c r="CE111" s="278"/>
      <c r="CF111" s="278"/>
      <c r="CG111" s="278"/>
      <c r="CH111" s="278"/>
      <c r="CI111" s="278"/>
      <c r="CJ111" s="278"/>
      <c r="CK111" s="278"/>
      <c r="CL111" s="278"/>
    </row>
    <row r="112" spans="1:90" ht="12" customHeight="1" x14ac:dyDescent="0.25">
      <c r="A112" s="931">
        <v>109</v>
      </c>
      <c r="B112" s="932" t="str">
        <f>Ст.прогноза!I110</f>
        <v>Дал.</v>
      </c>
      <c r="C112" s="932" t="str">
        <f>Ст.прогноза!D110</f>
        <v>Сахалинский</v>
      </c>
      <c r="D112" s="933" t="str">
        <f>Ст.прогноза!E110</f>
        <v>Холмск</v>
      </c>
      <c r="E112" s="934">
        <f>Ст.прогноза!G110</f>
        <v>7</v>
      </c>
      <c r="F112" s="460" t="str">
        <f xml:space="preserve">  IF($AU$42=1,Бланк_0!F151,Бланк_0!F112)</f>
        <v/>
      </c>
      <c r="G112" s="412" t="str">
        <f xml:space="preserve">  IF($AU$42=1,Бланк_0!G151,Бланк_0!G112)</f>
        <v/>
      </c>
      <c r="H112" s="460" t="str">
        <f xml:space="preserve">  IF($AU$42=1,Бланк_0!H151,Бланк_0!H112)</f>
        <v/>
      </c>
      <c r="I112" s="412" t="str">
        <f xml:space="preserve">  IF($AU$42=1,Бланк_0!I151,Бланк_0!I112)</f>
        <v/>
      </c>
      <c r="J112" s="460" t="str">
        <f xml:space="preserve">  IF($AU$42=1,Бланк_0!J151,Бланк_0!J112)</f>
        <v>··</v>
      </c>
      <c r="K112" s="412" t="str">
        <f xml:space="preserve">  IF($AU$42=1,Бланк_0!K151,Бланк_0!K112)</f>
        <v>··</v>
      </c>
      <c r="L112" s="431" t="str">
        <f xml:space="preserve">  IF($AU$42=1,Бланк_0!L151,Бланк_0!L112)</f>
        <v/>
      </c>
      <c r="M112" s="432" t="str">
        <f xml:space="preserve">  IF($AU$42=1,Бланк_0!M151,Бланк_0!M112)</f>
        <v/>
      </c>
      <c r="N112" s="461">
        <f xml:space="preserve">  IF($AU$42=1,Бланк_0!N151,Бланк_0!N112)</f>
        <v>0</v>
      </c>
      <c r="O112" s="414">
        <f xml:space="preserve">  IF($AU$42=1,Бланк_0!O151,Бланк_0!O112)</f>
        <v>0</v>
      </c>
      <c r="P112" s="461">
        <f xml:space="preserve">  IF($AU$42=1,Бланк_0!P151,Бланк_0!P112)</f>
        <v>10</v>
      </c>
      <c r="Q112" s="415">
        <f xml:space="preserve">  IF($AU$42=1,Бланк_0!Q151,Бланк_0!Q112)</f>
        <v>10</v>
      </c>
      <c r="R112" s="658" t="str">
        <f xml:space="preserve">  IF($AU$42=1,Бланк_0!R151,Бланк_0!R112)</f>
        <v/>
      </c>
      <c r="S112" s="659" t="str">
        <f xml:space="preserve">  IF($AU$42=1,Бланк_0!S151,Бланк_0!S112)</f>
        <v/>
      </c>
      <c r="T112" s="658">
        <f xml:space="preserve">  IF($AU$42=1,Бланк_0!T151,Бланк_0!T112)</f>
        <v>14.2</v>
      </c>
      <c r="U112" s="659">
        <f xml:space="preserve">  IF($AU$42=1,Бланк_0!U151,Бланк_0!U112)</f>
        <v>21.6</v>
      </c>
      <c r="V112" s="658">
        <f xml:space="preserve">  IF($AU$42=1,Бланк_0!V151,Бланк_0!V112)</f>
        <v>15.6</v>
      </c>
      <c r="W112" s="659">
        <f xml:space="preserve">  IF($AU$42=1,Бланк_0!W151,Бланк_0!W112)</f>
        <v>15.3</v>
      </c>
      <c r="X112" s="462" t="str">
        <f xml:space="preserve">  IF($AU$42=1,Бланк_0!X151,Бланк_0!X112)</f>
        <v/>
      </c>
      <c r="Y112" s="463" t="str">
        <f xml:space="preserve">  IF($AU$42=1,Бланк_0!Y151,Бланк_0!Y112)</f>
        <v/>
      </c>
      <c r="Z112" s="462" t="str">
        <f xml:space="preserve">  IF($AU$42=1,Бланк_0!Z151,Бланк_0!Z112)</f>
        <v>-</v>
      </c>
      <c r="AA112" s="463" t="str">
        <f xml:space="preserve">  IF($AU$42=1,Бланк_0!AA151,Бланк_0!AA112)</f>
        <v>-</v>
      </c>
      <c r="AB112" s="462" t="str">
        <f xml:space="preserve">  IF($AU$42=1,Бланк_0!AB151,Бланк_0!AB112)</f>
        <v>-</v>
      </c>
      <c r="AC112" s="463" t="str">
        <f xml:space="preserve">  IF($AU$42=1,Бланк_0!AC151,Бланк_0!AC112)</f>
        <v>-</v>
      </c>
      <c r="AD112" s="464" t="str">
        <f xml:space="preserve">  IF($AU$42=1,Бланк_0!AD151,Бланк_0!AD112)</f>
        <v/>
      </c>
      <c r="AE112" s="419" t="str">
        <f xml:space="preserve">  IF($AU$42=1,Бланк_0!AE151,Бланк_0!AE112)</f>
        <v/>
      </c>
      <c r="AF112" s="464">
        <f xml:space="preserve">  IF($AU$42=1,Бланк_0!AF151,Бланк_0!AF112)</f>
        <v>8</v>
      </c>
      <c r="AG112" s="419">
        <f xml:space="preserve">  IF($AU$42=1,Бланк_0!AG151,Бланк_0!AG112)</f>
        <v>3</v>
      </c>
      <c r="AH112" s="464">
        <f xml:space="preserve">  IF($AU$42=1,Бланк_0!AH151,Бланк_0!AH112)</f>
        <v>4</v>
      </c>
      <c r="AI112" s="419">
        <f xml:space="preserve">  IF($AU$42=1,Бланк_0!AI151,Бланк_0!AI112)</f>
        <v>4</v>
      </c>
      <c r="AJ112" s="704" t="str">
        <f xml:space="preserve">  IF($AU$42=1,Бланк_0!AJ151,Бланк_0!AJ112)</f>
        <v/>
      </c>
      <c r="AK112" s="705" t="str">
        <f xml:space="preserve">  IF($AU$42=1,Бланк_0!AK151,Бланк_0!AK112)</f>
        <v/>
      </c>
      <c r="AL112" s="704">
        <f xml:space="preserve">  IF($AU$42=1,Бланк_0!AL151,Бланк_0!AL112)</f>
        <v>12.2</v>
      </c>
      <c r="AM112" s="705">
        <f xml:space="preserve">  IF($AU$42=1,Бланк_0!AM151,Бланк_0!AM112)</f>
        <v>31.6</v>
      </c>
      <c r="AN112" s="704">
        <f xml:space="preserve">  IF($AU$42=1,Бланк_0!AN151,Бланк_0!AN112)</f>
        <v>13.6</v>
      </c>
      <c r="AO112" s="705">
        <f xml:space="preserve">  IF($AU$42=1,Бланк_0!AO151,Бланк_0!AO112)</f>
        <v>19.3</v>
      </c>
      <c r="AP112" s="9"/>
      <c r="AQ112" s="278"/>
      <c r="AR112" s="278"/>
      <c r="BA112" s="278"/>
      <c r="BB112" s="278"/>
      <c r="BC112" s="278"/>
      <c r="BD112" s="278"/>
      <c r="BE112" s="278"/>
      <c r="BF112" s="278"/>
      <c r="BG112" s="278"/>
      <c r="BH112" s="278"/>
      <c r="BI112" s="278"/>
      <c r="BJ112" s="278"/>
      <c r="BK112" s="278"/>
      <c r="BL112" s="278"/>
      <c r="BM112" s="278"/>
      <c r="BN112" s="278"/>
      <c r="BO112" s="278"/>
      <c r="BP112" s="278"/>
      <c r="BQ112" s="278"/>
      <c r="BR112" s="278"/>
      <c r="BS112" s="278"/>
      <c r="BT112" s="278"/>
      <c r="BU112" s="278"/>
      <c r="BV112" s="278"/>
      <c r="BW112" s="278"/>
      <c r="BX112" s="278"/>
      <c r="BY112" s="278"/>
      <c r="BZ112" s="278"/>
      <c r="CA112" s="278"/>
      <c r="CB112" s="278"/>
      <c r="CC112" s="278"/>
      <c r="CD112" s="278"/>
      <c r="CE112" s="278"/>
      <c r="CF112" s="278"/>
      <c r="CG112" s="278"/>
      <c r="CH112" s="278"/>
      <c r="CI112" s="278"/>
      <c r="CJ112" s="278"/>
      <c r="CK112" s="278"/>
      <c r="CL112" s="278"/>
    </row>
    <row r="113" spans="1:90" ht="12" customHeight="1" x14ac:dyDescent="0.25">
      <c r="A113" s="931">
        <v>110</v>
      </c>
      <c r="B113" s="932" t="str">
        <f>Ст.прогноза!I111</f>
        <v>Дал.</v>
      </c>
      <c r="C113" s="932" t="str">
        <f>Ст.прогноза!D111</f>
        <v>Комсомольский</v>
      </c>
      <c r="D113" s="933" t="str">
        <f>Ст.прогноза!E111</f>
        <v>Ванино</v>
      </c>
      <c r="E113" s="934">
        <f>Ст.прогноза!G111</f>
        <v>7</v>
      </c>
      <c r="F113" s="460" t="str">
        <f xml:space="preserve">  IF($AU$42=1,Бланк_0!F152,Бланк_0!F113)</f>
        <v/>
      </c>
      <c r="G113" s="412" t="str">
        <f xml:space="preserve">  IF($AU$42=1,Бланк_0!G152,Бланк_0!G113)</f>
        <v/>
      </c>
      <c r="H113" s="460" t="str">
        <f xml:space="preserve">  IF($AU$42=1,Бланк_0!H152,Бланк_0!H113)</f>
        <v/>
      </c>
      <c r="I113" s="412" t="str">
        <f xml:space="preserve">  IF($AU$42=1,Бланк_0!I152,Бланк_0!I113)</f>
        <v>··</v>
      </c>
      <c r="J113" s="460" t="str">
        <f xml:space="preserve">  IF($AU$42=1,Бланк_0!J152,Бланк_0!J113)</f>
        <v>··</v>
      </c>
      <c r="K113" s="412" t="str">
        <f xml:space="preserve">  IF($AU$42=1,Бланк_0!K152,Бланк_0!K113)</f>
        <v/>
      </c>
      <c r="L113" s="431" t="str">
        <f xml:space="preserve">  IF($AU$42=1,Бланк_0!L152,Бланк_0!L113)</f>
        <v/>
      </c>
      <c r="M113" s="432" t="str">
        <f xml:space="preserve">  IF($AU$42=1,Бланк_0!M152,Бланк_0!M113)</f>
        <v/>
      </c>
      <c r="N113" s="461">
        <f xml:space="preserve">  IF($AU$42=1,Бланк_0!N152,Бланк_0!N113)</f>
        <v>0</v>
      </c>
      <c r="O113" s="414">
        <f xml:space="preserve">  IF($AU$42=1,Бланк_0!O152,Бланк_0!O113)</f>
        <v>5</v>
      </c>
      <c r="P113" s="461">
        <f xml:space="preserve">  IF($AU$42=1,Бланк_0!P152,Бланк_0!P113)</f>
        <v>5</v>
      </c>
      <c r="Q113" s="415">
        <f xml:space="preserve">  IF($AU$42=1,Бланк_0!Q152,Бланк_0!Q113)</f>
        <v>0</v>
      </c>
      <c r="R113" s="658" t="str">
        <f xml:space="preserve">  IF($AU$42=1,Бланк_0!R152,Бланк_0!R113)</f>
        <v/>
      </c>
      <c r="S113" s="659" t="str">
        <f xml:space="preserve">  IF($AU$42=1,Бланк_0!S152,Бланк_0!S113)</f>
        <v/>
      </c>
      <c r="T113" s="658">
        <f xml:space="preserve">  IF($AU$42=1,Бланк_0!T152,Бланк_0!T113)</f>
        <v>16.600000000000001</v>
      </c>
      <c r="U113" s="659">
        <f xml:space="preserve">  IF($AU$42=1,Бланк_0!U152,Бланк_0!U113)</f>
        <v>15.7</v>
      </c>
      <c r="V113" s="658">
        <f xml:space="preserve">  IF($AU$42=1,Бланк_0!V152,Бланк_0!V113)</f>
        <v>13.7</v>
      </c>
      <c r="W113" s="659">
        <f xml:space="preserve">  IF($AU$42=1,Бланк_0!W152,Бланк_0!W113)</f>
        <v>17</v>
      </c>
      <c r="X113" s="462" t="str">
        <f xml:space="preserve">  IF($AU$42=1,Бланк_0!X152,Бланк_0!X113)</f>
        <v/>
      </c>
      <c r="Y113" s="463" t="str">
        <f xml:space="preserve">  IF($AU$42=1,Бланк_0!Y152,Бланк_0!Y113)</f>
        <v/>
      </c>
      <c r="Z113" s="462" t="str">
        <f xml:space="preserve">  IF($AU$42=1,Бланк_0!Z152,Бланк_0!Z113)</f>
        <v>-</v>
      </c>
      <c r="AA113" s="463" t="str">
        <f xml:space="preserve">  IF($AU$42=1,Бланк_0!AA152,Бланк_0!AA113)</f>
        <v>-</v>
      </c>
      <c r="AB113" s="462" t="str">
        <f xml:space="preserve">  IF($AU$42=1,Бланк_0!AB152,Бланк_0!AB113)</f>
        <v>-</v>
      </c>
      <c r="AC113" s="463" t="str">
        <f xml:space="preserve">  IF($AU$42=1,Бланк_0!AC152,Бланк_0!AC113)</f>
        <v>-</v>
      </c>
      <c r="AD113" s="464" t="str">
        <f xml:space="preserve">  IF($AU$42=1,Бланк_0!AD152,Бланк_0!AD113)</f>
        <v/>
      </c>
      <c r="AE113" s="419" t="str">
        <f xml:space="preserve">  IF($AU$42=1,Бланк_0!AE152,Бланк_0!AE113)</f>
        <v/>
      </c>
      <c r="AF113" s="464">
        <f xml:space="preserve">  IF($AU$42=1,Бланк_0!AF152,Бланк_0!AF113)</f>
        <v>12</v>
      </c>
      <c r="AG113" s="419">
        <f xml:space="preserve">  IF($AU$42=1,Бланк_0!AG152,Бланк_0!AG113)</f>
        <v>7</v>
      </c>
      <c r="AH113" s="464">
        <f xml:space="preserve">  IF($AU$42=1,Бланк_0!AH152,Бланк_0!AH113)</f>
        <v>3</v>
      </c>
      <c r="AI113" s="419">
        <f xml:space="preserve">  IF($AU$42=1,Бланк_0!AI152,Бланк_0!AI113)</f>
        <v>4</v>
      </c>
      <c r="AJ113" s="704" t="str">
        <f xml:space="preserve">  IF($AU$42=1,Бланк_0!AJ152,Бланк_0!AJ113)</f>
        <v/>
      </c>
      <c r="AK113" s="705" t="str">
        <f xml:space="preserve">  IF($AU$42=1,Бланк_0!AK152,Бланк_0!AK113)</f>
        <v/>
      </c>
      <c r="AL113" s="704">
        <f xml:space="preserve">  IF($AU$42=1,Бланк_0!AL152,Бланк_0!AL113)</f>
        <v>14.600000000000001</v>
      </c>
      <c r="AM113" s="705">
        <f xml:space="preserve">  IF($AU$42=1,Бланк_0!AM152,Бланк_0!AM113)</f>
        <v>18.899999999999999</v>
      </c>
      <c r="AN113" s="704">
        <f xml:space="preserve">  IF($AU$42=1,Бланк_0!AN152,Бланк_0!AN113)</f>
        <v>11.7</v>
      </c>
      <c r="AO113" s="705">
        <f xml:space="preserve">  IF($AU$42=1,Бланк_0!AO152,Бланк_0!AO113)</f>
        <v>24</v>
      </c>
      <c r="AP113" s="9"/>
      <c r="AQ113" s="278"/>
      <c r="AR113" s="278"/>
      <c r="BA113" s="278"/>
      <c r="BB113" s="278"/>
      <c r="BC113" s="278"/>
      <c r="BD113" s="278"/>
      <c r="BE113" s="278"/>
      <c r="BF113" s="278"/>
      <c r="BG113" s="278"/>
      <c r="BH113" s="278"/>
      <c r="BI113" s="278"/>
      <c r="BJ113" s="278"/>
      <c r="BK113" s="278"/>
      <c r="BL113" s="278"/>
      <c r="BM113" s="278"/>
      <c r="BN113" s="278"/>
      <c r="BO113" s="278"/>
      <c r="BP113" s="278"/>
      <c r="BQ113" s="278"/>
      <c r="BR113" s="278"/>
      <c r="BS113" s="278"/>
      <c r="BT113" s="278"/>
      <c r="BU113" s="278"/>
      <c r="BV113" s="278"/>
      <c r="BW113" s="278"/>
      <c r="BX113" s="278"/>
      <c r="BY113" s="278"/>
      <c r="BZ113" s="278"/>
      <c r="CA113" s="278"/>
      <c r="CB113" s="278"/>
      <c r="CC113" s="278"/>
      <c r="CD113" s="278"/>
      <c r="CE113" s="278"/>
      <c r="CF113" s="278"/>
      <c r="CG113" s="278"/>
      <c r="CH113" s="278"/>
      <c r="CI113" s="278"/>
      <c r="CJ113" s="278"/>
      <c r="CK113" s="278"/>
      <c r="CL113" s="278"/>
    </row>
    <row r="114" spans="1:90" ht="12" customHeight="1" x14ac:dyDescent="0.25">
      <c r="A114" s="931">
        <v>111</v>
      </c>
      <c r="B114" s="932" t="str">
        <f>Ст.прогноза!I112</f>
        <v>Дал.</v>
      </c>
      <c r="C114" s="932" t="str">
        <f>Ст.прогноза!D112</f>
        <v>Владивостокский</v>
      </c>
      <c r="D114" s="933" t="str">
        <f>Ст.прогноза!E112</f>
        <v>Дальнереченск</v>
      </c>
      <c r="E114" s="934">
        <f>Ст.прогноза!G112</f>
        <v>7</v>
      </c>
      <c r="F114" s="460" t="str">
        <f xml:space="preserve">  IF($AU$42=1,Бланк_0!F153,Бланк_0!F114)</f>
        <v/>
      </c>
      <c r="G114" s="412" t="str">
        <f xml:space="preserve">  IF($AU$42=1,Бланк_0!G153,Бланк_0!G114)</f>
        <v/>
      </c>
      <c r="H114" s="460" t="str">
        <f xml:space="preserve">  IF($AU$42=1,Бланк_0!H153,Бланк_0!H114)</f>
        <v/>
      </c>
      <c r="I114" s="412" t="str">
        <f xml:space="preserve">  IF($AU$42=1,Бланк_0!I153,Бланк_0!I114)</f>
        <v>·</v>
      </c>
      <c r="J114" s="460" t="str">
        <f xml:space="preserve">  IF($AU$42=1,Бланк_0!J153,Бланк_0!J114)</f>
        <v>·</v>
      </c>
      <c r="K114" s="412" t="str">
        <f xml:space="preserve">  IF($AU$42=1,Бланк_0!K153,Бланк_0!K114)</f>
        <v>·</v>
      </c>
      <c r="L114" s="431" t="str">
        <f xml:space="preserve">  IF($AU$42=1,Бланк_0!L153,Бланк_0!L114)</f>
        <v/>
      </c>
      <c r="M114" s="432" t="str">
        <f xml:space="preserve">  IF($AU$42=1,Бланк_0!M153,Бланк_0!M114)</f>
        <v/>
      </c>
      <c r="N114" s="461">
        <f xml:space="preserve">  IF($AU$42=1,Бланк_0!N153,Бланк_0!N114)</f>
        <v>0</v>
      </c>
      <c r="O114" s="414">
        <f xml:space="preserve">  IF($AU$42=1,Бланк_0!O153,Бланк_0!O114)</f>
        <v>2</v>
      </c>
      <c r="P114" s="461">
        <f xml:space="preserve">  IF($AU$42=1,Бланк_0!P153,Бланк_0!P114)</f>
        <v>2</v>
      </c>
      <c r="Q114" s="415">
        <f xml:space="preserve">  IF($AU$42=1,Бланк_0!Q153,Бланк_0!Q114)</f>
        <v>2</v>
      </c>
      <c r="R114" s="658" t="str">
        <f xml:space="preserve">  IF($AU$42=1,Бланк_0!R153,Бланк_0!R114)</f>
        <v/>
      </c>
      <c r="S114" s="659" t="str">
        <f xml:space="preserve">  IF($AU$42=1,Бланк_0!S153,Бланк_0!S114)</f>
        <v/>
      </c>
      <c r="T114" s="658">
        <f xml:space="preserve">  IF($AU$42=1,Бланк_0!T153,Бланк_0!T114)</f>
        <v>21.2</v>
      </c>
      <c r="U114" s="659">
        <f xml:space="preserve">  IF($AU$42=1,Бланк_0!U153,Бланк_0!U114)</f>
        <v>27.8</v>
      </c>
      <c r="V114" s="658">
        <f xml:space="preserve">  IF($AU$42=1,Бланк_0!V153,Бланк_0!V114)</f>
        <v>20.9</v>
      </c>
      <c r="W114" s="659">
        <f xml:space="preserve">  IF($AU$42=1,Бланк_0!W153,Бланк_0!W114)</f>
        <v>25.8</v>
      </c>
      <c r="X114" s="462" t="str">
        <f xml:space="preserve">  IF($AU$42=1,Бланк_0!X153,Бланк_0!X114)</f>
        <v/>
      </c>
      <c r="Y114" s="463" t="str">
        <f xml:space="preserve">  IF($AU$42=1,Бланк_0!Y153,Бланк_0!Y114)</f>
        <v/>
      </c>
      <c r="Z114" s="462" t="str">
        <f xml:space="preserve">  IF($AU$42=1,Бланк_0!Z153,Бланк_0!Z114)</f>
        <v>-</v>
      </c>
      <c r="AA114" s="463" t="str">
        <f xml:space="preserve">  IF($AU$42=1,Бланк_0!AA153,Бланк_0!AA114)</f>
        <v>-</v>
      </c>
      <c r="AB114" s="462" t="str">
        <f xml:space="preserve">  IF($AU$42=1,Бланк_0!AB153,Бланк_0!AB114)</f>
        <v>-</v>
      </c>
      <c r="AC114" s="463" t="str">
        <f xml:space="preserve">  IF($AU$42=1,Бланк_0!AC153,Бланк_0!AC114)</f>
        <v>-</v>
      </c>
      <c r="AD114" s="464" t="str">
        <f xml:space="preserve">  IF($AU$42=1,Бланк_0!AD153,Бланк_0!AD114)</f>
        <v/>
      </c>
      <c r="AE114" s="419" t="str">
        <f xml:space="preserve">  IF($AU$42=1,Бланк_0!AE153,Бланк_0!AE114)</f>
        <v/>
      </c>
      <c r="AF114" s="464">
        <f xml:space="preserve">  IF($AU$42=1,Бланк_0!AF153,Бланк_0!AF114)</f>
        <v>4</v>
      </c>
      <c r="AG114" s="419">
        <f xml:space="preserve">  IF($AU$42=1,Бланк_0!AG153,Бланк_0!AG114)</f>
        <v>4</v>
      </c>
      <c r="AH114" s="464">
        <f xml:space="preserve">  IF($AU$42=1,Бланк_0!AH153,Бланк_0!AH114)</f>
        <v>3</v>
      </c>
      <c r="AI114" s="419">
        <f xml:space="preserve">  IF($AU$42=1,Бланк_0!AI153,Бланк_0!AI114)</f>
        <v>7</v>
      </c>
      <c r="AJ114" s="704" t="str">
        <f xml:space="preserve">  IF($AU$42=1,Бланк_0!AJ153,Бланк_0!AJ114)</f>
        <v/>
      </c>
      <c r="AK114" s="705" t="str">
        <f xml:space="preserve">  IF($AU$42=1,Бланк_0!AK153,Бланк_0!AK114)</f>
        <v/>
      </c>
      <c r="AL114" s="704">
        <f xml:space="preserve">  IF($AU$42=1,Бланк_0!AL153,Бланк_0!AL114)</f>
        <v>19.2</v>
      </c>
      <c r="AM114" s="705">
        <f xml:space="preserve">  IF($AU$42=1,Бланк_0!AM153,Бланк_0!AM114)</f>
        <v>40.799999999999997</v>
      </c>
      <c r="AN114" s="704">
        <f xml:space="preserve">  IF($AU$42=1,Бланк_0!AN153,Бланк_0!AN114)</f>
        <v>18.899999999999999</v>
      </c>
      <c r="AO114" s="705">
        <f xml:space="preserve">  IF($AU$42=1,Бланк_0!AO153,Бланк_0!AO114)</f>
        <v>32.799999999999997</v>
      </c>
      <c r="AP114" s="9"/>
      <c r="AQ114" s="278"/>
      <c r="AR114" s="278"/>
      <c r="BA114" s="278"/>
      <c r="BB114" s="278"/>
      <c r="BC114" s="278"/>
      <c r="BD114" s="278"/>
      <c r="BE114" s="278"/>
      <c r="BF114" s="278"/>
      <c r="BG114" s="278"/>
      <c r="BH114" s="278"/>
      <c r="BI114" s="278"/>
      <c r="BJ114" s="278"/>
      <c r="BK114" s="278"/>
      <c r="BL114" s="278"/>
      <c r="BM114" s="278"/>
      <c r="BN114" s="278"/>
      <c r="BO114" s="278"/>
      <c r="BP114" s="278"/>
      <c r="BQ114" s="278"/>
      <c r="BR114" s="278"/>
      <c r="BS114" s="278"/>
      <c r="BT114" s="278"/>
      <c r="BU114" s="278"/>
      <c r="BV114" s="278"/>
      <c r="BW114" s="278"/>
      <c r="BX114" s="278"/>
      <c r="BY114" s="278"/>
      <c r="BZ114" s="278"/>
      <c r="CA114" s="278"/>
      <c r="CB114" s="278"/>
      <c r="CC114" s="278"/>
      <c r="CD114" s="278"/>
      <c r="CE114" s="278"/>
      <c r="CF114" s="278"/>
      <c r="CG114" s="278"/>
      <c r="CH114" s="278"/>
      <c r="CI114" s="278"/>
      <c r="CJ114" s="278"/>
      <c r="CK114" s="278"/>
      <c r="CL114" s="278"/>
    </row>
    <row r="115" spans="1:90" ht="12" customHeight="1" x14ac:dyDescent="0.25">
      <c r="A115" s="931">
        <v>112</v>
      </c>
      <c r="B115" s="932" t="str">
        <f>Ст.прогноза!I113</f>
        <v>Дал.</v>
      </c>
      <c r="C115" s="932" t="str">
        <f>Ст.прогноза!D113</f>
        <v>Тындинский</v>
      </c>
      <c r="D115" s="933" t="str">
        <f>Ст.прогноза!E113</f>
        <v>Дугда</v>
      </c>
      <c r="E115" s="934">
        <f>Ст.прогноза!G113</f>
        <v>6</v>
      </c>
      <c r="F115" s="460" t="str">
        <f xml:space="preserve">  IF($AU$42=1,Бланк_0!F154,Бланк_0!F115)</f>
        <v/>
      </c>
      <c r="G115" s="412" t="str">
        <f xml:space="preserve">  IF($AU$42=1,Бланк_0!G154,Бланк_0!G115)</f>
        <v/>
      </c>
      <c r="H115" s="460" t="str">
        <f xml:space="preserve">  IF($AU$42=1,Бланк_0!H154,Бланк_0!H115)</f>
        <v/>
      </c>
      <c r="I115" s="412" t="str">
        <f xml:space="preserve">  IF($AU$42=1,Бланк_0!I154,Бланк_0!I115)</f>
        <v/>
      </c>
      <c r="J115" s="460" t="str">
        <f xml:space="preserve">  IF($AU$42=1,Бланк_0!J154,Бланк_0!J115)</f>
        <v/>
      </c>
      <c r="K115" s="412" t="str">
        <f xml:space="preserve">  IF($AU$42=1,Бланк_0!K154,Бланк_0!K115)</f>
        <v/>
      </c>
      <c r="L115" s="431" t="str">
        <f xml:space="preserve">  IF($AU$42=1,Бланк_0!L154,Бланк_0!L115)</f>
        <v/>
      </c>
      <c r="M115" s="432" t="str">
        <f xml:space="preserve">  IF($AU$42=1,Бланк_0!M154,Бланк_0!M115)</f>
        <v/>
      </c>
      <c r="N115" s="461">
        <f xml:space="preserve">  IF($AU$42=1,Бланк_0!N154,Бланк_0!N115)</f>
        <v>0</v>
      </c>
      <c r="O115" s="414">
        <f xml:space="preserve">  IF($AU$42=1,Бланк_0!O154,Бланк_0!O115)</f>
        <v>0</v>
      </c>
      <c r="P115" s="461">
        <f xml:space="preserve">  IF($AU$42=1,Бланк_0!P154,Бланк_0!P115)</f>
        <v>0</v>
      </c>
      <c r="Q115" s="415">
        <f xml:space="preserve">  IF($AU$42=1,Бланк_0!Q154,Бланк_0!Q115)</f>
        <v>0</v>
      </c>
      <c r="R115" s="658" t="str">
        <f xml:space="preserve">  IF($AU$42=1,Бланк_0!R154,Бланк_0!R115)</f>
        <v/>
      </c>
      <c r="S115" s="659" t="str">
        <f xml:space="preserve">  IF($AU$42=1,Бланк_0!S154,Бланк_0!S115)</f>
        <v/>
      </c>
      <c r="T115" s="658">
        <f xml:space="preserve">  IF($AU$42=1,Бланк_0!T154,Бланк_0!T115)</f>
        <v>7.8000000000000007</v>
      </c>
      <c r="U115" s="659">
        <f xml:space="preserve">  IF($AU$42=1,Бланк_0!U154,Бланк_0!U115)</f>
        <v>25.2</v>
      </c>
      <c r="V115" s="658">
        <f xml:space="preserve">  IF($AU$42=1,Бланк_0!V154,Бланк_0!V115)</f>
        <v>8.3000000000000007</v>
      </c>
      <c r="W115" s="659">
        <f xml:space="preserve">  IF($AU$42=1,Бланк_0!W154,Бланк_0!W115)</f>
        <v>29.4</v>
      </c>
      <c r="X115" s="462" t="str">
        <f xml:space="preserve">  IF($AU$42=1,Бланк_0!X154,Бланк_0!X115)</f>
        <v/>
      </c>
      <c r="Y115" s="463" t="str">
        <f xml:space="preserve">  IF($AU$42=1,Бланк_0!Y154,Бланк_0!Y115)</f>
        <v/>
      </c>
      <c r="Z115" s="462" t="str">
        <f xml:space="preserve">  IF($AU$42=1,Бланк_0!Z154,Бланк_0!Z115)</f>
        <v>-</v>
      </c>
      <c r="AA115" s="463" t="str">
        <f xml:space="preserve">  IF($AU$42=1,Бланк_0!AA154,Бланк_0!AA115)</f>
        <v>-</v>
      </c>
      <c r="AB115" s="462" t="str">
        <f xml:space="preserve">  IF($AU$42=1,Бланк_0!AB154,Бланк_0!AB115)</f>
        <v>-</v>
      </c>
      <c r="AC115" s="463" t="str">
        <f xml:space="preserve">  IF($AU$42=1,Бланк_0!AC154,Бланк_0!AC115)</f>
        <v>-</v>
      </c>
      <c r="AD115" s="464" t="str">
        <f xml:space="preserve">  IF($AU$42=1,Бланк_0!AD154,Бланк_0!AD115)</f>
        <v/>
      </c>
      <c r="AE115" s="419" t="str">
        <f xml:space="preserve">  IF($AU$42=1,Бланк_0!AE154,Бланк_0!AE115)</f>
        <v/>
      </c>
      <c r="AF115" s="464">
        <f xml:space="preserve">  IF($AU$42=1,Бланк_0!AF154,Бланк_0!AF115)</f>
        <v>6</v>
      </c>
      <c r="AG115" s="419">
        <f xml:space="preserve">  IF($AU$42=1,Бланк_0!AG154,Бланк_0!AG115)</f>
        <v>5</v>
      </c>
      <c r="AH115" s="464">
        <f xml:space="preserve">  IF($AU$42=1,Бланк_0!AH154,Бланк_0!AH115)</f>
        <v>3</v>
      </c>
      <c r="AI115" s="419">
        <f xml:space="preserve">  IF($AU$42=1,Бланк_0!AI154,Бланк_0!AI115)</f>
        <v>4</v>
      </c>
      <c r="AJ115" s="704" t="str">
        <f xml:space="preserve">  IF($AU$42=1,Бланк_0!AJ154,Бланк_0!AJ115)</f>
        <v/>
      </c>
      <c r="AK115" s="705" t="str">
        <f xml:space="preserve">  IF($AU$42=1,Бланк_0!AK154,Бланк_0!AK115)</f>
        <v/>
      </c>
      <c r="AL115" s="704">
        <f xml:space="preserve">  IF($AU$42=1,Бланк_0!AL154,Бланк_0!AL115)</f>
        <v>5.8000000000000007</v>
      </c>
      <c r="AM115" s="705">
        <f xml:space="preserve">  IF($AU$42=1,Бланк_0!AM154,Бланк_0!AM115)</f>
        <v>40.200000000000003</v>
      </c>
      <c r="AN115" s="704">
        <f xml:space="preserve">  IF($AU$42=1,Бланк_0!AN154,Бланк_0!AN115)</f>
        <v>6.3000000000000007</v>
      </c>
      <c r="AO115" s="705">
        <f xml:space="preserve">  IF($AU$42=1,Бланк_0!AO154,Бланк_0!AO115)</f>
        <v>44.4</v>
      </c>
      <c r="AP115" s="9"/>
      <c r="AQ115" s="278"/>
      <c r="AR115" s="278"/>
      <c r="BA115" s="278"/>
      <c r="BB115" s="278"/>
      <c r="BC115" s="278"/>
      <c r="BD115" s="278"/>
      <c r="BE115" s="278"/>
      <c r="BF115" s="278"/>
      <c r="BG115" s="278"/>
      <c r="BH115" s="278"/>
      <c r="BI115" s="278"/>
      <c r="BJ115" s="278"/>
      <c r="BK115" s="278"/>
      <c r="BL115" s="278"/>
      <c r="BM115" s="278"/>
      <c r="BN115" s="278"/>
      <c r="BO115" s="278"/>
      <c r="BP115" s="278"/>
      <c r="BQ115" s="278"/>
      <c r="BR115" s="278"/>
      <c r="BS115" s="278"/>
      <c r="BT115" s="278"/>
      <c r="BU115" s="278"/>
      <c r="BV115" s="278"/>
      <c r="BW115" s="278"/>
      <c r="BX115" s="278"/>
      <c r="BY115" s="278"/>
      <c r="BZ115" s="278"/>
      <c r="CA115" s="278"/>
      <c r="CB115" s="278"/>
      <c r="CC115" s="278"/>
      <c r="CD115" s="278"/>
      <c r="CE115" s="278"/>
      <c r="CF115" s="278"/>
      <c r="CG115" s="278"/>
      <c r="CH115" s="278"/>
      <c r="CI115" s="278"/>
      <c r="CJ115" s="278"/>
      <c r="CK115" s="278"/>
      <c r="CL115" s="278"/>
    </row>
    <row r="116" spans="1:90" ht="12" customHeight="1" x14ac:dyDescent="0.25">
      <c r="A116" s="947">
        <v>113</v>
      </c>
      <c r="B116" s="951" t="str">
        <f>Ст.прогноза!I114</f>
        <v>Дал.</v>
      </c>
      <c r="C116" s="952" t="str">
        <f>Ст.прогноза!D114</f>
        <v>Владивостокский</v>
      </c>
      <c r="D116" s="953" t="str">
        <f>Ст.прогноза!E114</f>
        <v>Уссурийск</v>
      </c>
      <c r="E116" s="954">
        <f>Ст.прогноза!G114</f>
        <v>7</v>
      </c>
      <c r="F116" s="660" t="str">
        <f xml:space="preserve">  IF($AU$42=1,Бланк_0!F155,Бланк_0!F116)</f>
        <v/>
      </c>
      <c r="G116" s="661" t="str">
        <f xml:space="preserve">  IF($AU$42=1,Бланк_0!G155,Бланк_0!G116)</f>
        <v/>
      </c>
      <c r="H116" s="660" t="str">
        <f xml:space="preserve">  IF($AU$42=1,Бланк_0!H155,Бланк_0!H116)</f>
        <v/>
      </c>
      <c r="I116" s="661" t="str">
        <f xml:space="preserve">  IF($AU$42=1,Бланк_0!I155,Бланк_0!I116)</f>
        <v/>
      </c>
      <c r="J116" s="660" t="str">
        <f xml:space="preserve">  IF($AU$42=1,Бланк_0!J155,Бланк_0!J116)</f>
        <v/>
      </c>
      <c r="K116" s="661" t="str">
        <f xml:space="preserve">  IF($AU$42=1,Бланк_0!K155,Бланк_0!K116)</f>
        <v/>
      </c>
      <c r="L116" s="466" t="str">
        <f xml:space="preserve">  IF($AU$42=1,Бланк_0!L155,Бланк_0!L116)</f>
        <v/>
      </c>
      <c r="M116" s="471" t="str">
        <f xml:space="preserve">  IF($AU$42=1,Бланк_0!M155,Бланк_0!M116)</f>
        <v/>
      </c>
      <c r="N116" s="662">
        <f xml:space="preserve">  IF($AU$42=1,Бланк_0!N155,Бланк_0!N116)</f>
        <v>0</v>
      </c>
      <c r="O116" s="664">
        <f xml:space="preserve">  IF($AU$42=1,Бланк_0!O155,Бланк_0!O116)</f>
        <v>0</v>
      </c>
      <c r="P116" s="662">
        <f xml:space="preserve">  IF($AU$42=1,Бланк_0!P155,Бланк_0!P116)</f>
        <v>0</v>
      </c>
      <c r="Q116" s="663">
        <f xml:space="preserve">  IF($AU$42=1,Бланк_0!Q155,Бланк_0!Q116)</f>
        <v>0</v>
      </c>
      <c r="R116" s="665" t="str">
        <f xml:space="preserve">  IF($AU$42=1,Бланк_0!R155,Бланк_0!R116)</f>
        <v/>
      </c>
      <c r="S116" s="666" t="str">
        <f xml:space="preserve">  IF($AU$42=1,Бланк_0!S155,Бланк_0!S116)</f>
        <v/>
      </c>
      <c r="T116" s="665">
        <f xml:space="preserve">  IF($AU$42=1,Бланк_0!T155,Бланк_0!T116)</f>
        <v>17.3</v>
      </c>
      <c r="U116" s="666">
        <f xml:space="preserve">  IF($AU$42=1,Бланк_0!U155,Бланк_0!U116)</f>
        <v>34.299999999999997</v>
      </c>
      <c r="V116" s="665">
        <f xml:space="preserve">  IF($AU$42=1,Бланк_0!V155,Бланк_0!V116)</f>
        <v>18.3</v>
      </c>
      <c r="W116" s="666">
        <f xml:space="preserve">  IF($AU$42=1,Бланк_0!W155,Бланк_0!W116)</f>
        <v>29</v>
      </c>
      <c r="X116" s="1047" t="str">
        <f xml:space="preserve">  IF($AU$42=1,Бланк_0!X155,Бланк_0!X116)</f>
        <v/>
      </c>
      <c r="Y116" s="1048" t="str">
        <f xml:space="preserve">  IF($AU$42=1,Бланк_0!Y155,Бланк_0!Y116)</f>
        <v/>
      </c>
      <c r="Z116" s="1047" t="str">
        <f xml:space="preserve">  IF($AU$42=1,Бланк_0!Z155,Бланк_0!Z116)</f>
        <v>-</v>
      </c>
      <c r="AA116" s="1048" t="str">
        <f xml:space="preserve">  IF($AU$42=1,Бланк_0!AA155,Бланк_0!AA116)</f>
        <v>-</v>
      </c>
      <c r="AB116" s="1047" t="str">
        <f xml:space="preserve">  IF($AU$42=1,Бланк_0!AB155,Бланк_0!AB116)</f>
        <v>-</v>
      </c>
      <c r="AC116" s="1048" t="str">
        <f xml:space="preserve">  IF($AU$42=1,Бланк_0!AC155,Бланк_0!AC116)</f>
        <v>-</v>
      </c>
      <c r="AD116" s="667" t="str">
        <f xml:space="preserve">  IF($AU$42=1,Бланк_0!AD155,Бланк_0!AD116)</f>
        <v/>
      </c>
      <c r="AE116" s="668" t="str">
        <f xml:space="preserve">  IF($AU$42=1,Бланк_0!AE155,Бланк_0!AE116)</f>
        <v/>
      </c>
      <c r="AF116" s="667">
        <f xml:space="preserve">  IF($AU$42=1,Бланк_0!AF155,Бланк_0!AF116)</f>
        <v>6</v>
      </c>
      <c r="AG116" s="668">
        <f xml:space="preserve">  IF($AU$42=1,Бланк_0!AG155,Бланк_0!AG116)</f>
        <v>10</v>
      </c>
      <c r="AH116" s="667">
        <f xml:space="preserve">  IF($AU$42=1,Бланк_0!AH155,Бланк_0!AH116)</f>
        <v>8</v>
      </c>
      <c r="AI116" s="668">
        <f xml:space="preserve">  IF($AU$42=1,Бланк_0!AI155,Бланк_0!AI116)</f>
        <v>10</v>
      </c>
      <c r="AJ116" s="1049" t="str">
        <f xml:space="preserve">  IF($AU$42=1,Бланк_0!AJ155,Бланк_0!AJ116)</f>
        <v/>
      </c>
      <c r="AK116" s="1050" t="str">
        <f xml:space="preserve">  IF($AU$42=1,Бланк_0!AK155,Бланк_0!AK116)</f>
        <v/>
      </c>
      <c r="AL116" s="1049">
        <f xml:space="preserve">  IF($AU$42=1,Бланк_0!AL155,Бланк_0!AL116)</f>
        <v>15.3</v>
      </c>
      <c r="AM116" s="1050">
        <f xml:space="preserve">  IF($AU$42=1,Бланк_0!AM155,Бланк_0!AM116)</f>
        <v>48.3</v>
      </c>
      <c r="AN116" s="1049">
        <f xml:space="preserve">  IF($AU$42=1,Бланк_0!AN155,Бланк_0!AN116)</f>
        <v>16.3</v>
      </c>
      <c r="AO116" s="1050">
        <f xml:space="preserve">  IF($AU$42=1,Бланк_0!AO155,Бланк_0!AO116)</f>
        <v>39</v>
      </c>
      <c r="AP116" s="9"/>
      <c r="AQ116" s="278"/>
      <c r="AR116" s="278"/>
      <c r="BA116" s="278"/>
      <c r="BB116" s="278"/>
      <c r="BC116" s="278"/>
      <c r="BD116" s="278"/>
      <c r="BE116" s="278"/>
      <c r="BF116" s="278"/>
      <c r="BG116" s="278"/>
      <c r="BH116" s="278"/>
      <c r="BI116" s="278"/>
      <c r="BJ116" s="278"/>
      <c r="BK116" s="278"/>
      <c r="BL116" s="278"/>
      <c r="BM116" s="278"/>
      <c r="BN116" s="278"/>
      <c r="BO116" s="278"/>
      <c r="BP116" s="278"/>
      <c r="BQ116" s="278"/>
      <c r="BR116" s="278"/>
      <c r="BS116" s="278"/>
      <c r="BT116" s="278"/>
      <c r="BU116" s="278"/>
      <c r="BV116" s="278"/>
      <c r="BW116" s="278"/>
      <c r="BX116" s="278"/>
      <c r="BY116" s="278"/>
      <c r="BZ116" s="278"/>
      <c r="CA116" s="278"/>
      <c r="CB116" s="278"/>
      <c r="CC116" s="278"/>
      <c r="CD116" s="278"/>
      <c r="CE116" s="278"/>
      <c r="CF116" s="278"/>
      <c r="CG116" s="278"/>
      <c r="CH116" s="278"/>
      <c r="CI116" s="278"/>
      <c r="CJ116" s="278"/>
      <c r="CK116" s="278"/>
      <c r="CL116" s="278"/>
    </row>
    <row r="117" spans="1:90" ht="15" customHeight="1" x14ac:dyDescent="0.25">
      <c r="A117" s="7"/>
      <c r="B117" s="17" t="s">
        <v>3253</v>
      </c>
      <c r="D117" s="1052" t="str">
        <f>INDEX(AU43:AU44,AU42)</f>
        <v>время местное</v>
      </c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1064"/>
      <c r="AR117" s="1064"/>
      <c r="AS117" s="278"/>
      <c r="AT117" s="278"/>
      <c r="AU117" s="278"/>
      <c r="AV117" s="278"/>
      <c r="AW117" s="278"/>
      <c r="AX117" s="278"/>
      <c r="AY117" s="278"/>
      <c r="AZ117" s="278"/>
      <c r="BA117" s="1064"/>
      <c r="BB117" s="1064"/>
      <c r="BC117" s="1064"/>
      <c r="BD117" s="1064"/>
      <c r="BE117" s="1064"/>
      <c r="BF117" s="1064"/>
      <c r="BG117" s="1064"/>
      <c r="BH117" s="1064"/>
      <c r="BI117" s="1064"/>
      <c r="BJ117" s="1064"/>
      <c r="BK117" s="1064"/>
      <c r="BL117" s="1064"/>
      <c r="BM117" s="1064"/>
      <c r="BN117" s="1064"/>
      <c r="BO117" s="1064"/>
      <c r="BP117" s="1064"/>
      <c r="BQ117" s="1064"/>
      <c r="BR117" s="1064"/>
      <c r="BS117" s="1064"/>
      <c r="BT117" s="1064"/>
      <c r="BU117" s="1064"/>
      <c r="BV117" s="1064"/>
      <c r="BW117" s="1064"/>
      <c r="BX117" s="1064"/>
      <c r="BY117" s="1064"/>
      <c r="BZ117" s="1064"/>
      <c r="CA117" s="1064"/>
      <c r="CB117" s="1064"/>
      <c r="CC117" s="1064"/>
      <c r="CD117" s="1064"/>
      <c r="CE117" s="1064"/>
      <c r="CF117" s="1064"/>
      <c r="CG117" s="1064"/>
      <c r="CH117" s="1064"/>
      <c r="CI117" s="1064"/>
      <c r="CJ117" s="1064"/>
      <c r="CK117" s="1064"/>
      <c r="CL117" s="1064"/>
    </row>
    <row r="118" spans="1:90" ht="15" customHeight="1" x14ac:dyDescent="0.25">
      <c r="A118" s="7"/>
      <c r="B118" s="669" t="s">
        <v>777</v>
      </c>
      <c r="F118" s="910" t="s">
        <v>910</v>
      </c>
      <c r="G118" s="911" t="s">
        <v>911</v>
      </c>
      <c r="P118" s="23"/>
      <c r="Q118" s="23"/>
      <c r="R118" s="481"/>
      <c r="S118" s="481"/>
      <c r="T118" s="481"/>
      <c r="U118" s="481"/>
      <c r="V118" s="481"/>
      <c r="W118" s="481"/>
      <c r="X118" s="481"/>
      <c r="Y118" s="481"/>
      <c r="Z118" s="481"/>
      <c r="AA118" s="481"/>
      <c r="AB118" s="481"/>
      <c r="AC118" s="481"/>
      <c r="AD118" s="481"/>
      <c r="AE118" s="481"/>
      <c r="AF118" s="481"/>
      <c r="AG118" s="481"/>
      <c r="AH118" s="481"/>
      <c r="AI118" s="481"/>
      <c r="AJ118" s="481"/>
      <c r="AK118" s="481"/>
      <c r="AL118" s="481"/>
      <c r="AM118" s="481"/>
      <c r="AN118" s="481"/>
      <c r="AO118" s="481"/>
      <c r="AP118" s="481"/>
      <c r="AQ118" s="1079"/>
      <c r="AR118" s="1079"/>
      <c r="AS118" s="278"/>
      <c r="AT118" s="278"/>
      <c r="AU118" s="278"/>
      <c r="AV118" s="278"/>
      <c r="AW118" s="278"/>
      <c r="AX118" s="278"/>
      <c r="AY118" s="278"/>
      <c r="AZ118" s="278"/>
      <c r="BA118" s="1079"/>
      <c r="BB118" s="1079"/>
      <c r="BC118" s="1079"/>
      <c r="BD118" s="1079"/>
      <c r="BE118" s="1079"/>
      <c r="BF118" s="1079"/>
      <c r="BG118" s="1079"/>
      <c r="BH118" s="1079"/>
      <c r="BI118" s="1079"/>
      <c r="BJ118" s="1079"/>
      <c r="BK118" s="1079"/>
      <c r="BL118" s="1079"/>
      <c r="BM118" s="1079"/>
      <c r="BN118" s="1079"/>
      <c r="BO118" s="1079"/>
      <c r="BP118" s="1079"/>
      <c r="BQ118" s="1079"/>
      <c r="BR118" s="1079"/>
      <c r="BS118" s="1079"/>
      <c r="BT118" s="1079"/>
      <c r="BU118" s="1079"/>
      <c r="BV118" s="1079"/>
      <c r="BW118" s="1079"/>
      <c r="BX118" s="1079"/>
      <c r="BY118" s="1079"/>
      <c r="BZ118" s="1079"/>
      <c r="CA118" s="1079"/>
      <c r="CB118" s="1079"/>
      <c r="CC118" s="1079"/>
      <c r="CD118" s="1079"/>
      <c r="CE118" s="1079"/>
      <c r="CF118" s="1079"/>
      <c r="CG118" s="1079"/>
      <c r="CH118" s="1079"/>
      <c r="CI118" s="1079"/>
      <c r="CJ118" s="1079"/>
      <c r="CK118" s="1079"/>
      <c r="CL118" s="1079"/>
    </row>
    <row r="119" spans="1:90" ht="15" customHeight="1" x14ac:dyDescent="0.25">
      <c r="A119" s="7"/>
      <c r="P119" s="23"/>
      <c r="Q119" s="23"/>
      <c r="R119" s="481"/>
      <c r="S119" s="481"/>
      <c r="T119" s="481"/>
      <c r="U119" s="481"/>
      <c r="V119" s="481"/>
      <c r="W119" s="481"/>
      <c r="X119" s="481"/>
      <c r="Y119" s="481"/>
      <c r="Z119" s="481"/>
      <c r="AA119" s="481"/>
      <c r="AB119" s="481"/>
      <c r="AC119" s="481"/>
      <c r="AD119" s="481"/>
      <c r="AE119" s="481"/>
      <c r="AF119" s="481"/>
      <c r="AG119" s="481"/>
      <c r="AH119" s="481"/>
      <c r="AI119" s="481"/>
      <c r="AJ119" s="481"/>
      <c r="AK119" s="481"/>
      <c r="AL119" s="481"/>
      <c r="AM119" s="481"/>
      <c r="AN119" s="481"/>
      <c r="AO119" s="481"/>
      <c r="AP119" s="481"/>
      <c r="AQ119" s="1079"/>
      <c r="AR119" s="1079"/>
      <c r="AS119" s="1054"/>
      <c r="AT119" s="1054"/>
      <c r="AU119" s="1054"/>
      <c r="AV119" s="1054"/>
      <c r="AW119" s="1054"/>
      <c r="AX119" s="1054"/>
      <c r="AY119" s="1054"/>
      <c r="AZ119" s="1054"/>
      <c r="BA119" s="1079"/>
      <c r="BB119" s="1079"/>
      <c r="BC119" s="1079"/>
      <c r="BD119" s="1079"/>
      <c r="BE119" s="1079"/>
      <c r="BF119" s="1079"/>
      <c r="BG119" s="1079"/>
      <c r="BH119" s="1079"/>
      <c r="BI119" s="1079"/>
      <c r="BJ119" s="1079"/>
      <c r="BK119" s="1079"/>
      <c r="BL119" s="1079"/>
      <c r="BM119" s="1079"/>
      <c r="BN119" s="1079"/>
      <c r="BO119" s="1079"/>
      <c r="BP119" s="1079"/>
      <c r="BQ119" s="1079"/>
      <c r="BR119" s="1079"/>
      <c r="BS119" s="1079"/>
      <c r="BT119" s="1079"/>
      <c r="BU119" s="1079"/>
      <c r="BV119" s="1079"/>
      <c r="BW119" s="1079"/>
      <c r="BX119" s="1079"/>
      <c r="BY119" s="1079"/>
      <c r="BZ119" s="1079"/>
      <c r="CA119" s="1079"/>
      <c r="CB119" s="1079"/>
      <c r="CC119" s="1079"/>
      <c r="CD119" s="1079"/>
      <c r="CE119" s="1079"/>
      <c r="CF119" s="1079"/>
      <c r="CG119" s="1079"/>
      <c r="CH119" s="1079"/>
      <c r="CI119" s="1079"/>
      <c r="CJ119" s="1079"/>
      <c r="CK119" s="1079"/>
      <c r="CL119" s="1079"/>
    </row>
    <row r="120" spans="1:90" ht="15" customHeight="1" x14ac:dyDescent="0.25">
      <c r="A120" s="7"/>
      <c r="P120" s="23"/>
      <c r="Q120" s="23"/>
      <c r="R120" s="481"/>
      <c r="S120" s="481"/>
      <c r="T120" s="481"/>
      <c r="U120" s="481"/>
      <c r="V120" s="481"/>
      <c r="W120" s="481"/>
      <c r="X120" s="481"/>
      <c r="Y120" s="481"/>
      <c r="Z120" s="481"/>
      <c r="AA120" s="481"/>
      <c r="AB120" s="481"/>
      <c r="AC120" s="481"/>
      <c r="AD120" s="481"/>
      <c r="AE120" s="481"/>
      <c r="AF120" s="481"/>
      <c r="AG120" s="481"/>
      <c r="AH120" s="481"/>
      <c r="AI120" s="481"/>
      <c r="AJ120" s="481"/>
      <c r="AK120" s="481"/>
      <c r="AL120" s="481"/>
      <c r="AM120" s="481"/>
      <c r="AN120" s="481"/>
      <c r="AO120" s="481"/>
      <c r="AP120" s="481"/>
      <c r="AQ120" s="1079"/>
      <c r="AR120" s="1079"/>
      <c r="AS120" s="1064"/>
      <c r="AT120" s="1064"/>
      <c r="AU120" s="1064"/>
      <c r="AV120" s="1064"/>
      <c r="AW120" s="1064"/>
      <c r="AX120" s="1064"/>
      <c r="AY120" s="1064"/>
      <c r="AZ120" s="1064"/>
      <c r="BA120" s="1079"/>
      <c r="BB120" s="1079"/>
      <c r="BC120" s="1079"/>
      <c r="BD120" s="1079"/>
      <c r="BE120" s="1079"/>
      <c r="BF120" s="1079"/>
      <c r="BG120" s="1079"/>
      <c r="BH120" s="1079"/>
      <c r="BI120" s="1079"/>
      <c r="BJ120" s="1079"/>
      <c r="BK120" s="1079"/>
      <c r="BL120" s="1079"/>
      <c r="BM120" s="1079"/>
      <c r="BN120" s="1079"/>
      <c r="BO120" s="1079"/>
      <c r="BP120" s="1079"/>
      <c r="BQ120" s="1079"/>
      <c r="BR120" s="1079"/>
      <c r="BS120" s="1079"/>
      <c r="BT120" s="1079"/>
      <c r="BU120" s="1079"/>
      <c r="BV120" s="1079"/>
      <c r="BW120" s="1079"/>
      <c r="BX120" s="1079"/>
      <c r="BY120" s="1079"/>
      <c r="BZ120" s="1079"/>
      <c r="CA120" s="1079"/>
      <c r="CB120" s="1079"/>
      <c r="CC120" s="1079"/>
      <c r="CD120" s="1079"/>
      <c r="CE120" s="1079"/>
      <c r="CF120" s="1079"/>
      <c r="CG120" s="1079"/>
      <c r="CH120" s="1079"/>
      <c r="CI120" s="1079"/>
      <c r="CJ120" s="1079"/>
      <c r="CK120" s="1079"/>
      <c r="CL120" s="1079"/>
    </row>
    <row r="121" spans="1:90" ht="15" customHeight="1" x14ac:dyDescent="0.25">
      <c r="A121" s="7"/>
      <c r="B121" s="7"/>
      <c r="P121" s="23"/>
      <c r="Q121" s="23"/>
      <c r="R121" s="481"/>
      <c r="S121" s="481"/>
      <c r="T121" s="481"/>
      <c r="U121" s="481"/>
      <c r="V121" s="481"/>
      <c r="W121" s="481"/>
      <c r="X121" s="481"/>
      <c r="Y121" s="481"/>
      <c r="Z121" s="481"/>
      <c r="AA121" s="481"/>
      <c r="AB121" s="481"/>
      <c r="AC121" s="481"/>
      <c r="AD121" s="481"/>
      <c r="AE121" s="481"/>
      <c r="AF121" s="481"/>
      <c r="AG121" s="481"/>
      <c r="AH121" s="481"/>
      <c r="AI121" s="481"/>
      <c r="AJ121" s="481"/>
      <c r="AK121" s="481"/>
      <c r="AL121" s="481"/>
      <c r="AM121" s="481"/>
      <c r="AN121" s="481"/>
      <c r="AO121" s="481"/>
      <c r="AP121" s="481"/>
      <c r="AQ121" s="1079"/>
      <c r="AR121" s="1079"/>
      <c r="AS121" s="1079"/>
      <c r="AT121" s="1079"/>
      <c r="AU121" s="1079"/>
      <c r="AV121" s="1079"/>
      <c r="AW121" s="1079"/>
      <c r="AX121" s="1079"/>
      <c r="AY121" s="1079"/>
      <c r="AZ121" s="1079"/>
      <c r="BA121" s="1079"/>
      <c r="BB121" s="1079"/>
      <c r="BC121" s="1079"/>
      <c r="BD121" s="1079"/>
      <c r="BE121" s="1079"/>
      <c r="BF121" s="1079"/>
      <c r="BG121" s="1079"/>
      <c r="BH121" s="1079"/>
      <c r="BI121" s="1079"/>
      <c r="BJ121" s="1079"/>
      <c r="BK121" s="1079"/>
      <c r="BL121" s="1079"/>
      <c r="BM121" s="1079"/>
      <c r="BN121" s="1079"/>
      <c r="BO121" s="1079"/>
      <c r="BP121" s="1079"/>
      <c r="BQ121" s="1079"/>
      <c r="BR121" s="1079"/>
      <c r="BS121" s="1079"/>
      <c r="BT121" s="1079"/>
      <c r="BU121" s="1079"/>
      <c r="BV121" s="1079"/>
      <c r="BW121" s="1079"/>
      <c r="BX121" s="1079"/>
      <c r="BY121" s="1079"/>
      <c r="BZ121" s="1079"/>
      <c r="CA121" s="1079"/>
      <c r="CB121" s="1079"/>
      <c r="CC121" s="1079"/>
      <c r="CD121" s="1079"/>
      <c r="CE121" s="1079"/>
      <c r="CF121" s="1079"/>
      <c r="CG121" s="1079"/>
      <c r="CH121" s="1079"/>
      <c r="CI121" s="1079"/>
      <c r="CJ121" s="1079"/>
      <c r="CK121" s="1079"/>
      <c r="CL121" s="1079"/>
    </row>
    <row r="122" spans="1:90" ht="15" customHeight="1" x14ac:dyDescent="0.25">
      <c r="A122" s="7"/>
      <c r="B122" s="7"/>
      <c r="P122" s="23"/>
      <c r="Q122" s="23"/>
      <c r="R122" s="481"/>
      <c r="S122" s="481"/>
      <c r="T122" s="481"/>
      <c r="U122" s="481"/>
      <c r="V122" s="481"/>
      <c r="W122" s="481"/>
      <c r="X122" s="481"/>
      <c r="Y122" s="481"/>
      <c r="Z122" s="481"/>
      <c r="AA122" s="481"/>
      <c r="AB122" s="481"/>
      <c r="AC122" s="481"/>
      <c r="AD122" s="481"/>
      <c r="AE122" s="481"/>
      <c r="AF122" s="481"/>
      <c r="AG122" s="481"/>
      <c r="AH122" s="481"/>
      <c r="AI122" s="481"/>
      <c r="AJ122" s="481"/>
      <c r="AK122" s="481"/>
      <c r="AL122" s="481"/>
      <c r="AM122" s="481"/>
      <c r="AN122" s="481"/>
      <c r="AO122" s="481"/>
      <c r="AP122" s="481"/>
      <c r="AQ122" s="1079"/>
      <c r="AR122" s="1079"/>
      <c r="AS122" s="1079"/>
      <c r="AT122" s="1079"/>
      <c r="AU122" s="1079"/>
      <c r="AV122" s="1079"/>
      <c r="AW122" s="1079"/>
      <c r="AX122" s="1079"/>
      <c r="AY122" s="1079"/>
      <c r="AZ122" s="1079"/>
      <c r="BA122" s="1079"/>
      <c r="BB122" s="1079"/>
      <c r="BC122" s="1079"/>
      <c r="BD122" s="1079"/>
      <c r="BE122" s="1079"/>
      <c r="BF122" s="1079"/>
      <c r="BG122" s="1079"/>
      <c r="BH122" s="1079"/>
      <c r="BI122" s="1079"/>
      <c r="BJ122" s="1079"/>
      <c r="BK122" s="1079"/>
      <c r="BL122" s="1079"/>
      <c r="BM122" s="1079"/>
      <c r="BN122" s="1079"/>
      <c r="BO122" s="1079"/>
      <c r="BP122" s="1079"/>
      <c r="BQ122" s="1079"/>
      <c r="BR122" s="1079"/>
      <c r="BS122" s="1079"/>
      <c r="BT122" s="1079"/>
      <c r="BU122" s="1079"/>
      <c r="BV122" s="1079"/>
      <c r="BW122" s="1079"/>
      <c r="BX122" s="1079"/>
      <c r="BY122" s="1079"/>
      <c r="BZ122" s="1079"/>
      <c r="CA122" s="1079"/>
      <c r="CB122" s="1079"/>
      <c r="CC122" s="1079"/>
      <c r="CD122" s="1079"/>
      <c r="CE122" s="1079"/>
      <c r="CF122" s="1079"/>
      <c r="CG122" s="1079"/>
      <c r="CH122" s="1079"/>
      <c r="CI122" s="1079"/>
      <c r="CJ122" s="1079"/>
      <c r="CK122" s="1079"/>
      <c r="CL122" s="1079"/>
    </row>
    <row r="123" spans="1:90" ht="15" customHeight="1" x14ac:dyDescent="0.25">
      <c r="A123" s="7"/>
      <c r="B123" s="7"/>
      <c r="P123" s="23"/>
      <c r="Q123" s="23"/>
      <c r="R123" s="481"/>
      <c r="S123" s="481"/>
      <c r="T123" s="481"/>
      <c r="U123" s="481"/>
      <c r="V123" s="481"/>
      <c r="W123" s="481"/>
      <c r="X123" s="481"/>
      <c r="Y123" s="481"/>
      <c r="Z123" s="481"/>
      <c r="AA123" s="481"/>
      <c r="AB123" s="481"/>
      <c r="AC123" s="481"/>
      <c r="AD123" s="481"/>
      <c r="AE123" s="481"/>
      <c r="AF123" s="481"/>
      <c r="AG123" s="481"/>
      <c r="AH123" s="481"/>
      <c r="AI123" s="481"/>
      <c r="AJ123" s="481"/>
      <c r="AK123" s="481"/>
      <c r="AL123" s="481"/>
      <c r="AM123" s="481"/>
      <c r="AN123" s="481"/>
      <c r="AO123" s="481"/>
      <c r="AP123" s="481"/>
      <c r="AQ123" s="1079"/>
      <c r="AR123" s="1079"/>
      <c r="AS123" s="1079"/>
      <c r="AT123" s="1079"/>
      <c r="AU123" s="1079"/>
      <c r="AV123" s="1079"/>
      <c r="AW123" s="1079"/>
      <c r="AX123" s="1079"/>
      <c r="AY123" s="1079"/>
      <c r="AZ123" s="1079"/>
      <c r="BA123" s="1079"/>
      <c r="BB123" s="1079"/>
      <c r="BC123" s="1079"/>
      <c r="BD123" s="1079"/>
      <c r="BE123" s="1079"/>
      <c r="BF123" s="1079"/>
      <c r="BG123" s="1079"/>
      <c r="BH123" s="1079"/>
      <c r="BI123" s="1079"/>
      <c r="BJ123" s="1079"/>
      <c r="BK123" s="1079"/>
      <c r="BL123" s="1079"/>
      <c r="BM123" s="1079"/>
      <c r="BN123" s="1079"/>
      <c r="BO123" s="1079"/>
      <c r="BP123" s="1079"/>
      <c r="BQ123" s="1079"/>
      <c r="BR123" s="1079"/>
      <c r="BS123" s="1079"/>
      <c r="BT123" s="1079"/>
      <c r="BU123" s="1079"/>
      <c r="BV123" s="1079"/>
      <c r="BW123" s="1079"/>
      <c r="BX123" s="1079"/>
      <c r="BY123" s="1079"/>
      <c r="BZ123" s="1079"/>
      <c r="CA123" s="1079"/>
      <c r="CB123" s="1079"/>
      <c r="CC123" s="1079"/>
      <c r="CD123" s="1079"/>
      <c r="CE123" s="1079"/>
      <c r="CF123" s="1079"/>
      <c r="CG123" s="1079"/>
      <c r="CH123" s="1079"/>
      <c r="CI123" s="1079"/>
      <c r="CJ123" s="1079"/>
      <c r="CK123" s="1079"/>
      <c r="CL123" s="1079"/>
    </row>
    <row r="124" spans="1:90" ht="15" customHeight="1" x14ac:dyDescent="0.25">
      <c r="P124" s="23"/>
      <c r="Q124" s="23"/>
      <c r="R124" s="481"/>
      <c r="S124" s="481"/>
      <c r="T124" s="481"/>
      <c r="U124" s="481"/>
      <c r="V124" s="481"/>
      <c r="W124" s="481"/>
      <c r="X124" s="481"/>
      <c r="Y124" s="481"/>
      <c r="Z124" s="481"/>
      <c r="AA124" s="481"/>
      <c r="AB124" s="481"/>
      <c r="AC124" s="481"/>
      <c r="AD124" s="481"/>
      <c r="AE124" s="481"/>
      <c r="AF124" s="481"/>
      <c r="AG124" s="481"/>
      <c r="AH124" s="481"/>
      <c r="AI124" s="481"/>
      <c r="AJ124" s="481"/>
      <c r="AK124" s="481"/>
      <c r="AL124" s="481"/>
      <c r="AM124" s="481"/>
      <c r="AN124" s="481"/>
      <c r="AO124" s="481"/>
      <c r="AP124" s="481"/>
      <c r="AQ124" s="1079"/>
      <c r="AR124" s="1079"/>
      <c r="AS124" s="1079"/>
      <c r="AT124" s="1079"/>
      <c r="AU124" s="1079"/>
      <c r="AV124" s="1079"/>
      <c r="AW124" s="1079"/>
      <c r="AX124" s="1079"/>
      <c r="AY124" s="1079"/>
      <c r="AZ124" s="1079"/>
      <c r="BA124" s="1079"/>
      <c r="BB124" s="1079"/>
      <c r="BC124" s="1079"/>
      <c r="BD124" s="1079"/>
      <c r="BE124" s="1079"/>
      <c r="BF124" s="1079"/>
      <c r="BG124" s="1079"/>
      <c r="BH124" s="1079"/>
      <c r="BI124" s="1079"/>
      <c r="BJ124" s="1079"/>
      <c r="BK124" s="1079"/>
      <c r="BL124" s="1079"/>
      <c r="BM124" s="1079"/>
      <c r="BN124" s="1079"/>
      <c r="BO124" s="1079"/>
      <c r="BP124" s="1079"/>
      <c r="BQ124" s="1079"/>
      <c r="BR124" s="1079"/>
      <c r="BS124" s="1079"/>
      <c r="BT124" s="1079"/>
      <c r="BU124" s="1079"/>
      <c r="BV124" s="1079"/>
      <c r="BW124" s="1079"/>
      <c r="BX124" s="1079"/>
      <c r="BY124" s="1079"/>
      <c r="BZ124" s="1079"/>
      <c r="CA124" s="1079"/>
      <c r="CB124" s="1079"/>
      <c r="CC124" s="1079"/>
      <c r="CD124" s="1079"/>
      <c r="CE124" s="1079"/>
      <c r="CF124" s="1079"/>
      <c r="CG124" s="1079"/>
      <c r="CH124" s="1079"/>
      <c r="CI124" s="1079"/>
      <c r="CJ124" s="1079"/>
      <c r="CK124" s="1079"/>
      <c r="CL124" s="1079"/>
    </row>
    <row r="125" spans="1:90" ht="15" customHeight="1" x14ac:dyDescent="0.25">
      <c r="P125" s="23"/>
      <c r="Q125" s="23"/>
      <c r="R125" s="481"/>
      <c r="S125" s="481"/>
      <c r="T125" s="481"/>
      <c r="U125" s="481"/>
      <c r="V125" s="481"/>
      <c r="W125" s="481"/>
      <c r="X125" s="481"/>
      <c r="Y125" s="481"/>
      <c r="Z125" s="481"/>
      <c r="AA125" s="481"/>
      <c r="AB125" s="481"/>
      <c r="AC125" s="481"/>
      <c r="AD125" s="481"/>
      <c r="AE125" s="481"/>
      <c r="AF125" s="481"/>
      <c r="AG125" s="481"/>
      <c r="AH125" s="481"/>
      <c r="AI125" s="481"/>
      <c r="AJ125" s="481"/>
      <c r="AK125" s="481"/>
      <c r="AL125" s="481"/>
      <c r="AM125" s="481"/>
      <c r="AN125" s="481"/>
      <c r="AO125" s="481"/>
      <c r="AP125" s="481"/>
      <c r="AQ125" s="1079"/>
      <c r="AR125" s="1079"/>
      <c r="AS125" s="1079"/>
      <c r="AT125" s="1079"/>
      <c r="AU125" s="1079"/>
      <c r="AV125" s="1079"/>
      <c r="AW125" s="1079"/>
      <c r="AX125" s="1079"/>
      <c r="AY125" s="1079"/>
      <c r="AZ125" s="1079"/>
      <c r="BA125" s="1079"/>
      <c r="BB125" s="1079"/>
      <c r="BC125" s="1079"/>
      <c r="BD125" s="1079"/>
      <c r="BE125" s="1079"/>
      <c r="BF125" s="1079"/>
      <c r="BG125" s="1079"/>
      <c r="BH125" s="1079"/>
      <c r="BI125" s="1079"/>
      <c r="BJ125" s="1079"/>
      <c r="BK125" s="1079"/>
      <c r="BL125" s="1079"/>
      <c r="BM125" s="1079"/>
      <c r="BN125" s="1079"/>
      <c r="BO125" s="1079"/>
      <c r="BP125" s="1079"/>
      <c r="BQ125" s="1079"/>
      <c r="BR125" s="1079"/>
      <c r="BS125" s="1079"/>
      <c r="BT125" s="1079"/>
      <c r="BU125" s="1079"/>
      <c r="BV125" s="1079"/>
      <c r="BW125" s="1079"/>
      <c r="BX125" s="1079"/>
      <c r="BY125" s="1079"/>
      <c r="BZ125" s="1079"/>
      <c r="CA125" s="1079"/>
      <c r="CB125" s="1079"/>
      <c r="CC125" s="1079"/>
      <c r="CD125" s="1079"/>
      <c r="CE125" s="1079"/>
      <c r="CF125" s="1079"/>
      <c r="CG125" s="1079"/>
      <c r="CH125" s="1079"/>
      <c r="CI125" s="1079"/>
      <c r="CJ125" s="1079"/>
      <c r="CK125" s="1079"/>
      <c r="CL125" s="1079"/>
    </row>
    <row r="126" spans="1:90" ht="14.25" customHeight="1" x14ac:dyDescent="0.25">
      <c r="P126" s="23"/>
      <c r="Q126" s="23"/>
      <c r="R126" s="481"/>
      <c r="S126" s="481"/>
      <c r="T126" s="481"/>
      <c r="U126" s="481"/>
      <c r="V126" s="481"/>
      <c r="W126" s="481"/>
      <c r="X126" s="481"/>
      <c r="Y126" s="481"/>
      <c r="Z126" s="481"/>
      <c r="AA126" s="481"/>
      <c r="AB126" s="481"/>
      <c r="AC126" s="481"/>
      <c r="AD126" s="481"/>
      <c r="AE126" s="481"/>
      <c r="AF126" s="481"/>
      <c r="AG126" s="481"/>
      <c r="AH126" s="481"/>
      <c r="AI126" s="481"/>
      <c r="AJ126" s="481"/>
      <c r="AK126" s="481"/>
      <c r="AL126" s="481"/>
      <c r="AM126" s="481"/>
      <c r="AN126" s="481"/>
      <c r="AO126" s="481"/>
      <c r="AP126" s="481"/>
      <c r="AQ126" s="1079"/>
      <c r="AR126" s="1079"/>
      <c r="AS126" s="1079"/>
      <c r="AT126" s="1079"/>
      <c r="AU126" s="1079"/>
      <c r="AV126" s="1079"/>
      <c r="AW126" s="1079"/>
      <c r="AX126" s="1079"/>
      <c r="AY126" s="1079"/>
      <c r="AZ126" s="1079"/>
      <c r="BA126" s="1079"/>
      <c r="BB126" s="1079"/>
      <c r="BC126" s="1079"/>
      <c r="BD126" s="1079"/>
      <c r="BE126" s="1079"/>
      <c r="BF126" s="1079"/>
      <c r="BG126" s="1079"/>
      <c r="BH126" s="1079"/>
      <c r="BI126" s="1079"/>
      <c r="BJ126" s="1079"/>
      <c r="BK126" s="1079"/>
      <c r="BL126" s="1079"/>
      <c r="BM126" s="1079"/>
      <c r="BN126" s="1079"/>
      <c r="BO126" s="1079"/>
      <c r="BP126" s="1079"/>
      <c r="BQ126" s="1079"/>
      <c r="BR126" s="1079"/>
      <c r="BS126" s="1079"/>
      <c r="BT126" s="1079"/>
      <c r="BU126" s="1079"/>
      <c r="BV126" s="1079"/>
      <c r="BW126" s="1079"/>
      <c r="BX126" s="1079"/>
      <c r="BY126" s="1079"/>
      <c r="BZ126" s="1079"/>
      <c r="CA126" s="1079"/>
      <c r="CB126" s="1079"/>
      <c r="CC126" s="1079"/>
      <c r="CD126" s="1079"/>
      <c r="CE126" s="1079"/>
      <c r="CF126" s="1079"/>
      <c r="CG126" s="1079"/>
      <c r="CH126" s="1079"/>
      <c r="CI126" s="1079"/>
      <c r="CJ126" s="1079"/>
      <c r="CK126" s="1079"/>
      <c r="CL126" s="1079"/>
    </row>
    <row r="127" spans="1:90" ht="14.25" customHeight="1" x14ac:dyDescent="0.25">
      <c r="P127" s="23"/>
      <c r="Q127" s="23"/>
      <c r="R127" s="481"/>
      <c r="S127" s="481"/>
      <c r="T127" s="481"/>
      <c r="U127" s="481"/>
      <c r="V127" s="481"/>
      <c r="W127" s="481"/>
      <c r="X127" s="481"/>
      <c r="Y127" s="481"/>
      <c r="Z127" s="481"/>
      <c r="AA127" s="481"/>
      <c r="AB127" s="481"/>
      <c r="AC127" s="481"/>
      <c r="AD127" s="481"/>
      <c r="AE127" s="481"/>
      <c r="AF127" s="481"/>
      <c r="AG127" s="481"/>
      <c r="AH127" s="481"/>
      <c r="AI127" s="481"/>
      <c r="AJ127" s="481"/>
      <c r="AK127" s="481"/>
      <c r="AL127" s="481"/>
      <c r="AM127" s="481"/>
      <c r="AN127" s="481"/>
      <c r="AO127" s="481"/>
      <c r="AP127" s="481"/>
      <c r="AQ127" s="1079"/>
      <c r="AR127" s="1079"/>
      <c r="AS127" s="1079"/>
      <c r="AT127" s="1079"/>
      <c r="AU127" s="1079"/>
      <c r="AV127" s="1079"/>
      <c r="AW127" s="1079"/>
      <c r="AX127" s="1079"/>
      <c r="AY127" s="1079"/>
      <c r="AZ127" s="1079"/>
      <c r="BA127" s="1079"/>
      <c r="BB127" s="1079"/>
      <c r="BC127" s="1079"/>
      <c r="BD127" s="1079"/>
      <c r="BE127" s="1079"/>
      <c r="BF127" s="1079"/>
      <c r="BG127" s="1079"/>
      <c r="BH127" s="1079"/>
      <c r="BI127" s="1079"/>
      <c r="BJ127" s="1079"/>
      <c r="BK127" s="1079"/>
      <c r="BL127" s="1079"/>
      <c r="BM127" s="1079"/>
      <c r="BN127" s="1079"/>
      <c r="BO127" s="1079"/>
      <c r="BP127" s="1079"/>
      <c r="BQ127" s="1079"/>
      <c r="BR127" s="1079"/>
      <c r="BS127" s="1079"/>
      <c r="BT127" s="1079"/>
      <c r="BU127" s="1079"/>
      <c r="BV127" s="1079"/>
      <c r="BW127" s="1079"/>
      <c r="BX127" s="1079"/>
      <c r="BY127" s="1079"/>
      <c r="BZ127" s="1079"/>
      <c r="CA127" s="1079"/>
      <c r="CB127" s="1079"/>
      <c r="CC127" s="1079"/>
      <c r="CD127" s="1079"/>
      <c r="CE127" s="1079"/>
      <c r="CF127" s="1079"/>
      <c r="CG127" s="1079"/>
      <c r="CH127" s="1079"/>
      <c r="CI127" s="1079"/>
      <c r="CJ127" s="1079"/>
      <c r="CK127" s="1079"/>
      <c r="CL127" s="1079"/>
    </row>
    <row r="128" spans="1:90" ht="14.25" customHeight="1" x14ac:dyDescent="0.25">
      <c r="P128" s="23"/>
      <c r="Q128" s="23"/>
      <c r="R128" s="481"/>
      <c r="S128" s="481"/>
      <c r="T128" s="481"/>
      <c r="U128" s="481"/>
      <c r="V128" s="481"/>
      <c r="W128" s="481"/>
      <c r="X128" s="481"/>
      <c r="Y128" s="481"/>
      <c r="Z128" s="481"/>
      <c r="AA128" s="481"/>
      <c r="AB128" s="481"/>
      <c r="AC128" s="481"/>
      <c r="AD128" s="481"/>
      <c r="AE128" s="481"/>
      <c r="AF128" s="481"/>
      <c r="AG128" s="481"/>
      <c r="AH128" s="481"/>
      <c r="AI128" s="481"/>
      <c r="AJ128" s="481"/>
      <c r="AK128" s="481"/>
      <c r="AL128" s="481"/>
      <c r="AM128" s="481"/>
      <c r="AN128" s="481"/>
      <c r="AO128" s="481"/>
      <c r="AP128" s="481"/>
      <c r="AQ128" s="1079"/>
      <c r="AR128" s="1079"/>
      <c r="AS128" s="1079"/>
      <c r="AT128" s="1079"/>
      <c r="AU128" s="1079"/>
      <c r="AV128" s="1079"/>
      <c r="AW128" s="1079"/>
      <c r="AX128" s="1079"/>
      <c r="AY128" s="1079"/>
      <c r="AZ128" s="1079"/>
      <c r="BA128" s="1079"/>
      <c r="BB128" s="1079"/>
      <c r="BC128" s="1079"/>
      <c r="BD128" s="1079"/>
      <c r="BE128" s="1079"/>
      <c r="BF128" s="1079"/>
      <c r="BG128" s="1079"/>
      <c r="BH128" s="1079"/>
      <c r="BI128" s="1079"/>
      <c r="BJ128" s="1079"/>
      <c r="BK128" s="1079"/>
      <c r="BL128" s="1079"/>
      <c r="BM128" s="1079"/>
      <c r="BN128" s="1079"/>
      <c r="BO128" s="1079"/>
      <c r="BP128" s="1079"/>
      <c r="BQ128" s="1079"/>
      <c r="BR128" s="1079"/>
      <c r="BS128" s="1079"/>
      <c r="BT128" s="1079"/>
      <c r="BU128" s="1079"/>
      <c r="BV128" s="1079"/>
      <c r="BW128" s="1079"/>
      <c r="BX128" s="1079"/>
      <c r="BY128" s="1079"/>
      <c r="BZ128" s="1079"/>
      <c r="CA128" s="1079"/>
      <c r="CB128" s="1079"/>
      <c r="CC128" s="1079"/>
      <c r="CD128" s="1079"/>
      <c r="CE128" s="1079"/>
      <c r="CF128" s="1079"/>
      <c r="CG128" s="1079"/>
      <c r="CH128" s="1079"/>
      <c r="CI128" s="1079"/>
      <c r="CJ128" s="1079"/>
      <c r="CK128" s="1079"/>
      <c r="CL128" s="1079"/>
    </row>
    <row r="129" spans="1:90" ht="14.25" customHeight="1" x14ac:dyDescent="0.25">
      <c r="P129" s="23"/>
      <c r="Q129" s="23"/>
      <c r="R129" s="481"/>
      <c r="S129" s="481"/>
      <c r="T129" s="481"/>
      <c r="U129" s="481"/>
      <c r="V129" s="481"/>
      <c r="W129" s="481"/>
      <c r="X129" s="481"/>
      <c r="Y129" s="481"/>
      <c r="Z129" s="481"/>
      <c r="AA129" s="481"/>
      <c r="AB129" s="481"/>
      <c r="AC129" s="481"/>
      <c r="AD129" s="481"/>
      <c r="AE129" s="481"/>
      <c r="AF129" s="481"/>
      <c r="AG129" s="481"/>
      <c r="AH129" s="481"/>
      <c r="AI129" s="481"/>
      <c r="AJ129" s="481"/>
      <c r="AK129" s="481"/>
      <c r="AL129" s="481"/>
      <c r="AM129" s="481"/>
      <c r="AN129" s="481"/>
      <c r="AO129" s="481"/>
      <c r="AP129" s="481"/>
      <c r="AQ129" s="1079"/>
      <c r="AR129" s="1079"/>
      <c r="AS129" s="1079"/>
      <c r="AT129" s="1079"/>
      <c r="AU129" s="1079"/>
      <c r="AV129" s="1079"/>
      <c r="AW129" s="1079"/>
      <c r="AX129" s="1079"/>
      <c r="AY129" s="1079"/>
      <c r="AZ129" s="1079"/>
      <c r="BA129" s="1079"/>
      <c r="BB129" s="1079"/>
      <c r="BC129" s="1079"/>
      <c r="BD129" s="1079"/>
      <c r="BE129" s="1079"/>
      <c r="BF129" s="1079"/>
      <c r="BG129" s="1079"/>
      <c r="BH129" s="1079"/>
      <c r="BI129" s="1079"/>
      <c r="BJ129" s="1079"/>
      <c r="BK129" s="1079"/>
      <c r="BL129" s="1079"/>
      <c r="BM129" s="1079"/>
      <c r="BN129" s="1079"/>
      <c r="BO129" s="1079"/>
      <c r="BP129" s="1079"/>
      <c r="BQ129" s="1079"/>
      <c r="BR129" s="1079"/>
      <c r="BS129" s="1079"/>
      <c r="BT129" s="1079"/>
      <c r="BU129" s="1079"/>
      <c r="BV129" s="1079"/>
      <c r="BW129" s="1079"/>
      <c r="BX129" s="1079"/>
      <c r="BY129" s="1079"/>
      <c r="BZ129" s="1079"/>
      <c r="CA129" s="1079"/>
      <c r="CB129" s="1079"/>
      <c r="CC129" s="1079"/>
      <c r="CD129" s="1079"/>
      <c r="CE129" s="1079"/>
      <c r="CF129" s="1079"/>
      <c r="CG129" s="1079"/>
      <c r="CH129" s="1079"/>
      <c r="CI129" s="1079"/>
      <c r="CJ129" s="1079"/>
      <c r="CK129" s="1079"/>
      <c r="CL129" s="1079"/>
    </row>
    <row r="130" spans="1:90" ht="14.25" customHeight="1" x14ac:dyDescent="0.25">
      <c r="P130" s="23"/>
      <c r="Q130" s="23"/>
      <c r="R130" s="481"/>
      <c r="S130" s="481"/>
      <c r="T130" s="481"/>
      <c r="U130" s="481"/>
      <c r="V130" s="481"/>
      <c r="W130" s="481"/>
      <c r="X130" s="481"/>
      <c r="Y130" s="481"/>
      <c r="Z130" s="481"/>
      <c r="AA130" s="481"/>
      <c r="AB130" s="481"/>
      <c r="AC130" s="481"/>
      <c r="AD130" s="481"/>
      <c r="AE130" s="481"/>
      <c r="AF130" s="481"/>
      <c r="AG130" s="481"/>
      <c r="AH130" s="481"/>
      <c r="AI130" s="481"/>
      <c r="AJ130" s="481"/>
      <c r="AK130" s="481"/>
      <c r="AL130" s="481"/>
      <c r="AM130" s="481"/>
      <c r="AN130" s="481"/>
      <c r="AO130" s="481"/>
      <c r="AP130" s="481"/>
      <c r="AQ130" s="1079"/>
      <c r="AR130" s="1079"/>
      <c r="AS130" s="1079"/>
      <c r="AT130" s="1079"/>
      <c r="AU130" s="1079"/>
      <c r="AV130" s="1079"/>
      <c r="AW130" s="1079"/>
      <c r="AX130" s="1079"/>
      <c r="AY130" s="1079"/>
      <c r="AZ130" s="1079"/>
      <c r="BA130" s="1079"/>
      <c r="BB130" s="1079"/>
      <c r="BC130" s="1079"/>
      <c r="BD130" s="1079"/>
      <c r="BE130" s="1079"/>
      <c r="BF130" s="1079"/>
      <c r="BG130" s="1079"/>
      <c r="BH130" s="1079"/>
      <c r="BI130" s="1079"/>
      <c r="BJ130" s="1079"/>
      <c r="BK130" s="1079"/>
      <c r="BL130" s="1079"/>
      <c r="BM130" s="1079"/>
      <c r="BN130" s="1079"/>
      <c r="BO130" s="1079"/>
      <c r="BP130" s="1079"/>
      <c r="BQ130" s="1079"/>
      <c r="BR130" s="1079"/>
      <c r="BS130" s="1079"/>
      <c r="BT130" s="1079"/>
      <c r="BU130" s="1079"/>
      <c r="BV130" s="1079"/>
      <c r="BW130" s="1079"/>
      <c r="BX130" s="1079"/>
      <c r="BY130" s="1079"/>
      <c r="BZ130" s="1079"/>
      <c r="CA130" s="1079"/>
      <c r="CB130" s="1079"/>
      <c r="CC130" s="1079"/>
      <c r="CD130" s="1079"/>
      <c r="CE130" s="1079"/>
      <c r="CF130" s="1079"/>
      <c r="CG130" s="1079"/>
      <c r="CH130" s="1079"/>
      <c r="CI130" s="1079"/>
      <c r="CJ130" s="1079"/>
      <c r="CK130" s="1079"/>
      <c r="CL130" s="1079"/>
    </row>
    <row r="131" spans="1:90" ht="14.25" customHeight="1" x14ac:dyDescent="0.25">
      <c r="P131" s="23"/>
      <c r="Q131" s="23"/>
      <c r="R131" s="481"/>
      <c r="S131" s="481"/>
      <c r="T131" s="481"/>
      <c r="U131" s="481"/>
      <c r="V131" s="481"/>
      <c r="W131" s="481"/>
      <c r="X131" s="481"/>
      <c r="Y131" s="481"/>
      <c r="Z131" s="481"/>
      <c r="AA131" s="481"/>
      <c r="AB131" s="481"/>
      <c r="AC131" s="481"/>
      <c r="AD131" s="481"/>
      <c r="AE131" s="481"/>
      <c r="AF131" s="481"/>
      <c r="AG131" s="481"/>
      <c r="AH131" s="481"/>
      <c r="AI131" s="481"/>
      <c r="AJ131" s="481"/>
      <c r="AK131" s="481"/>
      <c r="AL131" s="481"/>
      <c r="AM131" s="481"/>
      <c r="AN131" s="481"/>
      <c r="AO131" s="481"/>
      <c r="AP131" s="481"/>
      <c r="AQ131" s="1079"/>
      <c r="AR131" s="1079"/>
      <c r="AS131" s="1079"/>
      <c r="AT131" s="1079"/>
      <c r="AU131" s="1079"/>
      <c r="AV131" s="1079"/>
      <c r="AW131" s="1079"/>
      <c r="AX131" s="1079"/>
      <c r="AY131" s="1079"/>
      <c r="AZ131" s="1079"/>
      <c r="BA131" s="1079"/>
      <c r="BB131" s="1079"/>
      <c r="BC131" s="1079"/>
      <c r="BD131" s="1079"/>
      <c r="BE131" s="1079"/>
      <c r="BF131" s="1079"/>
      <c r="BG131" s="1079"/>
      <c r="BH131" s="1079"/>
      <c r="BI131" s="1079"/>
      <c r="BJ131" s="1079"/>
      <c r="BK131" s="1079"/>
      <c r="BL131" s="1079"/>
      <c r="BM131" s="1079"/>
      <c r="BN131" s="1079"/>
      <c r="BO131" s="1079"/>
      <c r="BP131" s="1079"/>
      <c r="BQ131" s="1079"/>
      <c r="BR131" s="1079"/>
      <c r="BS131" s="1079"/>
      <c r="BT131" s="1079"/>
      <c r="BU131" s="1079"/>
      <c r="BV131" s="1079"/>
      <c r="BW131" s="1079"/>
      <c r="BX131" s="1079"/>
      <c r="BY131" s="1079"/>
      <c r="BZ131" s="1079"/>
      <c r="CA131" s="1079"/>
      <c r="CB131" s="1079"/>
      <c r="CC131" s="1079"/>
      <c r="CD131" s="1079"/>
      <c r="CE131" s="1079"/>
      <c r="CF131" s="1079"/>
      <c r="CG131" s="1079"/>
      <c r="CH131" s="1079"/>
      <c r="CI131" s="1079"/>
      <c r="CJ131" s="1079"/>
      <c r="CK131" s="1079"/>
      <c r="CL131" s="1079"/>
    </row>
    <row r="132" spans="1:90" ht="14.25" customHeight="1" x14ac:dyDescent="0.25">
      <c r="P132" s="23"/>
      <c r="Q132" s="23"/>
      <c r="R132" s="481"/>
      <c r="S132" s="481"/>
      <c r="T132" s="481"/>
      <c r="U132" s="481"/>
      <c r="V132" s="481"/>
      <c r="W132" s="481"/>
      <c r="X132" s="481"/>
      <c r="Y132" s="481"/>
      <c r="Z132" s="481"/>
      <c r="AA132" s="481"/>
      <c r="AB132" s="481"/>
      <c r="AC132" s="481"/>
      <c r="AD132" s="481"/>
      <c r="AE132" s="481"/>
      <c r="AF132" s="481"/>
      <c r="AG132" s="481"/>
      <c r="AH132" s="481"/>
      <c r="AI132" s="481"/>
      <c r="AJ132" s="481"/>
      <c r="AK132" s="481"/>
      <c r="AL132" s="481"/>
      <c r="AM132" s="481"/>
      <c r="AN132" s="481"/>
      <c r="AO132" s="481"/>
      <c r="AP132" s="481"/>
      <c r="AQ132" s="1079"/>
      <c r="AR132" s="1079"/>
      <c r="AS132" s="1079"/>
      <c r="AT132" s="1079"/>
      <c r="AU132" s="1079"/>
      <c r="AV132" s="1079"/>
      <c r="AW132" s="1079"/>
      <c r="AX132" s="1079"/>
      <c r="AY132" s="1079"/>
      <c r="AZ132" s="1079"/>
      <c r="BA132" s="1079"/>
      <c r="BB132" s="1079"/>
      <c r="BC132" s="1079"/>
      <c r="BD132" s="1079"/>
      <c r="BE132" s="1079"/>
      <c r="BF132" s="1079"/>
      <c r="BG132" s="1079"/>
      <c r="BH132" s="1079"/>
      <c r="BI132" s="1079"/>
      <c r="BJ132" s="1079"/>
      <c r="BK132" s="1079"/>
      <c r="BL132" s="1079"/>
      <c r="BM132" s="1079"/>
      <c r="BN132" s="1079"/>
      <c r="BO132" s="1079"/>
      <c r="BP132" s="1079"/>
      <c r="BQ132" s="1079"/>
      <c r="BR132" s="1079"/>
      <c r="BS132" s="1079"/>
      <c r="BT132" s="1079"/>
      <c r="BU132" s="1079"/>
      <c r="BV132" s="1079"/>
      <c r="BW132" s="1079"/>
      <c r="BX132" s="1079"/>
      <c r="BY132" s="1079"/>
      <c r="BZ132" s="1079"/>
      <c r="CA132" s="1079"/>
      <c r="CB132" s="1079"/>
      <c r="CC132" s="1079"/>
      <c r="CD132" s="1079"/>
      <c r="CE132" s="1079"/>
      <c r="CF132" s="1079"/>
      <c r="CG132" s="1079"/>
      <c r="CH132" s="1079"/>
      <c r="CI132" s="1079"/>
      <c r="CJ132" s="1079"/>
      <c r="CK132" s="1079"/>
      <c r="CL132" s="1079"/>
    </row>
    <row r="133" spans="1:90" ht="14.25" customHeight="1" x14ac:dyDescent="0.25">
      <c r="P133" s="23"/>
      <c r="Q133" s="23"/>
      <c r="R133" s="481"/>
      <c r="S133" s="481"/>
      <c r="T133" s="481"/>
      <c r="U133" s="481"/>
      <c r="V133" s="481"/>
      <c r="W133" s="481"/>
      <c r="X133" s="481"/>
      <c r="Y133" s="481"/>
      <c r="Z133" s="481"/>
      <c r="AA133" s="481"/>
      <c r="AB133" s="481"/>
      <c r="AC133" s="481"/>
      <c r="AD133" s="481"/>
      <c r="AE133" s="481"/>
      <c r="AF133" s="481"/>
      <c r="AG133" s="481"/>
      <c r="AH133" s="481"/>
      <c r="AI133" s="481"/>
      <c r="AJ133" s="481"/>
      <c r="AK133" s="481"/>
      <c r="AL133" s="481"/>
      <c r="AM133" s="481"/>
      <c r="AN133" s="481"/>
      <c r="AO133" s="481"/>
      <c r="AP133" s="481"/>
      <c r="AQ133" s="1079"/>
      <c r="AR133" s="1079"/>
      <c r="AS133" s="1079"/>
      <c r="AT133" s="1079"/>
      <c r="AU133" s="1079"/>
      <c r="AV133" s="1079"/>
      <c r="AW133" s="1079"/>
      <c r="AX133" s="1079"/>
      <c r="AY133" s="1079"/>
      <c r="AZ133" s="1079"/>
      <c r="BA133" s="1079"/>
      <c r="BB133" s="1079"/>
      <c r="BC133" s="1079"/>
      <c r="BD133" s="1079"/>
      <c r="BE133" s="1079"/>
      <c r="BF133" s="1079"/>
      <c r="BG133" s="1079"/>
      <c r="BH133" s="1079"/>
      <c r="BI133" s="1079"/>
      <c r="BJ133" s="1079"/>
      <c r="BK133" s="1079"/>
      <c r="BL133" s="1079"/>
      <c r="BM133" s="1079"/>
      <c r="BN133" s="1079"/>
      <c r="BO133" s="1079"/>
      <c r="BP133" s="1079"/>
      <c r="BQ133" s="1079"/>
      <c r="BR133" s="1079"/>
      <c r="BS133" s="1079"/>
      <c r="BT133" s="1079"/>
      <c r="BU133" s="1079"/>
      <c r="BV133" s="1079"/>
      <c r="BW133" s="1079"/>
      <c r="BX133" s="1079"/>
      <c r="BY133" s="1079"/>
      <c r="BZ133" s="1079"/>
      <c r="CA133" s="1079"/>
      <c r="CB133" s="1079"/>
      <c r="CC133" s="1079"/>
      <c r="CD133" s="1079"/>
      <c r="CE133" s="1079"/>
      <c r="CF133" s="1079"/>
      <c r="CG133" s="1079"/>
      <c r="CH133" s="1079"/>
      <c r="CI133" s="1079"/>
      <c r="CJ133" s="1079"/>
      <c r="CK133" s="1079"/>
      <c r="CL133" s="1079"/>
    </row>
    <row r="134" spans="1:90" ht="14.25" customHeight="1" x14ac:dyDescent="0.25">
      <c r="P134" s="23"/>
      <c r="Q134" s="23"/>
      <c r="R134" s="481"/>
      <c r="S134" s="481"/>
      <c r="T134" s="481"/>
      <c r="U134" s="481"/>
      <c r="V134" s="481"/>
      <c r="W134" s="481"/>
      <c r="X134" s="481"/>
      <c r="Y134" s="481"/>
      <c r="Z134" s="481"/>
      <c r="AA134" s="481"/>
      <c r="AB134" s="481"/>
      <c r="AC134" s="481"/>
      <c r="AD134" s="481"/>
      <c r="AE134" s="481"/>
      <c r="AF134" s="481"/>
      <c r="AG134" s="481"/>
      <c r="AH134" s="481"/>
      <c r="AI134" s="481"/>
      <c r="AJ134" s="481"/>
      <c r="AK134" s="481"/>
      <c r="AL134" s="481"/>
      <c r="AM134" s="481"/>
      <c r="AN134" s="481"/>
      <c r="AO134" s="481"/>
      <c r="AP134" s="481"/>
      <c r="AQ134" s="1079"/>
      <c r="AR134" s="1079"/>
      <c r="AS134" s="1079"/>
      <c r="AT134" s="1079"/>
      <c r="AU134" s="1079"/>
      <c r="AV134" s="1079"/>
      <c r="AW134" s="1079"/>
      <c r="AX134" s="1079"/>
      <c r="AY134" s="1079"/>
      <c r="AZ134" s="1079"/>
      <c r="BA134" s="1079"/>
      <c r="BB134" s="1079"/>
      <c r="BC134" s="1079"/>
      <c r="BD134" s="1079"/>
      <c r="BE134" s="1079"/>
      <c r="BF134" s="1079"/>
      <c r="BG134" s="1079"/>
      <c r="BH134" s="1079"/>
      <c r="BI134" s="1079"/>
      <c r="BJ134" s="1079"/>
      <c r="BK134" s="1079"/>
      <c r="BL134" s="1079"/>
      <c r="BM134" s="1079"/>
      <c r="BN134" s="1079"/>
      <c r="BO134" s="1079"/>
      <c r="BP134" s="1079"/>
      <c r="BQ134" s="1079"/>
      <c r="BR134" s="1079"/>
      <c r="BS134" s="1079"/>
      <c r="BT134" s="1079"/>
      <c r="BU134" s="1079"/>
      <c r="BV134" s="1079"/>
      <c r="BW134" s="1079"/>
      <c r="BX134" s="1079"/>
      <c r="BY134" s="1079"/>
      <c r="BZ134" s="1079"/>
      <c r="CA134" s="1079"/>
      <c r="CB134" s="1079"/>
      <c r="CC134" s="1079"/>
      <c r="CD134" s="1079"/>
      <c r="CE134" s="1079"/>
      <c r="CF134" s="1079"/>
      <c r="CG134" s="1079"/>
      <c r="CH134" s="1079"/>
      <c r="CI134" s="1079"/>
      <c r="CJ134" s="1079"/>
      <c r="CK134" s="1079"/>
      <c r="CL134" s="1079"/>
    </row>
    <row r="135" spans="1:90" ht="14.25" customHeight="1" x14ac:dyDescent="0.25">
      <c r="P135" s="23"/>
      <c r="Q135" s="23"/>
      <c r="R135" s="481"/>
      <c r="S135" s="481"/>
      <c r="T135" s="481"/>
      <c r="U135" s="481"/>
      <c r="V135" s="481"/>
      <c r="W135" s="481"/>
      <c r="X135" s="481"/>
      <c r="Y135" s="481"/>
      <c r="Z135" s="481"/>
      <c r="AA135" s="481"/>
      <c r="AB135" s="481"/>
      <c r="AC135" s="481"/>
      <c r="AD135" s="481"/>
      <c r="AE135" s="481"/>
      <c r="AF135" s="481"/>
      <c r="AG135" s="481"/>
      <c r="AH135" s="481"/>
      <c r="AI135" s="481"/>
      <c r="AJ135" s="481"/>
      <c r="AK135" s="481"/>
      <c r="AL135" s="481"/>
      <c r="AM135" s="481"/>
      <c r="AN135" s="481"/>
      <c r="AO135" s="481"/>
      <c r="AP135" s="481"/>
      <c r="AQ135" s="1079"/>
      <c r="AR135" s="1079"/>
      <c r="AS135" s="1079"/>
      <c r="AT135" s="1079"/>
      <c r="AU135" s="1079"/>
      <c r="AV135" s="1079"/>
      <c r="AW135" s="1079"/>
      <c r="AX135" s="1079"/>
      <c r="AY135" s="1079"/>
      <c r="AZ135" s="1079"/>
      <c r="BA135" s="1079"/>
      <c r="BB135" s="1079"/>
      <c r="BC135" s="1079"/>
      <c r="BD135" s="1079"/>
      <c r="BE135" s="1079"/>
      <c r="BF135" s="1079"/>
      <c r="BG135" s="1079"/>
      <c r="BH135" s="1079"/>
      <c r="BI135" s="1079"/>
      <c r="BJ135" s="1079"/>
      <c r="BK135" s="1079"/>
      <c r="BL135" s="1079"/>
      <c r="BM135" s="1079"/>
      <c r="BN135" s="1079"/>
      <c r="BO135" s="1079"/>
      <c r="BP135" s="1079"/>
      <c r="BQ135" s="1079"/>
      <c r="BR135" s="1079"/>
      <c r="BS135" s="1079"/>
      <c r="BT135" s="1079"/>
      <c r="BU135" s="1079"/>
      <c r="BV135" s="1079"/>
      <c r="BW135" s="1079"/>
      <c r="BX135" s="1079"/>
      <c r="BY135" s="1079"/>
      <c r="BZ135" s="1079"/>
      <c r="CA135" s="1079"/>
      <c r="CB135" s="1079"/>
      <c r="CC135" s="1079"/>
      <c r="CD135" s="1079"/>
      <c r="CE135" s="1079"/>
      <c r="CF135" s="1079"/>
      <c r="CG135" s="1079"/>
      <c r="CH135" s="1079"/>
      <c r="CI135" s="1079"/>
      <c r="CJ135" s="1079"/>
      <c r="CK135" s="1079"/>
      <c r="CL135" s="1079"/>
    </row>
    <row r="136" spans="1:90" ht="14.25" customHeight="1" x14ac:dyDescent="0.25">
      <c r="P136" s="23"/>
      <c r="Q136" s="23"/>
      <c r="R136" s="481"/>
      <c r="S136" s="481"/>
      <c r="T136" s="481"/>
      <c r="U136" s="481"/>
      <c r="V136" s="481"/>
      <c r="W136" s="481"/>
      <c r="X136" s="481"/>
      <c r="Y136" s="481"/>
      <c r="Z136" s="481"/>
      <c r="AA136" s="481"/>
      <c r="AB136" s="481"/>
      <c r="AC136" s="481"/>
      <c r="AD136" s="481"/>
      <c r="AE136" s="481"/>
      <c r="AF136" s="481"/>
      <c r="AG136" s="481"/>
      <c r="AH136" s="481"/>
      <c r="AI136" s="481"/>
      <c r="AJ136" s="481"/>
      <c r="AK136" s="481"/>
      <c r="AL136" s="481"/>
      <c r="AM136" s="481"/>
      <c r="AN136" s="481"/>
      <c r="AO136" s="481"/>
      <c r="AP136" s="481"/>
      <c r="AQ136" s="1079"/>
      <c r="AR136" s="1079"/>
      <c r="AS136" s="1079"/>
      <c r="AT136" s="1079"/>
      <c r="AU136" s="1079"/>
      <c r="AV136" s="1079"/>
      <c r="AW136" s="1079"/>
      <c r="AX136" s="1079"/>
      <c r="AY136" s="1079"/>
      <c r="AZ136" s="1079"/>
      <c r="BA136" s="1079"/>
      <c r="BB136" s="1079"/>
      <c r="BC136" s="1079"/>
      <c r="BD136" s="1079"/>
      <c r="BE136" s="1079"/>
      <c r="BF136" s="1079"/>
      <c r="BG136" s="1079"/>
      <c r="BH136" s="1079"/>
      <c r="BI136" s="1079"/>
      <c r="BJ136" s="1079"/>
      <c r="BK136" s="1079"/>
      <c r="BL136" s="1079"/>
      <c r="BM136" s="1079"/>
      <c r="BN136" s="1079"/>
      <c r="BO136" s="1079"/>
      <c r="BP136" s="1079"/>
      <c r="BQ136" s="1079"/>
      <c r="BR136" s="1079"/>
      <c r="BS136" s="1079"/>
      <c r="BT136" s="1079"/>
      <c r="BU136" s="1079"/>
      <c r="BV136" s="1079"/>
      <c r="BW136" s="1079"/>
      <c r="BX136" s="1079"/>
      <c r="BY136" s="1079"/>
      <c r="BZ136" s="1079"/>
      <c r="CA136" s="1079"/>
      <c r="CB136" s="1079"/>
      <c r="CC136" s="1079"/>
      <c r="CD136" s="1079"/>
      <c r="CE136" s="1079"/>
      <c r="CF136" s="1079"/>
      <c r="CG136" s="1079"/>
      <c r="CH136" s="1079"/>
      <c r="CI136" s="1079"/>
      <c r="CJ136" s="1079"/>
      <c r="CK136" s="1079"/>
      <c r="CL136" s="1079"/>
    </row>
    <row r="137" spans="1:90" ht="14.25" customHeight="1" x14ac:dyDescent="0.25">
      <c r="C137" s="484"/>
      <c r="D137" s="20"/>
      <c r="E137" s="21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481"/>
      <c r="S137" s="481"/>
      <c r="T137" s="481"/>
      <c r="U137" s="481"/>
      <c r="V137" s="481"/>
      <c r="W137" s="481"/>
      <c r="X137" s="481"/>
      <c r="Y137" s="481"/>
      <c r="Z137" s="481"/>
      <c r="AA137" s="481"/>
      <c r="AB137" s="481"/>
      <c r="AC137" s="481"/>
      <c r="AD137" s="481"/>
      <c r="AE137" s="481"/>
      <c r="AF137" s="481"/>
      <c r="AG137" s="481"/>
      <c r="AH137" s="481"/>
      <c r="AI137" s="481"/>
      <c r="AJ137" s="481"/>
      <c r="AK137" s="481"/>
      <c r="AL137" s="481"/>
      <c r="AM137" s="481"/>
      <c r="AN137" s="481"/>
      <c r="AO137" s="481"/>
      <c r="AP137" s="481"/>
      <c r="AQ137" s="1079"/>
      <c r="AR137" s="1079"/>
      <c r="AS137" s="1079"/>
      <c r="AT137" s="1079"/>
      <c r="AU137" s="1079"/>
      <c r="AV137" s="1079"/>
      <c r="AW137" s="1079"/>
      <c r="AX137" s="1079"/>
      <c r="AY137" s="1079"/>
      <c r="AZ137" s="1079"/>
      <c r="BA137" s="1079"/>
      <c r="BB137" s="1079"/>
      <c r="BC137" s="1079"/>
      <c r="BD137" s="1079"/>
      <c r="BE137" s="1079"/>
      <c r="BF137" s="1079"/>
      <c r="BG137" s="1079"/>
      <c r="BH137" s="1079"/>
      <c r="BI137" s="1079"/>
      <c r="BJ137" s="1079"/>
      <c r="BK137" s="1079"/>
      <c r="BL137" s="1079"/>
      <c r="BM137" s="1079"/>
      <c r="BN137" s="1079"/>
      <c r="BO137" s="1079"/>
      <c r="BP137" s="1079"/>
      <c r="BQ137" s="1079"/>
      <c r="BR137" s="1079"/>
      <c r="BS137" s="1079"/>
      <c r="BT137" s="1079"/>
      <c r="BU137" s="1079"/>
      <c r="BV137" s="1079"/>
      <c r="BW137" s="1079"/>
      <c r="BX137" s="1079"/>
      <c r="BY137" s="1079"/>
      <c r="BZ137" s="1079"/>
      <c r="CA137" s="1079"/>
      <c r="CB137" s="1079"/>
      <c r="CC137" s="1079"/>
      <c r="CD137" s="1079"/>
      <c r="CE137" s="1079"/>
      <c r="CF137" s="1079"/>
      <c r="CG137" s="1079"/>
      <c r="CH137" s="1079"/>
      <c r="CI137" s="1079"/>
      <c r="CJ137" s="1079"/>
      <c r="CK137" s="1079"/>
      <c r="CL137" s="1079"/>
    </row>
    <row r="138" spans="1:90" ht="14.25" customHeight="1" x14ac:dyDescent="0.25">
      <c r="C138" s="484"/>
      <c r="D138" s="20"/>
      <c r="E138" s="21"/>
      <c r="F138" s="23"/>
      <c r="G138" s="23"/>
      <c r="H138" s="23"/>
      <c r="I138" s="23"/>
      <c r="J138" s="23"/>
      <c r="K138" s="23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278"/>
      <c r="AR138" s="278"/>
      <c r="AS138" s="1079"/>
      <c r="AT138" s="1079"/>
      <c r="AU138" s="1079"/>
      <c r="AV138" s="1079"/>
      <c r="AW138" s="1079"/>
      <c r="AX138" s="1079"/>
      <c r="AY138" s="1079"/>
      <c r="AZ138" s="1079"/>
      <c r="BA138" s="278"/>
      <c r="BB138" s="278"/>
      <c r="BC138" s="278"/>
      <c r="BD138" s="278"/>
      <c r="BE138" s="278"/>
      <c r="BF138" s="278"/>
      <c r="BG138" s="278"/>
      <c r="BH138" s="278"/>
      <c r="BI138" s="278"/>
      <c r="BJ138" s="278"/>
      <c r="BK138" s="278"/>
      <c r="BL138" s="278"/>
      <c r="BM138" s="278"/>
      <c r="BN138" s="278"/>
      <c r="BO138" s="278"/>
      <c r="BP138" s="278"/>
      <c r="BQ138" s="278"/>
      <c r="BR138" s="278"/>
      <c r="BS138" s="278"/>
      <c r="BT138" s="278"/>
      <c r="BU138" s="278"/>
      <c r="BV138" s="278"/>
      <c r="BW138" s="278"/>
      <c r="BX138" s="278"/>
      <c r="BY138" s="278"/>
      <c r="BZ138" s="278"/>
      <c r="CA138" s="278"/>
      <c r="CB138" s="278"/>
      <c r="CC138" s="278"/>
      <c r="CD138" s="278"/>
      <c r="CE138" s="278"/>
      <c r="CF138" s="278"/>
      <c r="CG138" s="278"/>
      <c r="CH138" s="278"/>
      <c r="CI138" s="278"/>
      <c r="CJ138" s="278"/>
      <c r="CK138" s="1079"/>
      <c r="CL138" s="1079"/>
    </row>
    <row r="139" spans="1:90" ht="14.25" customHeight="1" x14ac:dyDescent="0.25">
      <c r="C139" s="484"/>
      <c r="D139" s="20"/>
      <c r="E139" s="21"/>
      <c r="F139" s="23"/>
      <c r="G139" s="23"/>
      <c r="H139" s="23"/>
      <c r="I139" s="23"/>
      <c r="J139" s="23"/>
      <c r="K139" s="23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278"/>
      <c r="AR139" s="278"/>
      <c r="AS139" s="1079"/>
      <c r="AT139" s="1079"/>
      <c r="AU139" s="1079"/>
      <c r="AV139" s="1079"/>
      <c r="AW139" s="1079"/>
      <c r="AX139" s="1079"/>
      <c r="AY139" s="1079"/>
      <c r="AZ139" s="1079"/>
      <c r="BA139" s="278"/>
      <c r="BB139" s="278"/>
      <c r="BC139" s="278"/>
      <c r="BD139" s="278"/>
      <c r="BE139" s="278"/>
      <c r="BF139" s="278"/>
      <c r="BG139" s="278"/>
      <c r="BH139" s="278"/>
      <c r="BI139" s="278"/>
      <c r="BJ139" s="278"/>
      <c r="BK139" s="278"/>
      <c r="BL139" s="278"/>
      <c r="BM139" s="278"/>
      <c r="BN139" s="278"/>
      <c r="BO139" s="278"/>
      <c r="BP139" s="278"/>
      <c r="BQ139" s="278"/>
      <c r="BR139" s="278"/>
      <c r="BS139" s="278"/>
      <c r="BT139" s="278"/>
      <c r="BU139" s="278"/>
      <c r="BV139" s="278"/>
      <c r="BW139" s="278"/>
      <c r="BX139" s="278"/>
      <c r="BY139" s="278"/>
      <c r="BZ139" s="278"/>
      <c r="CA139" s="278"/>
      <c r="CB139" s="278"/>
      <c r="CC139" s="278"/>
      <c r="CD139" s="278"/>
      <c r="CE139" s="278"/>
      <c r="CF139" s="278"/>
      <c r="CG139" s="278"/>
      <c r="CH139" s="278"/>
      <c r="CI139" s="278"/>
      <c r="CJ139" s="278"/>
      <c r="CK139" s="1079"/>
      <c r="CL139" s="1079"/>
    </row>
    <row r="140" spans="1:90" ht="14.25" customHeight="1" x14ac:dyDescent="0.25">
      <c r="C140" s="484"/>
      <c r="D140" s="20"/>
      <c r="E140" s="21"/>
      <c r="F140" s="23"/>
      <c r="G140" s="23"/>
      <c r="H140" s="23"/>
      <c r="I140" s="23"/>
      <c r="J140" s="23"/>
      <c r="K140" s="23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394"/>
      <c r="AE140" s="394"/>
      <c r="AF140" s="394"/>
      <c r="AG140" s="394"/>
      <c r="AH140" s="394"/>
      <c r="AI140" s="394"/>
      <c r="AJ140" s="394"/>
      <c r="AK140" s="394"/>
      <c r="AL140" s="394"/>
      <c r="AM140" s="394"/>
      <c r="AN140" s="394"/>
      <c r="AO140" s="394"/>
      <c r="AP140" s="394"/>
      <c r="AQ140" s="1056"/>
      <c r="AR140" s="1056"/>
      <c r="AS140" s="1079"/>
      <c r="AT140" s="1079"/>
      <c r="AU140" s="1079"/>
      <c r="AV140" s="1079"/>
      <c r="AW140" s="1079"/>
      <c r="AX140" s="1079"/>
      <c r="AY140" s="1079"/>
      <c r="AZ140" s="1079"/>
      <c r="BA140" s="1056"/>
      <c r="BB140" s="1056"/>
      <c r="BC140" s="1056"/>
      <c r="BD140" s="1056"/>
      <c r="BE140" s="1056"/>
      <c r="BF140" s="1056"/>
      <c r="BG140" s="1056"/>
      <c r="BH140" s="1056"/>
      <c r="BI140" s="1056"/>
      <c r="BJ140" s="1056"/>
      <c r="BK140" s="1056"/>
      <c r="BL140" s="1056"/>
      <c r="BM140" s="1056"/>
      <c r="BN140" s="1056"/>
      <c r="BO140" s="1056"/>
      <c r="BP140" s="1056"/>
      <c r="BQ140" s="1056"/>
      <c r="BR140" s="1056"/>
      <c r="BS140" s="1056"/>
      <c r="BT140" s="1056"/>
      <c r="BU140" s="1056"/>
      <c r="BV140" s="1056"/>
      <c r="BW140" s="1056"/>
      <c r="BX140" s="1056"/>
      <c r="BY140" s="1056"/>
      <c r="BZ140" s="1056"/>
      <c r="CA140" s="1056"/>
      <c r="CB140" s="1056"/>
      <c r="CC140" s="1056"/>
      <c r="CD140" s="1056"/>
      <c r="CE140" s="1056"/>
      <c r="CF140" s="1056"/>
      <c r="CG140" s="1056"/>
      <c r="CH140" s="1056"/>
      <c r="CI140" s="1056"/>
      <c r="CJ140" s="1056"/>
      <c r="CK140" s="1079"/>
      <c r="CL140" s="1079"/>
    </row>
    <row r="141" spans="1:90" ht="41.25" customHeight="1" x14ac:dyDescent="0.25">
      <c r="C141" s="484"/>
      <c r="D141" s="20"/>
      <c r="E141" s="21"/>
      <c r="F141" s="23"/>
      <c r="G141" s="23"/>
      <c r="H141" s="23"/>
      <c r="I141" s="23"/>
      <c r="J141" s="23"/>
      <c r="K141" s="23"/>
      <c r="L141" s="485"/>
      <c r="M141" s="485"/>
      <c r="N141" s="485"/>
      <c r="O141" s="485"/>
      <c r="P141" s="485"/>
      <c r="Q141" s="485"/>
      <c r="R141" s="485"/>
      <c r="S141" s="485"/>
      <c r="T141" s="485"/>
      <c r="U141" s="485"/>
      <c r="V141" s="485"/>
      <c r="W141" s="485"/>
      <c r="X141" s="485"/>
      <c r="Y141" s="485"/>
      <c r="Z141" s="485"/>
      <c r="AA141" s="485"/>
      <c r="AB141" s="485"/>
      <c r="AC141" s="485"/>
      <c r="AD141" s="401"/>
      <c r="AE141" s="401"/>
      <c r="AF141" s="401"/>
      <c r="AG141" s="401"/>
      <c r="AH141" s="401"/>
      <c r="AI141" s="401"/>
      <c r="AJ141" s="401"/>
      <c r="AK141" s="401"/>
      <c r="AL141" s="401"/>
      <c r="AM141" s="401"/>
      <c r="AN141" s="401"/>
      <c r="AO141" s="401"/>
      <c r="AP141" s="401"/>
      <c r="AQ141" s="1059"/>
      <c r="AR141" s="1059"/>
      <c r="AS141" s="278"/>
      <c r="AT141" s="278"/>
      <c r="AU141" s="278"/>
      <c r="AV141" s="278"/>
      <c r="AW141" s="278"/>
      <c r="AX141" s="278"/>
      <c r="AY141" s="278"/>
      <c r="AZ141" s="278"/>
      <c r="BA141" s="1059"/>
      <c r="BB141" s="1059"/>
      <c r="BC141" s="1059"/>
      <c r="BD141" s="1059"/>
      <c r="BE141" s="1059"/>
      <c r="BF141" s="1059"/>
      <c r="BG141" s="1059"/>
      <c r="BH141" s="1059"/>
      <c r="BI141" s="1059"/>
      <c r="BJ141" s="1059"/>
      <c r="BK141" s="1059"/>
      <c r="BL141" s="1059"/>
      <c r="BM141" s="1059"/>
      <c r="BN141" s="1059"/>
      <c r="BO141" s="1059"/>
      <c r="BP141" s="1059"/>
      <c r="BQ141" s="1059"/>
      <c r="BR141" s="1059"/>
      <c r="BS141" s="1059"/>
      <c r="BT141" s="1059"/>
      <c r="BU141" s="1059"/>
      <c r="BV141" s="1059"/>
      <c r="BW141" s="1059"/>
      <c r="BX141" s="1059"/>
      <c r="BY141" s="1059"/>
      <c r="BZ141" s="1059"/>
      <c r="CA141" s="1059"/>
      <c r="CB141" s="1059"/>
      <c r="CC141" s="1059"/>
      <c r="CD141" s="1059"/>
      <c r="CE141" s="1059"/>
      <c r="CF141" s="1059"/>
      <c r="CG141" s="1059"/>
      <c r="CH141" s="1059"/>
      <c r="CI141" s="1059"/>
      <c r="CJ141" s="1059"/>
      <c r="CK141" s="1079"/>
      <c r="CL141" s="1079"/>
    </row>
    <row r="142" spans="1:90" ht="14.25" customHeight="1" x14ac:dyDescent="0.35">
      <c r="C142" s="9"/>
      <c r="D142" s="486"/>
      <c r="E142" s="29"/>
      <c r="F142" s="9"/>
      <c r="G142" s="9"/>
      <c r="H142" s="9"/>
      <c r="I142" s="9"/>
      <c r="J142" s="9"/>
      <c r="K142" s="9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1064"/>
      <c r="AR142" s="1064"/>
      <c r="AS142" s="278"/>
      <c r="AT142" s="278"/>
      <c r="AU142" s="278"/>
      <c r="AV142" s="278"/>
      <c r="AW142" s="278"/>
      <c r="AX142" s="278"/>
      <c r="AY142" s="278"/>
      <c r="AZ142" s="278"/>
      <c r="BA142" s="1064"/>
      <c r="BB142" s="1064"/>
      <c r="BC142" s="1064"/>
      <c r="BD142" s="1064"/>
      <c r="BE142" s="1064"/>
      <c r="BF142" s="1064"/>
      <c r="BG142" s="1064"/>
      <c r="BH142" s="1064"/>
      <c r="BI142" s="1064"/>
      <c r="BJ142" s="1064"/>
      <c r="BK142" s="1064"/>
      <c r="BL142" s="1064"/>
      <c r="BM142" s="1064"/>
      <c r="BN142" s="1064"/>
      <c r="BO142" s="1064"/>
      <c r="BP142" s="1064"/>
      <c r="BQ142" s="1064"/>
      <c r="BR142" s="1064"/>
      <c r="BS142" s="1064"/>
      <c r="BT142" s="1064"/>
      <c r="BU142" s="1064"/>
      <c r="BV142" s="1064"/>
      <c r="BW142" s="1064"/>
      <c r="BX142" s="1064"/>
      <c r="BY142" s="1064"/>
      <c r="BZ142" s="1064"/>
      <c r="CA142" s="1064"/>
      <c r="CB142" s="1064"/>
      <c r="CC142" s="1064"/>
      <c r="CD142" s="1064"/>
      <c r="CE142" s="1064"/>
      <c r="CF142" s="1064"/>
      <c r="CG142" s="1064"/>
      <c r="CH142" s="1064"/>
      <c r="CI142" s="1064"/>
      <c r="CJ142" s="1064"/>
      <c r="CK142" s="1079"/>
      <c r="CL142" s="1079"/>
    </row>
    <row r="143" spans="1:90" ht="14.25" customHeight="1" x14ac:dyDescent="0.25">
      <c r="C143" s="9"/>
      <c r="D143" s="487"/>
      <c r="E143" s="487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481"/>
      <c r="S143" s="481"/>
      <c r="T143" s="481"/>
      <c r="U143" s="481"/>
      <c r="V143" s="481"/>
      <c r="W143" s="481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1061"/>
      <c r="AR143" s="1061"/>
      <c r="AS143" s="1056"/>
      <c r="AT143" s="1056"/>
      <c r="AU143" s="1056"/>
      <c r="AV143" s="1056"/>
      <c r="AW143" s="1056"/>
      <c r="AX143" s="1056"/>
      <c r="AY143" s="1056"/>
      <c r="AZ143" s="1056"/>
      <c r="BA143" s="1061"/>
      <c r="BB143" s="1061"/>
      <c r="BC143" s="1061"/>
      <c r="BD143" s="1061"/>
      <c r="BE143" s="1061"/>
      <c r="BF143" s="1061"/>
      <c r="BG143" s="1061"/>
      <c r="BH143" s="1061"/>
      <c r="BI143" s="1061"/>
      <c r="BJ143" s="1061"/>
      <c r="BK143" s="1061"/>
      <c r="BL143" s="1061"/>
      <c r="BM143" s="1061"/>
      <c r="BN143" s="1061"/>
      <c r="BO143" s="1061"/>
      <c r="BP143" s="1061"/>
      <c r="BQ143" s="1061"/>
      <c r="BR143" s="1061"/>
      <c r="BS143" s="1061"/>
      <c r="BT143" s="1061"/>
      <c r="BU143" s="1061"/>
      <c r="BV143" s="1061"/>
      <c r="BW143" s="1061"/>
      <c r="BX143" s="1061"/>
      <c r="BY143" s="1061"/>
      <c r="BZ143" s="1061"/>
      <c r="CA143" s="1061"/>
      <c r="CB143" s="1061"/>
      <c r="CC143" s="1061"/>
      <c r="CD143" s="1061"/>
      <c r="CE143" s="1061"/>
      <c r="CF143" s="1061"/>
      <c r="CG143" s="1061"/>
      <c r="CH143" s="1061"/>
      <c r="CI143" s="1061"/>
      <c r="CJ143" s="1061"/>
      <c r="CK143" s="1079"/>
      <c r="CL143" s="1079"/>
    </row>
    <row r="144" spans="1:90" ht="14.25" customHeight="1" x14ac:dyDescent="0.25">
      <c r="A144" s="22"/>
      <c r="B144" s="484"/>
      <c r="C144" s="9"/>
      <c r="D144" s="9"/>
      <c r="E144" s="9"/>
      <c r="F144" s="40"/>
      <c r="G144" s="40"/>
      <c r="H144" s="40"/>
      <c r="I144" s="40"/>
      <c r="J144" s="40"/>
      <c r="K144" s="40"/>
      <c r="L144" s="9"/>
      <c r="M144" s="9"/>
      <c r="N144" s="9"/>
      <c r="O144" s="9"/>
      <c r="P144" s="9"/>
      <c r="Q144" s="9"/>
      <c r="R144" s="481"/>
      <c r="S144" s="481"/>
      <c r="T144" s="481"/>
      <c r="U144" s="481"/>
      <c r="V144" s="481"/>
      <c r="W144" s="481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1061"/>
      <c r="AR144" s="1061"/>
      <c r="AS144" s="1059"/>
      <c r="AT144" s="1059"/>
      <c r="AU144" s="1059"/>
      <c r="AV144" s="1059"/>
      <c r="AW144" s="1059"/>
      <c r="AX144" s="1059"/>
      <c r="AY144" s="1059"/>
      <c r="AZ144" s="1059"/>
      <c r="BA144" s="1061"/>
      <c r="BB144" s="1061"/>
      <c r="BC144" s="1061"/>
      <c r="BD144" s="1061"/>
      <c r="BE144" s="1061"/>
      <c r="BF144" s="1061"/>
      <c r="BG144" s="1061"/>
      <c r="BH144" s="1061"/>
      <c r="BI144" s="1061"/>
      <c r="BJ144" s="1061"/>
      <c r="BK144" s="1061"/>
      <c r="BL144" s="1061"/>
      <c r="BM144" s="1061"/>
      <c r="BN144" s="1061"/>
      <c r="BO144" s="1061"/>
      <c r="BP144" s="1061"/>
      <c r="BQ144" s="1061"/>
      <c r="BR144" s="1061"/>
      <c r="BS144" s="1061"/>
      <c r="BT144" s="1061"/>
      <c r="BU144" s="1061"/>
      <c r="BV144" s="1061"/>
      <c r="BW144" s="1061"/>
      <c r="BX144" s="1061"/>
      <c r="BY144" s="1061"/>
      <c r="BZ144" s="1061"/>
      <c r="CA144" s="1061"/>
      <c r="CB144" s="1061"/>
      <c r="CC144" s="1061"/>
      <c r="CD144" s="1061"/>
      <c r="CE144" s="1061"/>
      <c r="CF144" s="1061"/>
      <c r="CG144" s="1061"/>
      <c r="CH144" s="1061"/>
      <c r="CI144" s="1061"/>
      <c r="CJ144" s="1061"/>
      <c r="CK144" s="1079"/>
      <c r="CL144" s="1079"/>
    </row>
    <row r="145" spans="1:90" ht="14.25" customHeight="1" x14ac:dyDescent="0.25">
      <c r="A145" s="22"/>
      <c r="B145" s="484"/>
      <c r="C145" s="23"/>
      <c r="D145" s="488"/>
      <c r="E145" s="489"/>
      <c r="F145" s="485"/>
      <c r="G145" s="485"/>
      <c r="H145" s="485"/>
      <c r="I145" s="485"/>
      <c r="J145" s="485"/>
      <c r="K145" s="485"/>
      <c r="L145" s="9"/>
      <c r="M145" s="9"/>
      <c r="N145" s="9"/>
      <c r="O145" s="9"/>
      <c r="P145" s="9"/>
      <c r="Q145" s="9"/>
      <c r="R145" s="481"/>
      <c r="S145" s="481"/>
      <c r="T145" s="481"/>
      <c r="U145" s="481"/>
      <c r="V145" s="481"/>
      <c r="W145" s="481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1061"/>
      <c r="AR145" s="1061"/>
      <c r="AS145" s="1064"/>
      <c r="AT145" s="1064"/>
      <c r="AU145" s="1064"/>
      <c r="AV145" s="1064"/>
      <c r="AW145" s="1064"/>
      <c r="AX145" s="1064"/>
      <c r="AY145" s="1064"/>
      <c r="AZ145" s="1064"/>
      <c r="BA145" s="1061"/>
      <c r="BB145" s="1061"/>
      <c r="BC145" s="1061"/>
      <c r="BD145" s="1061"/>
      <c r="BE145" s="1061"/>
      <c r="BF145" s="1061"/>
      <c r="BG145" s="1061"/>
      <c r="BH145" s="1061"/>
      <c r="BI145" s="1061"/>
      <c r="BJ145" s="1061"/>
      <c r="BK145" s="1061"/>
      <c r="BL145" s="1061"/>
      <c r="BM145" s="1061"/>
      <c r="BN145" s="1061"/>
      <c r="BO145" s="1061"/>
      <c r="BP145" s="1061"/>
      <c r="BQ145" s="1061"/>
      <c r="BR145" s="1061"/>
      <c r="BS145" s="1061"/>
      <c r="BT145" s="1061"/>
      <c r="BU145" s="1061"/>
      <c r="BV145" s="1061"/>
      <c r="BW145" s="1061"/>
      <c r="BX145" s="1061"/>
      <c r="BY145" s="1061"/>
      <c r="BZ145" s="1061"/>
      <c r="CA145" s="1061"/>
      <c r="CB145" s="1061"/>
      <c r="CC145" s="1061"/>
      <c r="CD145" s="1061"/>
      <c r="CE145" s="1061"/>
      <c r="CF145" s="1061"/>
      <c r="CG145" s="1061"/>
      <c r="CH145" s="1061"/>
      <c r="CI145" s="1061"/>
      <c r="CJ145" s="1061"/>
      <c r="CK145" s="1079"/>
      <c r="CL145" s="1079"/>
    </row>
    <row r="146" spans="1:90" ht="14.25" customHeight="1" x14ac:dyDescent="0.25">
      <c r="A146" s="22"/>
      <c r="B146" s="484"/>
      <c r="C146" s="9"/>
      <c r="D146" s="9"/>
      <c r="E146" s="490"/>
      <c r="F146" s="27"/>
      <c r="G146" s="27"/>
      <c r="H146" s="27"/>
      <c r="I146" s="27"/>
      <c r="J146" s="27"/>
      <c r="K146" s="27"/>
      <c r="L146" s="9"/>
      <c r="M146" s="9"/>
      <c r="N146" s="9"/>
      <c r="O146" s="9"/>
      <c r="P146" s="9"/>
      <c r="Q146" s="9"/>
      <c r="R146" s="481"/>
      <c r="S146" s="481"/>
      <c r="T146" s="481"/>
      <c r="U146" s="481"/>
      <c r="V146" s="481"/>
      <c r="W146" s="481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1061"/>
      <c r="AR146" s="1061"/>
      <c r="AS146" s="1061"/>
      <c r="AT146" s="1061"/>
      <c r="AU146" s="1061"/>
      <c r="AV146" s="1061"/>
      <c r="AW146" s="1061"/>
      <c r="AX146" s="1061"/>
      <c r="AY146" s="1061"/>
      <c r="AZ146" s="1061"/>
      <c r="BA146" s="1061"/>
      <c r="BB146" s="1061"/>
      <c r="BC146" s="1061"/>
      <c r="BD146" s="1061"/>
      <c r="BE146" s="1061"/>
      <c r="BF146" s="1061"/>
      <c r="BG146" s="1061"/>
      <c r="BH146" s="1061"/>
      <c r="BI146" s="1061"/>
      <c r="BJ146" s="1061"/>
      <c r="BK146" s="1061"/>
      <c r="BL146" s="1061"/>
      <c r="BM146" s="1061"/>
      <c r="BN146" s="1061"/>
      <c r="BO146" s="1061"/>
      <c r="BP146" s="1061"/>
      <c r="BQ146" s="1061"/>
      <c r="BR146" s="1061"/>
      <c r="BS146" s="1061"/>
      <c r="BT146" s="1061"/>
      <c r="BU146" s="1061"/>
      <c r="BV146" s="1061"/>
      <c r="BW146" s="1061"/>
      <c r="BX146" s="1061"/>
      <c r="BY146" s="1061"/>
      <c r="BZ146" s="1061"/>
      <c r="CA146" s="1061"/>
      <c r="CB146" s="1061"/>
      <c r="CC146" s="1061"/>
      <c r="CD146" s="1061"/>
      <c r="CE146" s="1061"/>
      <c r="CF146" s="1061"/>
      <c r="CG146" s="1061"/>
      <c r="CH146" s="1061"/>
      <c r="CI146" s="1061"/>
      <c r="CJ146" s="1061"/>
      <c r="CK146" s="1079"/>
      <c r="CL146" s="1079"/>
    </row>
    <row r="147" spans="1:90" ht="18.75" customHeight="1" x14ac:dyDescent="0.25">
      <c r="A147" s="22"/>
      <c r="B147" s="484"/>
      <c r="C147" s="484"/>
      <c r="D147" s="20"/>
      <c r="E147" s="21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481"/>
      <c r="S147" s="481"/>
      <c r="T147" s="481"/>
      <c r="U147" s="481"/>
      <c r="V147" s="481"/>
      <c r="W147" s="481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1061"/>
      <c r="AR147" s="1061"/>
      <c r="AS147" s="1061"/>
      <c r="AT147" s="1061"/>
      <c r="AU147" s="1061"/>
      <c r="AV147" s="1061"/>
      <c r="AW147" s="1061"/>
      <c r="AX147" s="1061"/>
      <c r="AY147" s="1061"/>
      <c r="AZ147" s="1061"/>
      <c r="BA147" s="1061"/>
      <c r="BB147" s="1061"/>
      <c r="BC147" s="1061"/>
      <c r="BD147" s="1061"/>
      <c r="BE147" s="1061"/>
      <c r="BF147" s="1061"/>
      <c r="BG147" s="1061"/>
      <c r="BH147" s="1061"/>
      <c r="BI147" s="1061"/>
      <c r="BJ147" s="1061"/>
      <c r="BK147" s="1061"/>
      <c r="BL147" s="1061"/>
      <c r="BM147" s="1061"/>
      <c r="BN147" s="1061"/>
      <c r="BO147" s="1061"/>
      <c r="BP147" s="1061"/>
      <c r="BQ147" s="1061"/>
      <c r="BR147" s="1061"/>
      <c r="BS147" s="1061"/>
      <c r="BT147" s="1061"/>
      <c r="BU147" s="1061"/>
      <c r="BV147" s="1061"/>
      <c r="BW147" s="1061"/>
      <c r="BX147" s="1061"/>
      <c r="BY147" s="1061"/>
      <c r="BZ147" s="1061"/>
      <c r="CA147" s="1061"/>
      <c r="CB147" s="1061"/>
      <c r="CC147" s="1061"/>
      <c r="CD147" s="1061"/>
      <c r="CE147" s="1061"/>
      <c r="CF147" s="1061"/>
      <c r="CG147" s="1061"/>
      <c r="CH147" s="1061"/>
      <c r="CI147" s="1061"/>
      <c r="CJ147" s="1061"/>
      <c r="CK147" s="278"/>
      <c r="CL147" s="278"/>
    </row>
    <row r="148" spans="1:90" x14ac:dyDescent="0.25">
      <c r="A148" s="22"/>
      <c r="B148" s="484"/>
      <c r="C148" s="491"/>
      <c r="D148" s="20"/>
      <c r="E148" s="21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481"/>
      <c r="S148" s="481"/>
      <c r="T148" s="481"/>
      <c r="U148" s="481"/>
      <c r="V148" s="481"/>
      <c r="W148" s="481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1061"/>
      <c r="AR148" s="1061"/>
      <c r="AS148" s="1061"/>
      <c r="AT148" s="1061"/>
      <c r="AU148" s="1061"/>
      <c r="AV148" s="1061"/>
      <c r="AW148" s="1061"/>
      <c r="AX148" s="1061"/>
      <c r="AY148" s="1061"/>
      <c r="AZ148" s="1061"/>
      <c r="BA148" s="1061"/>
      <c r="BB148" s="1061"/>
      <c r="BC148" s="1061"/>
      <c r="BD148" s="1061"/>
      <c r="BE148" s="1061"/>
      <c r="BF148" s="1061"/>
      <c r="BG148" s="1061"/>
      <c r="BH148" s="1061"/>
      <c r="BI148" s="1061"/>
      <c r="BJ148" s="1061"/>
      <c r="BK148" s="1061"/>
      <c r="BL148" s="1061"/>
      <c r="BM148" s="1061"/>
      <c r="BN148" s="1061"/>
      <c r="BO148" s="1061"/>
      <c r="BP148" s="1061"/>
      <c r="BQ148" s="1061"/>
      <c r="BR148" s="1061"/>
      <c r="BS148" s="1061"/>
      <c r="BT148" s="1061"/>
      <c r="BU148" s="1061"/>
      <c r="BV148" s="1061"/>
      <c r="BW148" s="1061"/>
      <c r="BX148" s="1061"/>
      <c r="BY148" s="1061"/>
      <c r="BZ148" s="1061"/>
      <c r="CA148" s="1061"/>
      <c r="CB148" s="1061"/>
      <c r="CC148" s="1061"/>
      <c r="CD148" s="1061"/>
      <c r="CE148" s="1061"/>
      <c r="CF148" s="1061"/>
      <c r="CG148" s="1061"/>
      <c r="CH148" s="1061"/>
      <c r="CI148" s="1061"/>
      <c r="CJ148" s="1061"/>
      <c r="CK148" s="278"/>
      <c r="CL148" s="278"/>
    </row>
    <row r="149" spans="1:90" x14ac:dyDescent="0.25">
      <c r="A149" s="9"/>
      <c r="B149" s="9"/>
      <c r="C149" s="491"/>
      <c r="D149" s="20"/>
      <c r="E149" s="21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481"/>
      <c r="S149" s="481"/>
      <c r="T149" s="481"/>
      <c r="U149" s="481"/>
      <c r="V149" s="481"/>
      <c r="W149" s="481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1061"/>
      <c r="AR149" s="1061"/>
      <c r="AS149" s="1061"/>
      <c r="AT149" s="1061"/>
      <c r="AU149" s="1061"/>
      <c r="AV149" s="1061"/>
      <c r="AW149" s="1061"/>
      <c r="AX149" s="1061"/>
      <c r="AY149" s="1061"/>
      <c r="AZ149" s="1061"/>
      <c r="BA149" s="1061"/>
      <c r="BB149" s="1061"/>
      <c r="BC149" s="1061"/>
      <c r="BD149" s="1061"/>
      <c r="BE149" s="1061"/>
      <c r="BF149" s="1061"/>
      <c r="BG149" s="1061"/>
      <c r="BH149" s="1061"/>
      <c r="BI149" s="1061"/>
      <c r="BJ149" s="1061"/>
      <c r="BK149" s="1061"/>
      <c r="BL149" s="1061"/>
      <c r="BM149" s="1061"/>
      <c r="BN149" s="1061"/>
      <c r="BO149" s="1061"/>
      <c r="BP149" s="1061"/>
      <c r="BQ149" s="1061"/>
      <c r="BR149" s="1061"/>
      <c r="BS149" s="1061"/>
      <c r="BT149" s="1061"/>
      <c r="BU149" s="1061"/>
      <c r="BV149" s="1061"/>
      <c r="BW149" s="1061"/>
      <c r="BX149" s="1061"/>
      <c r="BY149" s="1061"/>
      <c r="BZ149" s="1061"/>
      <c r="CA149" s="1061"/>
      <c r="CB149" s="1061"/>
      <c r="CC149" s="1061"/>
      <c r="CD149" s="1061"/>
      <c r="CE149" s="1061"/>
      <c r="CF149" s="1061"/>
      <c r="CG149" s="1061"/>
      <c r="CH149" s="1061"/>
      <c r="CI149" s="1061"/>
      <c r="CJ149" s="1061"/>
      <c r="CK149" s="278"/>
      <c r="CL149" s="278"/>
    </row>
    <row r="150" spans="1:90" x14ac:dyDescent="0.25">
      <c r="A150" s="9"/>
      <c r="B150" s="9"/>
      <c r="C150" s="491"/>
      <c r="D150" s="20"/>
      <c r="E150" s="21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481"/>
      <c r="S150" s="481"/>
      <c r="T150" s="481"/>
      <c r="U150" s="481"/>
      <c r="V150" s="481"/>
      <c r="W150" s="481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1061"/>
      <c r="AR150" s="1061"/>
      <c r="AS150" s="1061"/>
      <c r="AT150" s="1061"/>
      <c r="AU150" s="1061"/>
      <c r="AV150" s="1061"/>
      <c r="AW150" s="1061"/>
      <c r="AX150" s="1061"/>
      <c r="AY150" s="1061"/>
      <c r="AZ150" s="1061"/>
      <c r="BA150" s="1061"/>
      <c r="BB150" s="1061"/>
      <c r="BC150" s="1061"/>
      <c r="BD150" s="1061"/>
      <c r="BE150" s="1061"/>
      <c r="BF150" s="1061"/>
      <c r="BG150" s="1061"/>
      <c r="BH150" s="1061"/>
      <c r="BI150" s="1061"/>
      <c r="BJ150" s="1061"/>
      <c r="BK150" s="1061"/>
      <c r="BL150" s="1061"/>
      <c r="BM150" s="1061"/>
      <c r="BN150" s="1061"/>
      <c r="BO150" s="1061"/>
      <c r="BP150" s="1061"/>
      <c r="BQ150" s="1061"/>
      <c r="BR150" s="1061"/>
      <c r="BS150" s="1061"/>
      <c r="BT150" s="1061"/>
      <c r="BU150" s="1061"/>
      <c r="BV150" s="1061"/>
      <c r="BW150" s="1061"/>
      <c r="BX150" s="1061"/>
      <c r="BY150" s="1061"/>
      <c r="BZ150" s="1061"/>
      <c r="CA150" s="1061"/>
      <c r="CB150" s="1061"/>
      <c r="CC150" s="1061"/>
      <c r="CD150" s="1061"/>
      <c r="CE150" s="1061"/>
      <c r="CF150" s="1061"/>
      <c r="CG150" s="1061"/>
      <c r="CH150" s="1061"/>
      <c r="CI150" s="1061"/>
      <c r="CJ150" s="1061"/>
      <c r="CK150" s="278"/>
      <c r="CL150" s="278"/>
    </row>
    <row r="151" spans="1:90" x14ac:dyDescent="0.25">
      <c r="A151" s="9"/>
      <c r="B151" s="9"/>
      <c r="C151" s="491"/>
      <c r="D151" s="492"/>
      <c r="E151" s="21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481"/>
      <c r="S151" s="481"/>
      <c r="T151" s="481"/>
      <c r="U151" s="481"/>
      <c r="V151" s="481"/>
      <c r="W151" s="481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1061"/>
      <c r="AR151" s="1061"/>
      <c r="AS151" s="1061"/>
      <c r="AT151" s="1061"/>
      <c r="AU151" s="1061"/>
      <c r="AV151" s="1061"/>
      <c r="AW151" s="1061"/>
      <c r="AX151" s="1061"/>
      <c r="AY151" s="1061"/>
      <c r="AZ151" s="1061"/>
      <c r="BA151" s="1061"/>
      <c r="BB151" s="1061"/>
      <c r="BC151" s="1061"/>
      <c r="BD151" s="1061"/>
      <c r="BE151" s="1061"/>
      <c r="BF151" s="1061"/>
      <c r="BG151" s="1061"/>
      <c r="BH151" s="1061"/>
      <c r="BI151" s="1061"/>
      <c r="BJ151" s="1061"/>
      <c r="BK151" s="1061"/>
      <c r="BL151" s="1061"/>
      <c r="BM151" s="1061"/>
      <c r="BN151" s="1061"/>
      <c r="BO151" s="1061"/>
      <c r="BP151" s="1061"/>
      <c r="BQ151" s="1061"/>
      <c r="BR151" s="1061"/>
      <c r="BS151" s="1061"/>
      <c r="BT151" s="1061"/>
      <c r="BU151" s="1061"/>
      <c r="BV151" s="1061"/>
      <c r="BW151" s="1061"/>
      <c r="BX151" s="1061"/>
      <c r="BY151" s="1061"/>
      <c r="BZ151" s="1061"/>
      <c r="CA151" s="1061"/>
      <c r="CB151" s="1061"/>
      <c r="CC151" s="1061"/>
      <c r="CD151" s="1061"/>
      <c r="CE151" s="1061"/>
      <c r="CF151" s="1061"/>
      <c r="CG151" s="1061"/>
      <c r="CH151" s="1061"/>
      <c r="CI151" s="1061"/>
      <c r="CJ151" s="1061"/>
      <c r="CK151" s="278"/>
      <c r="CL151" s="278"/>
    </row>
    <row r="152" spans="1:90" x14ac:dyDescent="0.25">
      <c r="A152" s="31"/>
      <c r="B152" s="23"/>
      <c r="C152" s="491"/>
      <c r="D152" s="20"/>
      <c r="E152" s="21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481"/>
      <c r="S152" s="481"/>
      <c r="T152" s="481"/>
      <c r="U152" s="481"/>
      <c r="V152" s="481"/>
      <c r="W152" s="481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1061"/>
      <c r="AR152" s="1061"/>
      <c r="AS152" s="1061"/>
      <c r="AT152" s="1061"/>
      <c r="AU152" s="1061"/>
      <c r="AV152" s="1061"/>
      <c r="AW152" s="1061"/>
      <c r="AX152" s="1061"/>
      <c r="AY152" s="1061"/>
      <c r="AZ152" s="1061"/>
      <c r="BA152" s="1061"/>
      <c r="BB152" s="1061"/>
      <c r="BC152" s="1061"/>
      <c r="BD152" s="1061"/>
      <c r="BE152" s="1061"/>
      <c r="BF152" s="1061"/>
      <c r="BG152" s="1061"/>
      <c r="BH152" s="1061"/>
      <c r="BI152" s="1061"/>
      <c r="BJ152" s="1061"/>
      <c r="BK152" s="1061"/>
      <c r="BL152" s="1061"/>
      <c r="BM152" s="1061"/>
      <c r="BN152" s="1061"/>
      <c r="BO152" s="1061"/>
      <c r="BP152" s="1061"/>
      <c r="BQ152" s="1061"/>
      <c r="BR152" s="1061"/>
      <c r="BS152" s="1061"/>
      <c r="BT152" s="1061"/>
      <c r="BU152" s="1061"/>
      <c r="BV152" s="1061"/>
      <c r="BW152" s="1061"/>
      <c r="BX152" s="1061"/>
      <c r="BY152" s="1061"/>
      <c r="BZ152" s="1061"/>
      <c r="CA152" s="1061"/>
      <c r="CB152" s="1061"/>
      <c r="CC152" s="1061"/>
      <c r="CD152" s="1061"/>
      <c r="CE152" s="1061"/>
      <c r="CF152" s="1061"/>
      <c r="CG152" s="1061"/>
      <c r="CH152" s="1061"/>
      <c r="CI152" s="1061"/>
      <c r="CJ152" s="1061"/>
      <c r="CK152" s="278"/>
      <c r="CL152" s="278"/>
    </row>
    <row r="153" spans="1:90" x14ac:dyDescent="0.25">
      <c r="A153" s="9"/>
      <c r="B153" s="9"/>
      <c r="C153" s="491"/>
      <c r="D153" s="20"/>
      <c r="E153" s="21"/>
      <c r="F153" s="9"/>
      <c r="G153" s="9"/>
      <c r="H153" s="9"/>
      <c r="I153" s="9"/>
      <c r="J153" s="9"/>
      <c r="K153" s="9"/>
      <c r="L153" s="35"/>
      <c r="M153" s="35"/>
      <c r="N153" s="35"/>
      <c r="O153" s="35"/>
      <c r="P153" s="35"/>
      <c r="Q153" s="35"/>
      <c r="R153" s="493"/>
      <c r="S153" s="493"/>
      <c r="T153" s="493"/>
      <c r="U153" s="493"/>
      <c r="V153" s="493"/>
      <c r="W153" s="493"/>
      <c r="X153" s="55"/>
      <c r="Y153" s="55"/>
      <c r="Z153" s="55"/>
      <c r="AA153" s="55"/>
      <c r="AB153" s="55"/>
      <c r="AC153" s="55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1061"/>
      <c r="AR153" s="1061"/>
      <c r="AS153" s="1061"/>
      <c r="AT153" s="1061"/>
      <c r="AU153" s="1061"/>
      <c r="AV153" s="1061"/>
      <c r="AW153" s="1061"/>
      <c r="AX153" s="1061"/>
      <c r="AY153" s="1061"/>
      <c r="AZ153" s="1061"/>
      <c r="BA153" s="1061"/>
      <c r="BB153" s="1061"/>
      <c r="BC153" s="1061"/>
      <c r="BD153" s="1061"/>
      <c r="BE153" s="1061"/>
      <c r="BF153" s="1061"/>
      <c r="BG153" s="1061"/>
      <c r="BH153" s="1061"/>
      <c r="BI153" s="1061"/>
      <c r="BJ153" s="1061"/>
      <c r="BK153" s="1061"/>
      <c r="BL153" s="1061"/>
      <c r="BM153" s="1061"/>
      <c r="BN153" s="1061"/>
      <c r="BO153" s="1061"/>
      <c r="BP153" s="1061"/>
      <c r="BQ153" s="1061"/>
      <c r="BR153" s="1061"/>
      <c r="BS153" s="1061"/>
      <c r="BT153" s="1061"/>
      <c r="BU153" s="1061"/>
      <c r="BV153" s="1061"/>
      <c r="BW153" s="1061"/>
      <c r="BX153" s="1061"/>
      <c r="BY153" s="1061"/>
      <c r="BZ153" s="1061"/>
      <c r="CA153" s="1061"/>
      <c r="CB153" s="1061"/>
      <c r="CC153" s="1061"/>
      <c r="CD153" s="1061"/>
      <c r="CE153" s="1061"/>
      <c r="CF153" s="1061"/>
      <c r="CG153" s="1061"/>
      <c r="CH153" s="1061"/>
      <c r="CI153" s="1061"/>
      <c r="CJ153" s="1061"/>
      <c r="CK153" s="278"/>
      <c r="CL153" s="278"/>
    </row>
    <row r="154" spans="1:90" x14ac:dyDescent="0.25">
      <c r="A154" s="22"/>
      <c r="B154" s="484"/>
      <c r="C154" s="491"/>
      <c r="D154" s="20"/>
      <c r="E154" s="21"/>
      <c r="F154" s="9"/>
      <c r="G154" s="9"/>
      <c r="H154" s="9"/>
      <c r="I154" s="9"/>
      <c r="J154" s="9"/>
      <c r="K154" s="9"/>
      <c r="L154" s="35"/>
      <c r="M154" s="35"/>
      <c r="N154" s="35"/>
      <c r="O154" s="35"/>
      <c r="P154" s="35"/>
      <c r="Q154" s="35"/>
      <c r="R154" s="493"/>
      <c r="S154" s="493"/>
      <c r="T154" s="493"/>
      <c r="U154" s="493"/>
      <c r="V154" s="493"/>
      <c r="W154" s="493"/>
      <c r="X154" s="55"/>
      <c r="Y154" s="55"/>
      <c r="Z154" s="55"/>
      <c r="AA154" s="55"/>
      <c r="AB154" s="55"/>
      <c r="AC154" s="55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1061"/>
      <c r="AR154" s="1061"/>
      <c r="AS154" s="1061"/>
      <c r="AT154" s="1061"/>
      <c r="AU154" s="1061"/>
      <c r="AV154" s="1061"/>
      <c r="AW154" s="1061"/>
      <c r="AX154" s="1061"/>
      <c r="AY154" s="1061"/>
      <c r="AZ154" s="1061"/>
      <c r="BA154" s="1061"/>
      <c r="BB154" s="1061"/>
      <c r="BC154" s="1061"/>
      <c r="BD154" s="1061"/>
      <c r="BE154" s="1061"/>
      <c r="BF154" s="1061"/>
      <c r="BG154" s="1061"/>
      <c r="BH154" s="1061"/>
      <c r="BI154" s="1061"/>
      <c r="BJ154" s="1061"/>
      <c r="BK154" s="1061"/>
      <c r="BL154" s="1061"/>
      <c r="BM154" s="1061"/>
      <c r="BN154" s="1061"/>
      <c r="BO154" s="1061"/>
      <c r="BP154" s="1061"/>
      <c r="BQ154" s="1061"/>
      <c r="BR154" s="1061"/>
      <c r="BS154" s="1061"/>
      <c r="BT154" s="1061"/>
      <c r="BU154" s="1061"/>
      <c r="BV154" s="1061"/>
      <c r="BW154" s="1061"/>
      <c r="BX154" s="1061"/>
      <c r="BY154" s="1061"/>
      <c r="BZ154" s="1061"/>
      <c r="CA154" s="1061"/>
      <c r="CB154" s="1061"/>
      <c r="CC154" s="1061"/>
      <c r="CD154" s="1061"/>
      <c r="CE154" s="1061"/>
      <c r="CF154" s="1061"/>
      <c r="CG154" s="1061"/>
      <c r="CH154" s="1061"/>
      <c r="CI154" s="1061"/>
      <c r="CJ154" s="1061"/>
    </row>
    <row r="155" spans="1:90" x14ac:dyDescent="0.25">
      <c r="A155" s="22"/>
      <c r="B155" s="491"/>
      <c r="C155" s="494"/>
      <c r="D155" s="20"/>
      <c r="E155" s="21"/>
      <c r="F155" s="9"/>
      <c r="G155" s="9"/>
      <c r="H155" s="9"/>
      <c r="I155" s="9"/>
      <c r="J155" s="9"/>
      <c r="K155" s="9"/>
      <c r="L155" s="35"/>
      <c r="M155" s="35"/>
      <c r="N155" s="35"/>
      <c r="O155" s="35"/>
      <c r="P155" s="35"/>
      <c r="Q155" s="35"/>
      <c r="R155" s="493"/>
      <c r="S155" s="493"/>
      <c r="T155" s="493"/>
      <c r="U155" s="493"/>
      <c r="V155" s="493"/>
      <c r="W155" s="493"/>
      <c r="X155" s="55"/>
      <c r="Y155" s="55"/>
      <c r="Z155" s="55"/>
      <c r="AA155" s="55"/>
      <c r="AB155" s="55"/>
      <c r="AC155" s="55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1061"/>
      <c r="AR155" s="1061"/>
      <c r="AS155" s="1061"/>
      <c r="AT155" s="1061"/>
      <c r="AU155" s="1061"/>
      <c r="AV155" s="1061"/>
      <c r="AW155" s="1061"/>
      <c r="AX155" s="1061"/>
      <c r="AY155" s="1061"/>
      <c r="AZ155" s="1061"/>
      <c r="BA155" s="1061"/>
      <c r="BB155" s="1061"/>
      <c r="BC155" s="1061"/>
      <c r="BD155" s="1061"/>
      <c r="BE155" s="1061"/>
      <c r="BF155" s="1061"/>
      <c r="BG155" s="1061"/>
      <c r="BH155" s="1061"/>
      <c r="BI155" s="1061"/>
      <c r="BJ155" s="1061"/>
      <c r="BK155" s="1061"/>
      <c r="BL155" s="1061"/>
      <c r="BM155" s="1061"/>
      <c r="BN155" s="1061"/>
      <c r="BO155" s="1061"/>
      <c r="BP155" s="1061"/>
      <c r="BQ155" s="1061"/>
      <c r="BR155" s="1061"/>
      <c r="BS155" s="1061"/>
      <c r="BT155" s="1061"/>
      <c r="BU155" s="1061"/>
      <c r="BV155" s="1061"/>
      <c r="BW155" s="1061"/>
      <c r="BX155" s="1061"/>
      <c r="BY155" s="1061"/>
      <c r="BZ155" s="1061"/>
      <c r="CA155" s="1061"/>
      <c r="CB155" s="1061"/>
      <c r="CC155" s="1061"/>
      <c r="CD155" s="1061"/>
      <c r="CE155" s="1061"/>
      <c r="CF155" s="1061"/>
      <c r="CG155" s="1061"/>
      <c r="CH155" s="1061"/>
      <c r="CI155" s="1061"/>
      <c r="CJ155" s="1061"/>
    </row>
    <row r="156" spans="1:90" x14ac:dyDescent="0.25">
      <c r="A156" s="22"/>
      <c r="B156" s="491"/>
      <c r="C156" s="494"/>
      <c r="D156" s="20"/>
      <c r="E156" s="21"/>
      <c r="F156" s="9"/>
      <c r="G156" s="9"/>
      <c r="H156" s="9"/>
      <c r="I156" s="9"/>
      <c r="J156" s="9"/>
      <c r="K156" s="9"/>
      <c r="L156" s="35"/>
      <c r="M156" s="35"/>
      <c r="N156" s="35"/>
      <c r="O156" s="35"/>
      <c r="P156" s="35"/>
      <c r="Q156" s="35"/>
      <c r="R156" s="493"/>
      <c r="S156" s="493"/>
      <c r="T156" s="493"/>
      <c r="U156" s="493"/>
      <c r="V156" s="493"/>
      <c r="W156" s="493"/>
      <c r="X156" s="55"/>
      <c r="Y156" s="55"/>
      <c r="Z156" s="55"/>
      <c r="AA156" s="55"/>
      <c r="AB156" s="55"/>
      <c r="AC156" s="55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1061"/>
      <c r="AR156" s="1061"/>
      <c r="AS156" s="1061"/>
      <c r="AT156" s="1061"/>
      <c r="AU156" s="1061"/>
      <c r="AV156" s="1061"/>
      <c r="AW156" s="1061"/>
      <c r="AX156" s="1061"/>
      <c r="AY156" s="1061"/>
      <c r="AZ156" s="1061"/>
      <c r="BA156" s="1061"/>
      <c r="BB156" s="1061"/>
      <c r="BC156" s="1061"/>
      <c r="BD156" s="1061"/>
      <c r="BE156" s="1061"/>
      <c r="BF156" s="1061"/>
      <c r="BG156" s="1061"/>
      <c r="BH156" s="1061"/>
      <c r="BI156" s="1061"/>
      <c r="BJ156" s="1061"/>
      <c r="BK156" s="1061"/>
      <c r="BL156" s="1061"/>
      <c r="BM156" s="1061"/>
      <c r="BN156" s="1061"/>
      <c r="BO156" s="1061"/>
      <c r="BP156" s="1061"/>
      <c r="BQ156" s="1061"/>
      <c r="BR156" s="1061"/>
      <c r="BS156" s="1061"/>
      <c r="BT156" s="1061"/>
      <c r="BU156" s="1061"/>
      <c r="BV156" s="1061"/>
      <c r="BW156" s="1061"/>
      <c r="BX156" s="1061"/>
      <c r="BY156" s="1061"/>
      <c r="BZ156" s="1061"/>
      <c r="CA156" s="1061"/>
      <c r="CB156" s="1061"/>
      <c r="CC156" s="1061"/>
      <c r="CD156" s="1061"/>
      <c r="CE156" s="1061"/>
      <c r="CF156" s="1061"/>
      <c r="CG156" s="1061"/>
      <c r="CH156" s="1061"/>
      <c r="CI156" s="1061"/>
      <c r="CJ156" s="1061"/>
    </row>
    <row r="157" spans="1:90" x14ac:dyDescent="0.25">
      <c r="A157" s="22"/>
      <c r="B157" s="491"/>
      <c r="C157" s="496"/>
      <c r="D157" s="497"/>
      <c r="E157" s="498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493"/>
      <c r="S157" s="493"/>
      <c r="T157" s="493"/>
      <c r="U157" s="493"/>
      <c r="V157" s="493"/>
      <c r="W157" s="493"/>
      <c r="X157" s="55"/>
      <c r="Y157" s="55"/>
      <c r="Z157" s="55"/>
      <c r="AA157" s="55"/>
      <c r="AB157" s="55"/>
      <c r="AC157" s="55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1061"/>
      <c r="AR157" s="1061"/>
      <c r="AS157" s="1061"/>
      <c r="AT157" s="1061"/>
      <c r="AU157" s="1061"/>
      <c r="AV157" s="1061"/>
      <c r="AW157" s="1061"/>
      <c r="AX157" s="1061"/>
      <c r="AY157" s="1061"/>
      <c r="AZ157" s="1061"/>
      <c r="BA157" s="1061"/>
      <c r="BB157" s="1061"/>
      <c r="BC157" s="1061"/>
      <c r="BD157" s="1061"/>
      <c r="BE157" s="1061"/>
      <c r="BF157" s="1061"/>
      <c r="BG157" s="1061"/>
      <c r="BH157" s="1061"/>
      <c r="BI157" s="1061"/>
      <c r="BJ157" s="1061"/>
      <c r="BK157" s="1061"/>
      <c r="BL157" s="1061"/>
      <c r="BM157" s="1061"/>
      <c r="BN157" s="1061"/>
      <c r="BO157" s="1061"/>
      <c r="BP157" s="1061"/>
      <c r="BQ157" s="1061"/>
      <c r="BR157" s="1061"/>
      <c r="BS157" s="1061"/>
      <c r="BT157" s="1061"/>
      <c r="BU157" s="1061"/>
      <c r="BV157" s="1061"/>
      <c r="BW157" s="1061"/>
      <c r="BX157" s="1061"/>
      <c r="BY157" s="1061"/>
      <c r="BZ157" s="1061"/>
      <c r="CA157" s="1061"/>
      <c r="CB157" s="1061"/>
      <c r="CC157" s="1061"/>
      <c r="CD157" s="1061"/>
      <c r="CE157" s="1061"/>
      <c r="CF157" s="1061"/>
      <c r="CG157" s="1061"/>
      <c r="CH157" s="1061"/>
      <c r="CI157" s="1061"/>
      <c r="CJ157" s="1061"/>
    </row>
    <row r="158" spans="1:90" x14ac:dyDescent="0.25">
      <c r="A158" s="24"/>
      <c r="B158" s="491"/>
      <c r="C158" s="496"/>
      <c r="D158" s="497"/>
      <c r="E158" s="498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493"/>
      <c r="S158" s="493"/>
      <c r="T158" s="493"/>
      <c r="U158" s="493"/>
      <c r="V158" s="493"/>
      <c r="W158" s="493"/>
      <c r="X158" s="55"/>
      <c r="Y158" s="55"/>
      <c r="Z158" s="55"/>
      <c r="AA158" s="55"/>
      <c r="AB158" s="55"/>
      <c r="AC158" s="55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1061"/>
      <c r="AR158" s="1061"/>
      <c r="AS158" s="1061"/>
      <c r="AT158" s="1061"/>
      <c r="AU158" s="1061"/>
      <c r="AV158" s="1061"/>
      <c r="AW158" s="1061"/>
      <c r="AX158" s="1061"/>
      <c r="AY158" s="1061"/>
      <c r="AZ158" s="1061"/>
      <c r="BA158" s="1061"/>
      <c r="BB158" s="1061"/>
      <c r="BC158" s="1061"/>
      <c r="BD158" s="1061"/>
      <c r="BE158" s="1061"/>
      <c r="BF158" s="1061"/>
      <c r="BG158" s="1061"/>
      <c r="BH158" s="1061"/>
      <c r="BI158" s="1061"/>
      <c r="BJ158" s="1061"/>
      <c r="BK158" s="1061"/>
      <c r="BL158" s="1061"/>
      <c r="BM158" s="1061"/>
      <c r="BN158" s="1061"/>
      <c r="BO158" s="1061"/>
      <c r="BP158" s="1061"/>
      <c r="BQ158" s="1061"/>
      <c r="BR158" s="1061"/>
      <c r="BS158" s="1061"/>
      <c r="BT158" s="1061"/>
      <c r="BU158" s="1061"/>
      <c r="BV158" s="1061"/>
      <c r="BW158" s="1061"/>
      <c r="BX158" s="1061"/>
      <c r="BY158" s="1061"/>
      <c r="BZ158" s="1061"/>
      <c r="CA158" s="1061"/>
      <c r="CB158" s="1061"/>
      <c r="CC158" s="1061"/>
      <c r="CD158" s="1061"/>
      <c r="CE158" s="1061"/>
      <c r="CF158" s="1061"/>
      <c r="CG158" s="1061"/>
      <c r="CH158" s="1061"/>
      <c r="CI158" s="1061"/>
      <c r="CJ158" s="1061"/>
    </row>
    <row r="159" spans="1:90" x14ac:dyDescent="0.25">
      <c r="A159" s="22"/>
      <c r="B159" s="491"/>
      <c r="C159" s="496"/>
      <c r="D159" s="497"/>
      <c r="E159" s="498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493"/>
      <c r="S159" s="493"/>
      <c r="T159" s="493"/>
      <c r="U159" s="493"/>
      <c r="V159" s="493"/>
      <c r="W159" s="493"/>
      <c r="X159" s="55"/>
      <c r="Y159" s="55"/>
      <c r="Z159" s="55"/>
      <c r="AA159" s="55"/>
      <c r="AB159" s="55"/>
      <c r="AC159" s="55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1061"/>
      <c r="AR159" s="1061"/>
      <c r="AS159" s="1061"/>
      <c r="AT159" s="1061"/>
      <c r="AU159" s="1061"/>
      <c r="AV159" s="1061"/>
      <c r="AW159" s="1061"/>
      <c r="AX159" s="1061"/>
      <c r="AY159" s="1061"/>
      <c r="AZ159" s="1061"/>
      <c r="BA159" s="1061"/>
      <c r="BB159" s="1061"/>
      <c r="BC159" s="1061"/>
      <c r="BD159" s="1061"/>
      <c r="BE159" s="1061"/>
      <c r="BF159" s="1061"/>
      <c r="BG159" s="1061"/>
      <c r="BH159" s="1061"/>
      <c r="BI159" s="1061"/>
      <c r="BJ159" s="1061"/>
      <c r="BK159" s="1061"/>
      <c r="BL159" s="1061"/>
      <c r="BM159" s="1061"/>
      <c r="BN159" s="1061"/>
      <c r="BO159" s="1061"/>
      <c r="BP159" s="1061"/>
      <c r="BQ159" s="1061"/>
      <c r="BR159" s="1061"/>
      <c r="BS159" s="1061"/>
      <c r="BT159" s="1061"/>
      <c r="BU159" s="1061"/>
      <c r="BV159" s="1061"/>
      <c r="BW159" s="1061"/>
      <c r="BX159" s="1061"/>
      <c r="BY159" s="1061"/>
      <c r="BZ159" s="1061"/>
      <c r="CA159" s="1061"/>
      <c r="CB159" s="1061"/>
      <c r="CC159" s="1061"/>
      <c r="CD159" s="1061"/>
      <c r="CE159" s="1061"/>
      <c r="CF159" s="1061"/>
      <c r="CG159" s="1061"/>
      <c r="CH159" s="1061"/>
      <c r="CI159" s="1061"/>
      <c r="CJ159" s="1061"/>
    </row>
    <row r="160" spans="1:90" x14ac:dyDescent="0.25">
      <c r="A160" s="22"/>
      <c r="B160" s="491"/>
      <c r="C160" s="496"/>
      <c r="D160" s="497"/>
      <c r="E160" s="498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493"/>
      <c r="S160" s="493"/>
      <c r="T160" s="493"/>
      <c r="U160" s="493"/>
      <c r="V160" s="493"/>
      <c r="W160" s="493"/>
      <c r="X160" s="55"/>
      <c r="Y160" s="55"/>
      <c r="Z160" s="55"/>
      <c r="AA160" s="55"/>
      <c r="AB160" s="55"/>
      <c r="AC160" s="55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1061"/>
      <c r="AR160" s="1061"/>
      <c r="AS160" s="1061"/>
      <c r="AT160" s="1061"/>
      <c r="AU160" s="1061"/>
      <c r="AV160" s="1061"/>
      <c r="AW160" s="1061"/>
      <c r="AX160" s="1061"/>
      <c r="AY160" s="1061"/>
      <c r="AZ160" s="1061"/>
      <c r="BA160" s="1061"/>
      <c r="BB160" s="1061"/>
      <c r="BC160" s="1061"/>
      <c r="BD160" s="1061"/>
      <c r="BE160" s="1061"/>
      <c r="BF160" s="1061"/>
      <c r="BG160" s="1061"/>
      <c r="BH160" s="1061"/>
      <c r="BI160" s="1061"/>
      <c r="BJ160" s="1061"/>
      <c r="BK160" s="1061"/>
      <c r="BL160" s="1061"/>
      <c r="BM160" s="1061"/>
      <c r="BN160" s="1061"/>
      <c r="BO160" s="1061"/>
      <c r="BP160" s="1061"/>
      <c r="BQ160" s="1061"/>
      <c r="BR160" s="1061"/>
      <c r="BS160" s="1061"/>
      <c r="BT160" s="1061"/>
      <c r="BU160" s="1061"/>
      <c r="BV160" s="1061"/>
      <c r="BW160" s="1061"/>
      <c r="BX160" s="1061"/>
      <c r="BY160" s="1061"/>
      <c r="BZ160" s="1061"/>
      <c r="CA160" s="1061"/>
      <c r="CB160" s="1061"/>
      <c r="CC160" s="1061"/>
      <c r="CD160" s="1061"/>
      <c r="CE160" s="1061"/>
      <c r="CF160" s="1061"/>
      <c r="CG160" s="1061"/>
      <c r="CH160" s="1061"/>
      <c r="CI160" s="1061"/>
      <c r="CJ160" s="1061"/>
    </row>
    <row r="161" spans="1:88" x14ac:dyDescent="0.25">
      <c r="A161" s="22"/>
      <c r="B161" s="491"/>
      <c r="C161" s="496"/>
      <c r="D161" s="497"/>
      <c r="E161" s="498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493"/>
      <c r="S161" s="493"/>
      <c r="T161" s="493"/>
      <c r="U161" s="493"/>
      <c r="V161" s="493"/>
      <c r="W161" s="493"/>
      <c r="X161" s="55"/>
      <c r="Y161" s="55"/>
      <c r="Z161" s="55"/>
      <c r="AA161" s="55"/>
      <c r="AB161" s="55"/>
      <c r="AC161" s="55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1061"/>
      <c r="AR161" s="1061"/>
      <c r="AS161" s="1061"/>
      <c r="AT161" s="1061"/>
      <c r="AU161" s="1061"/>
      <c r="AV161" s="1061"/>
      <c r="AW161" s="1061"/>
      <c r="AX161" s="1061"/>
      <c r="AY161" s="1061"/>
      <c r="AZ161" s="1061"/>
      <c r="BA161" s="1061"/>
      <c r="BB161" s="1061"/>
      <c r="BC161" s="1061"/>
      <c r="BD161" s="1061"/>
      <c r="BE161" s="1061"/>
      <c r="BF161" s="1061"/>
      <c r="BG161" s="1061"/>
      <c r="BH161" s="1061"/>
      <c r="BI161" s="1061"/>
      <c r="BJ161" s="1061"/>
      <c r="BK161" s="1061"/>
      <c r="BL161" s="1061"/>
      <c r="BM161" s="1061"/>
      <c r="BN161" s="1061"/>
      <c r="BO161" s="1061"/>
      <c r="BP161" s="1061"/>
      <c r="BQ161" s="1061"/>
      <c r="BR161" s="1061"/>
      <c r="BS161" s="1061"/>
      <c r="BT161" s="1061"/>
      <c r="BU161" s="1061"/>
      <c r="BV161" s="1061"/>
      <c r="BW161" s="1061"/>
      <c r="BX161" s="1061"/>
      <c r="BY161" s="1061"/>
      <c r="BZ161" s="1061"/>
      <c r="CA161" s="1061"/>
      <c r="CB161" s="1061"/>
      <c r="CC161" s="1061"/>
      <c r="CD161" s="1061"/>
      <c r="CE161" s="1061"/>
      <c r="CF161" s="1061"/>
      <c r="CG161" s="1061"/>
      <c r="CH161" s="1061"/>
      <c r="CI161" s="1061"/>
      <c r="CJ161" s="1061"/>
    </row>
    <row r="162" spans="1:88" x14ac:dyDescent="0.25">
      <c r="A162" s="22"/>
      <c r="B162" s="494"/>
      <c r="C162" s="496"/>
      <c r="D162" s="497"/>
      <c r="E162" s="498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493"/>
      <c r="S162" s="493"/>
      <c r="T162" s="493"/>
      <c r="U162" s="493"/>
      <c r="V162" s="493"/>
      <c r="W162" s="493"/>
      <c r="X162" s="55"/>
      <c r="Y162" s="55"/>
      <c r="Z162" s="55"/>
      <c r="AA162" s="55"/>
      <c r="AB162" s="55"/>
      <c r="AC162" s="55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1061"/>
      <c r="AR162" s="1061"/>
      <c r="AS162" s="1061"/>
      <c r="AT162" s="1061"/>
      <c r="AU162" s="1061"/>
      <c r="AV162" s="1061"/>
      <c r="AW162" s="1061"/>
      <c r="AX162" s="1061"/>
      <c r="AY162" s="1061"/>
      <c r="AZ162" s="1061"/>
      <c r="BA162" s="1061"/>
      <c r="BB162" s="1061"/>
      <c r="BC162" s="1061"/>
      <c r="BD162" s="1061"/>
      <c r="BE162" s="1061"/>
      <c r="BF162" s="1061"/>
      <c r="BG162" s="1061"/>
      <c r="BH162" s="1061"/>
      <c r="BI162" s="1061"/>
      <c r="BJ162" s="1061"/>
      <c r="BK162" s="1061"/>
      <c r="BL162" s="1061"/>
      <c r="BM162" s="1061"/>
      <c r="BN162" s="1061"/>
      <c r="BO162" s="1061"/>
      <c r="BP162" s="1061"/>
      <c r="BQ162" s="1061"/>
      <c r="BR162" s="1061"/>
      <c r="BS162" s="1061"/>
      <c r="BT162" s="1061"/>
      <c r="BU162" s="1061"/>
      <c r="BV162" s="1061"/>
      <c r="BW162" s="1061"/>
      <c r="BX162" s="1061"/>
      <c r="BY162" s="1061"/>
      <c r="BZ162" s="1061"/>
      <c r="CA162" s="1061"/>
      <c r="CB162" s="1061"/>
      <c r="CC162" s="1061"/>
      <c r="CD162" s="1061"/>
      <c r="CE162" s="1061"/>
      <c r="CF162" s="1061"/>
      <c r="CG162" s="1061"/>
      <c r="CH162" s="1061"/>
      <c r="CI162" s="1061"/>
      <c r="CJ162" s="1061"/>
    </row>
    <row r="163" spans="1:88" x14ac:dyDescent="0.25">
      <c r="A163" s="22"/>
      <c r="B163" s="494"/>
      <c r="C163" s="496"/>
      <c r="D163" s="497"/>
      <c r="E163" s="498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493"/>
      <c r="S163" s="493"/>
      <c r="T163" s="493"/>
      <c r="U163" s="493"/>
      <c r="V163" s="493"/>
      <c r="W163" s="493"/>
      <c r="X163" s="55"/>
      <c r="Y163" s="55"/>
      <c r="Z163" s="55"/>
      <c r="AA163" s="55"/>
      <c r="AB163" s="55"/>
      <c r="AC163" s="55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1061"/>
      <c r="AR163" s="1061"/>
      <c r="AS163" s="1061"/>
      <c r="AT163" s="1061"/>
      <c r="AU163" s="1061"/>
      <c r="AV163" s="1061"/>
      <c r="AW163" s="1061"/>
      <c r="AX163" s="1061"/>
      <c r="AY163" s="1061"/>
      <c r="AZ163" s="1061"/>
      <c r="BA163" s="1061"/>
      <c r="BB163" s="1061"/>
      <c r="BC163" s="1061"/>
      <c r="BD163" s="1061"/>
      <c r="BE163" s="1061"/>
      <c r="BF163" s="1061"/>
      <c r="BG163" s="1061"/>
      <c r="BH163" s="1061"/>
      <c r="BI163" s="1061"/>
      <c r="BJ163" s="1061"/>
      <c r="BK163" s="1061"/>
      <c r="BL163" s="1061"/>
      <c r="BM163" s="1061"/>
      <c r="BN163" s="1061"/>
      <c r="BO163" s="1061"/>
      <c r="BP163" s="1061"/>
      <c r="BQ163" s="1061"/>
      <c r="BR163" s="1061"/>
      <c r="BS163" s="1061"/>
      <c r="BT163" s="1061"/>
      <c r="BU163" s="1061"/>
      <c r="BV163" s="1061"/>
      <c r="BW163" s="1061"/>
      <c r="BX163" s="1061"/>
      <c r="BY163" s="1061"/>
      <c r="BZ163" s="1061"/>
      <c r="CA163" s="1061"/>
      <c r="CB163" s="1061"/>
      <c r="CC163" s="1061"/>
      <c r="CD163" s="1061"/>
      <c r="CE163" s="1061"/>
      <c r="CF163" s="1061"/>
      <c r="CG163" s="1061"/>
      <c r="CH163" s="1061"/>
      <c r="CI163" s="1061"/>
      <c r="CJ163" s="1061"/>
    </row>
    <row r="164" spans="1:88" x14ac:dyDescent="0.25">
      <c r="A164" s="495"/>
      <c r="B164" s="496"/>
      <c r="C164" s="499"/>
      <c r="D164" s="497"/>
      <c r="E164" s="498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493"/>
      <c r="S164" s="493"/>
      <c r="T164" s="493"/>
      <c r="U164" s="493"/>
      <c r="V164" s="493"/>
      <c r="W164" s="493"/>
      <c r="X164" s="55"/>
      <c r="Y164" s="55"/>
      <c r="Z164" s="55"/>
      <c r="AA164" s="55"/>
      <c r="AB164" s="55"/>
      <c r="AC164" s="55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1061"/>
      <c r="AR164" s="1061"/>
      <c r="AS164" s="1061"/>
      <c r="AT164" s="1061"/>
      <c r="AU164" s="1061"/>
      <c r="AV164" s="1061"/>
      <c r="AW164" s="1061"/>
      <c r="AX164" s="1061"/>
      <c r="AY164" s="1061"/>
      <c r="AZ164" s="1061"/>
      <c r="BA164" s="1061"/>
      <c r="BB164" s="1061"/>
      <c r="BC164" s="1061"/>
      <c r="BD164" s="1061"/>
      <c r="BE164" s="1061"/>
      <c r="BF164" s="1061"/>
      <c r="BG164" s="1061"/>
      <c r="BH164" s="1061"/>
      <c r="BI164" s="1061"/>
      <c r="BJ164" s="1061"/>
      <c r="BK164" s="1061"/>
      <c r="BL164" s="1061"/>
      <c r="BM164" s="1061"/>
      <c r="BN164" s="1061"/>
      <c r="BO164" s="1061"/>
      <c r="BP164" s="1061"/>
      <c r="BQ164" s="1061"/>
      <c r="BR164" s="1061"/>
      <c r="BS164" s="1061"/>
      <c r="BT164" s="1061"/>
      <c r="BU164" s="1061"/>
      <c r="BV164" s="1061"/>
      <c r="BW164" s="1061"/>
      <c r="BX164" s="1061"/>
      <c r="BY164" s="1061"/>
      <c r="BZ164" s="1061"/>
      <c r="CA164" s="1061"/>
      <c r="CB164" s="1061"/>
      <c r="CC164" s="1061"/>
      <c r="CD164" s="1061"/>
      <c r="CE164" s="1061"/>
      <c r="CF164" s="1061"/>
      <c r="CG164" s="1061"/>
      <c r="CH164" s="1061"/>
      <c r="CI164" s="1061"/>
      <c r="CJ164" s="1061"/>
    </row>
    <row r="165" spans="1:88" x14ac:dyDescent="0.25">
      <c r="A165" s="495"/>
      <c r="B165" s="496"/>
      <c r="C165" s="499"/>
      <c r="D165" s="497"/>
      <c r="E165" s="498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493"/>
      <c r="S165" s="493"/>
      <c r="T165" s="493"/>
      <c r="U165" s="493"/>
      <c r="V165" s="493"/>
      <c r="W165" s="493"/>
      <c r="X165" s="55"/>
      <c r="Y165" s="55"/>
      <c r="Z165" s="55"/>
      <c r="AA165" s="55"/>
      <c r="AB165" s="55"/>
      <c r="AC165" s="55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1061"/>
      <c r="AR165" s="1061"/>
      <c r="AS165" s="1061"/>
      <c r="AT165" s="1061"/>
      <c r="AU165" s="1061"/>
      <c r="AV165" s="1061"/>
      <c r="AW165" s="1061"/>
      <c r="AX165" s="1061"/>
      <c r="AY165" s="1061"/>
      <c r="AZ165" s="1061"/>
      <c r="BA165" s="1061"/>
      <c r="BB165" s="1061"/>
      <c r="BC165" s="1061"/>
      <c r="BD165" s="1061"/>
      <c r="BE165" s="1061"/>
      <c r="BF165" s="1061"/>
      <c r="BG165" s="1061"/>
      <c r="BH165" s="1061"/>
      <c r="BI165" s="1061"/>
      <c r="BJ165" s="1061"/>
      <c r="BK165" s="1061"/>
      <c r="BL165" s="1061"/>
      <c r="BM165" s="1061"/>
      <c r="BN165" s="1061"/>
      <c r="BO165" s="1061"/>
      <c r="BP165" s="1061"/>
      <c r="BQ165" s="1061"/>
      <c r="BR165" s="1061"/>
      <c r="BS165" s="1061"/>
      <c r="BT165" s="1061"/>
      <c r="BU165" s="1061"/>
      <c r="BV165" s="1061"/>
      <c r="BW165" s="1061"/>
      <c r="BX165" s="1061"/>
      <c r="BY165" s="1061"/>
      <c r="BZ165" s="1061"/>
      <c r="CA165" s="1061"/>
      <c r="CB165" s="1061"/>
      <c r="CC165" s="1061"/>
      <c r="CD165" s="1061"/>
      <c r="CE165" s="1061"/>
      <c r="CF165" s="1061"/>
      <c r="CG165" s="1061"/>
      <c r="CH165" s="1061"/>
      <c r="CI165" s="1061"/>
      <c r="CJ165" s="1061"/>
    </row>
    <row r="166" spans="1:88" x14ac:dyDescent="0.25">
      <c r="A166" s="495"/>
      <c r="B166" s="496"/>
      <c r="C166" s="499"/>
      <c r="D166" s="497"/>
      <c r="E166" s="498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493"/>
      <c r="S166" s="493"/>
      <c r="T166" s="493"/>
      <c r="U166" s="493"/>
      <c r="V166" s="493"/>
      <c r="W166" s="493"/>
      <c r="X166" s="55"/>
      <c r="Y166" s="55"/>
      <c r="Z166" s="55"/>
      <c r="AA166" s="55"/>
      <c r="AB166" s="55"/>
      <c r="AC166" s="55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1061"/>
      <c r="AR166" s="1061"/>
      <c r="AS166" s="1061"/>
      <c r="AT166" s="1061"/>
      <c r="AU166" s="1061"/>
      <c r="AV166" s="1061"/>
      <c r="AW166" s="1061"/>
      <c r="AX166" s="1061"/>
      <c r="AY166" s="1061"/>
      <c r="AZ166" s="1061"/>
      <c r="BA166" s="1061"/>
      <c r="BB166" s="1061"/>
      <c r="BC166" s="1061"/>
      <c r="BD166" s="1061"/>
      <c r="BE166" s="1061"/>
      <c r="BF166" s="1061"/>
      <c r="BG166" s="1061"/>
      <c r="BH166" s="1061"/>
      <c r="BI166" s="1061"/>
      <c r="BJ166" s="1061"/>
      <c r="BK166" s="1061"/>
      <c r="BL166" s="1061"/>
      <c r="BM166" s="1061"/>
      <c r="BN166" s="1061"/>
      <c r="BO166" s="1061"/>
      <c r="BP166" s="1061"/>
      <c r="BQ166" s="1061"/>
      <c r="BR166" s="1061"/>
      <c r="BS166" s="1061"/>
      <c r="BT166" s="1061"/>
      <c r="BU166" s="1061"/>
      <c r="BV166" s="1061"/>
      <c r="BW166" s="1061"/>
      <c r="BX166" s="1061"/>
      <c r="BY166" s="1061"/>
      <c r="BZ166" s="1061"/>
      <c r="CA166" s="1061"/>
      <c r="CB166" s="1061"/>
      <c r="CC166" s="1061"/>
      <c r="CD166" s="1061"/>
      <c r="CE166" s="1061"/>
      <c r="CF166" s="1061"/>
      <c r="CG166" s="1061"/>
      <c r="CH166" s="1061"/>
      <c r="CI166" s="1061"/>
      <c r="CJ166" s="1061"/>
    </row>
    <row r="167" spans="1:88" x14ac:dyDescent="0.25">
      <c r="A167" s="495"/>
      <c r="B167" s="496"/>
      <c r="C167" s="499"/>
      <c r="D167" s="497"/>
      <c r="E167" s="498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493"/>
      <c r="S167" s="493"/>
      <c r="T167" s="493"/>
      <c r="U167" s="493"/>
      <c r="V167" s="493"/>
      <c r="W167" s="493"/>
      <c r="X167" s="55"/>
      <c r="Y167" s="55"/>
      <c r="Z167" s="55"/>
      <c r="AA167" s="55"/>
      <c r="AB167" s="55"/>
      <c r="AC167" s="55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1061"/>
      <c r="AR167" s="1061"/>
      <c r="AS167" s="1061"/>
      <c r="AT167" s="1061"/>
      <c r="AU167" s="1061"/>
      <c r="AV167" s="1061"/>
      <c r="AW167" s="1061"/>
      <c r="AX167" s="1061"/>
      <c r="AY167" s="1061"/>
      <c r="AZ167" s="1061"/>
      <c r="BA167" s="1061"/>
      <c r="BB167" s="1061"/>
      <c r="BC167" s="1061"/>
      <c r="BD167" s="1061"/>
      <c r="BE167" s="1061"/>
      <c r="BF167" s="1061"/>
      <c r="BG167" s="1061"/>
      <c r="BH167" s="1061"/>
      <c r="BI167" s="1061"/>
      <c r="BJ167" s="1061"/>
      <c r="BK167" s="1061"/>
      <c r="BL167" s="1061"/>
      <c r="BM167" s="1061"/>
      <c r="BN167" s="1061"/>
      <c r="BO167" s="1061"/>
      <c r="BP167" s="1061"/>
      <c r="BQ167" s="1061"/>
      <c r="BR167" s="1061"/>
      <c r="BS167" s="1061"/>
      <c r="BT167" s="1061"/>
      <c r="BU167" s="1061"/>
      <c r="BV167" s="1061"/>
      <c r="BW167" s="1061"/>
      <c r="BX167" s="1061"/>
      <c r="BY167" s="1061"/>
      <c r="BZ167" s="1061"/>
      <c r="CA167" s="1061"/>
      <c r="CB167" s="1061"/>
      <c r="CC167" s="1061"/>
      <c r="CD167" s="1061"/>
      <c r="CE167" s="1061"/>
      <c r="CF167" s="1061"/>
      <c r="CG167" s="1061"/>
      <c r="CH167" s="1061"/>
      <c r="CI167" s="1061"/>
      <c r="CJ167" s="1061"/>
    </row>
    <row r="168" spans="1:88" x14ac:dyDescent="0.25">
      <c r="A168" s="495"/>
      <c r="B168" s="496"/>
      <c r="C168" s="499"/>
      <c r="D168" s="497"/>
      <c r="E168" s="498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493"/>
      <c r="S168" s="493"/>
      <c r="T168" s="493"/>
      <c r="U168" s="493"/>
      <c r="V168" s="493"/>
      <c r="W168" s="493"/>
      <c r="X168" s="55"/>
      <c r="Y168" s="55"/>
      <c r="Z168" s="55"/>
      <c r="AA168" s="55"/>
      <c r="AB168" s="55"/>
      <c r="AC168" s="55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1061"/>
      <c r="AR168" s="1061"/>
      <c r="AS168" s="1061"/>
      <c r="AT168" s="1061"/>
      <c r="AU168" s="1061"/>
      <c r="AV168" s="1061"/>
      <c r="AW168" s="1061"/>
      <c r="AX168" s="1061"/>
      <c r="AY168" s="1061"/>
      <c r="AZ168" s="1061"/>
      <c r="BA168" s="1061"/>
      <c r="BB168" s="1061"/>
      <c r="BC168" s="1061"/>
      <c r="BD168" s="1061"/>
      <c r="BE168" s="1061"/>
      <c r="BF168" s="1061"/>
      <c r="BG168" s="1061"/>
      <c r="BH168" s="1061"/>
      <c r="BI168" s="1061"/>
      <c r="BJ168" s="1061"/>
      <c r="BK168" s="1061"/>
      <c r="BL168" s="1061"/>
      <c r="BM168" s="1061"/>
      <c r="BN168" s="1061"/>
      <c r="BO168" s="1061"/>
      <c r="BP168" s="1061"/>
      <c r="BQ168" s="1061"/>
      <c r="BR168" s="1061"/>
      <c r="BS168" s="1061"/>
      <c r="BT168" s="1061"/>
      <c r="BU168" s="1061"/>
      <c r="BV168" s="1061"/>
      <c r="BW168" s="1061"/>
      <c r="BX168" s="1061"/>
      <c r="BY168" s="1061"/>
      <c r="BZ168" s="1061"/>
      <c r="CA168" s="1061"/>
      <c r="CB168" s="1061"/>
      <c r="CC168" s="1061"/>
      <c r="CD168" s="1061"/>
      <c r="CE168" s="1061"/>
      <c r="CF168" s="1061"/>
      <c r="CG168" s="1061"/>
      <c r="CH168" s="1061"/>
      <c r="CI168" s="1061"/>
      <c r="CJ168" s="1061"/>
    </row>
    <row r="169" spans="1:88" x14ac:dyDescent="0.25">
      <c r="A169" s="495"/>
      <c r="B169" s="496"/>
      <c r="C169" s="499"/>
      <c r="D169" s="497"/>
      <c r="E169" s="498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493"/>
      <c r="S169" s="493"/>
      <c r="T169" s="493"/>
      <c r="U169" s="493"/>
      <c r="V169" s="493"/>
      <c r="W169" s="493"/>
      <c r="X169" s="55"/>
      <c r="Y169" s="55"/>
      <c r="Z169" s="55"/>
      <c r="AA169" s="55"/>
      <c r="AB169" s="55"/>
      <c r="AC169" s="55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1061"/>
      <c r="AR169" s="1061"/>
      <c r="AS169" s="1061"/>
      <c r="AT169" s="1061"/>
      <c r="AU169" s="1061"/>
      <c r="AV169" s="1061"/>
      <c r="AW169" s="1061"/>
      <c r="AX169" s="1061"/>
      <c r="AY169" s="1061"/>
      <c r="AZ169" s="1061"/>
      <c r="BA169" s="1061"/>
      <c r="BB169" s="1061"/>
      <c r="BC169" s="1061"/>
      <c r="BD169" s="1061"/>
      <c r="BE169" s="1061"/>
      <c r="BF169" s="1061"/>
      <c r="BG169" s="1061"/>
      <c r="BH169" s="1061"/>
      <c r="BI169" s="1061"/>
      <c r="BJ169" s="1061"/>
      <c r="BK169" s="1061"/>
      <c r="BL169" s="1061"/>
      <c r="BM169" s="1061"/>
      <c r="BN169" s="1061"/>
      <c r="BO169" s="1061"/>
      <c r="BP169" s="1061"/>
      <c r="BQ169" s="1061"/>
      <c r="BR169" s="1061"/>
      <c r="BS169" s="1061"/>
      <c r="BT169" s="1061"/>
      <c r="BU169" s="1061"/>
      <c r="BV169" s="1061"/>
      <c r="BW169" s="1061"/>
      <c r="BX169" s="1061"/>
      <c r="BY169" s="1061"/>
      <c r="BZ169" s="1061"/>
      <c r="CA169" s="1061"/>
      <c r="CB169" s="1061"/>
      <c r="CC169" s="1061"/>
      <c r="CD169" s="1061"/>
      <c r="CE169" s="1061"/>
      <c r="CF169" s="1061"/>
      <c r="CG169" s="1061"/>
      <c r="CH169" s="1061"/>
      <c r="CI169" s="1061"/>
      <c r="CJ169" s="1061"/>
    </row>
    <row r="170" spans="1:88" x14ac:dyDescent="0.25">
      <c r="A170" s="495"/>
      <c r="B170" s="496"/>
      <c r="C170" s="499"/>
      <c r="D170" s="497"/>
      <c r="E170" s="498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493"/>
      <c r="S170" s="493"/>
      <c r="T170" s="493"/>
      <c r="U170" s="493"/>
      <c r="V170" s="493"/>
      <c r="W170" s="493"/>
      <c r="X170" s="55"/>
      <c r="Y170" s="55"/>
      <c r="Z170" s="55"/>
      <c r="AA170" s="55"/>
      <c r="AB170" s="55"/>
      <c r="AC170" s="55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1061"/>
      <c r="AR170" s="1061"/>
      <c r="AS170" s="1061"/>
      <c r="AT170" s="1061"/>
      <c r="AU170" s="1061"/>
      <c r="AV170" s="1061"/>
      <c r="AW170" s="1061"/>
      <c r="AX170" s="1061"/>
      <c r="AY170" s="1061"/>
      <c r="AZ170" s="1061"/>
      <c r="BA170" s="1061"/>
      <c r="BB170" s="1061"/>
      <c r="BC170" s="1061"/>
      <c r="BD170" s="1061"/>
      <c r="BE170" s="1061"/>
      <c r="BF170" s="1061"/>
      <c r="BG170" s="1061"/>
      <c r="BH170" s="1061"/>
      <c r="BI170" s="1061"/>
      <c r="BJ170" s="1061"/>
      <c r="BK170" s="1061"/>
      <c r="BL170" s="1061"/>
      <c r="BM170" s="1061"/>
      <c r="BN170" s="1061"/>
      <c r="BO170" s="1061"/>
      <c r="BP170" s="1061"/>
      <c r="BQ170" s="1061"/>
      <c r="BR170" s="1061"/>
      <c r="BS170" s="1061"/>
      <c r="BT170" s="1061"/>
      <c r="BU170" s="1061"/>
      <c r="BV170" s="1061"/>
      <c r="BW170" s="1061"/>
      <c r="BX170" s="1061"/>
      <c r="BY170" s="1061"/>
      <c r="BZ170" s="1061"/>
      <c r="CA170" s="1061"/>
      <c r="CB170" s="1061"/>
      <c r="CC170" s="1061"/>
      <c r="CD170" s="1061"/>
      <c r="CE170" s="1061"/>
      <c r="CF170" s="1061"/>
      <c r="CG170" s="1061"/>
      <c r="CH170" s="1061"/>
      <c r="CI170" s="1061"/>
      <c r="CJ170" s="1061"/>
    </row>
    <row r="171" spans="1:88" x14ac:dyDescent="0.25">
      <c r="A171" s="495"/>
      <c r="B171" s="499"/>
      <c r="C171" s="499"/>
      <c r="D171" s="497"/>
      <c r="E171" s="498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493"/>
      <c r="S171" s="493"/>
      <c r="T171" s="493"/>
      <c r="U171" s="493"/>
      <c r="V171" s="493"/>
      <c r="W171" s="493"/>
      <c r="X171" s="55"/>
      <c r="Y171" s="55"/>
      <c r="Z171" s="55"/>
      <c r="AA171" s="55"/>
      <c r="AB171" s="55"/>
      <c r="AC171" s="55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1061"/>
      <c r="AR171" s="1061"/>
      <c r="AS171" s="1061"/>
      <c r="AT171" s="1061"/>
      <c r="AU171" s="1061"/>
      <c r="AV171" s="1061"/>
      <c r="AW171" s="1061"/>
      <c r="AX171" s="1061"/>
      <c r="AY171" s="1061"/>
      <c r="AZ171" s="1061"/>
      <c r="BA171" s="1061"/>
      <c r="BB171" s="1061"/>
      <c r="BC171" s="1061"/>
      <c r="BD171" s="1061"/>
      <c r="BE171" s="1061"/>
      <c r="BF171" s="1061"/>
      <c r="BG171" s="1061"/>
      <c r="BH171" s="1061"/>
      <c r="BI171" s="1061"/>
      <c r="BJ171" s="1061"/>
      <c r="BK171" s="1061"/>
      <c r="BL171" s="1061"/>
      <c r="BM171" s="1061"/>
      <c r="BN171" s="1061"/>
      <c r="BO171" s="1061"/>
      <c r="BP171" s="1061"/>
      <c r="BQ171" s="1061"/>
      <c r="BR171" s="1061"/>
      <c r="BS171" s="1061"/>
      <c r="BT171" s="1061"/>
      <c r="BU171" s="1061"/>
      <c r="BV171" s="1061"/>
      <c r="BW171" s="1061"/>
      <c r="BX171" s="1061"/>
      <c r="BY171" s="1061"/>
      <c r="BZ171" s="1061"/>
      <c r="CA171" s="1061"/>
      <c r="CB171" s="1061"/>
      <c r="CC171" s="1061"/>
      <c r="CD171" s="1061"/>
      <c r="CE171" s="1061"/>
      <c r="CF171" s="1061"/>
      <c r="CG171" s="1061"/>
      <c r="CH171" s="1061"/>
      <c r="CI171" s="1061"/>
      <c r="CJ171" s="1061"/>
    </row>
    <row r="172" spans="1:88" x14ac:dyDescent="0.25">
      <c r="A172" s="495"/>
      <c r="B172" s="499"/>
      <c r="C172" s="499"/>
      <c r="D172" s="497"/>
      <c r="E172" s="498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493"/>
      <c r="S172" s="493"/>
      <c r="T172" s="493"/>
      <c r="U172" s="493"/>
      <c r="V172" s="493"/>
      <c r="W172" s="493"/>
      <c r="X172" s="55"/>
      <c r="Y172" s="55"/>
      <c r="Z172" s="55"/>
      <c r="AA172" s="55"/>
      <c r="AB172" s="55"/>
      <c r="AC172" s="55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1061"/>
      <c r="AR172" s="1061"/>
      <c r="AS172" s="1061"/>
      <c r="AT172" s="1061"/>
      <c r="AU172" s="1061"/>
      <c r="AV172" s="1061"/>
      <c r="AW172" s="1061"/>
      <c r="AX172" s="1061"/>
      <c r="AY172" s="1061"/>
      <c r="AZ172" s="1061"/>
      <c r="BA172" s="1061"/>
      <c r="BB172" s="1061"/>
      <c r="BC172" s="1061"/>
      <c r="BD172" s="1061"/>
      <c r="BE172" s="1061"/>
      <c r="BF172" s="1061"/>
      <c r="BG172" s="1061"/>
      <c r="BH172" s="1061"/>
      <c r="BI172" s="1061"/>
      <c r="BJ172" s="1061"/>
      <c r="BK172" s="1061"/>
      <c r="BL172" s="1061"/>
      <c r="BM172" s="1061"/>
      <c r="BN172" s="1061"/>
      <c r="BO172" s="1061"/>
      <c r="BP172" s="1061"/>
      <c r="BQ172" s="1061"/>
      <c r="BR172" s="1061"/>
      <c r="BS172" s="1061"/>
      <c r="BT172" s="1061"/>
      <c r="BU172" s="1061"/>
      <c r="BV172" s="1061"/>
      <c r="BW172" s="1061"/>
      <c r="BX172" s="1061"/>
      <c r="BY172" s="1061"/>
      <c r="BZ172" s="1061"/>
      <c r="CA172" s="1061"/>
      <c r="CB172" s="1061"/>
      <c r="CC172" s="1061"/>
      <c r="CD172" s="1061"/>
      <c r="CE172" s="1061"/>
      <c r="CF172" s="1061"/>
      <c r="CG172" s="1061"/>
      <c r="CH172" s="1061"/>
      <c r="CI172" s="1061"/>
      <c r="CJ172" s="1061"/>
    </row>
    <row r="173" spans="1:88" x14ac:dyDescent="0.25">
      <c r="A173" s="495"/>
      <c r="B173" s="499"/>
      <c r="C173" s="499"/>
      <c r="D173" s="497"/>
      <c r="E173" s="498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493"/>
      <c r="S173" s="493"/>
      <c r="T173" s="493"/>
      <c r="U173" s="493"/>
      <c r="V173" s="493"/>
      <c r="W173" s="493"/>
      <c r="X173" s="55"/>
      <c r="Y173" s="55"/>
      <c r="Z173" s="55"/>
      <c r="AA173" s="55"/>
      <c r="AB173" s="55"/>
      <c r="AC173" s="55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1061"/>
      <c r="AR173" s="1061"/>
      <c r="AS173" s="1061"/>
      <c r="AT173" s="1061"/>
      <c r="AU173" s="1061"/>
      <c r="AV173" s="1061"/>
      <c r="AW173" s="1061"/>
      <c r="AX173" s="1061"/>
      <c r="AY173" s="1061"/>
      <c r="AZ173" s="1061"/>
      <c r="BA173" s="1061"/>
      <c r="BB173" s="1061"/>
      <c r="BC173" s="1061"/>
      <c r="BD173" s="1061"/>
      <c r="BE173" s="1061"/>
      <c r="BF173" s="1061"/>
      <c r="BG173" s="1061"/>
      <c r="BH173" s="1061"/>
      <c r="BI173" s="1061"/>
      <c r="BJ173" s="1061"/>
      <c r="BK173" s="1061"/>
      <c r="BL173" s="1061"/>
      <c r="BM173" s="1061"/>
      <c r="BN173" s="1061"/>
      <c r="BO173" s="1061"/>
      <c r="BP173" s="1061"/>
      <c r="BQ173" s="1061"/>
      <c r="BR173" s="1061"/>
      <c r="BS173" s="1061"/>
      <c r="BT173" s="1061"/>
      <c r="BU173" s="1061"/>
      <c r="BV173" s="1061"/>
      <c r="BW173" s="1061"/>
      <c r="BX173" s="1061"/>
      <c r="BY173" s="1061"/>
      <c r="BZ173" s="1061"/>
      <c r="CA173" s="1061"/>
      <c r="CB173" s="1061"/>
      <c r="CC173" s="1061"/>
      <c r="CD173" s="1061"/>
      <c r="CE173" s="1061"/>
      <c r="CF173" s="1061"/>
      <c r="CG173" s="1061"/>
      <c r="CH173" s="1061"/>
      <c r="CI173" s="1061"/>
      <c r="CJ173" s="1061"/>
    </row>
    <row r="174" spans="1:88" x14ac:dyDescent="0.25">
      <c r="A174" s="495"/>
      <c r="B174" s="499"/>
      <c r="C174" s="499"/>
      <c r="D174" s="497"/>
      <c r="E174" s="498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278"/>
      <c r="AR174" s="278"/>
      <c r="AS174" s="1061"/>
      <c r="AT174" s="1061"/>
      <c r="AU174" s="1061"/>
      <c r="AV174" s="1061"/>
      <c r="AW174" s="1061"/>
      <c r="AX174" s="1061"/>
      <c r="AY174" s="1061"/>
      <c r="AZ174" s="1061"/>
      <c r="BA174" s="278"/>
      <c r="BB174" s="278"/>
      <c r="BC174" s="278"/>
      <c r="BD174" s="278"/>
      <c r="BE174" s="278"/>
      <c r="BF174" s="278"/>
      <c r="BG174" s="278"/>
      <c r="BH174" s="278"/>
      <c r="BI174" s="278"/>
      <c r="BJ174" s="278"/>
      <c r="BK174" s="278"/>
      <c r="BL174" s="278"/>
      <c r="BM174" s="278"/>
      <c r="BN174" s="278"/>
      <c r="BO174" s="278"/>
      <c r="BP174" s="278"/>
      <c r="BQ174" s="278"/>
      <c r="BR174" s="278"/>
      <c r="BS174" s="278"/>
      <c r="BT174" s="278"/>
      <c r="BU174" s="278"/>
      <c r="BV174" s="278"/>
      <c r="BW174" s="278"/>
      <c r="BX174" s="278"/>
      <c r="BY174" s="278"/>
      <c r="BZ174" s="278"/>
      <c r="CA174" s="278"/>
      <c r="CB174" s="278"/>
      <c r="CC174" s="278"/>
      <c r="CD174" s="278"/>
      <c r="CE174" s="278"/>
      <c r="CF174" s="278"/>
      <c r="CG174" s="278"/>
      <c r="CH174" s="278"/>
      <c r="CI174" s="278"/>
      <c r="CJ174" s="278"/>
    </row>
    <row r="175" spans="1:88" x14ac:dyDescent="0.25">
      <c r="A175" s="495"/>
      <c r="B175" s="499"/>
      <c r="C175" s="499"/>
      <c r="D175" s="497"/>
      <c r="E175" s="498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500"/>
      <c r="V175" s="35"/>
      <c r="W175" s="35"/>
      <c r="X175" s="501"/>
      <c r="Y175" s="35"/>
      <c r="Z175" s="35"/>
      <c r="AA175" s="35"/>
      <c r="AB175" s="501"/>
      <c r="AC175" s="35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278"/>
      <c r="AR175" s="278"/>
      <c r="AS175" s="1061"/>
      <c r="AT175" s="1061"/>
      <c r="AU175" s="1061"/>
      <c r="AV175" s="1061"/>
      <c r="AW175" s="1061"/>
      <c r="AX175" s="1061"/>
      <c r="AY175" s="1061"/>
      <c r="AZ175" s="1061"/>
      <c r="BA175" s="278"/>
      <c r="BB175" s="278"/>
      <c r="BC175" s="278"/>
      <c r="BD175" s="278"/>
      <c r="BE175" s="278"/>
      <c r="BF175" s="278"/>
      <c r="BG175" s="278"/>
      <c r="BH175" s="278"/>
      <c r="BI175" s="278"/>
      <c r="BJ175" s="278"/>
      <c r="BK175" s="278"/>
      <c r="BL175" s="278"/>
      <c r="BM175" s="278"/>
      <c r="BN175" s="278"/>
      <c r="BO175" s="278"/>
      <c r="BP175" s="278"/>
      <c r="BQ175" s="278"/>
      <c r="BR175" s="278"/>
      <c r="BS175" s="278"/>
      <c r="BT175" s="278"/>
      <c r="BU175" s="278"/>
      <c r="BV175" s="278"/>
      <c r="BW175" s="278"/>
      <c r="BX175" s="278"/>
      <c r="BY175" s="278"/>
      <c r="BZ175" s="278"/>
      <c r="CA175" s="278"/>
      <c r="CB175" s="278"/>
      <c r="CC175" s="278"/>
      <c r="CD175" s="278"/>
      <c r="CE175" s="278"/>
      <c r="CF175" s="278"/>
      <c r="CG175" s="278"/>
      <c r="CH175" s="278"/>
      <c r="CI175" s="278"/>
      <c r="CJ175" s="278"/>
    </row>
    <row r="176" spans="1:88" x14ac:dyDescent="0.25">
      <c r="A176" s="495"/>
      <c r="B176" s="499"/>
      <c r="C176" s="499"/>
      <c r="D176" s="497"/>
      <c r="E176" s="498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278"/>
      <c r="AR176" s="278"/>
      <c r="AS176" s="1061"/>
      <c r="AT176" s="1061"/>
      <c r="AU176" s="1061"/>
      <c r="AV176" s="1061"/>
      <c r="AW176" s="1061"/>
      <c r="AX176" s="1061"/>
      <c r="AY176" s="1061"/>
      <c r="AZ176" s="1061"/>
      <c r="BA176" s="278"/>
      <c r="BB176" s="278"/>
      <c r="BC176" s="278"/>
      <c r="BD176" s="278"/>
      <c r="BE176" s="278"/>
      <c r="BF176" s="278"/>
      <c r="BG176" s="278"/>
      <c r="BH176" s="278"/>
      <c r="BI176" s="278"/>
      <c r="BJ176" s="278"/>
      <c r="BK176" s="278"/>
      <c r="BL176" s="278"/>
      <c r="BM176" s="278"/>
      <c r="BN176" s="278"/>
      <c r="BO176" s="278"/>
      <c r="BP176" s="278"/>
      <c r="BQ176" s="278"/>
      <c r="BR176" s="278"/>
      <c r="BS176" s="278"/>
      <c r="BT176" s="278"/>
      <c r="BU176" s="278"/>
      <c r="BV176" s="278"/>
      <c r="BW176" s="278"/>
      <c r="BX176" s="278"/>
      <c r="BY176" s="278"/>
      <c r="BZ176" s="278"/>
      <c r="CA176" s="278"/>
      <c r="CB176" s="278"/>
      <c r="CC176" s="278"/>
      <c r="CD176" s="278"/>
      <c r="CE176" s="278"/>
      <c r="CF176" s="278"/>
      <c r="CG176" s="278"/>
      <c r="CH176" s="278"/>
      <c r="CI176" s="278"/>
      <c r="CJ176" s="278"/>
    </row>
    <row r="177" spans="1:52" x14ac:dyDescent="0.25">
      <c r="A177" s="495"/>
      <c r="B177" s="499"/>
      <c r="C177" s="499"/>
      <c r="D177" s="497"/>
      <c r="E177" s="498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S177" s="278"/>
      <c r="AT177" s="278"/>
      <c r="AU177" s="278"/>
      <c r="AV177" s="278"/>
      <c r="AW177" s="278"/>
      <c r="AX177" s="278"/>
      <c r="AY177" s="278"/>
      <c r="AZ177" s="278"/>
    </row>
    <row r="178" spans="1:52" x14ac:dyDescent="0.25">
      <c r="A178" s="495"/>
      <c r="B178" s="499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S178" s="278"/>
      <c r="AT178" s="278"/>
      <c r="AU178" s="278"/>
      <c r="AV178" s="278"/>
      <c r="AW178" s="278"/>
      <c r="AX178" s="278"/>
      <c r="AY178" s="278"/>
      <c r="AZ178" s="278"/>
    </row>
    <row r="179" spans="1:52" x14ac:dyDescent="0.25">
      <c r="A179" s="495"/>
      <c r="B179" s="499"/>
      <c r="C179" s="35"/>
      <c r="D179" s="502"/>
      <c r="E179" s="35"/>
      <c r="F179" s="503"/>
      <c r="G179" s="35"/>
      <c r="H179" s="35"/>
      <c r="I179" s="35"/>
      <c r="J179" s="35"/>
      <c r="K179" s="409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S179" s="278"/>
      <c r="AT179" s="278"/>
      <c r="AU179" s="278"/>
      <c r="AV179" s="278"/>
      <c r="AW179" s="278"/>
      <c r="AX179" s="278"/>
      <c r="AY179" s="278"/>
      <c r="AZ179" s="278"/>
    </row>
    <row r="180" spans="1:52" x14ac:dyDescent="0.25">
      <c r="A180" s="495"/>
      <c r="B180" s="499"/>
      <c r="C180" s="35"/>
      <c r="D180" s="504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52" x14ac:dyDescent="0.25">
      <c r="A181" s="495"/>
      <c r="B181" s="499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52" x14ac:dyDescent="0.25">
      <c r="A182" s="495"/>
      <c r="B182" s="499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52" x14ac:dyDescent="0.25">
      <c r="A183" s="495"/>
      <c r="B183" s="499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52" x14ac:dyDescent="0.25">
      <c r="A184" s="495"/>
      <c r="B184" s="499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52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52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52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52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52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</row>
    <row r="190" spans="1:52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</row>
    <row r="191" spans="1:52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</row>
    <row r="192" spans="1:52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</row>
    <row r="193" spans="1:2" x14ac:dyDescent="0.25">
      <c r="A193" s="35"/>
      <c r="B193" s="35"/>
    </row>
    <row r="194" spans="1:2" x14ac:dyDescent="0.25">
      <c r="A194" s="35"/>
      <c r="B194" s="35"/>
    </row>
    <row r="195" spans="1:2" x14ac:dyDescent="0.25">
      <c r="A195" s="35"/>
      <c r="B195" s="35"/>
    </row>
    <row r="196" spans="1:2" x14ac:dyDescent="0.25">
      <c r="A196" s="35"/>
      <c r="B196" s="35"/>
    </row>
    <row r="197" spans="1:2" x14ac:dyDescent="0.25">
      <c r="A197" s="35"/>
      <c r="B197" s="35"/>
    </row>
    <row r="198" spans="1:2" x14ac:dyDescent="0.25">
      <c r="A198" s="35"/>
      <c r="B198" s="35"/>
    </row>
    <row r="199" spans="1:2" x14ac:dyDescent="0.25">
      <c r="A199" s="35"/>
      <c r="B199" s="35"/>
    </row>
  </sheetData>
  <mergeCells count="20">
    <mergeCell ref="R3:S3"/>
    <mergeCell ref="T3:U3"/>
    <mergeCell ref="AL3:AM3"/>
    <mergeCell ref="AN3:AO3"/>
    <mergeCell ref="AD3:AE3"/>
    <mergeCell ref="AF3:AG3"/>
    <mergeCell ref="AH3:AI3"/>
    <mergeCell ref="AJ3:AK3"/>
    <mergeCell ref="T1:W1"/>
    <mergeCell ref="Y1:AE1"/>
    <mergeCell ref="V3:W3"/>
    <mergeCell ref="X3:Y3"/>
    <mergeCell ref="Z3:AA3"/>
    <mergeCell ref="AB3:AC3"/>
    <mergeCell ref="N3:O3"/>
    <mergeCell ref="P3:Q3"/>
    <mergeCell ref="F3:G3"/>
    <mergeCell ref="H3:I3"/>
    <mergeCell ref="J3:K3"/>
    <mergeCell ref="L3:M3"/>
  </mergeCells>
  <phoneticPr fontId="4" type="noConversion"/>
  <conditionalFormatting sqref="K137:K141 G137:I141 L137 P118:P137 N137:O137">
    <cfRule type="cellIs" dxfId="118" priority="1" stopIfTrue="1" operator="between">
      <formula>25</formula>
      <formula>30</formula>
    </cfRule>
    <cfRule type="cellIs" dxfId="117" priority="2" stopIfTrue="1" operator="greaterThan">
      <formula>30</formula>
    </cfRule>
  </conditionalFormatting>
  <conditionalFormatting sqref="R118:AO137">
    <cfRule type="cellIs" dxfId="116" priority="3" stopIfTrue="1" operator="equal">
      <formula>"+"</formula>
    </cfRule>
  </conditionalFormatting>
  <conditionalFormatting sqref="M137 Q118:Q137 F137:F141 J137:J141">
    <cfRule type="cellIs" dxfId="115" priority="4" stopIfTrue="1" operator="between">
      <formula>30</formula>
      <formula>40</formula>
    </cfRule>
    <cfRule type="cellIs" dxfId="114" priority="5" stopIfTrue="1" operator="between">
      <formula>40</formula>
      <formula>55</formula>
    </cfRule>
    <cfRule type="cellIs" dxfId="113" priority="6" stopIfTrue="1" operator="greaterThan">
      <formula>55</formula>
    </cfRule>
  </conditionalFormatting>
  <conditionalFormatting sqref="X143:AO173">
    <cfRule type="cellIs" dxfId="112" priority="7" stopIfTrue="1" operator="between">
      <formula>0</formula>
      <formula>10</formula>
    </cfRule>
    <cfRule type="cellIs" dxfId="111" priority="8" stopIfTrue="1" operator="between">
      <formula>15</formula>
      <formula>20</formula>
    </cfRule>
    <cfRule type="cellIs" dxfId="110" priority="9" stopIfTrue="1" operator="greaterThan">
      <formula>20.1</formula>
    </cfRule>
  </conditionalFormatting>
  <conditionalFormatting sqref="X5:AC116">
    <cfRule type="cellIs" dxfId="109" priority="10" stopIfTrue="1" operator="equal">
      <formula>"+"</formula>
    </cfRule>
    <cfRule type="cellIs" dxfId="108" priority="11" stopIfTrue="1" operator="equal">
      <formula>"++"</formula>
    </cfRule>
  </conditionalFormatting>
  <conditionalFormatting sqref="V5:V116 T5:T116 R5:R116">
    <cfRule type="cellIs" dxfId="107" priority="12" stopIfTrue="1" operator="between">
      <formula>$FA$7</formula>
      <formula>$FA$8</formula>
    </cfRule>
  </conditionalFormatting>
  <conditionalFormatting sqref="W5:W116 S5:S116 U5:U116">
    <cfRule type="cellIs" dxfId="106" priority="13" stopIfTrue="1" operator="between">
      <formula>$FB$7</formula>
      <formula>$FB$8</formula>
    </cfRule>
  </conditionalFormatting>
  <conditionalFormatting sqref="L5:Q116">
    <cfRule type="cellIs" dxfId="105" priority="14" stopIfTrue="1" operator="between">
      <formula>$FD$7</formula>
      <formula>$FD$8</formula>
    </cfRule>
    <cfRule type="cellIs" dxfId="104" priority="15" stopIfTrue="1" operator="between">
      <formula>1</formula>
      <formula>100</formula>
    </cfRule>
  </conditionalFormatting>
  <conditionalFormatting sqref="AD5:AI116">
    <cfRule type="cellIs" dxfId="103" priority="16" stopIfTrue="1" operator="between">
      <formula>$FC$7</formula>
      <formula>$FC$8</formula>
    </cfRule>
    <cfRule type="cellIs" dxfId="102" priority="17" stopIfTrue="1" operator="between">
      <formula>10</formula>
      <formula>300</formula>
    </cfRule>
  </conditionalFormatting>
  <conditionalFormatting sqref="AJ5:AO116">
    <cfRule type="cellIs" dxfId="101" priority="18" stopIfTrue="1" operator="between">
      <formula>$FE$7</formula>
      <formula>$FE$8</formula>
    </cfRule>
    <cfRule type="cellIs" dxfId="100" priority="19" stopIfTrue="1" operator="equal">
      <formula>0</formula>
    </cfRule>
  </conditionalFormatting>
  <conditionalFormatting sqref="J5:J116 H5:H116 F5:F116">
    <cfRule type="cellIs" dxfId="99" priority="20" stopIfTrue="1" operator="between">
      <formula>"*"</formula>
      <formula>"**"</formula>
    </cfRule>
    <cfRule type="cellIs" dxfId="98" priority="21" stopIfTrue="1" operator="equal">
      <formula>"D·"</formula>
    </cfRule>
    <cfRule type="cellIs" dxfId="97" priority="22" stopIfTrue="1" operator="equal">
      <formula>"***"</formula>
    </cfRule>
  </conditionalFormatting>
  <conditionalFormatting sqref="G5:G116 I5:I116 K5:K116">
    <cfRule type="cellIs" dxfId="96" priority="23" stopIfTrue="1" operator="between">
      <formula>"*"</formula>
      <formula>"**"</formula>
    </cfRule>
    <cfRule type="cellIs" dxfId="95" priority="24" stopIfTrue="1" operator="equal">
      <formula>"D·"</formula>
    </cfRule>
    <cfRule type="cellIs" dxfId="94" priority="25" stopIfTrue="1" operator="equal">
      <formula>"***"</formula>
    </cfRule>
  </conditionalFormatting>
  <pageMargins left="0.59055118110236227" right="0" top="0.39370078740157483" bottom="0" header="0.51181102362204722" footer="0.51181102362204722"/>
  <pageSetup paperSize="9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1380" r:id="rId4" name="List Box 20">
              <controlPr defaultSize="0" autoLine="0" autoPict="0">
                <anchor moveWithCells="1">
                  <from>
                    <xdr:col>45</xdr:col>
                    <xdr:colOff>30480</xdr:colOff>
                    <xdr:row>8</xdr:row>
                    <xdr:rowOff>7620</xdr:rowOff>
                  </from>
                  <to>
                    <xdr:col>50</xdr:col>
                    <xdr:colOff>30480</xdr:colOff>
                    <xdr:row>10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82" r:id="rId5" name="Drop Down 22">
              <controlPr defaultSize="0" autoLine="0" autoPict="0">
                <anchor moveWithCells="1">
                  <from>
                    <xdr:col>45</xdr:col>
                    <xdr:colOff>137160</xdr:colOff>
                    <xdr:row>14</xdr:row>
                    <xdr:rowOff>76200</xdr:rowOff>
                  </from>
                  <to>
                    <xdr:col>50</xdr:col>
                    <xdr:colOff>99060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83" r:id="rId6" name="Drop Down 23">
              <controlPr defaultSize="0" autoLine="0" autoPict="0">
                <anchor moveWithCells="1">
                  <from>
                    <xdr:col>45</xdr:col>
                    <xdr:colOff>137160</xdr:colOff>
                    <xdr:row>16</xdr:row>
                    <xdr:rowOff>45720</xdr:rowOff>
                  </from>
                  <to>
                    <xdr:col>50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84" r:id="rId7" name="Drop Down 24">
              <controlPr defaultSize="0" autoLine="0" autoPict="0">
                <anchor moveWithCells="1">
                  <from>
                    <xdr:col>45</xdr:col>
                    <xdr:colOff>137160</xdr:colOff>
                    <xdr:row>18</xdr:row>
                    <xdr:rowOff>0</xdr:rowOff>
                  </from>
                  <to>
                    <xdr:col>50</xdr:col>
                    <xdr:colOff>106680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89" r:id="rId8" name="Drop Down 29">
              <controlPr defaultSize="0" autoLine="0" autoPict="0">
                <anchor moveWithCells="1">
                  <from>
                    <xdr:col>45</xdr:col>
                    <xdr:colOff>137160</xdr:colOff>
                    <xdr:row>12</xdr:row>
                    <xdr:rowOff>106680</xdr:rowOff>
                  </from>
                  <to>
                    <xdr:col>50</xdr:col>
                    <xdr:colOff>91440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90" r:id="rId9" name="Drop Down 30">
              <controlPr defaultSize="0" autoLine="0" autoPict="0">
                <anchor moveWithCells="1">
                  <from>
                    <xdr:col>45</xdr:col>
                    <xdr:colOff>129540</xdr:colOff>
                    <xdr:row>19</xdr:row>
                    <xdr:rowOff>99060</xdr:rowOff>
                  </from>
                  <to>
                    <xdr:col>50</xdr:col>
                    <xdr:colOff>99060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91" r:id="rId10" name="List Box 31">
              <controlPr defaultSize="0" autoLine="0" autoPict="0">
                <anchor moveWithCells="1">
                  <from>
                    <xdr:col>45</xdr:col>
                    <xdr:colOff>45720</xdr:colOff>
                    <xdr:row>25</xdr:row>
                    <xdr:rowOff>45720</xdr:rowOff>
                  </from>
                  <to>
                    <xdr:col>50</xdr:col>
                    <xdr:colOff>99060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92" r:id="rId11" name="List Box 32">
              <controlPr defaultSize="0" autoLine="0" autoPict="0">
                <anchor moveWithCells="1">
                  <from>
                    <xdr:col>45</xdr:col>
                    <xdr:colOff>60960</xdr:colOff>
                    <xdr:row>30</xdr:row>
                    <xdr:rowOff>22860</xdr:rowOff>
                  </from>
                  <to>
                    <xdr:col>50</xdr:col>
                    <xdr:colOff>114300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93" r:id="rId12" name="List Box 33">
              <controlPr defaultSize="0" autoLine="0" autoPict="0">
                <anchor moveWithCells="1">
                  <from>
                    <xdr:col>45</xdr:col>
                    <xdr:colOff>68580</xdr:colOff>
                    <xdr:row>34</xdr:row>
                    <xdr:rowOff>68580</xdr:rowOff>
                  </from>
                  <to>
                    <xdr:col>50</xdr:col>
                    <xdr:colOff>121920</xdr:colOff>
                    <xdr:row>37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FH199"/>
  <sheetViews>
    <sheetView showGridLines="0" defaultGridColor="0" colorId="23" zoomScaleNormal="100" workbookViewId="0">
      <pane ySplit="4" topLeftCell="A14" activePane="bottomLeft" state="frozen"/>
      <selection pane="bottomLeft" activeCell="L2" sqref="L2"/>
    </sheetView>
  </sheetViews>
  <sheetFormatPr defaultRowHeight="13.2" x14ac:dyDescent="0.25"/>
  <cols>
    <col min="1" max="1" width="3.33203125" customWidth="1"/>
    <col min="2" max="2" width="6.5546875" customWidth="1"/>
    <col min="3" max="3" width="15.44140625" customWidth="1"/>
    <col min="4" max="4" width="16" customWidth="1"/>
    <col min="5" max="5" width="4.109375" customWidth="1"/>
    <col min="6" max="6" width="4.6640625" customWidth="1"/>
    <col min="7" max="88" width="4.109375" customWidth="1"/>
    <col min="89" max="89" width="5" customWidth="1"/>
    <col min="90" max="90" width="4.6640625" customWidth="1"/>
    <col min="91" max="91" width="5.6640625" style="35" customWidth="1"/>
    <col min="92" max="92" width="5.109375" style="35" customWidth="1"/>
    <col min="93" max="99" width="5.109375" style="395" customWidth="1"/>
    <col min="100" max="103" width="3.109375" style="395" customWidth="1"/>
    <col min="104" max="104" width="3.109375" style="35" customWidth="1"/>
    <col min="105" max="105" width="4.33203125" style="35" customWidth="1"/>
    <col min="106" max="106" width="6.33203125" style="35" customWidth="1"/>
    <col min="107" max="107" width="7.6640625" style="35" customWidth="1"/>
    <col min="108" max="108" width="4" style="35" customWidth="1"/>
    <col min="109" max="109" width="18.88671875" style="35" customWidth="1"/>
    <col min="110" max="110" width="4.44140625" style="35" customWidth="1"/>
    <col min="111" max="138" width="4" style="35" customWidth="1"/>
    <col min="139" max="140" width="9.109375" style="35"/>
    <col min="141" max="141" width="4" style="35" customWidth="1"/>
    <col min="142" max="142" width="17.6640625" style="35" customWidth="1"/>
    <col min="143" max="143" width="5.88671875" style="35" customWidth="1"/>
    <col min="144" max="144" width="9.109375" style="35"/>
    <col min="145" max="163" width="6.44140625" style="35" customWidth="1"/>
    <col min="164" max="164" width="9.109375" style="35"/>
  </cols>
  <sheetData>
    <row r="1" spans="1:164" s="52" customFormat="1" ht="27" customHeight="1" x14ac:dyDescent="0.25">
      <c r="A1" s="985"/>
      <c r="B1" s="985"/>
      <c r="C1" s="985"/>
      <c r="D1" s="986" t="s">
        <v>2310</v>
      </c>
      <c r="E1" s="987"/>
      <c r="F1" s="985"/>
      <c r="G1" s="985"/>
      <c r="H1" s="985"/>
      <c r="I1" s="985"/>
      <c r="J1" s="985"/>
      <c r="K1" s="985"/>
      <c r="L1" s="985"/>
      <c r="M1" s="985"/>
      <c r="N1" s="985"/>
      <c r="O1" s="985"/>
      <c r="P1" s="985"/>
      <c r="Q1" s="985"/>
      <c r="R1" s="985"/>
      <c r="S1" s="985"/>
      <c r="T1" s="1343">
        <f>Ввод!FH5</f>
        <v>43682.375</v>
      </c>
      <c r="U1" s="1343"/>
      <c r="V1" s="1343"/>
      <c r="W1" s="1343"/>
      <c r="X1" s="988" t="s">
        <v>2311</v>
      </c>
      <c r="Y1" s="1344">
        <f>T1+2</f>
        <v>43684.375</v>
      </c>
      <c r="Z1" s="1344"/>
      <c r="AA1" s="1344"/>
      <c r="AB1" s="1344"/>
      <c r="AC1" s="1344"/>
      <c r="AD1" s="1344"/>
      <c r="AE1" s="1344"/>
      <c r="AF1" s="985"/>
      <c r="AG1" s="985"/>
      <c r="AH1" s="985"/>
      <c r="AI1" s="985"/>
      <c r="AJ1" s="985"/>
      <c r="AK1" s="985"/>
      <c r="AL1" s="989"/>
      <c r="AM1" s="990"/>
      <c r="AN1" s="985"/>
      <c r="AO1" s="985"/>
      <c r="AP1" s="391"/>
      <c r="AQ1" s="391"/>
      <c r="AR1" s="391"/>
      <c r="AS1"/>
      <c r="AT1"/>
      <c r="AU1"/>
      <c r="AV1"/>
      <c r="AW1"/>
      <c r="AX1"/>
      <c r="AY1"/>
      <c r="AZ1"/>
      <c r="BA1" s="391"/>
      <c r="BB1" s="391"/>
      <c r="BC1" s="391"/>
      <c r="BD1" s="391"/>
      <c r="BE1" s="391"/>
      <c r="BF1" s="391"/>
      <c r="BG1" s="391"/>
      <c r="BH1" s="391"/>
      <c r="BI1" s="391"/>
      <c r="BJ1" s="391"/>
      <c r="BK1" s="391"/>
      <c r="BL1" s="391"/>
      <c r="BM1" s="391"/>
      <c r="BN1" s="391"/>
      <c r="BO1" s="391"/>
      <c r="BP1" s="391"/>
      <c r="BQ1" s="391"/>
      <c r="BR1" s="391"/>
      <c r="BS1" s="391"/>
      <c r="BT1" s="391"/>
      <c r="BU1" s="391"/>
      <c r="BV1" s="391"/>
      <c r="BW1" s="391"/>
      <c r="BX1" s="391"/>
      <c r="BY1" s="391"/>
      <c r="BZ1" s="391"/>
      <c r="CA1" s="391"/>
      <c r="CB1" s="391"/>
      <c r="CC1" s="391"/>
      <c r="CD1" s="391"/>
      <c r="CE1" s="391"/>
      <c r="CF1" s="391"/>
      <c r="CG1" s="391"/>
      <c r="CH1" s="391"/>
      <c r="CI1" s="391"/>
      <c r="CJ1" s="391"/>
      <c r="CK1" s="391"/>
      <c r="CL1" s="391"/>
      <c r="CM1" s="392"/>
      <c r="CN1" s="392"/>
      <c r="CO1" s="393"/>
      <c r="CP1" s="393"/>
      <c r="CQ1" s="393"/>
      <c r="CR1" s="393"/>
      <c r="CS1" s="393"/>
      <c r="CT1" s="393"/>
      <c r="CU1" s="393"/>
      <c r="CV1" s="393"/>
      <c r="CW1" s="393"/>
      <c r="CX1" s="393"/>
      <c r="CY1" s="393"/>
      <c r="CZ1" s="392"/>
      <c r="DA1" s="392"/>
      <c r="DB1" s="392"/>
      <c r="DC1" s="392"/>
      <c r="DD1" s="392"/>
      <c r="DE1" s="392"/>
      <c r="DF1" s="392"/>
      <c r="DG1" s="392"/>
      <c r="DH1" s="392"/>
      <c r="DI1" s="392"/>
      <c r="DJ1" s="392"/>
      <c r="DK1" s="392"/>
      <c r="DL1" s="392"/>
      <c r="DM1" s="392"/>
      <c r="DN1" s="392"/>
      <c r="DO1" s="392"/>
      <c r="DP1" s="392"/>
      <c r="DQ1" s="392"/>
      <c r="DR1" s="392"/>
      <c r="DS1" s="392"/>
      <c r="DT1" s="392"/>
      <c r="DU1" s="392"/>
      <c r="DV1" s="392"/>
      <c r="DW1" s="392"/>
      <c r="DX1" s="392"/>
      <c r="DY1" s="392"/>
      <c r="DZ1" s="392"/>
      <c r="EA1" s="392"/>
      <c r="EB1" s="392"/>
      <c r="EC1" s="392"/>
      <c r="ED1" s="392"/>
      <c r="EE1" s="392"/>
      <c r="EF1" s="392"/>
      <c r="EG1" s="392"/>
      <c r="EH1" s="392"/>
      <c r="EI1" s="392"/>
      <c r="EJ1" s="392"/>
      <c r="EK1" s="392"/>
      <c r="EL1" s="392"/>
      <c r="EM1" s="392"/>
      <c r="EN1" s="392"/>
      <c r="EO1" s="392"/>
      <c r="EP1" s="392"/>
      <c r="EQ1" s="392"/>
      <c r="ER1" s="392"/>
      <c r="ES1" s="392"/>
      <c r="ET1" s="392"/>
      <c r="EU1" s="392"/>
      <c r="EV1" s="392"/>
      <c r="EW1" s="392"/>
      <c r="EX1" s="392"/>
      <c r="EY1" s="392"/>
      <c r="EZ1" s="392"/>
      <c r="FA1" s="392"/>
      <c r="FB1" s="392"/>
      <c r="FC1" s="392"/>
      <c r="FD1" s="392"/>
      <c r="FE1" s="392"/>
      <c r="FF1" s="392"/>
      <c r="FG1" s="392"/>
      <c r="FH1" s="392"/>
    </row>
    <row r="2" spans="1:164" ht="12" customHeight="1" x14ac:dyDescent="0.25">
      <c r="A2" s="991"/>
      <c r="B2" s="992"/>
      <c r="C2" s="991"/>
      <c r="D2" s="991"/>
      <c r="E2" s="993"/>
      <c r="F2" s="994" t="s">
        <v>2312</v>
      </c>
      <c r="G2" s="995"/>
      <c r="H2" s="995"/>
      <c r="I2" s="995"/>
      <c r="J2" s="995"/>
      <c r="K2" s="996"/>
      <c r="L2" s="994" t="s">
        <v>2515</v>
      </c>
      <c r="M2" s="995"/>
      <c r="N2" s="995"/>
      <c r="O2" s="995"/>
      <c r="P2" s="995"/>
      <c r="Q2" s="996"/>
      <c r="R2" s="994" t="s">
        <v>2313</v>
      </c>
      <c r="S2" s="995"/>
      <c r="T2" s="995"/>
      <c r="U2" s="995"/>
      <c r="V2" s="995"/>
      <c r="W2" s="996"/>
      <c r="X2" s="997"/>
      <c r="Y2" s="998" t="str">
        <f>Ввод!FG29</f>
        <v>Метель(++),поземок(+)</v>
      </c>
      <c r="Z2" s="998"/>
      <c r="AA2" s="995"/>
      <c r="AB2" s="995"/>
      <c r="AC2" s="996"/>
      <c r="AD2" s="994" t="s">
        <v>2359</v>
      </c>
      <c r="AE2" s="995"/>
      <c r="AF2" s="995"/>
      <c r="AG2" s="995"/>
      <c r="AH2" s="995"/>
      <c r="AI2" s="996"/>
      <c r="AJ2" s="994" t="str">
        <f>Ввод!FG19</f>
        <v>Температура рельс,гр С</v>
      </c>
      <c r="AK2" s="995"/>
      <c r="AL2" s="995"/>
      <c r="AM2" s="995"/>
      <c r="AN2" s="995"/>
      <c r="AO2" s="996"/>
      <c r="AP2" s="394"/>
      <c r="AQ2" s="394"/>
      <c r="AR2" s="394"/>
      <c r="BA2" s="394"/>
      <c r="BB2" s="394"/>
      <c r="BC2" s="394"/>
      <c r="BD2" s="394"/>
      <c r="BE2" s="394"/>
      <c r="BF2" s="394"/>
      <c r="BG2" s="394"/>
      <c r="BH2" s="394"/>
      <c r="BI2" s="394"/>
      <c r="BJ2" s="394"/>
      <c r="BK2" s="394"/>
      <c r="BL2" s="394"/>
      <c r="BM2" s="394"/>
      <c r="BN2" s="394"/>
      <c r="BO2" s="394"/>
      <c r="BP2" s="394"/>
      <c r="BQ2" s="394"/>
      <c r="BR2" s="394"/>
      <c r="BS2" s="394"/>
      <c r="BT2" s="394"/>
      <c r="BU2" s="394"/>
      <c r="BV2" s="394"/>
      <c r="BW2" s="394"/>
      <c r="BX2" s="394"/>
      <c r="BY2" s="394"/>
      <c r="BZ2" s="394"/>
      <c r="CA2" s="394"/>
      <c r="CB2" s="394"/>
      <c r="CC2" s="394"/>
      <c r="CD2" s="394"/>
      <c r="CE2" s="394"/>
      <c r="CF2" s="394"/>
      <c r="CG2" s="394"/>
      <c r="CH2" s="394"/>
      <c r="CI2" s="394"/>
      <c r="CJ2" s="394"/>
      <c r="CK2" s="9"/>
      <c r="CL2" s="9"/>
      <c r="DG2" s="396"/>
      <c r="DH2" s="396"/>
      <c r="DI2" s="396"/>
      <c r="DJ2" s="396"/>
      <c r="DK2" s="396"/>
      <c r="DL2" s="396"/>
      <c r="DM2" s="396"/>
      <c r="DN2" s="396"/>
      <c r="DO2" s="396"/>
      <c r="DP2" s="396"/>
      <c r="DQ2" s="396"/>
      <c r="DR2" s="396"/>
      <c r="DS2" s="396"/>
      <c r="DT2" s="396"/>
      <c r="DU2" s="396"/>
      <c r="DV2" s="396"/>
      <c r="DW2" s="396"/>
      <c r="DX2" s="396"/>
      <c r="DY2" s="396"/>
      <c r="DZ2" s="396"/>
      <c r="EA2" s="396"/>
      <c r="EB2" s="396"/>
      <c r="EC2" s="396"/>
      <c r="ED2" s="396"/>
      <c r="EE2" s="396"/>
      <c r="EF2" s="396"/>
      <c r="EG2" s="396"/>
      <c r="EH2" s="396"/>
      <c r="EN2" s="397"/>
      <c r="EO2" s="398"/>
      <c r="EP2" s="398"/>
      <c r="EQ2" s="398"/>
      <c r="ER2" s="399"/>
      <c r="ES2" s="400"/>
      <c r="ET2" s="400"/>
      <c r="EU2" s="398"/>
      <c r="EV2" s="398"/>
      <c r="EW2" s="398"/>
      <c r="EX2" s="399"/>
      <c r="EY2" s="400"/>
      <c r="EZ2" s="400"/>
      <c r="FA2" s="398"/>
      <c r="FB2" s="398"/>
      <c r="FC2" s="398"/>
      <c r="FD2" s="399"/>
      <c r="FE2" s="400"/>
      <c r="FF2" s="400"/>
    </row>
    <row r="3" spans="1:164" ht="12" customHeight="1" x14ac:dyDescent="0.25">
      <c r="A3" s="999" t="s">
        <v>887</v>
      </c>
      <c r="B3" s="1000" t="s">
        <v>885</v>
      </c>
      <c r="C3" s="1001" t="s">
        <v>886</v>
      </c>
      <c r="D3" s="1001" t="s">
        <v>2314</v>
      </c>
      <c r="E3" s="1002" t="s">
        <v>2315</v>
      </c>
      <c r="F3" s="1342">
        <f>T1</f>
        <v>43682.375</v>
      </c>
      <c r="G3" s="1340"/>
      <c r="H3" s="1340">
        <f>F3+1</f>
        <v>43683.375</v>
      </c>
      <c r="I3" s="1340"/>
      <c r="J3" s="1340">
        <f>H3+1</f>
        <v>43684.375</v>
      </c>
      <c r="K3" s="1341"/>
      <c r="L3" s="1342">
        <f>F3</f>
        <v>43682.375</v>
      </c>
      <c r="M3" s="1340"/>
      <c r="N3" s="1340">
        <f>H3</f>
        <v>43683.375</v>
      </c>
      <c r="O3" s="1340"/>
      <c r="P3" s="1340">
        <f>J3</f>
        <v>43684.375</v>
      </c>
      <c r="Q3" s="1341"/>
      <c r="R3" s="1342">
        <f>L3</f>
        <v>43682.375</v>
      </c>
      <c r="S3" s="1340"/>
      <c r="T3" s="1340">
        <f>N3</f>
        <v>43683.375</v>
      </c>
      <c r="U3" s="1340"/>
      <c r="V3" s="1340">
        <f>P3</f>
        <v>43684.375</v>
      </c>
      <c r="W3" s="1341"/>
      <c r="X3" s="1342">
        <f>R3</f>
        <v>43682.375</v>
      </c>
      <c r="Y3" s="1340"/>
      <c r="Z3" s="1340">
        <f>T3</f>
        <v>43683.375</v>
      </c>
      <c r="AA3" s="1340"/>
      <c r="AB3" s="1340">
        <f>V3</f>
        <v>43684.375</v>
      </c>
      <c r="AC3" s="1341"/>
      <c r="AD3" s="1342">
        <f>X3</f>
        <v>43682.375</v>
      </c>
      <c r="AE3" s="1340"/>
      <c r="AF3" s="1340">
        <f>Z3</f>
        <v>43683.375</v>
      </c>
      <c r="AG3" s="1340"/>
      <c r="AH3" s="1340">
        <f>AB3</f>
        <v>43684.375</v>
      </c>
      <c r="AI3" s="1341"/>
      <c r="AJ3" s="1342">
        <f>AD3</f>
        <v>43682.375</v>
      </c>
      <c r="AK3" s="1340"/>
      <c r="AL3" s="1340">
        <f>AF3</f>
        <v>43683.375</v>
      </c>
      <c r="AM3" s="1340"/>
      <c r="AN3" s="1340">
        <f>AH3</f>
        <v>43684.375</v>
      </c>
      <c r="AO3" s="1341"/>
      <c r="AP3" s="401"/>
      <c r="AQ3" s="401"/>
      <c r="AR3" s="401"/>
      <c r="BA3" s="401"/>
      <c r="BB3" s="401"/>
      <c r="BC3" s="401"/>
      <c r="BD3" s="401"/>
      <c r="BE3" s="401"/>
      <c r="BF3" s="401"/>
      <c r="BG3" s="401"/>
      <c r="BH3" s="401"/>
      <c r="BI3" s="401"/>
      <c r="BJ3" s="401"/>
      <c r="BK3" s="401"/>
      <c r="BL3" s="401"/>
      <c r="BM3" s="401"/>
      <c r="BN3" s="401"/>
      <c r="BO3" s="401"/>
      <c r="BP3" s="401"/>
      <c r="BQ3" s="401"/>
      <c r="BR3" s="401"/>
      <c r="BS3" s="401"/>
      <c r="BT3" s="401"/>
      <c r="BU3" s="401"/>
      <c r="BV3" s="401"/>
      <c r="BW3" s="401"/>
      <c r="BX3" s="401"/>
      <c r="BY3" s="401"/>
      <c r="BZ3" s="401"/>
      <c r="CA3" s="401"/>
      <c r="CB3" s="401"/>
      <c r="CC3" s="401"/>
      <c r="CD3" s="401"/>
      <c r="CE3" s="401"/>
      <c r="CF3" s="401"/>
      <c r="CG3" s="401"/>
      <c r="CH3" s="401"/>
      <c r="CI3" s="401"/>
      <c r="CJ3" s="401"/>
      <c r="CK3" s="26"/>
      <c r="CL3" s="26"/>
      <c r="DD3" s="402"/>
      <c r="DE3" s="55"/>
      <c r="DF3" s="403"/>
      <c r="DG3" s="404"/>
      <c r="DH3" s="405"/>
      <c r="DI3" s="405"/>
      <c r="DJ3" s="405"/>
      <c r="DK3" s="405"/>
      <c r="DL3" s="405"/>
      <c r="DM3" s="405"/>
      <c r="DN3" s="404"/>
      <c r="DO3" s="405"/>
      <c r="DP3" s="405"/>
      <c r="DQ3" s="405"/>
      <c r="DR3" s="405"/>
      <c r="DS3" s="405"/>
      <c r="DT3" s="405"/>
      <c r="DU3" s="404"/>
      <c r="DV3" s="405"/>
      <c r="DW3" s="405"/>
      <c r="DX3" s="405"/>
      <c r="DY3" s="405"/>
      <c r="DZ3" s="405"/>
      <c r="EA3" s="405"/>
      <c r="EB3" s="404"/>
      <c r="EC3" s="405"/>
      <c r="ED3" s="405"/>
      <c r="EE3" s="405"/>
      <c r="EF3" s="405"/>
      <c r="EG3" s="405"/>
      <c r="EH3" s="405"/>
      <c r="EK3" s="402"/>
      <c r="EL3" s="55"/>
      <c r="EM3" s="403"/>
      <c r="EN3" s="397"/>
      <c r="EO3" s="399"/>
      <c r="EP3" s="399"/>
      <c r="EQ3" s="399"/>
      <c r="ER3" s="399"/>
      <c r="ES3" s="400"/>
      <c r="ET3" s="400"/>
      <c r="EU3" s="399"/>
      <c r="EV3" s="399"/>
      <c r="EW3" s="399"/>
      <c r="EX3" s="399"/>
      <c r="EY3" s="400"/>
      <c r="EZ3" s="400"/>
      <c r="FA3" s="399"/>
      <c r="FB3" s="399"/>
      <c r="FC3" s="399"/>
      <c r="FD3" s="399"/>
      <c r="FE3" s="400"/>
      <c r="FF3" s="400"/>
    </row>
    <row r="4" spans="1:164" ht="12" customHeight="1" x14ac:dyDescent="0.25">
      <c r="A4" s="1003"/>
      <c r="B4" s="1004"/>
      <c r="C4" s="1005"/>
      <c r="D4" s="1005"/>
      <c r="E4" s="1006" t="s">
        <v>2316</v>
      </c>
      <c r="F4" s="1007" t="s">
        <v>759</v>
      </c>
      <c r="G4" s="1008" t="s">
        <v>956</v>
      </c>
      <c r="H4" s="1007" t="s">
        <v>759</v>
      </c>
      <c r="I4" s="1008" t="s">
        <v>956</v>
      </c>
      <c r="J4" s="1007" t="s">
        <v>759</v>
      </c>
      <c r="K4" s="1008" t="s">
        <v>956</v>
      </c>
      <c r="L4" s="1007" t="s">
        <v>759</v>
      </c>
      <c r="M4" s="1008" t="s">
        <v>956</v>
      </c>
      <c r="N4" s="1007" t="s">
        <v>759</v>
      </c>
      <c r="O4" s="1008" t="s">
        <v>956</v>
      </c>
      <c r="P4" s="1007" t="s">
        <v>759</v>
      </c>
      <c r="Q4" s="1008" t="s">
        <v>956</v>
      </c>
      <c r="R4" s="1007" t="s">
        <v>759</v>
      </c>
      <c r="S4" s="1008" t="s">
        <v>956</v>
      </c>
      <c r="T4" s="1007" t="s">
        <v>759</v>
      </c>
      <c r="U4" s="1008" t="s">
        <v>956</v>
      </c>
      <c r="V4" s="1007" t="s">
        <v>759</v>
      </c>
      <c r="W4" s="1008" t="s">
        <v>956</v>
      </c>
      <c r="X4" s="1007" t="s">
        <v>759</v>
      </c>
      <c r="Y4" s="1008" t="s">
        <v>956</v>
      </c>
      <c r="Z4" s="1007" t="s">
        <v>759</v>
      </c>
      <c r="AA4" s="1008" t="s">
        <v>956</v>
      </c>
      <c r="AB4" s="1007" t="s">
        <v>759</v>
      </c>
      <c r="AC4" s="1008" t="s">
        <v>956</v>
      </c>
      <c r="AD4" s="1007" t="s">
        <v>759</v>
      </c>
      <c r="AE4" s="1008" t="s">
        <v>956</v>
      </c>
      <c r="AF4" s="1007" t="s">
        <v>759</v>
      </c>
      <c r="AG4" s="1008" t="s">
        <v>956</v>
      </c>
      <c r="AH4" s="1007" t="s">
        <v>759</v>
      </c>
      <c r="AI4" s="1008" t="s">
        <v>956</v>
      </c>
      <c r="AJ4" s="1007" t="s">
        <v>759</v>
      </c>
      <c r="AK4" s="1008" t="s">
        <v>956</v>
      </c>
      <c r="AL4" s="1007" t="s">
        <v>759</v>
      </c>
      <c r="AM4" s="1008" t="s">
        <v>956</v>
      </c>
      <c r="AN4" s="1007" t="s">
        <v>759</v>
      </c>
      <c r="AO4" s="1008" t="s">
        <v>956</v>
      </c>
      <c r="AP4" s="27"/>
      <c r="AQ4" s="27"/>
      <c r="AR4" s="27"/>
      <c r="AS4" s="391"/>
      <c r="AT4" s="391"/>
      <c r="AU4" s="391"/>
      <c r="AV4" s="391"/>
      <c r="AW4" s="391"/>
      <c r="AX4" s="391"/>
      <c r="AY4" s="391"/>
      <c r="AZ4" s="391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N4" s="407"/>
      <c r="CO4" s="407"/>
      <c r="CP4" s="407"/>
      <c r="CQ4" s="348"/>
      <c r="CR4" s="348"/>
      <c r="CS4" s="348"/>
      <c r="CT4" s="348"/>
      <c r="CU4" s="348"/>
      <c r="CV4" s="55"/>
      <c r="DF4" s="408"/>
      <c r="DG4" s="409"/>
      <c r="DH4" s="409"/>
      <c r="DI4" s="409"/>
      <c r="DJ4" s="409"/>
      <c r="DK4" s="409"/>
      <c r="DL4" s="409"/>
      <c r="DM4" s="409"/>
      <c r="DN4" s="409"/>
      <c r="DO4" s="409"/>
      <c r="DP4" s="409"/>
      <c r="DQ4" s="409"/>
      <c r="DR4" s="409"/>
      <c r="DS4" s="409"/>
      <c r="DT4" s="409"/>
      <c r="DU4" s="409"/>
      <c r="DV4" s="409"/>
      <c r="DW4" s="409"/>
      <c r="DX4" s="409"/>
      <c r="DY4" s="409"/>
      <c r="DZ4" s="409"/>
      <c r="EA4" s="409"/>
      <c r="EB4" s="409"/>
      <c r="EC4" s="409"/>
      <c r="ED4" s="409"/>
      <c r="EE4" s="409"/>
      <c r="EF4" s="409"/>
      <c r="EG4" s="409"/>
      <c r="EH4" s="409"/>
      <c r="EM4" s="408"/>
      <c r="EN4" s="397"/>
      <c r="EO4" s="410"/>
      <c r="EP4" s="410"/>
      <c r="EQ4" s="410"/>
      <c r="ER4" s="410"/>
      <c r="ES4" s="410"/>
      <c r="ET4" s="410"/>
      <c r="EU4" s="410"/>
      <c r="EV4" s="410"/>
      <c r="EW4" s="410"/>
      <c r="EX4" s="410"/>
      <c r="EY4" s="410"/>
      <c r="EZ4" s="410"/>
      <c r="FA4" s="410"/>
      <c r="FB4" s="410"/>
      <c r="FC4" s="410"/>
      <c r="FD4" s="410"/>
      <c r="FE4" s="410"/>
      <c r="FF4" s="410"/>
    </row>
    <row r="5" spans="1:164" ht="11.85" customHeight="1" x14ac:dyDescent="0.25">
      <c r="A5" s="927">
        <v>1</v>
      </c>
      <c r="B5" s="928" t="str">
        <f>Ст.прогноза!I3</f>
        <v>Окт</v>
      </c>
      <c r="C5" s="928" t="str">
        <f>Ст.прогноза!D3</f>
        <v>Московский</v>
      </c>
      <c r="D5" s="929" t="str">
        <f>Ст.прогноза!E3</f>
        <v>Бологое</v>
      </c>
      <c r="E5" s="930">
        <f>Ст.прогноза!G3</f>
        <v>0</v>
      </c>
      <c r="F5" s="429"/>
      <c r="G5" s="430"/>
      <c r="H5" s="429"/>
      <c r="I5" s="430"/>
      <c r="J5" s="429"/>
      <c r="K5" s="430"/>
      <c r="L5" s="431"/>
      <c r="M5" s="432"/>
      <c r="N5" s="431"/>
      <c r="O5" s="432"/>
      <c r="P5" s="431"/>
      <c r="Q5" s="433"/>
      <c r="R5" s="650"/>
      <c r="S5" s="651"/>
      <c r="T5" s="650"/>
      <c r="U5" s="651"/>
      <c r="V5" s="650"/>
      <c r="W5" s="651"/>
      <c r="X5" s="434"/>
      <c r="Y5" s="417"/>
      <c r="Z5" s="434"/>
      <c r="AA5" s="417"/>
      <c r="AB5" s="434"/>
      <c r="AC5" s="417"/>
      <c r="AD5" s="435"/>
      <c r="AE5" s="436"/>
      <c r="AF5" s="435"/>
      <c r="AG5" s="436"/>
      <c r="AH5" s="435"/>
      <c r="AI5" s="436"/>
      <c r="AJ5" s="693"/>
      <c r="AK5" s="694"/>
      <c r="AL5" s="693"/>
      <c r="AM5" s="694"/>
      <c r="AN5" s="693"/>
      <c r="AO5" s="694"/>
      <c r="AP5" s="420"/>
      <c r="AQ5" s="420"/>
      <c r="AR5" s="420"/>
      <c r="AS5" s="394"/>
      <c r="AT5" s="394"/>
      <c r="AU5" s="394"/>
      <c r="AV5" s="394"/>
      <c r="AW5" s="394"/>
      <c r="AX5" s="394"/>
      <c r="AY5" s="394"/>
      <c r="AZ5" s="394"/>
      <c r="BA5" s="420"/>
      <c r="BB5" s="420"/>
      <c r="BC5" s="420"/>
      <c r="BD5" s="420"/>
      <c r="BE5" s="420"/>
      <c r="BF5" s="420"/>
      <c r="BG5" s="420"/>
      <c r="BH5" s="420"/>
      <c r="BI5" s="420"/>
      <c r="BJ5" s="420"/>
      <c r="BK5" s="420"/>
      <c r="BL5" s="420"/>
      <c r="BM5" s="420"/>
      <c r="BN5" s="420"/>
      <c r="BO5" s="420"/>
      <c r="BP5" s="420"/>
      <c r="BQ5" s="420"/>
      <c r="BR5" s="420"/>
      <c r="BS5" s="420"/>
      <c r="BT5" s="420"/>
      <c r="BU5" s="420"/>
      <c r="BV5" s="420"/>
      <c r="BW5" s="420"/>
      <c r="BX5" s="420"/>
      <c r="BY5" s="420"/>
      <c r="BZ5" s="420"/>
      <c r="CA5" s="420"/>
      <c r="CB5" s="420"/>
      <c r="CC5" s="420"/>
      <c r="CD5" s="420"/>
      <c r="CE5" s="420"/>
      <c r="CF5" s="420"/>
      <c r="CG5" s="420"/>
      <c r="CH5" s="420"/>
      <c r="CI5" s="420"/>
      <c r="CJ5" s="420"/>
      <c r="CK5" s="421"/>
      <c r="CL5" s="421"/>
      <c r="CN5" s="422"/>
      <c r="CO5" s="422"/>
      <c r="CP5" s="422"/>
      <c r="CQ5" s="422"/>
      <c r="CR5" s="422"/>
      <c r="CS5" s="422"/>
      <c r="CT5" s="422"/>
      <c r="CU5" s="422"/>
      <c r="CV5" s="55"/>
      <c r="DD5" s="55"/>
      <c r="DE5" s="423"/>
      <c r="DG5" s="424"/>
      <c r="DH5" s="424"/>
      <c r="DI5" s="424"/>
      <c r="DJ5" s="424"/>
      <c r="DK5" s="424"/>
      <c r="DL5" s="424"/>
      <c r="DM5" s="424"/>
      <c r="DN5" s="425"/>
      <c r="DO5" s="425"/>
      <c r="DP5" s="425"/>
      <c r="DQ5" s="425"/>
      <c r="DR5" s="425"/>
      <c r="DS5" s="425"/>
      <c r="DT5" s="425"/>
      <c r="DU5" s="425"/>
      <c r="DV5" s="425"/>
      <c r="DW5" s="425"/>
      <c r="DX5" s="425"/>
      <c r="DY5" s="425"/>
      <c r="DZ5" s="425"/>
      <c r="EA5" s="425"/>
      <c r="EB5" s="425"/>
      <c r="EC5" s="425"/>
      <c r="ED5" s="425"/>
      <c r="EE5" s="425"/>
      <c r="EF5" s="425"/>
      <c r="EG5" s="425"/>
      <c r="EH5" s="425"/>
      <c r="EK5" s="55"/>
      <c r="EL5" s="423"/>
      <c r="EO5" s="426"/>
      <c r="EP5" s="427"/>
      <c r="EQ5" s="428"/>
      <c r="ER5" s="428"/>
      <c r="ES5" s="428"/>
      <c r="ET5" s="428"/>
      <c r="EU5" s="426"/>
      <c r="EV5" s="427"/>
      <c r="EW5" s="428"/>
      <c r="EX5" s="428"/>
      <c r="EY5" s="428"/>
      <c r="EZ5" s="428"/>
      <c r="FA5" s="426"/>
      <c r="FB5" s="427"/>
      <c r="FC5" s="428"/>
      <c r="FD5" s="428"/>
      <c r="FE5" s="428"/>
      <c r="FF5" s="428"/>
    </row>
    <row r="6" spans="1:164" ht="11.85" customHeight="1" x14ac:dyDescent="0.25">
      <c r="A6" s="931">
        <v>2</v>
      </c>
      <c r="B6" s="932" t="str">
        <f>Ст.прогноза!I4</f>
        <v>Окт</v>
      </c>
      <c r="C6" s="932" t="str">
        <f>Ст.прогноза!D4</f>
        <v>СПб-Витебский</v>
      </c>
      <c r="D6" s="933" t="str">
        <f>Ст.прогноза!E4</f>
        <v>Псков</v>
      </c>
      <c r="E6" s="934">
        <f>Ст.прогноза!G4</f>
        <v>0</v>
      </c>
      <c r="F6" s="429"/>
      <c r="G6" s="430"/>
      <c r="H6" s="429"/>
      <c r="I6" s="430"/>
      <c r="J6" s="429"/>
      <c r="K6" s="430"/>
      <c r="L6" s="431"/>
      <c r="M6" s="432"/>
      <c r="N6" s="431"/>
      <c r="O6" s="432"/>
      <c r="P6" s="431"/>
      <c r="Q6" s="433"/>
      <c r="R6" s="650"/>
      <c r="S6" s="651"/>
      <c r="T6" s="650"/>
      <c r="U6" s="651"/>
      <c r="V6" s="650"/>
      <c r="W6" s="651"/>
      <c r="X6" s="434"/>
      <c r="Y6" s="417"/>
      <c r="Z6" s="434"/>
      <c r="AA6" s="417"/>
      <c r="AB6" s="434"/>
      <c r="AC6" s="417"/>
      <c r="AD6" s="435"/>
      <c r="AE6" s="436"/>
      <c r="AF6" s="435"/>
      <c r="AG6" s="436"/>
      <c r="AH6" s="435"/>
      <c r="AI6" s="436"/>
      <c r="AJ6" s="693"/>
      <c r="AK6" s="694"/>
      <c r="AL6" s="693"/>
      <c r="AM6" s="694"/>
      <c r="AN6" s="693"/>
      <c r="AO6" s="694"/>
      <c r="AP6" s="420"/>
      <c r="AQ6" s="420"/>
      <c r="AR6" s="420"/>
      <c r="AS6" s="401"/>
      <c r="AT6" s="401"/>
      <c r="AU6" s="401"/>
      <c r="AV6" s="401"/>
      <c r="AW6" s="401"/>
      <c r="AX6" s="401"/>
      <c r="AY6" s="401"/>
      <c r="AZ6" s="401"/>
      <c r="BA6" s="420"/>
      <c r="BB6" s="420"/>
      <c r="BC6" s="420"/>
      <c r="BD6" s="420"/>
      <c r="BE6" s="420"/>
      <c r="BF6" s="420"/>
      <c r="BG6" s="420"/>
      <c r="BH6" s="420"/>
      <c r="BI6" s="420"/>
      <c r="BJ6" s="420"/>
      <c r="BK6" s="420"/>
      <c r="BL6" s="420"/>
      <c r="BM6" s="420"/>
      <c r="BN6" s="420"/>
      <c r="BO6" s="420"/>
      <c r="BP6" s="420"/>
      <c r="BQ6" s="420"/>
      <c r="BR6" s="420"/>
      <c r="BS6" s="420"/>
      <c r="BT6" s="420"/>
      <c r="BU6" s="420"/>
      <c r="BV6" s="420"/>
      <c r="BW6" s="420"/>
      <c r="BX6" s="420"/>
      <c r="BY6" s="420"/>
      <c r="BZ6" s="420"/>
      <c r="CA6" s="420"/>
      <c r="CB6" s="420"/>
      <c r="CC6" s="420"/>
      <c r="CD6" s="420"/>
      <c r="CE6" s="420"/>
      <c r="CF6" s="420"/>
      <c r="CG6" s="420"/>
      <c r="CH6" s="420"/>
      <c r="CI6" s="420"/>
      <c r="CJ6" s="420"/>
      <c r="CK6" s="421"/>
      <c r="CL6" s="421"/>
      <c r="CN6" s="437"/>
      <c r="CO6" s="55"/>
      <c r="CP6" s="55"/>
      <c r="CQ6" s="55"/>
      <c r="CR6" s="55"/>
      <c r="CS6" s="55"/>
      <c r="CT6" s="55"/>
      <c r="CU6" s="55"/>
      <c r="CV6" s="55"/>
      <c r="DD6" s="55"/>
      <c r="DE6" s="423"/>
      <c r="DG6" s="424"/>
      <c r="DH6" s="424"/>
      <c r="DI6" s="424"/>
      <c r="DJ6" s="424"/>
      <c r="DK6" s="424"/>
      <c r="DL6" s="424"/>
      <c r="DM6" s="424"/>
      <c r="DN6" s="425"/>
      <c r="DO6" s="425"/>
      <c r="DP6" s="425"/>
      <c r="DQ6" s="425"/>
      <c r="DR6" s="425"/>
      <c r="DS6" s="425"/>
      <c r="DT6" s="425"/>
      <c r="DU6" s="425"/>
      <c r="DV6" s="425"/>
      <c r="DW6" s="425"/>
      <c r="DX6" s="425"/>
      <c r="DY6" s="425"/>
      <c r="DZ6" s="425"/>
      <c r="EA6" s="425"/>
      <c r="EB6" s="425"/>
      <c r="EC6" s="425"/>
      <c r="ED6" s="425"/>
      <c r="EE6" s="425"/>
      <c r="EF6" s="425"/>
      <c r="EG6" s="425"/>
      <c r="EH6" s="425"/>
      <c r="EO6" s="438"/>
      <c r="EP6" s="427"/>
      <c r="EQ6" s="428"/>
      <c r="ER6" s="428"/>
      <c r="ES6" s="428"/>
      <c r="ET6" s="428"/>
      <c r="EU6" s="438"/>
      <c r="EV6" s="427"/>
      <c r="EW6" s="428"/>
      <c r="EX6" s="428"/>
      <c r="EY6" s="428"/>
      <c r="EZ6" s="428"/>
      <c r="FA6" s="439" t="s">
        <v>2318</v>
      </c>
      <c r="FB6" s="440" t="s">
        <v>2319</v>
      </c>
      <c r="FC6" s="441" t="s">
        <v>2320</v>
      </c>
      <c r="FD6" s="442" t="s">
        <v>2321</v>
      </c>
      <c r="FE6" s="442" t="s">
        <v>2322</v>
      </c>
      <c r="FF6" s="428"/>
    </row>
    <row r="7" spans="1:164" ht="11.85" customHeight="1" x14ac:dyDescent="0.25">
      <c r="A7" s="931">
        <v>3</v>
      </c>
      <c r="B7" s="932" t="str">
        <f>Ст.прогноза!I5</f>
        <v>Окт</v>
      </c>
      <c r="C7" s="932" t="str">
        <f>Ст.прогноза!D5</f>
        <v>Санкт-Петербургский</v>
      </c>
      <c r="D7" s="933" t="str">
        <f>Ст.прогноза!E5</f>
        <v>Санкт-Петербург</v>
      </c>
      <c r="E7" s="934">
        <f>Ст.прогноза!G5</f>
        <v>0</v>
      </c>
      <c r="F7" s="429"/>
      <c r="G7" s="430"/>
      <c r="H7" s="429"/>
      <c r="I7" s="430"/>
      <c r="J7" s="429"/>
      <c r="K7" s="430"/>
      <c r="L7" s="431"/>
      <c r="M7" s="432"/>
      <c r="N7" s="431"/>
      <c r="O7" s="432"/>
      <c r="P7" s="431"/>
      <c r="Q7" s="433"/>
      <c r="R7" s="650"/>
      <c r="S7" s="651"/>
      <c r="T7" s="650"/>
      <c r="U7" s="651"/>
      <c r="V7" s="650"/>
      <c r="W7" s="651"/>
      <c r="X7" s="434"/>
      <c r="Y7" s="417"/>
      <c r="Z7" s="434"/>
      <c r="AA7" s="417"/>
      <c r="AB7" s="434"/>
      <c r="AC7" s="417"/>
      <c r="AD7" s="435"/>
      <c r="AE7" s="436"/>
      <c r="AF7" s="435"/>
      <c r="AG7" s="436"/>
      <c r="AH7" s="435"/>
      <c r="AI7" s="436"/>
      <c r="AJ7" s="693"/>
      <c r="AK7" s="694"/>
      <c r="AL7" s="693"/>
      <c r="AM7" s="694"/>
      <c r="AN7" s="693"/>
      <c r="AO7" s="694"/>
      <c r="AP7" s="420"/>
      <c r="AQ7" s="420"/>
      <c r="AR7" s="420"/>
      <c r="AS7" s="27"/>
      <c r="AT7" s="27"/>
      <c r="AU7" s="27"/>
      <c r="AV7" s="27"/>
      <c r="AW7" s="27"/>
      <c r="AX7" s="27"/>
      <c r="AY7" s="27"/>
      <c r="AZ7" s="27"/>
      <c r="BA7" s="420"/>
      <c r="BB7" s="420"/>
      <c r="BC7" s="420"/>
      <c r="BD7" s="420"/>
      <c r="BE7" s="420"/>
      <c r="BF7" s="420"/>
      <c r="BG7" s="420"/>
      <c r="BH7" s="420"/>
      <c r="BI7" s="420"/>
      <c r="BJ7" s="420"/>
      <c r="BK7" s="420"/>
      <c r="BL7" s="420"/>
      <c r="BM7" s="420"/>
      <c r="BN7" s="420"/>
      <c r="BO7" s="420"/>
      <c r="BP7" s="420"/>
      <c r="BQ7" s="420"/>
      <c r="BR7" s="420"/>
      <c r="BS7" s="420"/>
      <c r="BT7" s="420"/>
      <c r="BU7" s="420"/>
      <c r="BV7" s="420"/>
      <c r="BW7" s="420"/>
      <c r="BX7" s="420"/>
      <c r="BY7" s="420"/>
      <c r="BZ7" s="420"/>
      <c r="CA7" s="420"/>
      <c r="CB7" s="420"/>
      <c r="CC7" s="420"/>
      <c r="CD7" s="420"/>
      <c r="CE7" s="420"/>
      <c r="CF7" s="420"/>
      <c r="CG7" s="420"/>
      <c r="CH7" s="420"/>
      <c r="CI7" s="420"/>
      <c r="CJ7" s="420"/>
      <c r="CK7" s="421"/>
      <c r="CL7" s="421"/>
      <c r="CN7" s="437"/>
      <c r="CO7" s="55"/>
      <c r="CP7" s="55"/>
      <c r="CQ7" s="55"/>
      <c r="CR7" s="55"/>
      <c r="CS7" s="55"/>
      <c r="CT7" s="55"/>
      <c r="CU7" s="55"/>
      <c r="CV7" s="55"/>
      <c r="DD7" s="55"/>
      <c r="DE7" s="423"/>
      <c r="DG7" s="424"/>
      <c r="DH7" s="424"/>
      <c r="DI7" s="424"/>
      <c r="DJ7" s="424"/>
      <c r="DK7" s="424"/>
      <c r="DL7" s="424"/>
      <c r="DM7" s="424"/>
      <c r="DN7" s="425"/>
      <c r="DO7" s="425"/>
      <c r="DP7" s="425"/>
      <c r="DQ7" s="425"/>
      <c r="DR7" s="425"/>
      <c r="DS7" s="425"/>
      <c r="DT7" s="425"/>
      <c r="DU7" s="425"/>
      <c r="DV7" s="425"/>
      <c r="DW7" s="425"/>
      <c r="DX7" s="425"/>
      <c r="DY7" s="425"/>
      <c r="DZ7" s="425"/>
      <c r="EA7" s="425"/>
      <c r="EB7" s="425"/>
      <c r="EC7" s="425"/>
      <c r="ED7" s="425"/>
      <c r="EE7" s="425"/>
      <c r="EF7" s="425"/>
      <c r="EG7" s="425"/>
      <c r="EH7" s="425"/>
      <c r="EK7" s="55"/>
      <c r="EL7" s="423"/>
      <c r="EO7" s="426"/>
      <c r="EP7" s="427"/>
      <c r="EQ7" s="428"/>
      <c r="ER7" s="428"/>
      <c r="ES7" s="428"/>
      <c r="ET7" s="428"/>
      <c r="EU7" s="426"/>
      <c r="EV7" s="427"/>
      <c r="EW7" s="428"/>
      <c r="EX7" s="428"/>
      <c r="EY7" s="428"/>
      <c r="EZ7" s="428"/>
      <c r="FA7" s="443">
        <f>исходники!CI4</f>
        <v>-20</v>
      </c>
      <c r="FB7" s="443">
        <f>исходники!CK4</f>
        <v>15</v>
      </c>
      <c r="FC7" s="441">
        <f>исходники!CM4</f>
        <v>15</v>
      </c>
      <c r="FD7" s="441">
        <f>исходники!CG4</f>
        <v>10</v>
      </c>
      <c r="FE7" s="441">
        <f>исходники!CS4</f>
        <v>27</v>
      </c>
      <c r="FF7" s="428"/>
    </row>
    <row r="8" spans="1:164" ht="11.85" customHeight="1" x14ac:dyDescent="0.25">
      <c r="A8" s="931">
        <v>4</v>
      </c>
      <c r="B8" s="932" t="str">
        <f>Ст.прогноза!I6</f>
        <v>Окт</v>
      </c>
      <c r="C8" s="932" t="str">
        <f>Ст.прогноза!D6</f>
        <v>Петрозаводский</v>
      </c>
      <c r="D8" s="933" t="str">
        <f>Ст.прогноза!E6</f>
        <v>Петрозаводск</v>
      </c>
      <c r="E8" s="934">
        <f>Ст.прогноза!G6</f>
        <v>0</v>
      </c>
      <c r="F8" s="429"/>
      <c r="G8" s="430"/>
      <c r="H8" s="429"/>
      <c r="I8" s="430"/>
      <c r="J8" s="429"/>
      <c r="K8" s="430"/>
      <c r="L8" s="431"/>
      <c r="M8" s="432"/>
      <c r="N8" s="431"/>
      <c r="O8" s="432"/>
      <c r="P8" s="431"/>
      <c r="Q8" s="433"/>
      <c r="R8" s="650"/>
      <c r="S8" s="651"/>
      <c r="T8" s="650"/>
      <c r="U8" s="651"/>
      <c r="V8" s="650"/>
      <c r="W8" s="651"/>
      <c r="X8" s="434"/>
      <c r="Y8" s="417"/>
      <c r="Z8" s="434"/>
      <c r="AA8" s="417"/>
      <c r="AB8" s="434"/>
      <c r="AC8" s="417"/>
      <c r="AD8" s="435"/>
      <c r="AE8" s="436"/>
      <c r="AF8" s="435"/>
      <c r="AG8" s="436"/>
      <c r="AH8" s="435"/>
      <c r="AI8" s="436"/>
      <c r="AJ8" s="693"/>
      <c r="AK8" s="694"/>
      <c r="AL8" s="693"/>
      <c r="AM8" s="694"/>
      <c r="AN8" s="693"/>
      <c r="AO8" s="694"/>
      <c r="AP8" s="420"/>
      <c r="AQ8" s="420"/>
      <c r="AR8" s="420"/>
      <c r="AS8" s="420"/>
      <c r="AT8" s="420"/>
      <c r="AU8" s="420"/>
      <c r="AV8" s="420"/>
      <c r="AW8" s="420"/>
      <c r="AX8" s="420"/>
      <c r="AY8" s="420"/>
      <c r="AZ8" s="420"/>
      <c r="BA8" s="420"/>
      <c r="BB8" s="420"/>
      <c r="BC8" s="420"/>
      <c r="BD8" s="420"/>
      <c r="BE8" s="420"/>
      <c r="BF8" s="420"/>
      <c r="BG8" s="420"/>
      <c r="BH8" s="420"/>
      <c r="BI8" s="420"/>
      <c r="BJ8" s="420"/>
      <c r="BK8" s="420"/>
      <c r="BL8" s="420"/>
      <c r="BM8" s="420"/>
      <c r="BN8" s="420"/>
      <c r="BO8" s="420"/>
      <c r="BP8" s="420"/>
      <c r="BQ8" s="420"/>
      <c r="BR8" s="420"/>
      <c r="BS8" s="420"/>
      <c r="BT8" s="420"/>
      <c r="BU8" s="420"/>
      <c r="BV8" s="420"/>
      <c r="BW8" s="420"/>
      <c r="BX8" s="420"/>
      <c r="BY8" s="420"/>
      <c r="BZ8" s="420"/>
      <c r="CA8" s="420"/>
      <c r="CB8" s="420"/>
      <c r="CC8" s="420"/>
      <c r="CD8" s="420"/>
      <c r="CE8" s="420"/>
      <c r="CF8" s="420"/>
      <c r="CG8" s="420"/>
      <c r="CH8" s="420"/>
      <c r="CI8" s="420"/>
      <c r="CJ8" s="420"/>
      <c r="CK8" s="421"/>
      <c r="CL8" s="421"/>
      <c r="CN8" s="437"/>
      <c r="CO8" s="55"/>
      <c r="CP8" s="55"/>
      <c r="CQ8" s="55"/>
      <c r="CR8" s="55"/>
      <c r="CS8" s="55"/>
      <c r="CT8" s="55"/>
      <c r="CU8" s="55"/>
      <c r="CV8" s="55"/>
      <c r="DD8" s="55"/>
      <c r="DE8" s="423"/>
      <c r="DG8" s="424"/>
      <c r="DH8" s="424"/>
      <c r="DI8" s="424"/>
      <c r="DJ8" s="424"/>
      <c r="DK8" s="424"/>
      <c r="DL8" s="424"/>
      <c r="DM8" s="424"/>
      <c r="DN8" s="425"/>
      <c r="DO8" s="425"/>
      <c r="DP8" s="425"/>
      <c r="DQ8" s="425"/>
      <c r="DR8" s="425"/>
      <c r="DS8" s="425"/>
      <c r="DT8" s="425"/>
      <c r="DU8" s="425"/>
      <c r="DV8" s="425"/>
      <c r="DW8" s="425"/>
      <c r="DX8" s="425"/>
      <c r="DY8" s="425"/>
      <c r="DZ8" s="425"/>
      <c r="EA8" s="425"/>
      <c r="EB8" s="425"/>
      <c r="EC8" s="425"/>
      <c r="ED8" s="425"/>
      <c r="EE8" s="425"/>
      <c r="EF8" s="425"/>
      <c r="EG8" s="425"/>
      <c r="EH8" s="425"/>
      <c r="EO8" s="438"/>
      <c r="EP8" s="427"/>
      <c r="EQ8" s="428"/>
      <c r="ER8" s="428"/>
      <c r="ES8" s="428"/>
      <c r="ET8" s="428"/>
      <c r="EU8" s="438"/>
      <c r="EV8" s="427"/>
      <c r="EW8" s="428"/>
      <c r="EX8" s="428"/>
      <c r="EY8" s="428"/>
      <c r="EZ8" s="428"/>
      <c r="FA8" s="443">
        <f>исходники!CI5</f>
        <v>-120</v>
      </c>
      <c r="FB8" s="443">
        <f>исходники!CK5</f>
        <v>215</v>
      </c>
      <c r="FC8" s="441">
        <f>исходники!CM5</f>
        <v>215</v>
      </c>
      <c r="FD8" s="441">
        <f>исходники!CG5</f>
        <v>310</v>
      </c>
      <c r="FE8" s="441">
        <f>исходники!CS5</f>
        <v>427</v>
      </c>
      <c r="FF8" s="428"/>
    </row>
    <row r="9" spans="1:164" ht="11.85" customHeight="1" x14ac:dyDescent="0.25">
      <c r="A9" s="931">
        <v>5</v>
      </c>
      <c r="B9" s="932" t="str">
        <f>Ст.прогноза!I7</f>
        <v>Окт</v>
      </c>
      <c r="C9" s="932" t="str">
        <f>Ст.прогноза!D7</f>
        <v>Мурманский</v>
      </c>
      <c r="D9" s="933" t="str">
        <f>Ст.прогноза!E7</f>
        <v>Мурманск</v>
      </c>
      <c r="E9" s="934">
        <f>Ст.прогноза!G7</f>
        <v>0</v>
      </c>
      <c r="F9" s="429"/>
      <c r="G9" s="430"/>
      <c r="H9" s="429"/>
      <c r="I9" s="430"/>
      <c r="J9" s="429"/>
      <c r="K9" s="430"/>
      <c r="L9" s="431"/>
      <c r="M9" s="432"/>
      <c r="N9" s="431"/>
      <c r="O9" s="432"/>
      <c r="P9" s="431"/>
      <c r="Q9" s="433"/>
      <c r="R9" s="650"/>
      <c r="S9" s="651"/>
      <c r="T9" s="650"/>
      <c r="U9" s="651"/>
      <c r="V9" s="650"/>
      <c r="W9" s="651"/>
      <c r="X9" s="434"/>
      <c r="Y9" s="417"/>
      <c r="Z9" s="434"/>
      <c r="AA9" s="417"/>
      <c r="AB9" s="434"/>
      <c r="AC9" s="417"/>
      <c r="AD9" s="435"/>
      <c r="AE9" s="436"/>
      <c r="AF9" s="435"/>
      <c r="AG9" s="436"/>
      <c r="AH9" s="435"/>
      <c r="AI9" s="436"/>
      <c r="AJ9" s="693"/>
      <c r="AK9" s="694"/>
      <c r="AL9" s="693"/>
      <c r="AM9" s="694"/>
      <c r="AN9" s="693"/>
      <c r="AO9" s="694"/>
      <c r="AP9" s="420"/>
      <c r="AQ9" s="420"/>
      <c r="AR9" s="420"/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0"/>
      <c r="BG9" s="420"/>
      <c r="BH9" s="420"/>
      <c r="BI9" s="420"/>
      <c r="BJ9" s="420"/>
      <c r="BK9" s="420"/>
      <c r="BL9" s="420"/>
      <c r="BM9" s="420"/>
      <c r="BN9" s="420"/>
      <c r="BO9" s="420"/>
      <c r="BP9" s="420"/>
      <c r="BQ9" s="420"/>
      <c r="BR9" s="420"/>
      <c r="BS9" s="420"/>
      <c r="BT9" s="420"/>
      <c r="BU9" s="420"/>
      <c r="BV9" s="420"/>
      <c r="BW9" s="420"/>
      <c r="BX9" s="420"/>
      <c r="BY9" s="420"/>
      <c r="BZ9" s="420"/>
      <c r="CA9" s="420"/>
      <c r="CB9" s="420"/>
      <c r="CC9" s="420"/>
      <c r="CD9" s="420"/>
      <c r="CE9" s="420"/>
      <c r="CF9" s="420"/>
      <c r="CG9" s="420"/>
      <c r="CH9" s="420"/>
      <c r="CI9" s="420"/>
      <c r="CJ9" s="420"/>
      <c r="CK9" s="421"/>
      <c r="CL9" s="421"/>
      <c r="CN9" s="437"/>
      <c r="CO9" s="55"/>
      <c r="CP9" s="55"/>
      <c r="CQ9" s="55"/>
      <c r="CR9" s="55"/>
      <c r="CS9" s="55"/>
      <c r="CT9" s="55"/>
      <c r="CU9" s="55"/>
      <c r="CV9" s="55"/>
      <c r="DD9" s="55"/>
      <c r="DE9" s="423"/>
      <c r="DG9" s="424"/>
      <c r="DH9" s="424"/>
      <c r="DI9" s="424"/>
      <c r="DJ9" s="424"/>
      <c r="DK9" s="424"/>
      <c r="DL9" s="424"/>
      <c r="DM9" s="424"/>
      <c r="DN9" s="425"/>
      <c r="DO9" s="425"/>
      <c r="DP9" s="425"/>
      <c r="DQ9" s="425"/>
      <c r="DR9" s="425"/>
      <c r="DS9" s="425"/>
      <c r="DT9" s="425"/>
      <c r="DU9" s="425"/>
      <c r="DV9" s="425"/>
      <c r="DW9" s="425"/>
      <c r="DX9" s="425"/>
      <c r="DY9" s="425"/>
      <c r="DZ9" s="425"/>
      <c r="EA9" s="425"/>
      <c r="EB9" s="425"/>
      <c r="EC9" s="425"/>
      <c r="ED9" s="425"/>
      <c r="EE9" s="425"/>
      <c r="EF9" s="425"/>
      <c r="EG9" s="425"/>
      <c r="EH9" s="425"/>
      <c r="EK9" s="55"/>
      <c r="EL9" s="423"/>
      <c r="EO9" s="426"/>
      <c r="EP9" s="427"/>
      <c r="EQ9" s="428"/>
      <c r="ER9" s="428"/>
      <c r="ES9" s="428"/>
      <c r="ET9" s="428"/>
      <c r="EU9" s="426"/>
      <c r="EV9" s="427"/>
      <c r="EW9" s="428"/>
      <c r="EX9" s="428"/>
      <c r="EY9" s="428"/>
      <c r="EZ9" s="428"/>
      <c r="FA9" s="426"/>
      <c r="FB9" s="427"/>
      <c r="FC9" s="428"/>
      <c r="FD9" s="428"/>
      <c r="FE9" s="428"/>
      <c r="FF9" s="428"/>
    </row>
    <row r="10" spans="1:164" ht="11.85" customHeight="1" x14ac:dyDescent="0.25">
      <c r="A10" s="931">
        <v>6</v>
      </c>
      <c r="B10" s="932" t="str">
        <f>Ст.прогноза!I8</f>
        <v>Окт</v>
      </c>
      <c r="C10" s="932" t="str">
        <f>Ст.прогноза!D8</f>
        <v>Мурманский</v>
      </c>
      <c r="D10" s="933" t="str">
        <f>Ст.прогноза!E8</f>
        <v>Кандалакша</v>
      </c>
      <c r="E10" s="934">
        <f>Ст.прогноза!G8</f>
        <v>0</v>
      </c>
      <c r="F10" s="429"/>
      <c r="G10" s="430"/>
      <c r="H10" s="429"/>
      <c r="I10" s="430"/>
      <c r="J10" s="429"/>
      <c r="K10" s="430"/>
      <c r="L10" s="431"/>
      <c r="M10" s="432"/>
      <c r="N10" s="431"/>
      <c r="O10" s="432"/>
      <c r="P10" s="431"/>
      <c r="Q10" s="433"/>
      <c r="R10" s="650"/>
      <c r="S10" s="651"/>
      <c r="T10" s="650"/>
      <c r="U10" s="651"/>
      <c r="V10" s="650"/>
      <c r="W10" s="651"/>
      <c r="X10" s="434"/>
      <c r="Y10" s="417"/>
      <c r="Z10" s="434"/>
      <c r="AA10" s="417"/>
      <c r="AB10" s="434"/>
      <c r="AC10" s="417"/>
      <c r="AD10" s="435"/>
      <c r="AE10" s="436"/>
      <c r="AF10" s="435"/>
      <c r="AG10" s="436"/>
      <c r="AH10" s="435"/>
      <c r="AI10" s="436"/>
      <c r="AJ10" s="693"/>
      <c r="AK10" s="694"/>
      <c r="AL10" s="693"/>
      <c r="AM10" s="694"/>
      <c r="AN10" s="693"/>
      <c r="AO10" s="694"/>
      <c r="AP10" s="420"/>
      <c r="AQ10" s="420"/>
      <c r="AR10" s="420"/>
      <c r="AS10" s="420"/>
      <c r="AT10" s="420"/>
      <c r="AU10" s="420"/>
      <c r="AV10" s="420"/>
      <c r="AW10" s="420"/>
      <c r="AX10" s="420"/>
      <c r="AY10" s="420"/>
      <c r="AZ10" s="420"/>
      <c r="BA10" s="420"/>
      <c r="BB10" s="420"/>
      <c r="BC10" s="420"/>
      <c r="BD10" s="420"/>
      <c r="BE10" s="420"/>
      <c r="BF10" s="420"/>
      <c r="BG10" s="420"/>
      <c r="BH10" s="420"/>
      <c r="BI10" s="420"/>
      <c r="BJ10" s="420"/>
      <c r="BK10" s="420"/>
      <c r="BL10" s="420"/>
      <c r="BM10" s="420"/>
      <c r="BN10" s="420"/>
      <c r="BO10" s="420"/>
      <c r="BP10" s="420"/>
      <c r="BQ10" s="420"/>
      <c r="BR10" s="420"/>
      <c r="BS10" s="420"/>
      <c r="BT10" s="420"/>
      <c r="BU10" s="420"/>
      <c r="BV10" s="420"/>
      <c r="BW10" s="420"/>
      <c r="BX10" s="420"/>
      <c r="BY10" s="420"/>
      <c r="BZ10" s="420"/>
      <c r="CA10" s="420"/>
      <c r="CB10" s="420"/>
      <c r="CC10" s="420"/>
      <c r="CD10" s="420"/>
      <c r="CE10" s="420"/>
      <c r="CF10" s="420"/>
      <c r="CG10" s="420"/>
      <c r="CH10" s="420"/>
      <c r="CI10" s="420"/>
      <c r="CJ10" s="420"/>
      <c r="CK10" s="421"/>
      <c r="CL10" s="421"/>
      <c r="CN10" s="437"/>
      <c r="CO10" s="55"/>
      <c r="CP10" s="55"/>
      <c r="CQ10" s="55"/>
      <c r="CR10" s="55"/>
      <c r="CS10" s="55"/>
      <c r="CT10" s="55"/>
      <c r="CU10" s="55"/>
      <c r="CV10" s="55"/>
      <c r="DD10" s="55"/>
      <c r="DE10" s="423"/>
      <c r="DG10" s="424"/>
      <c r="DH10" s="424"/>
      <c r="DI10" s="424"/>
      <c r="DJ10" s="424"/>
      <c r="DK10" s="424"/>
      <c r="DL10" s="424"/>
      <c r="DM10" s="424"/>
      <c r="DN10" s="425"/>
      <c r="DO10" s="425"/>
      <c r="DP10" s="425"/>
      <c r="DQ10" s="425"/>
      <c r="DR10" s="425"/>
      <c r="DS10" s="425"/>
      <c r="DT10" s="425"/>
      <c r="DU10" s="425"/>
      <c r="DV10" s="425"/>
      <c r="DW10" s="425"/>
      <c r="DX10" s="425"/>
      <c r="DY10" s="425"/>
      <c r="DZ10" s="425"/>
      <c r="EA10" s="425"/>
      <c r="EB10" s="425"/>
      <c r="EC10" s="425"/>
      <c r="ED10" s="425"/>
      <c r="EE10" s="425"/>
      <c r="EF10" s="425"/>
      <c r="EG10" s="425"/>
      <c r="EH10" s="425"/>
      <c r="EO10" s="438"/>
      <c r="EP10" s="427"/>
      <c r="EQ10" s="428"/>
      <c r="ER10" s="428"/>
      <c r="ES10" s="428"/>
      <c r="ET10" s="428"/>
      <c r="EU10" s="438"/>
      <c r="EV10" s="427"/>
      <c r="EW10" s="428"/>
      <c r="EX10" s="428"/>
      <c r="EY10" s="428"/>
      <c r="EZ10" s="428"/>
      <c r="FA10" s="438"/>
      <c r="FB10" s="427"/>
      <c r="FC10" s="428"/>
      <c r="FD10" s="428"/>
      <c r="FE10" s="428"/>
      <c r="FF10" s="428"/>
    </row>
    <row r="11" spans="1:164" ht="11.85" customHeight="1" x14ac:dyDescent="0.25">
      <c r="A11" s="931">
        <v>7</v>
      </c>
      <c r="B11" s="932" t="str">
        <f>Ст.прогноза!I9</f>
        <v>Окт</v>
      </c>
      <c r="C11" s="932" t="str">
        <f>Ст.прогноза!D9</f>
        <v>Санкт-Петербургский</v>
      </c>
      <c r="D11" s="933" t="str">
        <f>Ст.прогноза!E9</f>
        <v>Выборг</v>
      </c>
      <c r="E11" s="934">
        <f>Ст.прогноза!G9</f>
        <v>0</v>
      </c>
      <c r="F11" s="429"/>
      <c r="G11" s="430"/>
      <c r="H11" s="429"/>
      <c r="I11" s="430"/>
      <c r="J11" s="429"/>
      <c r="K11" s="430"/>
      <c r="L11" s="431"/>
      <c r="M11" s="432"/>
      <c r="N11" s="431"/>
      <c r="O11" s="432"/>
      <c r="P11" s="431"/>
      <c r="Q11" s="433"/>
      <c r="R11" s="650"/>
      <c r="S11" s="651"/>
      <c r="T11" s="650"/>
      <c r="U11" s="651"/>
      <c r="V11" s="650"/>
      <c r="W11" s="651"/>
      <c r="X11" s="434"/>
      <c r="Y11" s="417"/>
      <c r="Z11" s="434"/>
      <c r="AA11" s="417"/>
      <c r="AB11" s="434"/>
      <c r="AC11" s="417"/>
      <c r="AD11" s="435"/>
      <c r="AE11" s="436"/>
      <c r="AF11" s="435"/>
      <c r="AG11" s="436"/>
      <c r="AH11" s="435"/>
      <c r="AI11" s="436"/>
      <c r="AJ11" s="693"/>
      <c r="AK11" s="694"/>
      <c r="AL11" s="693"/>
      <c r="AM11" s="694"/>
      <c r="AN11" s="693"/>
      <c r="AO11" s="694"/>
      <c r="AP11" s="420"/>
      <c r="AQ11" s="420"/>
      <c r="AR11" s="420"/>
      <c r="AS11" s="420"/>
      <c r="AT11" s="420"/>
      <c r="AU11" s="420"/>
      <c r="AV11" s="420"/>
      <c r="AW11" s="420"/>
      <c r="AX11" s="420"/>
      <c r="AY11" s="420"/>
      <c r="AZ11" s="420"/>
      <c r="BA11" s="420"/>
      <c r="BB11" s="420"/>
      <c r="BC11" s="420"/>
      <c r="BD11" s="420"/>
      <c r="BE11" s="420"/>
      <c r="BF11" s="420"/>
      <c r="BG11" s="420"/>
      <c r="BH11" s="420"/>
      <c r="BI11" s="420"/>
      <c r="BJ11" s="420"/>
      <c r="BK11" s="420"/>
      <c r="BL11" s="420"/>
      <c r="BM11" s="420"/>
      <c r="BN11" s="420"/>
      <c r="BO11" s="420"/>
      <c r="BP11" s="420"/>
      <c r="BQ11" s="420"/>
      <c r="BR11" s="420"/>
      <c r="BS11" s="420"/>
      <c r="BT11" s="420"/>
      <c r="BU11" s="420"/>
      <c r="BV11" s="420"/>
      <c r="BW11" s="420"/>
      <c r="BX11" s="420"/>
      <c r="BY11" s="420"/>
      <c r="BZ11" s="420"/>
      <c r="CA11" s="420"/>
      <c r="CB11" s="420"/>
      <c r="CC11" s="420"/>
      <c r="CD11" s="420"/>
      <c r="CE11" s="420"/>
      <c r="CF11" s="420"/>
      <c r="CG11" s="420"/>
      <c r="CH11" s="420"/>
      <c r="CI11" s="420"/>
      <c r="CJ11" s="420"/>
      <c r="CK11" s="421"/>
      <c r="CL11" s="421"/>
      <c r="CN11" s="437"/>
      <c r="CO11" s="55"/>
      <c r="CP11" s="55"/>
      <c r="CQ11" s="55"/>
      <c r="CR11" s="55"/>
      <c r="CS11" s="55"/>
      <c r="CT11" s="55"/>
      <c r="CU11" s="55"/>
      <c r="CV11" s="55"/>
      <c r="DD11" s="55"/>
      <c r="DE11" s="423"/>
      <c r="DG11" s="424"/>
      <c r="DH11" s="424"/>
      <c r="DI11" s="424"/>
      <c r="DJ11" s="424"/>
      <c r="DK11" s="424"/>
      <c r="DL11" s="424"/>
      <c r="DM11" s="424"/>
      <c r="DN11" s="425"/>
      <c r="DO11" s="425"/>
      <c r="DP11" s="425"/>
      <c r="DQ11" s="425"/>
      <c r="DR11" s="425"/>
      <c r="DS11" s="425"/>
      <c r="DT11" s="425"/>
      <c r="DU11" s="425"/>
      <c r="DV11" s="425"/>
      <c r="DW11" s="425"/>
      <c r="DX11" s="425"/>
      <c r="DY11" s="425"/>
      <c r="DZ11" s="425"/>
      <c r="EA11" s="425"/>
      <c r="EB11" s="425"/>
      <c r="EC11" s="425"/>
      <c r="ED11" s="425"/>
      <c r="EE11" s="425"/>
      <c r="EF11" s="425"/>
      <c r="EG11" s="425"/>
      <c r="EH11" s="425"/>
      <c r="EK11" s="55"/>
      <c r="EL11" s="423"/>
      <c r="EO11" s="426"/>
      <c r="EP11" s="427"/>
      <c r="EQ11" s="428"/>
      <c r="ER11" s="428"/>
      <c r="ES11" s="428"/>
      <c r="ET11" s="428"/>
      <c r="EU11" s="426"/>
      <c r="EV11" s="427"/>
      <c r="EW11" s="428"/>
      <c r="EX11" s="428"/>
      <c r="EY11" s="428"/>
      <c r="EZ11" s="428"/>
      <c r="FA11" s="426"/>
      <c r="FB11" s="427"/>
      <c r="FC11" s="428"/>
      <c r="FD11" s="428"/>
      <c r="FE11" s="428"/>
      <c r="FF11" s="428"/>
    </row>
    <row r="12" spans="1:164" ht="11.85" customHeight="1" x14ac:dyDescent="0.25">
      <c r="A12" s="931">
        <v>8</v>
      </c>
      <c r="B12" s="932" t="str">
        <f>Ст.прогноза!I10</f>
        <v>Окт</v>
      </c>
      <c r="C12" s="932" t="str">
        <f>Ст.прогноза!D10</f>
        <v>Петрозаводский</v>
      </c>
      <c r="D12" s="933" t="str">
        <f>Ст.прогноза!E10</f>
        <v>Костомукша-Товарная</v>
      </c>
      <c r="E12" s="934">
        <f>Ст.прогноза!G10</f>
        <v>0</v>
      </c>
      <c r="F12" s="429"/>
      <c r="G12" s="430"/>
      <c r="H12" s="429"/>
      <c r="I12" s="430"/>
      <c r="J12" s="429"/>
      <c r="K12" s="430"/>
      <c r="L12" s="431"/>
      <c r="M12" s="432"/>
      <c r="N12" s="431"/>
      <c r="O12" s="432"/>
      <c r="P12" s="431"/>
      <c r="Q12" s="433"/>
      <c r="R12" s="650"/>
      <c r="S12" s="651"/>
      <c r="T12" s="650"/>
      <c r="U12" s="651"/>
      <c r="V12" s="650"/>
      <c r="W12" s="651"/>
      <c r="X12" s="434"/>
      <c r="Y12" s="417"/>
      <c r="Z12" s="434"/>
      <c r="AA12" s="417"/>
      <c r="AB12" s="434"/>
      <c r="AC12" s="417"/>
      <c r="AD12" s="435"/>
      <c r="AE12" s="436"/>
      <c r="AF12" s="435"/>
      <c r="AG12" s="436"/>
      <c r="AH12" s="435"/>
      <c r="AI12" s="436"/>
      <c r="AJ12" s="693"/>
      <c r="AK12" s="694"/>
      <c r="AL12" s="693"/>
      <c r="AM12" s="694"/>
      <c r="AN12" s="693"/>
      <c r="AO12" s="694"/>
      <c r="AP12" s="420"/>
      <c r="AQ12" s="420"/>
      <c r="AR12" s="420"/>
      <c r="AS12" s="420"/>
      <c r="AT12" s="420"/>
      <c r="AU12" s="420"/>
      <c r="AV12" s="420"/>
      <c r="AW12" s="420"/>
      <c r="AX12" s="420"/>
      <c r="AY12" s="420"/>
      <c r="AZ12" s="420"/>
      <c r="BA12" s="420"/>
      <c r="BB12" s="420"/>
      <c r="BC12" s="420"/>
      <c r="BD12" s="420"/>
      <c r="BE12" s="420"/>
      <c r="BF12" s="420"/>
      <c r="BG12" s="420"/>
      <c r="BH12" s="420"/>
      <c r="BI12" s="420"/>
      <c r="BJ12" s="420"/>
      <c r="BK12" s="420"/>
      <c r="BL12" s="420"/>
      <c r="BM12" s="420"/>
      <c r="BN12" s="420"/>
      <c r="BO12" s="420"/>
      <c r="BP12" s="420"/>
      <c r="BQ12" s="420"/>
      <c r="BR12" s="420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  <c r="CH12" s="420"/>
      <c r="CI12" s="420"/>
      <c r="CJ12" s="420"/>
      <c r="CK12" s="421"/>
      <c r="CL12" s="421"/>
      <c r="CN12" s="437"/>
      <c r="CO12" s="55"/>
      <c r="CP12" s="55"/>
      <c r="CQ12" s="55"/>
      <c r="CR12" s="55"/>
      <c r="CS12" s="55"/>
      <c r="CT12" s="55"/>
      <c r="CU12" s="55"/>
      <c r="CV12" s="55"/>
      <c r="DD12" s="55"/>
      <c r="DE12" s="423"/>
      <c r="DG12" s="424"/>
      <c r="DH12" s="424"/>
      <c r="DI12" s="424"/>
      <c r="DJ12" s="424"/>
      <c r="DK12" s="424"/>
      <c r="DL12" s="424"/>
      <c r="DM12" s="424"/>
      <c r="DN12" s="425"/>
      <c r="DO12" s="425"/>
      <c r="DP12" s="425"/>
      <c r="DQ12" s="425"/>
      <c r="DR12" s="425"/>
      <c r="DS12" s="425"/>
      <c r="DT12" s="425"/>
      <c r="DU12" s="425"/>
      <c r="DV12" s="425"/>
      <c r="DW12" s="425"/>
      <c r="DX12" s="425"/>
      <c r="DY12" s="425"/>
      <c r="DZ12" s="425"/>
      <c r="EA12" s="425"/>
      <c r="EB12" s="425"/>
      <c r="EC12" s="425"/>
      <c r="ED12" s="425"/>
      <c r="EE12" s="425"/>
      <c r="EF12" s="425"/>
      <c r="EG12" s="425"/>
      <c r="EH12" s="425"/>
      <c r="EO12" s="438"/>
      <c r="EP12" s="427"/>
      <c r="EQ12" s="428"/>
      <c r="ER12" s="428"/>
      <c r="ES12" s="428"/>
      <c r="ET12" s="428"/>
      <c r="EU12" s="438"/>
      <c r="EV12" s="427"/>
      <c r="EW12" s="428"/>
      <c r="EX12" s="428"/>
      <c r="EY12" s="428"/>
      <c r="EZ12" s="428"/>
      <c r="FA12" s="438"/>
      <c r="FB12" s="427"/>
      <c r="FC12" s="428"/>
      <c r="FD12" s="428"/>
      <c r="FE12" s="428"/>
      <c r="FF12" s="428"/>
    </row>
    <row r="13" spans="1:164" ht="11.85" customHeight="1" x14ac:dyDescent="0.25">
      <c r="A13" s="931">
        <v>9</v>
      </c>
      <c r="B13" s="932" t="str">
        <f>Ст.прогноза!I11</f>
        <v>Окт</v>
      </c>
      <c r="C13" s="932" t="str">
        <f>Ст.прогноза!D11</f>
        <v>Волховстроевский</v>
      </c>
      <c r="D13" s="933" t="str">
        <f>Ст.прогноза!E11</f>
        <v>Бабаево</v>
      </c>
      <c r="E13" s="934">
        <f>Ст.прогноза!G11</f>
        <v>0</v>
      </c>
      <c r="F13" s="429"/>
      <c r="G13" s="430"/>
      <c r="H13" s="429"/>
      <c r="I13" s="430"/>
      <c r="J13" s="429"/>
      <c r="K13" s="430"/>
      <c r="L13" s="431"/>
      <c r="M13" s="432"/>
      <c r="N13" s="431"/>
      <c r="O13" s="432"/>
      <c r="P13" s="431"/>
      <c r="Q13" s="433"/>
      <c r="R13" s="650"/>
      <c r="S13" s="651"/>
      <c r="T13" s="650"/>
      <c r="U13" s="651"/>
      <c r="V13" s="650"/>
      <c r="W13" s="651"/>
      <c r="X13" s="434"/>
      <c r="Y13" s="417"/>
      <c r="Z13" s="434"/>
      <c r="AA13" s="417"/>
      <c r="AB13" s="434"/>
      <c r="AC13" s="417"/>
      <c r="AD13" s="435"/>
      <c r="AE13" s="436"/>
      <c r="AF13" s="435"/>
      <c r="AG13" s="436"/>
      <c r="AH13" s="435"/>
      <c r="AI13" s="436"/>
      <c r="AJ13" s="693"/>
      <c r="AK13" s="694"/>
      <c r="AL13" s="693"/>
      <c r="AM13" s="694"/>
      <c r="AN13" s="693"/>
      <c r="AO13" s="694"/>
      <c r="AP13" s="420"/>
      <c r="AQ13" s="420"/>
      <c r="AR13" s="420"/>
      <c r="AS13" s="420"/>
      <c r="AT13" s="420"/>
      <c r="AU13" s="420"/>
      <c r="AV13" s="420"/>
      <c r="AW13" s="420"/>
      <c r="AX13" s="420"/>
      <c r="AY13" s="420"/>
      <c r="AZ13" s="420"/>
      <c r="BA13" s="420"/>
      <c r="BB13" s="420"/>
      <c r="BC13" s="420"/>
      <c r="BD13" s="420"/>
      <c r="BE13" s="420"/>
      <c r="BF13" s="420"/>
      <c r="BG13" s="420"/>
      <c r="BH13" s="420"/>
      <c r="BI13" s="420"/>
      <c r="BJ13" s="420"/>
      <c r="BK13" s="420"/>
      <c r="BL13" s="420"/>
      <c r="BM13" s="420"/>
      <c r="BN13" s="420"/>
      <c r="BO13" s="420"/>
      <c r="BP13" s="420"/>
      <c r="BQ13" s="420"/>
      <c r="BR13" s="420"/>
      <c r="BS13" s="420"/>
      <c r="BT13" s="420"/>
      <c r="BU13" s="420"/>
      <c r="BV13" s="420"/>
      <c r="BW13" s="420"/>
      <c r="BX13" s="420"/>
      <c r="BY13" s="420"/>
      <c r="BZ13" s="420"/>
      <c r="CA13" s="420"/>
      <c r="CB13" s="420"/>
      <c r="CC13" s="420"/>
      <c r="CD13" s="420"/>
      <c r="CE13" s="420"/>
      <c r="CF13" s="420"/>
      <c r="CG13" s="420"/>
      <c r="CH13" s="420"/>
      <c r="CI13" s="420"/>
      <c r="CJ13" s="420"/>
      <c r="CK13" s="421"/>
      <c r="CL13" s="421"/>
      <c r="CN13" s="437"/>
      <c r="CO13" s="55"/>
      <c r="CP13" s="55"/>
      <c r="CQ13" s="55"/>
      <c r="CR13" s="55"/>
      <c r="CS13" s="55"/>
      <c r="CT13" s="55"/>
      <c r="CU13" s="55"/>
      <c r="CV13" s="55"/>
      <c r="DD13" s="55"/>
      <c r="DE13" s="423"/>
      <c r="DG13" s="424"/>
      <c r="DH13" s="424"/>
      <c r="DI13" s="424"/>
      <c r="DJ13" s="424"/>
      <c r="DK13" s="424"/>
      <c r="DL13" s="424"/>
      <c r="DM13" s="424"/>
      <c r="DN13" s="425"/>
      <c r="DO13" s="425"/>
      <c r="DP13" s="425"/>
      <c r="DQ13" s="425"/>
      <c r="DR13" s="425"/>
      <c r="DS13" s="425"/>
      <c r="DT13" s="425"/>
      <c r="DU13" s="425"/>
      <c r="DV13" s="425"/>
      <c r="DW13" s="425"/>
      <c r="DX13" s="425"/>
      <c r="DY13" s="425"/>
      <c r="DZ13" s="425"/>
      <c r="EA13" s="425"/>
      <c r="EB13" s="425"/>
      <c r="EC13" s="425"/>
      <c r="ED13" s="425"/>
      <c r="EE13" s="425"/>
      <c r="EF13" s="425"/>
      <c r="EG13" s="425"/>
      <c r="EH13" s="425"/>
      <c r="EK13" s="55"/>
      <c r="EL13" s="423"/>
      <c r="EO13" s="426"/>
      <c r="EP13" s="427"/>
      <c r="EQ13" s="428"/>
      <c r="ER13" s="428"/>
      <c r="ES13" s="428"/>
      <c r="ET13" s="428"/>
      <c r="EU13" s="426"/>
      <c r="EV13" s="427"/>
      <c r="EW13" s="428"/>
      <c r="EX13" s="428"/>
      <c r="EY13" s="428"/>
      <c r="EZ13" s="428"/>
      <c r="FA13" s="426"/>
      <c r="FB13" s="427"/>
      <c r="FC13" s="428"/>
      <c r="FD13" s="428"/>
      <c r="FE13" s="428"/>
      <c r="FF13" s="428"/>
    </row>
    <row r="14" spans="1:164" ht="11.85" customHeight="1" x14ac:dyDescent="0.25">
      <c r="A14" s="935">
        <v>10</v>
      </c>
      <c r="B14" s="936" t="str">
        <f>Ст.прогноза!I12</f>
        <v>Окт</v>
      </c>
      <c r="C14" s="936" t="str">
        <f>Ст.прогноза!D12</f>
        <v>Петрозаводский</v>
      </c>
      <c r="D14" s="937" t="str">
        <f>Ст.прогноза!E12</f>
        <v>Беломорск</v>
      </c>
      <c r="E14" s="938">
        <f>Ст.прогноза!G12</f>
        <v>0</v>
      </c>
      <c r="F14" s="478"/>
      <c r="G14" s="479"/>
      <c r="H14" s="478"/>
      <c r="I14" s="479"/>
      <c r="J14" s="478"/>
      <c r="K14" s="479"/>
      <c r="L14" s="446"/>
      <c r="M14" s="447"/>
      <c r="N14" s="446"/>
      <c r="O14" s="447"/>
      <c r="P14" s="446"/>
      <c r="Q14" s="448"/>
      <c r="R14" s="654"/>
      <c r="S14" s="655"/>
      <c r="T14" s="654"/>
      <c r="U14" s="655"/>
      <c r="V14" s="654"/>
      <c r="W14" s="655"/>
      <c r="X14" s="449"/>
      <c r="Y14" s="450"/>
      <c r="Z14" s="449"/>
      <c r="AA14" s="450"/>
      <c r="AB14" s="449"/>
      <c r="AC14" s="450"/>
      <c r="AD14" s="451"/>
      <c r="AE14" s="452"/>
      <c r="AF14" s="451"/>
      <c r="AG14" s="452"/>
      <c r="AH14" s="451"/>
      <c r="AI14" s="452"/>
      <c r="AJ14" s="702"/>
      <c r="AK14" s="703"/>
      <c r="AL14" s="702"/>
      <c r="AM14" s="703"/>
      <c r="AN14" s="702"/>
      <c r="AO14" s="703"/>
      <c r="AP14" s="420"/>
      <c r="AQ14" s="420"/>
      <c r="AR14" s="420"/>
      <c r="AS14" s="420"/>
      <c r="AT14" s="420"/>
      <c r="AU14" s="420"/>
      <c r="AV14" s="420"/>
      <c r="AW14" s="420"/>
      <c r="AX14" s="420"/>
      <c r="AY14" s="420"/>
      <c r="AZ14" s="420"/>
      <c r="BA14" s="420"/>
      <c r="BB14" s="420"/>
      <c r="BC14" s="420"/>
      <c r="BD14" s="420"/>
      <c r="BE14" s="420"/>
      <c r="BF14" s="420"/>
      <c r="BG14" s="420"/>
      <c r="BH14" s="420"/>
      <c r="BI14" s="420"/>
      <c r="BJ14" s="420"/>
      <c r="BK14" s="420"/>
      <c r="BL14" s="420"/>
      <c r="BM14" s="420"/>
      <c r="BN14" s="420"/>
      <c r="BO14" s="420"/>
      <c r="BP14" s="420"/>
      <c r="BQ14" s="420"/>
      <c r="BR14" s="420"/>
      <c r="BS14" s="420"/>
      <c r="BT14" s="420"/>
      <c r="BU14" s="420"/>
      <c r="BV14" s="420"/>
      <c r="BW14" s="420"/>
      <c r="BX14" s="420"/>
      <c r="BY14" s="420"/>
      <c r="BZ14" s="420"/>
      <c r="CA14" s="420"/>
      <c r="CB14" s="420"/>
      <c r="CC14" s="420"/>
      <c r="CD14" s="420"/>
      <c r="CE14" s="420"/>
      <c r="CF14" s="420"/>
      <c r="CG14" s="420"/>
      <c r="CH14" s="420"/>
      <c r="CI14" s="420"/>
      <c r="CJ14" s="420"/>
      <c r="CK14" s="421"/>
      <c r="CL14" s="421"/>
      <c r="CN14" s="437"/>
      <c r="CO14" s="55"/>
      <c r="CP14" s="55"/>
      <c r="CQ14" s="55"/>
      <c r="CR14" s="55"/>
      <c r="CS14" s="55"/>
      <c r="CT14" s="55"/>
      <c r="CU14" s="55"/>
      <c r="CV14" s="55"/>
      <c r="EO14" s="438"/>
      <c r="EP14" s="427"/>
      <c r="EQ14" s="428"/>
      <c r="ER14" s="428"/>
      <c r="ES14" s="428"/>
      <c r="ET14" s="428"/>
      <c r="EU14" s="438"/>
      <c r="EV14" s="427"/>
      <c r="EW14" s="428"/>
      <c r="EX14" s="428"/>
      <c r="EY14" s="428"/>
      <c r="EZ14" s="428"/>
      <c r="FA14" s="438"/>
      <c r="FB14" s="427"/>
      <c r="FC14" s="428"/>
      <c r="FD14" s="428"/>
      <c r="FE14" s="428"/>
      <c r="FF14" s="428"/>
    </row>
    <row r="15" spans="1:164" ht="11.85" customHeight="1" x14ac:dyDescent="0.25">
      <c r="A15" s="939">
        <v>11</v>
      </c>
      <c r="B15" s="940" t="str">
        <f>Ст.прогноза!I13</f>
        <v>Клнг.</v>
      </c>
      <c r="C15" s="940" t="str">
        <f>Ст.прогноза!D13</f>
        <v>Калининград</v>
      </c>
      <c r="D15" s="941" t="str">
        <f>Ст.прогноза!E13</f>
        <v>Калининград</v>
      </c>
      <c r="E15" s="942">
        <f>Ст.прогноза!G13</f>
        <v>0</v>
      </c>
      <c r="F15" s="591"/>
      <c r="G15" s="592"/>
      <c r="H15" s="591"/>
      <c r="I15" s="592"/>
      <c r="J15" s="591"/>
      <c r="K15" s="592"/>
      <c r="L15" s="453"/>
      <c r="M15" s="454"/>
      <c r="N15" s="453"/>
      <c r="O15" s="454"/>
      <c r="P15" s="453"/>
      <c r="Q15" s="455"/>
      <c r="R15" s="656"/>
      <c r="S15" s="657"/>
      <c r="T15" s="656"/>
      <c r="U15" s="657"/>
      <c r="V15" s="656"/>
      <c r="W15" s="657"/>
      <c r="X15" s="456"/>
      <c r="Y15" s="457"/>
      <c r="Z15" s="456"/>
      <c r="AA15" s="457"/>
      <c r="AB15" s="456"/>
      <c r="AC15" s="457"/>
      <c r="AD15" s="458"/>
      <c r="AE15" s="459"/>
      <c r="AF15" s="458"/>
      <c r="AG15" s="459"/>
      <c r="AH15" s="458"/>
      <c r="AI15" s="459"/>
      <c r="AJ15" s="706"/>
      <c r="AK15" s="707"/>
      <c r="AL15" s="706"/>
      <c r="AM15" s="707"/>
      <c r="AN15" s="706"/>
      <c r="AO15" s="707"/>
      <c r="AP15" s="420"/>
      <c r="AQ15" s="420"/>
      <c r="AR15" s="420"/>
      <c r="AS15" s="420"/>
      <c r="AT15" s="420"/>
      <c r="AU15" s="420"/>
      <c r="AV15" s="420"/>
      <c r="AW15" s="420"/>
      <c r="AX15" s="420"/>
      <c r="AY15" s="420"/>
      <c r="AZ15" s="420"/>
      <c r="BA15" s="420"/>
      <c r="BB15" s="420"/>
      <c r="BC15" s="420"/>
      <c r="BD15" s="420"/>
      <c r="BE15" s="420"/>
      <c r="BF15" s="420"/>
      <c r="BG15" s="420"/>
      <c r="BH15" s="420"/>
      <c r="BI15" s="420"/>
      <c r="BJ15" s="420"/>
      <c r="BK15" s="420"/>
      <c r="BL15" s="420"/>
      <c r="BM15" s="420"/>
      <c r="BN15" s="420"/>
      <c r="BO15" s="420"/>
      <c r="BP15" s="420"/>
      <c r="BQ15" s="420"/>
      <c r="BR15" s="420"/>
      <c r="BS15" s="420"/>
      <c r="BT15" s="420"/>
      <c r="BU15" s="420"/>
      <c r="BV15" s="420"/>
      <c r="BW15" s="420"/>
      <c r="BX15" s="420"/>
      <c r="BY15" s="420"/>
      <c r="BZ15" s="420"/>
      <c r="CA15" s="420"/>
      <c r="CB15" s="420"/>
      <c r="CC15" s="420"/>
      <c r="CD15" s="420"/>
      <c r="CE15" s="420"/>
      <c r="CF15" s="420"/>
      <c r="CG15" s="420"/>
      <c r="CH15" s="420"/>
      <c r="CI15" s="420"/>
      <c r="CJ15" s="420"/>
      <c r="CK15" s="421"/>
      <c r="CL15" s="421"/>
      <c r="CN15" s="437"/>
      <c r="CO15" s="55"/>
      <c r="CP15" s="55"/>
      <c r="CQ15" s="55"/>
      <c r="CR15" s="55"/>
      <c r="CS15" s="55"/>
      <c r="CT15" s="55"/>
      <c r="CU15" s="55"/>
      <c r="CV15" s="55"/>
      <c r="DG15" s="396"/>
      <c r="DH15" s="396"/>
      <c r="DI15" s="396"/>
      <c r="DJ15" s="396"/>
      <c r="DK15" s="396"/>
      <c r="DL15" s="396"/>
      <c r="DM15" s="396"/>
      <c r="DN15" s="396"/>
      <c r="DO15" s="396"/>
      <c r="DP15" s="396"/>
      <c r="DQ15" s="396"/>
      <c r="DR15" s="396"/>
      <c r="DS15" s="396"/>
      <c r="DT15" s="396"/>
      <c r="DU15" s="396"/>
      <c r="DV15" s="396"/>
      <c r="DW15" s="396"/>
      <c r="DX15" s="396"/>
      <c r="DY15" s="396"/>
      <c r="DZ15" s="396"/>
      <c r="EA15" s="396"/>
      <c r="EB15" s="396"/>
      <c r="EC15" s="396"/>
      <c r="ED15" s="396"/>
      <c r="EE15" s="396"/>
      <c r="EF15" s="396"/>
      <c r="EG15" s="396"/>
      <c r="EH15" s="396"/>
      <c r="EK15" s="55"/>
      <c r="EL15" s="423"/>
      <c r="EO15" s="426"/>
      <c r="EP15" s="427"/>
      <c r="EQ15" s="428"/>
      <c r="ER15" s="428"/>
      <c r="ES15" s="428"/>
      <c r="ET15" s="428"/>
      <c r="EU15" s="426"/>
      <c r="EV15" s="427"/>
      <c r="EW15" s="428"/>
      <c r="EX15" s="428"/>
      <c r="EY15" s="428"/>
      <c r="EZ15" s="428"/>
      <c r="FA15" s="426"/>
      <c r="FB15" s="427"/>
      <c r="FC15" s="428"/>
      <c r="FD15" s="428"/>
      <c r="FE15" s="428"/>
      <c r="FF15" s="428"/>
    </row>
    <row r="16" spans="1:164" ht="11.85" customHeight="1" x14ac:dyDescent="0.25">
      <c r="A16" s="943">
        <v>12</v>
      </c>
      <c r="B16" s="944" t="str">
        <f>Ст.прогноза!I14</f>
        <v>Мск.</v>
      </c>
      <c r="C16" s="944" t="str">
        <f>Ст.прогноза!D14</f>
        <v>Московско-Курский</v>
      </c>
      <c r="D16" s="945" t="str">
        <f>Ст.прогноза!E14</f>
        <v>Москва</v>
      </c>
      <c r="E16" s="946">
        <f>Ст.прогноза!G14</f>
        <v>0</v>
      </c>
      <c r="F16" s="460"/>
      <c r="G16" s="412"/>
      <c r="H16" s="460"/>
      <c r="I16" s="412"/>
      <c r="J16" s="460"/>
      <c r="K16" s="412"/>
      <c r="L16" s="461"/>
      <c r="M16" s="414"/>
      <c r="N16" s="461"/>
      <c r="O16" s="414"/>
      <c r="P16" s="461"/>
      <c r="Q16" s="415"/>
      <c r="R16" s="658"/>
      <c r="S16" s="659"/>
      <c r="T16" s="658"/>
      <c r="U16" s="659"/>
      <c r="V16" s="658"/>
      <c r="W16" s="659"/>
      <c r="X16" s="462"/>
      <c r="Y16" s="463"/>
      <c r="Z16" s="462"/>
      <c r="AA16" s="463"/>
      <c r="AB16" s="462"/>
      <c r="AC16" s="463"/>
      <c r="AD16" s="464"/>
      <c r="AE16" s="419"/>
      <c r="AF16" s="464"/>
      <c r="AG16" s="419"/>
      <c r="AH16" s="464"/>
      <c r="AI16" s="419"/>
      <c r="AJ16" s="704"/>
      <c r="AK16" s="705"/>
      <c r="AL16" s="704"/>
      <c r="AM16" s="705"/>
      <c r="AN16" s="704"/>
      <c r="AO16" s="705"/>
      <c r="AP16" s="420"/>
      <c r="AQ16" s="420"/>
      <c r="AR16" s="420"/>
      <c r="AS16" s="420"/>
      <c r="AT16" s="420"/>
      <c r="AU16" s="420"/>
      <c r="AV16" s="420"/>
      <c r="AW16" s="420"/>
      <c r="AX16" s="420"/>
      <c r="AY16" s="420"/>
      <c r="AZ16" s="420"/>
      <c r="BA16" s="420"/>
      <c r="BB16" s="420"/>
      <c r="BC16" s="420"/>
      <c r="BD16" s="420"/>
      <c r="BE16" s="420"/>
      <c r="BF16" s="420"/>
      <c r="BG16" s="420"/>
      <c r="BH16" s="420"/>
      <c r="BI16" s="420"/>
      <c r="BJ16" s="420"/>
      <c r="BK16" s="420"/>
      <c r="BL16" s="420"/>
      <c r="BM16" s="420"/>
      <c r="BN16" s="420"/>
      <c r="BO16" s="420"/>
      <c r="BP16" s="420"/>
      <c r="BQ16" s="420"/>
      <c r="BR16" s="420"/>
      <c r="BS16" s="420"/>
      <c r="BT16" s="420"/>
      <c r="BU16" s="420"/>
      <c r="BV16" s="420"/>
      <c r="BW16" s="420"/>
      <c r="BX16" s="420"/>
      <c r="BY16" s="420"/>
      <c r="BZ16" s="420"/>
      <c r="CA16" s="420"/>
      <c r="CB16" s="420"/>
      <c r="CC16" s="420"/>
      <c r="CD16" s="420"/>
      <c r="CE16" s="420"/>
      <c r="CF16" s="420"/>
      <c r="CG16" s="420"/>
      <c r="CH16" s="420"/>
      <c r="CI16" s="420"/>
      <c r="CJ16" s="420"/>
      <c r="CK16" s="421"/>
      <c r="CL16" s="421"/>
      <c r="CN16" s="437"/>
      <c r="CO16" s="55"/>
      <c r="CP16" s="55"/>
      <c r="CQ16" s="55"/>
      <c r="CR16" s="55"/>
      <c r="CS16" s="55"/>
      <c r="CT16" s="55"/>
      <c r="CU16" s="55"/>
      <c r="CV16" s="55"/>
      <c r="DD16" s="55"/>
      <c r="DE16" s="423"/>
      <c r="DG16" s="425"/>
      <c r="DH16" s="425"/>
      <c r="DI16" s="425"/>
      <c r="DJ16" s="425"/>
      <c r="DK16" s="425"/>
      <c r="DL16" s="425"/>
      <c r="DM16" s="425"/>
      <c r="DN16" s="425"/>
      <c r="DO16" s="425"/>
      <c r="DP16" s="425"/>
      <c r="DQ16" s="425"/>
      <c r="DR16" s="425"/>
      <c r="DS16" s="425"/>
      <c r="DT16" s="425"/>
      <c r="DU16" s="425"/>
      <c r="DV16" s="425"/>
      <c r="DW16" s="425"/>
      <c r="DX16" s="425"/>
      <c r="DY16" s="425"/>
      <c r="DZ16" s="425"/>
      <c r="EA16" s="425"/>
      <c r="EB16" s="425"/>
      <c r="EC16" s="425"/>
      <c r="ED16" s="425"/>
      <c r="EE16" s="425"/>
      <c r="EF16" s="425"/>
      <c r="EG16" s="425"/>
      <c r="EH16" s="425"/>
      <c r="EO16" s="438"/>
      <c r="EP16" s="427"/>
      <c r="EQ16" s="428"/>
      <c r="ER16" s="428"/>
      <c r="ES16" s="428"/>
      <c r="ET16" s="428"/>
      <c r="EU16" s="438"/>
      <c r="EV16" s="427"/>
      <c r="EW16" s="428"/>
      <c r="EX16" s="428"/>
      <c r="EY16" s="428"/>
      <c r="EZ16" s="428"/>
      <c r="FA16" s="438"/>
      <c r="FB16" s="427"/>
      <c r="FC16" s="428"/>
      <c r="FD16" s="428"/>
      <c r="FE16" s="428"/>
      <c r="FF16" s="428"/>
    </row>
    <row r="17" spans="1:162" ht="11.85" customHeight="1" x14ac:dyDescent="0.25">
      <c r="A17" s="931">
        <v>13</v>
      </c>
      <c r="B17" s="932" t="str">
        <f>Ст.прогноза!I15</f>
        <v>Мск.</v>
      </c>
      <c r="C17" s="932" t="str">
        <f>Ст.прогноза!D15</f>
        <v>Московско-Рязанский</v>
      </c>
      <c r="D17" s="933" t="str">
        <f>Ст.прогноза!E15</f>
        <v>Рязань</v>
      </c>
      <c r="E17" s="934">
        <f>Ст.прогноза!G15</f>
        <v>0</v>
      </c>
      <c r="F17" s="429"/>
      <c r="G17" s="430"/>
      <c r="H17" s="429"/>
      <c r="I17" s="430"/>
      <c r="J17" s="429"/>
      <c r="K17" s="430"/>
      <c r="L17" s="431"/>
      <c r="M17" s="432"/>
      <c r="N17" s="431"/>
      <c r="O17" s="432"/>
      <c r="P17" s="431"/>
      <c r="Q17" s="433"/>
      <c r="R17" s="650"/>
      <c r="S17" s="651"/>
      <c r="T17" s="650"/>
      <c r="U17" s="651"/>
      <c r="V17" s="650"/>
      <c r="W17" s="651"/>
      <c r="X17" s="434"/>
      <c r="Y17" s="417"/>
      <c r="Z17" s="434"/>
      <c r="AA17" s="417"/>
      <c r="AB17" s="434"/>
      <c r="AC17" s="417"/>
      <c r="AD17" s="435"/>
      <c r="AE17" s="436"/>
      <c r="AF17" s="435"/>
      <c r="AG17" s="436"/>
      <c r="AH17" s="435"/>
      <c r="AI17" s="436"/>
      <c r="AJ17" s="693"/>
      <c r="AK17" s="694"/>
      <c r="AL17" s="693"/>
      <c r="AM17" s="694"/>
      <c r="AN17" s="693"/>
      <c r="AO17" s="694"/>
      <c r="AP17" s="420"/>
      <c r="AQ17" s="420"/>
      <c r="AR17" s="420"/>
      <c r="AS17" s="420"/>
      <c r="AT17" s="420"/>
      <c r="AU17" s="420"/>
      <c r="AV17" s="420"/>
      <c r="AW17" s="420"/>
      <c r="AX17" s="420"/>
      <c r="AY17" s="420"/>
      <c r="AZ17" s="420"/>
      <c r="BA17" s="420"/>
      <c r="BB17" s="420"/>
      <c r="BC17" s="420"/>
      <c r="BD17" s="420"/>
      <c r="BE17" s="420"/>
      <c r="BF17" s="420"/>
      <c r="BG17" s="420"/>
      <c r="BH17" s="420"/>
      <c r="BI17" s="420"/>
      <c r="BJ17" s="420"/>
      <c r="BK17" s="420"/>
      <c r="BL17" s="420"/>
      <c r="BM17" s="420"/>
      <c r="BN17" s="420"/>
      <c r="BO17" s="420"/>
      <c r="BP17" s="420"/>
      <c r="BQ17" s="420"/>
      <c r="BR17" s="420"/>
      <c r="BS17" s="420"/>
      <c r="BT17" s="420"/>
      <c r="BU17" s="420"/>
      <c r="BV17" s="420"/>
      <c r="BW17" s="420"/>
      <c r="BX17" s="420"/>
      <c r="BY17" s="420"/>
      <c r="BZ17" s="420"/>
      <c r="CA17" s="420"/>
      <c r="CB17" s="420"/>
      <c r="CC17" s="420"/>
      <c r="CD17" s="420"/>
      <c r="CE17" s="420"/>
      <c r="CF17" s="420"/>
      <c r="CG17" s="420"/>
      <c r="CH17" s="420"/>
      <c r="CI17" s="420"/>
      <c r="CJ17" s="420"/>
      <c r="CK17" s="421"/>
      <c r="CL17" s="421"/>
      <c r="CN17" s="437"/>
      <c r="CO17" s="55"/>
      <c r="CP17" s="55"/>
      <c r="CQ17" s="55"/>
      <c r="CR17" s="55"/>
      <c r="CS17" s="55"/>
      <c r="CT17" s="55"/>
      <c r="CU17" s="55"/>
      <c r="CV17" s="55"/>
      <c r="DD17" s="55"/>
      <c r="DE17" s="423"/>
      <c r="DG17" s="425"/>
      <c r="DH17" s="425"/>
      <c r="DI17" s="425"/>
      <c r="DJ17" s="425"/>
      <c r="DK17" s="425"/>
      <c r="DL17" s="425"/>
      <c r="DM17" s="425"/>
      <c r="DN17" s="425"/>
      <c r="DO17" s="425"/>
      <c r="DP17" s="425"/>
      <c r="DQ17" s="425"/>
      <c r="DR17" s="425"/>
      <c r="DS17" s="425"/>
      <c r="DT17" s="425"/>
      <c r="DU17" s="425"/>
      <c r="DV17" s="425"/>
      <c r="DW17" s="425"/>
      <c r="DX17" s="425"/>
      <c r="DY17" s="425"/>
      <c r="DZ17" s="425"/>
      <c r="EA17" s="425"/>
      <c r="EB17" s="425"/>
      <c r="EC17" s="425"/>
      <c r="ED17" s="425"/>
      <c r="EE17" s="425"/>
      <c r="EF17" s="425"/>
      <c r="EG17" s="425"/>
      <c r="EH17" s="425"/>
      <c r="EK17" s="55"/>
      <c r="EL17" s="423"/>
      <c r="EO17" s="426"/>
      <c r="EP17" s="427"/>
      <c r="EQ17" s="428"/>
      <c r="ER17" s="428"/>
      <c r="ES17" s="428"/>
      <c r="ET17" s="428"/>
      <c r="EU17" s="426"/>
      <c r="EV17" s="427"/>
      <c r="EW17" s="428"/>
      <c r="EX17" s="428"/>
      <c r="EY17" s="428"/>
      <c r="EZ17" s="428"/>
      <c r="FA17" s="426"/>
      <c r="FB17" s="427"/>
      <c r="FC17" s="428"/>
      <c r="FD17" s="428"/>
      <c r="FE17" s="428"/>
      <c r="FF17" s="428"/>
    </row>
    <row r="18" spans="1:162" ht="11.85" customHeight="1" x14ac:dyDescent="0.25">
      <c r="A18" s="931">
        <v>14</v>
      </c>
      <c r="B18" s="932" t="str">
        <f>Ст.прогноза!I16</f>
        <v>Мск.</v>
      </c>
      <c r="C18" s="932" t="str">
        <f>Ст.прогноза!D16</f>
        <v>Московско-Смоленский</v>
      </c>
      <c r="D18" s="933" t="str">
        <f>Ст.прогноза!E16</f>
        <v>Калуга</v>
      </c>
      <c r="E18" s="934">
        <f>Ст.прогноза!G16</f>
        <v>0</v>
      </c>
      <c r="F18" s="429"/>
      <c r="G18" s="430"/>
      <c r="H18" s="429"/>
      <c r="I18" s="430"/>
      <c r="J18" s="429"/>
      <c r="K18" s="430"/>
      <c r="L18" s="431"/>
      <c r="M18" s="432"/>
      <c r="N18" s="431"/>
      <c r="O18" s="432"/>
      <c r="P18" s="431"/>
      <c r="Q18" s="433"/>
      <c r="R18" s="650"/>
      <c r="S18" s="651"/>
      <c r="T18" s="650"/>
      <c r="U18" s="651"/>
      <c r="V18" s="650"/>
      <c r="W18" s="651"/>
      <c r="X18" s="434"/>
      <c r="Y18" s="417"/>
      <c r="Z18" s="434"/>
      <c r="AA18" s="417"/>
      <c r="AB18" s="434"/>
      <c r="AC18" s="417"/>
      <c r="AD18" s="435"/>
      <c r="AE18" s="436"/>
      <c r="AF18" s="435"/>
      <c r="AG18" s="436"/>
      <c r="AH18" s="435"/>
      <c r="AI18" s="436"/>
      <c r="AJ18" s="693"/>
      <c r="AK18" s="694"/>
      <c r="AL18" s="693"/>
      <c r="AM18" s="694"/>
      <c r="AN18" s="693"/>
      <c r="AO18" s="694"/>
      <c r="AP18" s="420"/>
      <c r="AQ18" s="420"/>
      <c r="AR18" s="420"/>
      <c r="AS18" s="420"/>
      <c r="AT18" s="420"/>
      <c r="AU18" s="420"/>
      <c r="AV18" s="420"/>
      <c r="AW18" s="420"/>
      <c r="AX18" s="420"/>
      <c r="AY18" s="420"/>
      <c r="AZ18" s="420"/>
      <c r="BA18" s="420"/>
      <c r="BB18" s="420"/>
      <c r="BC18" s="420"/>
      <c r="BD18" s="420"/>
      <c r="BE18" s="420"/>
      <c r="BF18" s="420"/>
      <c r="BG18" s="420"/>
      <c r="BH18" s="420"/>
      <c r="BI18" s="420"/>
      <c r="BJ18" s="420"/>
      <c r="BK18" s="420"/>
      <c r="BL18" s="420"/>
      <c r="BM18" s="420"/>
      <c r="BN18" s="420"/>
      <c r="BO18" s="420"/>
      <c r="BP18" s="420"/>
      <c r="BQ18" s="420"/>
      <c r="BR18" s="420"/>
      <c r="BS18" s="420"/>
      <c r="BT18" s="420"/>
      <c r="BU18" s="420"/>
      <c r="BV18" s="420"/>
      <c r="BW18" s="420"/>
      <c r="BX18" s="420"/>
      <c r="BY18" s="420"/>
      <c r="BZ18" s="420"/>
      <c r="CA18" s="420"/>
      <c r="CB18" s="420"/>
      <c r="CC18" s="420"/>
      <c r="CD18" s="420"/>
      <c r="CE18" s="420"/>
      <c r="CF18" s="420"/>
      <c r="CG18" s="420"/>
      <c r="CH18" s="420"/>
      <c r="CI18" s="420"/>
      <c r="CJ18" s="420"/>
      <c r="CK18" s="421"/>
      <c r="CL18" s="421"/>
      <c r="CN18" s="437"/>
      <c r="CO18" s="55"/>
      <c r="CP18" s="55"/>
      <c r="CQ18" s="55"/>
      <c r="CR18" s="55"/>
      <c r="CS18" s="55"/>
      <c r="CT18" s="55"/>
      <c r="CU18" s="55"/>
      <c r="CV18" s="55"/>
      <c r="DD18" s="55"/>
      <c r="DE18" s="423"/>
      <c r="DG18" s="425"/>
      <c r="DH18" s="425"/>
      <c r="DI18" s="425"/>
      <c r="DJ18" s="425"/>
      <c r="DK18" s="425"/>
      <c r="DL18" s="425"/>
      <c r="DM18" s="425"/>
      <c r="DN18" s="425"/>
      <c r="DO18" s="425"/>
      <c r="DP18" s="425"/>
      <c r="DQ18" s="425"/>
      <c r="DR18" s="425"/>
      <c r="DS18" s="425"/>
      <c r="DT18" s="425"/>
      <c r="DU18" s="425"/>
      <c r="DV18" s="425"/>
      <c r="DW18" s="425"/>
      <c r="DX18" s="425"/>
      <c r="DY18" s="425"/>
      <c r="DZ18" s="425"/>
      <c r="EA18" s="425"/>
      <c r="EB18" s="425"/>
      <c r="EC18" s="425"/>
      <c r="ED18" s="425"/>
      <c r="EE18" s="425"/>
      <c r="EF18" s="425"/>
      <c r="EG18" s="425"/>
      <c r="EH18" s="425"/>
      <c r="EO18" s="438"/>
      <c r="EP18" s="427"/>
      <c r="EQ18" s="428"/>
      <c r="ER18" s="428"/>
      <c r="ES18" s="428"/>
      <c r="ET18" s="428"/>
      <c r="EU18" s="438"/>
      <c r="EV18" s="427"/>
      <c r="EW18" s="428"/>
      <c r="EX18" s="428"/>
      <c r="EY18" s="428"/>
      <c r="EZ18" s="428"/>
      <c r="FA18" s="438"/>
      <c r="FB18" s="427"/>
      <c r="FC18" s="428"/>
      <c r="FD18" s="428"/>
      <c r="FE18" s="428"/>
      <c r="FF18" s="428"/>
    </row>
    <row r="19" spans="1:162" ht="11.85" customHeight="1" x14ac:dyDescent="0.25">
      <c r="A19" s="931">
        <v>15</v>
      </c>
      <c r="B19" s="932" t="str">
        <f>Ст.прогноза!I17</f>
        <v>Мск.</v>
      </c>
      <c r="C19" s="932" t="str">
        <f>Ст.прогноза!D17</f>
        <v>Тульский</v>
      </c>
      <c r="D19" s="933" t="str">
        <f>Ст.прогноза!E17</f>
        <v>Тула</v>
      </c>
      <c r="E19" s="934">
        <f>Ст.прогноза!G17</f>
        <v>0</v>
      </c>
      <c r="F19" s="429"/>
      <c r="G19" s="430"/>
      <c r="H19" s="429"/>
      <c r="I19" s="430"/>
      <c r="J19" s="429"/>
      <c r="K19" s="430"/>
      <c r="L19" s="431"/>
      <c r="M19" s="432"/>
      <c r="N19" s="431"/>
      <c r="O19" s="432"/>
      <c r="P19" s="431"/>
      <c r="Q19" s="433"/>
      <c r="R19" s="650"/>
      <c r="S19" s="651"/>
      <c r="T19" s="650"/>
      <c r="U19" s="651"/>
      <c r="V19" s="650"/>
      <c r="W19" s="651"/>
      <c r="X19" s="434"/>
      <c r="Y19" s="417"/>
      <c r="Z19" s="434"/>
      <c r="AA19" s="417"/>
      <c r="AB19" s="434"/>
      <c r="AC19" s="417"/>
      <c r="AD19" s="435"/>
      <c r="AE19" s="436"/>
      <c r="AF19" s="435"/>
      <c r="AG19" s="436"/>
      <c r="AH19" s="435"/>
      <c r="AI19" s="436"/>
      <c r="AJ19" s="693"/>
      <c r="AK19" s="694"/>
      <c r="AL19" s="693"/>
      <c r="AM19" s="694"/>
      <c r="AN19" s="693"/>
      <c r="AO19" s="694"/>
      <c r="AP19" s="420"/>
      <c r="AQ19" s="420"/>
      <c r="AR19" s="420"/>
      <c r="AS19" s="420"/>
      <c r="AT19" s="420"/>
      <c r="AU19" s="420"/>
      <c r="AV19" s="420"/>
      <c r="AW19" s="420"/>
      <c r="AX19" s="420"/>
      <c r="AY19" s="420"/>
      <c r="AZ19" s="420"/>
      <c r="BA19" s="420"/>
      <c r="BB19" s="420"/>
      <c r="BC19" s="420"/>
      <c r="BD19" s="420"/>
      <c r="BE19" s="420"/>
      <c r="BF19" s="420"/>
      <c r="BG19" s="420"/>
      <c r="BH19" s="420"/>
      <c r="BI19" s="420"/>
      <c r="BJ19" s="420"/>
      <c r="BK19" s="420"/>
      <c r="BL19" s="420"/>
      <c r="BM19" s="420"/>
      <c r="BN19" s="420"/>
      <c r="BO19" s="420"/>
      <c r="BP19" s="420"/>
      <c r="BQ19" s="420"/>
      <c r="BR19" s="420"/>
      <c r="BS19" s="420"/>
      <c r="BT19" s="420"/>
      <c r="BU19" s="420"/>
      <c r="BV19" s="420"/>
      <c r="BW19" s="420"/>
      <c r="BX19" s="420"/>
      <c r="BY19" s="420"/>
      <c r="BZ19" s="420"/>
      <c r="CA19" s="420"/>
      <c r="CB19" s="420"/>
      <c r="CC19" s="420"/>
      <c r="CD19" s="420"/>
      <c r="CE19" s="420"/>
      <c r="CF19" s="420"/>
      <c r="CG19" s="420"/>
      <c r="CH19" s="420"/>
      <c r="CI19" s="420"/>
      <c r="CJ19" s="420"/>
      <c r="CK19" s="421"/>
      <c r="CL19" s="421"/>
      <c r="CN19" s="437"/>
      <c r="CO19" s="55"/>
      <c r="CP19" s="55"/>
      <c r="CQ19" s="55"/>
      <c r="CR19" s="55"/>
      <c r="CS19" s="55"/>
      <c r="CT19" s="55"/>
      <c r="CU19" s="55"/>
      <c r="CV19" s="55"/>
      <c r="DD19" s="55"/>
      <c r="DE19" s="423"/>
      <c r="DG19" s="425"/>
      <c r="DH19" s="425"/>
      <c r="DI19" s="425"/>
      <c r="DJ19" s="425"/>
      <c r="DK19" s="425"/>
      <c r="DL19" s="425"/>
      <c r="DM19" s="425"/>
      <c r="DN19" s="425"/>
      <c r="DO19" s="425"/>
      <c r="DP19" s="425"/>
      <c r="DQ19" s="425"/>
      <c r="DR19" s="425"/>
      <c r="DS19" s="425"/>
      <c r="DT19" s="425"/>
      <c r="DU19" s="425"/>
      <c r="DV19" s="425"/>
      <c r="DW19" s="425"/>
      <c r="DX19" s="425"/>
      <c r="DY19" s="425"/>
      <c r="DZ19" s="425"/>
      <c r="EA19" s="425"/>
      <c r="EB19" s="425"/>
      <c r="EC19" s="425"/>
      <c r="ED19" s="425"/>
      <c r="EE19" s="425"/>
      <c r="EF19" s="425"/>
      <c r="EG19" s="425"/>
      <c r="EH19" s="425"/>
      <c r="EK19" s="55"/>
      <c r="EL19" s="423"/>
      <c r="EO19" s="426"/>
      <c r="EP19" s="427"/>
      <c r="EQ19" s="428"/>
      <c r="ER19" s="428"/>
      <c r="ES19" s="428"/>
      <c r="ET19" s="428"/>
      <c r="EU19" s="426"/>
      <c r="EV19" s="427"/>
      <c r="EW19" s="428"/>
      <c r="EX19" s="428"/>
      <c r="EY19" s="428"/>
      <c r="EZ19" s="428"/>
      <c r="FA19" s="426"/>
      <c r="FB19" s="427"/>
      <c r="FC19" s="428"/>
      <c r="FD19" s="428"/>
      <c r="FE19" s="428"/>
      <c r="FF19" s="428"/>
    </row>
    <row r="20" spans="1:162" ht="11.85" customHeight="1" x14ac:dyDescent="0.25">
      <c r="A20" s="931">
        <v>16</v>
      </c>
      <c r="B20" s="932" t="str">
        <f>Ст.прогноза!I18</f>
        <v>Мск.</v>
      </c>
      <c r="C20" s="932" t="str">
        <f>Ст.прогноза!D18</f>
        <v>Орловско-Курский</v>
      </c>
      <c r="D20" s="933" t="str">
        <f>Ст.прогноза!E18</f>
        <v>Курск</v>
      </c>
      <c r="E20" s="934">
        <f>Ст.прогноза!G18</f>
        <v>0</v>
      </c>
      <c r="F20" s="429"/>
      <c r="G20" s="430"/>
      <c r="H20" s="429"/>
      <c r="I20" s="430"/>
      <c r="J20" s="429"/>
      <c r="K20" s="430"/>
      <c r="L20" s="431"/>
      <c r="M20" s="432"/>
      <c r="N20" s="431"/>
      <c r="O20" s="432"/>
      <c r="P20" s="431"/>
      <c r="Q20" s="433"/>
      <c r="R20" s="650"/>
      <c r="S20" s="651"/>
      <c r="T20" s="650"/>
      <c r="U20" s="651"/>
      <c r="V20" s="650"/>
      <c r="W20" s="651"/>
      <c r="X20" s="434"/>
      <c r="Y20" s="417"/>
      <c r="Z20" s="434"/>
      <c r="AA20" s="417"/>
      <c r="AB20" s="434"/>
      <c r="AC20" s="417"/>
      <c r="AD20" s="435"/>
      <c r="AE20" s="436"/>
      <c r="AF20" s="435"/>
      <c r="AG20" s="436"/>
      <c r="AH20" s="435"/>
      <c r="AI20" s="436"/>
      <c r="AJ20" s="693"/>
      <c r="AK20" s="694"/>
      <c r="AL20" s="693"/>
      <c r="AM20" s="694"/>
      <c r="AN20" s="693"/>
      <c r="AO20" s="694"/>
      <c r="AP20" s="420"/>
      <c r="AQ20" s="420"/>
      <c r="AR20" s="420"/>
      <c r="AS20" s="420"/>
      <c r="AT20" s="420"/>
      <c r="AU20" s="420"/>
      <c r="AV20" s="420"/>
      <c r="AW20" s="420"/>
      <c r="AX20" s="420"/>
      <c r="AY20" s="420"/>
      <c r="AZ20" s="420"/>
      <c r="BA20" s="420"/>
      <c r="BB20" s="420"/>
      <c r="BC20" s="420"/>
      <c r="BD20" s="420"/>
      <c r="BE20" s="420"/>
      <c r="BF20" s="420"/>
      <c r="BG20" s="420"/>
      <c r="BH20" s="420"/>
      <c r="BI20" s="420"/>
      <c r="BJ20" s="420"/>
      <c r="BK20" s="420"/>
      <c r="BL20" s="420"/>
      <c r="BM20" s="420"/>
      <c r="BN20" s="420"/>
      <c r="BO20" s="420"/>
      <c r="BP20" s="420"/>
      <c r="BQ20" s="420"/>
      <c r="BR20" s="420"/>
      <c r="BS20" s="420"/>
      <c r="BT20" s="420"/>
      <c r="BU20" s="420"/>
      <c r="BV20" s="420"/>
      <c r="BW20" s="420"/>
      <c r="BX20" s="420"/>
      <c r="BY20" s="420"/>
      <c r="BZ20" s="420"/>
      <c r="CA20" s="420"/>
      <c r="CB20" s="420"/>
      <c r="CC20" s="420"/>
      <c r="CD20" s="420"/>
      <c r="CE20" s="420"/>
      <c r="CF20" s="420"/>
      <c r="CG20" s="420"/>
      <c r="CH20" s="420"/>
      <c r="CI20" s="420"/>
      <c r="CJ20" s="420"/>
      <c r="CK20" s="421"/>
      <c r="CL20" s="421"/>
      <c r="CN20" s="437"/>
      <c r="CO20" s="55"/>
      <c r="CP20" s="55"/>
      <c r="CQ20" s="55"/>
      <c r="CR20" s="55"/>
      <c r="CS20" s="55"/>
      <c r="CT20" s="55"/>
      <c r="CU20" s="55"/>
      <c r="CV20" s="55"/>
      <c r="DD20" s="55"/>
      <c r="DE20" s="423"/>
      <c r="DG20" s="425"/>
      <c r="DH20" s="425"/>
      <c r="DI20" s="425"/>
      <c r="DJ20" s="425"/>
      <c r="DK20" s="425"/>
      <c r="DL20" s="425"/>
      <c r="DM20" s="425"/>
      <c r="DN20" s="425"/>
      <c r="DO20" s="425"/>
      <c r="DP20" s="425"/>
      <c r="DQ20" s="425"/>
      <c r="DR20" s="425"/>
      <c r="DS20" s="425"/>
      <c r="DT20" s="425"/>
      <c r="DU20" s="425"/>
      <c r="DV20" s="425"/>
      <c r="DW20" s="425"/>
      <c r="DX20" s="425"/>
      <c r="DY20" s="425"/>
      <c r="DZ20" s="425"/>
      <c r="EA20" s="425"/>
      <c r="EB20" s="425"/>
      <c r="EC20" s="425"/>
      <c r="ED20" s="425"/>
      <c r="EE20" s="425"/>
      <c r="EF20" s="425"/>
      <c r="EG20" s="425"/>
      <c r="EH20" s="425"/>
      <c r="EO20" s="438"/>
      <c r="EP20" s="427"/>
      <c r="EQ20" s="428"/>
      <c r="ER20" s="428"/>
      <c r="ES20" s="428"/>
      <c r="ET20" s="428"/>
      <c r="EU20" s="438"/>
      <c r="EV20" s="427"/>
      <c r="EW20" s="428"/>
      <c r="EX20" s="428"/>
      <c r="EY20" s="428"/>
      <c r="EZ20" s="428"/>
      <c r="FA20" s="438"/>
      <c r="FB20" s="427"/>
      <c r="FC20" s="428"/>
      <c r="FD20" s="428"/>
      <c r="FE20" s="428"/>
      <c r="FF20" s="428"/>
    </row>
    <row r="21" spans="1:162" ht="11.85" customHeight="1" x14ac:dyDescent="0.25">
      <c r="A21" s="931">
        <v>17</v>
      </c>
      <c r="B21" s="932" t="str">
        <f>Ст.прогноза!I19</f>
        <v>Мск.</v>
      </c>
      <c r="C21" s="932" t="str">
        <f>Ст.прогноза!D19</f>
        <v>Смоленский</v>
      </c>
      <c r="D21" s="933" t="str">
        <f>Ст.прогноза!E19</f>
        <v>Смоленск</v>
      </c>
      <c r="E21" s="934">
        <f>Ст.прогноза!G19</f>
        <v>0</v>
      </c>
      <c r="F21" s="429"/>
      <c r="G21" s="430"/>
      <c r="H21" s="429"/>
      <c r="I21" s="430"/>
      <c r="J21" s="429"/>
      <c r="K21" s="430"/>
      <c r="L21" s="431"/>
      <c r="M21" s="432"/>
      <c r="N21" s="431"/>
      <c r="O21" s="432"/>
      <c r="P21" s="431"/>
      <c r="Q21" s="433"/>
      <c r="R21" s="650"/>
      <c r="S21" s="651"/>
      <c r="T21" s="650"/>
      <c r="U21" s="651"/>
      <c r="V21" s="650"/>
      <c r="W21" s="651"/>
      <c r="X21" s="434"/>
      <c r="Y21" s="417"/>
      <c r="Z21" s="434"/>
      <c r="AA21" s="417"/>
      <c r="AB21" s="434"/>
      <c r="AC21" s="417"/>
      <c r="AD21" s="435"/>
      <c r="AE21" s="436"/>
      <c r="AF21" s="435"/>
      <c r="AG21" s="436"/>
      <c r="AH21" s="435"/>
      <c r="AI21" s="436"/>
      <c r="AJ21" s="693"/>
      <c r="AK21" s="694"/>
      <c r="AL21" s="693"/>
      <c r="AM21" s="694"/>
      <c r="AN21" s="693"/>
      <c r="AO21" s="694"/>
      <c r="AP21" s="420"/>
      <c r="AQ21" s="420"/>
      <c r="AR21" s="420"/>
      <c r="AS21" s="420"/>
      <c r="AT21" s="420"/>
      <c r="AU21" s="420"/>
      <c r="AV21" s="420"/>
      <c r="AW21" s="420"/>
      <c r="AX21" s="420"/>
      <c r="AY21" s="420"/>
      <c r="AZ21" s="420"/>
      <c r="BA21" s="420"/>
      <c r="BB21" s="420"/>
      <c r="BC21" s="420"/>
      <c r="BD21" s="420"/>
      <c r="BE21" s="420"/>
      <c r="BF21" s="420"/>
      <c r="BG21" s="420"/>
      <c r="BH21" s="420"/>
      <c r="BI21" s="420"/>
      <c r="BJ21" s="420"/>
      <c r="BK21" s="420"/>
      <c r="BL21" s="420"/>
      <c r="BM21" s="420"/>
      <c r="BN21" s="420"/>
      <c r="BO21" s="420"/>
      <c r="BP21" s="420"/>
      <c r="BQ21" s="420"/>
      <c r="BR21" s="420"/>
      <c r="BS21" s="420"/>
      <c r="BT21" s="420"/>
      <c r="BU21" s="420"/>
      <c r="BV21" s="420"/>
      <c r="BW21" s="420"/>
      <c r="BX21" s="420"/>
      <c r="BY21" s="420"/>
      <c r="BZ21" s="420"/>
      <c r="CA21" s="420"/>
      <c r="CB21" s="420"/>
      <c r="CC21" s="420"/>
      <c r="CD21" s="420"/>
      <c r="CE21" s="420"/>
      <c r="CF21" s="420"/>
      <c r="CG21" s="420"/>
      <c r="CH21" s="420"/>
      <c r="CI21" s="420"/>
      <c r="CJ21" s="420"/>
      <c r="CK21" s="421"/>
      <c r="CL21" s="421"/>
      <c r="CN21" s="437"/>
      <c r="CO21" s="55"/>
      <c r="CP21" s="55"/>
      <c r="CQ21" s="55"/>
      <c r="CR21" s="55"/>
      <c r="CS21" s="55"/>
      <c r="CT21" s="55"/>
      <c r="CU21" s="55"/>
      <c r="CV21" s="55"/>
      <c r="DD21" s="55"/>
      <c r="DE21" s="423"/>
      <c r="DG21" s="425"/>
      <c r="DH21" s="425"/>
      <c r="DI21" s="425"/>
      <c r="DJ21" s="425"/>
      <c r="DK21" s="425"/>
      <c r="DL21" s="425"/>
      <c r="DM21" s="425"/>
      <c r="DN21" s="425"/>
      <c r="DO21" s="425"/>
      <c r="DP21" s="425"/>
      <c r="DQ21" s="425"/>
      <c r="DR21" s="425"/>
      <c r="DS21" s="425"/>
      <c r="DT21" s="425"/>
      <c r="DU21" s="425"/>
      <c r="DV21" s="425"/>
      <c r="DW21" s="425"/>
      <c r="DX21" s="425"/>
      <c r="DY21" s="425"/>
      <c r="DZ21" s="425"/>
      <c r="EA21" s="425"/>
      <c r="EB21" s="425"/>
      <c r="EC21" s="425"/>
      <c r="ED21" s="425"/>
      <c r="EE21" s="425"/>
      <c r="EF21" s="425"/>
      <c r="EG21" s="425"/>
      <c r="EH21" s="425"/>
      <c r="EK21" s="55"/>
      <c r="EL21" s="423"/>
      <c r="EO21" s="426"/>
      <c r="EP21" s="427"/>
      <c r="EQ21" s="428"/>
      <c r="ER21" s="428"/>
      <c r="ES21" s="428"/>
      <c r="ET21" s="428"/>
      <c r="EU21" s="426"/>
      <c r="EV21" s="427"/>
      <c r="EW21" s="428"/>
      <c r="EX21" s="428"/>
      <c r="EY21" s="428"/>
      <c r="EZ21" s="428"/>
      <c r="FA21" s="426"/>
      <c r="FB21" s="427"/>
      <c r="FC21" s="428"/>
      <c r="FD21" s="428"/>
      <c r="FE21" s="428"/>
      <c r="FF21" s="428"/>
    </row>
    <row r="22" spans="1:162" ht="11.85" customHeight="1" x14ac:dyDescent="0.25">
      <c r="A22" s="931">
        <v>18</v>
      </c>
      <c r="B22" s="932" t="str">
        <f>Ст.прогноза!I20</f>
        <v>Мск.</v>
      </c>
      <c r="C22" s="932" t="str">
        <f>Ст.прогноза!D20</f>
        <v>Брянский</v>
      </c>
      <c r="D22" s="933" t="str">
        <f>Ст.прогноза!E20</f>
        <v>Брянск</v>
      </c>
      <c r="E22" s="934">
        <f>Ст.прогноза!G20</f>
        <v>0</v>
      </c>
      <c r="F22" s="429"/>
      <c r="G22" s="430"/>
      <c r="H22" s="429"/>
      <c r="I22" s="430"/>
      <c r="J22" s="429"/>
      <c r="K22" s="430"/>
      <c r="L22" s="431"/>
      <c r="M22" s="432"/>
      <c r="N22" s="431"/>
      <c r="O22" s="432"/>
      <c r="P22" s="431"/>
      <c r="Q22" s="433"/>
      <c r="R22" s="650"/>
      <c r="S22" s="651"/>
      <c r="T22" s="650"/>
      <c r="U22" s="651"/>
      <c r="V22" s="650"/>
      <c r="W22" s="651"/>
      <c r="X22" s="434"/>
      <c r="Y22" s="417"/>
      <c r="Z22" s="434"/>
      <c r="AA22" s="417"/>
      <c r="AB22" s="434"/>
      <c r="AC22" s="417"/>
      <c r="AD22" s="435"/>
      <c r="AE22" s="436"/>
      <c r="AF22" s="435"/>
      <c r="AG22" s="436"/>
      <c r="AH22" s="435"/>
      <c r="AI22" s="436"/>
      <c r="AJ22" s="693"/>
      <c r="AK22" s="694"/>
      <c r="AL22" s="693"/>
      <c r="AM22" s="694"/>
      <c r="AN22" s="693"/>
      <c r="AO22" s="694"/>
      <c r="AP22" s="420"/>
      <c r="AQ22" s="420"/>
      <c r="AR22" s="420"/>
      <c r="AS22" s="420"/>
      <c r="AT22" s="420"/>
      <c r="AU22" s="420"/>
      <c r="AV22" s="420"/>
      <c r="AW22" s="420"/>
      <c r="AX22" s="420"/>
      <c r="AY22" s="420"/>
      <c r="AZ22" s="420"/>
      <c r="BA22" s="420"/>
      <c r="BB22" s="420"/>
      <c r="BC22" s="420"/>
      <c r="BD22" s="420"/>
      <c r="BE22" s="420"/>
      <c r="BF22" s="420"/>
      <c r="BG22" s="420"/>
      <c r="BH22" s="420"/>
      <c r="BI22" s="420"/>
      <c r="BJ22" s="420"/>
      <c r="BK22" s="420"/>
      <c r="BL22" s="420"/>
      <c r="BM22" s="420"/>
      <c r="BN22" s="420"/>
      <c r="BO22" s="420"/>
      <c r="BP22" s="420"/>
      <c r="BQ22" s="420"/>
      <c r="BR22" s="420"/>
      <c r="BS22" s="420"/>
      <c r="BT22" s="420"/>
      <c r="BU22" s="420"/>
      <c r="BV22" s="420"/>
      <c r="BW22" s="420"/>
      <c r="BX22" s="420"/>
      <c r="BY22" s="420"/>
      <c r="BZ22" s="420"/>
      <c r="CA22" s="420"/>
      <c r="CB22" s="420"/>
      <c r="CC22" s="420"/>
      <c r="CD22" s="420"/>
      <c r="CE22" s="420"/>
      <c r="CF22" s="420"/>
      <c r="CG22" s="420"/>
      <c r="CH22" s="420"/>
      <c r="CI22" s="420"/>
      <c r="CJ22" s="420"/>
      <c r="CK22" s="421"/>
      <c r="CL22" s="421"/>
      <c r="CN22" s="437"/>
      <c r="CO22" s="55"/>
      <c r="CP22" s="55"/>
      <c r="CQ22" s="55"/>
      <c r="CR22" s="55"/>
      <c r="CS22" s="55"/>
      <c r="CT22" s="55"/>
      <c r="CU22" s="55"/>
      <c r="CV22" s="55"/>
      <c r="DD22" s="55"/>
      <c r="DE22" s="423"/>
      <c r="DG22" s="425"/>
      <c r="DH22" s="425"/>
      <c r="DI22" s="425"/>
      <c r="DJ22" s="425"/>
      <c r="DK22" s="425"/>
      <c r="DL22" s="425"/>
      <c r="DM22" s="425"/>
      <c r="DN22" s="425"/>
      <c r="DO22" s="425"/>
      <c r="DP22" s="425"/>
      <c r="DQ22" s="425"/>
      <c r="DR22" s="425"/>
      <c r="DS22" s="425"/>
      <c r="DT22" s="425"/>
      <c r="DU22" s="425"/>
      <c r="DV22" s="425"/>
      <c r="DW22" s="425"/>
      <c r="DX22" s="425"/>
      <c r="DY22" s="425"/>
      <c r="DZ22" s="425"/>
      <c r="EA22" s="425"/>
      <c r="EB22" s="425"/>
      <c r="EC22" s="425"/>
      <c r="ED22" s="425"/>
      <c r="EE22" s="425"/>
      <c r="EF22" s="425"/>
      <c r="EG22" s="425"/>
      <c r="EH22" s="425"/>
      <c r="EO22" s="438"/>
      <c r="EP22" s="427"/>
      <c r="EQ22" s="428"/>
      <c r="ER22" s="428"/>
      <c r="ES22" s="428"/>
      <c r="ET22" s="428"/>
      <c r="EU22" s="438"/>
      <c r="EV22" s="427"/>
      <c r="EW22" s="428"/>
      <c r="EX22" s="428"/>
      <c r="EY22" s="428"/>
      <c r="EZ22" s="428"/>
      <c r="FA22" s="438"/>
      <c r="FB22" s="427"/>
      <c r="FC22" s="428"/>
      <c r="FD22" s="428"/>
      <c r="FE22" s="428"/>
      <c r="FF22" s="428"/>
    </row>
    <row r="23" spans="1:162" ht="11.85" customHeight="1" x14ac:dyDescent="0.25">
      <c r="A23" s="931">
        <v>19</v>
      </c>
      <c r="B23" s="932" t="str">
        <f>Ст.прогноза!I21</f>
        <v>Мск.</v>
      </c>
      <c r="C23" s="932" t="str">
        <f>Ст.прогноза!D21</f>
        <v>Смоленский</v>
      </c>
      <c r="D23" s="933" t="str">
        <f>Ст.прогноза!E21</f>
        <v>Вязьма</v>
      </c>
      <c r="E23" s="934">
        <f>Ст.прогноза!G21</f>
        <v>0</v>
      </c>
      <c r="F23" s="429"/>
      <c r="G23" s="430"/>
      <c r="H23" s="429"/>
      <c r="I23" s="430"/>
      <c r="J23" s="429"/>
      <c r="K23" s="430"/>
      <c r="L23" s="431"/>
      <c r="M23" s="432"/>
      <c r="N23" s="431"/>
      <c r="O23" s="432"/>
      <c r="P23" s="431"/>
      <c r="Q23" s="433"/>
      <c r="R23" s="650"/>
      <c r="S23" s="651"/>
      <c r="T23" s="650"/>
      <c r="U23" s="651"/>
      <c r="V23" s="650"/>
      <c r="W23" s="651"/>
      <c r="X23" s="434"/>
      <c r="Y23" s="417"/>
      <c r="Z23" s="434"/>
      <c r="AA23" s="417"/>
      <c r="AB23" s="434"/>
      <c r="AC23" s="417"/>
      <c r="AD23" s="435"/>
      <c r="AE23" s="436"/>
      <c r="AF23" s="435"/>
      <c r="AG23" s="436"/>
      <c r="AH23" s="435"/>
      <c r="AI23" s="436"/>
      <c r="AJ23" s="693"/>
      <c r="AK23" s="694"/>
      <c r="AL23" s="693"/>
      <c r="AM23" s="694"/>
      <c r="AN23" s="693"/>
      <c r="AO23" s="694"/>
      <c r="AP23" s="420"/>
      <c r="AQ23" s="420"/>
      <c r="AR23" s="420"/>
      <c r="AS23" s="420"/>
      <c r="AT23" s="420"/>
      <c r="AU23" s="420"/>
      <c r="AV23" s="420"/>
      <c r="AW23" s="420"/>
      <c r="AX23" s="420"/>
      <c r="AY23" s="420"/>
      <c r="AZ23" s="420"/>
      <c r="BA23" s="420"/>
      <c r="BB23" s="420"/>
      <c r="BC23" s="420"/>
      <c r="BD23" s="420"/>
      <c r="BE23" s="420"/>
      <c r="BF23" s="420"/>
      <c r="BG23" s="420"/>
      <c r="BH23" s="420"/>
      <c r="BI23" s="420"/>
      <c r="BJ23" s="420"/>
      <c r="BK23" s="420"/>
      <c r="BL23" s="420"/>
      <c r="BM23" s="420"/>
      <c r="BN23" s="420"/>
      <c r="BO23" s="420"/>
      <c r="BP23" s="420"/>
      <c r="BQ23" s="420"/>
      <c r="BR23" s="420"/>
      <c r="BS23" s="420"/>
      <c r="BT23" s="420"/>
      <c r="BU23" s="420"/>
      <c r="BV23" s="420"/>
      <c r="BW23" s="420"/>
      <c r="BX23" s="420"/>
      <c r="BY23" s="420"/>
      <c r="BZ23" s="420"/>
      <c r="CA23" s="420"/>
      <c r="CB23" s="420"/>
      <c r="CC23" s="420"/>
      <c r="CD23" s="420"/>
      <c r="CE23" s="420"/>
      <c r="CF23" s="420"/>
      <c r="CG23" s="420"/>
      <c r="CH23" s="420"/>
      <c r="CI23" s="420"/>
      <c r="CJ23" s="420"/>
      <c r="CK23" s="421"/>
      <c r="CL23" s="421"/>
      <c r="CN23" s="437"/>
      <c r="CO23" s="55"/>
      <c r="CP23" s="55"/>
      <c r="CQ23" s="55"/>
      <c r="CR23" s="55"/>
      <c r="CS23" s="55"/>
      <c r="CT23" s="55"/>
      <c r="CU23" s="55"/>
      <c r="CV23" s="55"/>
      <c r="DD23" s="55"/>
      <c r="DE23" s="423"/>
      <c r="DG23" s="425"/>
      <c r="DH23" s="425"/>
      <c r="DI23" s="425"/>
      <c r="DJ23" s="425"/>
      <c r="DK23" s="425"/>
      <c r="DL23" s="425"/>
      <c r="DM23" s="425"/>
      <c r="DN23" s="425"/>
      <c r="DO23" s="425"/>
      <c r="DP23" s="425"/>
      <c r="DQ23" s="425"/>
      <c r="DR23" s="425"/>
      <c r="DS23" s="425"/>
      <c r="DT23" s="425"/>
      <c r="DU23" s="425"/>
      <c r="DV23" s="425"/>
      <c r="DW23" s="425"/>
      <c r="DX23" s="425"/>
      <c r="DY23" s="425"/>
      <c r="DZ23" s="425"/>
      <c r="EA23" s="425"/>
      <c r="EB23" s="425"/>
      <c r="EC23" s="425"/>
      <c r="ED23" s="425"/>
      <c r="EE23" s="425"/>
      <c r="EF23" s="425"/>
      <c r="EG23" s="425"/>
      <c r="EH23" s="425"/>
    </row>
    <row r="24" spans="1:162" ht="11.85" customHeight="1" x14ac:dyDescent="0.25">
      <c r="A24" s="947">
        <v>20</v>
      </c>
      <c r="B24" s="948" t="str">
        <f>Ст.прогноза!I22</f>
        <v>Мск.</v>
      </c>
      <c r="C24" s="948" t="str">
        <f>Ст.прогноза!D22</f>
        <v>Московско-Курский</v>
      </c>
      <c r="D24" s="949" t="str">
        <f>Ст.прогноза!E22</f>
        <v>Ожерелье</v>
      </c>
      <c r="E24" s="950">
        <f>Ст.прогноза!G22</f>
        <v>0</v>
      </c>
      <c r="F24" s="444"/>
      <c r="G24" s="445"/>
      <c r="H24" s="444"/>
      <c r="I24" s="445"/>
      <c r="J24" s="444"/>
      <c r="K24" s="445"/>
      <c r="L24" s="466"/>
      <c r="M24" s="471"/>
      <c r="N24" s="466"/>
      <c r="O24" s="471"/>
      <c r="P24" s="466"/>
      <c r="Q24" s="472"/>
      <c r="R24" s="652"/>
      <c r="S24" s="653"/>
      <c r="T24" s="652"/>
      <c r="U24" s="653"/>
      <c r="V24" s="652"/>
      <c r="W24" s="653"/>
      <c r="X24" s="473"/>
      <c r="Y24" s="474"/>
      <c r="Z24" s="473"/>
      <c r="AA24" s="474"/>
      <c r="AB24" s="473"/>
      <c r="AC24" s="474"/>
      <c r="AD24" s="475"/>
      <c r="AE24" s="476"/>
      <c r="AF24" s="475"/>
      <c r="AG24" s="476"/>
      <c r="AH24" s="475"/>
      <c r="AI24" s="476"/>
      <c r="AJ24" s="695"/>
      <c r="AK24" s="696"/>
      <c r="AL24" s="695"/>
      <c r="AM24" s="696"/>
      <c r="AN24" s="695"/>
      <c r="AO24" s="696"/>
      <c r="AP24" s="420"/>
      <c r="AQ24" s="420"/>
      <c r="AR24" s="420"/>
      <c r="AS24" s="420"/>
      <c r="AT24" s="420"/>
      <c r="AU24" s="420"/>
      <c r="AV24" s="420"/>
      <c r="AW24" s="420"/>
      <c r="AX24" s="420"/>
      <c r="AY24" s="420"/>
      <c r="AZ24" s="420"/>
      <c r="BA24" s="420"/>
      <c r="BB24" s="420"/>
      <c r="BC24" s="420"/>
      <c r="BD24" s="420"/>
      <c r="BE24" s="420"/>
      <c r="BF24" s="420"/>
      <c r="BG24" s="420"/>
      <c r="BH24" s="420"/>
      <c r="BI24" s="420"/>
      <c r="BJ24" s="420"/>
      <c r="BK24" s="420"/>
      <c r="BL24" s="420"/>
      <c r="BM24" s="420"/>
      <c r="BN24" s="420"/>
      <c r="BO24" s="420"/>
      <c r="BP24" s="420"/>
      <c r="BQ24" s="420"/>
      <c r="BR24" s="420"/>
      <c r="BS24" s="420"/>
      <c r="BT24" s="420"/>
      <c r="BU24" s="420"/>
      <c r="BV24" s="420"/>
      <c r="BW24" s="420"/>
      <c r="BX24" s="420"/>
      <c r="BY24" s="420"/>
      <c r="BZ24" s="420"/>
      <c r="CA24" s="420"/>
      <c r="CB24" s="420"/>
      <c r="CC24" s="420"/>
      <c r="CD24" s="420"/>
      <c r="CE24" s="420"/>
      <c r="CF24" s="420"/>
      <c r="CG24" s="420"/>
      <c r="CH24" s="420"/>
      <c r="CI24" s="420"/>
      <c r="CJ24" s="420"/>
      <c r="CK24" s="421"/>
      <c r="CL24" s="421"/>
      <c r="CN24" s="437"/>
      <c r="CO24" s="55"/>
      <c r="CP24" s="55"/>
      <c r="CQ24" s="55"/>
      <c r="CR24" s="55"/>
      <c r="CS24" s="55"/>
      <c r="CT24" s="55"/>
      <c r="CU24" s="55"/>
      <c r="CV24" s="55"/>
      <c r="DD24" s="55"/>
      <c r="DE24" s="423"/>
      <c r="DG24" s="425"/>
      <c r="DH24" s="425"/>
      <c r="DI24" s="425"/>
      <c r="DJ24" s="425"/>
      <c r="DK24" s="425"/>
      <c r="DL24" s="425"/>
      <c r="DM24" s="425"/>
      <c r="DN24" s="425"/>
      <c r="DO24" s="425"/>
      <c r="DP24" s="425"/>
      <c r="DQ24" s="425"/>
      <c r="DR24" s="425"/>
      <c r="DS24" s="425"/>
      <c r="DT24" s="425"/>
      <c r="DU24" s="425"/>
      <c r="DV24" s="425"/>
      <c r="DW24" s="425"/>
      <c r="DX24" s="425"/>
      <c r="DY24" s="425"/>
      <c r="DZ24" s="425"/>
      <c r="EA24" s="425"/>
      <c r="EB24" s="425"/>
      <c r="EC24" s="425"/>
      <c r="ED24" s="425"/>
      <c r="EE24" s="425"/>
      <c r="EF24" s="425"/>
      <c r="EG24" s="425"/>
      <c r="EH24" s="425"/>
    </row>
    <row r="25" spans="1:162" ht="11.85" customHeight="1" x14ac:dyDescent="0.25">
      <c r="A25" s="943">
        <v>21</v>
      </c>
      <c r="B25" s="944" t="str">
        <f>Ст.прогноза!I23</f>
        <v>Горк.</v>
      </c>
      <c r="C25" s="944" t="str">
        <f>Ст.прогноза!D23</f>
        <v>Муромский</v>
      </c>
      <c r="D25" s="945" t="str">
        <f>Ст.прогноза!E23</f>
        <v>Муром</v>
      </c>
      <c r="E25" s="946">
        <f>Ст.прогноза!G23</f>
        <v>0</v>
      </c>
      <c r="F25" s="460"/>
      <c r="G25" s="412"/>
      <c r="H25" s="460"/>
      <c r="I25" s="412"/>
      <c r="J25" s="460"/>
      <c r="K25" s="412"/>
      <c r="L25" s="461"/>
      <c r="M25" s="414"/>
      <c r="N25" s="461"/>
      <c r="O25" s="414"/>
      <c r="P25" s="461"/>
      <c r="Q25" s="415"/>
      <c r="R25" s="658"/>
      <c r="S25" s="659"/>
      <c r="T25" s="658"/>
      <c r="U25" s="659"/>
      <c r="V25" s="658"/>
      <c r="W25" s="659"/>
      <c r="X25" s="462"/>
      <c r="Y25" s="463"/>
      <c r="Z25" s="462"/>
      <c r="AA25" s="463"/>
      <c r="AB25" s="462"/>
      <c r="AC25" s="463"/>
      <c r="AD25" s="464"/>
      <c r="AE25" s="419"/>
      <c r="AF25" s="464"/>
      <c r="AG25" s="419"/>
      <c r="AH25" s="464"/>
      <c r="AI25" s="419"/>
      <c r="AJ25" s="704"/>
      <c r="AK25" s="705"/>
      <c r="AL25" s="704"/>
      <c r="AM25" s="705"/>
      <c r="AN25" s="704"/>
      <c r="AO25" s="705"/>
      <c r="AP25" s="420"/>
      <c r="AQ25" s="420"/>
      <c r="AR25" s="420"/>
      <c r="AS25" s="420"/>
      <c r="AT25" s="420"/>
      <c r="AU25" s="420"/>
      <c r="AV25" s="420"/>
      <c r="AW25" s="420"/>
      <c r="AX25" s="420"/>
      <c r="AY25" s="420"/>
      <c r="AZ25" s="420"/>
      <c r="BA25" s="420"/>
      <c r="BB25" s="420"/>
      <c r="BC25" s="420"/>
      <c r="BD25" s="420"/>
      <c r="BE25" s="420"/>
      <c r="BF25" s="420"/>
      <c r="BG25" s="420"/>
      <c r="BH25" s="420"/>
      <c r="BI25" s="420"/>
      <c r="BJ25" s="420"/>
      <c r="BK25" s="420"/>
      <c r="BL25" s="420"/>
      <c r="BM25" s="420"/>
      <c r="BN25" s="420"/>
      <c r="BO25" s="420"/>
      <c r="BP25" s="420"/>
      <c r="BQ25" s="420"/>
      <c r="BR25" s="420"/>
      <c r="BS25" s="420"/>
      <c r="BT25" s="420"/>
      <c r="BU25" s="420"/>
      <c r="BV25" s="420"/>
      <c r="BW25" s="420"/>
      <c r="BX25" s="420"/>
      <c r="BY25" s="420"/>
      <c r="BZ25" s="420"/>
      <c r="CA25" s="420"/>
      <c r="CB25" s="420"/>
      <c r="CC25" s="420"/>
      <c r="CD25" s="420"/>
      <c r="CE25" s="420"/>
      <c r="CF25" s="420"/>
      <c r="CG25" s="420"/>
      <c r="CH25" s="420"/>
      <c r="CI25" s="420"/>
      <c r="CJ25" s="420"/>
      <c r="CK25" s="421"/>
      <c r="CL25" s="421"/>
      <c r="CN25" s="437"/>
      <c r="CO25" s="55"/>
      <c r="CP25" s="55"/>
      <c r="CQ25" s="55"/>
      <c r="CR25" s="55"/>
      <c r="CS25" s="55"/>
      <c r="CT25" s="55"/>
      <c r="CU25" s="55"/>
      <c r="CV25" s="55"/>
    </row>
    <row r="26" spans="1:162" ht="11.85" customHeight="1" x14ac:dyDescent="0.25">
      <c r="A26" s="931">
        <v>22</v>
      </c>
      <c r="B26" s="932" t="str">
        <f>Ст.прогноза!I24</f>
        <v>Горк.</v>
      </c>
      <c r="C26" s="932" t="str">
        <f>Ст.прогноза!D24</f>
        <v>Горьковский</v>
      </c>
      <c r="D26" s="933" t="str">
        <f>Ст.прогноза!E24</f>
        <v>Нижний Новгород</v>
      </c>
      <c r="E26" s="934">
        <f>Ст.прогноза!G24</f>
        <v>0</v>
      </c>
      <c r="F26" s="429"/>
      <c r="G26" s="430"/>
      <c r="H26" s="429"/>
      <c r="I26" s="430"/>
      <c r="J26" s="429"/>
      <c r="K26" s="430"/>
      <c r="L26" s="431"/>
      <c r="M26" s="432"/>
      <c r="N26" s="431"/>
      <c r="O26" s="432"/>
      <c r="P26" s="431"/>
      <c r="Q26" s="433"/>
      <c r="R26" s="650"/>
      <c r="S26" s="651"/>
      <c r="T26" s="650"/>
      <c r="U26" s="651"/>
      <c r="V26" s="650"/>
      <c r="W26" s="651"/>
      <c r="X26" s="434"/>
      <c r="Y26" s="417"/>
      <c r="Z26" s="434"/>
      <c r="AA26" s="417"/>
      <c r="AB26" s="434"/>
      <c r="AC26" s="417"/>
      <c r="AD26" s="435"/>
      <c r="AE26" s="436"/>
      <c r="AF26" s="435"/>
      <c r="AG26" s="436"/>
      <c r="AH26" s="435"/>
      <c r="AI26" s="436"/>
      <c r="AJ26" s="693"/>
      <c r="AK26" s="694"/>
      <c r="AL26" s="693"/>
      <c r="AM26" s="694"/>
      <c r="AN26" s="693"/>
      <c r="AO26" s="694"/>
      <c r="AP26" s="420"/>
      <c r="AQ26" s="420"/>
      <c r="AR26" s="420"/>
      <c r="AS26" s="420"/>
      <c r="AT26" s="420"/>
      <c r="AU26" s="420"/>
      <c r="AV26" s="420"/>
      <c r="AW26" s="420"/>
      <c r="AX26" s="420"/>
      <c r="AY26" s="420"/>
      <c r="AZ26" s="420"/>
      <c r="BA26" s="420"/>
      <c r="BB26" s="420"/>
      <c r="BC26" s="420"/>
      <c r="BD26" s="420"/>
      <c r="BE26" s="420"/>
      <c r="BF26" s="420"/>
      <c r="BG26" s="420"/>
      <c r="BH26" s="420"/>
      <c r="BI26" s="420"/>
      <c r="BJ26" s="420"/>
      <c r="BK26" s="420"/>
      <c r="BL26" s="420"/>
      <c r="BM26" s="420"/>
      <c r="BN26" s="420"/>
      <c r="BO26" s="420"/>
      <c r="BP26" s="420"/>
      <c r="BQ26" s="420"/>
      <c r="BR26" s="420"/>
      <c r="BS26" s="420"/>
      <c r="BT26" s="420"/>
      <c r="BU26" s="420"/>
      <c r="BV26" s="420"/>
      <c r="BW26" s="420"/>
      <c r="BX26" s="420"/>
      <c r="BY26" s="420"/>
      <c r="BZ26" s="420"/>
      <c r="CA26" s="420"/>
      <c r="CB26" s="420"/>
      <c r="CC26" s="420"/>
      <c r="CD26" s="420"/>
      <c r="CE26" s="420"/>
      <c r="CF26" s="420"/>
      <c r="CG26" s="420"/>
      <c r="CH26" s="420"/>
      <c r="CI26" s="420"/>
      <c r="CJ26" s="420"/>
      <c r="CK26" s="421"/>
      <c r="CL26" s="421"/>
      <c r="CN26" s="437"/>
      <c r="CO26" s="55"/>
      <c r="CP26" s="55"/>
      <c r="CQ26" s="55"/>
      <c r="CR26" s="55"/>
      <c r="CS26" s="55"/>
      <c r="CT26" s="55"/>
      <c r="CU26" s="55"/>
      <c r="CV26" s="55"/>
    </row>
    <row r="27" spans="1:162" ht="11.85" customHeight="1" x14ac:dyDescent="0.25">
      <c r="A27" s="931">
        <v>23</v>
      </c>
      <c r="B27" s="932" t="str">
        <f>Ст.прогноза!I25</f>
        <v>Горк.</v>
      </c>
      <c r="C27" s="932" t="str">
        <f>Ст.прогноза!D25</f>
        <v>Кировский</v>
      </c>
      <c r="D27" s="933" t="str">
        <f>Ст.прогноза!E25</f>
        <v>Киров</v>
      </c>
      <c r="E27" s="934">
        <f>Ст.прогноза!G25</f>
        <v>0</v>
      </c>
      <c r="F27" s="429"/>
      <c r="G27" s="430"/>
      <c r="H27" s="429"/>
      <c r="I27" s="430"/>
      <c r="J27" s="429"/>
      <c r="K27" s="430"/>
      <c r="L27" s="431"/>
      <c r="M27" s="432"/>
      <c r="N27" s="431"/>
      <c r="O27" s="432"/>
      <c r="P27" s="431"/>
      <c r="Q27" s="433"/>
      <c r="R27" s="650"/>
      <c r="S27" s="651"/>
      <c r="T27" s="650"/>
      <c r="U27" s="651"/>
      <c r="V27" s="650"/>
      <c r="W27" s="651"/>
      <c r="X27" s="434"/>
      <c r="Y27" s="417"/>
      <c r="Z27" s="434"/>
      <c r="AA27" s="417"/>
      <c r="AB27" s="434"/>
      <c r="AC27" s="417"/>
      <c r="AD27" s="435"/>
      <c r="AE27" s="436"/>
      <c r="AF27" s="435"/>
      <c r="AG27" s="436"/>
      <c r="AH27" s="435"/>
      <c r="AI27" s="436"/>
      <c r="AJ27" s="693"/>
      <c r="AK27" s="694"/>
      <c r="AL27" s="693"/>
      <c r="AM27" s="694"/>
      <c r="AN27" s="693"/>
      <c r="AO27" s="694"/>
      <c r="AP27" s="420"/>
      <c r="AQ27" s="420"/>
      <c r="AR27" s="420"/>
      <c r="AS27" s="420"/>
      <c r="AT27" s="420"/>
      <c r="AU27" s="420"/>
      <c r="AV27" s="420"/>
      <c r="AW27" s="420"/>
      <c r="AX27" s="420"/>
      <c r="AY27" s="420"/>
      <c r="AZ27" s="420"/>
      <c r="BA27" s="420"/>
      <c r="BB27" s="420"/>
      <c r="BC27" s="420"/>
      <c r="BD27" s="420"/>
      <c r="BE27" s="420"/>
      <c r="BF27" s="420"/>
      <c r="BG27" s="420"/>
      <c r="BH27" s="420"/>
      <c r="BI27" s="420"/>
      <c r="BJ27" s="420"/>
      <c r="BK27" s="420"/>
      <c r="BL27" s="420"/>
      <c r="BM27" s="420"/>
      <c r="BN27" s="420"/>
      <c r="BO27" s="420"/>
      <c r="BP27" s="420"/>
      <c r="BQ27" s="420"/>
      <c r="BR27" s="420"/>
      <c r="BS27" s="420"/>
      <c r="BT27" s="420"/>
      <c r="BU27" s="420"/>
      <c r="BV27" s="420"/>
      <c r="BW27" s="420"/>
      <c r="BX27" s="420"/>
      <c r="BY27" s="420"/>
      <c r="BZ27" s="420"/>
      <c r="CA27" s="420"/>
      <c r="CB27" s="420"/>
      <c r="CC27" s="420"/>
      <c r="CD27" s="420"/>
      <c r="CE27" s="420"/>
      <c r="CF27" s="420"/>
      <c r="CG27" s="420"/>
      <c r="CH27" s="420"/>
      <c r="CI27" s="420"/>
      <c r="CJ27" s="420"/>
      <c r="CK27" s="421"/>
      <c r="CL27" s="421"/>
      <c r="CN27" s="437"/>
      <c r="CO27" s="55"/>
      <c r="CP27" s="55"/>
      <c r="CQ27" s="55"/>
      <c r="CR27" s="55"/>
      <c r="CS27" s="55"/>
      <c r="CT27" s="55"/>
      <c r="CU27" s="55"/>
      <c r="CV27" s="55"/>
    </row>
    <row r="28" spans="1:162" ht="11.85" customHeight="1" x14ac:dyDescent="0.25">
      <c r="A28" s="931">
        <v>24</v>
      </c>
      <c r="B28" s="932" t="str">
        <f>Ст.прогноза!I26</f>
        <v>Горк.</v>
      </c>
      <c r="C28" s="932" t="str">
        <f>Ст.прогноза!D26</f>
        <v>Казанский</v>
      </c>
      <c r="D28" s="933" t="str">
        <f>Ст.прогноза!E26</f>
        <v>Казань</v>
      </c>
      <c r="E28" s="934">
        <f>Ст.прогноза!G26</f>
        <v>0</v>
      </c>
      <c r="F28" s="429"/>
      <c r="G28" s="430"/>
      <c r="H28" s="429"/>
      <c r="I28" s="430"/>
      <c r="J28" s="429"/>
      <c r="K28" s="430"/>
      <c r="L28" s="431"/>
      <c r="M28" s="432"/>
      <c r="N28" s="431"/>
      <c r="O28" s="432"/>
      <c r="P28" s="431"/>
      <c r="Q28" s="433"/>
      <c r="R28" s="650"/>
      <c r="S28" s="651"/>
      <c r="T28" s="650"/>
      <c r="U28" s="651"/>
      <c r="V28" s="650"/>
      <c r="W28" s="651"/>
      <c r="X28" s="434"/>
      <c r="Y28" s="417"/>
      <c r="Z28" s="434"/>
      <c r="AA28" s="417"/>
      <c r="AB28" s="434"/>
      <c r="AC28" s="417"/>
      <c r="AD28" s="435"/>
      <c r="AE28" s="436"/>
      <c r="AF28" s="435"/>
      <c r="AG28" s="436"/>
      <c r="AH28" s="435"/>
      <c r="AI28" s="436"/>
      <c r="AJ28" s="693"/>
      <c r="AK28" s="694"/>
      <c r="AL28" s="693"/>
      <c r="AM28" s="694"/>
      <c r="AN28" s="693"/>
      <c r="AO28" s="694"/>
      <c r="AP28" s="420"/>
      <c r="AQ28" s="420"/>
      <c r="AR28" s="420"/>
      <c r="AS28" s="420"/>
      <c r="AT28" s="420"/>
      <c r="AU28" s="420"/>
      <c r="AV28" s="420"/>
      <c r="AW28" s="420"/>
      <c r="AX28" s="420"/>
      <c r="AY28" s="420"/>
      <c r="AZ28" s="420"/>
      <c r="BA28" s="420"/>
      <c r="BB28" s="420"/>
      <c r="BC28" s="420"/>
      <c r="BD28" s="420"/>
      <c r="BE28" s="420"/>
      <c r="BF28" s="420"/>
      <c r="BG28" s="420"/>
      <c r="BH28" s="420"/>
      <c r="BI28" s="420"/>
      <c r="BJ28" s="420"/>
      <c r="BK28" s="420"/>
      <c r="BL28" s="420"/>
      <c r="BM28" s="420"/>
      <c r="BN28" s="420"/>
      <c r="BO28" s="420"/>
      <c r="BP28" s="420"/>
      <c r="BQ28" s="420"/>
      <c r="BR28" s="420"/>
      <c r="BS28" s="420"/>
      <c r="BT28" s="420"/>
      <c r="BU28" s="420"/>
      <c r="BV28" s="420"/>
      <c r="BW28" s="420"/>
      <c r="BX28" s="420"/>
      <c r="BY28" s="420"/>
      <c r="BZ28" s="420"/>
      <c r="CA28" s="420"/>
      <c r="CB28" s="420"/>
      <c r="CC28" s="420"/>
      <c r="CD28" s="420"/>
      <c r="CE28" s="420"/>
      <c r="CF28" s="420"/>
      <c r="CG28" s="420"/>
      <c r="CH28" s="420"/>
      <c r="CI28" s="420"/>
      <c r="CJ28" s="420"/>
      <c r="CK28" s="421"/>
      <c r="CL28" s="421"/>
      <c r="CN28" s="437"/>
      <c r="CO28" s="55"/>
      <c r="CP28" s="55"/>
      <c r="CQ28" s="55"/>
      <c r="CR28" s="55"/>
      <c r="CS28" s="55"/>
      <c r="CT28" s="55"/>
      <c r="CU28" s="55"/>
      <c r="CV28" s="55"/>
    </row>
    <row r="29" spans="1:162" ht="11.85" customHeight="1" x14ac:dyDescent="0.25">
      <c r="A29" s="931">
        <v>25</v>
      </c>
      <c r="B29" s="932" t="str">
        <f>Ст.прогноза!I27</f>
        <v>Горк.</v>
      </c>
      <c r="C29" s="932" t="str">
        <f>Ст.прогноза!D27</f>
        <v>Ижевский</v>
      </c>
      <c r="D29" s="933" t="str">
        <f>Ст.прогноза!E27</f>
        <v>Ижевск</v>
      </c>
      <c r="E29" s="934">
        <f>Ст.прогноза!G27</f>
        <v>1</v>
      </c>
      <c r="F29" s="429"/>
      <c r="G29" s="430"/>
      <c r="H29" s="429"/>
      <c r="I29" s="430"/>
      <c r="J29" s="429"/>
      <c r="K29" s="430"/>
      <c r="L29" s="431"/>
      <c r="M29" s="432"/>
      <c r="N29" s="431"/>
      <c r="O29" s="432"/>
      <c r="P29" s="431"/>
      <c r="Q29" s="433"/>
      <c r="R29" s="650"/>
      <c r="S29" s="651"/>
      <c r="T29" s="650"/>
      <c r="U29" s="651"/>
      <c r="V29" s="650"/>
      <c r="W29" s="651"/>
      <c r="X29" s="434"/>
      <c r="Y29" s="417"/>
      <c r="Z29" s="434"/>
      <c r="AA29" s="417"/>
      <c r="AB29" s="434"/>
      <c r="AC29" s="417"/>
      <c r="AD29" s="435"/>
      <c r="AE29" s="436"/>
      <c r="AF29" s="435"/>
      <c r="AG29" s="436"/>
      <c r="AH29" s="435"/>
      <c r="AI29" s="436"/>
      <c r="AJ29" s="693"/>
      <c r="AK29" s="694"/>
      <c r="AL29" s="693"/>
      <c r="AM29" s="694"/>
      <c r="AN29" s="693"/>
      <c r="AO29" s="694"/>
      <c r="AP29" s="420"/>
      <c r="AQ29" s="420"/>
      <c r="AR29" s="420"/>
      <c r="AS29" s="420"/>
      <c r="AT29" s="420"/>
      <c r="AU29" s="420"/>
      <c r="AV29" s="420"/>
      <c r="AW29" s="420"/>
      <c r="AX29" s="420"/>
      <c r="AY29" s="420"/>
      <c r="AZ29" s="420"/>
      <c r="BA29" s="420"/>
      <c r="BB29" s="420"/>
      <c r="BC29" s="420"/>
      <c r="BD29" s="420"/>
      <c r="BE29" s="420"/>
      <c r="BF29" s="420"/>
      <c r="BG29" s="420"/>
      <c r="BH29" s="420"/>
      <c r="BI29" s="420"/>
      <c r="BJ29" s="420"/>
      <c r="BK29" s="420"/>
      <c r="BL29" s="420"/>
      <c r="BM29" s="420"/>
      <c r="BN29" s="420"/>
      <c r="BO29" s="420"/>
      <c r="BP29" s="420"/>
      <c r="BQ29" s="420"/>
      <c r="BR29" s="420"/>
      <c r="BS29" s="420"/>
      <c r="BT29" s="420"/>
      <c r="BU29" s="420"/>
      <c r="BV29" s="420"/>
      <c r="BW29" s="420"/>
      <c r="BX29" s="420"/>
      <c r="BY29" s="420"/>
      <c r="BZ29" s="420"/>
      <c r="CA29" s="420"/>
      <c r="CB29" s="420"/>
      <c r="CC29" s="420"/>
      <c r="CD29" s="420"/>
      <c r="CE29" s="420"/>
      <c r="CF29" s="420"/>
      <c r="CG29" s="420"/>
      <c r="CH29" s="420"/>
      <c r="CI29" s="420"/>
      <c r="CJ29" s="420"/>
      <c r="CK29" s="421"/>
      <c r="CL29" s="421"/>
      <c r="CN29" s="437"/>
      <c r="CO29" s="55"/>
      <c r="CP29" s="55"/>
      <c r="CQ29" s="55"/>
      <c r="CR29" s="55"/>
      <c r="CS29" s="55"/>
      <c r="CT29" s="55"/>
      <c r="CU29" s="55"/>
      <c r="CV29" s="55"/>
    </row>
    <row r="30" spans="1:162" ht="11.85" customHeight="1" x14ac:dyDescent="0.25">
      <c r="A30" s="931">
        <v>26</v>
      </c>
      <c r="B30" s="932" t="str">
        <f>Ст.прогноза!I28</f>
        <v>Горк.</v>
      </c>
      <c r="C30" s="932" t="str">
        <f>Ст.прогноза!D28</f>
        <v>Кировский</v>
      </c>
      <c r="D30" s="933" t="str">
        <f>Ст.прогноза!E28</f>
        <v>Балезино</v>
      </c>
      <c r="E30" s="934">
        <f>Ст.прогноза!G28</f>
        <v>1</v>
      </c>
      <c r="F30" s="429"/>
      <c r="G30" s="430"/>
      <c r="H30" s="429"/>
      <c r="I30" s="430"/>
      <c r="J30" s="429"/>
      <c r="K30" s="430"/>
      <c r="L30" s="431"/>
      <c r="M30" s="432"/>
      <c r="N30" s="431"/>
      <c r="O30" s="432"/>
      <c r="P30" s="431"/>
      <c r="Q30" s="433"/>
      <c r="R30" s="650"/>
      <c r="S30" s="651"/>
      <c r="T30" s="650"/>
      <c r="U30" s="651"/>
      <c r="V30" s="650"/>
      <c r="W30" s="651"/>
      <c r="X30" s="434"/>
      <c r="Y30" s="417"/>
      <c r="Z30" s="434"/>
      <c r="AA30" s="417"/>
      <c r="AB30" s="434"/>
      <c r="AC30" s="417"/>
      <c r="AD30" s="435"/>
      <c r="AE30" s="436"/>
      <c r="AF30" s="435"/>
      <c r="AG30" s="436"/>
      <c r="AH30" s="435"/>
      <c r="AI30" s="436"/>
      <c r="AJ30" s="693"/>
      <c r="AK30" s="694"/>
      <c r="AL30" s="693"/>
      <c r="AM30" s="694"/>
      <c r="AN30" s="693"/>
      <c r="AO30" s="694"/>
      <c r="AP30" s="420"/>
      <c r="AQ30" s="420"/>
      <c r="AR30" s="420"/>
      <c r="AS30" s="420"/>
      <c r="AT30" s="420"/>
      <c r="AU30" s="420"/>
      <c r="AV30" s="420"/>
      <c r="AW30" s="420"/>
      <c r="AX30" s="420"/>
      <c r="AY30" s="420"/>
      <c r="AZ30" s="420"/>
      <c r="BA30" s="420"/>
      <c r="BB30" s="420"/>
      <c r="BC30" s="420"/>
      <c r="BD30" s="420"/>
      <c r="BE30" s="420"/>
      <c r="BF30" s="420"/>
      <c r="BG30" s="420"/>
      <c r="BH30" s="420"/>
      <c r="BI30" s="420"/>
      <c r="BJ30" s="420"/>
      <c r="BK30" s="420"/>
      <c r="BL30" s="420"/>
      <c r="BM30" s="420"/>
      <c r="BN30" s="420"/>
      <c r="BO30" s="420"/>
      <c r="BP30" s="420"/>
      <c r="BQ30" s="420"/>
      <c r="BR30" s="420"/>
      <c r="BS30" s="420"/>
      <c r="BT30" s="420"/>
      <c r="BU30" s="420"/>
      <c r="BV30" s="420"/>
      <c r="BW30" s="420"/>
      <c r="BX30" s="420"/>
      <c r="BY30" s="420"/>
      <c r="BZ30" s="420"/>
      <c r="CA30" s="420"/>
      <c r="CB30" s="420"/>
      <c r="CC30" s="420"/>
      <c r="CD30" s="420"/>
      <c r="CE30" s="420"/>
      <c r="CF30" s="420"/>
      <c r="CG30" s="420"/>
      <c r="CH30" s="420"/>
      <c r="CI30" s="420"/>
      <c r="CJ30" s="420"/>
      <c r="CK30" s="421"/>
      <c r="CL30" s="421"/>
      <c r="CN30" s="437"/>
      <c r="CO30" s="55"/>
      <c r="CP30" s="55"/>
      <c r="CQ30" s="55"/>
      <c r="CR30" s="55"/>
      <c r="CS30" s="55"/>
      <c r="CT30" s="55"/>
      <c r="CU30" s="55"/>
      <c r="CV30" s="55"/>
    </row>
    <row r="31" spans="1:162" ht="11.85" customHeight="1" x14ac:dyDescent="0.25">
      <c r="A31" s="947">
        <v>27</v>
      </c>
      <c r="B31" s="948" t="str">
        <f>Ст.прогноза!I29</f>
        <v>Горк.</v>
      </c>
      <c r="C31" s="948" t="str">
        <f>Ст.прогноза!D29</f>
        <v>Муромский</v>
      </c>
      <c r="D31" s="949" t="str">
        <f>Ст.прогноза!E29</f>
        <v>Вековка</v>
      </c>
      <c r="E31" s="950">
        <f>Ст.прогноза!G29</f>
        <v>0</v>
      </c>
      <c r="F31" s="444"/>
      <c r="G31" s="445"/>
      <c r="H31" s="444"/>
      <c r="I31" s="445"/>
      <c r="J31" s="444"/>
      <c r="K31" s="445"/>
      <c r="L31" s="466"/>
      <c r="M31" s="471"/>
      <c r="N31" s="466"/>
      <c r="O31" s="471"/>
      <c r="P31" s="466"/>
      <c r="Q31" s="472"/>
      <c r="R31" s="652"/>
      <c r="S31" s="653"/>
      <c r="T31" s="652"/>
      <c r="U31" s="653"/>
      <c r="V31" s="652"/>
      <c r="W31" s="653"/>
      <c r="X31" s="473"/>
      <c r="Y31" s="474"/>
      <c r="Z31" s="473"/>
      <c r="AA31" s="474"/>
      <c r="AB31" s="473"/>
      <c r="AC31" s="474"/>
      <c r="AD31" s="475"/>
      <c r="AE31" s="476"/>
      <c r="AF31" s="475"/>
      <c r="AG31" s="476"/>
      <c r="AH31" s="475"/>
      <c r="AI31" s="476"/>
      <c r="AJ31" s="695"/>
      <c r="AK31" s="696"/>
      <c r="AL31" s="695"/>
      <c r="AM31" s="696"/>
      <c r="AN31" s="695"/>
      <c r="AO31" s="696"/>
      <c r="AP31" s="420"/>
      <c r="AQ31" s="420"/>
      <c r="AR31" s="420"/>
      <c r="AS31" s="420"/>
      <c r="AT31" s="420"/>
      <c r="AU31" s="420"/>
      <c r="AV31" s="420"/>
      <c r="AW31" s="420"/>
      <c r="AX31" s="420"/>
      <c r="AY31" s="420"/>
      <c r="AZ31" s="420"/>
      <c r="BA31" s="420"/>
      <c r="BB31" s="420"/>
      <c r="BC31" s="420"/>
      <c r="BD31" s="420"/>
      <c r="BE31" s="420"/>
      <c r="BF31" s="420"/>
      <c r="BG31" s="420"/>
      <c r="BH31" s="420"/>
      <c r="BI31" s="420"/>
      <c r="BJ31" s="420"/>
      <c r="BK31" s="420"/>
      <c r="BL31" s="420"/>
      <c r="BM31" s="420"/>
      <c r="BN31" s="420"/>
      <c r="BO31" s="420"/>
      <c r="BP31" s="420"/>
      <c r="BQ31" s="420"/>
      <c r="BR31" s="420"/>
      <c r="BS31" s="420"/>
      <c r="BT31" s="420"/>
      <c r="BU31" s="420"/>
      <c r="BV31" s="420"/>
      <c r="BW31" s="420"/>
      <c r="BX31" s="420"/>
      <c r="BY31" s="420"/>
      <c r="BZ31" s="420"/>
      <c r="CA31" s="420"/>
      <c r="CB31" s="420"/>
      <c r="CC31" s="420"/>
      <c r="CD31" s="420"/>
      <c r="CE31" s="420"/>
      <c r="CF31" s="420"/>
      <c r="CG31" s="420"/>
      <c r="CH31" s="420"/>
      <c r="CI31" s="420"/>
      <c r="CJ31" s="420"/>
      <c r="CK31" s="421"/>
      <c r="CL31" s="421"/>
      <c r="CN31" s="437"/>
      <c r="CO31" s="55"/>
      <c r="CP31" s="55"/>
      <c r="CQ31" s="55"/>
      <c r="CR31" s="55"/>
      <c r="CS31" s="55"/>
      <c r="CT31" s="55"/>
      <c r="CU31" s="55"/>
      <c r="CV31" s="55"/>
    </row>
    <row r="32" spans="1:162" ht="11.85" customHeight="1" x14ac:dyDescent="0.25">
      <c r="A32" s="943">
        <v>28</v>
      </c>
      <c r="B32" s="944" t="str">
        <f>Ст.прогноза!I30</f>
        <v>Сев.</v>
      </c>
      <c r="C32" s="944" t="str">
        <f>Ст.прогноза!D30</f>
        <v>Ярославский</v>
      </c>
      <c r="D32" s="945" t="str">
        <f>Ст.прогноза!E30</f>
        <v>Ярославль</v>
      </c>
      <c r="E32" s="946">
        <f>Ст.прогноза!G30</f>
        <v>0</v>
      </c>
      <c r="F32" s="460"/>
      <c r="G32" s="412"/>
      <c r="H32" s="460"/>
      <c r="I32" s="412"/>
      <c r="J32" s="460"/>
      <c r="K32" s="412"/>
      <c r="L32" s="461"/>
      <c r="M32" s="414"/>
      <c r="N32" s="461"/>
      <c r="O32" s="414"/>
      <c r="P32" s="461"/>
      <c r="Q32" s="415"/>
      <c r="R32" s="658"/>
      <c r="S32" s="659"/>
      <c r="T32" s="658"/>
      <c r="U32" s="659"/>
      <c r="V32" s="658"/>
      <c r="W32" s="659"/>
      <c r="X32" s="462"/>
      <c r="Y32" s="463"/>
      <c r="Z32" s="462"/>
      <c r="AA32" s="463"/>
      <c r="AB32" s="462"/>
      <c r="AC32" s="463"/>
      <c r="AD32" s="464"/>
      <c r="AE32" s="419"/>
      <c r="AF32" s="464"/>
      <c r="AG32" s="419"/>
      <c r="AH32" s="464"/>
      <c r="AI32" s="419"/>
      <c r="AJ32" s="704"/>
      <c r="AK32" s="705"/>
      <c r="AL32" s="704"/>
      <c r="AM32" s="705"/>
      <c r="AN32" s="704"/>
      <c r="AO32" s="705"/>
      <c r="AP32" s="420"/>
      <c r="AQ32" s="420"/>
      <c r="AR32" s="420"/>
      <c r="AS32" s="420"/>
      <c r="AT32" s="420"/>
      <c r="AU32" s="420"/>
      <c r="AV32" s="420"/>
      <c r="AW32" s="420"/>
      <c r="AX32" s="420"/>
      <c r="AY32" s="420"/>
      <c r="AZ32" s="420"/>
      <c r="BA32" s="420"/>
      <c r="BB32" s="420"/>
      <c r="BC32" s="420"/>
      <c r="BD32" s="420"/>
      <c r="BE32" s="420"/>
      <c r="BF32" s="420"/>
      <c r="BG32" s="420"/>
      <c r="BH32" s="420"/>
      <c r="BI32" s="420"/>
      <c r="BJ32" s="420"/>
      <c r="BK32" s="420"/>
      <c r="BL32" s="420"/>
      <c r="BM32" s="420"/>
      <c r="BN32" s="420"/>
      <c r="BO32" s="420"/>
      <c r="BP32" s="420"/>
      <c r="BQ32" s="420"/>
      <c r="BR32" s="420"/>
      <c r="BS32" s="420"/>
      <c r="BT32" s="420"/>
      <c r="BU32" s="420"/>
      <c r="BV32" s="420"/>
      <c r="BW32" s="420"/>
      <c r="BX32" s="420"/>
      <c r="BY32" s="420"/>
      <c r="BZ32" s="420"/>
      <c r="CA32" s="420"/>
      <c r="CB32" s="420"/>
      <c r="CC32" s="420"/>
      <c r="CD32" s="420"/>
      <c r="CE32" s="420"/>
      <c r="CF32" s="420"/>
      <c r="CG32" s="420"/>
      <c r="CH32" s="420"/>
      <c r="CI32" s="420"/>
      <c r="CJ32" s="420"/>
      <c r="CK32" s="421"/>
      <c r="CL32" s="421"/>
      <c r="CN32" s="437"/>
      <c r="CO32" s="55"/>
      <c r="CP32" s="55"/>
      <c r="CQ32" s="55"/>
      <c r="CR32" s="55"/>
      <c r="CS32" s="55"/>
      <c r="CT32" s="55"/>
      <c r="CU32" s="55"/>
      <c r="CV32" s="55"/>
    </row>
    <row r="33" spans="1:138" ht="11.85" customHeight="1" x14ac:dyDescent="0.25">
      <c r="A33" s="931">
        <v>29</v>
      </c>
      <c r="B33" s="932" t="str">
        <f>Ст.прогноза!I31</f>
        <v>Сев.</v>
      </c>
      <c r="C33" s="932" t="str">
        <f>Ст.прогноза!D31</f>
        <v>Вологодский</v>
      </c>
      <c r="D33" s="933" t="str">
        <f>Ст.прогноза!E31</f>
        <v>Вологда</v>
      </c>
      <c r="E33" s="934">
        <f>Ст.прогноза!G31</f>
        <v>0</v>
      </c>
      <c r="F33" s="429"/>
      <c r="G33" s="430"/>
      <c r="H33" s="429"/>
      <c r="I33" s="430"/>
      <c r="J33" s="429"/>
      <c r="K33" s="430"/>
      <c r="L33" s="431"/>
      <c r="M33" s="432"/>
      <c r="N33" s="431"/>
      <c r="O33" s="432"/>
      <c r="P33" s="431"/>
      <c r="Q33" s="433"/>
      <c r="R33" s="650"/>
      <c r="S33" s="651"/>
      <c r="T33" s="650"/>
      <c r="U33" s="651"/>
      <c r="V33" s="650"/>
      <c r="W33" s="651"/>
      <c r="X33" s="434"/>
      <c r="Y33" s="417"/>
      <c r="Z33" s="434"/>
      <c r="AA33" s="417"/>
      <c r="AB33" s="434"/>
      <c r="AC33" s="417"/>
      <c r="AD33" s="435"/>
      <c r="AE33" s="436"/>
      <c r="AF33" s="435"/>
      <c r="AG33" s="436"/>
      <c r="AH33" s="435"/>
      <c r="AI33" s="436"/>
      <c r="AJ33" s="693"/>
      <c r="AK33" s="694"/>
      <c r="AL33" s="693"/>
      <c r="AM33" s="694"/>
      <c r="AN33" s="693"/>
      <c r="AO33" s="694"/>
      <c r="AP33" s="420"/>
      <c r="AQ33" s="420"/>
      <c r="AR33" s="420"/>
      <c r="AS33" s="420"/>
      <c r="AT33" s="420"/>
      <c r="AU33" s="420"/>
      <c r="AV33" s="420"/>
      <c r="AW33" s="420"/>
      <c r="AX33" s="420"/>
      <c r="AY33" s="420"/>
      <c r="AZ33" s="420"/>
      <c r="BA33" s="420"/>
      <c r="BB33" s="420"/>
      <c r="BC33" s="420"/>
      <c r="BD33" s="420"/>
      <c r="BE33" s="420"/>
      <c r="BF33" s="420"/>
      <c r="BG33" s="420"/>
      <c r="BH33" s="420"/>
      <c r="BI33" s="420"/>
      <c r="BJ33" s="420"/>
      <c r="BK33" s="420"/>
      <c r="BL33" s="420"/>
      <c r="BM33" s="420"/>
      <c r="BN33" s="420"/>
      <c r="BO33" s="420"/>
      <c r="BP33" s="420"/>
      <c r="BQ33" s="420"/>
      <c r="BR33" s="420"/>
      <c r="BS33" s="420"/>
      <c r="BT33" s="420"/>
      <c r="BU33" s="420"/>
      <c r="BV33" s="420"/>
      <c r="BW33" s="420"/>
      <c r="BX33" s="420"/>
      <c r="BY33" s="420"/>
      <c r="BZ33" s="420"/>
      <c r="CA33" s="420"/>
      <c r="CB33" s="420"/>
      <c r="CC33" s="420"/>
      <c r="CD33" s="420"/>
      <c r="CE33" s="420"/>
      <c r="CF33" s="420"/>
      <c r="CG33" s="420"/>
      <c r="CH33" s="420"/>
      <c r="CI33" s="420"/>
      <c r="CJ33" s="420"/>
      <c r="CK33" s="421"/>
      <c r="CL33" s="421"/>
      <c r="CN33" s="437"/>
      <c r="CO33" s="55"/>
      <c r="CP33" s="55"/>
      <c r="CQ33" s="55"/>
      <c r="CR33" s="55"/>
      <c r="CS33" s="55"/>
      <c r="CT33" s="55"/>
      <c r="CU33" s="55"/>
      <c r="CV33" s="55"/>
    </row>
    <row r="34" spans="1:138" ht="11.85" customHeight="1" x14ac:dyDescent="0.25">
      <c r="A34" s="931">
        <v>30</v>
      </c>
      <c r="B34" s="932" t="str">
        <f>Ст.прогноза!I32</f>
        <v>Сев.</v>
      </c>
      <c r="C34" s="932" t="str">
        <f>Ст.прогноза!D32</f>
        <v>Архангельский</v>
      </c>
      <c r="D34" s="933" t="str">
        <f>Ст.прогноза!E32</f>
        <v>Архангельск</v>
      </c>
      <c r="E34" s="934">
        <f>Ст.прогноза!G32</f>
        <v>0</v>
      </c>
      <c r="F34" s="429"/>
      <c r="G34" s="430"/>
      <c r="H34" s="429"/>
      <c r="I34" s="430"/>
      <c r="J34" s="429"/>
      <c r="K34" s="430"/>
      <c r="L34" s="431"/>
      <c r="M34" s="432"/>
      <c r="N34" s="431"/>
      <c r="O34" s="432"/>
      <c r="P34" s="431"/>
      <c r="Q34" s="433"/>
      <c r="R34" s="650"/>
      <c r="S34" s="651"/>
      <c r="T34" s="650"/>
      <c r="U34" s="651"/>
      <c r="V34" s="650"/>
      <c r="W34" s="651"/>
      <c r="X34" s="434"/>
      <c r="Y34" s="417"/>
      <c r="Z34" s="434"/>
      <c r="AA34" s="417"/>
      <c r="AB34" s="434"/>
      <c r="AC34" s="417"/>
      <c r="AD34" s="435"/>
      <c r="AE34" s="436"/>
      <c r="AF34" s="435"/>
      <c r="AG34" s="436"/>
      <c r="AH34" s="435"/>
      <c r="AI34" s="436"/>
      <c r="AJ34" s="693"/>
      <c r="AK34" s="694"/>
      <c r="AL34" s="693"/>
      <c r="AM34" s="694"/>
      <c r="AN34" s="693"/>
      <c r="AO34" s="694"/>
      <c r="AP34" s="420"/>
      <c r="AQ34" s="420"/>
      <c r="AR34" s="420"/>
      <c r="AS34" s="420"/>
      <c r="AT34" s="420"/>
      <c r="AU34" s="420"/>
      <c r="AV34" s="420"/>
      <c r="AW34" s="420"/>
      <c r="AX34" s="420"/>
      <c r="AY34" s="420"/>
      <c r="AZ34" s="420"/>
      <c r="BA34" s="420"/>
      <c r="BB34" s="420"/>
      <c r="BC34" s="420"/>
      <c r="BD34" s="420"/>
      <c r="BE34" s="420"/>
      <c r="BF34" s="420"/>
      <c r="BG34" s="420"/>
      <c r="BH34" s="420"/>
      <c r="BI34" s="420"/>
      <c r="BJ34" s="420"/>
      <c r="BK34" s="420"/>
      <c r="BL34" s="420"/>
      <c r="BM34" s="420"/>
      <c r="BN34" s="420"/>
      <c r="BO34" s="420"/>
      <c r="BP34" s="420"/>
      <c r="BQ34" s="420"/>
      <c r="BR34" s="420"/>
      <c r="BS34" s="420"/>
      <c r="BT34" s="420"/>
      <c r="BU34" s="420"/>
      <c r="BV34" s="420"/>
      <c r="BW34" s="420"/>
      <c r="BX34" s="420"/>
      <c r="BY34" s="420"/>
      <c r="BZ34" s="420"/>
      <c r="CA34" s="420"/>
      <c r="CB34" s="420"/>
      <c r="CC34" s="420"/>
      <c r="CD34" s="420"/>
      <c r="CE34" s="420"/>
      <c r="CF34" s="420"/>
      <c r="CG34" s="420"/>
      <c r="CH34" s="420"/>
      <c r="CI34" s="420"/>
      <c r="CJ34" s="420"/>
      <c r="CK34" s="421"/>
      <c r="CL34" s="421"/>
      <c r="CN34" s="437"/>
      <c r="CO34" s="55"/>
      <c r="CP34" s="55"/>
      <c r="CQ34" s="55"/>
      <c r="CR34" s="55"/>
      <c r="CS34" s="55"/>
      <c r="CT34" s="55"/>
      <c r="CU34" s="55"/>
      <c r="CV34" s="55"/>
    </row>
    <row r="35" spans="1:138" ht="11.85" customHeight="1" x14ac:dyDescent="0.25">
      <c r="A35" s="931">
        <v>31</v>
      </c>
      <c r="B35" s="932" t="str">
        <f>Ст.прогноза!I33</f>
        <v>Сев.</v>
      </c>
      <c r="C35" s="932" t="str">
        <f>Ст.прогноза!D33</f>
        <v>Сольвычегодский</v>
      </c>
      <c r="D35" s="933" t="str">
        <f>Ст.прогноза!E33</f>
        <v>Котлас</v>
      </c>
      <c r="E35" s="934">
        <f>Ст.прогноза!G33</f>
        <v>0</v>
      </c>
      <c r="F35" s="429"/>
      <c r="G35" s="430"/>
      <c r="H35" s="429"/>
      <c r="I35" s="430"/>
      <c r="J35" s="429"/>
      <c r="K35" s="430"/>
      <c r="L35" s="431"/>
      <c r="M35" s="432"/>
      <c r="N35" s="431"/>
      <c r="O35" s="432"/>
      <c r="P35" s="431"/>
      <c r="Q35" s="433"/>
      <c r="R35" s="650"/>
      <c r="S35" s="651"/>
      <c r="T35" s="650"/>
      <c r="U35" s="651"/>
      <c r="V35" s="650"/>
      <c r="W35" s="651"/>
      <c r="X35" s="434"/>
      <c r="Y35" s="417"/>
      <c r="Z35" s="434"/>
      <c r="AA35" s="417"/>
      <c r="AB35" s="434"/>
      <c r="AC35" s="417"/>
      <c r="AD35" s="435"/>
      <c r="AE35" s="436"/>
      <c r="AF35" s="435"/>
      <c r="AG35" s="436"/>
      <c r="AH35" s="435"/>
      <c r="AI35" s="436"/>
      <c r="AJ35" s="693"/>
      <c r="AK35" s="694"/>
      <c r="AL35" s="693"/>
      <c r="AM35" s="694"/>
      <c r="AN35" s="693"/>
      <c r="AO35" s="694"/>
      <c r="AP35" s="420"/>
      <c r="AQ35" s="420"/>
      <c r="AR35" s="420"/>
      <c r="AS35" s="420"/>
      <c r="AT35" s="420"/>
      <c r="AU35" s="420"/>
      <c r="AV35" s="420"/>
      <c r="AW35" s="420"/>
      <c r="AX35" s="420"/>
      <c r="AY35" s="420"/>
      <c r="AZ35" s="420"/>
      <c r="BA35" s="420"/>
      <c r="BB35" s="420"/>
      <c r="BC35" s="420"/>
      <c r="BD35" s="420"/>
      <c r="BE35" s="420"/>
      <c r="BF35" s="420"/>
      <c r="BG35" s="420"/>
      <c r="BH35" s="420"/>
      <c r="BI35" s="420"/>
      <c r="BJ35" s="420"/>
      <c r="BK35" s="420"/>
      <c r="BL35" s="420"/>
      <c r="BM35" s="420"/>
      <c r="BN35" s="420"/>
      <c r="BO35" s="420"/>
      <c r="BP35" s="420"/>
      <c r="BQ35" s="420"/>
      <c r="BR35" s="420"/>
      <c r="BS35" s="420"/>
      <c r="BT35" s="420"/>
      <c r="BU35" s="420"/>
      <c r="BV35" s="420"/>
      <c r="BW35" s="420"/>
      <c r="BX35" s="420"/>
      <c r="BY35" s="420"/>
      <c r="BZ35" s="420"/>
      <c r="CA35" s="420"/>
      <c r="CB35" s="420"/>
      <c r="CC35" s="420"/>
      <c r="CD35" s="420"/>
      <c r="CE35" s="420"/>
      <c r="CF35" s="420"/>
      <c r="CG35" s="420"/>
      <c r="CH35" s="420"/>
      <c r="CI35" s="420"/>
      <c r="CJ35" s="420"/>
      <c r="CK35" s="421"/>
      <c r="CL35" s="421"/>
      <c r="CN35" s="437"/>
      <c r="CO35" s="55"/>
      <c r="CP35" s="55"/>
      <c r="CQ35" s="55"/>
      <c r="CR35" s="55"/>
      <c r="CS35" s="55"/>
      <c r="CT35" s="55"/>
      <c r="CU35" s="55"/>
      <c r="CV35" s="55"/>
    </row>
    <row r="36" spans="1:138" ht="11.85" customHeight="1" x14ac:dyDescent="0.25">
      <c r="A36" s="931">
        <v>32</v>
      </c>
      <c r="B36" s="932" t="str">
        <f>Ст.прогноза!I34</f>
        <v>Сев.</v>
      </c>
      <c r="C36" s="932" t="str">
        <f>Ст.прогноза!D34</f>
        <v>Сосногорский</v>
      </c>
      <c r="D36" s="933" t="str">
        <f>Ст.прогноза!E34</f>
        <v>Ухта</v>
      </c>
      <c r="E36" s="934">
        <f>Ст.прогноза!G34</f>
        <v>0</v>
      </c>
      <c r="F36" s="429"/>
      <c r="G36" s="430"/>
      <c r="H36" s="429"/>
      <c r="I36" s="430"/>
      <c r="J36" s="429"/>
      <c r="K36" s="430"/>
      <c r="L36" s="431"/>
      <c r="M36" s="432"/>
      <c r="N36" s="431"/>
      <c r="O36" s="432"/>
      <c r="P36" s="431"/>
      <c r="Q36" s="433"/>
      <c r="R36" s="650"/>
      <c r="S36" s="651"/>
      <c r="T36" s="650"/>
      <c r="U36" s="651"/>
      <c r="V36" s="650"/>
      <c r="W36" s="651"/>
      <c r="X36" s="434"/>
      <c r="Y36" s="417"/>
      <c r="Z36" s="434"/>
      <c r="AA36" s="417"/>
      <c r="AB36" s="434"/>
      <c r="AC36" s="417"/>
      <c r="AD36" s="435"/>
      <c r="AE36" s="436"/>
      <c r="AF36" s="435"/>
      <c r="AG36" s="436"/>
      <c r="AH36" s="435"/>
      <c r="AI36" s="436"/>
      <c r="AJ36" s="693"/>
      <c r="AK36" s="694"/>
      <c r="AL36" s="693"/>
      <c r="AM36" s="694"/>
      <c r="AN36" s="693"/>
      <c r="AO36" s="694"/>
      <c r="AP36" s="477"/>
      <c r="AQ36" s="477"/>
      <c r="AR36" s="477"/>
      <c r="AS36" s="420"/>
      <c r="AT36" s="420"/>
      <c r="AU36" s="420"/>
      <c r="AV36" s="420"/>
      <c r="AW36" s="420"/>
      <c r="AX36" s="420"/>
      <c r="AY36" s="420"/>
      <c r="AZ36" s="420"/>
      <c r="BA36" s="477"/>
      <c r="BB36" s="477"/>
      <c r="BC36" s="477"/>
      <c r="BD36" s="477"/>
      <c r="BE36" s="477"/>
      <c r="BF36" s="477"/>
      <c r="BG36" s="477"/>
      <c r="BH36" s="477"/>
      <c r="BI36" s="477"/>
      <c r="BJ36" s="477"/>
      <c r="BK36" s="477"/>
      <c r="BL36" s="477"/>
      <c r="BM36" s="477"/>
      <c r="BN36" s="477"/>
      <c r="BO36" s="477"/>
      <c r="BP36" s="477"/>
      <c r="BQ36" s="477"/>
      <c r="BR36" s="477"/>
      <c r="BS36" s="477"/>
      <c r="BT36" s="477"/>
      <c r="BU36" s="477"/>
      <c r="BV36" s="477"/>
      <c r="BW36" s="477"/>
      <c r="BX36" s="477"/>
      <c r="BY36" s="477"/>
      <c r="BZ36" s="477"/>
      <c r="CA36" s="477"/>
      <c r="CB36" s="477"/>
      <c r="CC36" s="477"/>
      <c r="CD36" s="477"/>
      <c r="CE36" s="477"/>
      <c r="CF36" s="477"/>
      <c r="CG36" s="477"/>
      <c r="CH36" s="477"/>
      <c r="CI36" s="477"/>
      <c r="CJ36" s="477"/>
      <c r="CK36" s="7"/>
      <c r="CL36" s="7"/>
      <c r="CN36" s="395"/>
    </row>
    <row r="37" spans="1:138" ht="11.85" customHeight="1" x14ac:dyDescent="0.25">
      <c r="A37" s="931">
        <v>33</v>
      </c>
      <c r="B37" s="932" t="str">
        <f>Ст.прогноза!I35</f>
        <v>Сев.</v>
      </c>
      <c r="C37" s="932" t="str">
        <f>Ст.прогноза!D35</f>
        <v>Сосногорский</v>
      </c>
      <c r="D37" s="933" t="str">
        <f>Ст.прогноза!E35</f>
        <v>Лабытнанги</v>
      </c>
      <c r="E37" s="934">
        <f>Ст.прогноза!G35</f>
        <v>2</v>
      </c>
      <c r="F37" s="429"/>
      <c r="G37" s="430"/>
      <c r="H37" s="429"/>
      <c r="I37" s="430"/>
      <c r="J37" s="429"/>
      <c r="K37" s="430"/>
      <c r="L37" s="431"/>
      <c r="M37" s="432"/>
      <c r="N37" s="431"/>
      <c r="O37" s="432"/>
      <c r="P37" s="431"/>
      <c r="Q37" s="433"/>
      <c r="R37" s="650"/>
      <c r="S37" s="651"/>
      <c r="T37" s="650"/>
      <c r="U37" s="651"/>
      <c r="V37" s="650"/>
      <c r="W37" s="651"/>
      <c r="X37" s="434"/>
      <c r="Y37" s="417"/>
      <c r="Z37" s="434"/>
      <c r="AA37" s="417"/>
      <c r="AB37" s="434"/>
      <c r="AC37" s="417"/>
      <c r="AD37" s="435"/>
      <c r="AE37" s="436"/>
      <c r="AF37" s="435"/>
      <c r="AG37" s="436"/>
      <c r="AH37" s="435"/>
      <c r="AI37" s="436"/>
      <c r="AJ37" s="693"/>
      <c r="AK37" s="694"/>
      <c r="AL37" s="693"/>
      <c r="AM37" s="694"/>
      <c r="AN37" s="693"/>
      <c r="AO37" s="694"/>
      <c r="AP37" s="477"/>
      <c r="AQ37" s="477"/>
      <c r="AR37" s="477"/>
      <c r="AS37" s="420"/>
      <c r="AT37" s="420"/>
      <c r="AU37" s="420"/>
      <c r="AV37" s="420"/>
      <c r="AW37" s="420"/>
      <c r="AX37" s="420"/>
      <c r="AY37" s="420"/>
      <c r="AZ37" s="420"/>
      <c r="BA37" s="477"/>
      <c r="BB37" s="477"/>
      <c r="BC37" s="477"/>
      <c r="BD37" s="477"/>
      <c r="BE37" s="477"/>
      <c r="BF37" s="477"/>
      <c r="BG37" s="477"/>
      <c r="BH37" s="477"/>
      <c r="BI37" s="477"/>
      <c r="BJ37" s="477"/>
      <c r="BK37" s="477"/>
      <c r="BL37" s="477"/>
      <c r="BM37" s="477"/>
      <c r="BN37" s="477"/>
      <c r="BO37" s="477"/>
      <c r="BP37" s="477"/>
      <c r="BQ37" s="477"/>
      <c r="BR37" s="477"/>
      <c r="BS37" s="477"/>
      <c r="BT37" s="477"/>
      <c r="BU37" s="477"/>
      <c r="BV37" s="477"/>
      <c r="BW37" s="477"/>
      <c r="BX37" s="477"/>
      <c r="BY37" s="477"/>
      <c r="BZ37" s="477"/>
      <c r="CA37" s="477"/>
      <c r="CB37" s="477"/>
      <c r="CC37" s="477"/>
      <c r="CD37" s="477"/>
      <c r="CE37" s="477"/>
      <c r="CF37" s="477"/>
      <c r="CG37" s="477"/>
      <c r="CH37" s="477"/>
      <c r="CI37" s="477"/>
      <c r="CJ37" s="477"/>
      <c r="CK37" s="7"/>
      <c r="CL37" s="7"/>
    </row>
    <row r="38" spans="1:138" ht="11.85" customHeight="1" x14ac:dyDescent="0.25">
      <c r="A38" s="931">
        <v>34</v>
      </c>
      <c r="B38" s="932" t="str">
        <f>Ст.прогноза!I36</f>
        <v>Сев.</v>
      </c>
      <c r="C38" s="932" t="str">
        <f>Ст.прогноза!D36</f>
        <v>Вологодский</v>
      </c>
      <c r="D38" s="933" t="str">
        <f>Ст.прогноза!E36</f>
        <v>Череповец</v>
      </c>
      <c r="E38" s="934">
        <f>Ст.прогноза!G36</f>
        <v>0</v>
      </c>
      <c r="F38" s="429"/>
      <c r="G38" s="430"/>
      <c r="H38" s="429"/>
      <c r="I38" s="430"/>
      <c r="J38" s="429"/>
      <c r="K38" s="430"/>
      <c r="L38" s="431"/>
      <c r="M38" s="432"/>
      <c r="N38" s="431"/>
      <c r="O38" s="432"/>
      <c r="P38" s="431"/>
      <c r="Q38" s="433"/>
      <c r="R38" s="650"/>
      <c r="S38" s="651"/>
      <c r="T38" s="650"/>
      <c r="U38" s="651"/>
      <c r="V38" s="650"/>
      <c r="W38" s="651"/>
      <c r="X38" s="434"/>
      <c r="Y38" s="417"/>
      <c r="Z38" s="434"/>
      <c r="AA38" s="417"/>
      <c r="AB38" s="434"/>
      <c r="AC38" s="417"/>
      <c r="AD38" s="435"/>
      <c r="AE38" s="436"/>
      <c r="AF38" s="435"/>
      <c r="AG38" s="436"/>
      <c r="AH38" s="435"/>
      <c r="AI38" s="436"/>
      <c r="AJ38" s="693"/>
      <c r="AK38" s="694"/>
      <c r="AL38" s="693"/>
      <c r="AM38" s="694"/>
      <c r="AN38" s="693"/>
      <c r="AO38" s="694"/>
      <c r="AP38" s="477"/>
      <c r="AQ38" s="477"/>
      <c r="AR38" s="477"/>
      <c r="AS38" s="420"/>
      <c r="AT38" s="420"/>
      <c r="AU38" s="420"/>
      <c r="AV38" s="420"/>
      <c r="AW38" s="420"/>
      <c r="AX38" s="420"/>
      <c r="AY38" s="420"/>
      <c r="AZ38" s="420"/>
      <c r="BA38" s="477"/>
      <c r="BB38" s="477"/>
      <c r="BC38" s="477"/>
      <c r="BD38" s="477"/>
      <c r="BE38" s="477"/>
      <c r="BF38" s="477"/>
      <c r="BG38" s="477"/>
      <c r="BH38" s="477"/>
      <c r="BI38" s="477"/>
      <c r="BJ38" s="477"/>
      <c r="BK38" s="477"/>
      <c r="BL38" s="477"/>
      <c r="BM38" s="477"/>
      <c r="BN38" s="477"/>
      <c r="BO38" s="477"/>
      <c r="BP38" s="477"/>
      <c r="BQ38" s="477"/>
      <c r="BR38" s="477"/>
      <c r="BS38" s="477"/>
      <c r="BT38" s="477"/>
      <c r="BU38" s="477"/>
      <c r="BV38" s="477"/>
      <c r="BW38" s="477"/>
      <c r="BX38" s="477"/>
      <c r="BY38" s="477"/>
      <c r="BZ38" s="477"/>
      <c r="CA38" s="477"/>
      <c r="CB38" s="477"/>
      <c r="CC38" s="477"/>
      <c r="CD38" s="477"/>
      <c r="CE38" s="477"/>
      <c r="CF38" s="477"/>
      <c r="CG38" s="477"/>
      <c r="CH38" s="477"/>
      <c r="CI38" s="477"/>
      <c r="CJ38" s="477"/>
      <c r="CK38" s="7"/>
      <c r="CL38" s="7"/>
    </row>
    <row r="39" spans="1:138" ht="11.85" customHeight="1" x14ac:dyDescent="0.25">
      <c r="A39" s="931">
        <v>35</v>
      </c>
      <c r="B39" s="932" t="str">
        <f>Ст.прогноза!I37</f>
        <v>Сев.</v>
      </c>
      <c r="C39" s="932" t="str">
        <f>Ст.прогноза!D37</f>
        <v>Вологодский</v>
      </c>
      <c r="D39" s="933" t="str">
        <f>Ст.прогноза!E37</f>
        <v>Буй</v>
      </c>
      <c r="E39" s="934">
        <f>Ст.прогноза!G37</f>
        <v>0</v>
      </c>
      <c r="F39" s="429"/>
      <c r="G39" s="430"/>
      <c r="H39" s="429"/>
      <c r="I39" s="430"/>
      <c r="J39" s="429"/>
      <c r="K39" s="430"/>
      <c r="L39" s="431"/>
      <c r="M39" s="432"/>
      <c r="N39" s="431"/>
      <c r="O39" s="432"/>
      <c r="P39" s="431"/>
      <c r="Q39" s="433"/>
      <c r="R39" s="650"/>
      <c r="S39" s="651"/>
      <c r="T39" s="650"/>
      <c r="U39" s="651"/>
      <c r="V39" s="650"/>
      <c r="W39" s="651"/>
      <c r="X39" s="434"/>
      <c r="Y39" s="417"/>
      <c r="Z39" s="434"/>
      <c r="AA39" s="417"/>
      <c r="AB39" s="434"/>
      <c r="AC39" s="417"/>
      <c r="AD39" s="435"/>
      <c r="AE39" s="436"/>
      <c r="AF39" s="435"/>
      <c r="AG39" s="436"/>
      <c r="AH39" s="435"/>
      <c r="AI39" s="436"/>
      <c r="AJ39" s="693"/>
      <c r="AK39" s="694"/>
      <c r="AL39" s="693"/>
      <c r="AM39" s="694"/>
      <c r="AN39" s="693"/>
      <c r="AO39" s="694"/>
      <c r="AP39" s="477"/>
      <c r="AQ39" s="477"/>
      <c r="AR39" s="477"/>
      <c r="AS39" s="477"/>
      <c r="AT39" s="477"/>
      <c r="AU39" s="477"/>
      <c r="AV39" s="477"/>
      <c r="AW39" s="477"/>
      <c r="AX39" s="477"/>
      <c r="AY39" s="477"/>
      <c r="AZ39" s="477"/>
      <c r="BA39" s="477"/>
      <c r="BB39" s="477"/>
      <c r="BC39" s="477"/>
      <c r="BD39" s="477"/>
      <c r="BE39" s="477"/>
      <c r="BF39" s="477"/>
      <c r="BG39" s="477"/>
      <c r="BH39" s="477"/>
      <c r="BI39" s="477"/>
      <c r="BJ39" s="477"/>
      <c r="BK39" s="477"/>
      <c r="BL39" s="477"/>
      <c r="BM39" s="477"/>
      <c r="BN39" s="477"/>
      <c r="BO39" s="477"/>
      <c r="BP39" s="477"/>
      <c r="BQ39" s="477"/>
      <c r="BR39" s="477"/>
      <c r="BS39" s="477"/>
      <c r="BT39" s="477"/>
      <c r="BU39" s="477"/>
      <c r="BV39" s="477"/>
      <c r="BW39" s="477"/>
      <c r="BX39" s="477"/>
      <c r="BY39" s="477"/>
      <c r="BZ39" s="477"/>
      <c r="CA39" s="477"/>
      <c r="CB39" s="477"/>
      <c r="CC39" s="477"/>
      <c r="CD39" s="477"/>
      <c r="CE39" s="477"/>
      <c r="CF39" s="477"/>
      <c r="CG39" s="477"/>
      <c r="CH39" s="477"/>
      <c r="CI39" s="477"/>
      <c r="CJ39" s="477"/>
      <c r="CK39" s="9"/>
      <c r="CL39" s="9"/>
    </row>
    <row r="40" spans="1:138" ht="11.85" customHeight="1" x14ac:dyDescent="0.25">
      <c r="A40" s="931">
        <v>37</v>
      </c>
      <c r="B40" s="932" t="str">
        <f>Ст.прогноза!I38</f>
        <v>Сев.</v>
      </c>
      <c r="C40" s="932" t="str">
        <f>Ст.прогноза!D38</f>
        <v>Архангельский</v>
      </c>
      <c r="D40" s="933" t="str">
        <f>Ст.прогноза!E38</f>
        <v>Обозерская</v>
      </c>
      <c r="E40" s="934">
        <f>Ст.прогноза!G38</f>
        <v>0</v>
      </c>
      <c r="F40" s="429"/>
      <c r="G40" s="430"/>
      <c r="H40" s="429"/>
      <c r="I40" s="430"/>
      <c r="J40" s="429"/>
      <c r="K40" s="430"/>
      <c r="L40" s="431"/>
      <c r="M40" s="432"/>
      <c r="N40" s="431"/>
      <c r="O40" s="432"/>
      <c r="P40" s="431"/>
      <c r="Q40" s="433"/>
      <c r="R40" s="650"/>
      <c r="S40" s="651"/>
      <c r="T40" s="650"/>
      <c r="U40" s="651"/>
      <c r="V40" s="650"/>
      <c r="W40" s="651"/>
      <c r="X40" s="434"/>
      <c r="Y40" s="417"/>
      <c r="Z40" s="434"/>
      <c r="AA40" s="417"/>
      <c r="AB40" s="434"/>
      <c r="AC40" s="417"/>
      <c r="AD40" s="435"/>
      <c r="AE40" s="436"/>
      <c r="AF40" s="435"/>
      <c r="AG40" s="436"/>
      <c r="AH40" s="435"/>
      <c r="AI40" s="436"/>
      <c r="AJ40" s="693"/>
      <c r="AK40" s="694"/>
      <c r="AL40" s="693"/>
      <c r="AM40" s="694"/>
      <c r="AN40" s="693"/>
      <c r="AO40" s="694"/>
      <c r="AP40" s="477"/>
      <c r="AQ40" s="477"/>
      <c r="AR40" s="477"/>
      <c r="AS40" s="477"/>
      <c r="AT40" s="477"/>
      <c r="AU40" s="477"/>
      <c r="AV40" s="477"/>
      <c r="AW40" s="477"/>
      <c r="AX40" s="477"/>
      <c r="AY40" s="477"/>
      <c r="AZ40" s="477"/>
      <c r="BA40" s="477"/>
      <c r="BB40" s="477"/>
      <c r="BC40" s="477"/>
      <c r="BD40" s="477"/>
      <c r="BE40" s="477"/>
      <c r="BF40" s="477"/>
      <c r="BG40" s="477"/>
      <c r="BH40" s="477"/>
      <c r="BI40" s="477"/>
      <c r="BJ40" s="477"/>
      <c r="BK40" s="477"/>
      <c r="BL40" s="477"/>
      <c r="BM40" s="477"/>
      <c r="BN40" s="477"/>
      <c r="BO40" s="477"/>
      <c r="BP40" s="477"/>
      <c r="BQ40" s="477"/>
      <c r="BR40" s="477"/>
      <c r="BS40" s="477"/>
      <c r="BT40" s="477"/>
      <c r="BU40" s="477"/>
      <c r="BV40" s="477"/>
      <c r="BW40" s="477"/>
      <c r="BX40" s="477"/>
      <c r="BY40" s="477"/>
      <c r="BZ40" s="477"/>
      <c r="CA40" s="477"/>
      <c r="CB40" s="477"/>
      <c r="CC40" s="477"/>
      <c r="CD40" s="477"/>
      <c r="CE40" s="477"/>
      <c r="CF40" s="477"/>
      <c r="CG40" s="477"/>
      <c r="CH40" s="477"/>
      <c r="CI40" s="477"/>
      <c r="CJ40" s="477"/>
      <c r="CK40" s="9"/>
      <c r="CL40" s="9"/>
      <c r="CN40" s="396"/>
      <c r="CO40" s="396"/>
      <c r="CP40" s="396"/>
      <c r="CQ40" s="396"/>
      <c r="CR40" s="396"/>
      <c r="CS40" s="396"/>
      <c r="CT40" s="396"/>
      <c r="CU40" s="396"/>
      <c r="CV40" s="396"/>
      <c r="CW40" s="396"/>
      <c r="CX40" s="396"/>
      <c r="CY40" s="396"/>
      <c r="CZ40" s="396"/>
      <c r="DA40" s="396"/>
    </row>
    <row r="41" spans="1:138" ht="11.85" customHeight="1" x14ac:dyDescent="0.25">
      <c r="A41" s="935">
        <v>38</v>
      </c>
      <c r="B41" s="936" t="str">
        <f>Ст.прогноза!I39</f>
        <v>Сев.</v>
      </c>
      <c r="C41" s="936" t="str">
        <f>Ст.прогноза!D39</f>
        <v>Вологодский</v>
      </c>
      <c r="D41" s="937" t="str">
        <f>Ст.прогноза!E39</f>
        <v>Шарья</v>
      </c>
      <c r="E41" s="938">
        <f>Ст.прогноза!G39</f>
        <v>0</v>
      </c>
      <c r="F41" s="478"/>
      <c r="G41" s="479"/>
      <c r="H41" s="478"/>
      <c r="I41" s="479"/>
      <c r="J41" s="478"/>
      <c r="K41" s="479"/>
      <c r="L41" s="446"/>
      <c r="M41" s="447"/>
      <c r="N41" s="446"/>
      <c r="O41" s="447"/>
      <c r="P41" s="446"/>
      <c r="Q41" s="448"/>
      <c r="R41" s="654"/>
      <c r="S41" s="655"/>
      <c r="T41" s="654"/>
      <c r="U41" s="655"/>
      <c r="V41" s="654"/>
      <c r="W41" s="655"/>
      <c r="X41" s="449"/>
      <c r="Y41" s="450"/>
      <c r="Z41" s="449"/>
      <c r="AA41" s="450"/>
      <c r="AB41" s="449"/>
      <c r="AC41" s="450"/>
      <c r="AD41" s="451"/>
      <c r="AE41" s="452"/>
      <c r="AF41" s="451"/>
      <c r="AG41" s="452"/>
      <c r="AH41" s="451"/>
      <c r="AI41" s="452"/>
      <c r="AJ41" s="702"/>
      <c r="AK41" s="703"/>
      <c r="AL41" s="702"/>
      <c r="AM41" s="703"/>
      <c r="AN41" s="702"/>
      <c r="AO41" s="703"/>
      <c r="AP41" s="477"/>
      <c r="AQ41" s="477"/>
      <c r="AR41" s="477"/>
      <c r="AS41" s="477"/>
      <c r="AT41" s="477"/>
      <c r="AU41" s="477"/>
      <c r="AV41" s="477"/>
      <c r="AW41" s="477"/>
      <c r="AX41" s="477"/>
      <c r="AY41" s="477"/>
      <c r="AZ41" s="477"/>
      <c r="BA41" s="477"/>
      <c r="BB41" s="477"/>
      <c r="BC41" s="477"/>
      <c r="BD41" s="477"/>
      <c r="BE41" s="477"/>
      <c r="BF41" s="477"/>
      <c r="BG41" s="477"/>
      <c r="BH41" s="477"/>
      <c r="BI41" s="477"/>
      <c r="BJ41" s="477"/>
      <c r="BK41" s="477"/>
      <c r="BL41" s="477"/>
      <c r="BM41" s="477"/>
      <c r="BN41" s="477"/>
      <c r="BO41" s="477"/>
      <c r="BP41" s="477"/>
      <c r="BQ41" s="477"/>
      <c r="BR41" s="477"/>
      <c r="BS41" s="477"/>
      <c r="BT41" s="477"/>
      <c r="BU41" s="477"/>
      <c r="BV41" s="477"/>
      <c r="BW41" s="477"/>
      <c r="BX41" s="477"/>
      <c r="BY41" s="477"/>
      <c r="BZ41" s="477"/>
      <c r="CA41" s="477"/>
      <c r="CB41" s="477"/>
      <c r="CC41" s="477"/>
      <c r="CD41" s="477"/>
      <c r="CE41" s="477"/>
      <c r="CF41" s="477"/>
      <c r="CG41" s="477"/>
      <c r="CH41" s="477"/>
      <c r="CI41" s="477"/>
      <c r="CJ41" s="477"/>
      <c r="CK41" s="26"/>
      <c r="CL41" s="26"/>
      <c r="CN41" s="404"/>
      <c r="CO41" s="405"/>
      <c r="CP41" s="405"/>
      <c r="CQ41" s="405"/>
      <c r="CR41" s="405"/>
      <c r="CS41" s="405"/>
      <c r="CT41" s="405"/>
      <c r="CU41" s="404"/>
      <c r="CV41" s="405"/>
      <c r="CW41" s="405"/>
      <c r="CX41" s="405"/>
      <c r="CY41" s="405"/>
      <c r="CZ41" s="405"/>
      <c r="DA41" s="405"/>
    </row>
    <row r="42" spans="1:138" ht="11.85" customHeight="1" x14ac:dyDescent="0.25">
      <c r="A42" s="927">
        <v>39</v>
      </c>
      <c r="B42" s="928" t="str">
        <f>Ст.прогноза!I40</f>
        <v>С-Кав.</v>
      </c>
      <c r="C42" s="928" t="str">
        <f>Ст.прогноза!D40</f>
        <v>Ростовский</v>
      </c>
      <c r="D42" s="929" t="str">
        <f>Ст.прогноза!E40</f>
        <v>Ростов на Дону</v>
      </c>
      <c r="E42" s="930">
        <f>Ст.прогноза!G40</f>
        <v>0</v>
      </c>
      <c r="F42" s="411"/>
      <c r="G42" s="480"/>
      <c r="H42" s="411"/>
      <c r="I42" s="480"/>
      <c r="J42" s="411"/>
      <c r="K42" s="480"/>
      <c r="L42" s="413"/>
      <c r="M42" s="467"/>
      <c r="N42" s="413"/>
      <c r="O42" s="467"/>
      <c r="P42" s="413"/>
      <c r="Q42" s="468"/>
      <c r="R42" s="648"/>
      <c r="S42" s="649"/>
      <c r="T42" s="648"/>
      <c r="U42" s="649"/>
      <c r="V42" s="648"/>
      <c r="W42" s="649"/>
      <c r="X42" s="416"/>
      <c r="Y42" s="469"/>
      <c r="Z42" s="416"/>
      <c r="AA42" s="469"/>
      <c r="AB42" s="416"/>
      <c r="AC42" s="469"/>
      <c r="AD42" s="418"/>
      <c r="AE42" s="470"/>
      <c r="AF42" s="418"/>
      <c r="AG42" s="470"/>
      <c r="AH42" s="418"/>
      <c r="AI42" s="470"/>
      <c r="AJ42" s="708"/>
      <c r="AK42" s="709"/>
      <c r="AL42" s="708"/>
      <c r="AM42" s="709"/>
      <c r="AN42" s="708"/>
      <c r="AO42" s="709"/>
      <c r="AP42" s="477"/>
      <c r="AQ42" s="477"/>
      <c r="AR42" s="477"/>
      <c r="AS42" s="477"/>
      <c r="AT42" s="477"/>
      <c r="AU42" s="1010">
        <v>2</v>
      </c>
      <c r="AV42" s="477"/>
      <c r="AW42" s="477"/>
      <c r="AX42" s="477"/>
      <c r="AY42" s="477"/>
      <c r="AZ42" s="477"/>
      <c r="BA42" s="477"/>
      <c r="BB42" s="477"/>
      <c r="BC42" s="477"/>
      <c r="BD42" s="477"/>
      <c r="BE42" s="477"/>
      <c r="BF42" s="477"/>
      <c r="BG42" s="477"/>
      <c r="BH42" s="477"/>
      <c r="BI42" s="477"/>
      <c r="BJ42" s="477"/>
      <c r="BK42" s="477"/>
      <c r="BL42" s="477"/>
      <c r="BM42" s="477"/>
      <c r="BN42" s="477"/>
      <c r="BO42" s="477"/>
      <c r="BP42" s="477"/>
      <c r="BQ42" s="477"/>
      <c r="BR42" s="477"/>
      <c r="BS42" s="477"/>
      <c r="BT42" s="477"/>
      <c r="BU42" s="477"/>
      <c r="BV42" s="477"/>
      <c r="BW42" s="477"/>
      <c r="BX42" s="477"/>
      <c r="BY42" s="477"/>
      <c r="BZ42" s="477"/>
      <c r="CA42" s="477"/>
      <c r="CB42" s="477"/>
      <c r="CC42" s="477"/>
      <c r="CD42" s="477"/>
      <c r="CE42" s="477"/>
      <c r="CF42" s="477"/>
      <c r="CG42" s="477"/>
      <c r="CH42" s="477"/>
      <c r="CI42" s="477"/>
      <c r="CJ42" s="477"/>
      <c r="CK42" s="27"/>
      <c r="CL42" s="27"/>
      <c r="CN42" s="409"/>
      <c r="CO42" s="409"/>
      <c r="CP42" s="409"/>
      <c r="CQ42" s="409"/>
      <c r="CR42" s="409"/>
      <c r="CS42" s="409"/>
      <c r="CT42" s="409"/>
      <c r="CU42" s="409"/>
      <c r="CV42" s="409"/>
      <c r="CW42" s="409"/>
      <c r="CX42" s="409"/>
      <c r="CY42" s="409"/>
      <c r="CZ42" s="409"/>
      <c r="DA42" s="409"/>
    </row>
    <row r="43" spans="1:138" ht="11.85" customHeight="1" x14ac:dyDescent="0.25">
      <c r="A43" s="931">
        <v>40</v>
      </c>
      <c r="B43" s="932" t="str">
        <f>Ст.прогноза!I41</f>
        <v>С-Кав.</v>
      </c>
      <c r="C43" s="932" t="str">
        <f>Ст.прогноза!D41</f>
        <v>Краснодарский</v>
      </c>
      <c r="D43" s="933" t="str">
        <f>Ст.прогноза!E41</f>
        <v>Краснодар</v>
      </c>
      <c r="E43" s="934">
        <f>Ст.прогноза!G41</f>
        <v>0</v>
      </c>
      <c r="F43" s="429"/>
      <c r="G43" s="430"/>
      <c r="H43" s="429"/>
      <c r="I43" s="430"/>
      <c r="J43" s="429"/>
      <c r="K43" s="430"/>
      <c r="L43" s="431"/>
      <c r="M43" s="432"/>
      <c r="N43" s="431"/>
      <c r="O43" s="432"/>
      <c r="P43" s="431"/>
      <c r="Q43" s="433"/>
      <c r="R43" s="650"/>
      <c r="S43" s="651"/>
      <c r="T43" s="650"/>
      <c r="U43" s="651"/>
      <c r="V43" s="650"/>
      <c r="W43" s="651"/>
      <c r="X43" s="434"/>
      <c r="Y43" s="417"/>
      <c r="Z43" s="434"/>
      <c r="AA43" s="417"/>
      <c r="AB43" s="434"/>
      <c r="AC43" s="417"/>
      <c r="AD43" s="435"/>
      <c r="AE43" s="436"/>
      <c r="AF43" s="435"/>
      <c r="AG43" s="436"/>
      <c r="AH43" s="435"/>
      <c r="AI43" s="436"/>
      <c r="AJ43" s="693"/>
      <c r="AK43" s="694"/>
      <c r="AL43" s="693"/>
      <c r="AM43" s="694"/>
      <c r="AN43" s="693"/>
      <c r="AO43" s="694"/>
      <c r="AP43" s="477"/>
      <c r="AQ43" s="477"/>
      <c r="AR43" s="477"/>
      <c r="AS43" s="477"/>
      <c r="AT43" s="477"/>
      <c r="AU43" s="1011" t="s">
        <v>1950</v>
      </c>
      <c r="AV43" s="1012"/>
      <c r="AW43" s="1012"/>
      <c r="AX43" s="1013"/>
      <c r="AY43" s="477"/>
      <c r="AZ43" s="477"/>
      <c r="BA43" s="477"/>
      <c r="BB43" s="477"/>
      <c r="BC43" s="477"/>
      <c r="BD43" s="477"/>
      <c r="BE43" s="477"/>
      <c r="BF43" s="477"/>
      <c r="BG43" s="477"/>
      <c r="BH43" s="477"/>
      <c r="BI43" s="477"/>
      <c r="BJ43" s="477"/>
      <c r="BK43" s="477"/>
      <c r="BL43" s="477"/>
      <c r="BM43" s="477"/>
      <c r="BN43" s="477"/>
      <c r="BO43" s="477"/>
      <c r="BP43" s="477"/>
      <c r="BQ43" s="477"/>
      <c r="BR43" s="477"/>
      <c r="BS43" s="477"/>
      <c r="BT43" s="477"/>
      <c r="BU43" s="477"/>
      <c r="BV43" s="477"/>
      <c r="BW43" s="477"/>
      <c r="BX43" s="477"/>
      <c r="BY43" s="477"/>
      <c r="BZ43" s="477"/>
      <c r="CA43" s="477"/>
      <c r="CB43" s="477"/>
      <c r="CC43" s="477"/>
      <c r="CD43" s="477"/>
      <c r="CE43" s="477"/>
      <c r="CF43" s="477"/>
      <c r="CG43" s="477"/>
      <c r="CH43" s="477"/>
      <c r="CI43" s="477"/>
      <c r="CJ43" s="477"/>
      <c r="CK43" s="481"/>
      <c r="CL43" s="481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D43" s="55"/>
      <c r="DE43" s="423"/>
      <c r="DG43" s="425"/>
      <c r="DH43" s="425"/>
      <c r="DI43" s="425"/>
      <c r="DJ43" s="425"/>
      <c r="DK43" s="425"/>
      <c r="DL43" s="425"/>
      <c r="DM43" s="425"/>
    </row>
    <row r="44" spans="1:138" ht="11.85" customHeight="1" x14ac:dyDescent="0.25">
      <c r="A44" s="931">
        <v>41</v>
      </c>
      <c r="B44" s="932" t="str">
        <f>Ст.прогноза!I42</f>
        <v>С-Кав.</v>
      </c>
      <c r="C44" s="932" t="str">
        <f>Ст.прогноза!D42</f>
        <v>Минераловодский</v>
      </c>
      <c r="D44" s="933" t="str">
        <f>Ст.прогноза!E42</f>
        <v>Мин.Воды</v>
      </c>
      <c r="E44" s="934">
        <f>Ст.прогноза!G42</f>
        <v>0</v>
      </c>
      <c r="F44" s="429"/>
      <c r="G44" s="430"/>
      <c r="H44" s="429"/>
      <c r="I44" s="430"/>
      <c r="J44" s="429"/>
      <c r="K44" s="430"/>
      <c r="L44" s="431"/>
      <c r="M44" s="432"/>
      <c r="N44" s="431"/>
      <c r="O44" s="432"/>
      <c r="P44" s="431"/>
      <c r="Q44" s="433"/>
      <c r="R44" s="650"/>
      <c r="S44" s="651"/>
      <c r="T44" s="650"/>
      <c r="U44" s="651"/>
      <c r="V44" s="650"/>
      <c r="W44" s="651"/>
      <c r="X44" s="434"/>
      <c r="Y44" s="417"/>
      <c r="Z44" s="434"/>
      <c r="AA44" s="417"/>
      <c r="AB44" s="434"/>
      <c r="AC44" s="417"/>
      <c r="AD44" s="435"/>
      <c r="AE44" s="436"/>
      <c r="AF44" s="435"/>
      <c r="AG44" s="436"/>
      <c r="AH44" s="435"/>
      <c r="AI44" s="436"/>
      <c r="AJ44" s="693"/>
      <c r="AK44" s="694"/>
      <c r="AL44" s="693"/>
      <c r="AM44" s="694"/>
      <c r="AN44" s="693"/>
      <c r="AO44" s="694"/>
      <c r="AP44" s="477"/>
      <c r="AQ44" s="477"/>
      <c r="AR44" s="477"/>
      <c r="AS44" s="477"/>
      <c r="AT44" s="477"/>
      <c r="AU44" s="1014" t="s">
        <v>1951</v>
      </c>
      <c r="AV44" s="1015"/>
      <c r="AW44" s="1015"/>
      <c r="AX44" s="1016"/>
      <c r="AY44" s="477"/>
      <c r="AZ44" s="477"/>
      <c r="BA44" s="477"/>
      <c r="BB44" s="477"/>
      <c r="BC44" s="477"/>
      <c r="BD44" s="477"/>
      <c r="BE44" s="477"/>
      <c r="BF44" s="477"/>
      <c r="BG44" s="477"/>
      <c r="BH44" s="477"/>
      <c r="BI44" s="477"/>
      <c r="BJ44" s="477"/>
      <c r="BK44" s="477"/>
      <c r="BL44" s="477"/>
      <c r="BM44" s="477"/>
      <c r="BN44" s="477"/>
      <c r="BO44" s="477"/>
      <c r="BP44" s="477"/>
      <c r="BQ44" s="477"/>
      <c r="BR44" s="477"/>
      <c r="BS44" s="477"/>
      <c r="BT44" s="477"/>
      <c r="BU44" s="477"/>
      <c r="BV44" s="477"/>
      <c r="BW44" s="477"/>
      <c r="BX44" s="477"/>
      <c r="BY44" s="477"/>
      <c r="BZ44" s="477"/>
      <c r="CA44" s="477"/>
      <c r="CB44" s="477"/>
      <c r="CC44" s="477"/>
      <c r="CD44" s="477"/>
      <c r="CE44" s="477"/>
      <c r="CF44" s="477"/>
      <c r="CG44" s="477"/>
      <c r="CH44" s="477"/>
      <c r="CI44" s="477"/>
      <c r="CJ44" s="477"/>
      <c r="CK44" s="481"/>
      <c r="CL44" s="481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D44" s="55"/>
      <c r="DE44" s="423"/>
      <c r="DG44" s="425"/>
      <c r="DH44" s="425"/>
      <c r="DI44" s="425"/>
      <c r="DJ44" s="425"/>
      <c r="DK44" s="425"/>
      <c r="DL44" s="425"/>
      <c r="DM44" s="425"/>
      <c r="DU44" s="425"/>
      <c r="DV44" s="425"/>
      <c r="DW44" s="425"/>
      <c r="DX44" s="425"/>
      <c r="DY44" s="425"/>
      <c r="DZ44" s="425"/>
      <c r="EA44" s="425"/>
      <c r="EB44" s="425"/>
      <c r="EC44" s="425"/>
      <c r="ED44" s="425"/>
      <c r="EE44" s="425"/>
      <c r="EF44" s="425"/>
      <c r="EG44" s="425"/>
      <c r="EH44" s="425"/>
    </row>
    <row r="45" spans="1:138" ht="11.85" customHeight="1" x14ac:dyDescent="0.25">
      <c r="A45" s="931">
        <v>42</v>
      </c>
      <c r="B45" s="932" t="str">
        <f>Ст.прогноза!I43</f>
        <v>С-Кав.</v>
      </c>
      <c r="C45" s="932" t="str">
        <f>Ст.прогноза!D43</f>
        <v>Махачкалинский</v>
      </c>
      <c r="D45" s="933" t="str">
        <f>Ст.прогноза!E43</f>
        <v>Махачкала</v>
      </c>
      <c r="E45" s="934">
        <f>Ст.прогноза!G43</f>
        <v>0</v>
      </c>
      <c r="F45" s="429"/>
      <c r="G45" s="430"/>
      <c r="H45" s="429"/>
      <c r="I45" s="430"/>
      <c r="J45" s="429"/>
      <c r="K45" s="430"/>
      <c r="L45" s="431"/>
      <c r="M45" s="432"/>
      <c r="N45" s="431"/>
      <c r="O45" s="432"/>
      <c r="P45" s="431"/>
      <c r="Q45" s="433"/>
      <c r="R45" s="650"/>
      <c r="S45" s="651"/>
      <c r="T45" s="650"/>
      <c r="U45" s="651"/>
      <c r="V45" s="650"/>
      <c r="W45" s="651"/>
      <c r="X45" s="434"/>
      <c r="Y45" s="417"/>
      <c r="Z45" s="434"/>
      <c r="AA45" s="417"/>
      <c r="AB45" s="434"/>
      <c r="AC45" s="417"/>
      <c r="AD45" s="435"/>
      <c r="AE45" s="436"/>
      <c r="AF45" s="435"/>
      <c r="AG45" s="436"/>
      <c r="AH45" s="435"/>
      <c r="AI45" s="436"/>
      <c r="AJ45" s="693"/>
      <c r="AK45" s="694"/>
      <c r="AL45" s="693"/>
      <c r="AM45" s="694"/>
      <c r="AN45" s="693"/>
      <c r="AO45" s="694"/>
      <c r="AP45" s="477"/>
      <c r="AQ45" s="477"/>
      <c r="AR45" s="477"/>
      <c r="AS45" s="477"/>
      <c r="AT45" s="477"/>
      <c r="AU45" s="477"/>
      <c r="AV45" s="477"/>
      <c r="AW45" s="477"/>
      <c r="AX45" s="477"/>
      <c r="AY45" s="477"/>
      <c r="AZ45" s="477"/>
      <c r="BA45" s="477"/>
      <c r="BB45" s="477"/>
      <c r="BC45" s="477"/>
      <c r="BD45" s="477"/>
      <c r="BE45" s="477"/>
      <c r="BF45" s="477"/>
      <c r="BG45" s="477"/>
      <c r="BH45" s="477"/>
      <c r="BI45" s="477"/>
      <c r="BJ45" s="477"/>
      <c r="BK45" s="477"/>
      <c r="BL45" s="477"/>
      <c r="BM45" s="477"/>
      <c r="BN45" s="477"/>
      <c r="BO45" s="477"/>
      <c r="BP45" s="477"/>
      <c r="BQ45" s="477"/>
      <c r="BR45" s="477"/>
      <c r="BS45" s="477"/>
      <c r="BT45" s="477"/>
      <c r="BU45" s="477"/>
      <c r="BV45" s="477"/>
      <c r="BW45" s="477"/>
      <c r="BX45" s="477"/>
      <c r="BY45" s="477"/>
      <c r="BZ45" s="477"/>
      <c r="CA45" s="477"/>
      <c r="CB45" s="477"/>
      <c r="CC45" s="477"/>
      <c r="CD45" s="477"/>
      <c r="CE45" s="477"/>
      <c r="CF45" s="477"/>
      <c r="CG45" s="477"/>
      <c r="CH45" s="477"/>
      <c r="CI45" s="477"/>
      <c r="CJ45" s="477"/>
      <c r="CK45" s="481"/>
      <c r="CL45" s="481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D45" s="55"/>
      <c r="DE45" s="423"/>
      <c r="DG45" s="425"/>
      <c r="DH45" s="425"/>
      <c r="DI45" s="425"/>
      <c r="DJ45" s="425"/>
      <c r="DK45" s="425"/>
      <c r="DL45" s="425"/>
      <c r="DM45" s="425"/>
      <c r="DU45" s="425"/>
      <c r="DV45" s="425"/>
      <c r="DW45" s="425"/>
      <c r="DX45" s="425"/>
      <c r="DY45" s="425"/>
      <c r="DZ45" s="425"/>
      <c r="EA45" s="425"/>
      <c r="EB45" s="425"/>
      <c r="EC45" s="425"/>
      <c r="ED45" s="425"/>
      <c r="EE45" s="425"/>
      <c r="EF45" s="425"/>
      <c r="EG45" s="425"/>
      <c r="EH45" s="425"/>
    </row>
    <row r="46" spans="1:138" ht="11.85" customHeight="1" x14ac:dyDescent="0.25">
      <c r="A46" s="931">
        <v>43</v>
      </c>
      <c r="B46" s="932" t="str">
        <f>Ст.прогноза!I44</f>
        <v>С-Кав.</v>
      </c>
      <c r="C46" s="932" t="str">
        <f>Ст.прогноза!D44</f>
        <v>Краснодарский</v>
      </c>
      <c r="D46" s="933" t="str">
        <f>Ст.прогноза!E44</f>
        <v>Сочи</v>
      </c>
      <c r="E46" s="934">
        <f>Ст.прогноза!G44</f>
        <v>0</v>
      </c>
      <c r="F46" s="429"/>
      <c r="G46" s="430"/>
      <c r="H46" s="429"/>
      <c r="I46" s="430"/>
      <c r="J46" s="429"/>
      <c r="K46" s="430"/>
      <c r="L46" s="431"/>
      <c r="M46" s="432"/>
      <c r="N46" s="431"/>
      <c r="O46" s="432"/>
      <c r="P46" s="431"/>
      <c r="Q46" s="433"/>
      <c r="R46" s="650"/>
      <c r="S46" s="651"/>
      <c r="T46" s="650"/>
      <c r="U46" s="651"/>
      <c r="V46" s="650"/>
      <c r="W46" s="651"/>
      <c r="X46" s="434"/>
      <c r="Y46" s="417"/>
      <c r="Z46" s="434"/>
      <c r="AA46" s="417"/>
      <c r="AB46" s="434"/>
      <c r="AC46" s="417"/>
      <c r="AD46" s="435"/>
      <c r="AE46" s="436"/>
      <c r="AF46" s="435"/>
      <c r="AG46" s="436"/>
      <c r="AH46" s="435"/>
      <c r="AI46" s="436"/>
      <c r="AJ46" s="693"/>
      <c r="AK46" s="694"/>
      <c r="AL46" s="693"/>
      <c r="AM46" s="694"/>
      <c r="AN46" s="693"/>
      <c r="AO46" s="694"/>
      <c r="AP46" s="477"/>
      <c r="AQ46" s="477"/>
      <c r="AR46" s="477"/>
      <c r="AS46" s="477"/>
      <c r="AT46" s="477"/>
      <c r="AU46" s="477"/>
      <c r="AV46" s="477"/>
      <c r="AW46" s="477"/>
      <c r="AX46" s="477"/>
      <c r="AY46" s="477"/>
      <c r="AZ46" s="477"/>
      <c r="BA46" s="477"/>
      <c r="BB46" s="477"/>
      <c r="BC46" s="477"/>
      <c r="BD46" s="477"/>
      <c r="BE46" s="477"/>
      <c r="BF46" s="477"/>
      <c r="BG46" s="477"/>
      <c r="BH46" s="477"/>
      <c r="BI46" s="477"/>
      <c r="BJ46" s="477"/>
      <c r="BK46" s="477"/>
      <c r="BL46" s="477"/>
      <c r="BM46" s="477"/>
      <c r="BN46" s="477"/>
      <c r="BO46" s="477"/>
      <c r="BP46" s="477"/>
      <c r="BQ46" s="477"/>
      <c r="BR46" s="477"/>
      <c r="BS46" s="477"/>
      <c r="BT46" s="477"/>
      <c r="BU46" s="477"/>
      <c r="BV46" s="477"/>
      <c r="BW46" s="477"/>
      <c r="BX46" s="477"/>
      <c r="BY46" s="477"/>
      <c r="BZ46" s="477"/>
      <c r="CA46" s="477"/>
      <c r="CB46" s="477"/>
      <c r="CC46" s="477"/>
      <c r="CD46" s="477"/>
      <c r="CE46" s="477"/>
      <c r="CF46" s="477"/>
      <c r="CG46" s="477"/>
      <c r="CH46" s="477"/>
      <c r="CI46" s="477"/>
      <c r="CJ46" s="477"/>
      <c r="CK46" s="481"/>
      <c r="CL46" s="481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D46" s="55"/>
      <c r="DE46" s="423"/>
      <c r="DG46" s="425"/>
      <c r="DH46" s="425"/>
      <c r="DI46" s="425"/>
      <c r="DJ46" s="425"/>
      <c r="DK46" s="425"/>
      <c r="DL46" s="425"/>
      <c r="DM46" s="425"/>
      <c r="DU46" s="425"/>
      <c r="DV46" s="425"/>
      <c r="DW46" s="425"/>
      <c r="DX46" s="425"/>
      <c r="DY46" s="425"/>
      <c r="DZ46" s="425"/>
      <c r="EA46" s="425"/>
      <c r="EB46" s="425"/>
      <c r="EC46" s="425"/>
      <c r="ED46" s="425"/>
      <c r="EE46" s="425"/>
      <c r="EF46" s="425"/>
      <c r="EG46" s="425"/>
      <c r="EH46" s="425"/>
    </row>
    <row r="47" spans="1:138" ht="11.85" customHeight="1" x14ac:dyDescent="0.25">
      <c r="A47" s="931">
        <v>44</v>
      </c>
      <c r="B47" s="932" t="str">
        <f>Ст.прогноза!I45</f>
        <v>С-Кав.</v>
      </c>
      <c r="C47" s="932" t="str">
        <f>Ст.прогноза!D45</f>
        <v>Грозненский</v>
      </c>
      <c r="D47" s="933" t="str">
        <f>Ст.прогноза!E45</f>
        <v>Грозный</v>
      </c>
      <c r="E47" s="934">
        <f>Ст.прогноза!G45</f>
        <v>0</v>
      </c>
      <c r="F47" s="429"/>
      <c r="G47" s="430"/>
      <c r="H47" s="429"/>
      <c r="I47" s="430"/>
      <c r="J47" s="429"/>
      <c r="K47" s="430"/>
      <c r="L47" s="431"/>
      <c r="M47" s="432"/>
      <c r="N47" s="431"/>
      <c r="O47" s="432"/>
      <c r="P47" s="431"/>
      <c r="Q47" s="433"/>
      <c r="R47" s="650"/>
      <c r="S47" s="651"/>
      <c r="T47" s="650"/>
      <c r="U47" s="651"/>
      <c r="V47" s="650"/>
      <c r="W47" s="651"/>
      <c r="X47" s="434"/>
      <c r="Y47" s="417"/>
      <c r="Z47" s="434"/>
      <c r="AA47" s="417"/>
      <c r="AB47" s="434"/>
      <c r="AC47" s="417"/>
      <c r="AD47" s="435"/>
      <c r="AE47" s="436"/>
      <c r="AF47" s="435"/>
      <c r="AG47" s="436"/>
      <c r="AH47" s="435"/>
      <c r="AI47" s="436"/>
      <c r="AJ47" s="693"/>
      <c r="AK47" s="694"/>
      <c r="AL47" s="693"/>
      <c r="AM47" s="694"/>
      <c r="AN47" s="693"/>
      <c r="AO47" s="694"/>
      <c r="AP47" s="477"/>
      <c r="AQ47" s="477"/>
      <c r="AR47" s="477"/>
      <c r="AS47" s="477"/>
      <c r="AT47" s="477"/>
      <c r="AU47" s="477"/>
      <c r="AV47" s="477"/>
      <c r="AW47" s="477"/>
      <c r="AX47" s="477"/>
      <c r="AY47" s="477"/>
      <c r="AZ47" s="477"/>
      <c r="BA47" s="477"/>
      <c r="BB47" s="477"/>
      <c r="BC47" s="477"/>
      <c r="BD47" s="477"/>
      <c r="BE47" s="477"/>
      <c r="BF47" s="477"/>
      <c r="BG47" s="477"/>
      <c r="BH47" s="477"/>
      <c r="BI47" s="477"/>
      <c r="BJ47" s="477"/>
      <c r="BK47" s="477"/>
      <c r="BL47" s="477"/>
      <c r="BM47" s="477"/>
      <c r="BN47" s="477"/>
      <c r="BO47" s="477"/>
      <c r="BP47" s="477"/>
      <c r="BQ47" s="477"/>
      <c r="BR47" s="477"/>
      <c r="BS47" s="477"/>
      <c r="BT47" s="477"/>
      <c r="BU47" s="477"/>
      <c r="BV47" s="477"/>
      <c r="BW47" s="477"/>
      <c r="BX47" s="477"/>
      <c r="BY47" s="477"/>
      <c r="BZ47" s="477"/>
      <c r="CA47" s="477"/>
      <c r="CB47" s="477"/>
      <c r="CC47" s="477"/>
      <c r="CD47" s="477"/>
      <c r="CE47" s="477"/>
      <c r="CF47" s="477"/>
      <c r="CG47" s="477"/>
      <c r="CH47" s="477"/>
      <c r="CI47" s="477"/>
      <c r="CJ47" s="477"/>
      <c r="CK47" s="481"/>
      <c r="CL47" s="481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D47" s="55"/>
      <c r="DE47" s="423"/>
      <c r="DG47" s="425"/>
      <c r="DH47" s="425"/>
      <c r="DI47" s="425"/>
      <c r="DJ47" s="425"/>
      <c r="DK47" s="425"/>
      <c r="DL47" s="425"/>
      <c r="DM47" s="425"/>
      <c r="DU47" s="425"/>
      <c r="DV47" s="425"/>
      <c r="DW47" s="425"/>
      <c r="DX47" s="425"/>
      <c r="DY47" s="425"/>
      <c r="DZ47" s="425"/>
      <c r="EA47" s="425"/>
      <c r="EB47" s="425"/>
      <c r="EC47" s="425"/>
      <c r="ED47" s="425"/>
      <c r="EE47" s="425"/>
      <c r="EF47" s="425"/>
      <c r="EG47" s="425"/>
      <c r="EH47" s="425"/>
    </row>
    <row r="48" spans="1:138" ht="11.85" customHeight="1" x14ac:dyDescent="0.25">
      <c r="A48" s="931">
        <v>45</v>
      </c>
      <c r="B48" s="932" t="str">
        <f>Ст.прогноза!I46</f>
        <v>С-Кав.</v>
      </c>
      <c r="C48" s="932" t="str">
        <f>Ст.прогноза!D46</f>
        <v>Краснодарский</v>
      </c>
      <c r="D48" s="933" t="str">
        <f>Ст.прогноза!E46</f>
        <v>Кавказ</v>
      </c>
      <c r="E48" s="934">
        <f>Ст.прогноза!G46</f>
        <v>0</v>
      </c>
      <c r="F48" s="429"/>
      <c r="G48" s="430"/>
      <c r="H48" s="429"/>
      <c r="I48" s="430"/>
      <c r="J48" s="429"/>
      <c r="K48" s="430"/>
      <c r="L48" s="431"/>
      <c r="M48" s="432"/>
      <c r="N48" s="431"/>
      <c r="O48" s="432"/>
      <c r="P48" s="431"/>
      <c r="Q48" s="433"/>
      <c r="R48" s="650"/>
      <c r="S48" s="651"/>
      <c r="T48" s="650"/>
      <c r="U48" s="651"/>
      <c r="V48" s="650"/>
      <c r="W48" s="651"/>
      <c r="X48" s="434"/>
      <c r="Y48" s="417"/>
      <c r="Z48" s="434"/>
      <c r="AA48" s="417"/>
      <c r="AB48" s="434"/>
      <c r="AC48" s="417"/>
      <c r="AD48" s="435"/>
      <c r="AE48" s="436"/>
      <c r="AF48" s="435"/>
      <c r="AG48" s="436"/>
      <c r="AH48" s="435"/>
      <c r="AI48" s="436"/>
      <c r="AJ48" s="693"/>
      <c r="AK48" s="694"/>
      <c r="AL48" s="693"/>
      <c r="AM48" s="694"/>
      <c r="AN48" s="693"/>
      <c r="AO48" s="694"/>
      <c r="AP48" s="477"/>
      <c r="AQ48" s="477"/>
      <c r="AR48" s="477"/>
      <c r="AS48" s="477"/>
      <c r="AT48" s="477"/>
      <c r="AU48" s="477"/>
      <c r="AV48" s="477"/>
      <c r="AW48" s="477"/>
      <c r="AX48" s="477"/>
      <c r="AY48" s="477"/>
      <c r="AZ48" s="477"/>
      <c r="BA48" s="477"/>
      <c r="BB48" s="477"/>
      <c r="BC48" s="477"/>
      <c r="BD48" s="477"/>
      <c r="BE48" s="477"/>
      <c r="BF48" s="477"/>
      <c r="BG48" s="477"/>
      <c r="BH48" s="477"/>
      <c r="BI48" s="477"/>
      <c r="BJ48" s="477"/>
      <c r="BK48" s="477"/>
      <c r="BL48" s="477"/>
      <c r="BM48" s="477"/>
      <c r="BN48" s="477"/>
      <c r="BO48" s="477"/>
      <c r="BP48" s="477"/>
      <c r="BQ48" s="477"/>
      <c r="BR48" s="477"/>
      <c r="BS48" s="477"/>
      <c r="BT48" s="477"/>
      <c r="BU48" s="477"/>
      <c r="BV48" s="477"/>
      <c r="BW48" s="477"/>
      <c r="BX48" s="477"/>
      <c r="BY48" s="477"/>
      <c r="BZ48" s="477"/>
      <c r="CA48" s="477"/>
      <c r="CB48" s="477"/>
      <c r="CC48" s="477"/>
      <c r="CD48" s="477"/>
      <c r="CE48" s="477"/>
      <c r="CF48" s="477"/>
      <c r="CG48" s="477"/>
      <c r="CH48" s="477"/>
      <c r="CI48" s="477"/>
      <c r="CJ48" s="477"/>
      <c r="CK48" s="481"/>
      <c r="CL48" s="481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D48" s="55"/>
      <c r="DE48" s="423"/>
      <c r="DG48" s="425"/>
      <c r="DH48" s="425"/>
      <c r="DI48" s="425"/>
      <c r="DJ48" s="425"/>
      <c r="DK48" s="425"/>
      <c r="DL48" s="425"/>
      <c r="DM48" s="425"/>
      <c r="DU48" s="425"/>
      <c r="DV48" s="425"/>
      <c r="DW48" s="425"/>
      <c r="DX48" s="425"/>
      <c r="DY48" s="425"/>
      <c r="DZ48" s="425"/>
      <c r="EA48" s="425"/>
      <c r="EB48" s="425"/>
      <c r="EC48" s="425"/>
      <c r="ED48" s="425"/>
      <c r="EE48" s="425"/>
      <c r="EF48" s="425"/>
      <c r="EG48" s="425"/>
      <c r="EH48" s="425"/>
    </row>
    <row r="49" spans="1:138" ht="11.85" customHeight="1" x14ac:dyDescent="0.25">
      <c r="A49" s="931">
        <v>46</v>
      </c>
      <c r="B49" s="932" t="str">
        <f>Ст.прогноза!I47</f>
        <v>С-Кав.</v>
      </c>
      <c r="C49" s="932" t="str">
        <f>Ст.прогноза!D47</f>
        <v>Краснодарский</v>
      </c>
      <c r="D49" s="933" t="str">
        <f>Ст.прогноза!E47</f>
        <v>Тихорецкая</v>
      </c>
      <c r="E49" s="934">
        <f>Ст.прогноза!G47</f>
        <v>0</v>
      </c>
      <c r="F49" s="429"/>
      <c r="G49" s="430"/>
      <c r="H49" s="429"/>
      <c r="I49" s="430"/>
      <c r="J49" s="429"/>
      <c r="K49" s="430"/>
      <c r="L49" s="431"/>
      <c r="M49" s="432"/>
      <c r="N49" s="431"/>
      <c r="O49" s="432"/>
      <c r="P49" s="431"/>
      <c r="Q49" s="433"/>
      <c r="R49" s="650"/>
      <c r="S49" s="651"/>
      <c r="T49" s="650"/>
      <c r="U49" s="651"/>
      <c r="V49" s="650"/>
      <c r="W49" s="651"/>
      <c r="X49" s="434"/>
      <c r="Y49" s="417"/>
      <c r="Z49" s="434"/>
      <c r="AA49" s="417"/>
      <c r="AB49" s="434"/>
      <c r="AC49" s="417"/>
      <c r="AD49" s="435"/>
      <c r="AE49" s="436"/>
      <c r="AF49" s="435"/>
      <c r="AG49" s="436"/>
      <c r="AH49" s="435"/>
      <c r="AI49" s="436"/>
      <c r="AJ49" s="693"/>
      <c r="AK49" s="694"/>
      <c r="AL49" s="693"/>
      <c r="AM49" s="694"/>
      <c r="AN49" s="693"/>
      <c r="AO49" s="694"/>
      <c r="AP49" s="477"/>
      <c r="AQ49" s="477"/>
      <c r="AR49" s="477"/>
      <c r="AS49" s="477"/>
      <c r="AT49" s="477"/>
      <c r="AU49" s="477"/>
      <c r="AV49" s="477"/>
      <c r="AW49" s="477"/>
      <c r="AX49" s="477"/>
      <c r="AY49" s="477"/>
      <c r="AZ49" s="477"/>
      <c r="BA49" s="477"/>
      <c r="BB49" s="477"/>
      <c r="BC49" s="477"/>
      <c r="BD49" s="477"/>
      <c r="BE49" s="477"/>
      <c r="BF49" s="477"/>
      <c r="BG49" s="477"/>
      <c r="BH49" s="477"/>
      <c r="BI49" s="477"/>
      <c r="BJ49" s="477"/>
      <c r="BK49" s="477"/>
      <c r="BL49" s="477"/>
      <c r="BM49" s="477"/>
      <c r="BN49" s="477"/>
      <c r="BO49" s="477"/>
      <c r="BP49" s="477"/>
      <c r="BQ49" s="477"/>
      <c r="BR49" s="477"/>
      <c r="BS49" s="477"/>
      <c r="BT49" s="477"/>
      <c r="BU49" s="477"/>
      <c r="BV49" s="477"/>
      <c r="BW49" s="477"/>
      <c r="BX49" s="477"/>
      <c r="BY49" s="477"/>
      <c r="BZ49" s="477"/>
      <c r="CA49" s="477"/>
      <c r="CB49" s="477"/>
      <c r="CC49" s="477"/>
      <c r="CD49" s="477"/>
      <c r="CE49" s="477"/>
      <c r="CF49" s="477"/>
      <c r="CG49" s="477"/>
      <c r="CH49" s="477"/>
      <c r="CI49" s="477"/>
      <c r="CJ49" s="477"/>
      <c r="CK49" s="481"/>
      <c r="CL49" s="481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D49" s="55"/>
      <c r="DE49" s="423"/>
      <c r="DG49" s="425"/>
      <c r="DH49" s="425"/>
      <c r="DI49" s="425"/>
      <c r="DJ49" s="425"/>
      <c r="DK49" s="425"/>
      <c r="DL49" s="425"/>
      <c r="DM49" s="425"/>
      <c r="DU49" s="425"/>
      <c r="DV49" s="425"/>
      <c r="DW49" s="425"/>
      <c r="DX49" s="425"/>
      <c r="DY49" s="425"/>
      <c r="DZ49" s="425"/>
      <c r="EA49" s="425"/>
      <c r="EB49" s="425"/>
      <c r="EC49" s="425"/>
      <c r="ED49" s="425"/>
      <c r="EE49" s="425"/>
      <c r="EF49" s="425"/>
      <c r="EG49" s="425"/>
      <c r="EH49" s="425"/>
    </row>
    <row r="50" spans="1:138" ht="11.85" customHeight="1" x14ac:dyDescent="0.25">
      <c r="A50" s="931">
        <v>47</v>
      </c>
      <c r="B50" s="932" t="str">
        <f>Ст.прогноза!I48</f>
        <v>С-Кав.</v>
      </c>
      <c r="C50" s="932" t="str">
        <f>Ст.прогноза!D48</f>
        <v>Краснодарский</v>
      </c>
      <c r="D50" s="933" t="str">
        <f>Ст.прогноза!E48</f>
        <v>Новороссийск</v>
      </c>
      <c r="E50" s="934">
        <f>Ст.прогноза!G48</f>
        <v>0</v>
      </c>
      <c r="F50" s="429"/>
      <c r="G50" s="430"/>
      <c r="H50" s="429"/>
      <c r="I50" s="430"/>
      <c r="J50" s="429"/>
      <c r="K50" s="430"/>
      <c r="L50" s="431"/>
      <c r="M50" s="432"/>
      <c r="N50" s="431"/>
      <c r="O50" s="432"/>
      <c r="P50" s="431"/>
      <c r="Q50" s="433"/>
      <c r="R50" s="650"/>
      <c r="S50" s="651"/>
      <c r="T50" s="650"/>
      <c r="U50" s="651"/>
      <c r="V50" s="650"/>
      <c r="W50" s="651"/>
      <c r="X50" s="434"/>
      <c r="Y50" s="417"/>
      <c r="Z50" s="434"/>
      <c r="AA50" s="417"/>
      <c r="AB50" s="434"/>
      <c r="AC50" s="417"/>
      <c r="AD50" s="435"/>
      <c r="AE50" s="436"/>
      <c r="AF50" s="435"/>
      <c r="AG50" s="436"/>
      <c r="AH50" s="435"/>
      <c r="AI50" s="436"/>
      <c r="AJ50" s="693"/>
      <c r="AK50" s="694"/>
      <c r="AL50" s="693"/>
      <c r="AM50" s="694"/>
      <c r="AN50" s="693"/>
      <c r="AO50" s="694"/>
      <c r="AP50" s="477"/>
      <c r="AQ50" s="477"/>
      <c r="AR50" s="477"/>
      <c r="AS50" s="477"/>
      <c r="AT50" s="477"/>
      <c r="AU50" s="477"/>
      <c r="AV50" s="477"/>
      <c r="AW50" s="477"/>
      <c r="AX50" s="477"/>
      <c r="AY50" s="477"/>
      <c r="AZ50" s="477"/>
      <c r="BA50" s="477"/>
      <c r="BB50" s="477"/>
      <c r="BC50" s="477"/>
      <c r="BD50" s="477"/>
      <c r="BE50" s="477"/>
      <c r="BF50" s="477"/>
      <c r="BG50" s="477"/>
      <c r="BH50" s="477"/>
      <c r="BI50" s="477"/>
      <c r="BJ50" s="477"/>
      <c r="BK50" s="477"/>
      <c r="BL50" s="477"/>
      <c r="BM50" s="477"/>
      <c r="BN50" s="477"/>
      <c r="BO50" s="477"/>
      <c r="BP50" s="477"/>
      <c r="BQ50" s="477"/>
      <c r="BR50" s="477"/>
      <c r="BS50" s="477"/>
      <c r="BT50" s="477"/>
      <c r="BU50" s="477"/>
      <c r="BV50" s="477"/>
      <c r="BW50" s="477"/>
      <c r="BX50" s="477"/>
      <c r="BY50" s="477"/>
      <c r="BZ50" s="477"/>
      <c r="CA50" s="477"/>
      <c r="CB50" s="477"/>
      <c r="CC50" s="477"/>
      <c r="CD50" s="477"/>
      <c r="CE50" s="477"/>
      <c r="CF50" s="477"/>
      <c r="CG50" s="477"/>
      <c r="CH50" s="477"/>
      <c r="CI50" s="477"/>
      <c r="CJ50" s="477"/>
      <c r="CK50" s="481"/>
      <c r="CL50" s="481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D50" s="55"/>
      <c r="DE50" s="423"/>
      <c r="DG50" s="425"/>
      <c r="DH50" s="425"/>
      <c r="DI50" s="425"/>
      <c r="DJ50" s="425"/>
      <c r="DK50" s="425"/>
      <c r="DL50" s="425"/>
      <c r="DM50" s="425"/>
      <c r="DU50" s="425"/>
      <c r="DV50" s="425"/>
      <c r="DW50" s="425"/>
      <c r="DX50" s="425"/>
      <c r="DY50" s="425"/>
      <c r="DZ50" s="425"/>
      <c r="EA50" s="425"/>
      <c r="EB50" s="425"/>
      <c r="EC50" s="425"/>
      <c r="ED50" s="425"/>
      <c r="EE50" s="425"/>
      <c r="EF50" s="425"/>
      <c r="EG50" s="425"/>
      <c r="EH50" s="425"/>
    </row>
    <row r="51" spans="1:138" ht="11.85" customHeight="1" x14ac:dyDescent="0.25">
      <c r="A51" s="947">
        <v>48</v>
      </c>
      <c r="B51" s="948" t="str">
        <f>Ст.прогноза!I49</f>
        <v>С-Кав.</v>
      </c>
      <c r="C51" s="948" t="str">
        <f>Ст.прогноза!D49</f>
        <v>Краснодарский</v>
      </c>
      <c r="D51" s="949" t="str">
        <f>Ст.прогноза!E49</f>
        <v>Туапсе-Сортировочая</v>
      </c>
      <c r="E51" s="950">
        <f>Ст.прогноза!G49</f>
        <v>0</v>
      </c>
      <c r="F51" s="444"/>
      <c r="G51" s="445"/>
      <c r="H51" s="444"/>
      <c r="I51" s="445"/>
      <c r="J51" s="444"/>
      <c r="K51" s="445"/>
      <c r="L51" s="466"/>
      <c r="M51" s="471"/>
      <c r="N51" s="466"/>
      <c r="O51" s="471"/>
      <c r="P51" s="466"/>
      <c r="Q51" s="472"/>
      <c r="R51" s="652"/>
      <c r="S51" s="653"/>
      <c r="T51" s="652"/>
      <c r="U51" s="653"/>
      <c r="V51" s="652"/>
      <c r="W51" s="653"/>
      <c r="X51" s="473"/>
      <c r="Y51" s="474"/>
      <c r="Z51" s="473"/>
      <c r="AA51" s="474"/>
      <c r="AB51" s="473"/>
      <c r="AC51" s="474"/>
      <c r="AD51" s="475"/>
      <c r="AE51" s="476"/>
      <c r="AF51" s="475"/>
      <c r="AG51" s="476"/>
      <c r="AH51" s="475"/>
      <c r="AI51" s="476"/>
      <c r="AJ51" s="695"/>
      <c r="AK51" s="696"/>
      <c r="AL51" s="695"/>
      <c r="AM51" s="696"/>
      <c r="AN51" s="695"/>
      <c r="AO51" s="696"/>
      <c r="AP51" s="477"/>
      <c r="AQ51" s="477"/>
      <c r="AR51" s="477"/>
      <c r="AS51" s="477"/>
      <c r="AT51" s="477"/>
      <c r="AU51" s="477"/>
      <c r="AV51" s="477"/>
      <c r="AW51" s="477"/>
      <c r="AX51" s="477"/>
      <c r="AY51" s="477"/>
      <c r="AZ51" s="477"/>
      <c r="BA51" s="477"/>
      <c r="BB51" s="477"/>
      <c r="BC51" s="477"/>
      <c r="BD51" s="477"/>
      <c r="BE51" s="477"/>
      <c r="BF51" s="477"/>
      <c r="BG51" s="477"/>
      <c r="BH51" s="477"/>
      <c r="BI51" s="477"/>
      <c r="BJ51" s="477"/>
      <c r="BK51" s="477"/>
      <c r="BL51" s="477"/>
      <c r="BM51" s="477"/>
      <c r="BN51" s="477"/>
      <c r="BO51" s="477"/>
      <c r="BP51" s="477"/>
      <c r="BQ51" s="477"/>
      <c r="BR51" s="477"/>
      <c r="BS51" s="477"/>
      <c r="BT51" s="477"/>
      <c r="BU51" s="477"/>
      <c r="BV51" s="477"/>
      <c r="BW51" s="477"/>
      <c r="BX51" s="477"/>
      <c r="BY51" s="477"/>
      <c r="BZ51" s="477"/>
      <c r="CA51" s="477"/>
      <c r="CB51" s="477"/>
      <c r="CC51" s="477"/>
      <c r="CD51" s="477"/>
      <c r="CE51" s="477"/>
      <c r="CF51" s="477"/>
      <c r="CG51" s="477"/>
      <c r="CH51" s="477"/>
      <c r="CI51" s="477"/>
      <c r="CJ51" s="477"/>
      <c r="CK51" s="481"/>
      <c r="CL51" s="481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D51" s="55"/>
      <c r="DE51" s="423"/>
      <c r="DG51" s="425"/>
      <c r="DH51" s="425"/>
      <c r="DI51" s="425"/>
      <c r="DJ51" s="425"/>
      <c r="DK51" s="425"/>
      <c r="DL51" s="425"/>
      <c r="DM51" s="425"/>
      <c r="DU51" s="425"/>
      <c r="DV51" s="425"/>
      <c r="DW51" s="425"/>
      <c r="DX51" s="425"/>
      <c r="DY51" s="425"/>
      <c r="DZ51" s="425"/>
      <c r="EA51" s="425"/>
      <c r="EB51" s="425"/>
      <c r="EC51" s="425"/>
      <c r="ED51" s="425"/>
      <c r="EE51" s="425"/>
      <c r="EF51" s="425"/>
      <c r="EG51" s="425"/>
      <c r="EH51" s="425"/>
    </row>
    <row r="52" spans="1:138" ht="11.85" customHeight="1" x14ac:dyDescent="0.25">
      <c r="A52" s="943">
        <v>49</v>
      </c>
      <c r="B52" s="944" t="str">
        <f>Ст.прогноза!I50</f>
        <v>Ю-Вос.</v>
      </c>
      <c r="C52" s="944" t="str">
        <f>Ст.прогноза!D50</f>
        <v>Лискинский</v>
      </c>
      <c r="D52" s="945" t="str">
        <f>Ст.прогноза!E50</f>
        <v>Воронеж</v>
      </c>
      <c r="E52" s="946">
        <f>Ст.прогноза!G50</f>
        <v>0</v>
      </c>
      <c r="F52" s="460"/>
      <c r="G52" s="412"/>
      <c r="H52" s="460"/>
      <c r="I52" s="412"/>
      <c r="J52" s="460"/>
      <c r="K52" s="412"/>
      <c r="L52" s="461"/>
      <c r="M52" s="414"/>
      <c r="N52" s="461"/>
      <c r="O52" s="414"/>
      <c r="P52" s="461"/>
      <c r="Q52" s="415"/>
      <c r="R52" s="658"/>
      <c r="S52" s="659"/>
      <c r="T52" s="658"/>
      <c r="U52" s="659"/>
      <c r="V52" s="658"/>
      <c r="W52" s="659"/>
      <c r="X52" s="462"/>
      <c r="Y52" s="463"/>
      <c r="Z52" s="462"/>
      <c r="AA52" s="463"/>
      <c r="AB52" s="462"/>
      <c r="AC52" s="463"/>
      <c r="AD52" s="464"/>
      <c r="AE52" s="419"/>
      <c r="AF52" s="464"/>
      <c r="AG52" s="419"/>
      <c r="AH52" s="464"/>
      <c r="AI52" s="419"/>
      <c r="AJ52" s="704"/>
      <c r="AK52" s="705"/>
      <c r="AL52" s="704"/>
      <c r="AM52" s="705"/>
      <c r="AN52" s="704"/>
      <c r="AO52" s="705"/>
      <c r="AP52" s="477"/>
      <c r="AQ52" s="477"/>
      <c r="AR52" s="477"/>
      <c r="AS52" s="477"/>
      <c r="AT52" s="477"/>
      <c r="AU52" s="477"/>
      <c r="AV52" s="477"/>
      <c r="AW52" s="477"/>
      <c r="AX52" s="477"/>
      <c r="AY52" s="477"/>
      <c r="AZ52" s="477"/>
      <c r="BA52" s="477"/>
      <c r="BB52" s="477"/>
      <c r="BC52" s="477"/>
      <c r="BD52" s="477"/>
      <c r="BE52" s="477"/>
      <c r="BF52" s="477"/>
      <c r="BG52" s="477"/>
      <c r="BH52" s="477"/>
      <c r="BI52" s="477"/>
      <c r="BJ52" s="477"/>
      <c r="BK52" s="477"/>
      <c r="BL52" s="477"/>
      <c r="BM52" s="477"/>
      <c r="BN52" s="477"/>
      <c r="BO52" s="477"/>
      <c r="BP52" s="477"/>
      <c r="BQ52" s="477"/>
      <c r="BR52" s="477"/>
      <c r="BS52" s="477"/>
      <c r="BT52" s="477"/>
      <c r="BU52" s="477"/>
      <c r="BV52" s="477"/>
      <c r="BW52" s="477"/>
      <c r="BX52" s="477"/>
      <c r="BY52" s="477"/>
      <c r="BZ52" s="477"/>
      <c r="CA52" s="477"/>
      <c r="CB52" s="477"/>
      <c r="CC52" s="477"/>
      <c r="CD52" s="477"/>
      <c r="CE52" s="477"/>
      <c r="CF52" s="477"/>
      <c r="CG52" s="477"/>
      <c r="CH52" s="477"/>
      <c r="CI52" s="477"/>
      <c r="CJ52" s="477"/>
      <c r="CK52" s="481"/>
      <c r="CL52" s="481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</row>
    <row r="53" spans="1:138" ht="11.85" customHeight="1" x14ac:dyDescent="0.25">
      <c r="A53" s="931">
        <v>50</v>
      </c>
      <c r="B53" s="932" t="str">
        <f>Ст.прогноза!I51</f>
        <v>Ю-Вос.</v>
      </c>
      <c r="C53" s="932" t="str">
        <f>Ст.прогноза!D51</f>
        <v>Белгородский</v>
      </c>
      <c r="D53" s="933" t="str">
        <f>Ст.прогноза!E51</f>
        <v>Валуйки</v>
      </c>
      <c r="E53" s="934">
        <f>Ст.прогноза!G51</f>
        <v>0</v>
      </c>
      <c r="F53" s="429"/>
      <c r="G53" s="430"/>
      <c r="H53" s="429"/>
      <c r="I53" s="430"/>
      <c r="J53" s="429"/>
      <c r="K53" s="430"/>
      <c r="L53" s="431"/>
      <c r="M53" s="432"/>
      <c r="N53" s="431"/>
      <c r="O53" s="432"/>
      <c r="P53" s="431"/>
      <c r="Q53" s="433"/>
      <c r="R53" s="650"/>
      <c r="S53" s="651"/>
      <c r="T53" s="650"/>
      <c r="U53" s="651"/>
      <c r="V53" s="650"/>
      <c r="W53" s="651"/>
      <c r="X53" s="434"/>
      <c r="Y53" s="417"/>
      <c r="Z53" s="434"/>
      <c r="AA53" s="417"/>
      <c r="AB53" s="434"/>
      <c r="AC53" s="417"/>
      <c r="AD53" s="435"/>
      <c r="AE53" s="436"/>
      <c r="AF53" s="435"/>
      <c r="AG53" s="436"/>
      <c r="AH53" s="435"/>
      <c r="AI53" s="436"/>
      <c r="AJ53" s="693"/>
      <c r="AK53" s="694"/>
      <c r="AL53" s="693"/>
      <c r="AM53" s="694"/>
      <c r="AN53" s="693"/>
      <c r="AO53" s="694"/>
      <c r="AP53" s="477"/>
      <c r="AQ53" s="477"/>
      <c r="AR53" s="477"/>
      <c r="AS53" s="477"/>
      <c r="AT53" s="477"/>
      <c r="AU53" s="477"/>
      <c r="AV53" s="477"/>
      <c r="AW53" s="477"/>
      <c r="AX53" s="477"/>
      <c r="AY53" s="477"/>
      <c r="AZ53" s="477"/>
      <c r="BA53" s="477"/>
      <c r="BB53" s="477"/>
      <c r="BC53" s="477"/>
      <c r="BD53" s="477"/>
      <c r="BE53" s="477"/>
      <c r="BF53" s="477"/>
      <c r="BG53" s="477"/>
      <c r="BH53" s="477"/>
      <c r="BI53" s="477"/>
      <c r="BJ53" s="477"/>
      <c r="BK53" s="477"/>
      <c r="BL53" s="477"/>
      <c r="BM53" s="477"/>
      <c r="BN53" s="477"/>
      <c r="BO53" s="477"/>
      <c r="BP53" s="477"/>
      <c r="BQ53" s="477"/>
      <c r="BR53" s="477"/>
      <c r="BS53" s="477"/>
      <c r="BT53" s="477"/>
      <c r="BU53" s="477"/>
      <c r="BV53" s="477"/>
      <c r="BW53" s="477"/>
      <c r="BX53" s="477"/>
      <c r="BY53" s="477"/>
      <c r="BZ53" s="477"/>
      <c r="CA53" s="477"/>
      <c r="CB53" s="477"/>
      <c r="CC53" s="477"/>
      <c r="CD53" s="477"/>
      <c r="CE53" s="477"/>
      <c r="CF53" s="477"/>
      <c r="CG53" s="477"/>
      <c r="CH53" s="477"/>
      <c r="CI53" s="477"/>
      <c r="CJ53" s="477"/>
      <c r="CK53" s="481"/>
      <c r="CL53" s="481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</row>
    <row r="54" spans="1:138" ht="11.85" customHeight="1" x14ac:dyDescent="0.25">
      <c r="A54" s="931">
        <v>51</v>
      </c>
      <c r="B54" s="932" t="str">
        <f>Ст.прогноза!I52</f>
        <v>Ю-Вос.</v>
      </c>
      <c r="C54" s="932" t="str">
        <f>Ст.прогноза!D52</f>
        <v>Мичуринский</v>
      </c>
      <c r="D54" s="933" t="str">
        <f>Ст.прогноза!E52</f>
        <v>Тамбов</v>
      </c>
      <c r="E54" s="934">
        <f>Ст.прогноза!G52</f>
        <v>0</v>
      </c>
      <c r="F54" s="429"/>
      <c r="G54" s="430"/>
      <c r="H54" s="429"/>
      <c r="I54" s="430"/>
      <c r="J54" s="429"/>
      <c r="K54" s="430"/>
      <c r="L54" s="431"/>
      <c r="M54" s="432"/>
      <c r="N54" s="431"/>
      <c r="O54" s="432"/>
      <c r="P54" s="431"/>
      <c r="Q54" s="433"/>
      <c r="R54" s="650"/>
      <c r="S54" s="651"/>
      <c r="T54" s="650"/>
      <c r="U54" s="651"/>
      <c r="V54" s="650"/>
      <c r="W54" s="651"/>
      <c r="X54" s="434"/>
      <c r="Y54" s="417"/>
      <c r="Z54" s="434"/>
      <c r="AA54" s="417"/>
      <c r="AB54" s="434"/>
      <c r="AC54" s="417"/>
      <c r="AD54" s="435"/>
      <c r="AE54" s="436"/>
      <c r="AF54" s="435"/>
      <c r="AG54" s="436"/>
      <c r="AH54" s="435"/>
      <c r="AI54" s="436"/>
      <c r="AJ54" s="693"/>
      <c r="AK54" s="694"/>
      <c r="AL54" s="693"/>
      <c r="AM54" s="694"/>
      <c r="AN54" s="693"/>
      <c r="AO54" s="694"/>
      <c r="AP54" s="477"/>
      <c r="AQ54" s="477"/>
      <c r="AR54" s="477"/>
      <c r="AS54" s="477"/>
      <c r="AT54" s="477"/>
      <c r="AU54" s="477"/>
      <c r="AV54" s="477"/>
      <c r="AW54" s="477"/>
      <c r="AX54" s="477"/>
      <c r="AY54" s="477"/>
      <c r="AZ54" s="477"/>
      <c r="BA54" s="477"/>
      <c r="BB54" s="477"/>
      <c r="BC54" s="477"/>
      <c r="BD54" s="477"/>
      <c r="BE54" s="477"/>
      <c r="BF54" s="477"/>
      <c r="BG54" s="477"/>
      <c r="BH54" s="477"/>
      <c r="BI54" s="477"/>
      <c r="BJ54" s="477"/>
      <c r="BK54" s="477"/>
      <c r="BL54" s="477"/>
      <c r="BM54" s="477"/>
      <c r="BN54" s="477"/>
      <c r="BO54" s="477"/>
      <c r="BP54" s="477"/>
      <c r="BQ54" s="477"/>
      <c r="BR54" s="477"/>
      <c r="BS54" s="477"/>
      <c r="BT54" s="477"/>
      <c r="BU54" s="477"/>
      <c r="BV54" s="477"/>
      <c r="BW54" s="477"/>
      <c r="BX54" s="477"/>
      <c r="BY54" s="477"/>
      <c r="BZ54" s="477"/>
      <c r="CA54" s="477"/>
      <c r="CB54" s="477"/>
      <c r="CC54" s="477"/>
      <c r="CD54" s="477"/>
      <c r="CE54" s="477"/>
      <c r="CF54" s="477"/>
      <c r="CG54" s="477"/>
      <c r="CH54" s="477"/>
      <c r="CI54" s="477"/>
      <c r="CJ54" s="477"/>
      <c r="CK54" s="481"/>
      <c r="CL54" s="481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</row>
    <row r="55" spans="1:138" ht="11.85" customHeight="1" x14ac:dyDescent="0.25">
      <c r="A55" s="935">
        <v>52</v>
      </c>
      <c r="B55" s="936" t="str">
        <f>Ст.прогноза!I53</f>
        <v>Ю-Вос.</v>
      </c>
      <c r="C55" s="936" t="str">
        <f>Ст.прогноза!D53</f>
        <v>Белгородский</v>
      </c>
      <c r="D55" s="937" t="str">
        <f>Ст.прогноза!E53</f>
        <v>Елец</v>
      </c>
      <c r="E55" s="938">
        <f>Ст.прогноза!G53</f>
        <v>0</v>
      </c>
      <c r="F55" s="478"/>
      <c r="G55" s="479"/>
      <c r="H55" s="478"/>
      <c r="I55" s="479"/>
      <c r="J55" s="478"/>
      <c r="K55" s="479"/>
      <c r="L55" s="446"/>
      <c r="M55" s="447"/>
      <c r="N55" s="446"/>
      <c r="O55" s="447"/>
      <c r="P55" s="446"/>
      <c r="Q55" s="448"/>
      <c r="R55" s="654"/>
      <c r="S55" s="655"/>
      <c r="T55" s="654"/>
      <c r="U55" s="655"/>
      <c r="V55" s="654"/>
      <c r="W55" s="655"/>
      <c r="X55" s="449"/>
      <c r="Y55" s="450"/>
      <c r="Z55" s="449"/>
      <c r="AA55" s="450"/>
      <c r="AB55" s="449"/>
      <c r="AC55" s="450"/>
      <c r="AD55" s="451"/>
      <c r="AE55" s="452"/>
      <c r="AF55" s="451"/>
      <c r="AG55" s="452"/>
      <c r="AH55" s="451"/>
      <c r="AI55" s="452"/>
      <c r="AJ55" s="702"/>
      <c r="AK55" s="703"/>
      <c r="AL55" s="702"/>
      <c r="AM55" s="703"/>
      <c r="AN55" s="702"/>
      <c r="AO55" s="703"/>
      <c r="AP55" s="477"/>
      <c r="AQ55" s="477"/>
      <c r="AR55" s="477"/>
      <c r="AS55" s="477"/>
      <c r="AT55" s="477"/>
      <c r="AU55" s="477"/>
      <c r="AV55" s="477"/>
      <c r="AW55" s="477"/>
      <c r="AX55" s="477"/>
      <c r="AY55" s="477"/>
      <c r="AZ55" s="477"/>
      <c r="BA55" s="477"/>
      <c r="BB55" s="477"/>
      <c r="BC55" s="477"/>
      <c r="BD55" s="477"/>
      <c r="BE55" s="477"/>
      <c r="BF55" s="477"/>
      <c r="BG55" s="477"/>
      <c r="BH55" s="477"/>
      <c r="BI55" s="477"/>
      <c r="BJ55" s="477"/>
      <c r="BK55" s="477"/>
      <c r="BL55" s="477"/>
      <c r="BM55" s="477"/>
      <c r="BN55" s="477"/>
      <c r="BO55" s="477"/>
      <c r="BP55" s="477"/>
      <c r="BQ55" s="477"/>
      <c r="BR55" s="477"/>
      <c r="BS55" s="477"/>
      <c r="BT55" s="477"/>
      <c r="BU55" s="477"/>
      <c r="BV55" s="477"/>
      <c r="BW55" s="477"/>
      <c r="BX55" s="477"/>
      <c r="BY55" s="477"/>
      <c r="BZ55" s="477"/>
      <c r="CA55" s="477"/>
      <c r="CB55" s="477"/>
      <c r="CC55" s="477"/>
      <c r="CD55" s="477"/>
      <c r="CE55" s="477"/>
      <c r="CF55" s="477"/>
      <c r="CG55" s="477"/>
      <c r="CH55" s="477"/>
      <c r="CI55" s="477"/>
      <c r="CJ55" s="477"/>
      <c r="CK55" s="481"/>
      <c r="CL55" s="481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</row>
    <row r="56" spans="1:138" ht="11.85" customHeight="1" x14ac:dyDescent="0.25">
      <c r="A56" s="927">
        <v>53</v>
      </c>
      <c r="B56" s="928" t="str">
        <f>Ст.прогноза!I54</f>
        <v>Прив.</v>
      </c>
      <c r="C56" s="928" t="str">
        <f>Ст.прогноза!D54</f>
        <v>Волгоградский</v>
      </c>
      <c r="D56" s="929" t="str">
        <f>Ст.прогноза!E54</f>
        <v>Петров Вал</v>
      </c>
      <c r="E56" s="930">
        <f>Ст.прогноза!G54</f>
        <v>0</v>
      </c>
      <c r="F56" s="411"/>
      <c r="G56" s="480"/>
      <c r="H56" s="411"/>
      <c r="I56" s="480"/>
      <c r="J56" s="411"/>
      <c r="K56" s="480"/>
      <c r="L56" s="413"/>
      <c r="M56" s="467"/>
      <c r="N56" s="413"/>
      <c r="O56" s="467"/>
      <c r="P56" s="413"/>
      <c r="Q56" s="468"/>
      <c r="R56" s="648"/>
      <c r="S56" s="649"/>
      <c r="T56" s="648"/>
      <c r="U56" s="649"/>
      <c r="V56" s="648"/>
      <c r="W56" s="649"/>
      <c r="X56" s="416"/>
      <c r="Y56" s="469"/>
      <c r="Z56" s="416"/>
      <c r="AA56" s="469"/>
      <c r="AB56" s="416"/>
      <c r="AC56" s="469"/>
      <c r="AD56" s="418"/>
      <c r="AE56" s="470"/>
      <c r="AF56" s="418"/>
      <c r="AG56" s="470"/>
      <c r="AH56" s="418"/>
      <c r="AI56" s="470"/>
      <c r="AJ56" s="708"/>
      <c r="AK56" s="709"/>
      <c r="AL56" s="708"/>
      <c r="AM56" s="709"/>
      <c r="AN56" s="708"/>
      <c r="AO56" s="709"/>
      <c r="AP56" s="477"/>
      <c r="AQ56" s="477"/>
      <c r="AR56" s="477"/>
      <c r="AS56" s="477"/>
      <c r="AT56" s="477"/>
      <c r="AU56" s="477"/>
      <c r="AV56" s="477"/>
      <c r="AW56" s="477"/>
      <c r="AX56" s="477"/>
      <c r="AY56" s="477"/>
      <c r="AZ56" s="477"/>
      <c r="BA56" s="477"/>
      <c r="BB56" s="477"/>
      <c r="BC56" s="477"/>
      <c r="BD56" s="477"/>
      <c r="BE56" s="477"/>
      <c r="BF56" s="477"/>
      <c r="BG56" s="477"/>
      <c r="BH56" s="477"/>
      <c r="BI56" s="477"/>
      <c r="BJ56" s="477"/>
      <c r="BK56" s="477"/>
      <c r="BL56" s="477"/>
      <c r="BM56" s="477"/>
      <c r="BN56" s="477"/>
      <c r="BO56" s="477"/>
      <c r="BP56" s="477"/>
      <c r="BQ56" s="477"/>
      <c r="BR56" s="477"/>
      <c r="BS56" s="477"/>
      <c r="BT56" s="477"/>
      <c r="BU56" s="477"/>
      <c r="BV56" s="477"/>
      <c r="BW56" s="477"/>
      <c r="BX56" s="477"/>
      <c r="BY56" s="477"/>
      <c r="BZ56" s="477"/>
      <c r="CA56" s="477"/>
      <c r="CB56" s="477"/>
      <c r="CC56" s="477"/>
      <c r="CD56" s="477"/>
      <c r="CE56" s="477"/>
      <c r="CF56" s="477"/>
      <c r="CG56" s="477"/>
      <c r="CH56" s="477"/>
      <c r="CI56" s="477"/>
      <c r="CJ56" s="477"/>
      <c r="CK56" s="481"/>
      <c r="CL56" s="481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</row>
    <row r="57" spans="1:138" ht="11.85" customHeight="1" x14ac:dyDescent="0.25">
      <c r="A57" s="931">
        <v>54</v>
      </c>
      <c r="B57" s="932" t="str">
        <f>Ст.прогноза!I55</f>
        <v>Прив.</v>
      </c>
      <c r="C57" s="932" t="str">
        <f>Ст.прогноза!D55</f>
        <v>Саратовский</v>
      </c>
      <c r="D57" s="933" t="str">
        <f>Ст.прогноза!E55</f>
        <v>Саратов</v>
      </c>
      <c r="E57" s="934">
        <f>Ст.прогноза!G55</f>
        <v>0</v>
      </c>
      <c r="F57" s="429"/>
      <c r="G57" s="430"/>
      <c r="H57" s="429"/>
      <c r="I57" s="430"/>
      <c r="J57" s="429"/>
      <c r="K57" s="430"/>
      <c r="L57" s="431"/>
      <c r="M57" s="432"/>
      <c r="N57" s="431"/>
      <c r="O57" s="432"/>
      <c r="P57" s="431"/>
      <c r="Q57" s="433"/>
      <c r="R57" s="650"/>
      <c r="S57" s="651"/>
      <c r="T57" s="650"/>
      <c r="U57" s="651"/>
      <c r="V57" s="650"/>
      <c r="W57" s="651"/>
      <c r="X57" s="434"/>
      <c r="Y57" s="417"/>
      <c r="Z57" s="434"/>
      <c r="AA57" s="417"/>
      <c r="AB57" s="434"/>
      <c r="AC57" s="417"/>
      <c r="AD57" s="435"/>
      <c r="AE57" s="436"/>
      <c r="AF57" s="435"/>
      <c r="AG57" s="436"/>
      <c r="AH57" s="435"/>
      <c r="AI57" s="436"/>
      <c r="AJ57" s="693"/>
      <c r="AK57" s="694"/>
      <c r="AL57" s="693"/>
      <c r="AM57" s="694"/>
      <c r="AN57" s="693"/>
      <c r="AO57" s="694"/>
      <c r="AP57" s="477"/>
      <c r="AQ57" s="477"/>
      <c r="AR57" s="477"/>
      <c r="AS57" s="477"/>
      <c r="AT57" s="477"/>
      <c r="AU57" s="477"/>
      <c r="AV57" s="477"/>
      <c r="AW57" s="477"/>
      <c r="AX57" s="477"/>
      <c r="AY57" s="477"/>
      <c r="AZ57" s="477"/>
      <c r="BA57" s="477"/>
      <c r="BB57" s="477"/>
      <c r="BC57" s="477"/>
      <c r="BD57" s="477"/>
      <c r="BE57" s="477"/>
      <c r="BF57" s="477"/>
      <c r="BG57" s="477"/>
      <c r="BH57" s="477"/>
      <c r="BI57" s="477"/>
      <c r="BJ57" s="477"/>
      <c r="BK57" s="477"/>
      <c r="BL57" s="477"/>
      <c r="BM57" s="477"/>
      <c r="BN57" s="477"/>
      <c r="BO57" s="477"/>
      <c r="BP57" s="477"/>
      <c r="BQ57" s="477"/>
      <c r="BR57" s="477"/>
      <c r="BS57" s="477"/>
      <c r="BT57" s="477"/>
      <c r="BU57" s="477"/>
      <c r="BV57" s="477"/>
      <c r="BW57" s="477"/>
      <c r="BX57" s="477"/>
      <c r="BY57" s="477"/>
      <c r="BZ57" s="477"/>
      <c r="CA57" s="477"/>
      <c r="CB57" s="477"/>
      <c r="CC57" s="477"/>
      <c r="CD57" s="477"/>
      <c r="CE57" s="477"/>
      <c r="CF57" s="477"/>
      <c r="CG57" s="477"/>
      <c r="CH57" s="477"/>
      <c r="CI57" s="477"/>
      <c r="CJ57" s="477"/>
      <c r="CK57" s="481"/>
      <c r="CL57" s="481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</row>
    <row r="58" spans="1:138" ht="11.85" customHeight="1" x14ac:dyDescent="0.25">
      <c r="A58" s="931">
        <v>55</v>
      </c>
      <c r="B58" s="932" t="str">
        <f>Ст.прогноза!I56</f>
        <v>Прив.</v>
      </c>
      <c r="C58" s="932" t="str">
        <f>Ст.прогноза!D56</f>
        <v>Астраханский</v>
      </c>
      <c r="D58" s="933" t="str">
        <f>Ст.прогноза!E56</f>
        <v>Астрахань</v>
      </c>
      <c r="E58" s="934">
        <f>Ст.прогноза!G56</f>
        <v>0</v>
      </c>
      <c r="F58" s="429"/>
      <c r="G58" s="430"/>
      <c r="H58" s="429"/>
      <c r="I58" s="430"/>
      <c r="J58" s="429"/>
      <c r="K58" s="430"/>
      <c r="L58" s="431"/>
      <c r="M58" s="432"/>
      <c r="N58" s="431"/>
      <c r="O58" s="432"/>
      <c r="P58" s="431"/>
      <c r="Q58" s="433"/>
      <c r="R58" s="650"/>
      <c r="S58" s="651"/>
      <c r="T58" s="650"/>
      <c r="U58" s="651"/>
      <c r="V58" s="650"/>
      <c r="W58" s="651"/>
      <c r="X58" s="434"/>
      <c r="Y58" s="417"/>
      <c r="Z58" s="434"/>
      <c r="AA58" s="417"/>
      <c r="AB58" s="434"/>
      <c r="AC58" s="417"/>
      <c r="AD58" s="435"/>
      <c r="AE58" s="436"/>
      <c r="AF58" s="435"/>
      <c r="AG58" s="436"/>
      <c r="AH58" s="435"/>
      <c r="AI58" s="436"/>
      <c r="AJ58" s="693"/>
      <c r="AK58" s="694"/>
      <c r="AL58" s="693"/>
      <c r="AM58" s="694"/>
      <c r="AN58" s="693"/>
      <c r="AO58" s="694"/>
      <c r="AP58" s="477"/>
      <c r="AQ58" s="477"/>
      <c r="AR58" s="477"/>
      <c r="AS58" s="477"/>
      <c r="AT58" s="477"/>
      <c r="AU58" s="477"/>
      <c r="AV58" s="477"/>
      <c r="AW58" s="477"/>
      <c r="AX58" s="477"/>
      <c r="AY58" s="477"/>
      <c r="AZ58" s="477"/>
      <c r="BA58" s="477"/>
      <c r="BB58" s="477"/>
      <c r="BC58" s="477"/>
      <c r="BD58" s="477"/>
      <c r="BE58" s="477"/>
      <c r="BF58" s="477"/>
      <c r="BG58" s="477"/>
      <c r="BH58" s="477"/>
      <c r="BI58" s="477"/>
      <c r="BJ58" s="477"/>
      <c r="BK58" s="477"/>
      <c r="BL58" s="477"/>
      <c r="BM58" s="477"/>
      <c r="BN58" s="477"/>
      <c r="BO58" s="477"/>
      <c r="BP58" s="477"/>
      <c r="BQ58" s="477"/>
      <c r="BR58" s="477"/>
      <c r="BS58" s="477"/>
      <c r="BT58" s="477"/>
      <c r="BU58" s="477"/>
      <c r="BV58" s="477"/>
      <c r="BW58" s="477"/>
      <c r="BX58" s="477"/>
      <c r="BY58" s="477"/>
      <c r="BZ58" s="477"/>
      <c r="CA58" s="477"/>
      <c r="CB58" s="477"/>
      <c r="CC58" s="477"/>
      <c r="CD58" s="477"/>
      <c r="CE58" s="477"/>
      <c r="CF58" s="477"/>
      <c r="CG58" s="477"/>
      <c r="CH58" s="477"/>
      <c r="CI58" s="477"/>
      <c r="CJ58" s="477"/>
      <c r="CK58" s="481"/>
      <c r="CL58" s="481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</row>
    <row r="59" spans="1:138" ht="11.85" customHeight="1" x14ac:dyDescent="0.25">
      <c r="A59" s="947">
        <v>56</v>
      </c>
      <c r="B59" s="948" t="str">
        <f>Ст.прогноза!I57</f>
        <v>Прив.</v>
      </c>
      <c r="C59" s="948" t="str">
        <f>Ст.прогноза!D57</f>
        <v>Волгоградский</v>
      </c>
      <c r="D59" s="949" t="str">
        <f>Ст.прогноза!E57</f>
        <v xml:space="preserve">Волгоград </v>
      </c>
      <c r="E59" s="950">
        <f>Ст.прогноза!G57</f>
        <v>0</v>
      </c>
      <c r="F59" s="444"/>
      <c r="G59" s="445"/>
      <c r="H59" s="444"/>
      <c r="I59" s="445"/>
      <c r="J59" s="444"/>
      <c r="K59" s="445"/>
      <c r="L59" s="466"/>
      <c r="M59" s="471"/>
      <c r="N59" s="466"/>
      <c r="O59" s="471"/>
      <c r="P59" s="466"/>
      <c r="Q59" s="472"/>
      <c r="R59" s="652"/>
      <c r="S59" s="653"/>
      <c r="T59" s="652"/>
      <c r="U59" s="653"/>
      <c r="V59" s="652"/>
      <c r="W59" s="653"/>
      <c r="X59" s="473"/>
      <c r="Y59" s="474"/>
      <c r="Z59" s="473"/>
      <c r="AA59" s="474"/>
      <c r="AB59" s="473"/>
      <c r="AC59" s="474"/>
      <c r="AD59" s="475"/>
      <c r="AE59" s="476"/>
      <c r="AF59" s="475"/>
      <c r="AG59" s="476"/>
      <c r="AH59" s="475"/>
      <c r="AI59" s="476"/>
      <c r="AJ59" s="695"/>
      <c r="AK59" s="696"/>
      <c r="AL59" s="695"/>
      <c r="AM59" s="696"/>
      <c r="AN59" s="695"/>
      <c r="AO59" s="696"/>
      <c r="AP59" s="477"/>
      <c r="AQ59" s="477"/>
      <c r="AR59" s="477"/>
      <c r="AS59" s="477"/>
      <c r="AT59" s="477"/>
      <c r="AU59" s="477"/>
      <c r="AV59" s="477"/>
      <c r="AW59" s="477"/>
      <c r="AX59" s="477"/>
      <c r="AY59" s="477"/>
      <c r="AZ59" s="477"/>
      <c r="BA59" s="477"/>
      <c r="BB59" s="477"/>
      <c r="BC59" s="477"/>
      <c r="BD59" s="477"/>
      <c r="BE59" s="477"/>
      <c r="BF59" s="477"/>
      <c r="BG59" s="477"/>
      <c r="BH59" s="477"/>
      <c r="BI59" s="477"/>
      <c r="BJ59" s="477"/>
      <c r="BK59" s="477"/>
      <c r="BL59" s="477"/>
      <c r="BM59" s="477"/>
      <c r="BN59" s="477"/>
      <c r="BO59" s="477"/>
      <c r="BP59" s="477"/>
      <c r="BQ59" s="477"/>
      <c r="BR59" s="477"/>
      <c r="BS59" s="477"/>
      <c r="BT59" s="477"/>
      <c r="BU59" s="477"/>
      <c r="BV59" s="477"/>
      <c r="BW59" s="477"/>
      <c r="BX59" s="477"/>
      <c r="BY59" s="477"/>
      <c r="BZ59" s="477"/>
      <c r="CA59" s="477"/>
      <c r="CB59" s="477"/>
      <c r="CC59" s="477"/>
      <c r="CD59" s="477"/>
      <c r="CE59" s="477"/>
      <c r="CF59" s="477"/>
      <c r="CG59" s="477"/>
      <c r="CH59" s="477"/>
      <c r="CI59" s="477"/>
      <c r="CJ59" s="477"/>
      <c r="CK59" s="481"/>
      <c r="CL59" s="481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</row>
    <row r="60" spans="1:138" ht="11.85" customHeight="1" x14ac:dyDescent="0.25">
      <c r="A60" s="943">
        <v>57</v>
      </c>
      <c r="B60" s="944" t="str">
        <f>Ст.прогноза!I58</f>
        <v>Куйб.</v>
      </c>
      <c r="C60" s="944" t="str">
        <f>Ст.прогноза!D58</f>
        <v>Пензенский</v>
      </c>
      <c r="D60" s="945" t="str">
        <f>Ст.прогноза!E58</f>
        <v>Пенза</v>
      </c>
      <c r="E60" s="946">
        <f>Ст.прогноза!G58</f>
        <v>0</v>
      </c>
      <c r="F60" s="460"/>
      <c r="G60" s="412"/>
      <c r="H60" s="460"/>
      <c r="I60" s="412"/>
      <c r="J60" s="460"/>
      <c r="K60" s="412"/>
      <c r="L60" s="461"/>
      <c r="M60" s="414"/>
      <c r="N60" s="461"/>
      <c r="O60" s="414"/>
      <c r="P60" s="461"/>
      <c r="Q60" s="415"/>
      <c r="R60" s="658"/>
      <c r="S60" s="659"/>
      <c r="T60" s="658"/>
      <c r="U60" s="659"/>
      <c r="V60" s="658"/>
      <c r="W60" s="659"/>
      <c r="X60" s="462"/>
      <c r="Y60" s="463"/>
      <c r="Z60" s="462"/>
      <c r="AA60" s="463"/>
      <c r="AB60" s="462"/>
      <c r="AC60" s="463"/>
      <c r="AD60" s="464"/>
      <c r="AE60" s="419"/>
      <c r="AF60" s="464"/>
      <c r="AG60" s="419"/>
      <c r="AH60" s="464"/>
      <c r="AI60" s="419"/>
      <c r="AJ60" s="704"/>
      <c r="AK60" s="705"/>
      <c r="AL60" s="704"/>
      <c r="AM60" s="705"/>
      <c r="AN60" s="704"/>
      <c r="AO60" s="705"/>
      <c r="AP60" s="477"/>
      <c r="AQ60" s="477"/>
      <c r="AR60" s="477"/>
      <c r="AS60" s="477"/>
      <c r="AT60" s="477"/>
      <c r="AU60" s="477"/>
      <c r="AV60" s="477"/>
      <c r="AW60" s="477"/>
      <c r="AX60" s="477"/>
      <c r="AY60" s="477"/>
      <c r="AZ60" s="477"/>
      <c r="BA60" s="477"/>
      <c r="BB60" s="477"/>
      <c r="BC60" s="477"/>
      <c r="BD60" s="477"/>
      <c r="BE60" s="477"/>
      <c r="BF60" s="477"/>
      <c r="BG60" s="477"/>
      <c r="BH60" s="477"/>
      <c r="BI60" s="477"/>
      <c r="BJ60" s="477"/>
      <c r="BK60" s="477"/>
      <c r="BL60" s="477"/>
      <c r="BM60" s="477"/>
      <c r="BN60" s="477"/>
      <c r="BO60" s="477"/>
      <c r="BP60" s="477"/>
      <c r="BQ60" s="477"/>
      <c r="BR60" s="477"/>
      <c r="BS60" s="477"/>
      <c r="BT60" s="477"/>
      <c r="BU60" s="477"/>
      <c r="BV60" s="477"/>
      <c r="BW60" s="477"/>
      <c r="BX60" s="477"/>
      <c r="BY60" s="477"/>
      <c r="BZ60" s="477"/>
      <c r="CA60" s="477"/>
      <c r="CB60" s="477"/>
      <c r="CC60" s="477"/>
      <c r="CD60" s="477"/>
      <c r="CE60" s="477"/>
      <c r="CF60" s="477"/>
      <c r="CG60" s="477"/>
      <c r="CH60" s="477"/>
      <c r="CI60" s="477"/>
      <c r="CJ60" s="477"/>
      <c r="CK60" s="481"/>
      <c r="CL60" s="481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</row>
    <row r="61" spans="1:138" ht="11.85" customHeight="1" x14ac:dyDescent="0.25">
      <c r="A61" s="931">
        <v>58</v>
      </c>
      <c r="B61" s="932" t="str">
        <f>Ст.прогноза!I59</f>
        <v>Куйб.</v>
      </c>
      <c r="C61" s="932" t="str">
        <f>Ст.прогноза!D59</f>
        <v>Волго-Камский</v>
      </c>
      <c r="D61" s="933" t="str">
        <f>Ст.прогноза!E59</f>
        <v>Бугульма</v>
      </c>
      <c r="E61" s="934">
        <f>Ст.прогноза!G59</f>
        <v>0</v>
      </c>
      <c r="F61" s="429"/>
      <c r="G61" s="430"/>
      <c r="H61" s="429"/>
      <c r="I61" s="430"/>
      <c r="J61" s="429"/>
      <c r="K61" s="430"/>
      <c r="L61" s="431"/>
      <c r="M61" s="432"/>
      <c r="N61" s="431"/>
      <c r="O61" s="432"/>
      <c r="P61" s="431"/>
      <c r="Q61" s="433"/>
      <c r="R61" s="650"/>
      <c r="S61" s="651"/>
      <c r="T61" s="650"/>
      <c r="U61" s="651"/>
      <c r="V61" s="650"/>
      <c r="W61" s="651"/>
      <c r="X61" s="434"/>
      <c r="Y61" s="417"/>
      <c r="Z61" s="434"/>
      <c r="AA61" s="417"/>
      <c r="AB61" s="434"/>
      <c r="AC61" s="417"/>
      <c r="AD61" s="435"/>
      <c r="AE61" s="436"/>
      <c r="AF61" s="435"/>
      <c r="AG61" s="436"/>
      <c r="AH61" s="435"/>
      <c r="AI61" s="436"/>
      <c r="AJ61" s="693"/>
      <c r="AK61" s="694"/>
      <c r="AL61" s="693"/>
      <c r="AM61" s="694"/>
      <c r="AN61" s="693"/>
      <c r="AO61" s="694"/>
      <c r="AP61" s="7"/>
      <c r="AQ61" s="7"/>
      <c r="AR61" s="7"/>
      <c r="AS61" s="477"/>
      <c r="AT61" s="477"/>
      <c r="AU61" s="477"/>
      <c r="AV61" s="477"/>
      <c r="AW61" s="477"/>
      <c r="AX61" s="477"/>
      <c r="AY61" s="477"/>
      <c r="AZ61" s="47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481"/>
      <c r="CL61" s="481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</row>
    <row r="62" spans="1:138" ht="11.85" customHeight="1" x14ac:dyDescent="0.25">
      <c r="A62" s="931">
        <v>59</v>
      </c>
      <c r="B62" s="932" t="str">
        <f>Ст.прогноза!I60</f>
        <v>Куйб.</v>
      </c>
      <c r="C62" s="932" t="str">
        <f>Ст.прогноза!D60</f>
        <v>Самарский</v>
      </c>
      <c r="D62" s="933" t="str">
        <f>Ст.прогноза!E60</f>
        <v>Самара</v>
      </c>
      <c r="E62" s="934">
        <f>Ст.прогноза!G60</f>
        <v>1</v>
      </c>
      <c r="F62" s="429"/>
      <c r="G62" s="430"/>
      <c r="H62" s="429"/>
      <c r="I62" s="430"/>
      <c r="J62" s="429"/>
      <c r="K62" s="430"/>
      <c r="L62" s="431"/>
      <c r="M62" s="432"/>
      <c r="N62" s="431"/>
      <c r="O62" s="432"/>
      <c r="P62" s="431"/>
      <c r="Q62" s="433"/>
      <c r="R62" s="650"/>
      <c r="S62" s="651"/>
      <c r="T62" s="650"/>
      <c r="U62" s="651"/>
      <c r="V62" s="650"/>
      <c r="W62" s="651"/>
      <c r="X62" s="434"/>
      <c r="Y62" s="417"/>
      <c r="Z62" s="434"/>
      <c r="AA62" s="417"/>
      <c r="AB62" s="434"/>
      <c r="AC62" s="417"/>
      <c r="AD62" s="435"/>
      <c r="AE62" s="436"/>
      <c r="AF62" s="435"/>
      <c r="AG62" s="436"/>
      <c r="AH62" s="435"/>
      <c r="AI62" s="436"/>
      <c r="AJ62" s="693"/>
      <c r="AK62" s="694"/>
      <c r="AL62" s="693"/>
      <c r="AM62" s="694"/>
      <c r="AN62" s="693"/>
      <c r="AO62" s="694"/>
      <c r="AP62" s="7"/>
      <c r="AQ62" s="7"/>
      <c r="AR62" s="7"/>
      <c r="AS62" s="477"/>
      <c r="AT62" s="477"/>
      <c r="AU62" s="477"/>
      <c r="AV62" s="477"/>
      <c r="AW62" s="477"/>
      <c r="AX62" s="477"/>
      <c r="AY62" s="477"/>
      <c r="AZ62" s="47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481"/>
      <c r="CL62" s="481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</row>
    <row r="63" spans="1:138" ht="11.85" customHeight="1" x14ac:dyDescent="0.25">
      <c r="A63" s="931">
        <v>60</v>
      </c>
      <c r="B63" s="932" t="str">
        <f>Ст.прогноза!I61</f>
        <v>Куйб.</v>
      </c>
      <c r="C63" s="932" t="str">
        <f>Ст.прогноза!D61</f>
        <v>Башкирский</v>
      </c>
      <c r="D63" s="933" t="str">
        <f>Ст.прогноза!E61</f>
        <v>Уфа</v>
      </c>
      <c r="E63" s="934">
        <f>Ст.прогноза!G61</f>
        <v>2</v>
      </c>
      <c r="F63" s="429"/>
      <c r="G63" s="430"/>
      <c r="H63" s="429"/>
      <c r="I63" s="430"/>
      <c r="J63" s="429"/>
      <c r="K63" s="430"/>
      <c r="L63" s="431"/>
      <c r="M63" s="432"/>
      <c r="N63" s="431"/>
      <c r="O63" s="432"/>
      <c r="P63" s="431"/>
      <c r="Q63" s="433"/>
      <c r="R63" s="650"/>
      <c r="S63" s="651"/>
      <c r="T63" s="650"/>
      <c r="U63" s="651"/>
      <c r="V63" s="650"/>
      <c r="W63" s="651"/>
      <c r="X63" s="434"/>
      <c r="Y63" s="417"/>
      <c r="Z63" s="434"/>
      <c r="AA63" s="417"/>
      <c r="AB63" s="434"/>
      <c r="AC63" s="417"/>
      <c r="AD63" s="435"/>
      <c r="AE63" s="436"/>
      <c r="AF63" s="435"/>
      <c r="AG63" s="436"/>
      <c r="AH63" s="435"/>
      <c r="AI63" s="436"/>
      <c r="AJ63" s="693"/>
      <c r="AK63" s="694"/>
      <c r="AL63" s="693"/>
      <c r="AM63" s="694"/>
      <c r="AN63" s="693"/>
      <c r="AO63" s="694"/>
      <c r="AP63" s="7"/>
      <c r="AQ63" s="7"/>
      <c r="AR63" s="7"/>
      <c r="AS63" s="477"/>
      <c r="AT63" s="477"/>
      <c r="AU63" s="477"/>
      <c r="AV63" s="477"/>
      <c r="AW63" s="477"/>
      <c r="AX63" s="477"/>
      <c r="AY63" s="477"/>
      <c r="AZ63" s="47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K63" s="481"/>
      <c r="CL63" s="481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</row>
    <row r="64" spans="1:138" ht="11.85" customHeight="1" x14ac:dyDescent="0.25">
      <c r="A64" s="931">
        <v>61</v>
      </c>
      <c r="B64" s="932" t="str">
        <f>Ст.прогноза!I62</f>
        <v>Куйб.</v>
      </c>
      <c r="C64" s="932" t="str">
        <f>Ст.прогноза!D62</f>
        <v>Пензенский</v>
      </c>
      <c r="D64" s="933" t="str">
        <f>Ст.прогноза!E62</f>
        <v>Рузаевка</v>
      </c>
      <c r="E64" s="934">
        <f>Ст.прогноза!G62</f>
        <v>0</v>
      </c>
      <c r="F64" s="429"/>
      <c r="G64" s="430"/>
      <c r="H64" s="429"/>
      <c r="I64" s="430"/>
      <c r="J64" s="429"/>
      <c r="K64" s="430"/>
      <c r="L64" s="431"/>
      <c r="M64" s="432"/>
      <c r="N64" s="431"/>
      <c r="O64" s="432"/>
      <c r="P64" s="431"/>
      <c r="Q64" s="433"/>
      <c r="R64" s="650"/>
      <c r="S64" s="651"/>
      <c r="T64" s="650"/>
      <c r="U64" s="651"/>
      <c r="V64" s="650"/>
      <c r="W64" s="651"/>
      <c r="X64" s="434"/>
      <c r="Y64" s="417"/>
      <c r="Z64" s="434"/>
      <c r="AA64" s="417"/>
      <c r="AB64" s="434"/>
      <c r="AC64" s="417"/>
      <c r="AD64" s="435"/>
      <c r="AE64" s="436"/>
      <c r="AF64" s="435"/>
      <c r="AG64" s="436"/>
      <c r="AH64" s="435"/>
      <c r="AI64" s="436"/>
      <c r="AJ64" s="693"/>
      <c r="AK64" s="694"/>
      <c r="AL64" s="693"/>
      <c r="AM64" s="694"/>
      <c r="AN64" s="693"/>
      <c r="AO64" s="694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K64" s="481"/>
      <c r="CL64" s="481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</row>
    <row r="65" spans="1:105" ht="11.85" customHeight="1" x14ac:dyDescent="0.25">
      <c r="A65" s="931">
        <v>62</v>
      </c>
      <c r="B65" s="932" t="str">
        <f>Ст.прогноза!I63</f>
        <v>Куйб.</v>
      </c>
      <c r="C65" s="932" t="str">
        <f>Ст.прогноза!D63</f>
        <v>Самарский</v>
      </c>
      <c r="D65" s="933" t="str">
        <f>Ст.прогноза!E63</f>
        <v>Абдулино</v>
      </c>
      <c r="E65" s="934">
        <f>Ст.прогноза!G63</f>
        <v>2</v>
      </c>
      <c r="F65" s="429"/>
      <c r="G65" s="430"/>
      <c r="H65" s="429"/>
      <c r="I65" s="430"/>
      <c r="J65" s="429"/>
      <c r="K65" s="430"/>
      <c r="L65" s="431"/>
      <c r="M65" s="432"/>
      <c r="N65" s="431"/>
      <c r="O65" s="432"/>
      <c r="P65" s="431"/>
      <c r="Q65" s="433"/>
      <c r="R65" s="650"/>
      <c r="S65" s="651"/>
      <c r="T65" s="650"/>
      <c r="U65" s="651"/>
      <c r="V65" s="650"/>
      <c r="W65" s="651"/>
      <c r="X65" s="434"/>
      <c r="Y65" s="417"/>
      <c r="Z65" s="434"/>
      <c r="AA65" s="417"/>
      <c r="AB65" s="434"/>
      <c r="AC65" s="417"/>
      <c r="AD65" s="435"/>
      <c r="AE65" s="436"/>
      <c r="AF65" s="435"/>
      <c r="AG65" s="436"/>
      <c r="AH65" s="435"/>
      <c r="AI65" s="436"/>
      <c r="AJ65" s="693"/>
      <c r="AK65" s="694"/>
      <c r="AL65" s="693"/>
      <c r="AM65" s="694"/>
      <c r="AN65" s="693"/>
      <c r="AO65" s="694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K65" s="481"/>
      <c r="CL65" s="481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</row>
    <row r="66" spans="1:105" ht="11.85" customHeight="1" x14ac:dyDescent="0.25">
      <c r="A66" s="935">
        <v>63</v>
      </c>
      <c r="B66" s="936" t="str">
        <f>Ст.прогноза!I64</f>
        <v>Куйб.</v>
      </c>
      <c r="C66" s="936" t="str">
        <f>Ст.прогноза!D64</f>
        <v>Волго-Камский</v>
      </c>
      <c r="D66" s="937" t="str">
        <f>Ст.прогноза!E64</f>
        <v>Биклянь</v>
      </c>
      <c r="E66" s="938">
        <f>Ст.прогноза!G64</f>
        <v>0</v>
      </c>
      <c r="F66" s="444"/>
      <c r="G66" s="445"/>
      <c r="H66" s="444"/>
      <c r="I66" s="445"/>
      <c r="J66" s="444"/>
      <c r="K66" s="445"/>
      <c r="L66" s="466"/>
      <c r="M66" s="471"/>
      <c r="N66" s="466"/>
      <c r="O66" s="471"/>
      <c r="P66" s="466"/>
      <c r="Q66" s="472"/>
      <c r="R66" s="652"/>
      <c r="S66" s="653"/>
      <c r="T66" s="652"/>
      <c r="U66" s="653"/>
      <c r="V66" s="652"/>
      <c r="W66" s="653"/>
      <c r="X66" s="473"/>
      <c r="Y66" s="474"/>
      <c r="Z66" s="473"/>
      <c r="AA66" s="474"/>
      <c r="AB66" s="473"/>
      <c r="AC66" s="474"/>
      <c r="AD66" s="475"/>
      <c r="AE66" s="476"/>
      <c r="AF66" s="475"/>
      <c r="AG66" s="476"/>
      <c r="AH66" s="475"/>
      <c r="AI66" s="476"/>
      <c r="AJ66" s="695"/>
      <c r="AK66" s="696"/>
      <c r="AL66" s="695"/>
      <c r="AM66" s="696"/>
      <c r="AN66" s="695"/>
      <c r="AO66" s="696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K66" s="481"/>
      <c r="CL66" s="481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</row>
    <row r="67" spans="1:105" ht="11.85" customHeight="1" x14ac:dyDescent="0.25">
      <c r="A67" s="927">
        <v>64</v>
      </c>
      <c r="B67" s="928" t="str">
        <f>Ст.прогноза!I65</f>
        <v>Сврд.</v>
      </c>
      <c r="C67" s="928" t="str">
        <f>Ст.прогноза!D65</f>
        <v>Пермский</v>
      </c>
      <c r="D67" s="929" t="str">
        <f>Ст.прогноза!E65</f>
        <v>Пермь</v>
      </c>
      <c r="E67" s="930">
        <f>Ст.прогноза!G65</f>
        <v>2</v>
      </c>
      <c r="F67" s="460"/>
      <c r="G67" s="412"/>
      <c r="H67" s="460"/>
      <c r="I67" s="412"/>
      <c r="J67" s="460"/>
      <c r="K67" s="412"/>
      <c r="L67" s="461"/>
      <c r="M67" s="414"/>
      <c r="N67" s="461"/>
      <c r="O67" s="414"/>
      <c r="P67" s="461"/>
      <c r="Q67" s="415"/>
      <c r="R67" s="658"/>
      <c r="S67" s="659"/>
      <c r="T67" s="658"/>
      <c r="U67" s="659"/>
      <c r="V67" s="658"/>
      <c r="W67" s="659"/>
      <c r="X67" s="462"/>
      <c r="Y67" s="463"/>
      <c r="Z67" s="462"/>
      <c r="AA67" s="463"/>
      <c r="AB67" s="462"/>
      <c r="AC67" s="463"/>
      <c r="AD67" s="464"/>
      <c r="AE67" s="419"/>
      <c r="AF67" s="464"/>
      <c r="AG67" s="419"/>
      <c r="AH67" s="464"/>
      <c r="AI67" s="419"/>
      <c r="AJ67" s="704"/>
      <c r="AK67" s="705"/>
      <c r="AL67" s="704"/>
      <c r="AM67" s="705"/>
      <c r="AN67" s="704"/>
      <c r="AO67" s="705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K67" s="481"/>
      <c r="CL67" s="481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</row>
    <row r="68" spans="1:105" ht="11.85" customHeight="1" x14ac:dyDescent="0.25">
      <c r="A68" s="931">
        <v>65</v>
      </c>
      <c r="B68" s="932" t="str">
        <f>Ст.прогноза!I66</f>
        <v>Сврд.</v>
      </c>
      <c r="C68" s="932" t="str">
        <f>Ст.прогноза!D66</f>
        <v>Екатеринбургский</v>
      </c>
      <c r="D68" s="933" t="str">
        <f>Ст.прогноза!E66</f>
        <v>Екатеринбург</v>
      </c>
      <c r="E68" s="934">
        <f>Ст.прогноза!G66</f>
        <v>2</v>
      </c>
      <c r="F68" s="429"/>
      <c r="G68" s="430"/>
      <c r="H68" s="429"/>
      <c r="I68" s="430"/>
      <c r="J68" s="429"/>
      <c r="K68" s="430"/>
      <c r="L68" s="431"/>
      <c r="M68" s="432"/>
      <c r="N68" s="431"/>
      <c r="O68" s="432"/>
      <c r="P68" s="431"/>
      <c r="Q68" s="433"/>
      <c r="R68" s="650"/>
      <c r="S68" s="651"/>
      <c r="T68" s="650"/>
      <c r="U68" s="651"/>
      <c r="V68" s="650"/>
      <c r="W68" s="651"/>
      <c r="X68" s="434"/>
      <c r="Y68" s="417"/>
      <c r="Z68" s="434"/>
      <c r="AA68" s="417"/>
      <c r="AB68" s="434"/>
      <c r="AC68" s="417"/>
      <c r="AD68" s="435"/>
      <c r="AE68" s="436"/>
      <c r="AF68" s="435"/>
      <c r="AG68" s="436"/>
      <c r="AH68" s="435"/>
      <c r="AI68" s="436"/>
      <c r="AJ68" s="693"/>
      <c r="AK68" s="694"/>
      <c r="AL68" s="693"/>
      <c r="AM68" s="694"/>
      <c r="AN68" s="693"/>
      <c r="AO68" s="694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K68" s="481"/>
      <c r="CL68" s="481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</row>
    <row r="69" spans="1:105" ht="11.85" customHeight="1" x14ac:dyDescent="0.25">
      <c r="A69" s="931">
        <v>66</v>
      </c>
      <c r="B69" s="932" t="str">
        <f>Ст.прогноза!I67</f>
        <v>Сврд.</v>
      </c>
      <c r="C69" s="932" t="str">
        <f>Ст.прогноза!D67</f>
        <v>Тюменский</v>
      </c>
      <c r="D69" s="933" t="str">
        <f>Ст.прогноза!E67</f>
        <v>Тюмень</v>
      </c>
      <c r="E69" s="934">
        <f>Ст.прогноза!G67</f>
        <v>2</v>
      </c>
      <c r="F69" s="429"/>
      <c r="G69" s="430"/>
      <c r="H69" s="429"/>
      <c r="I69" s="430"/>
      <c r="J69" s="429"/>
      <c r="K69" s="430"/>
      <c r="L69" s="431"/>
      <c r="M69" s="432"/>
      <c r="N69" s="431"/>
      <c r="O69" s="432"/>
      <c r="P69" s="431"/>
      <c r="Q69" s="433"/>
      <c r="R69" s="650"/>
      <c r="S69" s="651"/>
      <c r="T69" s="650"/>
      <c r="U69" s="651"/>
      <c r="V69" s="650"/>
      <c r="W69" s="651"/>
      <c r="X69" s="434"/>
      <c r="Y69" s="417"/>
      <c r="Z69" s="434"/>
      <c r="AA69" s="417"/>
      <c r="AB69" s="434"/>
      <c r="AC69" s="417"/>
      <c r="AD69" s="435"/>
      <c r="AE69" s="436"/>
      <c r="AF69" s="435"/>
      <c r="AG69" s="436"/>
      <c r="AH69" s="435"/>
      <c r="AI69" s="436"/>
      <c r="AJ69" s="693"/>
      <c r="AK69" s="694"/>
      <c r="AL69" s="693"/>
      <c r="AM69" s="694"/>
      <c r="AN69" s="693"/>
      <c r="AO69" s="694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K69" s="481"/>
      <c r="CL69" s="481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</row>
    <row r="70" spans="1:105" ht="11.85" customHeight="1" x14ac:dyDescent="0.25">
      <c r="A70" s="931">
        <v>67</v>
      </c>
      <c r="B70" s="932" t="str">
        <f>Ст.прогноза!I68</f>
        <v>Сврд.</v>
      </c>
      <c r="C70" s="932" t="str">
        <f>Ст.прогноза!D68</f>
        <v>Нижнетагильский</v>
      </c>
      <c r="D70" s="933" t="str">
        <f>Ст.прогноза!E68</f>
        <v>Нижний Тагил</v>
      </c>
      <c r="E70" s="934">
        <f>Ст.прогноза!G68</f>
        <v>2</v>
      </c>
      <c r="F70" s="429"/>
      <c r="G70" s="430"/>
      <c r="H70" s="429"/>
      <c r="I70" s="430"/>
      <c r="J70" s="429"/>
      <c r="K70" s="430"/>
      <c r="L70" s="431"/>
      <c r="M70" s="432"/>
      <c r="N70" s="431"/>
      <c r="O70" s="432"/>
      <c r="P70" s="431"/>
      <c r="Q70" s="433"/>
      <c r="R70" s="650"/>
      <c r="S70" s="651"/>
      <c r="T70" s="650"/>
      <c r="U70" s="651"/>
      <c r="V70" s="650"/>
      <c r="W70" s="651"/>
      <c r="X70" s="434"/>
      <c r="Y70" s="417"/>
      <c r="Z70" s="434"/>
      <c r="AA70" s="417"/>
      <c r="AB70" s="434"/>
      <c r="AC70" s="417"/>
      <c r="AD70" s="435"/>
      <c r="AE70" s="436"/>
      <c r="AF70" s="435"/>
      <c r="AG70" s="436"/>
      <c r="AH70" s="435"/>
      <c r="AI70" s="436"/>
      <c r="AJ70" s="693"/>
      <c r="AK70" s="694"/>
      <c r="AL70" s="693"/>
      <c r="AM70" s="694"/>
      <c r="AN70" s="693"/>
      <c r="AO70" s="694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K70" s="481"/>
      <c r="CL70" s="481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</row>
    <row r="71" spans="1:105" ht="11.85" customHeight="1" x14ac:dyDescent="0.25">
      <c r="A71" s="931">
        <v>68</v>
      </c>
      <c r="B71" s="932" t="str">
        <f>Ст.прогноза!I69</f>
        <v>Сврд.</v>
      </c>
      <c r="C71" s="932" t="str">
        <f>Ст.прогноза!D69</f>
        <v>Сургутский</v>
      </c>
      <c r="D71" s="933" t="str">
        <f>Ст.прогноза!E69</f>
        <v>Сургут</v>
      </c>
      <c r="E71" s="934">
        <f>Ст.прогноза!G69</f>
        <v>2</v>
      </c>
      <c r="F71" s="429"/>
      <c r="G71" s="430"/>
      <c r="H71" s="429"/>
      <c r="I71" s="430"/>
      <c r="J71" s="429"/>
      <c r="K71" s="430"/>
      <c r="L71" s="431"/>
      <c r="M71" s="432"/>
      <c r="N71" s="431"/>
      <c r="O71" s="432"/>
      <c r="P71" s="431"/>
      <c r="Q71" s="433"/>
      <c r="R71" s="650"/>
      <c r="S71" s="651"/>
      <c r="T71" s="650"/>
      <c r="U71" s="651"/>
      <c r="V71" s="650"/>
      <c r="W71" s="651"/>
      <c r="X71" s="434"/>
      <c r="Y71" s="417"/>
      <c r="Z71" s="434"/>
      <c r="AA71" s="417"/>
      <c r="AB71" s="434"/>
      <c r="AC71" s="417"/>
      <c r="AD71" s="435"/>
      <c r="AE71" s="436"/>
      <c r="AF71" s="435"/>
      <c r="AG71" s="436"/>
      <c r="AH71" s="435"/>
      <c r="AI71" s="436"/>
      <c r="AJ71" s="693"/>
      <c r="AK71" s="694"/>
      <c r="AL71" s="693"/>
      <c r="AM71" s="694"/>
      <c r="AN71" s="693"/>
      <c r="AO71" s="694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K71" s="481"/>
      <c r="CL71" s="481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</row>
    <row r="72" spans="1:105" ht="11.85" customHeight="1" x14ac:dyDescent="0.25">
      <c r="A72" s="931">
        <v>69</v>
      </c>
      <c r="B72" s="932" t="str">
        <f>Ст.прогноза!I70</f>
        <v>Сврд.</v>
      </c>
      <c r="C72" s="932" t="str">
        <f>Ст.прогноза!D70</f>
        <v>Сургутский</v>
      </c>
      <c r="D72" s="933" t="str">
        <f>Ст.прогноза!E70</f>
        <v>Новый Уренгой</v>
      </c>
      <c r="E72" s="934">
        <f>Ст.прогноза!G70</f>
        <v>2</v>
      </c>
      <c r="F72" s="429"/>
      <c r="G72" s="430"/>
      <c r="H72" s="429"/>
      <c r="I72" s="430"/>
      <c r="J72" s="429"/>
      <c r="K72" s="430"/>
      <c r="L72" s="431"/>
      <c r="M72" s="432"/>
      <c r="N72" s="431"/>
      <c r="O72" s="432"/>
      <c r="P72" s="431"/>
      <c r="Q72" s="433"/>
      <c r="R72" s="650"/>
      <c r="S72" s="651"/>
      <c r="T72" s="650"/>
      <c r="U72" s="651"/>
      <c r="V72" s="650"/>
      <c r="W72" s="651"/>
      <c r="X72" s="434"/>
      <c r="Y72" s="417"/>
      <c r="Z72" s="434"/>
      <c r="AA72" s="417"/>
      <c r="AB72" s="434"/>
      <c r="AC72" s="417"/>
      <c r="AD72" s="435"/>
      <c r="AE72" s="436"/>
      <c r="AF72" s="435"/>
      <c r="AG72" s="436"/>
      <c r="AH72" s="435"/>
      <c r="AI72" s="436"/>
      <c r="AJ72" s="693"/>
      <c r="AK72" s="694"/>
      <c r="AL72" s="693"/>
      <c r="AM72" s="694"/>
      <c r="AN72" s="693"/>
      <c r="AO72" s="694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K72" s="481"/>
      <c r="CL72" s="481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</row>
    <row r="73" spans="1:105" ht="11.85" customHeight="1" x14ac:dyDescent="0.25">
      <c r="A73" s="947">
        <v>70</v>
      </c>
      <c r="B73" s="948" t="str">
        <f>Ст.прогноза!I71</f>
        <v>Сврд.</v>
      </c>
      <c r="C73" s="948" t="str">
        <f>Ст.прогноза!D71</f>
        <v>Тюменский</v>
      </c>
      <c r="D73" s="949" t="str">
        <f>Ст.прогноза!E71</f>
        <v>Ишим</v>
      </c>
      <c r="E73" s="950">
        <f>Ст.прогноза!G71</f>
        <v>2</v>
      </c>
      <c r="F73" s="478"/>
      <c r="G73" s="479"/>
      <c r="H73" s="478"/>
      <c r="I73" s="479"/>
      <c r="J73" s="478"/>
      <c r="K73" s="479"/>
      <c r="L73" s="446"/>
      <c r="M73" s="447"/>
      <c r="N73" s="446"/>
      <c r="O73" s="447"/>
      <c r="P73" s="446"/>
      <c r="Q73" s="448"/>
      <c r="R73" s="654"/>
      <c r="S73" s="655"/>
      <c r="T73" s="654"/>
      <c r="U73" s="655"/>
      <c r="V73" s="654"/>
      <c r="W73" s="655"/>
      <c r="X73" s="449"/>
      <c r="Y73" s="450"/>
      <c r="Z73" s="449"/>
      <c r="AA73" s="450"/>
      <c r="AB73" s="449"/>
      <c r="AC73" s="450"/>
      <c r="AD73" s="451"/>
      <c r="AE73" s="452"/>
      <c r="AF73" s="451"/>
      <c r="AG73" s="452"/>
      <c r="AH73" s="451"/>
      <c r="AI73" s="452"/>
      <c r="AJ73" s="702"/>
      <c r="AK73" s="703"/>
      <c r="AL73" s="702"/>
      <c r="AM73" s="703"/>
      <c r="AN73" s="702"/>
      <c r="AO73" s="703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K73" s="481"/>
      <c r="CL73" s="481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</row>
    <row r="74" spans="1:105" ht="12" customHeight="1" x14ac:dyDescent="0.25">
      <c r="A74" s="943">
        <v>71</v>
      </c>
      <c r="B74" s="944" t="str">
        <f>Ст.прогноза!I72</f>
        <v>Ю-Ур.</v>
      </c>
      <c r="C74" s="944" t="str">
        <f>Ст.прогноза!D72</f>
        <v>Челябинский</v>
      </c>
      <c r="D74" s="945" t="str">
        <f>Ст.прогноза!E72</f>
        <v>Челябинск</v>
      </c>
      <c r="E74" s="946">
        <f>Ст.прогноза!G72</f>
        <v>2</v>
      </c>
      <c r="F74" s="411"/>
      <c r="G74" s="480"/>
      <c r="H74" s="411"/>
      <c r="I74" s="480"/>
      <c r="J74" s="411"/>
      <c r="K74" s="480"/>
      <c r="L74" s="413"/>
      <c r="M74" s="467"/>
      <c r="N74" s="413"/>
      <c r="O74" s="467"/>
      <c r="P74" s="413"/>
      <c r="Q74" s="468"/>
      <c r="R74" s="648"/>
      <c r="S74" s="649"/>
      <c r="T74" s="648"/>
      <c r="U74" s="649"/>
      <c r="V74" s="648"/>
      <c r="W74" s="649"/>
      <c r="X74" s="416"/>
      <c r="Y74" s="469"/>
      <c r="Z74" s="416"/>
      <c r="AA74" s="469"/>
      <c r="AB74" s="416"/>
      <c r="AC74" s="469"/>
      <c r="AD74" s="418"/>
      <c r="AE74" s="470"/>
      <c r="AF74" s="418"/>
      <c r="AG74" s="470"/>
      <c r="AH74" s="418"/>
      <c r="AI74" s="470"/>
      <c r="AJ74" s="708"/>
      <c r="AK74" s="709"/>
      <c r="AL74" s="708"/>
      <c r="AM74" s="709"/>
      <c r="AN74" s="708"/>
      <c r="AO74" s="709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K74" s="481"/>
      <c r="CL74" s="481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</row>
    <row r="75" spans="1:105" ht="12" customHeight="1" x14ac:dyDescent="0.25">
      <c r="A75" s="931">
        <v>72</v>
      </c>
      <c r="B75" s="932" t="str">
        <f>Ст.прогноза!I73</f>
        <v>Ю-Ур.</v>
      </c>
      <c r="C75" s="932" t="str">
        <f>Ст.прогноза!D73</f>
        <v>Златоустовский</v>
      </c>
      <c r="D75" s="933" t="str">
        <f>Ст.прогноза!E73</f>
        <v>Златоуст</v>
      </c>
      <c r="E75" s="934">
        <f>Ст.прогноза!G73</f>
        <v>2</v>
      </c>
      <c r="F75" s="429"/>
      <c r="G75" s="430"/>
      <c r="H75" s="429"/>
      <c r="I75" s="430"/>
      <c r="J75" s="429"/>
      <c r="K75" s="430"/>
      <c r="L75" s="431"/>
      <c r="M75" s="432"/>
      <c r="N75" s="431"/>
      <c r="O75" s="432"/>
      <c r="P75" s="431"/>
      <c r="Q75" s="433"/>
      <c r="R75" s="650"/>
      <c r="S75" s="651"/>
      <c r="T75" s="650"/>
      <c r="U75" s="651"/>
      <c r="V75" s="650"/>
      <c r="W75" s="651"/>
      <c r="X75" s="434"/>
      <c r="Y75" s="417"/>
      <c r="Z75" s="434"/>
      <c r="AA75" s="417"/>
      <c r="AB75" s="434"/>
      <c r="AC75" s="417"/>
      <c r="AD75" s="435"/>
      <c r="AE75" s="436"/>
      <c r="AF75" s="435"/>
      <c r="AG75" s="436"/>
      <c r="AH75" s="435"/>
      <c r="AI75" s="436"/>
      <c r="AJ75" s="693"/>
      <c r="AK75" s="694"/>
      <c r="AL75" s="693"/>
      <c r="AM75" s="694"/>
      <c r="AN75" s="693"/>
      <c r="AO75" s="694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K75" s="9"/>
      <c r="CL75" s="9"/>
    </row>
    <row r="76" spans="1:105" ht="12" customHeight="1" x14ac:dyDescent="0.25">
      <c r="A76" s="931">
        <v>73</v>
      </c>
      <c r="B76" s="932" t="str">
        <f>Ст.прогноза!I74</f>
        <v>Ю-Ур.</v>
      </c>
      <c r="C76" s="932" t="str">
        <f>Ст.прогноза!D74</f>
        <v>Курганский</v>
      </c>
      <c r="D76" s="933" t="str">
        <f>Ст.прогноза!E74</f>
        <v>Курган</v>
      </c>
      <c r="E76" s="934">
        <f>Ст.прогноза!G74</f>
        <v>2</v>
      </c>
      <c r="F76" s="429"/>
      <c r="G76" s="430"/>
      <c r="H76" s="429"/>
      <c r="I76" s="430"/>
      <c r="J76" s="429"/>
      <c r="K76" s="430"/>
      <c r="L76" s="431"/>
      <c r="M76" s="432"/>
      <c r="N76" s="431"/>
      <c r="O76" s="432"/>
      <c r="P76" s="431"/>
      <c r="Q76" s="433"/>
      <c r="R76" s="650"/>
      <c r="S76" s="651"/>
      <c r="T76" s="650"/>
      <c r="U76" s="651"/>
      <c r="V76" s="650"/>
      <c r="W76" s="651"/>
      <c r="X76" s="434"/>
      <c r="Y76" s="417"/>
      <c r="Z76" s="434"/>
      <c r="AA76" s="417"/>
      <c r="AB76" s="434"/>
      <c r="AC76" s="417"/>
      <c r="AD76" s="435"/>
      <c r="AE76" s="436"/>
      <c r="AF76" s="435"/>
      <c r="AG76" s="436"/>
      <c r="AH76" s="435"/>
      <c r="AI76" s="436"/>
      <c r="AJ76" s="693"/>
      <c r="AK76" s="694"/>
      <c r="AL76" s="693"/>
      <c r="AM76" s="694"/>
      <c r="AN76" s="693"/>
      <c r="AO76" s="694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K76" s="9"/>
      <c r="CL76" s="9"/>
    </row>
    <row r="77" spans="1:105" ht="12" customHeight="1" x14ac:dyDescent="0.25">
      <c r="A77" s="931">
        <v>74</v>
      </c>
      <c r="B77" s="932" t="str">
        <f>Ст.прогноза!I75</f>
        <v>Ю-Ур.</v>
      </c>
      <c r="C77" s="932" t="str">
        <f>Ст.прогноза!D75</f>
        <v>Петропавловское</v>
      </c>
      <c r="D77" s="933" t="str">
        <f>Ст.прогноза!E75</f>
        <v>Петропавловск</v>
      </c>
      <c r="E77" s="934">
        <f>Ст.прогноза!G75</f>
        <v>2</v>
      </c>
      <c r="F77" s="429"/>
      <c r="G77" s="430"/>
      <c r="H77" s="429"/>
      <c r="I77" s="430"/>
      <c r="J77" s="429"/>
      <c r="K77" s="430"/>
      <c r="L77" s="431"/>
      <c r="M77" s="432"/>
      <c r="N77" s="431"/>
      <c r="O77" s="432"/>
      <c r="P77" s="431"/>
      <c r="Q77" s="433"/>
      <c r="R77" s="650"/>
      <c r="S77" s="651"/>
      <c r="T77" s="650"/>
      <c r="U77" s="651"/>
      <c r="V77" s="650"/>
      <c r="W77" s="651"/>
      <c r="X77" s="434"/>
      <c r="Y77" s="417"/>
      <c r="Z77" s="434"/>
      <c r="AA77" s="417"/>
      <c r="AB77" s="434"/>
      <c r="AC77" s="417"/>
      <c r="AD77" s="435"/>
      <c r="AE77" s="436"/>
      <c r="AF77" s="435"/>
      <c r="AG77" s="436"/>
      <c r="AH77" s="435"/>
      <c r="AI77" s="436"/>
      <c r="AJ77" s="693"/>
      <c r="AK77" s="694"/>
      <c r="AL77" s="693"/>
      <c r="AM77" s="694"/>
      <c r="AN77" s="693"/>
      <c r="AO77" s="694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K77" s="9"/>
      <c r="CL77" s="9"/>
    </row>
    <row r="78" spans="1:105" ht="12" customHeight="1" x14ac:dyDescent="0.25">
      <c r="A78" s="931">
        <v>75</v>
      </c>
      <c r="B78" s="932" t="str">
        <f>Ст.прогноза!I76</f>
        <v>Ю-Ур.</v>
      </c>
      <c r="C78" s="932" t="str">
        <f>Ст.прогноза!D76</f>
        <v>Оренбургский</v>
      </c>
      <c r="D78" s="933" t="str">
        <f>Ст.прогноза!E76</f>
        <v>Оренбург</v>
      </c>
      <c r="E78" s="934">
        <f>Ст.прогноза!G76</f>
        <v>2</v>
      </c>
      <c r="F78" s="429"/>
      <c r="G78" s="430"/>
      <c r="H78" s="429"/>
      <c r="I78" s="430"/>
      <c r="J78" s="429"/>
      <c r="K78" s="430"/>
      <c r="L78" s="431"/>
      <c r="M78" s="432"/>
      <c r="N78" s="431"/>
      <c r="O78" s="432"/>
      <c r="P78" s="431"/>
      <c r="Q78" s="433"/>
      <c r="R78" s="650"/>
      <c r="S78" s="651"/>
      <c r="T78" s="650"/>
      <c r="U78" s="651"/>
      <c r="V78" s="650"/>
      <c r="W78" s="651"/>
      <c r="X78" s="434"/>
      <c r="Y78" s="417"/>
      <c r="Z78" s="434"/>
      <c r="AA78" s="417"/>
      <c r="AB78" s="434"/>
      <c r="AC78" s="417"/>
      <c r="AD78" s="435"/>
      <c r="AE78" s="436"/>
      <c r="AF78" s="435"/>
      <c r="AG78" s="436"/>
      <c r="AH78" s="435"/>
      <c r="AI78" s="436"/>
      <c r="AJ78" s="693"/>
      <c r="AK78" s="694"/>
      <c r="AL78" s="693"/>
      <c r="AM78" s="694"/>
      <c r="AN78" s="693"/>
      <c r="AO78" s="694"/>
      <c r="AP78" s="9"/>
      <c r="AQ78" s="9"/>
      <c r="AR78" s="9"/>
      <c r="AS78" s="7"/>
      <c r="AT78" s="7"/>
      <c r="AU78" s="7"/>
      <c r="AV78" s="7"/>
      <c r="AW78" s="7"/>
      <c r="AX78" s="7"/>
      <c r="AY78" s="7"/>
      <c r="AZ78" s="7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</row>
    <row r="79" spans="1:105" ht="12" customHeight="1" x14ac:dyDescent="0.25">
      <c r="A79" s="931">
        <v>76</v>
      </c>
      <c r="B79" s="932" t="str">
        <f>Ст.прогноза!I77</f>
        <v>Ю-Ур.</v>
      </c>
      <c r="C79" s="932" t="str">
        <f>Ст.прогноза!D77</f>
        <v>Оренбургский</v>
      </c>
      <c r="D79" s="933" t="str">
        <f>Ст.прогноза!E77</f>
        <v>Орск</v>
      </c>
      <c r="E79" s="934">
        <f>Ст.прогноза!G77</f>
        <v>2</v>
      </c>
      <c r="F79" s="429"/>
      <c r="G79" s="430"/>
      <c r="H79" s="429"/>
      <c r="I79" s="430"/>
      <c r="J79" s="429"/>
      <c r="K79" s="430"/>
      <c r="L79" s="431"/>
      <c r="M79" s="432"/>
      <c r="N79" s="431"/>
      <c r="O79" s="432"/>
      <c r="P79" s="431"/>
      <c r="Q79" s="433"/>
      <c r="R79" s="650"/>
      <c r="S79" s="651"/>
      <c r="T79" s="650"/>
      <c r="U79" s="651"/>
      <c r="V79" s="650"/>
      <c r="W79" s="651"/>
      <c r="X79" s="434"/>
      <c r="Y79" s="417"/>
      <c r="Z79" s="434"/>
      <c r="AA79" s="417"/>
      <c r="AB79" s="434"/>
      <c r="AC79" s="417"/>
      <c r="AD79" s="435"/>
      <c r="AE79" s="436"/>
      <c r="AF79" s="435"/>
      <c r="AG79" s="436"/>
      <c r="AH79" s="435"/>
      <c r="AI79" s="436"/>
      <c r="AJ79" s="693"/>
      <c r="AK79" s="694"/>
      <c r="AL79" s="693"/>
      <c r="AM79" s="694"/>
      <c r="AN79" s="693"/>
      <c r="AO79" s="694"/>
      <c r="AP79" s="9"/>
      <c r="AQ79" s="9"/>
      <c r="AR79" s="9"/>
      <c r="AS79" s="7"/>
      <c r="AT79" s="7"/>
      <c r="AU79" s="7"/>
      <c r="AV79" s="7"/>
      <c r="AW79" s="7"/>
      <c r="AX79" s="7"/>
      <c r="AY79" s="7"/>
      <c r="AZ79" s="7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</row>
    <row r="80" spans="1:105" ht="12" customHeight="1" x14ac:dyDescent="0.25">
      <c r="A80" s="931">
        <v>77</v>
      </c>
      <c r="B80" s="932" t="str">
        <f>Ст.прогноза!I78</f>
        <v>Ю-Ур.</v>
      </c>
      <c r="C80" s="932" t="str">
        <f>Ст.прогноза!D78</f>
        <v>Златоустовский</v>
      </c>
      <c r="D80" s="933" t="str">
        <f>Ст.прогноза!E78</f>
        <v>Бердяуш</v>
      </c>
      <c r="E80" s="934">
        <f>Ст.прогноза!G78</f>
        <v>2</v>
      </c>
      <c r="F80" s="429"/>
      <c r="G80" s="430"/>
      <c r="H80" s="429"/>
      <c r="I80" s="430"/>
      <c r="J80" s="429"/>
      <c r="K80" s="430"/>
      <c r="L80" s="431"/>
      <c r="M80" s="432"/>
      <c r="N80" s="431"/>
      <c r="O80" s="432"/>
      <c r="P80" s="431"/>
      <c r="Q80" s="433"/>
      <c r="R80" s="650"/>
      <c r="S80" s="651"/>
      <c r="T80" s="650"/>
      <c r="U80" s="651"/>
      <c r="V80" s="650"/>
      <c r="W80" s="651"/>
      <c r="X80" s="434"/>
      <c r="Y80" s="417"/>
      <c r="Z80" s="434"/>
      <c r="AA80" s="417"/>
      <c r="AB80" s="434"/>
      <c r="AC80" s="417"/>
      <c r="AD80" s="435"/>
      <c r="AE80" s="436"/>
      <c r="AF80" s="435"/>
      <c r="AG80" s="436"/>
      <c r="AH80" s="435"/>
      <c r="AI80" s="436"/>
      <c r="AJ80" s="693"/>
      <c r="AK80" s="694"/>
      <c r="AL80" s="693"/>
      <c r="AM80" s="694"/>
      <c r="AN80" s="693"/>
      <c r="AO80" s="694"/>
      <c r="AP80" s="9"/>
      <c r="AQ80" s="9"/>
      <c r="AR80" s="9"/>
      <c r="AS80" s="7"/>
      <c r="AT80" s="7"/>
      <c r="AU80" s="7"/>
      <c r="AV80" s="7"/>
      <c r="AW80" s="7"/>
      <c r="AX80" s="7"/>
      <c r="AY80" s="7"/>
      <c r="AZ80" s="7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</row>
    <row r="81" spans="1:90" ht="12" customHeight="1" x14ac:dyDescent="0.25">
      <c r="A81" s="1019">
        <v>78</v>
      </c>
      <c r="B81" s="1020" t="str">
        <f>Ст.прогноза!I79</f>
        <v>Ю-Ур.</v>
      </c>
      <c r="C81" s="1020" t="str">
        <f>Ст.прогноза!D79</f>
        <v>Челябинский</v>
      </c>
      <c r="D81" s="1021" t="str">
        <f>Ст.прогноза!E79</f>
        <v>Карталы I</v>
      </c>
      <c r="E81" s="1022">
        <f>Ст.прогноза!G79</f>
        <v>2</v>
      </c>
      <c r="F81" s="1023"/>
      <c r="G81" s="1024"/>
      <c r="H81" s="1023"/>
      <c r="I81" s="1024"/>
      <c r="J81" s="1023"/>
      <c r="K81" s="1024"/>
      <c r="L81" s="1025"/>
      <c r="M81" s="1026"/>
      <c r="N81" s="1025"/>
      <c r="O81" s="1026"/>
      <c r="P81" s="1025"/>
      <c r="Q81" s="1027"/>
      <c r="R81" s="1028"/>
      <c r="S81" s="1029"/>
      <c r="T81" s="1028"/>
      <c r="U81" s="1029"/>
      <c r="V81" s="1028"/>
      <c r="W81" s="1029"/>
      <c r="X81" s="1030"/>
      <c r="Y81" s="1031"/>
      <c r="Z81" s="1030"/>
      <c r="AA81" s="1031"/>
      <c r="AB81" s="1030"/>
      <c r="AC81" s="1031"/>
      <c r="AD81" s="1032"/>
      <c r="AE81" s="1033"/>
      <c r="AF81" s="1032"/>
      <c r="AG81" s="1033"/>
      <c r="AH81" s="1032"/>
      <c r="AI81" s="1033"/>
      <c r="AJ81" s="1034"/>
      <c r="AK81" s="1035"/>
      <c r="AL81" s="1034"/>
      <c r="AM81" s="1035"/>
      <c r="AN81" s="1034"/>
      <c r="AO81" s="1035"/>
      <c r="AP81" s="9"/>
      <c r="AQ81" s="9"/>
      <c r="AR81" s="9"/>
      <c r="AS81" s="7"/>
      <c r="AT81" s="7"/>
      <c r="AU81" s="7"/>
      <c r="AV81" s="7"/>
      <c r="AW81" s="7"/>
      <c r="AX81" s="7"/>
      <c r="AY81" s="7"/>
      <c r="AZ81" s="7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</row>
    <row r="82" spans="1:90" ht="12" customHeight="1" x14ac:dyDescent="0.25">
      <c r="A82" s="927">
        <v>79</v>
      </c>
      <c r="B82" s="928" t="str">
        <f>Ст.прогноза!I80</f>
        <v>З-Сиб.</v>
      </c>
      <c r="C82" s="928" t="str">
        <f>Ст.прогноза!D80</f>
        <v>Омский</v>
      </c>
      <c r="D82" s="929" t="str">
        <f>Ст.прогноза!E80</f>
        <v>Омск</v>
      </c>
      <c r="E82" s="930">
        <f>Ст.прогноза!G80</f>
        <v>3</v>
      </c>
      <c r="F82" s="460" t="str">
        <f>CHOOSE(Ввод!$FG$5,Ввод!AP83,Ввод!AV83,Ввод!BB83)</f>
        <v/>
      </c>
      <c r="G82" s="412" t="str">
        <f>CHOOSE(Ввод!$FG$5,Ввод!AQ83,Ввод!AW83,Ввод!BC83)</f>
        <v/>
      </c>
      <c r="H82" s="460" t="str">
        <f xml:space="preserve"> CHOOSE(Ввод!$FG$5,Ввод!AR83,Ввод!AX83,Ввод!BD83)</f>
        <v/>
      </c>
      <c r="I82" s="412" t="str">
        <f xml:space="preserve"> CHOOSE(Ввод!$FG$5,Ввод!AS83,Ввод!AY83,Ввод!BE83)</f>
        <v>·</v>
      </c>
      <c r="J82" s="460" t="str">
        <f>CHOOSE(Ввод!$FG$5,Ввод!AT83,Ввод!AZ83,Ввод!BF83)</f>
        <v/>
      </c>
      <c r="K82" s="412" t="str">
        <f>CHOOSE(Ввод!$FG$5,Ввод!AU83,Ввод!BA83,Ввод!BG83)</f>
        <v>·</v>
      </c>
      <c r="L82" s="431">
        <f>CHOOSE(Ввод!$FG$5,Ввод!BJ83,Ввод!BP83,Ввод!BV83)</f>
        <v>0</v>
      </c>
      <c r="M82" s="432">
        <f>CHOOSE(Ввод!$FG$5,Ввод!BK83,Ввод!BQ83,Ввод!BW83)</f>
        <v>0</v>
      </c>
      <c r="N82" s="461">
        <f>CHOOSE(Ввод!$FG$5,Ввод!BL83,Ввод!BR83,Ввод!BX83)</f>
        <v>0</v>
      </c>
      <c r="O82" s="414">
        <f>CHOOSE(Ввод!$FG$5,Ввод!BM83,Ввод!BS83,Ввод!BY83)</f>
        <v>2</v>
      </c>
      <c r="P82" s="461">
        <f>CHOOSE(Ввод!$FG$5,Ввод!BN83,Ввод!BT83,Ввод!BZ83)</f>
        <v>0</v>
      </c>
      <c r="Q82" s="415">
        <f>CHOOSE(Ввод!$FG$5,Ввод!BO83,Ввод!BU83,Ввод!CA83)</f>
        <v>1</v>
      </c>
      <c r="R82" s="658">
        <f>CHOOSE(Ввод!$FG$5,Ввод!CD83,Ввод!CJ83,Ввод!CP83)</f>
        <v>12.3</v>
      </c>
      <c r="S82" s="659">
        <f>CHOOSE(Ввод!$FG$5,Ввод!CE83,Ввод!CK83,Ввод!CQ83)</f>
        <v>32.299999999999997</v>
      </c>
      <c r="T82" s="658">
        <f>CHOOSE(Ввод!$FG$5,Ввод!CF83,Ввод!CL83,Ввод!CR83)</f>
        <v>19</v>
      </c>
      <c r="U82" s="659">
        <f>CHOOSE(Ввод!$FG$5,Ввод!CG83,Ввод!CM83,Ввод!CS83)</f>
        <v>25</v>
      </c>
      <c r="V82" s="658">
        <f>CHOOSE(Ввод!$FG$5,Ввод!CH83,Ввод!CN83,Ввод!CT83)</f>
        <v>9.3000000000000007</v>
      </c>
      <c r="W82" s="659">
        <f>CHOOSE(Ввод!$FG$5,Ввод!CI83,Ввод!CO83,Ввод!CU83)</f>
        <v>22.8</v>
      </c>
      <c r="X82" s="462" t="str">
        <f xml:space="preserve"> CHOOSE(Ввод!$FG$22,CHOOSE(Ввод!$FG$5,Ввод!BJ213,Ввод!BP213,Ввод!BV213),CHOOSE(Ввод!$FG$5,Ввод!AP213,Ввод!AV213,Ввод!BB213))</f>
        <v>-</v>
      </c>
      <c r="Y82" s="463" t="str">
        <f xml:space="preserve"> CHOOSE(Ввод!$FG$22,CHOOSE(Ввод!$FG$5,Ввод!BK213,Ввод!BQ213,Ввод!BW213),CHOOSE(Ввод!$FG$5,Ввод!AQ213,Ввод!AW213,Ввод!BC213))</f>
        <v>-</v>
      </c>
      <c r="Z82" s="462" t="str">
        <f xml:space="preserve"> CHOOSE(Ввод!$FG$22,CHOOSE(Ввод!$FG$5,Ввод!BL213,Ввод!BR213,Ввод!BX213),CHOOSE(Ввод!$FG$5,Ввод!AR213,Ввод!AX213,Ввод!BD213))</f>
        <v>-</v>
      </c>
      <c r="AA82" s="463" t="str">
        <f xml:space="preserve"> CHOOSE(Ввод!$FG$22,CHOOSE(Ввод!$FG$5,Ввод!BM213,Ввод!BS213,Ввод!BY213),CHOOSE(Ввод!$FG$5,Ввод!AS213,Ввод!AY213,Ввод!BE213))</f>
        <v>-</v>
      </c>
      <c r="AB82" s="462" t="str">
        <f xml:space="preserve"> CHOOSE(Ввод!$FG$22,CHOOSE(Ввод!$FG$5,Ввод!BN213,Ввод!BT213,Ввод!BZ213),CHOOSE(Ввод!$FG$5,Ввод!AT213,Ввод!AZ213,Ввод!BF213))</f>
        <v>-</v>
      </c>
      <c r="AC82" s="463" t="str">
        <f xml:space="preserve"> CHOOSE(Ввод!$FG$22,CHOOSE(Ввод!$FG$5,Ввод!BO213,Ввод!BU213,Ввод!CA213),CHOOSE(Ввод!$FG$5,Ввод!AU213,Ввод!BA213,Ввод!BG213))</f>
        <v>-</v>
      </c>
      <c r="AD82" s="464">
        <f>CHOOSE(Ввод!$FG$5,Ввод!DR83,Ввод!DX83,Ввод!ED83)</f>
        <v>8</v>
      </c>
      <c r="AE82" s="419">
        <f>CHOOSE(Ввод!$FG$5,Ввод!DS83,Ввод!DY83,Ввод!EE83)</f>
        <v>10</v>
      </c>
      <c r="AF82" s="464">
        <f>CHOOSE(Ввод!$FG$5,Ввод!DT83,Ввод!DZ83,Ввод!EF83)</f>
        <v>21</v>
      </c>
      <c r="AG82" s="419">
        <f>CHOOSE(Ввод!$FG$5,Ввод!DU83,Ввод!EA83,Ввод!EG83)</f>
        <v>8</v>
      </c>
      <c r="AH82" s="464">
        <f>CHOOSE(Ввод!$FG$5,Ввод!DV83,Ввод!EB83,Ввод!EH83)</f>
        <v>10</v>
      </c>
      <c r="AI82" s="419">
        <f>CHOOSE(Ввод!$FG$5,Ввод!DW83,Ввод!EC83,Ввод!EI83)</f>
        <v>7</v>
      </c>
      <c r="AJ82" s="704">
        <f xml:space="preserve"> CHOOSE(Ввод!$FG$12,CHOOSE(Ввод!$FG$5,Ввод!EL83,Ввод!ER83,Ввод!EX83),CHOOSE(Ввод!$FG$5,Ввод!CX83,Ввод!DD83,Ввод!DJ83))</f>
        <v>10.3</v>
      </c>
      <c r="AK82" s="705">
        <f xml:space="preserve"> CHOOSE(Ввод!$FG$12,CHOOSE(Ввод!$FG$5,Ввод!EM83,Ввод!ES83,Ввод!EY83),CHOOSE(Ввод!$FG$5,Ввод!CY83,Ввод!DE83,Ввод!DK83))</f>
        <v>43.3</v>
      </c>
      <c r="AL82" s="704">
        <f xml:space="preserve"> CHOOSE(Ввод!$FG$12,CHOOSE(Ввод!$FG$5,Ввод!EN83,Ввод!ET83,Ввод!EZ83),CHOOSE(Ввод!$FG$5,Ввод!CZ83,Ввод!DF83,Ввод!DL83))</f>
        <v>17</v>
      </c>
      <c r="AM82" s="705">
        <f xml:space="preserve"> CHOOSE(Ввод!$FG$12,CHOOSE(Ввод!$FG$5,Ввод!EO83,Ввод!EU83,Ввод!FA83),CHOOSE(Ввод!$FG$5,Ввод!DA83,Ввод!DG83,Ввод!DM83))</f>
        <v>40</v>
      </c>
      <c r="AN82" s="704">
        <f xml:space="preserve"> CHOOSE(Ввод!$FG$12,CHOOSE(Ввод!$FG$5,Ввод!EP83,Ввод!EV83,Ввод!FB83),CHOOSE(Ввод!$FG$5,Ввод!DB83,Ввод!DH83,Ввод!DN83))</f>
        <v>7.3000000000000007</v>
      </c>
      <c r="AO82" s="705">
        <f xml:space="preserve"> CHOOSE(Ввод!$FG$12,CHOOSE(Ввод!$FG$5,Ввод!EQ83,Ввод!EW83,Ввод!FC83),CHOOSE(Ввод!$FG$5,Ввод!DC83,Ввод!DI83,Ввод!DO83))</f>
        <v>37.799999999999997</v>
      </c>
      <c r="AP82" s="9"/>
      <c r="AQ82" s="9"/>
      <c r="AR82" s="9"/>
      <c r="AS82" s="7"/>
      <c r="AT82" s="7"/>
      <c r="AU82" s="7"/>
      <c r="AV82" s="7"/>
      <c r="AW82" s="7"/>
      <c r="AX82" s="7"/>
      <c r="AY82" s="7"/>
      <c r="AZ82" s="7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</row>
    <row r="83" spans="1:90" ht="12" customHeight="1" x14ac:dyDescent="0.25">
      <c r="A83" s="931">
        <v>80</v>
      </c>
      <c r="B83" s="932" t="str">
        <f>Ст.прогноза!I81</f>
        <v>З-Сиб.</v>
      </c>
      <c r="C83" s="932" t="str">
        <f>Ст.прогноза!D81</f>
        <v>Новосибирский</v>
      </c>
      <c r="D83" s="933" t="str">
        <f>Ст.прогноза!E81</f>
        <v>Новосибирск</v>
      </c>
      <c r="E83" s="934">
        <f>Ст.прогноза!G81</f>
        <v>4</v>
      </c>
      <c r="F83" s="460" t="str">
        <f>CHOOSE(Ввод!$FG$5,Ввод!AP84,Ввод!AV84,Ввод!BB84)</f>
        <v/>
      </c>
      <c r="G83" s="412" t="str">
        <f>CHOOSE(Ввод!$FG$5,Ввод!AQ84,Ввод!AW84,Ввод!BC84)</f>
        <v/>
      </c>
      <c r="H83" s="460" t="str">
        <f xml:space="preserve"> CHOOSE(Ввод!$FG$5,Ввод!AR84,Ввод!AX84,Ввод!BD84)</f>
        <v/>
      </c>
      <c r="I83" s="412" t="str">
        <f xml:space="preserve"> CHOOSE(Ввод!$FG$5,Ввод!AS84,Ввод!AY84,Ввод!BE84)</f>
        <v/>
      </c>
      <c r="J83" s="460" t="str">
        <f>CHOOSE(Ввод!$FG$5,Ввод!AT84,Ввод!AZ84,Ввод!BF84)</f>
        <v/>
      </c>
      <c r="K83" s="412" t="str">
        <f>CHOOSE(Ввод!$FG$5,Ввод!AU84,Ввод!BA84,Ввод!BG84)</f>
        <v/>
      </c>
      <c r="L83" s="431">
        <f>CHOOSE(Ввод!$FG$5,Ввод!BJ84,Ввод!BP84,Ввод!BV84)</f>
        <v>0</v>
      </c>
      <c r="M83" s="432">
        <f>CHOOSE(Ввод!$FG$5,Ввод!BK84,Ввод!BQ84,Ввод!BW84)</f>
        <v>0</v>
      </c>
      <c r="N83" s="431">
        <f>CHOOSE(Ввод!$FG$5,Ввод!BL84,Ввод!BR84,Ввод!BX84)</f>
        <v>0</v>
      </c>
      <c r="O83" s="432">
        <f>CHOOSE(Ввод!$FG$5,Ввод!BM84,Ввод!BS84,Ввод!BY84)</f>
        <v>0</v>
      </c>
      <c r="P83" s="431">
        <f>CHOOSE(Ввод!$FG$5,Ввод!BN84,Ввод!BT84,Ввод!BZ84)</f>
        <v>0</v>
      </c>
      <c r="Q83" s="433">
        <f>CHOOSE(Ввод!$FG$5,Ввод!BO84,Ввод!BU84,Ввод!CA84)</f>
        <v>0</v>
      </c>
      <c r="R83" s="650">
        <f>CHOOSE(Ввод!$FG$5,Ввод!CD84,Ввод!CJ84,Ввод!CP84)</f>
        <v>11.5</v>
      </c>
      <c r="S83" s="651">
        <f>CHOOSE(Ввод!$FG$5,Ввод!CE84,Ввод!CK84,Ввод!CQ84)</f>
        <v>29.7</v>
      </c>
      <c r="T83" s="650">
        <f>CHOOSE(Ввод!$FG$5,Ввод!CF84,Ввод!CL84,Ввод!CR84)</f>
        <v>12.3</v>
      </c>
      <c r="U83" s="651">
        <f>CHOOSE(Ввод!$FG$5,Ввод!CG84,Ввод!CM84,Ввод!CS84)</f>
        <v>30.4</v>
      </c>
      <c r="V83" s="650">
        <f>CHOOSE(Ввод!$FG$5,Ввод!CH84,Ввод!CN84,Ввод!CT84)</f>
        <v>12.5</v>
      </c>
      <c r="W83" s="651">
        <f>CHOOSE(Ввод!$FG$5,Ввод!CI84,Ввод!CO84,Ввод!CU84)</f>
        <v>26</v>
      </c>
      <c r="X83" s="434" t="str">
        <f xml:space="preserve"> CHOOSE(Ввод!$FG$22,CHOOSE(Ввод!$FG$5,Ввод!BJ214,Ввод!BP214,Ввод!BV214),CHOOSE(Ввод!$FG$5,Ввод!AP214,Ввод!AV214,Ввод!BB214))</f>
        <v>-</v>
      </c>
      <c r="Y83" s="417" t="str">
        <f xml:space="preserve"> CHOOSE(Ввод!$FG$22,CHOOSE(Ввод!$FG$5,Ввод!BK214,Ввод!BQ214,Ввод!BW214),CHOOSE(Ввод!$FG$5,Ввод!AQ214,Ввод!AW214,Ввод!BC214))</f>
        <v>-</v>
      </c>
      <c r="Z83" s="434" t="str">
        <f xml:space="preserve"> CHOOSE(Ввод!$FG$22,CHOOSE(Ввод!$FG$5,Ввод!BL214,Ввод!BR214,Ввод!BX214),CHOOSE(Ввод!$FG$5,Ввод!AR214,Ввод!AX214,Ввод!BD214))</f>
        <v>-</v>
      </c>
      <c r="AA83" s="417" t="str">
        <f xml:space="preserve"> CHOOSE(Ввод!$FG$22,CHOOSE(Ввод!$FG$5,Ввод!BM214,Ввод!BS214,Ввод!BY214),CHOOSE(Ввод!$FG$5,Ввод!AS214,Ввод!AY214,Ввод!BE214))</f>
        <v>-</v>
      </c>
      <c r="AB83" s="434" t="str">
        <f xml:space="preserve"> CHOOSE(Ввод!$FG$22,CHOOSE(Ввод!$FG$5,Ввод!BN214,Ввод!BT214,Ввод!BZ214),CHOOSE(Ввод!$FG$5,Ввод!AT214,Ввод!AZ214,Ввод!BF214))</f>
        <v>-</v>
      </c>
      <c r="AC83" s="417" t="str">
        <f xml:space="preserve"> CHOOSE(Ввод!$FG$22,CHOOSE(Ввод!$FG$5,Ввод!BO214,Ввод!BU214,Ввод!CA214),CHOOSE(Ввод!$FG$5,Ввод!AU214,Ввод!BA214,Ввод!BG214))</f>
        <v>-</v>
      </c>
      <c r="AD83" s="435">
        <f>CHOOSE(Ввод!$FG$5,Ввод!DR84,Ввод!DX84,Ввод!ED84)</f>
        <v>3</v>
      </c>
      <c r="AE83" s="436">
        <f>CHOOSE(Ввод!$FG$5,Ввод!DS84,Ввод!DY84,Ввод!EE84)</f>
        <v>4</v>
      </c>
      <c r="AF83" s="435">
        <f>CHOOSE(Ввод!$FG$5,Ввод!DT84,Ввод!DZ84,Ввод!EF84)</f>
        <v>3</v>
      </c>
      <c r="AG83" s="436">
        <f>CHOOSE(Ввод!$FG$5,Ввод!DU84,Ввод!EA84,Ввод!EG84)</f>
        <v>4</v>
      </c>
      <c r="AH83" s="435">
        <f>CHOOSE(Ввод!$FG$5,Ввод!DV84,Ввод!EB84,Ввод!EH84)</f>
        <v>8</v>
      </c>
      <c r="AI83" s="436">
        <f>CHOOSE(Ввод!$FG$5,Ввод!DW84,Ввод!EC84,Ввод!EI84)</f>
        <v>7</v>
      </c>
      <c r="AJ83" s="693">
        <f xml:space="preserve"> CHOOSE(Ввод!$FG$12,CHOOSE(Ввод!$FG$5,Ввод!EL84,Ввод!ER84,Ввод!EX84),CHOOSE(Ввод!$FG$5,Ввод!CX84,Ввод!DD84,Ввод!DJ84))</f>
        <v>9.5</v>
      </c>
      <c r="AK83" s="694">
        <f xml:space="preserve"> CHOOSE(Ввод!$FG$12,CHOOSE(Ввод!$FG$5,Ввод!EM84,Ввод!ES84,Ввод!EY84),CHOOSE(Ввод!$FG$5,Ввод!CY84,Ввод!DE84,Ввод!DK84))</f>
        <v>44.7</v>
      </c>
      <c r="AL83" s="693">
        <f xml:space="preserve"> CHOOSE(Ввод!$FG$12,CHOOSE(Ввод!$FG$5,Ввод!EN84,Ввод!ET84,Ввод!EZ84),CHOOSE(Ввод!$FG$5,Ввод!CZ84,Ввод!DF84,Ввод!DL84))</f>
        <v>10.3</v>
      </c>
      <c r="AM83" s="694">
        <f xml:space="preserve"> CHOOSE(Ввод!$FG$12,CHOOSE(Ввод!$FG$5,Ввод!EO84,Ввод!EU84,Ввод!FA84),CHOOSE(Ввод!$FG$5,Ввод!DA84,Ввод!DG84,Ввод!DM84))</f>
        <v>45.4</v>
      </c>
      <c r="AN83" s="693">
        <f xml:space="preserve"> CHOOSE(Ввод!$FG$12,CHOOSE(Ввод!$FG$5,Ввод!EP84,Ввод!EV84,Ввод!FB84),CHOOSE(Ввод!$FG$5,Ввод!DB84,Ввод!DH84,Ввод!DN84))</f>
        <v>10.5</v>
      </c>
      <c r="AO83" s="694">
        <f xml:space="preserve"> CHOOSE(Ввод!$FG$12,CHOOSE(Ввод!$FG$5,Ввод!EQ84,Ввод!EW84,Ввод!FC84),CHOOSE(Ввод!$FG$5,Ввод!DC84,Ввод!DI84,Ввод!DO84))</f>
        <v>41</v>
      </c>
      <c r="AP83" s="9"/>
      <c r="AQ83" s="9"/>
      <c r="AR83" s="9"/>
      <c r="AS83" s="7"/>
      <c r="AT83" s="7"/>
      <c r="AU83" s="7"/>
      <c r="AV83" s="7"/>
      <c r="AW83" s="7"/>
      <c r="AX83" s="7"/>
      <c r="AY83" s="7"/>
      <c r="AZ83" s="7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</row>
    <row r="84" spans="1:90" ht="12" customHeight="1" x14ac:dyDescent="0.25">
      <c r="A84" s="931">
        <v>81</v>
      </c>
      <c r="B84" s="932" t="str">
        <f>Ст.прогноза!I82</f>
        <v>З-Сиб.</v>
      </c>
      <c r="C84" s="932" t="str">
        <f>Ст.прогноза!D82</f>
        <v>Кузбасский</v>
      </c>
      <c r="D84" s="933" t="str">
        <f>Ст.прогноза!E82</f>
        <v>Новокузнецк</v>
      </c>
      <c r="E84" s="934">
        <f>Ст.прогноза!G82</f>
        <v>4</v>
      </c>
      <c r="F84" s="460" t="str">
        <f>CHOOSE(Ввод!$FG$5,Ввод!AP85,Ввод!AV85,Ввод!BB85)</f>
        <v/>
      </c>
      <c r="G84" s="412" t="str">
        <f>CHOOSE(Ввод!$FG$5,Ввод!AQ85,Ввод!AW85,Ввод!BC85)</f>
        <v/>
      </c>
      <c r="H84" s="460" t="str">
        <f xml:space="preserve"> CHOOSE(Ввод!$FG$5,Ввод!AR85,Ввод!AX85,Ввод!BD85)</f>
        <v/>
      </c>
      <c r="I84" s="412" t="str">
        <f xml:space="preserve"> CHOOSE(Ввод!$FG$5,Ввод!AS85,Ввод!AY85,Ввод!BE85)</f>
        <v/>
      </c>
      <c r="J84" s="460" t="str">
        <f>CHOOSE(Ввод!$FG$5,Ввод!AT85,Ввод!AZ85,Ввод!BF85)</f>
        <v/>
      </c>
      <c r="K84" s="412" t="str">
        <f>CHOOSE(Ввод!$FG$5,Ввод!AU85,Ввод!BA85,Ввод!BG85)</f>
        <v/>
      </c>
      <c r="L84" s="431">
        <f>CHOOSE(Ввод!$FG$5,Ввод!BJ85,Ввод!BP85,Ввод!BV85)</f>
        <v>0</v>
      </c>
      <c r="M84" s="432">
        <f>CHOOSE(Ввод!$FG$5,Ввод!BK85,Ввод!BQ85,Ввод!BW85)</f>
        <v>0</v>
      </c>
      <c r="N84" s="431">
        <f>CHOOSE(Ввод!$FG$5,Ввод!BL85,Ввод!BR85,Ввод!BX85)</f>
        <v>0</v>
      </c>
      <c r="O84" s="432">
        <f>CHOOSE(Ввод!$FG$5,Ввод!BM85,Ввод!BS85,Ввод!BY85)</f>
        <v>0</v>
      </c>
      <c r="P84" s="431">
        <f>CHOOSE(Ввод!$FG$5,Ввод!BN85,Ввод!BT85,Ввод!BZ85)</f>
        <v>0</v>
      </c>
      <c r="Q84" s="433">
        <f>CHOOSE(Ввод!$FG$5,Ввод!BO85,Ввод!BU85,Ввод!CA85)</f>
        <v>0</v>
      </c>
      <c r="R84" s="650">
        <f>CHOOSE(Ввод!$FG$5,Ввод!CD85,Ввод!CJ85,Ввод!CP85)</f>
        <v>13.600000000000001</v>
      </c>
      <c r="S84" s="651">
        <f>CHOOSE(Ввод!$FG$5,Ввод!CE85,Ввод!CK85,Ввод!CQ85)</f>
        <v>24.2</v>
      </c>
      <c r="T84" s="650">
        <f>CHOOSE(Ввод!$FG$5,Ввод!CF85,Ввод!CL85,Ввод!CR85)</f>
        <v>11.3</v>
      </c>
      <c r="U84" s="651">
        <f>CHOOSE(Ввод!$FG$5,Ввод!CG85,Ввод!CM85,Ввод!CS85)</f>
        <v>29</v>
      </c>
      <c r="V84" s="650">
        <f>CHOOSE(Ввод!$FG$5,Ввод!CH85,Ввод!CN85,Ввод!CT85)</f>
        <v>13.899999999999999</v>
      </c>
      <c r="W84" s="651">
        <f>CHOOSE(Ввод!$FG$5,Ввод!CI85,Ввод!CO85,Ввод!CU85)</f>
        <v>30.8</v>
      </c>
      <c r="X84" s="434" t="str">
        <f xml:space="preserve"> CHOOSE(Ввод!$FG$22,CHOOSE(Ввод!$FG$5,Ввод!BJ215,Ввод!BP215,Ввод!BV215),CHOOSE(Ввод!$FG$5,Ввод!AP215,Ввод!AV215,Ввод!BB215))</f>
        <v>-</v>
      </c>
      <c r="Y84" s="417" t="str">
        <f xml:space="preserve"> CHOOSE(Ввод!$FG$22,CHOOSE(Ввод!$FG$5,Ввод!BK215,Ввод!BQ215,Ввод!BW215),CHOOSE(Ввод!$FG$5,Ввод!AQ215,Ввод!AW215,Ввод!BC215))</f>
        <v>-</v>
      </c>
      <c r="Z84" s="434" t="str">
        <f xml:space="preserve"> CHOOSE(Ввод!$FG$22,CHOOSE(Ввод!$FG$5,Ввод!BL215,Ввод!BR215,Ввод!BX215),CHOOSE(Ввод!$FG$5,Ввод!AR215,Ввод!AX215,Ввод!BD215))</f>
        <v>-</v>
      </c>
      <c r="AA84" s="417" t="str">
        <f xml:space="preserve"> CHOOSE(Ввод!$FG$22,CHOOSE(Ввод!$FG$5,Ввод!BM215,Ввод!BS215,Ввод!BY215),CHOOSE(Ввод!$FG$5,Ввод!AS215,Ввод!AY215,Ввод!BE215))</f>
        <v>-</v>
      </c>
      <c r="AB84" s="434" t="str">
        <f xml:space="preserve"> CHOOSE(Ввод!$FG$22,CHOOSE(Ввод!$FG$5,Ввод!BN215,Ввод!BT215,Ввод!BZ215),CHOOSE(Ввод!$FG$5,Ввод!AT215,Ввод!AZ215,Ввод!BF215))</f>
        <v>-</v>
      </c>
      <c r="AC84" s="417" t="str">
        <f xml:space="preserve"> CHOOSE(Ввод!$FG$22,CHOOSE(Ввод!$FG$5,Ввод!BO215,Ввод!BU215,Ввод!CA215),CHOOSE(Ввод!$FG$5,Ввод!AU215,Ввод!BA215,Ввод!BG215))</f>
        <v>-</v>
      </c>
      <c r="AD84" s="435">
        <f>CHOOSE(Ввод!$FG$5,Ввод!DR85,Ввод!DX85,Ввод!ED85)</f>
        <v>7</v>
      </c>
      <c r="AE84" s="436">
        <f>CHOOSE(Ввод!$FG$5,Ввод!DS85,Ввод!DY85,Ввод!EE85)</f>
        <v>8</v>
      </c>
      <c r="AF84" s="435">
        <f>CHOOSE(Ввод!$FG$5,Ввод!DT85,Ввод!DZ85,Ввод!EF85)</f>
        <v>3</v>
      </c>
      <c r="AG84" s="436">
        <f>CHOOSE(Ввод!$FG$5,Ввод!DU85,Ввод!EA85,Ввод!EG85)</f>
        <v>3</v>
      </c>
      <c r="AH84" s="435">
        <f>CHOOSE(Ввод!$FG$5,Ввод!DV85,Ввод!EB85,Ввод!EH85)</f>
        <v>3</v>
      </c>
      <c r="AI84" s="436">
        <f>CHOOSE(Ввод!$FG$5,Ввод!DW85,Ввод!EC85,Ввод!EI85)</f>
        <v>6</v>
      </c>
      <c r="AJ84" s="693">
        <f xml:space="preserve"> CHOOSE(Ввод!$FG$12,CHOOSE(Ввод!$FG$5,Ввод!EL85,Ввод!ER85,Ввод!EX85),CHOOSE(Ввод!$FG$5,Ввод!CX85,Ввод!DD85,Ввод!DJ85))</f>
        <v>11.600000000000001</v>
      </c>
      <c r="AK84" s="694">
        <f xml:space="preserve"> CHOOSE(Ввод!$FG$12,CHOOSE(Ввод!$FG$5,Ввод!EM85,Ввод!ES85,Ввод!EY85),CHOOSE(Ввод!$FG$5,Ввод!CY85,Ввод!DE85,Ввод!DK85))</f>
        <v>31.2</v>
      </c>
      <c r="AL84" s="693">
        <f xml:space="preserve"> CHOOSE(Ввод!$FG$12,CHOOSE(Ввод!$FG$5,Ввод!EN85,Ввод!ET85,Ввод!EZ85),CHOOSE(Ввод!$FG$5,Ввод!CZ85,Ввод!DF85,Ввод!DL85))</f>
        <v>9.3000000000000007</v>
      </c>
      <c r="AM84" s="694">
        <f xml:space="preserve"> CHOOSE(Ввод!$FG$12,CHOOSE(Ввод!$FG$5,Ввод!EO85,Ввод!EU85,Ввод!FA85),CHOOSE(Ввод!$FG$5,Ввод!DA85,Ввод!DG85,Ввод!DM85))</f>
        <v>44</v>
      </c>
      <c r="AN84" s="693">
        <f xml:space="preserve"> CHOOSE(Ввод!$FG$12,CHOOSE(Ввод!$FG$5,Ввод!EP85,Ввод!EV85,Ввод!FB85),CHOOSE(Ввод!$FG$5,Ввод!DB85,Ввод!DH85,Ввод!DN85))</f>
        <v>11.899999999999999</v>
      </c>
      <c r="AO84" s="694">
        <f xml:space="preserve"> CHOOSE(Ввод!$FG$12,CHOOSE(Ввод!$FG$5,Ввод!EQ85,Ввод!EW85,Ввод!FC85),CHOOSE(Ввод!$FG$5,Ввод!DC85,Ввод!DI85,Ввод!DO85))</f>
        <v>45.8</v>
      </c>
      <c r="AP84" s="9"/>
      <c r="AQ84" s="9"/>
      <c r="AR84" s="9"/>
      <c r="AS84" s="7"/>
      <c r="AT84" s="7"/>
      <c r="AU84" s="7"/>
      <c r="AV84" s="7"/>
      <c r="AW84" s="7"/>
      <c r="AX84" s="7"/>
      <c r="AY84" s="7"/>
      <c r="AZ84" s="7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</row>
    <row r="85" spans="1:90" ht="12" customHeight="1" x14ac:dyDescent="0.25">
      <c r="A85" s="931">
        <v>82</v>
      </c>
      <c r="B85" s="932" t="str">
        <f>Ст.прогноза!I83</f>
        <v>З-Сиб.</v>
      </c>
      <c r="C85" s="932" t="str">
        <f>Ст.прогноза!D83</f>
        <v>Кузбаский</v>
      </c>
      <c r="D85" s="933" t="str">
        <f>Ст.прогноза!E83</f>
        <v>Кемерово</v>
      </c>
      <c r="E85" s="934">
        <f>Ст.прогноза!G83</f>
        <v>4</v>
      </c>
      <c r="F85" s="460" t="str">
        <f>CHOOSE(Ввод!$FG$5,Ввод!AP86,Ввод!AV86,Ввод!BB86)</f>
        <v/>
      </c>
      <c r="G85" s="412" t="str">
        <f>CHOOSE(Ввод!$FG$5,Ввод!AQ86,Ввод!AW86,Ввод!BC86)</f>
        <v/>
      </c>
      <c r="H85" s="460" t="str">
        <f xml:space="preserve"> CHOOSE(Ввод!$FG$5,Ввод!AR86,Ввод!AX86,Ввод!BD86)</f>
        <v/>
      </c>
      <c r="I85" s="412" t="str">
        <f xml:space="preserve"> CHOOSE(Ввод!$FG$5,Ввод!AS86,Ввод!AY86,Ввод!BE86)</f>
        <v/>
      </c>
      <c r="J85" s="460" t="str">
        <f>CHOOSE(Ввод!$FG$5,Ввод!AT86,Ввод!AZ86,Ввод!BF86)</f>
        <v/>
      </c>
      <c r="K85" s="412" t="str">
        <f>CHOOSE(Ввод!$FG$5,Ввод!AU86,Ввод!BA86,Ввод!BG86)</f>
        <v>··</v>
      </c>
      <c r="L85" s="431">
        <f>CHOOSE(Ввод!$FG$5,Ввод!BJ86,Ввод!BP86,Ввод!BV86)</f>
        <v>0</v>
      </c>
      <c r="M85" s="432">
        <f>CHOOSE(Ввод!$FG$5,Ввод!BK86,Ввод!BQ86,Ввод!BW86)</f>
        <v>0</v>
      </c>
      <c r="N85" s="431">
        <f>CHOOSE(Ввод!$FG$5,Ввод!BL86,Ввод!BR86,Ввод!BX86)</f>
        <v>0</v>
      </c>
      <c r="O85" s="432">
        <f>CHOOSE(Ввод!$FG$5,Ввод!BM86,Ввод!BS86,Ввод!BY86)</f>
        <v>0</v>
      </c>
      <c r="P85" s="431">
        <f>CHOOSE(Ввод!$FG$5,Ввод!BN86,Ввод!BT86,Ввод!BZ86)</f>
        <v>0</v>
      </c>
      <c r="Q85" s="433">
        <f>CHOOSE(Ввод!$FG$5,Ввод!BO86,Ввод!BU86,Ввод!CA86)</f>
        <v>10</v>
      </c>
      <c r="R85" s="650">
        <f>CHOOSE(Ввод!$FG$5,Ввод!CD86,Ввод!CJ86,Ввод!CP86)</f>
        <v>11.8</v>
      </c>
      <c r="S85" s="651">
        <f>CHOOSE(Ввод!$FG$5,Ввод!CE86,Ввод!CK86,Ввод!CQ86)</f>
        <v>28</v>
      </c>
      <c r="T85" s="650">
        <f>CHOOSE(Ввод!$FG$5,Ввод!CF86,Ввод!CL86,Ввод!CR86)</f>
        <v>17.2</v>
      </c>
      <c r="U85" s="651">
        <f>CHOOSE(Ввод!$FG$5,Ввод!CG86,Ввод!CM86,Ввод!CS86)</f>
        <v>29</v>
      </c>
      <c r="V85" s="650">
        <f>CHOOSE(Ввод!$FG$5,Ввод!CH86,Ввод!CN86,Ввод!CT86)</f>
        <v>14.899999999999999</v>
      </c>
      <c r="W85" s="651">
        <f>CHOOSE(Ввод!$FG$5,Ввод!CI86,Ввод!CO86,Ввод!CU86)</f>
        <v>30.4</v>
      </c>
      <c r="X85" s="434" t="str">
        <f xml:space="preserve"> CHOOSE(Ввод!$FG$22,CHOOSE(Ввод!$FG$5,Ввод!BJ216,Ввод!BP216,Ввод!BV216),CHOOSE(Ввод!$FG$5,Ввод!AP216,Ввод!AV216,Ввод!BB216))</f>
        <v>-</v>
      </c>
      <c r="Y85" s="417" t="str">
        <f xml:space="preserve"> CHOOSE(Ввод!$FG$22,CHOOSE(Ввод!$FG$5,Ввод!BK216,Ввод!BQ216,Ввод!BW216),CHOOSE(Ввод!$FG$5,Ввод!AQ216,Ввод!AW216,Ввод!BC216))</f>
        <v>-</v>
      </c>
      <c r="Z85" s="434" t="str">
        <f xml:space="preserve"> CHOOSE(Ввод!$FG$22,CHOOSE(Ввод!$FG$5,Ввод!BL216,Ввод!BR216,Ввод!BX216),CHOOSE(Ввод!$FG$5,Ввод!AR216,Ввод!AX216,Ввод!BD216))</f>
        <v>-</v>
      </c>
      <c r="AA85" s="417" t="str">
        <f xml:space="preserve"> CHOOSE(Ввод!$FG$22,CHOOSE(Ввод!$FG$5,Ввод!BM216,Ввод!BS216,Ввод!BY216),CHOOSE(Ввод!$FG$5,Ввод!AS216,Ввод!AY216,Ввод!BE216))</f>
        <v>-</v>
      </c>
      <c r="AB85" s="434" t="str">
        <f xml:space="preserve"> CHOOSE(Ввод!$FG$22,CHOOSE(Ввод!$FG$5,Ввод!BN216,Ввод!BT216,Ввод!BZ216),CHOOSE(Ввод!$FG$5,Ввод!AT216,Ввод!AZ216,Ввод!BF216))</f>
        <v>-</v>
      </c>
      <c r="AC85" s="417" t="str">
        <f xml:space="preserve"> CHOOSE(Ввод!$FG$22,CHOOSE(Ввод!$FG$5,Ввод!BO216,Ввод!BU216,Ввод!CA216),CHOOSE(Ввод!$FG$5,Ввод!AU216,Ввод!BA216,Ввод!BG216))</f>
        <v>-</v>
      </c>
      <c r="AD85" s="435">
        <f>CHOOSE(Ввод!$FG$5,Ввод!DR86,Ввод!DX86,Ввод!ED86)</f>
        <v>3</v>
      </c>
      <c r="AE85" s="436">
        <f>CHOOSE(Ввод!$FG$5,Ввод!DS86,Ввод!DY86,Ввод!EE86)</f>
        <v>6</v>
      </c>
      <c r="AF85" s="435">
        <f>CHOOSE(Ввод!$FG$5,Ввод!DT86,Ввод!DZ86,Ввод!EF86)</f>
        <v>3</v>
      </c>
      <c r="AG85" s="436">
        <f>CHOOSE(Ввод!$FG$5,Ввод!DU86,Ввод!EA86,Ввод!EG86)</f>
        <v>3</v>
      </c>
      <c r="AH85" s="435">
        <f>CHOOSE(Ввод!$FG$5,Ввод!DV86,Ввод!EB86,Ввод!EH86)</f>
        <v>3</v>
      </c>
      <c r="AI85" s="436">
        <f>CHOOSE(Ввод!$FG$5,Ввод!DW86,Ввод!EC86,Ввод!EI86)</f>
        <v>7</v>
      </c>
      <c r="AJ85" s="693">
        <f xml:space="preserve"> CHOOSE(Ввод!$FG$12,CHOOSE(Ввод!$FG$5,Ввод!EL86,Ввод!ER86,Ввод!EX86),CHOOSE(Ввод!$FG$5,Ввод!CX86,Ввод!DD86,Ввод!DJ86))</f>
        <v>9.8000000000000007</v>
      </c>
      <c r="AK85" s="694">
        <f xml:space="preserve"> CHOOSE(Ввод!$FG$12,CHOOSE(Ввод!$FG$5,Ввод!EM86,Ввод!ES86,Ввод!EY86),CHOOSE(Ввод!$FG$5,Ввод!CY86,Ввод!DE86,Ввод!DK86))</f>
        <v>42</v>
      </c>
      <c r="AL85" s="693">
        <f xml:space="preserve"> CHOOSE(Ввод!$FG$12,CHOOSE(Ввод!$FG$5,Ввод!EN86,Ввод!ET86,Ввод!EZ86),CHOOSE(Ввод!$FG$5,Ввод!CZ86,Ввод!DF86,Ввод!DL86))</f>
        <v>15.2</v>
      </c>
      <c r="AM85" s="694">
        <f xml:space="preserve"> CHOOSE(Ввод!$FG$12,CHOOSE(Ввод!$FG$5,Ввод!EO86,Ввод!EU86,Ввод!FA86),CHOOSE(Ввод!$FG$5,Ввод!DA86,Ввод!DG86,Ввод!DM86))</f>
        <v>43</v>
      </c>
      <c r="AN85" s="693">
        <f xml:space="preserve"> CHOOSE(Ввод!$FG$12,CHOOSE(Ввод!$FG$5,Ввод!EP86,Ввод!EV86,Ввод!FB86),CHOOSE(Ввод!$FG$5,Ввод!DB86,Ввод!DH86,Ввод!DN86))</f>
        <v>12.899999999999999</v>
      </c>
      <c r="AO85" s="694">
        <f xml:space="preserve"> CHOOSE(Ввод!$FG$12,CHOOSE(Ввод!$FG$5,Ввод!EQ86,Ввод!EW86,Ввод!FC86),CHOOSE(Ввод!$FG$5,Ввод!DC86,Ввод!DI86,Ввод!DO86))</f>
        <v>44.6</v>
      </c>
      <c r="AP85" s="9"/>
      <c r="AQ85" s="9"/>
      <c r="AR85" s="9"/>
      <c r="AS85" s="7"/>
      <c r="AT85" s="7"/>
      <c r="AU85" s="7"/>
      <c r="AV85" s="7"/>
      <c r="AW85" s="7"/>
      <c r="AX85" s="7"/>
      <c r="AY85" s="7"/>
      <c r="AZ85" s="7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</row>
    <row r="86" spans="1:90" ht="12" customHeight="1" x14ac:dyDescent="0.25">
      <c r="A86" s="931">
        <v>83</v>
      </c>
      <c r="B86" s="932" t="str">
        <f>Ст.прогноза!I84</f>
        <v>З-Сиб.</v>
      </c>
      <c r="C86" s="932" t="str">
        <f>Ст.прогноза!D84</f>
        <v>Алтайский</v>
      </c>
      <c r="D86" s="933" t="str">
        <f>Ст.прогноза!E84</f>
        <v>Барнаул</v>
      </c>
      <c r="E86" s="934">
        <f>Ст.прогноза!G84</f>
        <v>4</v>
      </c>
      <c r="F86" s="460" t="str">
        <f>CHOOSE(Ввод!$FG$5,Ввод!AP87,Ввод!AV87,Ввод!BB87)</f>
        <v>··</v>
      </c>
      <c r="G86" s="412" t="str">
        <f>CHOOSE(Ввод!$FG$5,Ввод!AQ87,Ввод!AW87,Ввод!BC87)</f>
        <v/>
      </c>
      <c r="H86" s="460" t="str">
        <f xml:space="preserve"> CHOOSE(Ввод!$FG$5,Ввод!AR87,Ввод!AX87,Ввод!BD87)</f>
        <v/>
      </c>
      <c r="I86" s="412" t="str">
        <f xml:space="preserve"> CHOOSE(Ввод!$FG$5,Ввод!AS87,Ввод!AY87,Ввод!BE87)</f>
        <v/>
      </c>
      <c r="J86" s="460" t="str">
        <f>CHOOSE(Ввод!$FG$5,Ввод!AT87,Ввод!AZ87,Ввод!BF87)</f>
        <v/>
      </c>
      <c r="K86" s="412" t="str">
        <f>CHOOSE(Ввод!$FG$5,Ввод!AU87,Ввод!BA87,Ввод!BG87)</f>
        <v/>
      </c>
      <c r="L86" s="431">
        <f>CHOOSE(Ввод!$FG$5,Ввод!BJ87,Ввод!BP87,Ввод!BV87)</f>
        <v>3</v>
      </c>
      <c r="M86" s="432">
        <f>CHOOSE(Ввод!$FG$5,Ввод!BK87,Ввод!BQ87,Ввод!BW87)</f>
        <v>0</v>
      </c>
      <c r="N86" s="431">
        <f>CHOOSE(Ввод!$FG$5,Ввод!BL87,Ввод!BR87,Ввод!BX87)</f>
        <v>0</v>
      </c>
      <c r="O86" s="432">
        <f>CHOOSE(Ввод!$FG$5,Ввод!BM87,Ввод!BS87,Ввод!BY87)</f>
        <v>0</v>
      </c>
      <c r="P86" s="431">
        <f>CHOOSE(Ввод!$FG$5,Ввод!BN87,Ввод!BT87,Ввод!BZ87)</f>
        <v>0</v>
      </c>
      <c r="Q86" s="433">
        <f>CHOOSE(Ввод!$FG$5,Ввод!BO87,Ввод!BU87,Ввод!CA87)</f>
        <v>0</v>
      </c>
      <c r="R86" s="650">
        <f>CHOOSE(Ввод!$FG$5,Ввод!CD87,Ввод!CJ87,Ввод!CP87)</f>
        <v>13</v>
      </c>
      <c r="S86" s="651">
        <f>CHOOSE(Ввод!$FG$5,Ввод!CE87,Ввод!CK87,Ввод!CQ87)</f>
        <v>30.5</v>
      </c>
      <c r="T86" s="650">
        <f>CHOOSE(Ввод!$FG$5,Ввод!CF87,Ввод!CL87,Ввод!CR87)</f>
        <v>12.9</v>
      </c>
      <c r="U86" s="651">
        <f>CHOOSE(Ввод!$FG$5,Ввод!CG87,Ввод!CM87,Ввод!CS87)</f>
        <v>31</v>
      </c>
      <c r="V86" s="650">
        <f>CHOOSE(Ввод!$FG$5,Ввод!CH87,Ввод!CN87,Ввод!CT87)</f>
        <v>14</v>
      </c>
      <c r="W86" s="651">
        <f>CHOOSE(Ввод!$FG$5,Ввод!CI87,Ввод!CO87,Ввод!CU87)</f>
        <v>29.3</v>
      </c>
      <c r="X86" s="434" t="str">
        <f xml:space="preserve"> CHOOSE(Ввод!$FG$22,CHOOSE(Ввод!$FG$5,Ввод!BJ217,Ввод!BP217,Ввод!BV217),CHOOSE(Ввод!$FG$5,Ввод!AP217,Ввод!AV217,Ввод!BB217))</f>
        <v>-</v>
      </c>
      <c r="Y86" s="417" t="str">
        <f xml:space="preserve"> CHOOSE(Ввод!$FG$22,CHOOSE(Ввод!$FG$5,Ввод!BK217,Ввод!BQ217,Ввод!BW217),CHOOSE(Ввод!$FG$5,Ввод!AQ217,Ввод!AW217,Ввод!BC217))</f>
        <v>-</v>
      </c>
      <c r="Z86" s="434" t="str">
        <f xml:space="preserve"> CHOOSE(Ввод!$FG$22,CHOOSE(Ввод!$FG$5,Ввод!BL217,Ввод!BR217,Ввод!BX217),CHOOSE(Ввод!$FG$5,Ввод!AR217,Ввод!AX217,Ввод!BD217))</f>
        <v>-</v>
      </c>
      <c r="AA86" s="417" t="str">
        <f xml:space="preserve"> CHOOSE(Ввод!$FG$22,CHOOSE(Ввод!$FG$5,Ввод!BM217,Ввод!BS217,Ввод!BY217),CHOOSE(Ввод!$FG$5,Ввод!AS217,Ввод!AY217,Ввод!BE217))</f>
        <v>-</v>
      </c>
      <c r="AB86" s="434" t="str">
        <f xml:space="preserve"> CHOOSE(Ввод!$FG$22,CHOOSE(Ввод!$FG$5,Ввод!BN217,Ввод!BT217,Ввод!BZ217),CHOOSE(Ввод!$FG$5,Ввод!AT217,Ввод!AZ217,Ввод!BF217))</f>
        <v>-</v>
      </c>
      <c r="AC86" s="417" t="str">
        <f xml:space="preserve"> CHOOSE(Ввод!$FG$22,CHOOSE(Ввод!$FG$5,Ввод!BO217,Ввод!BU217,Ввод!CA217),CHOOSE(Ввод!$FG$5,Ввод!AU217,Ввод!BA217,Ввод!BG217))</f>
        <v>-</v>
      </c>
      <c r="AD86" s="435">
        <f>CHOOSE(Ввод!$FG$5,Ввод!DR87,Ввод!DX87,Ввод!ED87)</f>
        <v>4</v>
      </c>
      <c r="AE86" s="436">
        <f>CHOOSE(Ввод!$FG$5,Ввод!DS87,Ввод!DY87,Ввод!EE87)</f>
        <v>6</v>
      </c>
      <c r="AF86" s="435">
        <f>CHOOSE(Ввод!$FG$5,Ввод!DT87,Ввод!DZ87,Ввод!EF87)</f>
        <v>4</v>
      </c>
      <c r="AG86" s="436">
        <f>CHOOSE(Ввод!$FG$5,Ввод!DU87,Ввод!EA87,Ввод!EG87)</f>
        <v>4</v>
      </c>
      <c r="AH86" s="435">
        <f>CHOOSE(Ввод!$FG$5,Ввод!DV87,Ввод!EB87,Ввод!EH87)</f>
        <v>3</v>
      </c>
      <c r="AI86" s="436">
        <f>CHOOSE(Ввод!$FG$5,Ввод!DW87,Ввод!EC87,Ввод!EI87)</f>
        <v>6</v>
      </c>
      <c r="AJ86" s="693">
        <f xml:space="preserve"> CHOOSE(Ввод!$FG$12,CHOOSE(Ввод!$FG$5,Ввод!EL87,Ввод!ER87,Ввод!EX87),CHOOSE(Ввод!$FG$5,Ввод!CX87,Ввод!DD87,Ввод!DJ87))</f>
        <v>11</v>
      </c>
      <c r="AK86" s="694">
        <f xml:space="preserve"> CHOOSE(Ввод!$FG$12,CHOOSE(Ввод!$FG$5,Ввод!EM87,Ввод!ES87,Ввод!EY87),CHOOSE(Ввод!$FG$5,Ввод!CY87,Ввод!DE87,Ввод!DK87))</f>
        <v>45.5</v>
      </c>
      <c r="AL86" s="693">
        <f xml:space="preserve"> CHOOSE(Ввод!$FG$12,CHOOSE(Ввод!$FG$5,Ввод!EN87,Ввод!ET87,Ввод!EZ87),CHOOSE(Ввод!$FG$5,Ввод!CZ87,Ввод!DF87,Ввод!DL87))</f>
        <v>10.9</v>
      </c>
      <c r="AM86" s="694">
        <f xml:space="preserve"> CHOOSE(Ввод!$FG$12,CHOOSE(Ввод!$FG$5,Ввод!EO87,Ввод!EU87,Ввод!FA87),CHOOSE(Ввод!$FG$5,Ввод!DA87,Ввод!DG87,Ввод!DM87))</f>
        <v>46</v>
      </c>
      <c r="AN86" s="693">
        <f xml:space="preserve"> CHOOSE(Ввод!$FG$12,CHOOSE(Ввод!$FG$5,Ввод!EP87,Ввод!EV87,Ввод!FB87),CHOOSE(Ввод!$FG$5,Ввод!DB87,Ввод!DH87,Ввод!DN87))</f>
        <v>12</v>
      </c>
      <c r="AO86" s="694">
        <f xml:space="preserve"> CHOOSE(Ввод!$FG$12,CHOOSE(Ввод!$FG$5,Ввод!EQ87,Ввод!EW87,Ввод!FC87),CHOOSE(Ввод!$FG$5,Ввод!DC87,Ввод!DI87,Ввод!DO87))</f>
        <v>44.3</v>
      </c>
      <c r="AP86" s="9"/>
      <c r="AQ86" s="9"/>
      <c r="AR86" s="9"/>
      <c r="AS86" s="7"/>
      <c r="AT86" s="7"/>
      <c r="AU86" s="7"/>
      <c r="AV86" s="7"/>
      <c r="AW86" s="7"/>
      <c r="AX86" s="7"/>
      <c r="AY86" s="7"/>
      <c r="AZ86" s="7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</row>
    <row r="87" spans="1:90" ht="12" customHeight="1" x14ac:dyDescent="0.25">
      <c r="A87" s="931">
        <v>84</v>
      </c>
      <c r="B87" s="932" t="str">
        <f>Ст.прогноза!I85</f>
        <v>З-Сиб.</v>
      </c>
      <c r="C87" s="932" t="str">
        <f>Ст.прогноза!D85</f>
        <v>Новосибирский</v>
      </c>
      <c r="D87" s="933" t="str">
        <f>Ст.прогноза!E85</f>
        <v>Барабинск</v>
      </c>
      <c r="E87" s="934">
        <f>Ст.прогноза!G85</f>
        <v>4</v>
      </c>
      <c r="F87" s="460" t="str">
        <f>CHOOSE(Ввод!$FG$5,Ввод!AP88,Ввод!AV88,Ввод!BB88)</f>
        <v/>
      </c>
      <c r="G87" s="412" t="str">
        <f>CHOOSE(Ввод!$FG$5,Ввод!AQ88,Ввод!AW88,Ввод!BC88)</f>
        <v/>
      </c>
      <c r="H87" s="460" t="str">
        <f xml:space="preserve"> CHOOSE(Ввод!$FG$5,Ввод!AR88,Ввод!AX88,Ввод!BD88)</f>
        <v/>
      </c>
      <c r="I87" s="412" t="str">
        <f xml:space="preserve"> CHOOSE(Ввод!$FG$5,Ввод!AS88,Ввод!AY88,Ввод!BE88)</f>
        <v/>
      </c>
      <c r="J87" s="460" t="str">
        <f>CHOOSE(Ввод!$FG$5,Ввод!AT88,Ввод!AZ88,Ввод!BF88)</f>
        <v/>
      </c>
      <c r="K87" s="412" t="str">
        <f>CHOOSE(Ввод!$FG$5,Ввод!AU88,Ввод!BA88,Ввод!BG88)</f>
        <v/>
      </c>
      <c r="L87" s="431">
        <f>CHOOSE(Ввод!$FG$5,Ввод!BJ88,Ввод!BP88,Ввод!BV88)</f>
        <v>0</v>
      </c>
      <c r="M87" s="432">
        <f>CHOOSE(Ввод!$FG$5,Ввод!BK88,Ввод!BQ88,Ввод!BW88)</f>
        <v>0</v>
      </c>
      <c r="N87" s="431">
        <f>CHOOSE(Ввод!$FG$5,Ввод!BL88,Ввод!BR88,Ввод!BX88)</f>
        <v>0</v>
      </c>
      <c r="O87" s="432">
        <f>CHOOSE(Ввод!$FG$5,Ввод!BM88,Ввод!BS88,Ввод!BY88)</f>
        <v>0</v>
      </c>
      <c r="P87" s="431">
        <f>CHOOSE(Ввод!$FG$5,Ввод!BN88,Ввод!BT88,Ввод!BZ88)</f>
        <v>0</v>
      </c>
      <c r="Q87" s="433">
        <f>CHOOSE(Ввод!$FG$5,Ввод!BO88,Ввод!BU88,Ввод!CA88)</f>
        <v>0</v>
      </c>
      <c r="R87" s="650">
        <f>CHOOSE(Ввод!$FG$5,Ввод!CD88,Ввод!CJ88,Ввод!CP88)</f>
        <v>10.7</v>
      </c>
      <c r="S87" s="651">
        <f>CHOOSE(Ввод!$FG$5,Ввод!CE88,Ввод!CK88,Ввод!CQ88)</f>
        <v>28.6</v>
      </c>
      <c r="T87" s="650">
        <f>CHOOSE(Ввод!$FG$5,Ввод!CF88,Ввод!CL88,Ввод!CR88)</f>
        <v>13.600000000000001</v>
      </c>
      <c r="U87" s="651">
        <f>CHOOSE(Ввод!$FG$5,Ввод!CG88,Ввод!CM88,Ввод!CS88)</f>
        <v>28.4</v>
      </c>
      <c r="V87" s="650">
        <f>CHOOSE(Ввод!$FG$5,Ввод!CH88,Ввод!CN88,Ввод!CT88)</f>
        <v>8.3000000000000007</v>
      </c>
      <c r="W87" s="651">
        <f>CHOOSE(Ввод!$FG$5,Ввод!CI88,Ввод!CO88,Ввод!CU88)</f>
        <v>23</v>
      </c>
      <c r="X87" s="434" t="str">
        <f xml:space="preserve"> CHOOSE(Ввод!$FG$22,CHOOSE(Ввод!$FG$5,Ввод!BJ218,Ввод!BP218,Ввод!BV218),CHOOSE(Ввод!$FG$5,Ввод!AP218,Ввод!AV218,Ввод!BB218))</f>
        <v>-</v>
      </c>
      <c r="Y87" s="417" t="str">
        <f xml:space="preserve"> CHOOSE(Ввод!$FG$22,CHOOSE(Ввод!$FG$5,Ввод!BK218,Ввод!BQ218,Ввод!BW218),CHOOSE(Ввод!$FG$5,Ввод!AQ218,Ввод!AW218,Ввод!BC218))</f>
        <v>-</v>
      </c>
      <c r="Z87" s="434" t="str">
        <f xml:space="preserve"> CHOOSE(Ввод!$FG$22,CHOOSE(Ввод!$FG$5,Ввод!BL218,Ввод!BR218,Ввод!BX218),CHOOSE(Ввод!$FG$5,Ввод!AR218,Ввод!AX218,Ввод!BD218))</f>
        <v>-</v>
      </c>
      <c r="AA87" s="417" t="str">
        <f xml:space="preserve"> CHOOSE(Ввод!$FG$22,CHOOSE(Ввод!$FG$5,Ввод!BM218,Ввод!BS218,Ввод!BY218),CHOOSE(Ввод!$FG$5,Ввод!AS218,Ввод!AY218,Ввод!BE218))</f>
        <v>-</v>
      </c>
      <c r="AB87" s="434" t="str">
        <f xml:space="preserve"> CHOOSE(Ввод!$FG$22,CHOOSE(Ввод!$FG$5,Ввод!BN218,Ввод!BT218,Ввод!BZ218),CHOOSE(Ввод!$FG$5,Ввод!AT218,Ввод!AZ218,Ввод!BF218))</f>
        <v>-</v>
      </c>
      <c r="AC87" s="417" t="str">
        <f xml:space="preserve"> CHOOSE(Ввод!$FG$22,CHOOSE(Ввод!$FG$5,Ввод!BO218,Ввод!BU218,Ввод!CA218),CHOOSE(Ввод!$FG$5,Ввод!AU218,Ввод!BA218,Ввод!BG218))</f>
        <v>-</v>
      </c>
      <c r="AD87" s="435">
        <f>CHOOSE(Ввод!$FG$5,Ввод!DR88,Ввод!DX88,Ввод!ED88)</f>
        <v>4</v>
      </c>
      <c r="AE87" s="436">
        <f>CHOOSE(Ввод!$FG$5,Ввод!DS88,Ввод!DY88,Ввод!EE88)</f>
        <v>5</v>
      </c>
      <c r="AF87" s="435">
        <f>CHOOSE(Ввод!$FG$5,Ввод!DT88,Ввод!DZ88,Ввод!EF88)</f>
        <v>12</v>
      </c>
      <c r="AG87" s="436">
        <f>CHOOSE(Ввод!$FG$5,Ввод!DU88,Ввод!EA88,Ввод!EG88)</f>
        <v>9</v>
      </c>
      <c r="AH87" s="435">
        <f>CHOOSE(Ввод!$FG$5,Ввод!DV88,Ввод!EB88,Ввод!EH88)</f>
        <v>6</v>
      </c>
      <c r="AI87" s="436">
        <f>CHOOSE(Ввод!$FG$5,Ввод!DW88,Ввод!EC88,Ввод!EI88)</f>
        <v>7</v>
      </c>
      <c r="AJ87" s="693">
        <f xml:space="preserve"> CHOOSE(Ввод!$FG$12,CHOOSE(Ввод!$FG$5,Ввод!EL88,Ввод!ER88,Ввод!EX88),CHOOSE(Ввод!$FG$5,Ввод!CX88,Ввод!DD88,Ввод!DJ88))</f>
        <v>8.6999999999999993</v>
      </c>
      <c r="AK87" s="694">
        <f xml:space="preserve"> CHOOSE(Ввод!$FG$12,CHOOSE(Ввод!$FG$5,Ввод!EM88,Ввод!ES88,Ввод!EY88),CHOOSE(Ввод!$FG$5,Ввод!CY88,Ввод!DE88,Ввод!DK88))</f>
        <v>43.6</v>
      </c>
      <c r="AL87" s="693">
        <f xml:space="preserve"> CHOOSE(Ввод!$FG$12,CHOOSE(Ввод!$FG$5,Ввод!EN88,Ввод!ET88,Ввод!EZ88),CHOOSE(Ввод!$FG$5,Ввод!CZ88,Ввод!DF88,Ввод!DL88))</f>
        <v>11.600000000000001</v>
      </c>
      <c r="AM87" s="694">
        <f xml:space="preserve"> CHOOSE(Ввод!$FG$12,CHOOSE(Ввод!$FG$5,Ввод!EO88,Ввод!EU88,Ввод!FA88),CHOOSE(Ввод!$FG$5,Ввод!DA88,Ввод!DG88,Ввод!DM88))</f>
        <v>41.4</v>
      </c>
      <c r="AN87" s="693">
        <f xml:space="preserve"> CHOOSE(Ввод!$FG$12,CHOOSE(Ввод!$FG$5,Ввод!EP88,Ввод!EV88,Ввод!FB88),CHOOSE(Ввод!$FG$5,Ввод!DB88,Ввод!DH88,Ввод!DN88))</f>
        <v>6.3000000000000007</v>
      </c>
      <c r="AO87" s="694">
        <f xml:space="preserve"> CHOOSE(Ввод!$FG$12,CHOOSE(Ввод!$FG$5,Ввод!EQ88,Ввод!EW88,Ввод!FC88),CHOOSE(Ввод!$FG$5,Ввод!DC88,Ввод!DI88,Ввод!DO88))</f>
        <v>37.9</v>
      </c>
      <c r="AP87" s="9"/>
      <c r="AQ87" s="9"/>
      <c r="AR87" s="9"/>
      <c r="AS87" s="7"/>
      <c r="AT87" s="7"/>
      <c r="AU87" s="7"/>
      <c r="AV87" s="7"/>
      <c r="AW87" s="7"/>
      <c r="AX87" s="7"/>
      <c r="AY87" s="7"/>
      <c r="AZ87" s="7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</row>
    <row r="88" spans="1:90" ht="12" customHeight="1" x14ac:dyDescent="0.25">
      <c r="A88" s="931">
        <v>85</v>
      </c>
      <c r="B88" s="932" t="str">
        <f>Ст.прогноза!I86</f>
        <v>З-Сиб.</v>
      </c>
      <c r="C88" s="932" t="str">
        <f>Ст.прогноза!D86</f>
        <v>Кузбасский</v>
      </c>
      <c r="D88" s="933" t="str">
        <f>Ст.прогноза!E86</f>
        <v>Тайга</v>
      </c>
      <c r="E88" s="934">
        <f>Ст.прогноза!G86</f>
        <v>4</v>
      </c>
      <c r="F88" s="460" t="str">
        <f>CHOOSE(Ввод!$FG$5,Ввод!AP89,Ввод!AV89,Ввод!BB89)</f>
        <v/>
      </c>
      <c r="G88" s="412" t="str">
        <f>CHOOSE(Ввод!$FG$5,Ввод!AQ89,Ввод!AW89,Ввод!BC89)</f>
        <v/>
      </c>
      <c r="H88" s="460" t="str">
        <f xml:space="preserve"> CHOOSE(Ввод!$FG$5,Ввод!AR89,Ввод!AX89,Ввод!BD89)</f>
        <v/>
      </c>
      <c r="I88" s="412" t="str">
        <f xml:space="preserve"> CHOOSE(Ввод!$FG$5,Ввод!AS89,Ввод!AY89,Ввод!BE89)</f>
        <v/>
      </c>
      <c r="J88" s="460" t="str">
        <f>CHOOSE(Ввод!$FG$5,Ввод!AT89,Ввод!AZ89,Ввод!BF89)</f>
        <v/>
      </c>
      <c r="K88" s="412" t="str">
        <f>CHOOSE(Ввод!$FG$5,Ввод!AU89,Ввод!BA89,Ввод!BG89)</f>
        <v>···</v>
      </c>
      <c r="L88" s="431">
        <f>CHOOSE(Ввод!$FG$5,Ввод!BJ89,Ввод!BP89,Ввод!BV89)</f>
        <v>0</v>
      </c>
      <c r="M88" s="432">
        <f>CHOOSE(Ввод!$FG$5,Ввод!BK89,Ввод!BQ89,Ввод!BW89)</f>
        <v>0</v>
      </c>
      <c r="N88" s="431">
        <f>CHOOSE(Ввод!$FG$5,Ввод!BL89,Ввод!BR89,Ввод!BX89)</f>
        <v>0</v>
      </c>
      <c r="O88" s="432">
        <f>CHOOSE(Ввод!$FG$5,Ввод!BM89,Ввод!BS89,Ввод!BY89)</f>
        <v>0</v>
      </c>
      <c r="P88" s="431">
        <f>CHOOSE(Ввод!$FG$5,Ввод!BN89,Ввод!BT89,Ввод!BZ89)</f>
        <v>0</v>
      </c>
      <c r="Q88" s="433">
        <f>CHOOSE(Ввод!$FG$5,Ввод!BO89,Ввод!BU89,Ввод!CA89)</f>
        <v>20</v>
      </c>
      <c r="R88" s="650">
        <f>CHOOSE(Ввод!$FG$5,Ввод!CD89,Ввод!CJ89,Ввод!CP89)</f>
        <v>11.5</v>
      </c>
      <c r="S88" s="651">
        <f>CHOOSE(Ввод!$FG$5,Ввод!CE89,Ввод!CK89,Ввод!CQ89)</f>
        <v>28.4</v>
      </c>
      <c r="T88" s="650">
        <f>CHOOSE(Ввод!$FG$5,Ввод!CF89,Ввод!CL89,Ввод!CR89)</f>
        <v>12.1</v>
      </c>
      <c r="U88" s="651">
        <f>CHOOSE(Ввод!$FG$5,Ввод!CG89,Ввод!CM89,Ввод!CS89)</f>
        <v>28.7</v>
      </c>
      <c r="V88" s="650">
        <f>CHOOSE(Ввод!$FG$5,Ввод!CH89,Ввод!CN89,Ввод!CT89)</f>
        <v>15</v>
      </c>
      <c r="W88" s="651">
        <f>CHOOSE(Ввод!$FG$5,Ввод!CI89,Ввод!CO89,Ввод!CU89)</f>
        <v>29.2</v>
      </c>
      <c r="X88" s="434" t="str">
        <f xml:space="preserve"> CHOOSE(Ввод!$FG$22,CHOOSE(Ввод!$FG$5,Ввод!BJ219,Ввод!BP219,Ввод!BV219),CHOOSE(Ввод!$FG$5,Ввод!AP219,Ввод!AV219,Ввод!BB219))</f>
        <v>-</v>
      </c>
      <c r="Y88" s="417" t="str">
        <f xml:space="preserve"> CHOOSE(Ввод!$FG$22,CHOOSE(Ввод!$FG$5,Ввод!BK219,Ввод!BQ219,Ввод!BW219),CHOOSE(Ввод!$FG$5,Ввод!AQ219,Ввод!AW219,Ввод!BC219))</f>
        <v>-</v>
      </c>
      <c r="Z88" s="434" t="str">
        <f xml:space="preserve"> CHOOSE(Ввод!$FG$22,CHOOSE(Ввод!$FG$5,Ввод!BL219,Ввод!BR219,Ввод!BX219),CHOOSE(Ввод!$FG$5,Ввод!AR219,Ввод!AX219,Ввод!BD219))</f>
        <v>-</v>
      </c>
      <c r="AA88" s="417" t="str">
        <f xml:space="preserve"> CHOOSE(Ввод!$FG$22,CHOOSE(Ввод!$FG$5,Ввод!BM219,Ввод!BS219,Ввод!BY219),CHOOSE(Ввод!$FG$5,Ввод!AS219,Ввод!AY219,Ввод!BE219))</f>
        <v>-</v>
      </c>
      <c r="AB88" s="434" t="str">
        <f xml:space="preserve"> CHOOSE(Ввод!$FG$22,CHOOSE(Ввод!$FG$5,Ввод!BN219,Ввод!BT219,Ввод!BZ219),CHOOSE(Ввод!$FG$5,Ввод!AT219,Ввод!AZ219,Ввод!BF219))</f>
        <v>-</v>
      </c>
      <c r="AC88" s="417" t="str">
        <f xml:space="preserve"> CHOOSE(Ввод!$FG$22,CHOOSE(Ввод!$FG$5,Ввод!BO219,Ввод!BU219,Ввод!CA219),CHOOSE(Ввод!$FG$5,Ввод!AU219,Ввод!BA219,Ввод!BG219))</f>
        <v>-</v>
      </c>
      <c r="AD88" s="435">
        <f>CHOOSE(Ввод!$FG$5,Ввод!DR89,Ввод!DX89,Ввод!ED89)</f>
        <v>5</v>
      </c>
      <c r="AE88" s="436">
        <f>CHOOSE(Ввод!$FG$5,Ввод!DS89,Ввод!DY89,Ввод!EE89)</f>
        <v>5</v>
      </c>
      <c r="AF88" s="435">
        <f>CHOOSE(Ввод!$FG$5,Ввод!DT89,Ввод!DZ89,Ввод!EF89)</f>
        <v>3</v>
      </c>
      <c r="AG88" s="436">
        <f>CHOOSE(Ввод!$FG$5,Ввод!DU89,Ввод!EA89,Ввод!EG89)</f>
        <v>4</v>
      </c>
      <c r="AH88" s="435">
        <f>CHOOSE(Ввод!$FG$5,Ввод!DV89,Ввод!EB89,Ввод!EH89)</f>
        <v>5</v>
      </c>
      <c r="AI88" s="436">
        <f>CHOOSE(Ввод!$FG$5,Ввод!DW89,Ввод!EC89,Ввод!EI89)</f>
        <v>7</v>
      </c>
      <c r="AJ88" s="693">
        <f xml:space="preserve"> CHOOSE(Ввод!$FG$12,CHOOSE(Ввод!$FG$5,Ввод!EL89,Ввод!ER89,Ввод!EX89),CHOOSE(Ввод!$FG$5,Ввод!CX89,Ввод!DD89,Ввод!DJ89))</f>
        <v>9.5</v>
      </c>
      <c r="AK88" s="694">
        <f xml:space="preserve"> CHOOSE(Ввод!$FG$12,CHOOSE(Ввод!$FG$5,Ввод!EM89,Ввод!ES89,Ввод!EY89),CHOOSE(Ввод!$FG$5,Ввод!CY89,Ввод!DE89,Ввод!DK89))</f>
        <v>43.4</v>
      </c>
      <c r="AL88" s="693">
        <f xml:space="preserve"> CHOOSE(Ввод!$FG$12,CHOOSE(Ввод!$FG$5,Ввод!EN89,Ввод!ET89,Ввод!EZ89),CHOOSE(Ввод!$FG$5,Ввод!CZ89,Ввод!DF89,Ввод!DL89))</f>
        <v>10.1</v>
      </c>
      <c r="AM88" s="694">
        <f xml:space="preserve"> CHOOSE(Ввод!$FG$12,CHOOSE(Ввод!$FG$5,Ввод!EO89,Ввод!EU89,Ввод!FA89),CHOOSE(Ввод!$FG$5,Ввод!DA89,Ввод!DG89,Ввод!DM89))</f>
        <v>43.7</v>
      </c>
      <c r="AN88" s="693">
        <f xml:space="preserve"> CHOOSE(Ввод!$FG$12,CHOOSE(Ввод!$FG$5,Ввод!EP89,Ввод!EV89,Ввод!FB89),CHOOSE(Ввод!$FG$5,Ввод!DB89,Ввод!DH89,Ввод!DN89))</f>
        <v>13</v>
      </c>
      <c r="AO88" s="694">
        <f xml:space="preserve"> CHOOSE(Ввод!$FG$12,CHOOSE(Ввод!$FG$5,Ввод!EQ89,Ввод!EW89,Ввод!FC89),CHOOSE(Ввод!$FG$5,Ввод!DC89,Ввод!DI89,Ввод!DO89))</f>
        <v>42.2</v>
      </c>
      <c r="AP88" s="9"/>
      <c r="AQ88" s="9"/>
      <c r="AR88" s="9"/>
      <c r="AS88" s="7"/>
      <c r="AT88" s="7"/>
      <c r="AU88" s="7"/>
      <c r="AV88" s="7"/>
      <c r="AW88" s="7"/>
      <c r="AX88" s="7"/>
      <c r="AY88" s="7"/>
      <c r="AZ88" s="7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</row>
    <row r="89" spans="1:90" ht="12" customHeight="1" x14ac:dyDescent="0.25">
      <c r="A89" s="947">
        <v>86</v>
      </c>
      <c r="B89" s="948" t="str">
        <f>Ст.прогноза!I87</f>
        <v>З-Сиб.</v>
      </c>
      <c r="C89" s="948" t="str">
        <f>Ст.прогноза!D87</f>
        <v>Кузбасский</v>
      </c>
      <c r="D89" s="949" t="str">
        <f>Ст.прогноза!E87</f>
        <v>Междуреченск</v>
      </c>
      <c r="E89" s="950">
        <f>Ст.прогноза!G87</f>
        <v>4</v>
      </c>
      <c r="F89" s="1017" t="str">
        <f>CHOOSE(Ввод!$FG$5,Ввод!AP90,Ввод!AV90,Ввод!BB90)</f>
        <v/>
      </c>
      <c r="G89" s="1018" t="str">
        <f>CHOOSE(Ввод!$FG$5,Ввод!AQ90,Ввод!AW90,Ввод!BC90)</f>
        <v>··</v>
      </c>
      <c r="H89" s="1017" t="str">
        <f xml:space="preserve"> CHOOSE(Ввод!$FG$5,Ввод!AR90,Ввод!AX90,Ввод!BD90)</f>
        <v/>
      </c>
      <c r="I89" s="1018" t="str">
        <f xml:space="preserve"> CHOOSE(Ввод!$FG$5,Ввод!AS90,Ввод!AY90,Ввод!BE90)</f>
        <v/>
      </c>
      <c r="J89" s="1017" t="str">
        <f>CHOOSE(Ввод!$FG$5,Ввод!AT90,Ввод!AZ90,Ввод!BF90)</f>
        <v/>
      </c>
      <c r="K89" s="1018" t="str">
        <f>CHOOSE(Ввод!$FG$5,Ввод!AU90,Ввод!BA90,Ввод!BG90)</f>
        <v>·</v>
      </c>
      <c r="L89" s="466">
        <f>CHOOSE(Ввод!$FG$5,Ввод!BJ90,Ввод!BP90,Ввод!BV90)</f>
        <v>0</v>
      </c>
      <c r="M89" s="471">
        <f>CHOOSE(Ввод!$FG$5,Ввод!BK90,Ввод!BQ90,Ввод!BW90)</f>
        <v>3</v>
      </c>
      <c r="N89" s="466">
        <f>CHOOSE(Ввод!$FG$5,Ввод!BL90,Ввод!BR90,Ввод!BX90)</f>
        <v>0</v>
      </c>
      <c r="O89" s="471">
        <f>CHOOSE(Ввод!$FG$5,Ввод!BM90,Ввод!BS90,Ввод!BY90)</f>
        <v>0</v>
      </c>
      <c r="P89" s="466">
        <f>CHOOSE(Ввод!$FG$5,Ввод!BN90,Ввод!BT90,Ввод!BZ90)</f>
        <v>0</v>
      </c>
      <c r="Q89" s="472">
        <f>CHOOSE(Ввод!$FG$5,Ввод!BO90,Ввод!BU90,Ввод!CA90)</f>
        <v>1</v>
      </c>
      <c r="R89" s="652">
        <f>CHOOSE(Ввод!$FG$5,Ввод!CD90,Ввод!CJ90,Ввод!CP90)</f>
        <v>16.100000000000001</v>
      </c>
      <c r="S89" s="653">
        <f>CHOOSE(Ввод!$FG$5,Ввод!CE90,Ввод!CK90,Ввод!CQ90)</f>
        <v>24</v>
      </c>
      <c r="T89" s="652">
        <f>CHOOSE(Ввод!$FG$5,Ввод!CF90,Ввод!CL90,Ввод!CR90)</f>
        <v>10.5</v>
      </c>
      <c r="U89" s="653">
        <f>CHOOSE(Ввод!$FG$5,Ввод!CG90,Ввод!CM90,Ввод!CS90)</f>
        <v>31.3</v>
      </c>
      <c r="V89" s="652">
        <f>CHOOSE(Ввод!$FG$5,Ввод!CH90,Ввод!CN90,Ввод!CT90)</f>
        <v>12</v>
      </c>
      <c r="W89" s="653">
        <f>CHOOSE(Ввод!$FG$5,Ввод!CI90,Ввод!CO90,Ввод!CU90)</f>
        <v>30.4</v>
      </c>
      <c r="X89" s="473" t="str">
        <f xml:space="preserve"> CHOOSE(Ввод!$FG$22,CHOOSE(Ввод!$FG$5,Ввод!BJ220,Ввод!BP220,Ввод!BV220),CHOOSE(Ввод!$FG$5,Ввод!AP220,Ввод!AV220,Ввод!BB220))</f>
        <v>-</v>
      </c>
      <c r="Y89" s="474" t="str">
        <f xml:space="preserve"> CHOOSE(Ввод!$FG$22,CHOOSE(Ввод!$FG$5,Ввод!BK220,Ввод!BQ220,Ввод!BW220),CHOOSE(Ввод!$FG$5,Ввод!AQ220,Ввод!AW220,Ввод!BC220))</f>
        <v>-</v>
      </c>
      <c r="Z89" s="473" t="str">
        <f xml:space="preserve"> CHOOSE(Ввод!$FG$22,CHOOSE(Ввод!$FG$5,Ввод!BL220,Ввод!BR220,Ввод!BX220),CHOOSE(Ввод!$FG$5,Ввод!AR220,Ввод!AX220,Ввод!BD220))</f>
        <v>-</v>
      </c>
      <c r="AA89" s="474" t="str">
        <f xml:space="preserve"> CHOOSE(Ввод!$FG$22,CHOOSE(Ввод!$FG$5,Ввод!BM220,Ввод!BS220,Ввод!BY220),CHOOSE(Ввод!$FG$5,Ввод!AS220,Ввод!AY220,Ввод!BE220))</f>
        <v>-</v>
      </c>
      <c r="AB89" s="473" t="str">
        <f xml:space="preserve"> CHOOSE(Ввод!$FG$22,CHOOSE(Ввод!$FG$5,Ввод!BN220,Ввод!BT220,Ввод!BZ220),CHOOSE(Ввод!$FG$5,Ввод!AT220,Ввод!AZ220,Ввод!BF220))</f>
        <v>-</v>
      </c>
      <c r="AC89" s="474" t="str">
        <f xml:space="preserve"> CHOOSE(Ввод!$FG$22,CHOOSE(Ввод!$FG$5,Ввод!BO220,Ввод!BU220,Ввод!CA220),CHOOSE(Ввод!$FG$5,Ввод!AU220,Ввод!BA220,Ввод!BG220))</f>
        <v>-</v>
      </c>
      <c r="AD89" s="475">
        <f>CHOOSE(Ввод!$FG$5,Ввод!DR90,Ввод!DX90,Ввод!ED90)</f>
        <v>2</v>
      </c>
      <c r="AE89" s="476">
        <f>CHOOSE(Ввод!$FG$5,Ввод!DS90,Ввод!DY90,Ввод!EE90)</f>
        <v>5</v>
      </c>
      <c r="AF89" s="475">
        <f>CHOOSE(Ввод!$FG$5,Ввод!DT90,Ввод!DZ90,Ввод!EF90)</f>
        <v>2</v>
      </c>
      <c r="AG89" s="476">
        <f>CHOOSE(Ввод!$FG$5,Ввод!DU90,Ввод!EA90,Ввод!EG90)</f>
        <v>4</v>
      </c>
      <c r="AH89" s="475">
        <f>CHOOSE(Ввод!$FG$5,Ввод!DV90,Ввод!EB90,Ввод!EH90)</f>
        <v>2</v>
      </c>
      <c r="AI89" s="476">
        <f>CHOOSE(Ввод!$FG$5,Ввод!DW90,Ввод!EC90,Ввод!EI90)</f>
        <v>4</v>
      </c>
      <c r="AJ89" s="695">
        <f xml:space="preserve"> CHOOSE(Ввод!$FG$12,CHOOSE(Ввод!$FG$5,Ввод!EL90,Ввод!ER90,Ввод!EX90),CHOOSE(Ввод!$FG$5,Ввод!CX90,Ввод!DD90,Ввод!DJ90))</f>
        <v>14.100000000000001</v>
      </c>
      <c r="AK89" s="696">
        <f xml:space="preserve"> CHOOSE(Ввод!$FG$12,CHOOSE(Ввод!$FG$5,Ввод!EM90,Ввод!ES90,Ввод!EY90),CHOOSE(Ввод!$FG$5,Ввод!CY90,Ввод!DE90,Ввод!DK90))</f>
        <v>31</v>
      </c>
      <c r="AL89" s="695">
        <f xml:space="preserve"> CHOOSE(Ввод!$FG$12,CHOOSE(Ввод!$FG$5,Ввод!EN90,Ввод!ET90,Ввод!EZ90),CHOOSE(Ввод!$FG$5,Ввод!CZ90,Ввод!DF90,Ввод!DL90))</f>
        <v>8.5</v>
      </c>
      <c r="AM89" s="696">
        <f xml:space="preserve"> CHOOSE(Ввод!$FG$12,CHOOSE(Ввод!$FG$5,Ввод!EO90,Ввод!EU90,Ввод!FA90),CHOOSE(Ввод!$FG$5,Ввод!DA90,Ввод!DG90,Ввод!DM90))</f>
        <v>46.3</v>
      </c>
      <c r="AN89" s="702">
        <f xml:space="preserve"> CHOOSE(Ввод!$FG$12,CHOOSE(Ввод!$FG$5,Ввод!EP90,Ввод!EV90,Ввод!FB90),CHOOSE(Ввод!$FG$5,Ввод!DB90,Ввод!DH90,Ввод!DN90))</f>
        <v>10</v>
      </c>
      <c r="AO89" s="703">
        <f xml:space="preserve"> CHOOSE(Ввод!$FG$12,CHOOSE(Ввод!$FG$5,Ввод!EQ90,Ввод!EW90,Ввод!FC90),CHOOSE(Ввод!$FG$5,Ввод!DC90,Ввод!DI90,Ввод!DO90))</f>
        <v>45.4</v>
      </c>
      <c r="AP89" s="9"/>
      <c r="AQ89" s="9"/>
      <c r="AR89" s="9"/>
      <c r="AS89" s="7"/>
      <c r="AT89" s="7"/>
      <c r="AU89" s="7"/>
      <c r="AV89" s="7"/>
      <c r="AW89" s="7"/>
      <c r="AX89" s="7"/>
      <c r="AY89" s="7"/>
      <c r="AZ89" s="7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</row>
    <row r="90" spans="1:90" ht="12" customHeight="1" x14ac:dyDescent="0.25">
      <c r="A90" s="943">
        <v>87</v>
      </c>
      <c r="B90" s="944" t="str">
        <f>Ст.прогноза!I88</f>
        <v>Крас.</v>
      </c>
      <c r="C90" s="944" t="str">
        <f>Ст.прогноза!D88</f>
        <v>Абаканский</v>
      </c>
      <c r="D90" s="945" t="str">
        <f>Ст.прогноза!E88</f>
        <v>Абакан</v>
      </c>
      <c r="E90" s="946">
        <f>Ст.прогноза!G88</f>
        <v>4</v>
      </c>
      <c r="F90" s="411" t="str">
        <f>CHOOSE(Ввод!$FG$5,Ввод!AP91,Ввод!AV91,Ввод!BB91)</f>
        <v>··</v>
      </c>
      <c r="G90" s="480" t="str">
        <f>CHOOSE(Ввод!$FG$5,Ввод!AQ91,Ввод!AW91,Ввод!BC91)</f>
        <v>·</v>
      </c>
      <c r="H90" s="411" t="str">
        <f xml:space="preserve"> CHOOSE(Ввод!$FG$5,Ввод!AR91,Ввод!AX91,Ввод!BD91)</f>
        <v>·</v>
      </c>
      <c r="I90" s="480" t="str">
        <f xml:space="preserve"> CHOOSE(Ввод!$FG$5,Ввод!AS91,Ввод!AY91,Ввод!BE91)</f>
        <v/>
      </c>
      <c r="J90" s="411" t="str">
        <f>CHOOSE(Ввод!$FG$5,Ввод!AT91,Ввод!AZ91,Ввод!BF91)</f>
        <v/>
      </c>
      <c r="K90" s="480" t="str">
        <f>CHOOSE(Ввод!$FG$5,Ввод!AU91,Ввод!BA91,Ввод!BG91)</f>
        <v>··</v>
      </c>
      <c r="L90" s="461">
        <f>CHOOSE(Ввод!$FG$5,Ввод!BJ91,Ввод!BP91,Ввод!BV91)</f>
        <v>10</v>
      </c>
      <c r="M90" s="414">
        <f>CHOOSE(Ввод!$FG$5,Ввод!BK91,Ввод!BQ91,Ввод!BW91)</f>
        <v>2</v>
      </c>
      <c r="N90" s="461">
        <f>CHOOSE(Ввод!$FG$5,Ввод!BL91,Ввод!BR91,Ввод!BX91)</f>
        <v>1</v>
      </c>
      <c r="O90" s="414">
        <f>CHOOSE(Ввод!$FG$5,Ввод!BM91,Ввод!BS91,Ввод!BY91)</f>
        <v>0</v>
      </c>
      <c r="P90" s="461">
        <f>CHOOSE(Ввод!$FG$5,Ввод!BN91,Ввод!BT91,Ввод!BZ91)</f>
        <v>0</v>
      </c>
      <c r="Q90" s="415">
        <f>CHOOSE(Ввод!$FG$5,Ввод!BO91,Ввод!BU91,Ввод!CA91)</f>
        <v>10</v>
      </c>
      <c r="R90" s="658">
        <f>CHOOSE(Ввод!$FG$5,Ввод!CD91,Ввод!CJ91,Ввод!CP91)</f>
        <v>18.399999999999999</v>
      </c>
      <c r="S90" s="659">
        <f>CHOOSE(Ввод!$FG$5,Ввод!CE91,Ввод!CK91,Ввод!CQ91)</f>
        <v>20</v>
      </c>
      <c r="T90" s="658">
        <f>CHOOSE(Ввод!$FG$5,Ввод!CF91,Ввод!CL91,Ввод!CR91)</f>
        <v>16.3</v>
      </c>
      <c r="U90" s="659">
        <f>CHOOSE(Ввод!$FG$5,Ввод!CG91,Ввод!CM91,Ввод!CS91)</f>
        <v>25.9</v>
      </c>
      <c r="V90" s="658">
        <f>CHOOSE(Ввод!$FG$5,Ввод!CH91,Ввод!CN91,Ввод!CT91)</f>
        <v>13.8</v>
      </c>
      <c r="W90" s="659">
        <f>CHOOSE(Ввод!$FG$5,Ввод!CI91,Ввод!CO91,Ввод!CU91)</f>
        <v>23.6</v>
      </c>
      <c r="X90" s="462" t="str">
        <f xml:space="preserve"> CHOOSE(Ввод!$FG$22,CHOOSE(Ввод!$FG$5,Ввод!BJ221,Ввод!BP221,Ввод!BV221),CHOOSE(Ввод!$FG$5,Ввод!AP221,Ввод!AV221,Ввод!BB221))</f>
        <v>-</v>
      </c>
      <c r="Y90" s="463" t="str">
        <f xml:space="preserve"> CHOOSE(Ввод!$FG$22,CHOOSE(Ввод!$FG$5,Ввод!BK221,Ввод!BQ221,Ввод!BW221),CHOOSE(Ввод!$FG$5,Ввод!AQ221,Ввод!AW221,Ввод!BC221))</f>
        <v>-</v>
      </c>
      <c r="Z90" s="462" t="str">
        <f xml:space="preserve"> CHOOSE(Ввод!$FG$22,CHOOSE(Ввод!$FG$5,Ввод!BL221,Ввод!BR221,Ввод!BX221),CHOOSE(Ввод!$FG$5,Ввод!AR221,Ввод!AX221,Ввод!BD221))</f>
        <v>-</v>
      </c>
      <c r="AA90" s="463" t="str">
        <f xml:space="preserve"> CHOOSE(Ввод!$FG$22,CHOOSE(Ввод!$FG$5,Ввод!BM221,Ввод!BS221,Ввод!BY221),CHOOSE(Ввод!$FG$5,Ввод!AS221,Ввод!AY221,Ввод!BE221))</f>
        <v>-</v>
      </c>
      <c r="AB90" s="462" t="str">
        <f xml:space="preserve"> CHOOSE(Ввод!$FG$22,CHOOSE(Ввод!$FG$5,Ввод!BN221,Ввод!BT221,Ввод!BZ221),CHOOSE(Ввод!$FG$5,Ввод!AT221,Ввод!AZ221,Ввод!BF221))</f>
        <v>-</v>
      </c>
      <c r="AC90" s="463" t="str">
        <f xml:space="preserve"> CHOOSE(Ввод!$FG$22,CHOOSE(Ввод!$FG$5,Ввод!BO221,Ввод!BU221,Ввод!CA221),CHOOSE(Ввод!$FG$5,Ввод!AU221,Ввод!BA221,Ввод!BG221))</f>
        <v>-</v>
      </c>
      <c r="AD90" s="464">
        <f>CHOOSE(Ввод!$FG$5,Ввод!DR91,Ввод!DX91,Ввод!ED91)</f>
        <v>4</v>
      </c>
      <c r="AE90" s="419">
        <f>CHOOSE(Ввод!$FG$5,Ввод!DS91,Ввод!DY91,Ввод!EE91)</f>
        <v>7</v>
      </c>
      <c r="AF90" s="464">
        <f>CHOOSE(Ввод!$FG$5,Ввод!DT91,Ввод!DZ91,Ввод!EF91)</f>
        <v>5</v>
      </c>
      <c r="AG90" s="419">
        <f>CHOOSE(Ввод!$FG$5,Ввод!DU91,Ввод!EA91,Ввод!EG91)</f>
        <v>3</v>
      </c>
      <c r="AH90" s="464">
        <f>CHOOSE(Ввод!$FG$5,Ввод!DV91,Ввод!EB91,Ввод!EH91)</f>
        <v>3</v>
      </c>
      <c r="AI90" s="419">
        <f>CHOOSE(Ввод!$FG$5,Ввод!DW91,Ввод!EC91,Ввод!EI91)</f>
        <v>6</v>
      </c>
      <c r="AJ90" s="704">
        <f xml:space="preserve"> CHOOSE(Ввод!$FG$12,CHOOSE(Ввод!$FG$5,Ввод!EL91,Ввод!ER91,Ввод!EX91),CHOOSE(Ввод!$FG$5,Ввод!CX91,Ввод!DD91,Ввод!DJ91))</f>
        <v>16.399999999999999</v>
      </c>
      <c r="AK90" s="705">
        <f xml:space="preserve"> CHOOSE(Ввод!$FG$12,CHOOSE(Ввод!$FG$5,Ввод!EM91,Ввод!ES91,Ввод!EY91),CHOOSE(Ввод!$FG$5,Ввод!CY91,Ввод!DE91,Ввод!DK91))</f>
        <v>27</v>
      </c>
      <c r="AL90" s="704">
        <f xml:space="preserve"> CHOOSE(Ввод!$FG$12,CHOOSE(Ввод!$FG$5,Ввод!EN91,Ввод!ET91,Ввод!EZ91),CHOOSE(Ввод!$FG$5,Ввод!CZ91,Ввод!DF91,Ввод!DL91))</f>
        <v>14.3</v>
      </c>
      <c r="AM90" s="705">
        <f xml:space="preserve"> CHOOSE(Ввод!$FG$12,CHOOSE(Ввод!$FG$5,Ввод!EO91,Ввод!EU91,Ввод!FA91),CHOOSE(Ввод!$FG$5,Ввод!DA91,Ввод!DG91,Ввод!DM91))</f>
        <v>40.9</v>
      </c>
      <c r="AN90" s="708">
        <f xml:space="preserve"> CHOOSE(Ввод!$FG$12,CHOOSE(Ввод!$FG$5,Ввод!EP91,Ввод!EV91,Ввод!FB91),CHOOSE(Ввод!$FG$5,Ввод!DB91,Ввод!DH91,Ввод!DN91))</f>
        <v>11.8</v>
      </c>
      <c r="AO90" s="709">
        <f xml:space="preserve"> CHOOSE(Ввод!$FG$12,CHOOSE(Ввод!$FG$5,Ввод!EQ91,Ввод!EW91,Ввод!FC91),CHOOSE(Ввод!$FG$5,Ввод!DC91,Ввод!DI91,Ввод!DO91))</f>
        <v>33.6</v>
      </c>
      <c r="AP90" s="9"/>
      <c r="AQ90" s="9"/>
      <c r="AR90" s="9"/>
      <c r="AS90" s="7"/>
      <c r="AT90" s="7"/>
      <c r="AU90" s="7"/>
      <c r="AV90" s="7"/>
      <c r="AW90" s="7"/>
      <c r="AX90" s="7"/>
      <c r="AY90" s="7"/>
      <c r="AZ90" s="7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</row>
    <row r="91" spans="1:90" ht="12" customHeight="1" x14ac:dyDescent="0.25">
      <c r="A91" s="931">
        <v>88</v>
      </c>
      <c r="B91" s="932" t="str">
        <f>Ст.прогноза!I89</f>
        <v>Крас.</v>
      </c>
      <c r="C91" s="932" t="str">
        <f>Ст.прогноза!D89</f>
        <v>Красноярский</v>
      </c>
      <c r="D91" s="933" t="str">
        <f>Ст.прогноза!E89</f>
        <v xml:space="preserve">Красноярск   </v>
      </c>
      <c r="E91" s="934">
        <f>Ст.прогноза!G89</f>
        <v>4</v>
      </c>
      <c r="F91" s="460" t="str">
        <f>CHOOSE(Ввод!$FG$5,Ввод!AP92,Ввод!AV92,Ввод!BB92)</f>
        <v>·</v>
      </c>
      <c r="G91" s="412" t="str">
        <f>CHOOSE(Ввод!$FG$5,Ввод!AQ92,Ввод!AW92,Ввод!BC92)</f>
        <v/>
      </c>
      <c r="H91" s="460" t="str">
        <f xml:space="preserve"> CHOOSE(Ввод!$FG$5,Ввод!AR92,Ввод!AX92,Ввод!BD92)</f>
        <v/>
      </c>
      <c r="I91" s="412" t="str">
        <f xml:space="preserve"> CHOOSE(Ввод!$FG$5,Ввод!AS92,Ввод!AY92,Ввод!BE92)</f>
        <v/>
      </c>
      <c r="J91" s="460" t="str">
        <f>CHOOSE(Ввод!$FG$5,Ввод!AT92,Ввод!AZ92,Ввод!BF92)</f>
        <v/>
      </c>
      <c r="K91" s="412" t="str">
        <f>CHOOSE(Ввод!$FG$5,Ввод!AU92,Ввод!BA92,Ввод!BG92)</f>
        <v>··</v>
      </c>
      <c r="L91" s="431">
        <f>CHOOSE(Ввод!$FG$5,Ввод!BJ92,Ввод!BP92,Ввод!BV92)</f>
        <v>2</v>
      </c>
      <c r="M91" s="432">
        <f>CHOOSE(Ввод!$FG$5,Ввод!BK92,Ввод!BQ92,Ввод!BW92)</f>
        <v>0</v>
      </c>
      <c r="N91" s="431">
        <f>CHOOSE(Ввод!$FG$5,Ввод!BL92,Ввод!BR92,Ввод!BX92)</f>
        <v>0</v>
      </c>
      <c r="O91" s="432">
        <f>CHOOSE(Ввод!$FG$5,Ввод!BM92,Ввод!BS92,Ввод!BY92)</f>
        <v>0</v>
      </c>
      <c r="P91" s="431">
        <f>CHOOSE(Ввод!$FG$5,Ввод!BN92,Ввод!BT92,Ввод!BZ92)</f>
        <v>0</v>
      </c>
      <c r="Q91" s="433">
        <f>CHOOSE(Ввод!$FG$5,Ввод!BO92,Ввод!BU92,Ввод!CA92)</f>
        <v>10</v>
      </c>
      <c r="R91" s="650">
        <f>CHOOSE(Ввод!$FG$5,Ввод!CD92,Ввод!CJ92,Ввод!CP92)</f>
        <v>18.600000000000001</v>
      </c>
      <c r="S91" s="651">
        <f>CHOOSE(Ввод!$FG$5,Ввод!CE92,Ввод!CK92,Ввод!CQ92)</f>
        <v>22.7</v>
      </c>
      <c r="T91" s="650">
        <f>CHOOSE(Ввод!$FG$5,Ввод!CF92,Ввод!CL92,Ввод!CR92)</f>
        <v>13.100000000000001</v>
      </c>
      <c r="U91" s="651">
        <f>CHOOSE(Ввод!$FG$5,Ввод!CG92,Ввод!CM92,Ввод!CS92)</f>
        <v>31.5</v>
      </c>
      <c r="V91" s="650">
        <f>CHOOSE(Ввод!$FG$5,Ввод!CH92,Ввод!CN92,Ввод!CT92)</f>
        <v>14.7</v>
      </c>
      <c r="W91" s="651">
        <f>CHOOSE(Ввод!$FG$5,Ввод!CI92,Ввод!CO92,Ввод!CU92)</f>
        <v>27.8</v>
      </c>
      <c r="X91" s="434" t="str">
        <f xml:space="preserve"> CHOOSE(Ввод!$FG$22,CHOOSE(Ввод!$FG$5,Ввод!BJ222,Ввод!BP222,Ввод!BV222),CHOOSE(Ввод!$FG$5,Ввод!AP222,Ввод!AV222,Ввод!BB222))</f>
        <v>-</v>
      </c>
      <c r="Y91" s="417" t="str">
        <f xml:space="preserve"> CHOOSE(Ввод!$FG$22,CHOOSE(Ввод!$FG$5,Ввод!BK222,Ввод!BQ222,Ввод!BW222),CHOOSE(Ввод!$FG$5,Ввод!AQ222,Ввод!AW222,Ввод!BC222))</f>
        <v>-</v>
      </c>
      <c r="Z91" s="434" t="str">
        <f xml:space="preserve"> CHOOSE(Ввод!$FG$22,CHOOSE(Ввод!$FG$5,Ввод!BL222,Ввод!BR222,Ввод!BX222),CHOOSE(Ввод!$FG$5,Ввод!AR222,Ввод!AX222,Ввод!BD222))</f>
        <v>-</v>
      </c>
      <c r="AA91" s="417" t="str">
        <f xml:space="preserve"> CHOOSE(Ввод!$FG$22,CHOOSE(Ввод!$FG$5,Ввод!BM222,Ввод!BS222,Ввод!BY222),CHOOSE(Ввод!$FG$5,Ввод!AS222,Ввод!AY222,Ввод!BE222))</f>
        <v>-</v>
      </c>
      <c r="AB91" s="434" t="str">
        <f xml:space="preserve"> CHOOSE(Ввод!$FG$22,CHOOSE(Ввод!$FG$5,Ввод!BN222,Ввод!BT222,Ввод!BZ222),CHOOSE(Ввод!$FG$5,Ввод!AT222,Ввод!AZ222,Ввод!BF222))</f>
        <v>-</v>
      </c>
      <c r="AC91" s="417" t="str">
        <f xml:space="preserve"> CHOOSE(Ввод!$FG$22,CHOOSE(Ввод!$FG$5,Ввод!BO222,Ввод!BU222,Ввод!CA222),CHOOSE(Ввод!$FG$5,Ввод!AU222,Ввод!BA222,Ввод!BG222))</f>
        <v>-</v>
      </c>
      <c r="AD91" s="435">
        <f>CHOOSE(Ввод!$FG$5,Ввод!DR92,Ввод!DX92,Ввод!ED92)</f>
        <v>8</v>
      </c>
      <c r="AE91" s="436">
        <f>CHOOSE(Ввод!$FG$5,Ввод!DS92,Ввод!DY92,Ввод!EE92)</f>
        <v>4</v>
      </c>
      <c r="AF91" s="435">
        <f>CHOOSE(Ввод!$FG$5,Ввод!DT92,Ввод!DZ92,Ввод!EF92)</f>
        <v>2</v>
      </c>
      <c r="AG91" s="436">
        <f>CHOOSE(Ввод!$FG$5,Ввод!DU92,Ввод!EA92,Ввод!EG92)</f>
        <v>4</v>
      </c>
      <c r="AH91" s="435">
        <f>CHOOSE(Ввод!$FG$5,Ввод!DV92,Ввод!EB92,Ввод!EH92)</f>
        <v>3</v>
      </c>
      <c r="AI91" s="436">
        <f>CHOOSE(Ввод!$FG$5,Ввод!DW92,Ввод!EC92,Ввод!EI92)</f>
        <v>5</v>
      </c>
      <c r="AJ91" s="693">
        <f xml:space="preserve"> CHOOSE(Ввод!$FG$12,CHOOSE(Ввод!$FG$5,Ввод!EL92,Ввод!ER92,Ввод!EX92),CHOOSE(Ввод!$FG$5,Ввод!CX92,Ввод!DD92,Ввод!DJ92))</f>
        <v>16.600000000000001</v>
      </c>
      <c r="AK91" s="694">
        <f xml:space="preserve"> CHOOSE(Ввод!$FG$12,CHOOSE(Ввод!$FG$5,Ввод!EM92,Ввод!ES92,Ввод!EY92),CHOOSE(Ввод!$FG$5,Ввод!CY92,Ввод!DE92,Ввод!DK92))</f>
        <v>32.700000000000003</v>
      </c>
      <c r="AL91" s="693">
        <f xml:space="preserve"> CHOOSE(Ввод!$FG$12,CHOOSE(Ввод!$FG$5,Ввод!EN92,Ввод!ET92,Ввод!EZ92),CHOOSE(Ввод!$FG$5,Ввод!CZ92,Ввод!DF92,Ввод!DL92))</f>
        <v>11.100000000000001</v>
      </c>
      <c r="AM91" s="694">
        <f xml:space="preserve"> CHOOSE(Ввод!$FG$12,CHOOSE(Ввод!$FG$5,Ввод!EO92,Ввод!EU92,Ввод!FA92),CHOOSE(Ввод!$FG$5,Ввод!DA92,Ввод!DG92,Ввод!DM92))</f>
        <v>46.5</v>
      </c>
      <c r="AN91" s="693">
        <f xml:space="preserve"> CHOOSE(Ввод!$FG$12,CHOOSE(Ввод!$FG$5,Ввод!EP92,Ввод!EV92,Ввод!FB92),CHOOSE(Ввод!$FG$5,Ввод!DB92,Ввод!DH92,Ввод!DN92))</f>
        <v>12.7</v>
      </c>
      <c r="AO91" s="694">
        <f xml:space="preserve"> CHOOSE(Ввод!$FG$12,CHOOSE(Ввод!$FG$5,Ввод!EQ92,Ввод!EW92,Ввод!FC92),CHOOSE(Ввод!$FG$5,Ввод!DC92,Ввод!DI92,Ввод!DO92))</f>
        <v>40.799999999999997</v>
      </c>
      <c r="AP91" s="9"/>
      <c r="AQ91" s="9"/>
      <c r="AR91" s="9"/>
      <c r="AS91" s="7"/>
      <c r="AT91" s="7"/>
      <c r="AU91" s="7"/>
      <c r="AV91" s="7"/>
      <c r="AW91" s="7"/>
      <c r="AX91" s="7"/>
      <c r="AY91" s="7"/>
      <c r="AZ91" s="7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</row>
    <row r="92" spans="1:90" ht="12" customHeight="1" x14ac:dyDescent="0.25">
      <c r="A92" s="935">
        <v>89</v>
      </c>
      <c r="B92" s="936" t="str">
        <f>Ст.прогноза!I90</f>
        <v>Крас.</v>
      </c>
      <c r="C92" s="936" t="str">
        <f>Ст.прогноза!D90</f>
        <v>Краноярский</v>
      </c>
      <c r="D92" s="937" t="str">
        <f>Ст.прогноза!E90</f>
        <v>Ачинск I</v>
      </c>
      <c r="E92" s="938">
        <f>Ст.прогноза!G90</f>
        <v>4</v>
      </c>
      <c r="F92" s="660" t="str">
        <f>CHOOSE(Ввод!$FG$5,Ввод!AP93,Ввод!AV93,Ввод!BB93)</f>
        <v>·</v>
      </c>
      <c r="G92" s="661" t="str">
        <f>CHOOSE(Ввод!$FG$5,Ввод!AQ93,Ввод!AW93,Ввод!BC93)</f>
        <v/>
      </c>
      <c r="H92" s="660" t="str">
        <f xml:space="preserve"> CHOOSE(Ввод!$FG$5,Ввод!AR93,Ввод!AX93,Ввод!BD93)</f>
        <v/>
      </c>
      <c r="I92" s="661" t="str">
        <f xml:space="preserve"> CHOOSE(Ввод!$FG$5,Ввод!AS93,Ввод!AY93,Ввод!BE93)</f>
        <v/>
      </c>
      <c r="J92" s="660" t="str">
        <f>CHOOSE(Ввод!$FG$5,Ввод!AT93,Ввод!AZ93,Ввод!BF93)</f>
        <v>·</v>
      </c>
      <c r="K92" s="661" t="str">
        <f>CHOOSE(Ввод!$FG$5,Ввод!AU93,Ввод!BA93,Ввод!BG93)</f>
        <v>··</v>
      </c>
      <c r="L92" s="466">
        <f>CHOOSE(Ввод!$FG$5,Ввод!BJ93,Ввод!BP93,Ввод!BV93)</f>
        <v>2</v>
      </c>
      <c r="M92" s="471">
        <f>CHOOSE(Ввод!$FG$5,Ввод!BK93,Ввод!BQ93,Ввод!BW93)</f>
        <v>0</v>
      </c>
      <c r="N92" s="466">
        <f>CHOOSE(Ввод!$FG$5,Ввод!BL93,Ввод!BR93,Ввод!BX93)</f>
        <v>0</v>
      </c>
      <c r="O92" s="471">
        <f>CHOOSE(Ввод!$FG$5,Ввод!BM93,Ввод!BS93,Ввод!BY93)</f>
        <v>0</v>
      </c>
      <c r="P92" s="466">
        <f>CHOOSE(Ввод!$FG$5,Ввод!BN93,Ввод!BT93,Ввод!BZ93)</f>
        <v>1</v>
      </c>
      <c r="Q92" s="472">
        <f>CHOOSE(Ввод!$FG$5,Ввод!BO93,Ввод!BU93,Ввод!CA93)</f>
        <v>5</v>
      </c>
      <c r="R92" s="652">
        <f>CHOOSE(Ввод!$FG$5,Ввод!CD93,Ввод!CJ93,Ввод!CP93)</f>
        <v>16.399999999999999</v>
      </c>
      <c r="S92" s="653">
        <f>CHOOSE(Ввод!$FG$5,Ввод!CE93,Ввод!CK93,Ввод!CQ93)</f>
        <v>22.4</v>
      </c>
      <c r="T92" s="652">
        <f>CHOOSE(Ввод!$FG$5,Ввод!CF93,Ввод!CL93,Ввод!CR93)</f>
        <v>12.3</v>
      </c>
      <c r="U92" s="653">
        <f>CHOOSE(Ввод!$FG$5,Ввод!CG93,Ввод!CM93,Ввод!CS93)</f>
        <v>29.7</v>
      </c>
      <c r="V92" s="652">
        <f>CHOOSE(Ввод!$FG$5,Ввод!CH93,Ввод!CN93,Ввод!CT93)</f>
        <v>15.100000000000001</v>
      </c>
      <c r="W92" s="653">
        <f>CHOOSE(Ввод!$FG$5,Ввод!CI93,Ввод!CO93,Ввод!CU93)</f>
        <v>24.3</v>
      </c>
      <c r="X92" s="473" t="str">
        <f xml:space="preserve"> CHOOSE(Ввод!$FG$22,CHOOSE(Ввод!$FG$5,Ввод!BJ223,Ввод!BP223,Ввод!BV223),CHOOSE(Ввод!$FG$5,Ввод!AP223,Ввод!AV223,Ввод!BB223))</f>
        <v>-</v>
      </c>
      <c r="Y92" s="474" t="str">
        <f xml:space="preserve"> CHOOSE(Ввод!$FG$22,CHOOSE(Ввод!$FG$5,Ввод!BK223,Ввод!BQ223,Ввод!BW223),CHOOSE(Ввод!$FG$5,Ввод!AQ223,Ввод!AW223,Ввод!BC223))</f>
        <v>-</v>
      </c>
      <c r="Z92" s="473" t="str">
        <f xml:space="preserve"> CHOOSE(Ввод!$FG$22,CHOOSE(Ввод!$FG$5,Ввод!BL223,Ввод!BR223,Ввод!BX223),CHOOSE(Ввод!$FG$5,Ввод!AR223,Ввод!AX223,Ввод!BD223))</f>
        <v>-</v>
      </c>
      <c r="AA92" s="474" t="str">
        <f xml:space="preserve"> CHOOSE(Ввод!$FG$22,CHOOSE(Ввод!$FG$5,Ввод!BM223,Ввод!BS223,Ввод!BY223),CHOOSE(Ввод!$FG$5,Ввод!AS223,Ввод!AY223,Ввод!BE223))</f>
        <v>-</v>
      </c>
      <c r="AB92" s="473" t="str">
        <f xml:space="preserve"> CHOOSE(Ввод!$FG$22,CHOOSE(Ввод!$FG$5,Ввод!BN223,Ввод!BT223,Ввод!BZ223),CHOOSE(Ввод!$FG$5,Ввод!AT223,Ввод!AZ223,Ввод!BF223))</f>
        <v>-</v>
      </c>
      <c r="AC92" s="474" t="str">
        <f xml:space="preserve"> CHOOSE(Ввод!$FG$22,CHOOSE(Ввод!$FG$5,Ввод!BO223,Ввод!BU223,Ввод!CA223),CHOOSE(Ввод!$FG$5,Ввод!AU223,Ввод!BA223,Ввод!BG223))</f>
        <v>-</v>
      </c>
      <c r="AD92" s="475">
        <f>CHOOSE(Ввод!$FG$5,Ввод!DR93,Ввод!DX93,Ввод!ED93)</f>
        <v>7</v>
      </c>
      <c r="AE92" s="476">
        <f>CHOOSE(Ввод!$FG$5,Ввод!DS93,Ввод!DY93,Ввод!EE93)</f>
        <v>4</v>
      </c>
      <c r="AF92" s="475">
        <f>CHOOSE(Ввод!$FG$5,Ввод!DT93,Ввод!DZ93,Ввод!EF93)</f>
        <v>2</v>
      </c>
      <c r="AG92" s="476">
        <f>CHOOSE(Ввод!$FG$5,Ввод!DU93,Ввод!EA93,Ввод!EG93)</f>
        <v>5</v>
      </c>
      <c r="AH92" s="475">
        <f>CHOOSE(Ввод!$FG$5,Ввод!DV93,Ввод!EB93,Ввод!EH93)</f>
        <v>3</v>
      </c>
      <c r="AI92" s="476">
        <f>CHOOSE(Ввод!$FG$5,Ввод!DW93,Ввод!EC93,Ввод!EI93)</f>
        <v>4</v>
      </c>
      <c r="AJ92" s="695">
        <f xml:space="preserve"> CHOOSE(Ввод!$FG$12,CHOOSE(Ввод!$FG$5,Ввод!EL93,Ввод!ER93,Ввод!EX93),CHOOSE(Ввод!$FG$5,Ввод!CX93,Ввод!DD93,Ввод!DJ93))</f>
        <v>14.399999999999999</v>
      </c>
      <c r="AK92" s="696">
        <f xml:space="preserve"> CHOOSE(Ввод!$FG$12,CHOOSE(Ввод!$FG$5,Ввод!EM93,Ввод!ES93,Ввод!EY93),CHOOSE(Ввод!$FG$5,Ввод!CY93,Ввод!DE93,Ввод!DK93))</f>
        <v>32.4</v>
      </c>
      <c r="AL92" s="695">
        <f xml:space="preserve"> CHOOSE(Ввод!$FG$12,CHOOSE(Ввод!$FG$5,Ввод!EN93,Ввод!ET93,Ввод!EZ93),CHOOSE(Ввод!$FG$5,Ввод!CZ93,Ввод!DF93,Ввод!DL93))</f>
        <v>10.3</v>
      </c>
      <c r="AM92" s="696">
        <f xml:space="preserve"> CHOOSE(Ввод!$FG$12,CHOOSE(Ввод!$FG$5,Ввод!EO93,Ввод!EU93,Ввод!FA93),CHOOSE(Ввод!$FG$5,Ввод!DA93,Ввод!DG93,Ввод!DM93))</f>
        <v>44.7</v>
      </c>
      <c r="AN92" s="695">
        <f xml:space="preserve"> CHOOSE(Ввод!$FG$12,CHOOSE(Ввод!$FG$5,Ввод!EP93,Ввод!EV93,Ввод!FB93),CHOOSE(Ввод!$FG$5,Ввод!DB93,Ввод!DH93,Ввод!DN93))</f>
        <v>13.100000000000001</v>
      </c>
      <c r="AO92" s="696">
        <f xml:space="preserve"> CHOOSE(Ввод!$FG$12,CHOOSE(Ввод!$FG$5,Ввод!EQ93,Ввод!EW93,Ввод!FC93),CHOOSE(Ввод!$FG$5,Ввод!DC93,Ввод!DI93,Ввод!DO93))</f>
        <v>30.3</v>
      </c>
      <c r="AP92" s="9"/>
      <c r="AQ92" s="9"/>
      <c r="AR92" s="9"/>
      <c r="AS92" s="7"/>
      <c r="AT92" s="7"/>
      <c r="AU92" s="7"/>
      <c r="AV92" s="7"/>
      <c r="AW92" s="7"/>
      <c r="AX92" s="7"/>
      <c r="AY92" s="7"/>
      <c r="AZ92" s="7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</row>
    <row r="93" spans="1:90" ht="12" customHeight="1" x14ac:dyDescent="0.25">
      <c r="A93" s="927">
        <v>90</v>
      </c>
      <c r="B93" s="928" t="str">
        <f>Ст.прогноза!I91</f>
        <v>В-Сиб.</v>
      </c>
      <c r="C93" s="928" t="str">
        <f>Ст.прогноза!D91</f>
        <v>Тайшетский</v>
      </c>
      <c r="D93" s="929" t="str">
        <f>Ст.прогноза!E91</f>
        <v>Тайшет</v>
      </c>
      <c r="E93" s="930">
        <f>Ст.прогноза!G91</f>
        <v>5</v>
      </c>
      <c r="F93" s="460" t="str">
        <f>CHOOSE(Ввод!$FG$5,Ввод!AP94,Ввод!AV94,Ввод!BB94)</f>
        <v/>
      </c>
      <c r="G93" s="412" t="str">
        <f>CHOOSE(Ввод!$FG$5,Ввод!AQ94,Ввод!AW94,Ввод!BC94)</f>
        <v/>
      </c>
      <c r="H93" s="460" t="str">
        <f xml:space="preserve"> CHOOSE(Ввод!$FG$5,Ввод!AR94,Ввод!AX94,Ввод!BD94)</f>
        <v/>
      </c>
      <c r="I93" s="412" t="str">
        <f xml:space="preserve"> CHOOSE(Ввод!$FG$5,Ввод!AS94,Ввод!AY94,Ввод!BE94)</f>
        <v/>
      </c>
      <c r="J93" s="460" t="str">
        <f>CHOOSE(Ввод!$FG$5,Ввод!AT94,Ввод!AZ94,Ввод!BF94)</f>
        <v/>
      </c>
      <c r="K93" s="412" t="str">
        <f>CHOOSE(Ввод!$FG$5,Ввод!AU94,Ввод!BA94,Ввод!BG94)</f>
        <v/>
      </c>
      <c r="L93" s="461">
        <f>CHOOSE(Ввод!$FG$5,Ввод!BJ94,Ввод!BP94,Ввод!BV94)</f>
        <v>0</v>
      </c>
      <c r="M93" s="414">
        <f>CHOOSE(Ввод!$FG$5,Ввод!BK94,Ввод!BQ94,Ввод!BW94)</f>
        <v>0</v>
      </c>
      <c r="N93" s="461">
        <f>CHOOSE(Ввод!$FG$5,Ввод!BL94,Ввод!BR94,Ввод!BX94)</f>
        <v>0</v>
      </c>
      <c r="O93" s="414">
        <f>CHOOSE(Ввод!$FG$5,Ввод!BM94,Ввод!BS94,Ввод!BY94)</f>
        <v>0</v>
      </c>
      <c r="P93" s="461">
        <f>CHOOSE(Ввод!$FG$5,Ввод!BN94,Ввод!BT94,Ввод!BZ94)</f>
        <v>0</v>
      </c>
      <c r="Q93" s="415">
        <f>CHOOSE(Ввод!$FG$5,Ввод!BO94,Ввод!BU94,Ввод!CA94)</f>
        <v>0</v>
      </c>
      <c r="R93" s="658">
        <f>CHOOSE(Ввод!$FG$5,Ввод!CD94,Ввод!CJ94,Ввод!CP94)</f>
        <v>11.6</v>
      </c>
      <c r="S93" s="659">
        <f>CHOOSE(Ввод!$FG$5,Ввод!CE94,Ввод!CK94,Ввод!CQ94)</f>
        <v>32.5</v>
      </c>
      <c r="T93" s="658">
        <f>CHOOSE(Ввод!$FG$5,Ввод!CF94,Ввод!CL94,Ввод!CR94)</f>
        <v>11</v>
      </c>
      <c r="U93" s="659">
        <f>CHOOSE(Ввод!$FG$5,Ввод!CG94,Ввод!CM94,Ввод!CS94)</f>
        <v>30.1</v>
      </c>
      <c r="V93" s="658">
        <f>CHOOSE(Ввод!$FG$5,Ввод!CH94,Ввод!CN94,Ввод!CT94)</f>
        <v>10.199999999999999</v>
      </c>
      <c r="W93" s="659">
        <f>CHOOSE(Ввод!$FG$5,Ввод!CI94,Ввод!CO94,Ввод!CU94)</f>
        <v>30.9</v>
      </c>
      <c r="X93" s="462" t="str">
        <f xml:space="preserve"> CHOOSE(Ввод!$FG$22,CHOOSE(Ввод!$FG$5,Ввод!BJ224,Ввод!BP224,Ввод!BV224),CHOOSE(Ввод!$FG$5,Ввод!AP224,Ввод!AV224,Ввод!BB224))</f>
        <v>-</v>
      </c>
      <c r="Y93" s="463" t="str">
        <f xml:space="preserve"> CHOOSE(Ввод!$FG$22,CHOOSE(Ввод!$FG$5,Ввод!BK224,Ввод!BQ224,Ввод!BW224),CHOOSE(Ввод!$FG$5,Ввод!AQ224,Ввод!AW224,Ввод!BC224))</f>
        <v>-</v>
      </c>
      <c r="Z93" s="462" t="str">
        <f xml:space="preserve"> CHOOSE(Ввод!$FG$22,CHOOSE(Ввод!$FG$5,Ввод!BL224,Ввод!BR224,Ввод!BX224),CHOOSE(Ввод!$FG$5,Ввод!AR224,Ввод!AX224,Ввод!BD224))</f>
        <v>-</v>
      </c>
      <c r="AA93" s="463" t="str">
        <f xml:space="preserve"> CHOOSE(Ввод!$FG$22,CHOOSE(Ввод!$FG$5,Ввод!BM224,Ввод!BS224,Ввод!BY224),CHOOSE(Ввод!$FG$5,Ввод!AS224,Ввод!AY224,Ввод!BE224))</f>
        <v>-</v>
      </c>
      <c r="AB93" s="462" t="str">
        <f xml:space="preserve"> CHOOSE(Ввод!$FG$22,CHOOSE(Ввод!$FG$5,Ввод!BN224,Ввод!BT224,Ввод!BZ224),CHOOSE(Ввод!$FG$5,Ввод!AT224,Ввод!AZ224,Ввод!BF224))</f>
        <v>-</v>
      </c>
      <c r="AC93" s="463" t="str">
        <f xml:space="preserve"> CHOOSE(Ввод!$FG$22,CHOOSE(Ввод!$FG$5,Ввод!BO224,Ввод!BU224,Ввод!CA224),CHOOSE(Ввод!$FG$5,Ввод!AU224,Ввод!BA224,Ввод!BG224))</f>
        <v>-</v>
      </c>
      <c r="AD93" s="464">
        <f>CHOOSE(Ввод!$FG$5,Ввод!DR94,Ввод!DX94,Ввод!ED94)</f>
        <v>10</v>
      </c>
      <c r="AE93" s="419">
        <f>CHOOSE(Ввод!$FG$5,Ввод!DS94,Ввод!DY94,Ввод!EE94)</f>
        <v>4</v>
      </c>
      <c r="AF93" s="464">
        <f>CHOOSE(Ввод!$FG$5,Ввод!DT94,Ввод!DZ94,Ввод!EF94)</f>
        <v>11</v>
      </c>
      <c r="AG93" s="419">
        <f>CHOOSE(Ввод!$FG$5,Ввод!DU94,Ввод!EA94,Ввод!EG94)</f>
        <v>11</v>
      </c>
      <c r="AH93" s="464">
        <f>CHOOSE(Ввод!$FG$5,Ввод!DV94,Ввод!EB94,Ввод!EH94)</f>
        <v>13</v>
      </c>
      <c r="AI93" s="419">
        <f>CHOOSE(Ввод!$FG$5,Ввод!DW94,Ввод!EC94,Ввод!EI94)</f>
        <v>11</v>
      </c>
      <c r="AJ93" s="704">
        <f xml:space="preserve"> CHOOSE(Ввод!$FG$12,CHOOSE(Ввод!$FG$5,Ввод!EL94,Ввод!ER94,Ввод!EX94),CHOOSE(Ввод!$FG$5,Ввод!CX94,Ввод!DD94,Ввод!DJ94))</f>
        <v>9.6</v>
      </c>
      <c r="AK93" s="705">
        <f xml:space="preserve"> CHOOSE(Ввод!$FG$12,CHOOSE(Ввод!$FG$5,Ввод!EM94,Ввод!ES94,Ввод!EY94),CHOOSE(Ввод!$FG$5,Ввод!CY94,Ввод!DE94,Ввод!DK94))</f>
        <v>47.5</v>
      </c>
      <c r="AL93" s="704">
        <f xml:space="preserve"> CHOOSE(Ввод!$FG$12,CHOOSE(Ввод!$FG$5,Ввод!EN94,Ввод!ET94,Ввод!EZ94),CHOOSE(Ввод!$FG$5,Ввод!CZ94,Ввод!DF94,Ввод!DL94))</f>
        <v>9</v>
      </c>
      <c r="AM93" s="705">
        <f xml:space="preserve"> CHOOSE(Ввод!$FG$12,CHOOSE(Ввод!$FG$5,Ввод!EO94,Ввод!EU94,Ввод!FA94),CHOOSE(Ввод!$FG$5,Ввод!DA94,Ввод!DG94,Ввод!DM94))</f>
        <v>45.1</v>
      </c>
      <c r="AN93" s="704">
        <f xml:space="preserve"> CHOOSE(Ввод!$FG$12,CHOOSE(Ввод!$FG$5,Ввод!EP94,Ввод!EV94,Ввод!FB94),CHOOSE(Ввод!$FG$5,Ввод!DB94,Ввод!DH94,Ввод!DN94))</f>
        <v>8.1999999999999993</v>
      </c>
      <c r="AO93" s="705">
        <f xml:space="preserve"> CHOOSE(Ввод!$FG$12,CHOOSE(Ввод!$FG$5,Ввод!EQ94,Ввод!EW94,Ввод!FC94),CHOOSE(Ввод!$FG$5,Ввод!DC94,Ввод!DI94,Ввод!DO94))</f>
        <v>45.9</v>
      </c>
      <c r="AP93" s="9"/>
      <c r="AQ93" s="9"/>
      <c r="AR93" s="9"/>
      <c r="AS93" s="7"/>
      <c r="AT93" s="7"/>
      <c r="AU93" s="7"/>
      <c r="AV93" s="7"/>
      <c r="AW93" s="7"/>
      <c r="AX93" s="7"/>
      <c r="AY93" s="7"/>
      <c r="AZ93" s="7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</row>
    <row r="94" spans="1:90" ht="12" customHeight="1" x14ac:dyDescent="0.25">
      <c r="A94" s="931">
        <v>91</v>
      </c>
      <c r="B94" s="932" t="str">
        <f>Ст.прогноза!I92</f>
        <v>В-Сиб.</v>
      </c>
      <c r="C94" s="932" t="str">
        <f>Ст.прогноза!D92</f>
        <v>Иркутский</v>
      </c>
      <c r="D94" s="933" t="str">
        <f>Ст.прогноза!E92</f>
        <v>Иркутск</v>
      </c>
      <c r="E94" s="934">
        <f>Ст.прогноза!G92</f>
        <v>5</v>
      </c>
      <c r="F94" s="460" t="str">
        <f>CHOOSE(Ввод!$FG$5,Ввод!AP95,Ввод!AV95,Ввод!BB95)</f>
        <v/>
      </c>
      <c r="G94" s="412" t="str">
        <f>CHOOSE(Ввод!$FG$5,Ввод!AQ95,Ввод!AW95,Ввод!BC95)</f>
        <v/>
      </c>
      <c r="H94" s="460" t="str">
        <f xml:space="preserve"> CHOOSE(Ввод!$FG$5,Ввод!AR95,Ввод!AX95,Ввод!BD95)</f>
        <v/>
      </c>
      <c r="I94" s="412" t="str">
        <f xml:space="preserve"> CHOOSE(Ввод!$FG$5,Ввод!AS95,Ввод!AY95,Ввод!BE95)</f>
        <v/>
      </c>
      <c r="J94" s="460" t="str">
        <f>CHOOSE(Ввод!$FG$5,Ввод!AT95,Ввод!AZ95,Ввод!BF95)</f>
        <v/>
      </c>
      <c r="K94" s="412" t="str">
        <f>CHOOSE(Ввод!$FG$5,Ввод!AU95,Ввод!BA95,Ввод!BG95)</f>
        <v/>
      </c>
      <c r="L94" s="431">
        <f>CHOOSE(Ввод!$FG$5,Ввод!BJ95,Ввод!BP95,Ввод!BV95)</f>
        <v>0</v>
      </c>
      <c r="M94" s="432">
        <f>CHOOSE(Ввод!$FG$5,Ввод!BK95,Ввод!BQ95,Ввод!BW95)</f>
        <v>0</v>
      </c>
      <c r="N94" s="431">
        <f>CHOOSE(Ввод!$FG$5,Ввод!BL95,Ввод!BR95,Ввод!BX95)</f>
        <v>0</v>
      </c>
      <c r="O94" s="432">
        <f>CHOOSE(Ввод!$FG$5,Ввод!BM95,Ввод!BS95,Ввод!BY95)</f>
        <v>0</v>
      </c>
      <c r="P94" s="431">
        <f>CHOOSE(Ввод!$FG$5,Ввод!BN95,Ввод!BT95,Ввод!BZ95)</f>
        <v>0</v>
      </c>
      <c r="Q94" s="433">
        <f>CHOOSE(Ввод!$FG$5,Ввод!BO95,Ввод!BU95,Ввод!CA95)</f>
        <v>0</v>
      </c>
      <c r="R94" s="650">
        <f>CHOOSE(Ввод!$FG$5,Ввод!CD95,Ввод!CJ95,Ввод!CP95)</f>
        <v>8.1</v>
      </c>
      <c r="S94" s="651">
        <f>CHOOSE(Ввод!$FG$5,Ввод!CE95,Ввод!CK95,Ввод!CQ95)</f>
        <v>26.9</v>
      </c>
      <c r="T94" s="650">
        <f>CHOOSE(Ввод!$FG$5,Ввод!CF95,Ввод!CL95,Ввод!CR95)</f>
        <v>5.9</v>
      </c>
      <c r="U94" s="651">
        <f>CHOOSE(Ввод!$FG$5,Ввод!CG95,Ввод!CM95,Ввод!CS95)</f>
        <v>22.8</v>
      </c>
      <c r="V94" s="650">
        <f>CHOOSE(Ввод!$FG$5,Ввод!CH95,Ввод!CN95,Ввод!CT95)</f>
        <v>12.1</v>
      </c>
      <c r="W94" s="651">
        <f>CHOOSE(Ввод!$FG$5,Ввод!CI95,Ввод!CO95,Ввод!CU95)</f>
        <v>25.4</v>
      </c>
      <c r="X94" s="434" t="str">
        <f xml:space="preserve"> CHOOSE(Ввод!$FG$22,CHOOSE(Ввод!$FG$5,Ввод!BJ225,Ввод!BP225,Ввод!BV225),CHOOSE(Ввод!$FG$5,Ввод!AP225,Ввод!AV225,Ввод!BB225))</f>
        <v>-</v>
      </c>
      <c r="Y94" s="417" t="str">
        <f xml:space="preserve"> CHOOSE(Ввод!$FG$22,CHOOSE(Ввод!$FG$5,Ввод!BK225,Ввод!BQ225,Ввод!BW225),CHOOSE(Ввод!$FG$5,Ввод!AQ225,Ввод!AW225,Ввод!BC225))</f>
        <v>-</v>
      </c>
      <c r="Z94" s="434" t="str">
        <f xml:space="preserve"> CHOOSE(Ввод!$FG$22,CHOOSE(Ввод!$FG$5,Ввод!BL225,Ввод!BR225,Ввод!BX225),CHOOSE(Ввод!$FG$5,Ввод!AR225,Ввод!AX225,Ввод!BD225))</f>
        <v>-</v>
      </c>
      <c r="AA94" s="417" t="str">
        <f xml:space="preserve"> CHOOSE(Ввод!$FG$22,CHOOSE(Ввод!$FG$5,Ввод!BM225,Ввод!BS225,Ввод!BY225),CHOOSE(Ввод!$FG$5,Ввод!AS225,Ввод!AY225,Ввод!BE225))</f>
        <v>-</v>
      </c>
      <c r="AB94" s="434" t="str">
        <f xml:space="preserve"> CHOOSE(Ввод!$FG$22,CHOOSE(Ввод!$FG$5,Ввод!BN225,Ввод!BT225,Ввод!BZ225),CHOOSE(Ввод!$FG$5,Ввод!AT225,Ввод!AZ225,Ввод!BF225))</f>
        <v>-</v>
      </c>
      <c r="AC94" s="417" t="str">
        <f xml:space="preserve"> CHOOSE(Ввод!$FG$22,CHOOSE(Ввод!$FG$5,Ввод!BO225,Ввод!BU225,Ввод!CA225),CHOOSE(Ввод!$FG$5,Ввод!AU225,Ввод!BA225,Ввод!BG225))</f>
        <v>-</v>
      </c>
      <c r="AD94" s="435">
        <f>CHOOSE(Ввод!$FG$5,Ввод!DR95,Ввод!DX95,Ввод!ED95)</f>
        <v>10</v>
      </c>
      <c r="AE94" s="436">
        <f>CHOOSE(Ввод!$FG$5,Ввод!DS95,Ввод!DY95,Ввод!EE95)</f>
        <v>8</v>
      </c>
      <c r="AF94" s="435">
        <f>CHOOSE(Ввод!$FG$5,Ввод!DT95,Ввод!DZ95,Ввод!EF95)</f>
        <v>5</v>
      </c>
      <c r="AG94" s="436">
        <f>CHOOSE(Ввод!$FG$5,Ввод!DU95,Ввод!EA95,Ввод!EG95)</f>
        <v>10</v>
      </c>
      <c r="AH94" s="435">
        <f>CHOOSE(Ввод!$FG$5,Ввод!DV95,Ввод!EB95,Ввод!EH95)</f>
        <v>6</v>
      </c>
      <c r="AI94" s="436">
        <f>CHOOSE(Ввод!$FG$5,Ввод!DW95,Ввод!EC95,Ввод!EI95)</f>
        <v>8</v>
      </c>
      <c r="AJ94" s="693">
        <f xml:space="preserve"> CHOOSE(Ввод!$FG$12,CHOOSE(Ввод!$FG$5,Ввод!EL95,Ввод!ER95,Ввод!EX95),CHOOSE(Ввод!$FG$5,Ввод!CX95,Ввод!DD95,Ввод!DJ95))</f>
        <v>6.1</v>
      </c>
      <c r="AK94" s="694">
        <f xml:space="preserve"> CHOOSE(Ввод!$FG$12,CHOOSE(Ввод!$FG$5,Ввод!EM95,Ввод!ES95,Ввод!EY95),CHOOSE(Ввод!$FG$5,Ввод!CY95,Ввод!DE95,Ввод!DK95))</f>
        <v>41.9</v>
      </c>
      <c r="AL94" s="693">
        <f xml:space="preserve"> CHOOSE(Ввод!$FG$12,CHOOSE(Ввод!$FG$5,Ввод!EN95,Ввод!ET95,Ввод!EZ95),CHOOSE(Ввод!$FG$5,Ввод!CZ95,Ввод!DF95,Ввод!DL95))</f>
        <v>3.9000000000000004</v>
      </c>
      <c r="AM94" s="694">
        <f xml:space="preserve"> CHOOSE(Ввод!$FG$12,CHOOSE(Ввод!$FG$5,Ввод!EO95,Ввод!EU95,Ввод!FA95),CHOOSE(Ввод!$FG$5,Ввод!DA95,Ввод!DG95,Ввод!DM95))</f>
        <v>29.8</v>
      </c>
      <c r="AN94" s="693">
        <f xml:space="preserve"> CHOOSE(Ввод!$FG$12,CHOOSE(Ввод!$FG$5,Ввод!EP95,Ввод!EV95,Ввод!FB95),CHOOSE(Ввод!$FG$5,Ввод!DB95,Ввод!DH95,Ввод!DN95))</f>
        <v>10.1</v>
      </c>
      <c r="AO94" s="694">
        <f xml:space="preserve"> CHOOSE(Ввод!$FG$12,CHOOSE(Ввод!$FG$5,Ввод!EQ95,Ввод!EW95,Ввод!FC95),CHOOSE(Ввод!$FG$5,Ввод!DC95,Ввод!DI95,Ввод!DO95))</f>
        <v>40.299999999999997</v>
      </c>
      <c r="AP94" s="9"/>
      <c r="AQ94" s="9"/>
      <c r="AR94" s="9"/>
      <c r="AS94" s="7"/>
      <c r="AT94" s="7"/>
      <c r="AU94" s="7"/>
      <c r="AV94" s="7"/>
      <c r="AW94" s="7"/>
      <c r="AX94" s="7"/>
      <c r="AY94" s="7"/>
      <c r="AZ94" s="7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</row>
    <row r="95" spans="1:90" ht="12" customHeight="1" x14ac:dyDescent="0.25">
      <c r="A95" s="931">
        <v>92</v>
      </c>
      <c r="B95" s="932" t="str">
        <f>Ст.прогноза!I93</f>
        <v>В-Сиб.</v>
      </c>
      <c r="C95" s="932" t="str">
        <f>Ст.прогноза!D93</f>
        <v>Улан-Удэнский</v>
      </c>
      <c r="D95" s="933" t="str">
        <f>Ст.прогноза!E93</f>
        <v>Улан-Удэ</v>
      </c>
      <c r="E95" s="934">
        <f>Ст.прогноза!G93</f>
        <v>5</v>
      </c>
      <c r="F95" s="460" t="str">
        <f>CHOOSE(Ввод!$FG$5,Ввод!AP96,Ввод!AV96,Ввод!BB96)</f>
        <v/>
      </c>
      <c r="G95" s="412" t="str">
        <f>CHOOSE(Ввод!$FG$5,Ввод!AQ96,Ввод!AW96,Ввод!BC96)</f>
        <v/>
      </c>
      <c r="H95" s="460" t="str">
        <f xml:space="preserve"> CHOOSE(Ввод!$FG$5,Ввод!AR96,Ввод!AX96,Ввод!BD96)</f>
        <v/>
      </c>
      <c r="I95" s="412" t="str">
        <f xml:space="preserve"> CHOOSE(Ввод!$FG$5,Ввод!AS96,Ввод!AY96,Ввод!BE96)</f>
        <v/>
      </c>
      <c r="J95" s="460" t="str">
        <f>CHOOSE(Ввод!$FG$5,Ввод!AT96,Ввод!AZ96,Ввод!BF96)</f>
        <v/>
      </c>
      <c r="K95" s="412" t="str">
        <f>CHOOSE(Ввод!$FG$5,Ввод!AU96,Ввод!BA96,Ввод!BG96)</f>
        <v/>
      </c>
      <c r="L95" s="431">
        <f>CHOOSE(Ввод!$FG$5,Ввод!BJ96,Ввод!BP96,Ввод!BV96)</f>
        <v>0</v>
      </c>
      <c r="M95" s="432">
        <f>CHOOSE(Ввод!$FG$5,Ввод!BK96,Ввод!BQ96,Ввод!BW96)</f>
        <v>0</v>
      </c>
      <c r="N95" s="431">
        <f>CHOOSE(Ввод!$FG$5,Ввод!BL96,Ввод!BR96,Ввод!BX96)</f>
        <v>0</v>
      </c>
      <c r="O95" s="432">
        <f>CHOOSE(Ввод!$FG$5,Ввод!BM96,Ввод!BS96,Ввод!BY96)</f>
        <v>0</v>
      </c>
      <c r="P95" s="431">
        <f>CHOOSE(Ввод!$FG$5,Ввод!BN96,Ввод!BT96,Ввод!BZ96)</f>
        <v>0</v>
      </c>
      <c r="Q95" s="433">
        <f>CHOOSE(Ввод!$FG$5,Ввод!BO96,Ввод!BU96,Ввод!CA96)</f>
        <v>0</v>
      </c>
      <c r="R95" s="650">
        <f>CHOOSE(Ввод!$FG$5,Ввод!CD96,Ввод!CJ96,Ввод!CP96)</f>
        <v>7.6999999999999993</v>
      </c>
      <c r="S95" s="651">
        <f>CHOOSE(Ввод!$FG$5,Ввод!CE96,Ввод!CK96,Ввод!CQ96)</f>
        <v>24.9</v>
      </c>
      <c r="T95" s="650">
        <f>CHOOSE(Ввод!$FG$5,Ввод!CF96,Ввод!CL96,Ввод!CR96)</f>
        <v>6.8000000000000007</v>
      </c>
      <c r="U95" s="651">
        <f>CHOOSE(Ввод!$FG$5,Ввод!CG96,Ввод!CM96,Ввод!CS96)</f>
        <v>16.7</v>
      </c>
      <c r="V95" s="650">
        <f>CHOOSE(Ввод!$FG$5,Ввод!CH96,Ввод!CN96,Ввод!CT96)</f>
        <v>12.1</v>
      </c>
      <c r="W95" s="651">
        <f>CHOOSE(Ввод!$FG$5,Ввод!CI96,Ввод!CO96,Ввод!CU96)</f>
        <v>20.6</v>
      </c>
      <c r="X95" s="434" t="str">
        <f xml:space="preserve"> CHOOSE(Ввод!$FG$22,CHOOSE(Ввод!$FG$5,Ввод!BJ226,Ввод!BP226,Ввод!BV226),CHOOSE(Ввод!$FG$5,Ввод!AP226,Ввод!AV226,Ввод!BB226))</f>
        <v>-</v>
      </c>
      <c r="Y95" s="417" t="str">
        <f xml:space="preserve"> CHOOSE(Ввод!$FG$22,CHOOSE(Ввод!$FG$5,Ввод!BK226,Ввод!BQ226,Ввод!BW226),CHOOSE(Ввод!$FG$5,Ввод!AQ226,Ввод!AW226,Ввод!BC226))</f>
        <v>-</v>
      </c>
      <c r="Z95" s="434" t="str">
        <f xml:space="preserve"> CHOOSE(Ввод!$FG$22,CHOOSE(Ввод!$FG$5,Ввод!BL226,Ввод!BR226,Ввод!BX226),CHOOSE(Ввод!$FG$5,Ввод!AR226,Ввод!AX226,Ввод!BD226))</f>
        <v>-</v>
      </c>
      <c r="AA95" s="417" t="str">
        <f xml:space="preserve"> CHOOSE(Ввод!$FG$22,CHOOSE(Ввод!$FG$5,Ввод!BM226,Ввод!BS226,Ввод!BY226),CHOOSE(Ввод!$FG$5,Ввод!AS226,Ввод!AY226,Ввод!BE226))</f>
        <v>-</v>
      </c>
      <c r="AB95" s="434" t="str">
        <f xml:space="preserve"> CHOOSE(Ввод!$FG$22,CHOOSE(Ввод!$FG$5,Ввод!BN226,Ввод!BT226,Ввод!BZ226),CHOOSE(Ввод!$FG$5,Ввод!AT226,Ввод!AZ226,Ввод!BF226))</f>
        <v>-</v>
      </c>
      <c r="AC95" s="417" t="str">
        <f xml:space="preserve"> CHOOSE(Ввод!$FG$22,CHOOSE(Ввод!$FG$5,Ввод!BO226,Ввод!BU226,Ввод!CA226),CHOOSE(Ввод!$FG$5,Ввод!AU226,Ввод!BA226,Ввод!BG226))</f>
        <v>-</v>
      </c>
      <c r="AD95" s="435">
        <f>CHOOSE(Ввод!$FG$5,Ввод!DR96,Ввод!DX96,Ввод!ED96)</f>
        <v>9</v>
      </c>
      <c r="AE95" s="436">
        <f>CHOOSE(Ввод!$FG$5,Ввод!DS96,Ввод!DY96,Ввод!EE96)</f>
        <v>7</v>
      </c>
      <c r="AF95" s="435">
        <f>CHOOSE(Ввод!$FG$5,Ввод!DT96,Ввод!DZ96,Ввод!EF96)</f>
        <v>8</v>
      </c>
      <c r="AG95" s="436">
        <f>CHOOSE(Ввод!$FG$5,Ввод!DU96,Ввод!EA96,Ввод!EG96)</f>
        <v>8</v>
      </c>
      <c r="AH95" s="435">
        <f>CHOOSE(Ввод!$FG$5,Ввод!DV96,Ввод!EB96,Ввод!EH96)</f>
        <v>3</v>
      </c>
      <c r="AI95" s="436">
        <f>CHOOSE(Ввод!$FG$5,Ввод!DW96,Ввод!EC96,Ввод!EI96)</f>
        <v>8</v>
      </c>
      <c r="AJ95" s="693">
        <f xml:space="preserve"> CHOOSE(Ввод!$FG$12,CHOOSE(Ввод!$FG$5,Ввод!EL96,Ввод!ER96,Ввод!EX96),CHOOSE(Ввод!$FG$5,Ввод!CX96,Ввод!DD96,Ввод!DJ96))</f>
        <v>5.6999999999999993</v>
      </c>
      <c r="AK95" s="694">
        <f xml:space="preserve"> CHOOSE(Ввод!$FG$12,CHOOSE(Ввод!$FG$5,Ввод!EM96,Ввод!ES96,Ввод!EY96),CHOOSE(Ввод!$FG$5,Ввод!CY96,Ввод!DE96,Ввод!DK96))</f>
        <v>39.9</v>
      </c>
      <c r="AL95" s="693">
        <f xml:space="preserve"> CHOOSE(Ввод!$FG$12,CHOOSE(Ввод!$FG$5,Ввод!EN96,Ввод!ET96,Ввод!EZ96),CHOOSE(Ввод!$FG$5,Ввод!CZ96,Ввод!DF96,Ввод!DL96))</f>
        <v>4.8000000000000007</v>
      </c>
      <c r="AM95" s="694">
        <f xml:space="preserve"> CHOOSE(Ввод!$FG$12,CHOOSE(Ввод!$FG$5,Ввод!EO96,Ввод!EU96,Ввод!FA96),CHOOSE(Ввод!$FG$5,Ввод!DA96,Ввод!DG96,Ввод!DM96))</f>
        <v>23.7</v>
      </c>
      <c r="AN95" s="693">
        <f xml:space="preserve"> CHOOSE(Ввод!$FG$12,CHOOSE(Ввод!$FG$5,Ввод!EP96,Ввод!EV96,Ввод!FB96),CHOOSE(Ввод!$FG$5,Ввод!DB96,Ввод!DH96,Ввод!DN96))</f>
        <v>10.1</v>
      </c>
      <c r="AO95" s="694">
        <f xml:space="preserve"> CHOOSE(Ввод!$FG$12,CHOOSE(Ввод!$FG$5,Ввод!EQ96,Ввод!EW96,Ввод!FC96),CHOOSE(Ввод!$FG$5,Ввод!DC96,Ввод!DI96,Ввод!DO96))</f>
        <v>31.6</v>
      </c>
      <c r="AP95" s="9"/>
      <c r="AQ95" s="9"/>
      <c r="AR95" s="9"/>
      <c r="AS95" s="7"/>
      <c r="AT95" s="7"/>
      <c r="AU95" s="7"/>
      <c r="AV95" s="7"/>
      <c r="AW95" s="7"/>
      <c r="AX95" s="7"/>
      <c r="AY95" s="7"/>
      <c r="AZ95" s="7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</row>
    <row r="96" spans="1:90" ht="12" customHeight="1" x14ac:dyDescent="0.25">
      <c r="A96" s="931">
        <v>93</v>
      </c>
      <c r="B96" s="932" t="str">
        <f>Ст.прогноза!I94</f>
        <v>В-Сиб.</v>
      </c>
      <c r="C96" s="932" t="str">
        <f>Ст.прогноза!D94</f>
        <v>Северобайкальский</v>
      </c>
      <c r="D96" s="933" t="str">
        <f>Ст.прогноза!E94</f>
        <v>Нижнеангарск</v>
      </c>
      <c r="E96" s="934">
        <f>Ст.прогноза!G94</f>
        <v>5</v>
      </c>
      <c r="F96" s="460" t="str">
        <f>CHOOSE(Ввод!$FG$5,Ввод!AP97,Ввод!AV97,Ввод!BB97)</f>
        <v/>
      </c>
      <c r="G96" s="412" t="str">
        <f>CHOOSE(Ввод!$FG$5,Ввод!AQ97,Ввод!AW97,Ввод!BC97)</f>
        <v/>
      </c>
      <c r="H96" s="460" t="str">
        <f xml:space="preserve"> CHOOSE(Ввод!$FG$5,Ввод!AR97,Ввод!AX97,Ввод!BD97)</f>
        <v/>
      </c>
      <c r="I96" s="412" t="str">
        <f xml:space="preserve"> CHOOSE(Ввод!$FG$5,Ввод!AS97,Ввод!AY97,Ввод!BE97)</f>
        <v/>
      </c>
      <c r="J96" s="460" t="str">
        <f>CHOOSE(Ввод!$FG$5,Ввод!AT97,Ввод!AZ97,Ввод!BF97)</f>
        <v/>
      </c>
      <c r="K96" s="412" t="str">
        <f>CHOOSE(Ввод!$FG$5,Ввод!AU97,Ввод!BA97,Ввод!BG97)</f>
        <v/>
      </c>
      <c r="L96" s="431">
        <f>CHOOSE(Ввод!$FG$5,Ввод!BJ97,Ввод!BP97,Ввод!BV97)</f>
        <v>0</v>
      </c>
      <c r="M96" s="432">
        <f>CHOOSE(Ввод!$FG$5,Ввод!BK97,Ввод!BQ97,Ввод!BW97)</f>
        <v>0</v>
      </c>
      <c r="N96" s="431">
        <f>CHOOSE(Ввод!$FG$5,Ввод!BL97,Ввод!BR97,Ввод!BX97)</f>
        <v>0</v>
      </c>
      <c r="O96" s="432">
        <f>CHOOSE(Ввод!$FG$5,Ввод!BM97,Ввод!BS97,Ввод!BY97)</f>
        <v>0</v>
      </c>
      <c r="P96" s="431">
        <f>CHOOSE(Ввод!$FG$5,Ввод!BN97,Ввод!BT97,Ввод!BZ97)</f>
        <v>0</v>
      </c>
      <c r="Q96" s="433">
        <f>CHOOSE(Ввод!$FG$5,Ввод!BO97,Ввод!BU97,Ввод!CA97)</f>
        <v>0</v>
      </c>
      <c r="R96" s="650">
        <f>CHOOSE(Ввод!$FG$5,Ввод!CD97,Ввод!CJ97,Ввод!CP97)</f>
        <v>4.8</v>
      </c>
      <c r="S96" s="651">
        <f>CHOOSE(Ввод!$FG$5,Ввод!CE97,Ввод!CK97,Ввод!CQ97)</f>
        <v>22</v>
      </c>
      <c r="T96" s="650">
        <f>CHOOSE(Ввод!$FG$5,Ввод!CF97,Ввод!CL97,Ввод!CR97)</f>
        <v>5.6</v>
      </c>
      <c r="U96" s="651">
        <f>CHOOSE(Ввод!$FG$5,Ввод!CG97,Ввод!CM97,Ввод!CS97)</f>
        <v>24.3</v>
      </c>
      <c r="V96" s="650">
        <f>CHOOSE(Ввод!$FG$5,Ввод!CH97,Ввод!CN97,Ввод!CT97)</f>
        <v>6.5</v>
      </c>
      <c r="W96" s="651">
        <f>CHOOSE(Ввод!$FG$5,Ввод!CI97,Ввод!CO97,Ввод!CU97)</f>
        <v>24.5</v>
      </c>
      <c r="X96" s="434" t="str">
        <f xml:space="preserve"> CHOOSE(Ввод!$FG$22,CHOOSE(Ввод!$FG$5,Ввод!BJ227,Ввод!BP227,Ввод!BV227),CHOOSE(Ввод!$FG$5,Ввод!AP227,Ввод!AV227,Ввод!BB227))</f>
        <v>-</v>
      </c>
      <c r="Y96" s="417" t="str">
        <f xml:space="preserve"> CHOOSE(Ввод!$FG$22,CHOOSE(Ввод!$FG$5,Ввод!BK227,Ввод!BQ227,Ввод!BW227),CHOOSE(Ввод!$FG$5,Ввод!AQ227,Ввод!AW227,Ввод!BC227))</f>
        <v>-</v>
      </c>
      <c r="Z96" s="434" t="str">
        <f xml:space="preserve"> CHOOSE(Ввод!$FG$22,CHOOSE(Ввод!$FG$5,Ввод!BL227,Ввод!BR227,Ввод!BX227),CHOOSE(Ввод!$FG$5,Ввод!AR227,Ввод!AX227,Ввод!BD227))</f>
        <v>-</v>
      </c>
      <c r="AA96" s="417" t="str">
        <f xml:space="preserve"> CHOOSE(Ввод!$FG$22,CHOOSE(Ввод!$FG$5,Ввод!BM227,Ввод!BS227,Ввод!BY227),CHOOSE(Ввод!$FG$5,Ввод!AS227,Ввод!AY227,Ввод!BE227))</f>
        <v>-</v>
      </c>
      <c r="AB96" s="434" t="str">
        <f xml:space="preserve"> CHOOSE(Ввод!$FG$22,CHOOSE(Ввод!$FG$5,Ввод!BN227,Ввод!BT227,Ввод!BZ227),CHOOSE(Ввод!$FG$5,Ввод!AT227,Ввод!AZ227,Ввод!BF227))</f>
        <v>-</v>
      </c>
      <c r="AC96" s="417" t="str">
        <f xml:space="preserve"> CHOOSE(Ввод!$FG$22,CHOOSE(Ввод!$FG$5,Ввод!BO227,Ввод!BU227,Ввод!CA227),CHOOSE(Ввод!$FG$5,Ввод!AU227,Ввод!BA227,Ввод!BG227))</f>
        <v>-</v>
      </c>
      <c r="AD96" s="435">
        <f>CHOOSE(Ввод!$FG$5,Ввод!DR97,Ввод!DX97,Ввод!ED97)</f>
        <v>3</v>
      </c>
      <c r="AE96" s="436">
        <f>CHOOSE(Ввод!$FG$5,Ввод!DS97,Ввод!DY97,Ввод!EE97)</f>
        <v>3</v>
      </c>
      <c r="AF96" s="435">
        <f>CHOOSE(Ввод!$FG$5,Ввод!DT97,Ввод!DZ97,Ввод!EF97)</f>
        <v>2</v>
      </c>
      <c r="AG96" s="436">
        <f>CHOOSE(Ввод!$FG$5,Ввод!DU97,Ввод!EA97,Ввод!EG97)</f>
        <v>3</v>
      </c>
      <c r="AH96" s="435">
        <f>CHOOSE(Ввод!$FG$5,Ввод!DV97,Ввод!EB97,Ввод!EH97)</f>
        <v>2</v>
      </c>
      <c r="AI96" s="436">
        <f>CHOOSE(Ввод!$FG$5,Ввод!DW97,Ввод!EC97,Ввод!EI97)</f>
        <v>3</v>
      </c>
      <c r="AJ96" s="693">
        <f xml:space="preserve"> CHOOSE(Ввод!$FG$12,CHOOSE(Ввод!$FG$5,Ввод!EL97,Ввод!ER97,Ввод!EX97),CHOOSE(Ввод!$FG$5,Ввод!CX97,Ввод!DD97,Ввод!DJ97))</f>
        <v>2.8</v>
      </c>
      <c r="AK96" s="694">
        <f xml:space="preserve"> CHOOSE(Ввод!$FG$12,CHOOSE(Ввод!$FG$5,Ввод!EM97,Ввод!ES97,Ввод!EY97),CHOOSE(Ввод!$FG$5,Ввод!CY97,Ввод!DE97,Ввод!DK97))</f>
        <v>37</v>
      </c>
      <c r="AL96" s="693">
        <f xml:space="preserve"> CHOOSE(Ввод!$FG$12,CHOOSE(Ввод!$FG$5,Ввод!EN97,Ввод!ET97,Ввод!EZ97),CHOOSE(Ввод!$FG$5,Ввод!CZ97,Ввод!DF97,Ввод!DL97))</f>
        <v>3.5999999999999996</v>
      </c>
      <c r="AM96" s="694">
        <f xml:space="preserve"> CHOOSE(Ввод!$FG$12,CHOOSE(Ввод!$FG$5,Ввод!EO97,Ввод!EU97,Ввод!FA97),CHOOSE(Ввод!$FG$5,Ввод!DA97,Ввод!DG97,Ввод!DM97))</f>
        <v>39.299999999999997</v>
      </c>
      <c r="AN96" s="693">
        <f xml:space="preserve"> CHOOSE(Ввод!$FG$12,CHOOSE(Ввод!$FG$5,Ввод!EP97,Ввод!EV97,Ввод!FB97),CHOOSE(Ввод!$FG$5,Ввод!DB97,Ввод!DH97,Ввод!DN97))</f>
        <v>4.5</v>
      </c>
      <c r="AO96" s="694">
        <f xml:space="preserve"> CHOOSE(Ввод!$FG$12,CHOOSE(Ввод!$FG$5,Ввод!EQ97,Ввод!EW97,Ввод!FC97),CHOOSE(Ввод!$FG$5,Ввод!DC97,Ввод!DI97,Ввод!DO97))</f>
        <v>39.5</v>
      </c>
      <c r="AP96" s="9"/>
      <c r="AQ96" s="9"/>
      <c r="AR96" s="9"/>
      <c r="AS96" s="7"/>
      <c r="AT96" s="7"/>
      <c r="AU96" s="7"/>
      <c r="AV96" s="7"/>
      <c r="AW96" s="7"/>
      <c r="AX96" s="7"/>
      <c r="AY96" s="7"/>
      <c r="AZ96" s="7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</row>
    <row r="97" spans="1:90" ht="12" customHeight="1" x14ac:dyDescent="0.25">
      <c r="A97" s="931">
        <v>94</v>
      </c>
      <c r="B97" s="932" t="str">
        <f>Ст.прогноза!I95</f>
        <v>В-Сиб.</v>
      </c>
      <c r="C97" s="932" t="str">
        <f>Ст.прогноза!D95</f>
        <v>Северобайкальский</v>
      </c>
      <c r="D97" s="933" t="str">
        <f>Ст.прогноза!E95</f>
        <v>Новый Уоян</v>
      </c>
      <c r="E97" s="934">
        <f>Ст.прогноза!G95</f>
        <v>5</v>
      </c>
      <c r="F97" s="460" t="str">
        <f>CHOOSE(Ввод!$FG$5,Ввод!AP98,Ввод!AV98,Ввод!BB98)</f>
        <v/>
      </c>
      <c r="G97" s="412" t="str">
        <f>CHOOSE(Ввод!$FG$5,Ввод!AQ98,Ввод!AW98,Ввод!BC98)</f>
        <v/>
      </c>
      <c r="H97" s="460" t="str">
        <f xml:space="preserve"> CHOOSE(Ввод!$FG$5,Ввод!AR98,Ввод!AX98,Ввод!BD98)</f>
        <v/>
      </c>
      <c r="I97" s="412" t="str">
        <f xml:space="preserve"> CHOOSE(Ввод!$FG$5,Ввод!AS98,Ввод!AY98,Ввод!BE98)</f>
        <v/>
      </c>
      <c r="J97" s="460" t="str">
        <f>CHOOSE(Ввод!$FG$5,Ввод!AT98,Ввод!AZ98,Ввод!BF98)</f>
        <v/>
      </c>
      <c r="K97" s="412" t="str">
        <f>CHOOSE(Ввод!$FG$5,Ввод!AU98,Ввод!BA98,Ввод!BG98)</f>
        <v/>
      </c>
      <c r="L97" s="431">
        <f>CHOOSE(Ввод!$FG$5,Ввод!BJ98,Ввод!BP98,Ввод!BV98)</f>
        <v>0</v>
      </c>
      <c r="M97" s="432">
        <f>CHOOSE(Ввод!$FG$5,Ввод!BK98,Ввод!BQ98,Ввод!BW98)</f>
        <v>0</v>
      </c>
      <c r="N97" s="431">
        <f>CHOOSE(Ввод!$FG$5,Ввод!BL98,Ввод!BR98,Ввод!BX98)</f>
        <v>0</v>
      </c>
      <c r="O97" s="432">
        <f>CHOOSE(Ввод!$FG$5,Ввод!BM98,Ввод!BS98,Ввод!BY98)</f>
        <v>0</v>
      </c>
      <c r="P97" s="431">
        <f>CHOOSE(Ввод!$FG$5,Ввод!BN98,Ввод!BT98,Ввод!BZ98)</f>
        <v>0</v>
      </c>
      <c r="Q97" s="433">
        <f>CHOOSE(Ввод!$FG$5,Ввод!BO98,Ввод!BU98,Ввод!CA98)</f>
        <v>0</v>
      </c>
      <c r="R97" s="650">
        <f>CHOOSE(Ввод!$FG$5,Ввод!CD98,Ввод!CJ98,Ввод!CP98)</f>
        <v>6.5</v>
      </c>
      <c r="S97" s="651">
        <f>CHOOSE(Ввод!$FG$5,Ввод!CE98,Ввод!CK98,Ввод!CQ98)</f>
        <v>27</v>
      </c>
      <c r="T97" s="650">
        <f>CHOOSE(Ввод!$FG$5,Ввод!CF98,Ввод!CL98,Ввод!CR98)</f>
        <v>7.6999999999999993</v>
      </c>
      <c r="U97" s="651">
        <f>CHOOSE(Ввод!$FG$5,Ввод!CG98,Ввод!CM98,Ввод!CS98)</f>
        <v>28.9</v>
      </c>
      <c r="V97" s="650">
        <f>CHOOSE(Ввод!$FG$5,Ввод!CH98,Ввод!CN98,Ввод!CT98)</f>
        <v>9.5</v>
      </c>
      <c r="W97" s="651">
        <f>CHOOSE(Ввод!$FG$5,Ввод!CI98,Ввод!CO98,Ввод!CU98)</f>
        <v>29.9</v>
      </c>
      <c r="X97" s="434" t="str">
        <f xml:space="preserve"> CHOOSE(Ввод!$FG$22,CHOOSE(Ввод!$FG$5,Ввод!BJ228,Ввод!BP228,Ввод!BV228),CHOOSE(Ввод!$FG$5,Ввод!AP228,Ввод!AV228,Ввод!BB228))</f>
        <v>-</v>
      </c>
      <c r="Y97" s="417" t="str">
        <f xml:space="preserve"> CHOOSE(Ввод!$FG$22,CHOOSE(Ввод!$FG$5,Ввод!BK228,Ввод!BQ228,Ввод!BW228),CHOOSE(Ввод!$FG$5,Ввод!AQ228,Ввод!AW228,Ввод!BC228))</f>
        <v>-</v>
      </c>
      <c r="Z97" s="434" t="str">
        <f xml:space="preserve"> CHOOSE(Ввод!$FG$22,CHOOSE(Ввод!$FG$5,Ввод!BL228,Ввод!BR228,Ввод!BX228),CHOOSE(Ввод!$FG$5,Ввод!AR228,Ввод!AX228,Ввод!BD228))</f>
        <v>-</v>
      </c>
      <c r="AA97" s="417" t="str">
        <f xml:space="preserve"> CHOOSE(Ввод!$FG$22,CHOOSE(Ввод!$FG$5,Ввод!BM228,Ввод!BS228,Ввод!BY228),CHOOSE(Ввод!$FG$5,Ввод!AS228,Ввод!AY228,Ввод!BE228))</f>
        <v>-</v>
      </c>
      <c r="AB97" s="434" t="str">
        <f xml:space="preserve"> CHOOSE(Ввод!$FG$22,CHOOSE(Ввод!$FG$5,Ввод!BN228,Ввод!BT228,Ввод!BZ228),CHOOSE(Ввод!$FG$5,Ввод!AT228,Ввод!AZ228,Ввод!BF228))</f>
        <v>-</v>
      </c>
      <c r="AC97" s="417" t="str">
        <f xml:space="preserve"> CHOOSE(Ввод!$FG$22,CHOOSE(Ввод!$FG$5,Ввод!BO228,Ввод!BU228,Ввод!CA228),CHOOSE(Ввод!$FG$5,Ввод!AU228,Ввод!BA228,Ввод!BG228))</f>
        <v>-</v>
      </c>
      <c r="AD97" s="435">
        <f>CHOOSE(Ввод!$FG$5,Ввод!DR98,Ввод!DX98,Ввод!ED98)</f>
        <v>3</v>
      </c>
      <c r="AE97" s="436">
        <f>CHOOSE(Ввод!$FG$5,Ввод!DS98,Ввод!DY98,Ввод!EE98)</f>
        <v>3</v>
      </c>
      <c r="AF97" s="435">
        <f>CHOOSE(Ввод!$FG$5,Ввод!DT98,Ввод!DZ98,Ввод!EF98)</f>
        <v>2</v>
      </c>
      <c r="AG97" s="436">
        <f>CHOOSE(Ввод!$FG$5,Ввод!DU98,Ввод!EA98,Ввод!EG98)</f>
        <v>3</v>
      </c>
      <c r="AH97" s="435">
        <f>CHOOSE(Ввод!$FG$5,Ввод!DV98,Ввод!EB98,Ввод!EH98)</f>
        <v>2</v>
      </c>
      <c r="AI97" s="436">
        <f>CHOOSE(Ввод!$FG$5,Ввод!DW98,Ввод!EC98,Ввод!EI98)</f>
        <v>3</v>
      </c>
      <c r="AJ97" s="693">
        <f xml:space="preserve"> CHOOSE(Ввод!$FG$12,CHOOSE(Ввод!$FG$5,Ввод!EL98,Ввод!ER98,Ввод!EX98),CHOOSE(Ввод!$FG$5,Ввод!CX98,Ввод!DD98,Ввод!DJ98))</f>
        <v>4.5</v>
      </c>
      <c r="AK97" s="694">
        <f xml:space="preserve"> CHOOSE(Ввод!$FG$12,CHOOSE(Ввод!$FG$5,Ввод!EM98,Ввод!ES98,Ввод!EY98),CHOOSE(Ввод!$FG$5,Ввод!CY98,Ввод!DE98,Ввод!DK98))</f>
        <v>42</v>
      </c>
      <c r="AL97" s="693">
        <f xml:space="preserve"> CHOOSE(Ввод!$FG$12,CHOOSE(Ввод!$FG$5,Ввод!EN98,Ввод!ET98,Ввод!EZ98),CHOOSE(Ввод!$FG$5,Ввод!CZ98,Ввод!DF98,Ввод!DL98))</f>
        <v>5.6999999999999993</v>
      </c>
      <c r="AM97" s="694">
        <f xml:space="preserve"> CHOOSE(Ввод!$FG$12,CHOOSE(Ввод!$FG$5,Ввод!EO98,Ввод!EU98,Ввод!FA98),CHOOSE(Ввод!$FG$5,Ввод!DA98,Ввод!DG98,Ввод!DM98))</f>
        <v>43.9</v>
      </c>
      <c r="AN97" s="693">
        <f xml:space="preserve"> CHOOSE(Ввод!$FG$12,CHOOSE(Ввод!$FG$5,Ввод!EP98,Ввод!EV98,Ввод!FB98),CHOOSE(Ввод!$FG$5,Ввод!DB98,Ввод!DH98,Ввод!DN98))</f>
        <v>7.5</v>
      </c>
      <c r="AO97" s="694">
        <f xml:space="preserve"> CHOOSE(Ввод!$FG$12,CHOOSE(Ввод!$FG$5,Ввод!EQ98,Ввод!EW98,Ввод!FC98),CHOOSE(Ввод!$FG$5,Ввод!DC98,Ввод!DI98,Ввод!DO98))</f>
        <v>44.9</v>
      </c>
      <c r="AP97" s="9"/>
      <c r="AQ97" s="9"/>
      <c r="AR97" s="9"/>
      <c r="AS97" s="7"/>
      <c r="AT97" s="7"/>
      <c r="AU97" s="7"/>
      <c r="AV97" s="7"/>
      <c r="AW97" s="7"/>
      <c r="AX97" s="7"/>
      <c r="AY97" s="7"/>
      <c r="AZ97" s="7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</row>
    <row r="98" spans="1:90" ht="12" customHeight="1" x14ac:dyDescent="0.25">
      <c r="A98" s="947">
        <v>95</v>
      </c>
      <c r="B98" s="948" t="str">
        <f>Ст.прогноза!I96</f>
        <v>В-Сиб.</v>
      </c>
      <c r="C98" s="948" t="str">
        <f>Ст.прогноза!D96</f>
        <v>Северобайкальский</v>
      </c>
      <c r="D98" s="949" t="str">
        <f>Ст.прогноза!E96</f>
        <v>Новая Чара</v>
      </c>
      <c r="E98" s="950">
        <f>Ст.прогноза!G96</f>
        <v>6</v>
      </c>
      <c r="F98" s="1017" t="str">
        <f>CHOOSE(Ввод!$FG$5,Ввод!AP99,Ввод!AV99,Ввод!BB99)</f>
        <v/>
      </c>
      <c r="G98" s="1018" t="str">
        <f>CHOOSE(Ввод!$FG$5,Ввод!AQ99,Ввод!AW99,Ввод!BC99)</f>
        <v/>
      </c>
      <c r="H98" s="1017" t="str">
        <f xml:space="preserve"> CHOOSE(Ввод!$FG$5,Ввод!AR99,Ввод!AX99,Ввод!BD99)</f>
        <v/>
      </c>
      <c r="I98" s="1018" t="str">
        <f xml:space="preserve"> CHOOSE(Ввод!$FG$5,Ввод!AS99,Ввод!AY99,Ввод!BE99)</f>
        <v/>
      </c>
      <c r="J98" s="1017" t="str">
        <f>CHOOSE(Ввод!$FG$5,Ввод!AT99,Ввод!AZ99,Ввод!BF99)</f>
        <v/>
      </c>
      <c r="K98" s="1018" t="str">
        <f>CHOOSE(Ввод!$FG$5,Ввод!AU99,Ввод!BA99,Ввод!BG99)</f>
        <v/>
      </c>
      <c r="L98" s="466">
        <f>CHOOSE(Ввод!$FG$5,Ввод!BJ99,Ввод!BP99,Ввод!BV99)</f>
        <v>0</v>
      </c>
      <c r="M98" s="471">
        <f>CHOOSE(Ввод!$FG$5,Ввод!BK99,Ввод!BQ99,Ввод!BW99)</f>
        <v>0</v>
      </c>
      <c r="N98" s="466">
        <f>CHOOSE(Ввод!$FG$5,Ввод!BL99,Ввод!BR99,Ввод!BX99)</f>
        <v>0</v>
      </c>
      <c r="O98" s="471">
        <f>CHOOSE(Ввод!$FG$5,Ввод!BM99,Ввод!BS99,Ввод!BY99)</f>
        <v>0</v>
      </c>
      <c r="P98" s="466">
        <f>CHOOSE(Ввод!$FG$5,Ввод!BN99,Ввод!BT99,Ввод!BZ99)</f>
        <v>0</v>
      </c>
      <c r="Q98" s="472">
        <f>CHOOSE(Ввод!$FG$5,Ввод!BO99,Ввод!BU99,Ввод!CA99)</f>
        <v>0</v>
      </c>
      <c r="R98" s="652">
        <f>CHOOSE(Ввод!$FG$5,Ввод!CD99,Ввод!CJ99,Ввод!CP99)</f>
        <v>1.5</v>
      </c>
      <c r="S98" s="653">
        <f>CHOOSE(Ввод!$FG$5,Ввод!CE99,Ввод!CK99,Ввод!CQ99)</f>
        <v>21.1</v>
      </c>
      <c r="T98" s="652">
        <f>CHOOSE(Ввод!$FG$5,Ввод!CF99,Ввод!CL99,Ввод!CR99)</f>
        <v>4.5999999999999996</v>
      </c>
      <c r="U98" s="653">
        <f>CHOOSE(Ввод!$FG$5,Ввод!CG99,Ввод!CM99,Ввод!CS99)</f>
        <v>24.3</v>
      </c>
      <c r="V98" s="652">
        <f>CHOOSE(Ввод!$FG$5,Ввод!CH99,Ввод!CN99,Ввод!CT99)</f>
        <v>7</v>
      </c>
      <c r="W98" s="653">
        <f>CHOOSE(Ввод!$FG$5,Ввод!CI99,Ввод!CO99,Ввод!CU99)</f>
        <v>23.5</v>
      </c>
      <c r="X98" s="473" t="str">
        <f xml:space="preserve"> CHOOSE(Ввод!$FG$22,CHOOSE(Ввод!$FG$5,Ввод!BJ229,Ввод!BP229,Ввод!BV229),CHOOSE(Ввод!$FG$5,Ввод!AP229,Ввод!AV229,Ввод!BB229))</f>
        <v>-</v>
      </c>
      <c r="Y98" s="474" t="str">
        <f xml:space="preserve"> CHOOSE(Ввод!$FG$22,CHOOSE(Ввод!$FG$5,Ввод!BK229,Ввод!BQ229,Ввод!BW229),CHOOSE(Ввод!$FG$5,Ввод!AQ229,Ввод!AW229,Ввод!BC229))</f>
        <v>-</v>
      </c>
      <c r="Z98" s="473" t="str">
        <f xml:space="preserve"> CHOOSE(Ввод!$FG$22,CHOOSE(Ввод!$FG$5,Ввод!BL229,Ввод!BR229,Ввод!BX229),CHOOSE(Ввод!$FG$5,Ввод!AR229,Ввод!AX229,Ввод!BD229))</f>
        <v>-</v>
      </c>
      <c r="AA98" s="474" t="str">
        <f xml:space="preserve"> CHOOSE(Ввод!$FG$22,CHOOSE(Ввод!$FG$5,Ввод!BM229,Ввод!BS229,Ввод!BY229),CHOOSE(Ввод!$FG$5,Ввод!AS229,Ввод!AY229,Ввод!BE229))</f>
        <v>-</v>
      </c>
      <c r="AB98" s="473" t="str">
        <f xml:space="preserve"> CHOOSE(Ввод!$FG$22,CHOOSE(Ввод!$FG$5,Ввод!BN229,Ввод!BT229,Ввод!BZ229),CHOOSE(Ввод!$FG$5,Ввод!AT229,Ввод!AZ229,Ввод!BF229))</f>
        <v>-</v>
      </c>
      <c r="AC98" s="474" t="str">
        <f xml:space="preserve"> CHOOSE(Ввод!$FG$22,CHOOSE(Ввод!$FG$5,Ввод!BO229,Ввод!BU229,Ввод!CA229),CHOOSE(Ввод!$FG$5,Ввод!AU229,Ввод!BA229,Ввод!BG229))</f>
        <v>-</v>
      </c>
      <c r="AD98" s="475">
        <f>CHOOSE(Ввод!$FG$5,Ввод!DR99,Ввод!DX99,Ввод!ED99)</f>
        <v>2</v>
      </c>
      <c r="AE98" s="476">
        <f>CHOOSE(Ввод!$FG$5,Ввод!DS99,Ввод!DY99,Ввод!EE99)</f>
        <v>3</v>
      </c>
      <c r="AF98" s="475">
        <f>CHOOSE(Ввод!$FG$5,Ввод!DT99,Ввод!DZ99,Ввод!EF99)</f>
        <v>2</v>
      </c>
      <c r="AG98" s="476">
        <f>CHOOSE(Ввод!$FG$5,Ввод!DU99,Ввод!EA99,Ввод!EG99)</f>
        <v>4</v>
      </c>
      <c r="AH98" s="475">
        <f>CHOOSE(Ввод!$FG$5,Ввод!DV99,Ввод!EB99,Ввод!EH99)</f>
        <v>3</v>
      </c>
      <c r="AI98" s="476">
        <f>CHOOSE(Ввод!$FG$5,Ввод!DW99,Ввод!EC99,Ввод!EI99)</f>
        <v>3</v>
      </c>
      <c r="AJ98" s="695">
        <f xml:space="preserve"> CHOOSE(Ввод!$FG$12,CHOOSE(Ввод!$FG$5,Ввод!EL99,Ввод!ER99,Ввод!EX99),CHOOSE(Ввод!$FG$5,Ввод!CX99,Ввод!DD99,Ввод!DJ99))</f>
        <v>-0.5</v>
      </c>
      <c r="AK98" s="696">
        <f xml:space="preserve"> CHOOSE(Ввод!$FG$12,CHOOSE(Ввод!$FG$5,Ввод!EM99,Ввод!ES99,Ввод!EY99),CHOOSE(Ввод!$FG$5,Ввод!CY99,Ввод!DE99,Ввод!DK99))</f>
        <v>36.1</v>
      </c>
      <c r="AL98" s="695">
        <f xml:space="preserve"> CHOOSE(Ввод!$FG$12,CHOOSE(Ввод!$FG$5,Ввод!EN99,Ввод!ET99,Ввод!EZ99),CHOOSE(Ввод!$FG$5,Ввод!CZ99,Ввод!DF99,Ввод!DL99))</f>
        <v>2.5999999999999996</v>
      </c>
      <c r="AM98" s="696">
        <f xml:space="preserve"> CHOOSE(Ввод!$FG$12,CHOOSE(Ввод!$FG$5,Ввод!EO99,Ввод!EU99,Ввод!FA99),CHOOSE(Ввод!$FG$5,Ввод!DA99,Ввод!DG99,Ввод!DM99))</f>
        <v>39.299999999999997</v>
      </c>
      <c r="AN98" s="702">
        <f xml:space="preserve"> CHOOSE(Ввод!$FG$12,CHOOSE(Ввод!$FG$5,Ввод!EP99,Ввод!EV99,Ввод!FB99),CHOOSE(Ввод!$FG$5,Ввод!DB99,Ввод!DH99,Ввод!DN99))</f>
        <v>5</v>
      </c>
      <c r="AO98" s="703">
        <f xml:space="preserve"> CHOOSE(Ввод!$FG$12,CHOOSE(Ввод!$FG$5,Ввод!EQ99,Ввод!EW99,Ввод!FC99),CHOOSE(Ввод!$FG$5,Ввод!DC99,Ввод!DI99,Ввод!DO99))</f>
        <v>30.2</v>
      </c>
      <c r="AP98" s="9"/>
      <c r="AQ98" s="9"/>
      <c r="AR98" s="9"/>
      <c r="AS98" s="7"/>
      <c r="AT98" s="7"/>
      <c r="AU98" s="7"/>
      <c r="AV98" s="7"/>
      <c r="AW98" s="7"/>
      <c r="AX98" s="7"/>
      <c r="AY98" s="7"/>
      <c r="AZ98" s="7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</row>
    <row r="99" spans="1:90" ht="12" customHeight="1" x14ac:dyDescent="0.25">
      <c r="A99" s="943">
        <v>96</v>
      </c>
      <c r="B99" s="944" t="str">
        <f>Ст.прогноза!I97</f>
        <v>Заб.</v>
      </c>
      <c r="C99" s="944" t="str">
        <f>Ст.прогноза!D97</f>
        <v>Читинский</v>
      </c>
      <c r="D99" s="945" t="str">
        <f>Ст.прогноза!E97</f>
        <v>Чита</v>
      </c>
      <c r="E99" s="946">
        <f>Ст.прогноза!G97</f>
        <v>5</v>
      </c>
      <c r="F99" s="411" t="str">
        <f>CHOOSE(Ввод!$FG$5,Ввод!AP100,Ввод!AV100,Ввод!BB100)</f>
        <v/>
      </c>
      <c r="G99" s="480" t="str">
        <f>CHOOSE(Ввод!$FG$5,Ввод!AQ100,Ввод!AW100,Ввод!BC100)</f>
        <v/>
      </c>
      <c r="H99" s="411" t="str">
        <f xml:space="preserve"> CHOOSE(Ввод!$FG$5,Ввод!AR100,Ввод!AX100,Ввод!BD100)</f>
        <v/>
      </c>
      <c r="I99" s="480" t="str">
        <f xml:space="preserve"> CHOOSE(Ввод!$FG$5,Ввод!AS100,Ввод!AY100,Ввод!BE100)</f>
        <v/>
      </c>
      <c r="J99" s="411" t="str">
        <f>CHOOSE(Ввод!$FG$5,Ввод!AT100,Ввод!AZ100,Ввод!BF100)</f>
        <v>·</v>
      </c>
      <c r="K99" s="480" t="str">
        <f>CHOOSE(Ввод!$FG$5,Ввод!AU100,Ввод!BA100,Ввод!BG100)</f>
        <v>··</v>
      </c>
      <c r="L99" s="461">
        <f>CHOOSE(Ввод!$FG$5,Ввод!BJ100,Ввод!BP100,Ввод!BV100)</f>
        <v>0</v>
      </c>
      <c r="M99" s="414">
        <f>CHOOSE(Ввод!$FG$5,Ввод!BK100,Ввод!BQ100,Ввод!BW100)</f>
        <v>0</v>
      </c>
      <c r="N99" s="461">
        <f>CHOOSE(Ввод!$FG$5,Ввод!BL100,Ввод!BR100,Ввод!BX100)</f>
        <v>0</v>
      </c>
      <c r="O99" s="414">
        <f>CHOOSE(Ввод!$FG$5,Ввод!BM100,Ввод!BS100,Ввод!BY100)</f>
        <v>0</v>
      </c>
      <c r="P99" s="461">
        <f>CHOOSE(Ввод!$FG$5,Ввод!BN100,Ввод!BT100,Ввод!BZ100)</f>
        <v>2</v>
      </c>
      <c r="Q99" s="415">
        <f>CHOOSE(Ввод!$FG$5,Ввод!BO100,Ввод!BU100,Ввод!CA100)</f>
        <v>3</v>
      </c>
      <c r="R99" s="658">
        <f>CHOOSE(Ввод!$FG$5,Ввод!CD100,Ввод!CJ100,Ввод!CP100)</f>
        <v>5</v>
      </c>
      <c r="S99" s="659">
        <f>CHOOSE(Ввод!$FG$5,Ввод!CE100,Ввод!CK100,Ввод!CQ100)</f>
        <v>23.8</v>
      </c>
      <c r="T99" s="658">
        <f>CHOOSE(Ввод!$FG$5,Ввод!CF100,Ввод!CL100,Ввод!CR100)</f>
        <v>10.1</v>
      </c>
      <c r="U99" s="659">
        <f>CHOOSE(Ввод!$FG$5,Ввод!CG100,Ввод!CM100,Ввод!CS100)</f>
        <v>23.5</v>
      </c>
      <c r="V99" s="658">
        <f>CHOOSE(Ввод!$FG$5,Ввод!CH100,Ввод!CN100,Ввод!CT100)</f>
        <v>11.1</v>
      </c>
      <c r="W99" s="659">
        <f>CHOOSE(Ввод!$FG$5,Ввод!CI100,Ввод!CO100,Ввод!CU100)</f>
        <v>13.2</v>
      </c>
      <c r="X99" s="462" t="str">
        <f xml:space="preserve"> CHOOSE(Ввод!$FG$22,CHOOSE(Ввод!$FG$5,Ввод!BJ230,Ввод!BP230,Ввод!BV230),CHOOSE(Ввод!$FG$5,Ввод!AP230,Ввод!AV230,Ввод!BB230))</f>
        <v>-</v>
      </c>
      <c r="Y99" s="463" t="str">
        <f xml:space="preserve"> CHOOSE(Ввод!$FG$22,CHOOSE(Ввод!$FG$5,Ввод!BK230,Ввод!BQ230,Ввод!BW230),CHOOSE(Ввод!$FG$5,Ввод!AQ230,Ввод!AW230,Ввод!BC230))</f>
        <v>-</v>
      </c>
      <c r="Z99" s="462" t="str">
        <f xml:space="preserve"> CHOOSE(Ввод!$FG$22,CHOOSE(Ввод!$FG$5,Ввод!BL230,Ввод!BR230,Ввод!BX230),CHOOSE(Ввод!$FG$5,Ввод!AR230,Ввод!AX230,Ввод!BD230))</f>
        <v>-</v>
      </c>
      <c r="AA99" s="463" t="str">
        <f xml:space="preserve"> CHOOSE(Ввод!$FG$22,CHOOSE(Ввод!$FG$5,Ввод!BM230,Ввод!BS230,Ввод!BY230),CHOOSE(Ввод!$FG$5,Ввод!AS230,Ввод!AY230,Ввод!BE230))</f>
        <v>-</v>
      </c>
      <c r="AB99" s="462" t="str">
        <f xml:space="preserve"> CHOOSE(Ввод!$FG$22,CHOOSE(Ввод!$FG$5,Ввод!BN230,Ввод!BT230,Ввод!BZ230),CHOOSE(Ввод!$FG$5,Ввод!AT230,Ввод!AZ230,Ввод!BF230))</f>
        <v>-</v>
      </c>
      <c r="AC99" s="463" t="str">
        <f xml:space="preserve"> CHOOSE(Ввод!$FG$22,CHOOSE(Ввод!$FG$5,Ввод!BO230,Ввод!BU230,Ввод!CA230),CHOOSE(Ввод!$FG$5,Ввод!AU230,Ввод!BA230,Ввод!BG230))</f>
        <v>-</v>
      </c>
      <c r="AD99" s="464">
        <f>CHOOSE(Ввод!$FG$5,Ввод!DR100,Ввод!DX100,Ввод!ED100)</f>
        <v>12</v>
      </c>
      <c r="AE99" s="419">
        <f>CHOOSE(Ввод!$FG$5,Ввод!DS100,Ввод!DY100,Ввод!EE100)</f>
        <v>8</v>
      </c>
      <c r="AF99" s="464">
        <f>CHOOSE(Ввод!$FG$5,Ввод!DT100,Ввод!DZ100,Ввод!EF100)</f>
        <v>6</v>
      </c>
      <c r="AG99" s="419">
        <f>CHOOSE(Ввод!$FG$5,Ввод!DU100,Ввод!EA100,Ввод!EG100)</f>
        <v>8</v>
      </c>
      <c r="AH99" s="464">
        <f>CHOOSE(Ввод!$FG$5,Ввод!DV100,Ввод!EB100,Ввод!EH100)</f>
        <v>4</v>
      </c>
      <c r="AI99" s="419">
        <f>CHOOSE(Ввод!$FG$5,Ввод!DW100,Ввод!EC100,Ввод!EI100)</f>
        <v>10</v>
      </c>
      <c r="AJ99" s="704">
        <f xml:space="preserve"> CHOOSE(Ввод!$FG$12,CHOOSE(Ввод!$FG$5,Ввод!EL100,Ввод!ER100,Ввод!EX100),CHOOSE(Ввод!$FG$5,Ввод!CX100,Ввод!DD100,Ввод!DJ100))</f>
        <v>3</v>
      </c>
      <c r="AK99" s="705">
        <f xml:space="preserve"> CHOOSE(Ввод!$FG$12,CHOOSE(Ввод!$FG$5,Ввод!EM100,Ввод!ES100,Ввод!EY100),CHOOSE(Ввод!$FG$5,Ввод!CY100,Ввод!DE100,Ввод!DK100))</f>
        <v>38.799999999999997</v>
      </c>
      <c r="AL99" s="704">
        <f xml:space="preserve"> CHOOSE(Ввод!$FG$12,CHOOSE(Ввод!$FG$5,Ввод!EN100,Ввод!ET100,Ввод!EZ100),CHOOSE(Ввод!$FG$5,Ввод!CZ100,Ввод!DF100,Ввод!DL100))</f>
        <v>8.1</v>
      </c>
      <c r="AM99" s="705">
        <f xml:space="preserve"> CHOOSE(Ввод!$FG$12,CHOOSE(Ввод!$FG$5,Ввод!EO100,Ввод!EU100,Ввод!FA100),CHOOSE(Ввод!$FG$5,Ввод!DA100,Ввод!DG100,Ввод!DM100))</f>
        <v>30.5</v>
      </c>
      <c r="AN99" s="708">
        <f xml:space="preserve"> CHOOSE(Ввод!$FG$12,CHOOSE(Ввод!$FG$5,Ввод!EP100,Ввод!EV100,Ввод!FB100),CHOOSE(Ввод!$FG$5,Ввод!DB100,Ввод!DH100,Ввод!DN100))</f>
        <v>9.1</v>
      </c>
      <c r="AO99" s="709">
        <f xml:space="preserve"> CHOOSE(Ввод!$FG$12,CHOOSE(Ввод!$FG$5,Ввод!EQ100,Ввод!EW100,Ввод!FC100),CHOOSE(Ввод!$FG$5,Ввод!DC100,Ввод!DI100,Ввод!DO100))</f>
        <v>18.7</v>
      </c>
      <c r="AP99" s="9"/>
      <c r="AQ99" s="9"/>
      <c r="AR99" s="9"/>
      <c r="AS99" s="7"/>
      <c r="AT99" s="7"/>
      <c r="AU99" s="7"/>
      <c r="AV99" s="7"/>
      <c r="AW99" s="7"/>
      <c r="AX99" s="7"/>
      <c r="AY99" s="7"/>
      <c r="AZ99" s="7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</row>
    <row r="100" spans="1:90" ht="12" customHeight="1" x14ac:dyDescent="0.25">
      <c r="A100" s="931">
        <v>97</v>
      </c>
      <c r="B100" s="932" t="str">
        <f>Ст.прогноза!I98</f>
        <v>Заб.</v>
      </c>
      <c r="C100" s="932" t="str">
        <f>Ст.прогноза!D98</f>
        <v>Могочинский</v>
      </c>
      <c r="D100" s="933" t="str">
        <f>Ст.прогноза!E98</f>
        <v>Могоча</v>
      </c>
      <c r="E100" s="934">
        <f>Ст.прогноза!G98</f>
        <v>5</v>
      </c>
      <c r="F100" s="460" t="str">
        <f>CHOOSE(Ввод!$FG$5,Ввод!AP101,Ввод!AV101,Ввод!BB101)</f>
        <v/>
      </c>
      <c r="G100" s="412" t="str">
        <f>CHOOSE(Ввод!$FG$5,Ввод!AQ101,Ввод!AW101,Ввод!BC101)</f>
        <v/>
      </c>
      <c r="H100" s="460" t="str">
        <f xml:space="preserve"> CHOOSE(Ввод!$FG$5,Ввод!AR101,Ввод!AX101,Ввод!BD101)</f>
        <v/>
      </c>
      <c r="I100" s="412" t="str">
        <f xml:space="preserve"> CHOOSE(Ввод!$FG$5,Ввод!AS101,Ввод!AY101,Ввод!BE101)</f>
        <v/>
      </c>
      <c r="J100" s="460" t="str">
        <f>CHOOSE(Ввод!$FG$5,Ввод!AT101,Ввод!AZ101,Ввод!BF101)</f>
        <v/>
      </c>
      <c r="K100" s="412" t="str">
        <f>CHOOSE(Ввод!$FG$5,Ввод!AU101,Ввод!BA101,Ввод!BG101)</f>
        <v/>
      </c>
      <c r="L100" s="431">
        <f>CHOOSE(Ввод!$FG$5,Ввод!BJ101,Ввод!BP101,Ввод!BV101)</f>
        <v>0</v>
      </c>
      <c r="M100" s="432">
        <f>CHOOSE(Ввод!$FG$5,Ввод!BK101,Ввод!BQ101,Ввод!BW101)</f>
        <v>0</v>
      </c>
      <c r="N100" s="431">
        <f>CHOOSE(Ввод!$FG$5,Ввод!BL101,Ввод!BR101,Ввод!BX101)</f>
        <v>0</v>
      </c>
      <c r="O100" s="432">
        <f>CHOOSE(Ввод!$FG$5,Ввод!BM101,Ввод!BS101,Ввод!BY101)</f>
        <v>0</v>
      </c>
      <c r="P100" s="431">
        <f>CHOOSE(Ввод!$FG$5,Ввод!BN101,Ввод!BT101,Ввод!BZ101)</f>
        <v>0</v>
      </c>
      <c r="Q100" s="433">
        <f>CHOOSE(Ввод!$FG$5,Ввод!BO101,Ввод!BU101,Ввод!CA101)</f>
        <v>0</v>
      </c>
      <c r="R100" s="650">
        <f>CHOOSE(Ввод!$FG$5,Ввод!CD101,Ввод!CJ101,Ввод!CP101)</f>
        <v>3.4000000000000004</v>
      </c>
      <c r="S100" s="651">
        <f>CHOOSE(Ввод!$FG$5,Ввод!CE101,Ввод!CK101,Ввод!CQ101)</f>
        <v>23.1</v>
      </c>
      <c r="T100" s="650">
        <f>CHOOSE(Ввод!$FG$5,Ввод!CF101,Ввод!CL101,Ввод!CR101)</f>
        <v>9.1999999999999993</v>
      </c>
      <c r="U100" s="651">
        <f>CHOOSE(Ввод!$FG$5,Ввод!CG101,Ввод!CM101,Ввод!CS101)</f>
        <v>26.5</v>
      </c>
      <c r="V100" s="650">
        <f>CHOOSE(Ввод!$FG$5,Ввод!CH101,Ввод!CN101,Ввод!CT101)</f>
        <v>11.6</v>
      </c>
      <c r="W100" s="651">
        <f>CHOOSE(Ввод!$FG$5,Ввод!CI101,Ввод!CO101,Ввод!CU101)</f>
        <v>24.2</v>
      </c>
      <c r="X100" s="434" t="str">
        <f xml:space="preserve"> CHOOSE(Ввод!$FG$22,CHOOSE(Ввод!$FG$5,Ввод!BJ231,Ввод!BP231,Ввод!BV231),CHOOSE(Ввод!$FG$5,Ввод!AP231,Ввод!AV231,Ввод!BB231))</f>
        <v>-</v>
      </c>
      <c r="Y100" s="417" t="str">
        <f xml:space="preserve"> CHOOSE(Ввод!$FG$22,CHOOSE(Ввод!$FG$5,Ввод!BK231,Ввод!BQ231,Ввод!BW231),CHOOSE(Ввод!$FG$5,Ввод!AQ231,Ввод!AW231,Ввод!BC231))</f>
        <v>-</v>
      </c>
      <c r="Z100" s="434" t="str">
        <f xml:space="preserve"> CHOOSE(Ввод!$FG$22,CHOOSE(Ввод!$FG$5,Ввод!BL231,Ввод!BR231,Ввод!BX231),CHOOSE(Ввод!$FG$5,Ввод!AR231,Ввод!AX231,Ввод!BD231))</f>
        <v>-</v>
      </c>
      <c r="AA100" s="417" t="str">
        <f xml:space="preserve"> CHOOSE(Ввод!$FG$22,CHOOSE(Ввод!$FG$5,Ввод!BM231,Ввод!BS231,Ввод!BY231),CHOOSE(Ввод!$FG$5,Ввод!AS231,Ввод!AY231,Ввод!BE231))</f>
        <v>-</v>
      </c>
      <c r="AB100" s="434" t="str">
        <f xml:space="preserve"> CHOOSE(Ввод!$FG$22,CHOOSE(Ввод!$FG$5,Ввод!BN231,Ввод!BT231,Ввод!BZ231),CHOOSE(Ввод!$FG$5,Ввод!AT231,Ввод!AZ231,Ввод!BF231))</f>
        <v>-</v>
      </c>
      <c r="AC100" s="417" t="str">
        <f xml:space="preserve"> CHOOSE(Ввод!$FG$22,CHOOSE(Ввод!$FG$5,Ввод!BO231,Ввод!BU231,Ввод!CA231),CHOOSE(Ввод!$FG$5,Ввод!AU231,Ввод!BA231,Ввод!BG231))</f>
        <v>-</v>
      </c>
      <c r="AD100" s="435">
        <f>CHOOSE(Ввод!$FG$5,Ввод!DR101,Ввод!DX101,Ввод!ED101)</f>
        <v>7</v>
      </c>
      <c r="AE100" s="436">
        <f>CHOOSE(Ввод!$FG$5,Ввод!DS101,Ввод!DY101,Ввод!EE101)</f>
        <v>6</v>
      </c>
      <c r="AF100" s="435">
        <f>CHOOSE(Ввод!$FG$5,Ввод!DT101,Ввод!DZ101,Ввод!EF101)</f>
        <v>4</v>
      </c>
      <c r="AG100" s="436">
        <f>CHOOSE(Ввод!$FG$5,Ввод!DU101,Ввод!EA101,Ввод!EG101)</f>
        <v>5</v>
      </c>
      <c r="AH100" s="435">
        <f>CHOOSE(Ввод!$FG$5,Ввод!DV101,Ввод!EB101,Ввод!EH101)</f>
        <v>4</v>
      </c>
      <c r="AI100" s="436">
        <f>CHOOSE(Ввод!$FG$5,Ввод!DW101,Ввод!EC101,Ввод!EI101)</f>
        <v>4</v>
      </c>
      <c r="AJ100" s="693">
        <f xml:space="preserve"> CHOOSE(Ввод!$FG$12,CHOOSE(Ввод!$FG$5,Ввод!EL101,Ввод!ER101,Ввод!EX101),CHOOSE(Ввод!$FG$5,Ввод!CX101,Ввод!DD101,Ввод!DJ101))</f>
        <v>1.4000000000000004</v>
      </c>
      <c r="AK100" s="694">
        <f xml:space="preserve"> CHOOSE(Ввод!$FG$12,CHOOSE(Ввод!$FG$5,Ввод!EM101,Ввод!ES101,Ввод!EY101),CHOOSE(Ввод!$FG$5,Ввод!CY101,Ввод!DE101,Ввод!DK101))</f>
        <v>38.1</v>
      </c>
      <c r="AL100" s="693">
        <f xml:space="preserve"> CHOOSE(Ввод!$FG$12,CHOOSE(Ввод!$FG$5,Ввод!EN101,Ввод!ET101,Ввод!EZ101),CHOOSE(Ввод!$FG$5,Ввод!CZ101,Ввод!DF101,Ввод!DL101))</f>
        <v>7.1999999999999993</v>
      </c>
      <c r="AM100" s="694">
        <f xml:space="preserve"> CHOOSE(Ввод!$FG$12,CHOOSE(Ввод!$FG$5,Ввод!EO101,Ввод!EU101,Ввод!FA101),CHOOSE(Ввод!$FG$5,Ввод!DA101,Ввод!DG101,Ввод!DM101))</f>
        <v>41.5</v>
      </c>
      <c r="AN100" s="693">
        <f xml:space="preserve"> CHOOSE(Ввод!$FG$12,CHOOSE(Ввод!$FG$5,Ввод!EP101,Ввод!EV101,Ввод!FB101),CHOOSE(Ввод!$FG$5,Ввод!DB101,Ввод!DH101,Ввод!DN101))</f>
        <v>9.6</v>
      </c>
      <c r="AO100" s="694">
        <f xml:space="preserve"> CHOOSE(Ввод!$FG$12,CHOOSE(Ввод!$FG$5,Ввод!EQ101,Ввод!EW101,Ввод!FC101),CHOOSE(Ввод!$FG$5,Ввод!DC101,Ввод!DI101,Ввод!DO101))</f>
        <v>31.2</v>
      </c>
      <c r="AP100" s="9"/>
      <c r="AQ100" s="9"/>
      <c r="AR100" s="9"/>
      <c r="AS100" s="7"/>
      <c r="AT100" s="7"/>
      <c r="AU100" s="7"/>
      <c r="AV100" s="7"/>
      <c r="AW100" s="7"/>
      <c r="AX100" s="7"/>
      <c r="AY100" s="7"/>
      <c r="AZ100" s="7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</row>
    <row r="101" spans="1:90" ht="12" customHeight="1" x14ac:dyDescent="0.25">
      <c r="A101" s="931">
        <v>98</v>
      </c>
      <c r="B101" s="932" t="str">
        <f>Ст.прогноза!I99</f>
        <v>Заб.</v>
      </c>
      <c r="C101" s="932" t="str">
        <f>Ст.прогноза!D99</f>
        <v>Борзинский</v>
      </c>
      <c r="D101" s="933" t="str">
        <f>Ст.прогноза!E99</f>
        <v>Борзя</v>
      </c>
      <c r="E101" s="934">
        <f>Ст.прогноза!G99</f>
        <v>5</v>
      </c>
      <c r="F101" s="460" t="str">
        <f>CHOOSE(Ввод!$FG$5,Ввод!AP102,Ввод!AV102,Ввод!BB102)</f>
        <v>·</v>
      </c>
      <c r="G101" s="412" t="str">
        <f>CHOOSE(Ввод!$FG$5,Ввод!AQ102,Ввод!AW102,Ввод!BC102)</f>
        <v>··</v>
      </c>
      <c r="H101" s="460" t="str">
        <f xml:space="preserve"> CHOOSE(Ввод!$FG$5,Ввод!AR102,Ввод!AX102,Ввод!BD102)</f>
        <v>··</v>
      </c>
      <c r="I101" s="412" t="str">
        <f xml:space="preserve"> CHOOSE(Ввод!$FG$5,Ввод!AS102,Ввод!AY102,Ввод!BE102)</f>
        <v>··</v>
      </c>
      <c r="J101" s="460" t="str">
        <f>CHOOSE(Ввод!$FG$5,Ввод!AT102,Ввод!AZ102,Ввод!BF102)</f>
        <v>···</v>
      </c>
      <c r="K101" s="412" t="str">
        <f>CHOOSE(Ввод!$FG$5,Ввод!AU102,Ввод!BA102,Ввод!BG102)</f>
        <v>··</v>
      </c>
      <c r="L101" s="431">
        <f>CHOOSE(Ввод!$FG$5,Ввод!BJ102,Ввод!BP102,Ввод!BV102)</f>
        <v>2</v>
      </c>
      <c r="M101" s="432">
        <f>CHOOSE(Ввод!$FG$5,Ввод!BK102,Ввод!BQ102,Ввод!BW102)</f>
        <v>10</v>
      </c>
      <c r="N101" s="431">
        <f>CHOOSE(Ввод!$FG$5,Ввод!BL102,Ввод!BR102,Ввод!BX102)</f>
        <v>3</v>
      </c>
      <c r="O101" s="432">
        <f>CHOOSE(Ввод!$FG$5,Ввод!BM102,Ввод!BS102,Ввод!BY102)</f>
        <v>10</v>
      </c>
      <c r="P101" s="431">
        <f>CHOOSE(Ввод!$FG$5,Ввод!BN102,Ввод!BT102,Ввод!BZ102)</f>
        <v>20</v>
      </c>
      <c r="Q101" s="433">
        <f>CHOOSE(Ввод!$FG$5,Ввод!BO102,Ввод!BU102,Ввод!CA102)</f>
        <v>5</v>
      </c>
      <c r="R101" s="650">
        <f>CHOOSE(Ввод!$FG$5,Ввод!CD102,Ввод!CJ102,Ввод!CP102)</f>
        <v>11.9</v>
      </c>
      <c r="S101" s="651">
        <f>CHOOSE(Ввод!$FG$5,Ввод!CE102,Ввод!CK102,Ввод!CQ102)</f>
        <v>11.6</v>
      </c>
      <c r="T101" s="650">
        <f>CHOOSE(Ввод!$FG$5,Ввод!CF102,Ввод!CL102,Ввод!CR102)</f>
        <v>12.2</v>
      </c>
      <c r="U101" s="651">
        <f>CHOOSE(Ввод!$FG$5,Ввод!CG102,Ввод!CM102,Ввод!CS102)</f>
        <v>12.7</v>
      </c>
      <c r="V101" s="650">
        <f>CHOOSE(Ввод!$FG$5,Ввод!CH102,Ввод!CN102,Ввод!CT102)</f>
        <v>11.2</v>
      </c>
      <c r="W101" s="651">
        <f>CHOOSE(Ввод!$FG$5,Ввод!CI102,Ввод!CO102,Ввод!CU102)</f>
        <v>18.8</v>
      </c>
      <c r="X101" s="434" t="str">
        <f xml:space="preserve"> CHOOSE(Ввод!$FG$22,CHOOSE(Ввод!$FG$5,Ввод!BJ232,Ввод!BP232,Ввод!BV232),CHOOSE(Ввод!$FG$5,Ввод!AP232,Ввод!AV232,Ввод!BB232))</f>
        <v>-</v>
      </c>
      <c r="Y101" s="417" t="str">
        <f xml:space="preserve"> CHOOSE(Ввод!$FG$22,CHOOSE(Ввод!$FG$5,Ввод!BK232,Ввод!BQ232,Ввод!BW232),CHOOSE(Ввод!$FG$5,Ввод!AQ232,Ввод!AW232,Ввод!BC232))</f>
        <v>-</v>
      </c>
      <c r="Z101" s="434" t="str">
        <f xml:space="preserve"> CHOOSE(Ввод!$FG$22,CHOOSE(Ввод!$FG$5,Ввод!BL232,Ввод!BR232,Ввод!BX232),CHOOSE(Ввод!$FG$5,Ввод!AR232,Ввод!AX232,Ввод!BD232))</f>
        <v>-</v>
      </c>
      <c r="AA101" s="417" t="str">
        <f xml:space="preserve"> CHOOSE(Ввод!$FG$22,CHOOSE(Ввод!$FG$5,Ввод!BM232,Ввод!BS232,Ввод!BY232),CHOOSE(Ввод!$FG$5,Ввод!AS232,Ввод!AY232,Ввод!BE232))</f>
        <v>-</v>
      </c>
      <c r="AB101" s="434" t="str">
        <f xml:space="preserve"> CHOOSE(Ввод!$FG$22,CHOOSE(Ввод!$FG$5,Ввод!BN232,Ввод!BT232,Ввод!BZ232),CHOOSE(Ввод!$FG$5,Ввод!AT232,Ввод!AZ232,Ввод!BF232))</f>
        <v>-</v>
      </c>
      <c r="AC101" s="417" t="str">
        <f xml:space="preserve"> CHOOSE(Ввод!$FG$22,CHOOSE(Ввод!$FG$5,Ввод!BO232,Ввод!BU232,Ввод!CA232),CHOOSE(Ввод!$FG$5,Ввод!AU232,Ввод!BA232,Ввод!BG232))</f>
        <v>-</v>
      </c>
      <c r="AD101" s="435">
        <f>CHOOSE(Ввод!$FG$5,Ввод!DR102,Ввод!DX102,Ввод!ED102)</f>
        <v>18</v>
      </c>
      <c r="AE101" s="436">
        <f>CHOOSE(Ввод!$FG$5,Ввод!DS102,Ввод!DY102,Ввод!EE102)</f>
        <v>19</v>
      </c>
      <c r="AF101" s="435">
        <f>CHOOSE(Ввод!$FG$5,Ввод!DT102,Ввод!DZ102,Ввод!EF102)</f>
        <v>17</v>
      </c>
      <c r="AG101" s="436">
        <f>CHOOSE(Ввод!$FG$5,Ввод!DU102,Ввод!EA102,Ввод!EG102)</f>
        <v>18</v>
      </c>
      <c r="AH101" s="435">
        <f>CHOOSE(Ввод!$FG$5,Ввод!DV102,Ввод!EB102,Ввод!EH102)</f>
        <v>14</v>
      </c>
      <c r="AI101" s="436">
        <f>CHOOSE(Ввод!$FG$5,Ввод!DW102,Ввод!EC102,Ввод!EI102)</f>
        <v>10</v>
      </c>
      <c r="AJ101" s="693">
        <f xml:space="preserve"> CHOOSE(Ввод!$FG$12,CHOOSE(Ввод!$FG$5,Ввод!EL102,Ввод!ER102,Ввод!EX102),CHOOSE(Ввод!$FG$5,Ввод!CX102,Ввод!DD102,Ввод!DJ102))</f>
        <v>9.9</v>
      </c>
      <c r="AK101" s="694">
        <f xml:space="preserve"> CHOOSE(Ввод!$FG$12,CHOOSE(Ввод!$FG$5,Ввод!EM102,Ввод!ES102,Ввод!EY102),CHOOSE(Ввод!$FG$5,Ввод!CY102,Ввод!DE102,Ввод!DK102))</f>
        <v>15.6</v>
      </c>
      <c r="AL101" s="693">
        <f xml:space="preserve"> CHOOSE(Ввод!$FG$12,CHOOSE(Ввод!$FG$5,Ввод!EN102,Ввод!ET102,Ввод!EZ102),CHOOSE(Ввод!$FG$5,Ввод!CZ102,Ввод!DF102,Ввод!DL102))</f>
        <v>10.199999999999999</v>
      </c>
      <c r="AM101" s="694">
        <f xml:space="preserve"> CHOOSE(Ввод!$FG$12,CHOOSE(Ввод!$FG$5,Ввод!EO102,Ввод!EU102,Ввод!FA102),CHOOSE(Ввод!$FG$5,Ввод!DA102,Ввод!DG102,Ввод!DM102))</f>
        <v>16.7</v>
      </c>
      <c r="AN101" s="693">
        <f xml:space="preserve"> CHOOSE(Ввод!$FG$12,CHOOSE(Ввод!$FG$5,Ввод!EP102,Ввод!EV102,Ввод!FB102),CHOOSE(Ввод!$FG$5,Ввод!DB102,Ввод!DH102,Ввод!DN102))</f>
        <v>9.1999999999999993</v>
      </c>
      <c r="AO101" s="694">
        <f xml:space="preserve"> CHOOSE(Ввод!$FG$12,CHOOSE(Ввод!$FG$5,Ввод!EQ102,Ввод!EW102,Ввод!FC102),CHOOSE(Ввод!$FG$5,Ввод!DC102,Ввод!DI102,Ввод!DO102))</f>
        <v>31.8</v>
      </c>
      <c r="AP101" s="9"/>
      <c r="AQ101" s="9"/>
      <c r="AR101" s="9"/>
      <c r="AS101" s="7"/>
      <c r="AT101" s="7"/>
      <c r="AU101" s="7"/>
      <c r="AV101" s="7"/>
      <c r="AW101" s="7"/>
      <c r="AX101" s="7"/>
      <c r="AY101" s="7"/>
      <c r="AZ101" s="7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</row>
    <row r="102" spans="1:90" ht="12" customHeight="1" x14ac:dyDescent="0.25">
      <c r="A102" s="931">
        <v>99</v>
      </c>
      <c r="B102" s="932" t="str">
        <f>Ст.прогноза!I100</f>
        <v>Заб.</v>
      </c>
      <c r="C102" s="932" t="str">
        <f>Ст.прогноза!D100</f>
        <v>Свободненский</v>
      </c>
      <c r="D102" s="933" t="str">
        <f>Ст.прогноза!E100</f>
        <v>Свободный</v>
      </c>
      <c r="E102" s="934">
        <f>Ст.прогноза!G100</f>
        <v>5</v>
      </c>
      <c r="F102" s="460" t="str">
        <f>CHOOSE(Ввод!$FG$5,Ввод!AP103,Ввод!AV103,Ввод!BB103)</f>
        <v/>
      </c>
      <c r="G102" s="412" t="str">
        <f>CHOOSE(Ввод!$FG$5,Ввод!AQ103,Ввод!AW103,Ввод!BC103)</f>
        <v/>
      </c>
      <c r="H102" s="460" t="str">
        <f xml:space="preserve"> CHOOSE(Ввод!$FG$5,Ввод!AR103,Ввод!AX103,Ввод!BD103)</f>
        <v/>
      </c>
      <c r="I102" s="412" t="str">
        <f xml:space="preserve"> CHOOSE(Ввод!$FG$5,Ввод!AS103,Ввод!AY103,Ввод!BE103)</f>
        <v/>
      </c>
      <c r="J102" s="460" t="str">
        <f>CHOOSE(Ввод!$FG$5,Ввод!AT103,Ввод!AZ103,Ввод!BF103)</f>
        <v/>
      </c>
      <c r="K102" s="412" t="str">
        <f>CHOOSE(Ввод!$FG$5,Ввод!AU103,Ввод!BA103,Ввод!BG103)</f>
        <v/>
      </c>
      <c r="L102" s="431">
        <f>CHOOSE(Ввод!$FG$5,Ввод!BJ103,Ввод!BP103,Ввод!BV103)</f>
        <v>0</v>
      </c>
      <c r="M102" s="432">
        <f>CHOOSE(Ввод!$FG$5,Ввод!BK103,Ввод!BQ103,Ввод!BW103)</f>
        <v>0</v>
      </c>
      <c r="N102" s="431">
        <f>CHOOSE(Ввод!$FG$5,Ввод!BL103,Ввод!BR103,Ввод!BX103)</f>
        <v>0</v>
      </c>
      <c r="O102" s="432">
        <f>CHOOSE(Ввод!$FG$5,Ввод!BM103,Ввод!BS103,Ввод!BY103)</f>
        <v>0</v>
      </c>
      <c r="P102" s="431">
        <f>CHOOSE(Ввод!$FG$5,Ввод!BN103,Ввод!BT103,Ввод!BZ103)</f>
        <v>0</v>
      </c>
      <c r="Q102" s="433">
        <f>CHOOSE(Ввод!$FG$5,Ввод!BO103,Ввод!BU103,Ввод!CA103)</f>
        <v>0</v>
      </c>
      <c r="R102" s="650">
        <f>CHOOSE(Ввод!$FG$5,Ввод!CD103,Ввод!CJ103,Ввод!CP103)</f>
        <v>14.4</v>
      </c>
      <c r="S102" s="651">
        <f>CHOOSE(Ввод!$FG$5,Ввод!CE103,Ввод!CK103,Ввод!CQ103)</f>
        <v>23.8</v>
      </c>
      <c r="T102" s="650">
        <f>CHOOSE(Ввод!$FG$5,Ввод!CF103,Ввод!CL103,Ввод!CR103)</f>
        <v>13.9</v>
      </c>
      <c r="U102" s="651">
        <f>CHOOSE(Ввод!$FG$5,Ввод!CG103,Ввод!CM103,Ввод!CS103)</f>
        <v>27.4</v>
      </c>
      <c r="V102" s="650">
        <f>CHOOSE(Ввод!$FG$5,Ввод!CH103,Ввод!CN103,Ввод!CT103)</f>
        <v>14.5</v>
      </c>
      <c r="W102" s="651">
        <f>CHOOSE(Ввод!$FG$5,Ввод!CI103,Ввод!CO103,Ввод!CU103)</f>
        <v>24.6</v>
      </c>
      <c r="X102" s="434" t="str">
        <f xml:space="preserve"> CHOOSE(Ввод!$FG$22,CHOOSE(Ввод!$FG$5,Ввод!BJ233,Ввод!BP233,Ввод!BV233),CHOOSE(Ввод!$FG$5,Ввод!AP233,Ввод!AV233,Ввод!BB233))</f>
        <v>-</v>
      </c>
      <c r="Y102" s="417" t="str">
        <f xml:space="preserve"> CHOOSE(Ввод!$FG$22,CHOOSE(Ввод!$FG$5,Ввод!BK233,Ввод!BQ233,Ввод!BW233),CHOOSE(Ввод!$FG$5,Ввод!AQ233,Ввод!AW233,Ввод!BC233))</f>
        <v>-</v>
      </c>
      <c r="Z102" s="434" t="str">
        <f xml:space="preserve"> CHOOSE(Ввод!$FG$22,CHOOSE(Ввод!$FG$5,Ввод!BL233,Ввод!BR233,Ввод!BX233),CHOOSE(Ввод!$FG$5,Ввод!AR233,Ввод!AX233,Ввод!BD233))</f>
        <v>-</v>
      </c>
      <c r="AA102" s="417" t="str">
        <f xml:space="preserve"> CHOOSE(Ввод!$FG$22,CHOOSE(Ввод!$FG$5,Ввод!BM233,Ввод!BS233,Ввод!BY233),CHOOSE(Ввод!$FG$5,Ввод!AS233,Ввод!AY233,Ввод!BE233))</f>
        <v>-</v>
      </c>
      <c r="AB102" s="434" t="str">
        <f xml:space="preserve"> CHOOSE(Ввод!$FG$22,CHOOSE(Ввод!$FG$5,Ввод!BN233,Ввод!BT233,Ввод!BZ233),CHOOSE(Ввод!$FG$5,Ввод!AT233,Ввод!AZ233,Ввод!BF233))</f>
        <v>-</v>
      </c>
      <c r="AC102" s="417" t="str">
        <f xml:space="preserve"> CHOOSE(Ввод!$FG$22,CHOOSE(Ввод!$FG$5,Ввод!BO233,Ввод!BU233,Ввод!CA233),CHOOSE(Ввод!$FG$5,Ввод!AU233,Ввод!BA233,Ввод!BG233))</f>
        <v>-</v>
      </c>
      <c r="AD102" s="435">
        <f>CHOOSE(Ввод!$FG$5,Ввод!DR103,Ввод!DX103,Ввод!ED103)</f>
        <v>10</v>
      </c>
      <c r="AE102" s="436">
        <f>CHOOSE(Ввод!$FG$5,Ввод!DS103,Ввод!DY103,Ввод!EE103)</f>
        <v>8</v>
      </c>
      <c r="AF102" s="435">
        <f>CHOOSE(Ввод!$FG$5,Ввод!DT103,Ввод!DZ103,Ввод!EF103)</f>
        <v>6</v>
      </c>
      <c r="AG102" s="436">
        <f>CHOOSE(Ввод!$FG$5,Ввод!DU103,Ввод!EA103,Ввод!EG103)</f>
        <v>6</v>
      </c>
      <c r="AH102" s="435">
        <f>CHOOSE(Ввод!$FG$5,Ввод!DV103,Ввод!EB103,Ввод!EH103)</f>
        <v>5</v>
      </c>
      <c r="AI102" s="436">
        <f>CHOOSE(Ввод!$FG$5,Ввод!DW103,Ввод!EC103,Ввод!EI103)</f>
        <v>3</v>
      </c>
      <c r="AJ102" s="693">
        <f xml:space="preserve"> CHOOSE(Ввод!$FG$12,CHOOSE(Ввод!$FG$5,Ввод!EL103,Ввод!ER103,Ввод!EX103),CHOOSE(Ввод!$FG$5,Ввод!CX103,Ввод!DD103,Ввод!DJ103))</f>
        <v>12.4</v>
      </c>
      <c r="AK102" s="694">
        <f xml:space="preserve"> CHOOSE(Ввод!$FG$12,CHOOSE(Ввод!$FG$5,Ввод!EM103,Ввод!ES103,Ввод!EY103),CHOOSE(Ввод!$FG$5,Ввод!CY103,Ввод!DE103,Ввод!DK103))</f>
        <v>30.8</v>
      </c>
      <c r="AL102" s="693">
        <f xml:space="preserve"> CHOOSE(Ввод!$FG$12,CHOOSE(Ввод!$FG$5,Ввод!EN103,Ввод!ET103,Ввод!EZ103),CHOOSE(Ввод!$FG$5,Ввод!CZ103,Ввод!DF103,Ввод!DL103))</f>
        <v>11.9</v>
      </c>
      <c r="AM102" s="694">
        <f xml:space="preserve"> CHOOSE(Ввод!$FG$12,CHOOSE(Ввод!$FG$5,Ввод!EO103,Ввод!EU103,Ввод!FA103),CHOOSE(Ввод!$FG$5,Ввод!DA103,Ввод!DG103,Ввод!DM103))</f>
        <v>42.4</v>
      </c>
      <c r="AN102" s="693">
        <f xml:space="preserve"> CHOOSE(Ввод!$FG$12,CHOOSE(Ввод!$FG$5,Ввод!EP103,Ввод!EV103,Ввод!FB103),CHOOSE(Ввод!$FG$5,Ввод!DB103,Ввод!DH103,Ввод!DN103))</f>
        <v>12.5</v>
      </c>
      <c r="AO102" s="694">
        <f xml:space="preserve"> CHOOSE(Ввод!$FG$12,CHOOSE(Ввод!$FG$5,Ввод!EQ103,Ввод!EW103,Ввод!FC103),CHOOSE(Ввод!$FG$5,Ввод!DC103,Ввод!DI103,Ввод!DO103))</f>
        <v>31.6</v>
      </c>
      <c r="AP102" s="9"/>
      <c r="AQ102" s="9"/>
      <c r="AR102" s="9"/>
      <c r="AS102" s="7"/>
      <c r="AT102" s="7"/>
      <c r="AU102" s="7"/>
      <c r="AV102" s="7"/>
      <c r="AW102" s="7"/>
      <c r="AX102" s="7"/>
      <c r="AY102" s="7"/>
      <c r="AZ102" s="7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</row>
    <row r="103" spans="1:90" ht="12" customHeight="1" x14ac:dyDescent="0.25">
      <c r="A103" s="931">
        <v>100</v>
      </c>
      <c r="B103" s="932" t="str">
        <f>Ст.прогноза!I101</f>
        <v>Заб.</v>
      </c>
      <c r="C103" s="932" t="str">
        <f>Ст.прогноза!D101</f>
        <v>Могочинский</v>
      </c>
      <c r="D103" s="933" t="str">
        <f>Ст.прогноза!E101</f>
        <v>Сковородино</v>
      </c>
      <c r="E103" s="934">
        <f>Ст.прогноза!G101</f>
        <v>5</v>
      </c>
      <c r="F103" s="460" t="str">
        <f>CHOOSE(Ввод!$FG$5,Ввод!AP104,Ввод!AV104,Ввод!BB104)</f>
        <v/>
      </c>
      <c r="G103" s="412" t="str">
        <f>CHOOSE(Ввод!$FG$5,Ввод!AQ104,Ввод!AW104,Ввод!BC104)</f>
        <v/>
      </c>
      <c r="H103" s="460" t="str">
        <f xml:space="preserve"> CHOOSE(Ввод!$FG$5,Ввод!AR104,Ввод!AX104,Ввод!BD104)</f>
        <v/>
      </c>
      <c r="I103" s="412" t="str">
        <f xml:space="preserve"> CHOOSE(Ввод!$FG$5,Ввод!AS104,Ввод!AY104,Ввод!BE104)</f>
        <v/>
      </c>
      <c r="J103" s="460" t="str">
        <f>CHOOSE(Ввод!$FG$5,Ввод!AT104,Ввод!AZ104,Ввод!BF104)</f>
        <v/>
      </c>
      <c r="K103" s="412" t="str">
        <f>CHOOSE(Ввод!$FG$5,Ввод!AU104,Ввод!BA104,Ввод!BG104)</f>
        <v/>
      </c>
      <c r="L103" s="431">
        <f>CHOOSE(Ввод!$FG$5,Ввод!BJ104,Ввод!BP104,Ввод!BV104)</f>
        <v>0</v>
      </c>
      <c r="M103" s="432">
        <f>CHOOSE(Ввод!$FG$5,Ввод!BK104,Ввод!BQ104,Ввод!BW104)</f>
        <v>0</v>
      </c>
      <c r="N103" s="431">
        <f>CHOOSE(Ввод!$FG$5,Ввод!BL104,Ввод!BR104,Ввод!BX104)</f>
        <v>0</v>
      </c>
      <c r="O103" s="432">
        <f>CHOOSE(Ввод!$FG$5,Ввод!BM104,Ввод!BS104,Ввод!BY104)</f>
        <v>0</v>
      </c>
      <c r="P103" s="431">
        <f>CHOOSE(Ввод!$FG$5,Ввод!BN104,Ввод!BT104,Ввод!BZ104)</f>
        <v>0</v>
      </c>
      <c r="Q103" s="433">
        <f>CHOOSE(Ввод!$FG$5,Ввод!BO104,Ввод!BU104,Ввод!CA104)</f>
        <v>0</v>
      </c>
      <c r="R103" s="650">
        <f>CHOOSE(Ввод!$FG$5,Ввод!CD104,Ввод!CJ104,Ввод!CP104)</f>
        <v>4.3</v>
      </c>
      <c r="S103" s="651">
        <f>CHOOSE(Ввод!$FG$5,Ввод!CE104,Ввод!CK104,Ввод!CQ104)</f>
        <v>25.8</v>
      </c>
      <c r="T103" s="650">
        <f>CHOOSE(Ввод!$FG$5,Ввод!CF104,Ввод!CL104,Ввод!CR104)</f>
        <v>10.9</v>
      </c>
      <c r="U103" s="651">
        <f>CHOOSE(Ввод!$FG$5,Ввод!CG104,Ввод!CM104,Ввод!CS104)</f>
        <v>28.4</v>
      </c>
      <c r="V103" s="650">
        <f>CHOOSE(Ввод!$FG$5,Ввод!CH104,Ввод!CN104,Ввод!CT104)</f>
        <v>8.6</v>
      </c>
      <c r="W103" s="651">
        <f>CHOOSE(Ввод!$FG$5,Ввод!CI104,Ввод!CO104,Ввод!CU104)</f>
        <v>27.2</v>
      </c>
      <c r="X103" s="434" t="str">
        <f xml:space="preserve"> CHOOSE(Ввод!$FG$22,CHOOSE(Ввод!$FG$5,Ввод!BJ234,Ввод!BP234,Ввод!BV234),CHOOSE(Ввод!$FG$5,Ввод!AP234,Ввод!AV234,Ввод!BB234))</f>
        <v>-</v>
      </c>
      <c r="Y103" s="417" t="str">
        <f xml:space="preserve"> CHOOSE(Ввод!$FG$22,CHOOSE(Ввод!$FG$5,Ввод!BK234,Ввод!BQ234,Ввод!BW234),CHOOSE(Ввод!$FG$5,Ввод!AQ234,Ввод!AW234,Ввод!BC234))</f>
        <v>-</v>
      </c>
      <c r="Z103" s="434" t="str">
        <f xml:space="preserve"> CHOOSE(Ввод!$FG$22,CHOOSE(Ввод!$FG$5,Ввод!BL234,Ввод!BR234,Ввод!BX234),CHOOSE(Ввод!$FG$5,Ввод!AR234,Ввод!AX234,Ввод!BD234))</f>
        <v>-</v>
      </c>
      <c r="AA103" s="417" t="str">
        <f xml:space="preserve"> CHOOSE(Ввод!$FG$22,CHOOSE(Ввод!$FG$5,Ввод!BM234,Ввод!BS234,Ввод!BY234),CHOOSE(Ввод!$FG$5,Ввод!AS234,Ввод!AY234,Ввод!BE234))</f>
        <v>-</v>
      </c>
      <c r="AB103" s="434" t="str">
        <f xml:space="preserve"> CHOOSE(Ввод!$FG$22,CHOOSE(Ввод!$FG$5,Ввод!BN234,Ввод!BT234,Ввод!BZ234),CHOOSE(Ввод!$FG$5,Ввод!AT234,Ввод!AZ234,Ввод!BF234))</f>
        <v>-</v>
      </c>
      <c r="AC103" s="417" t="str">
        <f xml:space="preserve"> CHOOSE(Ввод!$FG$22,CHOOSE(Ввод!$FG$5,Ввод!BO234,Ввод!BU234,Ввод!CA234),CHOOSE(Ввод!$FG$5,Ввод!AU234,Ввод!BA234,Ввод!BG234))</f>
        <v>-</v>
      </c>
      <c r="AD103" s="435">
        <f>CHOOSE(Ввод!$FG$5,Ввод!DR104,Ввод!DX104,Ввод!ED104)</f>
        <v>6</v>
      </c>
      <c r="AE103" s="436">
        <f>CHOOSE(Ввод!$FG$5,Ввод!DS104,Ввод!DY104,Ввод!EE104)</f>
        <v>5</v>
      </c>
      <c r="AF103" s="435">
        <f>CHOOSE(Ввод!$FG$5,Ввод!DT104,Ввод!DZ104,Ввод!EF104)</f>
        <v>5</v>
      </c>
      <c r="AG103" s="436">
        <f>CHOOSE(Ввод!$FG$5,Ввод!DU104,Ввод!EA104,Ввод!EG104)</f>
        <v>5</v>
      </c>
      <c r="AH103" s="435">
        <f>CHOOSE(Ввод!$FG$5,Ввод!DV104,Ввод!EB104,Ввод!EH104)</f>
        <v>3</v>
      </c>
      <c r="AI103" s="436">
        <f>CHOOSE(Ввод!$FG$5,Ввод!DW104,Ввод!EC104,Ввод!EI104)</f>
        <v>3</v>
      </c>
      <c r="AJ103" s="693">
        <f xml:space="preserve"> CHOOSE(Ввод!$FG$12,CHOOSE(Ввод!$FG$5,Ввод!EL104,Ввод!ER104,Ввод!EX104),CHOOSE(Ввод!$FG$5,Ввод!CX104,Ввод!DD104,Ввод!DJ104))</f>
        <v>2.2999999999999998</v>
      </c>
      <c r="AK103" s="694">
        <f xml:space="preserve"> CHOOSE(Ввод!$FG$12,CHOOSE(Ввод!$FG$5,Ввод!EM104,Ввод!ES104,Ввод!EY104),CHOOSE(Ввод!$FG$5,Ввод!CY104,Ввод!DE104,Ввод!DK104))</f>
        <v>40.799999999999997</v>
      </c>
      <c r="AL103" s="693">
        <f xml:space="preserve"> CHOOSE(Ввод!$FG$12,CHOOSE(Ввод!$FG$5,Ввод!EN104,Ввод!ET104,Ввод!EZ104),CHOOSE(Ввод!$FG$5,Ввод!CZ104,Ввод!DF104,Ввод!DL104))</f>
        <v>8.9</v>
      </c>
      <c r="AM103" s="694">
        <f xml:space="preserve"> CHOOSE(Ввод!$FG$12,CHOOSE(Ввод!$FG$5,Ввод!EO104,Ввод!EU104,Ввод!FA104),CHOOSE(Ввод!$FG$5,Ввод!DA104,Ввод!DG104,Ввод!DM104))</f>
        <v>43.4</v>
      </c>
      <c r="AN103" s="693">
        <f xml:space="preserve"> CHOOSE(Ввод!$FG$12,CHOOSE(Ввод!$FG$5,Ввод!EP104,Ввод!EV104,Ввод!FB104),CHOOSE(Ввод!$FG$5,Ввод!DB104,Ввод!DH104,Ввод!DN104))</f>
        <v>6.6</v>
      </c>
      <c r="AO103" s="694">
        <f xml:space="preserve"> CHOOSE(Ввод!$FG$12,CHOOSE(Ввод!$FG$5,Ввод!EQ104,Ввод!EW104,Ввод!FC104),CHOOSE(Ввод!$FG$5,Ввод!DC104,Ввод!DI104,Ввод!DO104))</f>
        <v>40.200000000000003</v>
      </c>
      <c r="AP103" s="9"/>
      <c r="AQ103" s="9"/>
      <c r="AR103" s="9"/>
      <c r="AS103" s="7"/>
      <c r="AT103" s="7"/>
      <c r="AU103" s="7"/>
      <c r="AV103" s="7"/>
      <c r="AW103" s="7"/>
      <c r="AX103" s="7"/>
      <c r="AY103" s="7"/>
      <c r="AZ103" s="7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</row>
    <row r="104" spans="1:90" ht="12" customHeight="1" x14ac:dyDescent="0.25">
      <c r="A104" s="931">
        <v>101</v>
      </c>
      <c r="B104" s="932" t="str">
        <f>Ст.прогноза!I102</f>
        <v>Заб.</v>
      </c>
      <c r="C104" s="932" t="str">
        <f>Ст.прогноза!D102</f>
        <v>Читинский</v>
      </c>
      <c r="D104" s="933" t="str">
        <f>Ст.прогноза!E102</f>
        <v>Петровский Завод</v>
      </c>
      <c r="E104" s="934">
        <f>Ст.прогноза!G102</f>
        <v>6</v>
      </c>
      <c r="F104" s="460" t="str">
        <f>CHOOSE(Ввод!$FG$5,Ввод!AP105,Ввод!AV105,Ввод!BB105)</f>
        <v/>
      </c>
      <c r="G104" s="412" t="str">
        <f>CHOOSE(Ввод!$FG$5,Ввод!AQ105,Ввод!AW105,Ввод!BC105)</f>
        <v/>
      </c>
      <c r="H104" s="460" t="str">
        <f xml:space="preserve"> CHOOSE(Ввод!$FG$5,Ввод!AR105,Ввод!AX105,Ввод!BD105)</f>
        <v/>
      </c>
      <c r="I104" s="412" t="str">
        <f xml:space="preserve"> CHOOSE(Ввод!$FG$5,Ввод!AS105,Ввод!AY105,Ввод!BE105)</f>
        <v>··</v>
      </c>
      <c r="J104" s="460" t="str">
        <f>CHOOSE(Ввод!$FG$5,Ввод!AT105,Ввод!AZ105,Ввод!BF105)</f>
        <v/>
      </c>
      <c r="K104" s="412" t="str">
        <f>CHOOSE(Ввод!$FG$5,Ввод!AU105,Ввод!BA105,Ввод!BG105)</f>
        <v/>
      </c>
      <c r="L104" s="431">
        <f>CHOOSE(Ввод!$FG$5,Ввод!BJ105,Ввод!BP105,Ввод!BV105)</f>
        <v>0</v>
      </c>
      <c r="M104" s="432">
        <f>CHOOSE(Ввод!$FG$5,Ввод!BK105,Ввод!BQ105,Ввод!BW105)</f>
        <v>0</v>
      </c>
      <c r="N104" s="431">
        <f>CHOOSE(Ввод!$FG$5,Ввод!BL105,Ввод!BR105,Ввод!BX105)</f>
        <v>0</v>
      </c>
      <c r="O104" s="432">
        <f>CHOOSE(Ввод!$FG$5,Ввод!BM105,Ввод!BS105,Ввод!BY105)</f>
        <v>5</v>
      </c>
      <c r="P104" s="431">
        <f>CHOOSE(Ввод!$FG$5,Ввод!BN105,Ввод!BT105,Ввод!BZ105)</f>
        <v>0</v>
      </c>
      <c r="Q104" s="433">
        <f>CHOOSE(Ввод!$FG$5,Ввод!BO105,Ввод!BU105,Ввод!CA105)</f>
        <v>0</v>
      </c>
      <c r="R104" s="650">
        <f>CHOOSE(Ввод!$FG$5,Ввод!CD105,Ввод!CJ105,Ввод!CP105)</f>
        <v>5.6</v>
      </c>
      <c r="S104" s="651">
        <f>CHOOSE(Ввод!$FG$5,Ввод!CE105,Ввод!CK105,Ввод!CQ105)</f>
        <v>23.8</v>
      </c>
      <c r="T104" s="650">
        <f>CHOOSE(Ввод!$FG$5,Ввод!CF105,Ввод!CL105,Ввод!CR105)</f>
        <v>5.4</v>
      </c>
      <c r="U104" s="651">
        <f>CHOOSE(Ввод!$FG$5,Ввод!CG105,Ввод!CM105,Ввод!CS105)</f>
        <v>11</v>
      </c>
      <c r="V104" s="650">
        <f>CHOOSE(Ввод!$FG$5,Ввод!CH105,Ввод!CN105,Ввод!CT105)</f>
        <v>9.6</v>
      </c>
      <c r="W104" s="651">
        <f>CHOOSE(Ввод!$FG$5,Ввод!CI105,Ввод!CO105,Ввод!CU105)</f>
        <v>18.100000000000001</v>
      </c>
      <c r="X104" s="434" t="str">
        <f xml:space="preserve"> CHOOSE(Ввод!$FG$22,CHOOSE(Ввод!$FG$5,Ввод!BJ235,Ввод!BP235,Ввод!BV235),CHOOSE(Ввод!$FG$5,Ввод!AP235,Ввод!AV235,Ввод!BB235))</f>
        <v>-</v>
      </c>
      <c r="Y104" s="417" t="str">
        <f xml:space="preserve"> CHOOSE(Ввод!$FG$22,CHOOSE(Ввод!$FG$5,Ввод!BK235,Ввод!BQ235,Ввод!BW235),CHOOSE(Ввод!$FG$5,Ввод!AQ235,Ввод!AW235,Ввод!BC235))</f>
        <v>-</v>
      </c>
      <c r="Z104" s="434" t="str">
        <f xml:space="preserve"> CHOOSE(Ввод!$FG$22,CHOOSE(Ввод!$FG$5,Ввод!BL235,Ввод!BR235,Ввод!BX235),CHOOSE(Ввод!$FG$5,Ввод!AR235,Ввод!AX235,Ввод!BD235))</f>
        <v>-</v>
      </c>
      <c r="AA104" s="417" t="str">
        <f xml:space="preserve"> CHOOSE(Ввод!$FG$22,CHOOSE(Ввод!$FG$5,Ввод!BM235,Ввод!BS235,Ввод!BY235),CHOOSE(Ввод!$FG$5,Ввод!AS235,Ввод!AY235,Ввод!BE235))</f>
        <v>-</v>
      </c>
      <c r="AB104" s="434" t="str">
        <f xml:space="preserve"> CHOOSE(Ввод!$FG$22,CHOOSE(Ввод!$FG$5,Ввод!BN235,Ввод!BT235,Ввод!BZ235),CHOOSE(Ввод!$FG$5,Ввод!AT235,Ввод!AZ235,Ввод!BF235))</f>
        <v>-</v>
      </c>
      <c r="AC104" s="417" t="str">
        <f xml:space="preserve"> CHOOSE(Ввод!$FG$22,CHOOSE(Ввод!$FG$5,Ввод!BO235,Ввод!BU235,Ввод!CA235),CHOOSE(Ввод!$FG$5,Ввод!AU235,Ввод!BA235,Ввод!BG235))</f>
        <v>-</v>
      </c>
      <c r="AD104" s="435">
        <f>CHOOSE(Ввод!$FG$5,Ввод!DR105,Ввод!DX105,Ввод!ED105)</f>
        <v>9</v>
      </c>
      <c r="AE104" s="436">
        <f>CHOOSE(Ввод!$FG$5,Ввод!DS105,Ввод!DY105,Ввод!EE105)</f>
        <v>7</v>
      </c>
      <c r="AF104" s="435">
        <f>CHOOSE(Ввод!$FG$5,Ввод!DT105,Ввод!DZ105,Ввод!EF105)</f>
        <v>9</v>
      </c>
      <c r="AG104" s="436">
        <f>CHOOSE(Ввод!$FG$5,Ввод!DU105,Ввод!EA105,Ввод!EG105)</f>
        <v>11</v>
      </c>
      <c r="AH104" s="435">
        <f>CHOOSE(Ввод!$FG$5,Ввод!DV105,Ввод!EB105,Ввод!EH105)</f>
        <v>6</v>
      </c>
      <c r="AI104" s="436">
        <f>CHOOSE(Ввод!$FG$5,Ввод!DW105,Ввод!EC105,Ввод!EI105)</f>
        <v>7</v>
      </c>
      <c r="AJ104" s="693">
        <f xml:space="preserve"> CHOOSE(Ввод!$FG$12,CHOOSE(Ввод!$FG$5,Ввод!EL105,Ввод!ER105,Ввод!EX105),CHOOSE(Ввод!$FG$5,Ввод!CX105,Ввод!DD105,Ввод!DJ105))</f>
        <v>3.5999999999999996</v>
      </c>
      <c r="AK104" s="694">
        <f xml:space="preserve"> CHOOSE(Ввод!$FG$12,CHOOSE(Ввод!$FG$5,Ввод!EM105,Ввод!ES105,Ввод!EY105),CHOOSE(Ввод!$FG$5,Ввод!CY105,Ввод!DE105,Ввод!DK105))</f>
        <v>38.799999999999997</v>
      </c>
      <c r="AL104" s="693">
        <f xml:space="preserve"> CHOOSE(Ввод!$FG$12,CHOOSE(Ввод!$FG$5,Ввод!EN105,Ввод!ET105,Ввод!EZ105),CHOOSE(Ввод!$FG$5,Ввод!CZ105,Ввод!DF105,Ввод!DL105))</f>
        <v>3.4000000000000004</v>
      </c>
      <c r="AM104" s="694">
        <f xml:space="preserve"> CHOOSE(Ввод!$FG$12,CHOOSE(Ввод!$FG$5,Ввод!EO105,Ввод!EU105,Ввод!FA105),CHOOSE(Ввод!$FG$5,Ввод!DA105,Ввод!DG105,Ввод!DM105))</f>
        <v>15</v>
      </c>
      <c r="AN104" s="693">
        <f xml:space="preserve"> CHOOSE(Ввод!$FG$12,CHOOSE(Ввод!$FG$5,Ввод!EP105,Ввод!EV105,Ввод!FB105),CHOOSE(Ввод!$FG$5,Ввод!DB105,Ввод!DH105,Ввод!DN105))</f>
        <v>7.6</v>
      </c>
      <c r="AO104" s="694">
        <f xml:space="preserve"> CHOOSE(Ввод!$FG$12,CHOOSE(Ввод!$FG$5,Ввод!EQ105,Ввод!EW105,Ввод!FC105),CHOOSE(Ввод!$FG$5,Ввод!DC105,Ввод!DI105,Ввод!DO105))</f>
        <v>21.3</v>
      </c>
      <c r="AP104" s="9"/>
      <c r="AQ104" s="9"/>
      <c r="AR104" s="9"/>
      <c r="AS104" s="7"/>
      <c r="AT104" s="7"/>
      <c r="AU104" s="7"/>
      <c r="AV104" s="7"/>
      <c r="AW104" s="7"/>
      <c r="AX104" s="7"/>
      <c r="AY104" s="7"/>
      <c r="AZ104" s="7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</row>
    <row r="105" spans="1:90" ht="12" customHeight="1" x14ac:dyDescent="0.25">
      <c r="A105" s="931">
        <v>102</v>
      </c>
      <c r="B105" s="932" t="str">
        <f>Ст.прогноза!I103</f>
        <v>Заб.</v>
      </c>
      <c r="C105" s="932" t="str">
        <f>Ст.прогноза!D103</f>
        <v>Могочинский</v>
      </c>
      <c r="D105" s="933" t="str">
        <f>Ст.прогноза!E103</f>
        <v>Ерофей Павлович</v>
      </c>
      <c r="E105" s="934">
        <f>Ст.прогноза!G103</f>
        <v>6</v>
      </c>
      <c r="F105" s="460" t="str">
        <f>CHOOSE(Ввод!$FG$5,Ввод!AP106,Ввод!AV106,Ввод!BB106)</f>
        <v/>
      </c>
      <c r="G105" s="412" t="str">
        <f>CHOOSE(Ввод!$FG$5,Ввод!AQ106,Ввод!AW106,Ввод!BC106)</f>
        <v/>
      </c>
      <c r="H105" s="460" t="str">
        <f xml:space="preserve"> CHOOSE(Ввод!$FG$5,Ввод!AR106,Ввод!AX106,Ввод!BD106)</f>
        <v/>
      </c>
      <c r="I105" s="412" t="str">
        <f xml:space="preserve"> CHOOSE(Ввод!$FG$5,Ввод!AS106,Ввод!AY106,Ввод!BE106)</f>
        <v/>
      </c>
      <c r="J105" s="460" t="str">
        <f>CHOOSE(Ввод!$FG$5,Ввод!AT106,Ввод!AZ106,Ввод!BF106)</f>
        <v/>
      </c>
      <c r="K105" s="412" t="str">
        <f>CHOOSE(Ввод!$FG$5,Ввод!AU106,Ввод!BA106,Ввод!BG106)</f>
        <v/>
      </c>
      <c r="L105" s="431">
        <f>CHOOSE(Ввод!$FG$5,Ввод!BJ106,Ввод!BP106,Ввод!BV106)</f>
        <v>0</v>
      </c>
      <c r="M105" s="432">
        <f>CHOOSE(Ввод!$FG$5,Ввод!BK106,Ввод!BQ106,Ввод!BW106)</f>
        <v>0</v>
      </c>
      <c r="N105" s="431">
        <f>CHOOSE(Ввод!$FG$5,Ввод!BL106,Ввод!BR106,Ввод!BX106)</f>
        <v>0</v>
      </c>
      <c r="O105" s="432">
        <f>CHOOSE(Ввод!$FG$5,Ввод!BM106,Ввод!BS106,Ввод!BY106)</f>
        <v>0</v>
      </c>
      <c r="P105" s="431">
        <f>CHOOSE(Ввод!$FG$5,Ввод!BN106,Ввод!BT106,Ввод!BZ106)</f>
        <v>0</v>
      </c>
      <c r="Q105" s="433">
        <f>CHOOSE(Ввод!$FG$5,Ввод!BO106,Ввод!BU106,Ввод!CA106)</f>
        <v>0</v>
      </c>
      <c r="R105" s="650">
        <f>CHOOSE(Ввод!$FG$5,Ввод!CD106,Ввод!CJ106,Ввод!CP106)</f>
        <v>5.6999999999999993</v>
      </c>
      <c r="S105" s="651">
        <f>CHOOSE(Ввод!$FG$5,Ввод!CE106,Ввод!CK106,Ввод!CQ106)</f>
        <v>25.1</v>
      </c>
      <c r="T105" s="650">
        <f>CHOOSE(Ввод!$FG$5,Ввод!CF106,Ввод!CL106,Ввод!CR106)</f>
        <v>11.4</v>
      </c>
      <c r="U105" s="651">
        <f>CHOOSE(Ввод!$FG$5,Ввод!CG106,Ввод!CM106,Ввод!CS106)</f>
        <v>28.6</v>
      </c>
      <c r="V105" s="650">
        <f>CHOOSE(Ввод!$FG$5,Ввод!CH106,Ввод!CN106,Ввод!CT106)</f>
        <v>9.8000000000000007</v>
      </c>
      <c r="W105" s="651">
        <f>CHOOSE(Ввод!$FG$5,Ввод!CI106,Ввод!CO106,Ввод!CU106)</f>
        <v>25.8</v>
      </c>
      <c r="X105" s="434" t="str">
        <f xml:space="preserve"> CHOOSE(Ввод!$FG$22,CHOOSE(Ввод!$FG$5,Ввод!BJ236,Ввод!BP236,Ввод!BV236),CHOOSE(Ввод!$FG$5,Ввод!AP236,Ввод!AV236,Ввод!BB236))</f>
        <v>-</v>
      </c>
      <c r="Y105" s="417" t="str">
        <f xml:space="preserve"> CHOOSE(Ввод!$FG$22,CHOOSE(Ввод!$FG$5,Ввод!BK236,Ввод!BQ236,Ввод!BW236),CHOOSE(Ввод!$FG$5,Ввод!AQ236,Ввод!AW236,Ввод!BC236))</f>
        <v>-</v>
      </c>
      <c r="Z105" s="434" t="str">
        <f xml:space="preserve"> CHOOSE(Ввод!$FG$22,CHOOSE(Ввод!$FG$5,Ввод!BL236,Ввод!BR236,Ввод!BX236),CHOOSE(Ввод!$FG$5,Ввод!AR236,Ввод!AX236,Ввод!BD236))</f>
        <v>-</v>
      </c>
      <c r="AA105" s="417" t="str">
        <f xml:space="preserve"> CHOOSE(Ввод!$FG$22,CHOOSE(Ввод!$FG$5,Ввод!BM236,Ввод!BS236,Ввод!BY236),CHOOSE(Ввод!$FG$5,Ввод!AS236,Ввод!AY236,Ввод!BE236))</f>
        <v>-</v>
      </c>
      <c r="AB105" s="434" t="str">
        <f xml:space="preserve"> CHOOSE(Ввод!$FG$22,CHOOSE(Ввод!$FG$5,Ввод!BN236,Ввод!BT236,Ввод!BZ236),CHOOSE(Ввод!$FG$5,Ввод!AT236,Ввод!AZ236,Ввод!BF236))</f>
        <v>-</v>
      </c>
      <c r="AC105" s="417" t="str">
        <f xml:space="preserve"> CHOOSE(Ввод!$FG$22,CHOOSE(Ввод!$FG$5,Ввод!BO236,Ввод!BU236,Ввод!CA236),CHOOSE(Ввод!$FG$5,Ввод!AU236,Ввод!BA236,Ввод!BG236))</f>
        <v>-</v>
      </c>
      <c r="AD105" s="435">
        <f>CHOOSE(Ввод!$FG$5,Ввод!DR106,Ввод!DX106,Ввод!ED106)</f>
        <v>8</v>
      </c>
      <c r="AE105" s="436">
        <f>CHOOSE(Ввод!$FG$5,Ввод!DS106,Ввод!DY106,Ввод!EE106)</f>
        <v>5</v>
      </c>
      <c r="AF105" s="435">
        <f>CHOOSE(Ввод!$FG$5,Ввод!DT106,Ввод!DZ106,Ввод!EF106)</f>
        <v>4</v>
      </c>
      <c r="AG105" s="436">
        <f>CHOOSE(Ввод!$FG$5,Ввод!DU106,Ввод!EA106,Ввод!EG106)</f>
        <v>4</v>
      </c>
      <c r="AH105" s="435">
        <f>CHOOSE(Ввод!$FG$5,Ввод!DV106,Ввод!EB106,Ввод!EH106)</f>
        <v>4</v>
      </c>
      <c r="AI105" s="436">
        <f>CHOOSE(Ввод!$FG$5,Ввод!DW106,Ввод!EC106,Ввод!EI106)</f>
        <v>4</v>
      </c>
      <c r="AJ105" s="693">
        <f xml:space="preserve"> CHOOSE(Ввод!$FG$12,CHOOSE(Ввод!$FG$5,Ввод!EL106,Ввод!ER106,Ввод!EX106),CHOOSE(Ввод!$FG$5,Ввод!CX106,Ввод!DD106,Ввод!DJ106))</f>
        <v>3.6999999999999993</v>
      </c>
      <c r="AK105" s="694">
        <f xml:space="preserve"> CHOOSE(Ввод!$FG$12,CHOOSE(Ввод!$FG$5,Ввод!EM106,Ввод!ES106,Ввод!EY106),CHOOSE(Ввод!$FG$5,Ввод!CY106,Ввод!DE106,Ввод!DK106))</f>
        <v>40.1</v>
      </c>
      <c r="AL105" s="693">
        <f xml:space="preserve"> CHOOSE(Ввод!$FG$12,CHOOSE(Ввод!$FG$5,Ввод!EN106,Ввод!ET106,Ввод!EZ106),CHOOSE(Ввод!$FG$5,Ввод!CZ106,Ввод!DF106,Ввод!DL106))</f>
        <v>9.4</v>
      </c>
      <c r="AM105" s="694">
        <f xml:space="preserve"> CHOOSE(Ввод!$FG$12,CHOOSE(Ввод!$FG$5,Ввод!EO106,Ввод!EU106,Ввод!FA106),CHOOSE(Ввод!$FG$5,Ввод!DA106,Ввод!DG106,Ввод!DM106))</f>
        <v>43.6</v>
      </c>
      <c r="AN105" s="693">
        <f xml:space="preserve"> CHOOSE(Ввод!$FG$12,CHOOSE(Ввод!$FG$5,Ввод!EP106,Ввод!EV106,Ввод!FB106),CHOOSE(Ввод!$FG$5,Ввод!DB106,Ввод!DH106,Ввод!DN106))</f>
        <v>7.8000000000000007</v>
      </c>
      <c r="AO105" s="694">
        <f xml:space="preserve"> CHOOSE(Ввод!$FG$12,CHOOSE(Ввод!$FG$5,Ввод!EQ106,Ввод!EW106,Ввод!FC106),CHOOSE(Ввод!$FG$5,Ввод!DC106,Ввод!DI106,Ввод!DO106))</f>
        <v>32.799999999999997</v>
      </c>
      <c r="AP105" s="9"/>
      <c r="AQ105" s="9"/>
      <c r="AR105" s="9"/>
      <c r="AS105" s="7"/>
      <c r="AT105" s="7"/>
      <c r="AU105" s="7"/>
      <c r="AV105" s="7"/>
      <c r="AW105" s="7"/>
      <c r="AX105" s="7"/>
      <c r="AY105" s="7"/>
      <c r="AZ105" s="7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</row>
    <row r="106" spans="1:90" ht="12" customHeight="1" x14ac:dyDescent="0.25">
      <c r="A106" s="947">
        <v>103</v>
      </c>
      <c r="B106" s="948" t="str">
        <f>Ст.прогноза!I104</f>
        <v>Заб.</v>
      </c>
      <c r="C106" s="948" t="str">
        <f>Ст.прогноза!D104</f>
        <v>Свободненский</v>
      </c>
      <c r="D106" s="949" t="str">
        <f>Ст.прогноза!E104</f>
        <v>Белогорск</v>
      </c>
      <c r="E106" s="950">
        <f>Ст.прогноза!G104</f>
        <v>6</v>
      </c>
      <c r="F106" s="660" t="str">
        <f>CHOOSE(Ввод!$FG$5,Ввод!AP107,Ввод!AV107,Ввод!BB107)</f>
        <v/>
      </c>
      <c r="G106" s="661" t="str">
        <f>CHOOSE(Ввод!$FG$5,Ввод!AQ107,Ввод!AW107,Ввод!BC107)</f>
        <v/>
      </c>
      <c r="H106" s="660" t="str">
        <f xml:space="preserve"> CHOOSE(Ввод!$FG$5,Ввод!AR107,Ввод!AX107,Ввод!BD107)</f>
        <v/>
      </c>
      <c r="I106" s="661" t="str">
        <f xml:space="preserve"> CHOOSE(Ввод!$FG$5,Ввод!AS107,Ввод!AY107,Ввод!BE107)</f>
        <v/>
      </c>
      <c r="J106" s="660" t="str">
        <f>CHOOSE(Ввод!$FG$5,Ввод!AT107,Ввод!AZ107,Ввод!BF107)</f>
        <v/>
      </c>
      <c r="K106" s="661" t="str">
        <f>CHOOSE(Ввод!$FG$5,Ввод!AU107,Ввод!BA107,Ввод!BG107)</f>
        <v/>
      </c>
      <c r="L106" s="466">
        <f>CHOOSE(Ввод!$FG$5,Ввод!BJ107,Ввод!BP107,Ввод!BV107)</f>
        <v>0</v>
      </c>
      <c r="M106" s="471">
        <f>CHOOSE(Ввод!$FG$5,Ввод!BK107,Ввод!BQ107,Ввод!BW107)</f>
        <v>0</v>
      </c>
      <c r="N106" s="466">
        <f>CHOOSE(Ввод!$FG$5,Ввод!BL107,Ввод!BR107,Ввод!BX107)</f>
        <v>0</v>
      </c>
      <c r="O106" s="471">
        <f>CHOOSE(Ввод!$FG$5,Ввод!BM107,Ввод!BS107,Ввод!BY107)</f>
        <v>0</v>
      </c>
      <c r="P106" s="466">
        <f>CHOOSE(Ввод!$FG$5,Ввод!BN107,Ввод!BT107,Ввод!BZ107)</f>
        <v>0</v>
      </c>
      <c r="Q106" s="472">
        <f>CHOOSE(Ввод!$FG$5,Ввод!BO107,Ввод!BU107,Ввод!CA107)</f>
        <v>0</v>
      </c>
      <c r="R106" s="652">
        <f>CHOOSE(Ввод!$FG$5,Ввод!CD107,Ввод!CJ107,Ввод!CP107)</f>
        <v>14.8</v>
      </c>
      <c r="S106" s="653">
        <f>CHOOSE(Ввод!$FG$5,Ввод!CE107,Ввод!CK107,Ввод!CQ107)</f>
        <v>23.2</v>
      </c>
      <c r="T106" s="652">
        <f>CHOOSE(Ввод!$FG$5,Ввод!CF107,Ввод!CL107,Ввод!CR107)</f>
        <v>14.1</v>
      </c>
      <c r="U106" s="653">
        <f>CHOOSE(Ввод!$FG$5,Ввод!CG107,Ввод!CM107,Ввод!CS107)</f>
        <v>26</v>
      </c>
      <c r="V106" s="652">
        <f>CHOOSE(Ввод!$FG$5,Ввод!CH107,Ввод!CN107,Ввод!CT107)</f>
        <v>14.9</v>
      </c>
      <c r="W106" s="653">
        <f>CHOOSE(Ввод!$FG$5,Ввод!CI107,Ввод!CO107,Ввод!CU107)</f>
        <v>24.8</v>
      </c>
      <c r="X106" s="473" t="str">
        <f xml:space="preserve"> CHOOSE(Ввод!$FG$22,CHOOSE(Ввод!$FG$5,Ввод!BJ237,Ввод!BP237,Ввод!BV237),CHOOSE(Ввод!$FG$5,Ввод!AP237,Ввод!AV237,Ввод!BB237))</f>
        <v>-</v>
      </c>
      <c r="Y106" s="474" t="str">
        <f xml:space="preserve"> CHOOSE(Ввод!$FG$22,CHOOSE(Ввод!$FG$5,Ввод!BK237,Ввод!BQ237,Ввод!BW237),CHOOSE(Ввод!$FG$5,Ввод!AQ237,Ввод!AW237,Ввод!BC237))</f>
        <v>-</v>
      </c>
      <c r="Z106" s="473" t="str">
        <f xml:space="preserve"> CHOOSE(Ввод!$FG$22,CHOOSE(Ввод!$FG$5,Ввод!BL237,Ввод!BR237,Ввод!BX237),CHOOSE(Ввод!$FG$5,Ввод!AR237,Ввод!AX237,Ввод!BD237))</f>
        <v>-</v>
      </c>
      <c r="AA106" s="474" t="str">
        <f xml:space="preserve"> CHOOSE(Ввод!$FG$22,CHOOSE(Ввод!$FG$5,Ввод!BM237,Ввод!BS237,Ввод!BY237),CHOOSE(Ввод!$FG$5,Ввод!AS237,Ввод!AY237,Ввод!BE237))</f>
        <v>-</v>
      </c>
      <c r="AB106" s="473" t="str">
        <f xml:space="preserve"> CHOOSE(Ввод!$FG$22,CHOOSE(Ввод!$FG$5,Ввод!BN237,Ввод!BT237,Ввод!BZ237),CHOOSE(Ввод!$FG$5,Ввод!AT237,Ввод!AZ237,Ввод!BF237))</f>
        <v>-</v>
      </c>
      <c r="AC106" s="474" t="str">
        <f xml:space="preserve"> CHOOSE(Ввод!$FG$22,CHOOSE(Ввод!$FG$5,Ввод!BO237,Ввод!BU237,Ввод!CA237),CHOOSE(Ввод!$FG$5,Ввод!AU237,Ввод!BA237,Ввод!BG237))</f>
        <v>-</v>
      </c>
      <c r="AD106" s="475">
        <f>CHOOSE(Ввод!$FG$5,Ввод!DR107,Ввод!DX107,Ввод!ED107)</f>
        <v>9</v>
      </c>
      <c r="AE106" s="476">
        <f>CHOOSE(Ввод!$FG$5,Ввод!DS107,Ввод!DY107,Ввод!EE107)</f>
        <v>8</v>
      </c>
      <c r="AF106" s="475">
        <f>CHOOSE(Ввод!$FG$5,Ввод!DT107,Ввод!DZ107,Ввод!EF107)</f>
        <v>7</v>
      </c>
      <c r="AG106" s="476">
        <f>CHOOSE(Ввод!$FG$5,Ввод!DU107,Ввод!EA107,Ввод!EG107)</f>
        <v>6</v>
      </c>
      <c r="AH106" s="475">
        <f>CHOOSE(Ввод!$FG$5,Ввод!DV107,Ввод!EB107,Ввод!EH107)</f>
        <v>5</v>
      </c>
      <c r="AI106" s="476">
        <f>CHOOSE(Ввод!$FG$5,Ввод!DW107,Ввод!EC107,Ввод!EI107)</f>
        <v>3</v>
      </c>
      <c r="AJ106" s="695">
        <f xml:space="preserve"> CHOOSE(Ввод!$FG$12,CHOOSE(Ввод!$FG$5,Ввод!EL107,Ввод!ER107,Ввод!EX107),CHOOSE(Ввод!$FG$5,Ввод!CX107,Ввод!DD107,Ввод!DJ107))</f>
        <v>12.8</v>
      </c>
      <c r="AK106" s="696">
        <f xml:space="preserve"> CHOOSE(Ввод!$FG$12,CHOOSE(Ввод!$FG$5,Ввод!EM107,Ввод!ES107,Ввод!EY107),CHOOSE(Ввод!$FG$5,Ввод!CY107,Ввод!DE107,Ввод!DK107))</f>
        <v>30.2</v>
      </c>
      <c r="AL106" s="695">
        <f xml:space="preserve"> CHOOSE(Ввод!$FG$12,CHOOSE(Ввод!$FG$5,Ввод!EN107,Ввод!ET107,Ввод!EZ107),CHOOSE(Ввод!$FG$5,Ввод!CZ107,Ввод!DF107,Ввод!DL107))</f>
        <v>12.1</v>
      </c>
      <c r="AM106" s="696">
        <f xml:space="preserve"> CHOOSE(Ввод!$FG$12,CHOOSE(Ввод!$FG$5,Ввод!EO107,Ввод!EU107,Ввод!FA107),CHOOSE(Ввод!$FG$5,Ввод!DA107,Ввод!DG107,Ввод!DM107))</f>
        <v>39</v>
      </c>
      <c r="AN106" s="695">
        <f xml:space="preserve"> CHOOSE(Ввод!$FG$12,CHOOSE(Ввод!$FG$5,Ввод!EP107,Ввод!EV107,Ввод!FB107),CHOOSE(Ввод!$FG$5,Ввод!DB107,Ввод!DH107,Ввод!DN107))</f>
        <v>12.9</v>
      </c>
      <c r="AO106" s="696">
        <f xml:space="preserve"> CHOOSE(Ввод!$FG$12,CHOOSE(Ввод!$FG$5,Ввод!EQ107,Ввод!EW107,Ввод!FC107),CHOOSE(Ввод!$FG$5,Ввод!DC107,Ввод!DI107,Ввод!DO107))</f>
        <v>31.8</v>
      </c>
      <c r="AP106" s="9"/>
      <c r="AQ106" s="9"/>
      <c r="AR106" s="9"/>
      <c r="AS106" s="7"/>
      <c r="AT106" s="7"/>
      <c r="AU106" s="7"/>
      <c r="AV106" s="7"/>
      <c r="AW106" s="7"/>
      <c r="AX106" s="7"/>
      <c r="AY106" s="7"/>
      <c r="AZ106" s="7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</row>
    <row r="107" spans="1:90" ht="12" customHeight="1" x14ac:dyDescent="0.25">
      <c r="A107" s="943">
        <v>104</v>
      </c>
      <c r="B107" s="944" t="str">
        <f>Ст.прогноза!I105</f>
        <v>Дал.</v>
      </c>
      <c r="C107" s="944" t="str">
        <f>Ст.прогноза!D105</f>
        <v>Хабаровский</v>
      </c>
      <c r="D107" s="945" t="str">
        <f>Ст.прогноза!E105</f>
        <v>Хабаровск</v>
      </c>
      <c r="E107" s="946">
        <f>Ст.прогноза!G105</f>
        <v>7</v>
      </c>
      <c r="F107" s="460" t="str">
        <f>CHOOSE(Ввод!$FG$5,Ввод!AP108,Ввод!AV108,Ввод!BB108)</f>
        <v>·</v>
      </c>
      <c r="G107" s="412" t="str">
        <f>CHOOSE(Ввод!$FG$5,Ввод!AQ108,Ввод!AW108,Ввод!BC108)</f>
        <v/>
      </c>
      <c r="H107" s="460" t="str">
        <f xml:space="preserve"> CHOOSE(Ввод!$FG$5,Ввод!AR108,Ввод!AX108,Ввод!BD108)</f>
        <v/>
      </c>
      <c r="I107" s="412" t="str">
        <f xml:space="preserve"> CHOOSE(Ввод!$FG$5,Ввод!AS108,Ввод!AY108,Ввод!BE108)</f>
        <v/>
      </c>
      <c r="J107" s="460" t="str">
        <f>CHOOSE(Ввод!$FG$5,Ввод!AT108,Ввод!AZ108,Ввод!BF108)</f>
        <v/>
      </c>
      <c r="K107" s="412" t="str">
        <f>CHOOSE(Ввод!$FG$5,Ввод!AU108,Ввод!BA108,Ввод!BG108)</f>
        <v/>
      </c>
      <c r="L107" s="461">
        <f>CHOOSE(Ввод!$FG$5,Ввод!BJ108,Ввод!BP108,Ввод!BV108)</f>
        <v>1</v>
      </c>
      <c r="M107" s="414">
        <f>CHOOSE(Ввод!$FG$5,Ввод!BK108,Ввод!BQ108,Ввод!BW108)</f>
        <v>0</v>
      </c>
      <c r="N107" s="461">
        <f>CHOOSE(Ввод!$FG$5,Ввод!BL108,Ввод!BR108,Ввод!BX108)</f>
        <v>0</v>
      </c>
      <c r="O107" s="414">
        <f>CHOOSE(Ввод!$FG$5,Ввод!BM108,Ввод!BS108,Ввод!BY108)</f>
        <v>0</v>
      </c>
      <c r="P107" s="461">
        <f>CHOOSE(Ввод!$FG$5,Ввод!BN108,Ввод!BT108,Ввод!BZ108)</f>
        <v>0</v>
      </c>
      <c r="Q107" s="415">
        <f>CHOOSE(Ввод!$FG$5,Ввод!BO108,Ввод!BU108,Ввод!CA108)</f>
        <v>0</v>
      </c>
      <c r="R107" s="658">
        <f>CHOOSE(Ввод!$FG$5,Ввод!CD108,Ввод!CJ108,Ввод!CP108)</f>
        <v>19.600000000000001</v>
      </c>
      <c r="S107" s="659">
        <f>CHOOSE(Ввод!$FG$5,Ввод!CE108,Ввод!CK108,Ввод!CQ108)</f>
        <v>21</v>
      </c>
      <c r="T107" s="658">
        <f>CHOOSE(Ввод!$FG$5,Ввод!CF108,Ввод!CL108,Ввод!CR108)</f>
        <v>17</v>
      </c>
      <c r="U107" s="659">
        <f>CHOOSE(Ввод!$FG$5,Ввод!CG108,Ввод!CM108,Ввод!CS108)</f>
        <v>18.8</v>
      </c>
      <c r="V107" s="658">
        <f>CHOOSE(Ввод!$FG$5,Ввод!CH108,Ввод!CN108,Ввод!CT108)</f>
        <v>13.9</v>
      </c>
      <c r="W107" s="659">
        <f>CHOOSE(Ввод!$FG$5,Ввод!CI108,Ввод!CO108,Ввод!CU108)</f>
        <v>22.1</v>
      </c>
      <c r="X107" s="462" t="str">
        <f xml:space="preserve"> CHOOSE(Ввод!$FG$22,CHOOSE(Ввод!$FG$5,Ввод!BJ238,Ввод!BP238,Ввод!BV238),CHOOSE(Ввод!$FG$5,Ввод!AP238,Ввод!AV238,Ввод!BB238))</f>
        <v>-</v>
      </c>
      <c r="Y107" s="463" t="str">
        <f xml:space="preserve"> CHOOSE(Ввод!$FG$22,CHOOSE(Ввод!$FG$5,Ввод!BK238,Ввод!BQ238,Ввод!BW238),CHOOSE(Ввод!$FG$5,Ввод!AQ238,Ввод!AW238,Ввод!BC238))</f>
        <v>-</v>
      </c>
      <c r="Z107" s="462" t="str">
        <f xml:space="preserve"> CHOOSE(Ввод!$FG$22,CHOOSE(Ввод!$FG$5,Ввод!BL238,Ввод!BR238,Ввод!BX238),CHOOSE(Ввод!$FG$5,Ввод!AR238,Ввод!AX238,Ввод!BD238))</f>
        <v>-</v>
      </c>
      <c r="AA107" s="463" t="str">
        <f xml:space="preserve"> CHOOSE(Ввод!$FG$22,CHOOSE(Ввод!$FG$5,Ввод!BM238,Ввод!BS238,Ввод!BY238),CHOOSE(Ввод!$FG$5,Ввод!AS238,Ввод!AY238,Ввод!BE238))</f>
        <v>-</v>
      </c>
      <c r="AB107" s="462" t="str">
        <f xml:space="preserve"> CHOOSE(Ввод!$FG$22,CHOOSE(Ввод!$FG$5,Ввод!BN238,Ввод!BT238,Ввод!BZ238),CHOOSE(Ввод!$FG$5,Ввод!AT238,Ввод!AZ238,Ввод!BF238))</f>
        <v>-</v>
      </c>
      <c r="AC107" s="463" t="str">
        <f xml:space="preserve"> CHOOSE(Ввод!$FG$22,CHOOSE(Ввод!$FG$5,Ввод!BO238,Ввод!BU238,Ввод!CA238),CHOOSE(Ввод!$FG$5,Ввод!AU238,Ввод!BA238,Ввод!BG238))</f>
        <v>-</v>
      </c>
      <c r="AD107" s="464">
        <f>CHOOSE(Ввод!$FG$5,Ввод!DR108,Ввод!DX108,Ввод!ED108)</f>
        <v>8</v>
      </c>
      <c r="AE107" s="419">
        <f>CHOOSE(Ввод!$FG$5,Ввод!DS108,Ввод!DY108,Ввод!EE108)</f>
        <v>10</v>
      </c>
      <c r="AF107" s="464">
        <f>CHOOSE(Ввод!$FG$5,Ввод!DT108,Ввод!DZ108,Ввод!EF108)</f>
        <v>9</v>
      </c>
      <c r="AG107" s="419">
        <f>CHOOSE(Ввод!$FG$5,Ввод!DU108,Ввод!EA108,Ввод!EG108)</f>
        <v>6</v>
      </c>
      <c r="AH107" s="464">
        <f>CHOOSE(Ввод!$FG$5,Ввод!DV108,Ввод!EB108,Ввод!EH108)</f>
        <v>11</v>
      </c>
      <c r="AI107" s="419">
        <f>CHOOSE(Ввод!$FG$5,Ввод!DW108,Ввод!EC108,Ввод!EI108)</f>
        <v>14</v>
      </c>
      <c r="AJ107" s="704">
        <f xml:space="preserve"> CHOOSE(Ввод!$FG$12,CHOOSE(Ввод!$FG$5,Ввод!EL108,Ввод!ER108,Ввод!EX108),CHOOSE(Ввод!$FG$5,Ввод!CX108,Ввод!DD108,Ввод!DJ108))</f>
        <v>17.600000000000001</v>
      </c>
      <c r="AK107" s="705">
        <f xml:space="preserve"> CHOOSE(Ввод!$FG$12,CHOOSE(Ввод!$FG$5,Ввод!EM108,Ввод!ES108,Ввод!EY108),CHOOSE(Ввод!$FG$5,Ввод!CY108,Ввод!DE108,Ввод!DK108))</f>
        <v>31</v>
      </c>
      <c r="AL107" s="704">
        <f xml:space="preserve"> CHOOSE(Ввод!$FG$12,CHOOSE(Ввод!$FG$5,Ввод!EN108,Ввод!ET108,Ввод!EZ108),CHOOSE(Ввод!$FG$5,Ввод!CZ108,Ввод!DF108,Ввод!DL108))</f>
        <v>15</v>
      </c>
      <c r="AM107" s="705">
        <f xml:space="preserve"> CHOOSE(Ввод!$FG$12,CHOOSE(Ввод!$FG$5,Ввод!EO108,Ввод!EU108,Ввод!FA108),CHOOSE(Ввод!$FG$5,Ввод!DA108,Ввод!DG108,Ввод!DM108))</f>
        <v>25.8</v>
      </c>
      <c r="AN107" s="704">
        <f xml:space="preserve"> CHOOSE(Ввод!$FG$12,CHOOSE(Ввод!$FG$5,Ввод!EP108,Ввод!EV108,Ввод!FB108),CHOOSE(Ввод!$FG$5,Ввод!DB108,Ввод!DH108,Ввод!DN108))</f>
        <v>11.9</v>
      </c>
      <c r="AO107" s="705">
        <f xml:space="preserve"> CHOOSE(Ввод!$FG$12,CHOOSE(Ввод!$FG$5,Ввод!EQ108,Ввод!EW108,Ввод!FC108),CHOOSE(Ввод!$FG$5,Ввод!DC108,Ввод!DI108,Ввод!DO108))</f>
        <v>29.1</v>
      </c>
      <c r="AP107" s="9"/>
      <c r="AQ107" s="9"/>
      <c r="AR107" s="9"/>
      <c r="AS107" s="7"/>
      <c r="AT107" s="7"/>
      <c r="AU107" s="7"/>
      <c r="AV107" s="7"/>
      <c r="AW107" s="7"/>
      <c r="AX107" s="7"/>
      <c r="AY107" s="7"/>
      <c r="AZ107" s="7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</row>
    <row r="108" spans="1:90" ht="12" customHeight="1" x14ac:dyDescent="0.25">
      <c r="A108" s="931">
        <v>105</v>
      </c>
      <c r="B108" s="932" t="str">
        <f>Ст.прогноза!I106</f>
        <v>Дал.</v>
      </c>
      <c r="C108" s="932" t="str">
        <f>Ст.прогноза!D106</f>
        <v>Владивостокский</v>
      </c>
      <c r="D108" s="933" t="str">
        <f>Ст.прогноза!E106</f>
        <v>Владивосток</v>
      </c>
      <c r="E108" s="934">
        <f>Ст.прогноза!G106</f>
        <v>7</v>
      </c>
      <c r="F108" s="460" t="str">
        <f>CHOOSE(Ввод!$FG$5,Ввод!AP109,Ввод!AV109,Ввод!BB109)</f>
        <v/>
      </c>
      <c r="G108" s="412" t="str">
        <f>CHOOSE(Ввод!$FG$5,Ввод!AQ109,Ввод!AW109,Ввод!BC109)</f>
        <v/>
      </c>
      <c r="H108" s="460" t="str">
        <f xml:space="preserve"> CHOOSE(Ввод!$FG$5,Ввод!AR109,Ввод!AX109,Ввод!BD109)</f>
        <v/>
      </c>
      <c r="I108" s="412" t="str">
        <f xml:space="preserve"> CHOOSE(Ввод!$FG$5,Ввод!AS109,Ввод!AY109,Ввод!BE109)</f>
        <v/>
      </c>
      <c r="J108" s="460" t="str">
        <f>CHOOSE(Ввод!$FG$5,Ввод!AT109,Ввод!AZ109,Ввод!BF109)</f>
        <v>··</v>
      </c>
      <c r="K108" s="412" t="str">
        <f>CHOOSE(Ввод!$FG$5,Ввод!AU109,Ввод!BA109,Ввод!BG109)</f>
        <v>···</v>
      </c>
      <c r="L108" s="431">
        <f>CHOOSE(Ввод!$FG$5,Ввод!BJ109,Ввод!BP109,Ввод!BV109)</f>
        <v>0</v>
      </c>
      <c r="M108" s="432">
        <f>CHOOSE(Ввод!$FG$5,Ввод!BK109,Ввод!BQ109,Ввод!BW109)</f>
        <v>0</v>
      </c>
      <c r="N108" s="431">
        <f>CHOOSE(Ввод!$FG$5,Ввод!BL109,Ввод!BR109,Ввод!BX109)</f>
        <v>0</v>
      </c>
      <c r="O108" s="432">
        <f>CHOOSE(Ввод!$FG$5,Ввод!BM109,Ввод!BS109,Ввод!BY109)</f>
        <v>0</v>
      </c>
      <c r="P108" s="431">
        <f>CHOOSE(Ввод!$FG$5,Ввод!BN109,Ввод!BT109,Ввод!BZ109)</f>
        <v>10</v>
      </c>
      <c r="Q108" s="433">
        <f>CHOOSE(Ввод!$FG$5,Ввод!BO109,Ввод!BU109,Ввод!CA109)</f>
        <v>40</v>
      </c>
      <c r="R108" s="650">
        <f>CHOOSE(Ввод!$FG$5,Ввод!CD109,Ввод!CJ109,Ввод!CP109)</f>
        <v>17.7</v>
      </c>
      <c r="S108" s="651">
        <f>CHOOSE(Ввод!$FG$5,Ввод!CE109,Ввод!CK109,Ввод!CQ109)</f>
        <v>26.6</v>
      </c>
      <c r="T108" s="650">
        <f>CHOOSE(Ввод!$FG$5,Ввод!CF109,Ввод!CL109,Ввод!CR109)</f>
        <v>18</v>
      </c>
      <c r="U108" s="651">
        <f>CHOOSE(Ввод!$FG$5,Ввод!CG109,Ввод!CM109,Ввод!CS109)</f>
        <v>24.4</v>
      </c>
      <c r="V108" s="650">
        <f>CHOOSE(Ввод!$FG$5,Ввод!CH109,Ввод!CN109,Ввод!CT109)</f>
        <v>20.2</v>
      </c>
      <c r="W108" s="651">
        <f>CHOOSE(Ввод!$FG$5,Ввод!CI109,Ввод!CO109,Ввод!CU109)</f>
        <v>21</v>
      </c>
      <c r="X108" s="434" t="str">
        <f xml:space="preserve"> CHOOSE(Ввод!$FG$22,CHOOSE(Ввод!$FG$5,Ввод!BJ239,Ввод!BP239,Ввод!BV239),CHOOSE(Ввод!$FG$5,Ввод!AP239,Ввод!AV239,Ввод!BB239))</f>
        <v>-</v>
      </c>
      <c r="Y108" s="417" t="str">
        <f xml:space="preserve"> CHOOSE(Ввод!$FG$22,CHOOSE(Ввод!$FG$5,Ввод!BK239,Ввод!BQ239,Ввод!BW239),CHOOSE(Ввод!$FG$5,Ввод!AQ239,Ввод!AW239,Ввод!BC239))</f>
        <v>-</v>
      </c>
      <c r="Z108" s="434" t="str">
        <f xml:space="preserve"> CHOOSE(Ввод!$FG$22,CHOOSE(Ввод!$FG$5,Ввод!BL239,Ввод!BR239,Ввод!BX239),CHOOSE(Ввод!$FG$5,Ввод!AR239,Ввод!AX239,Ввод!BD239))</f>
        <v>-</v>
      </c>
      <c r="AA108" s="417" t="str">
        <f xml:space="preserve"> CHOOSE(Ввод!$FG$22,CHOOSE(Ввод!$FG$5,Ввод!BM239,Ввод!BS239,Ввод!BY239),CHOOSE(Ввод!$FG$5,Ввод!AS239,Ввод!AY239,Ввод!BE239))</f>
        <v>-</v>
      </c>
      <c r="AB108" s="434" t="str">
        <f xml:space="preserve"> CHOOSE(Ввод!$FG$22,CHOOSE(Ввод!$FG$5,Ввод!BN239,Ввод!BT239,Ввод!BZ239),CHOOSE(Ввод!$FG$5,Ввод!AT239,Ввод!AZ239,Ввод!BF239))</f>
        <v>-</v>
      </c>
      <c r="AC108" s="417" t="str">
        <f xml:space="preserve"> CHOOSE(Ввод!$FG$22,CHOOSE(Ввод!$FG$5,Ввод!BO239,Ввод!BU239,Ввод!CA239),CHOOSE(Ввод!$FG$5,Ввод!AU239,Ввод!BA239,Ввод!BG239))</f>
        <v>-</v>
      </c>
      <c r="AD108" s="435">
        <f>CHOOSE(Ввод!$FG$5,Ввод!DR109,Ввод!DX109,Ввод!ED109)</f>
        <v>4</v>
      </c>
      <c r="AE108" s="436">
        <f>CHOOSE(Ввод!$FG$5,Ввод!DS109,Ввод!DY109,Ввод!EE109)</f>
        <v>6</v>
      </c>
      <c r="AF108" s="435">
        <f>CHOOSE(Ввод!$FG$5,Ввод!DT109,Ввод!DZ109,Ввод!EF109)</f>
        <v>8</v>
      </c>
      <c r="AG108" s="436">
        <f>CHOOSE(Ввод!$FG$5,Ввод!DU109,Ввод!EA109,Ввод!EG109)</f>
        <v>10</v>
      </c>
      <c r="AH108" s="435">
        <f>CHOOSE(Ввод!$FG$5,Ввод!DV109,Ввод!EB109,Ввод!EH109)</f>
        <v>7</v>
      </c>
      <c r="AI108" s="436">
        <f>CHOOSE(Ввод!$FG$5,Ввод!DW109,Ввод!EC109,Ввод!EI109)</f>
        <v>8</v>
      </c>
      <c r="AJ108" s="693">
        <f xml:space="preserve"> CHOOSE(Ввод!$FG$12,CHOOSE(Ввод!$FG$5,Ввод!EL109,Ввод!ER109,Ввод!EX109),CHOOSE(Ввод!$FG$5,Ввод!CX109,Ввод!DD109,Ввод!DJ109))</f>
        <v>15.7</v>
      </c>
      <c r="AK108" s="694">
        <f xml:space="preserve"> CHOOSE(Ввод!$FG$12,CHOOSE(Ввод!$FG$5,Ввод!EM109,Ввод!ES109,Ввод!EY109),CHOOSE(Ввод!$FG$5,Ввод!CY109,Ввод!DE109,Ввод!DK109))</f>
        <v>41.6</v>
      </c>
      <c r="AL108" s="693">
        <f xml:space="preserve"> CHOOSE(Ввод!$FG$12,CHOOSE(Ввод!$FG$5,Ввод!EN109,Ввод!ET109,Ввод!EZ109),CHOOSE(Ввод!$FG$5,Ввод!CZ109,Ввод!DF109,Ввод!DL109))</f>
        <v>16</v>
      </c>
      <c r="AM108" s="694">
        <f xml:space="preserve"> CHOOSE(Ввод!$FG$12,CHOOSE(Ввод!$FG$5,Ввод!EO109,Ввод!EU109,Ввод!FA109),CHOOSE(Ввод!$FG$5,Ввод!DA109,Ввод!DG109,Ввод!DM109))</f>
        <v>38.4</v>
      </c>
      <c r="AN108" s="693">
        <f xml:space="preserve"> CHOOSE(Ввод!$FG$12,CHOOSE(Ввод!$FG$5,Ввод!EP109,Ввод!EV109,Ввод!FB109),CHOOSE(Ввод!$FG$5,Ввод!DB109,Ввод!DH109,Ввод!DN109))</f>
        <v>18.2</v>
      </c>
      <c r="AO108" s="694">
        <f xml:space="preserve"> CHOOSE(Ввод!$FG$12,CHOOSE(Ввод!$FG$5,Ввод!EQ109,Ввод!EW109,Ввод!FC109),CHOOSE(Ввод!$FG$5,Ввод!DC109,Ввод!DI109,Ввод!DO109))</f>
        <v>25</v>
      </c>
      <c r="AP108" s="9"/>
      <c r="AQ108" s="9"/>
      <c r="AR108" s="9"/>
      <c r="AS108" s="7"/>
      <c r="AT108" s="7"/>
      <c r="AU108" s="7"/>
      <c r="AV108" s="7"/>
      <c r="AW108" s="7"/>
      <c r="AX108" s="7"/>
      <c r="AY108" s="7"/>
      <c r="AZ108" s="7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</row>
    <row r="109" spans="1:90" ht="12" customHeight="1" x14ac:dyDescent="0.25">
      <c r="A109" s="931">
        <v>106</v>
      </c>
      <c r="B109" s="932" t="str">
        <f>Ст.прогноза!I107</f>
        <v>Дал.</v>
      </c>
      <c r="C109" s="932" t="str">
        <f>Ст.прогноза!D107</f>
        <v>Комсомольский</v>
      </c>
      <c r="D109" s="933" t="str">
        <f>Ст.прогноза!E107</f>
        <v>Комсомольск-на -Амуре</v>
      </c>
      <c r="E109" s="934">
        <f>Ст.прогноза!G107</f>
        <v>7</v>
      </c>
      <c r="F109" s="460" t="str">
        <f>CHOOSE(Ввод!$FG$5,Ввод!AP110,Ввод!AV110,Ввод!BB110)</f>
        <v/>
      </c>
      <c r="G109" s="412" t="str">
        <f>CHOOSE(Ввод!$FG$5,Ввод!AQ110,Ввод!AW110,Ввод!BC110)</f>
        <v/>
      </c>
      <c r="H109" s="460" t="str">
        <f xml:space="preserve"> CHOOSE(Ввод!$FG$5,Ввод!AR110,Ввод!AX110,Ввод!BD110)</f>
        <v/>
      </c>
      <c r="I109" s="412" t="str">
        <f xml:space="preserve"> CHOOSE(Ввод!$FG$5,Ввод!AS110,Ввод!AY110,Ввод!BE110)</f>
        <v/>
      </c>
      <c r="J109" s="460" t="str">
        <f>CHOOSE(Ввод!$FG$5,Ввод!AT110,Ввод!AZ110,Ввод!BF110)</f>
        <v/>
      </c>
      <c r="K109" s="412" t="str">
        <f>CHOOSE(Ввод!$FG$5,Ввод!AU110,Ввод!BA110,Ввод!BG110)</f>
        <v/>
      </c>
      <c r="L109" s="431">
        <f>CHOOSE(Ввод!$FG$5,Ввод!BJ110,Ввод!BP110,Ввод!BV110)</f>
        <v>0</v>
      </c>
      <c r="M109" s="432">
        <f>CHOOSE(Ввод!$FG$5,Ввод!BK110,Ввод!BQ110,Ввод!BW110)</f>
        <v>0</v>
      </c>
      <c r="N109" s="431">
        <f>CHOOSE(Ввод!$FG$5,Ввод!BL110,Ввод!BR110,Ввод!BX110)</f>
        <v>0</v>
      </c>
      <c r="O109" s="432">
        <f>CHOOSE(Ввод!$FG$5,Ввод!BM110,Ввод!BS110,Ввод!BY110)</f>
        <v>0</v>
      </c>
      <c r="P109" s="431">
        <f>CHOOSE(Ввод!$FG$5,Ввод!BN110,Ввод!BT110,Ввод!BZ110)</f>
        <v>0</v>
      </c>
      <c r="Q109" s="433">
        <f>CHOOSE(Ввод!$FG$5,Ввод!BO110,Ввод!BU110,Ввод!CA110)</f>
        <v>0</v>
      </c>
      <c r="R109" s="650">
        <f>CHOOSE(Ввод!$FG$5,Ввод!CD110,Ввод!CJ110,Ввод!CP110)</f>
        <v>14.2</v>
      </c>
      <c r="S109" s="651">
        <f>CHOOSE(Ввод!$FG$5,Ввод!CE110,Ввод!CK110,Ввод!CQ110)</f>
        <v>23.7</v>
      </c>
      <c r="T109" s="650">
        <f>CHOOSE(Ввод!$FG$5,Ввод!CF110,Ввод!CL110,Ввод!CR110)</f>
        <v>13.1</v>
      </c>
      <c r="U109" s="651">
        <f>CHOOSE(Ввод!$FG$5,Ввод!CG110,Ввод!CM110,Ввод!CS110)</f>
        <v>24.7</v>
      </c>
      <c r="V109" s="650">
        <f>CHOOSE(Ввод!$FG$5,Ввод!CH110,Ввод!CN110,Ввод!CT110)</f>
        <v>10.1</v>
      </c>
      <c r="W109" s="651">
        <f>CHOOSE(Ввод!$FG$5,Ввод!CI110,Ввод!CO110,Ввод!CU110)</f>
        <v>24.5</v>
      </c>
      <c r="X109" s="434" t="str">
        <f xml:space="preserve"> CHOOSE(Ввод!$FG$22,CHOOSE(Ввод!$FG$5,Ввод!BJ240,Ввод!BP240,Ввод!BV240),CHOOSE(Ввод!$FG$5,Ввод!AP240,Ввод!AV240,Ввод!BB240))</f>
        <v>-</v>
      </c>
      <c r="Y109" s="417" t="str">
        <f xml:space="preserve"> CHOOSE(Ввод!$FG$22,CHOOSE(Ввод!$FG$5,Ввод!BK240,Ввод!BQ240,Ввод!BW240),CHOOSE(Ввод!$FG$5,Ввод!AQ240,Ввод!AW240,Ввод!BC240))</f>
        <v>-</v>
      </c>
      <c r="Z109" s="434" t="str">
        <f xml:space="preserve"> CHOOSE(Ввод!$FG$22,CHOOSE(Ввод!$FG$5,Ввод!BL240,Ввод!BR240,Ввод!BX240),CHOOSE(Ввод!$FG$5,Ввод!AR240,Ввод!AX240,Ввод!BD240))</f>
        <v>-</v>
      </c>
      <c r="AA109" s="417" t="str">
        <f xml:space="preserve"> CHOOSE(Ввод!$FG$22,CHOOSE(Ввод!$FG$5,Ввод!BM240,Ввод!BS240,Ввод!BY240),CHOOSE(Ввод!$FG$5,Ввод!AS240,Ввод!AY240,Ввод!BE240))</f>
        <v>-</v>
      </c>
      <c r="AB109" s="434" t="str">
        <f xml:space="preserve"> CHOOSE(Ввод!$FG$22,CHOOSE(Ввод!$FG$5,Ввод!BN240,Ввод!BT240,Ввод!BZ240),CHOOSE(Ввод!$FG$5,Ввод!AT240,Ввод!AZ240,Ввод!BF240))</f>
        <v>-</v>
      </c>
      <c r="AC109" s="417" t="str">
        <f xml:space="preserve"> CHOOSE(Ввод!$FG$22,CHOOSE(Ввод!$FG$5,Ввод!BO240,Ввод!BU240,Ввод!CA240),CHOOSE(Ввод!$FG$5,Ввод!AU240,Ввод!BA240,Ввод!BG240))</f>
        <v>-</v>
      </c>
      <c r="AD109" s="435">
        <f>CHOOSE(Ввод!$FG$5,Ввод!DR110,Ввод!DX110,Ввод!ED110)</f>
        <v>15</v>
      </c>
      <c r="AE109" s="436">
        <f>CHOOSE(Ввод!$FG$5,Ввод!DS110,Ввод!DY110,Ввод!EE110)</f>
        <v>6</v>
      </c>
      <c r="AF109" s="435">
        <f>CHOOSE(Ввод!$FG$5,Ввод!DT110,Ввод!DZ110,Ввод!EF110)</f>
        <v>6</v>
      </c>
      <c r="AG109" s="436">
        <f>CHOOSE(Ввод!$FG$5,Ввод!DU110,Ввод!EA110,Ввод!EG110)</f>
        <v>5</v>
      </c>
      <c r="AH109" s="435">
        <f>CHOOSE(Ввод!$FG$5,Ввод!DV110,Ввод!EB110,Ввод!EH110)</f>
        <v>8</v>
      </c>
      <c r="AI109" s="436">
        <f>CHOOSE(Ввод!$FG$5,Ввод!DW110,Ввод!EC110,Ввод!EI110)</f>
        <v>4</v>
      </c>
      <c r="AJ109" s="693">
        <f xml:space="preserve"> CHOOSE(Ввод!$FG$12,CHOOSE(Ввод!$FG$5,Ввод!EL110,Ввод!ER110,Ввод!EX110),CHOOSE(Ввод!$FG$5,Ввод!CX110,Ввод!DD110,Ввод!DJ110))</f>
        <v>12.2</v>
      </c>
      <c r="AK109" s="694">
        <f xml:space="preserve"> CHOOSE(Ввод!$FG$12,CHOOSE(Ввод!$FG$5,Ввод!EM110,Ввод!ES110,Ввод!EY110),CHOOSE(Ввод!$FG$5,Ввод!CY110,Ввод!DE110,Ввод!DK110))</f>
        <v>33.700000000000003</v>
      </c>
      <c r="AL109" s="693">
        <f xml:space="preserve"> CHOOSE(Ввод!$FG$12,CHOOSE(Ввод!$FG$5,Ввод!EN110,Ввод!ET110,Ввод!EZ110),CHOOSE(Ввод!$FG$5,Ввод!CZ110,Ввод!DF110,Ввод!DL110))</f>
        <v>11.1</v>
      </c>
      <c r="AM109" s="694">
        <f xml:space="preserve"> CHOOSE(Ввод!$FG$12,CHOOSE(Ввод!$FG$5,Ввод!EO110,Ввод!EU110,Ввод!FA110),CHOOSE(Ввод!$FG$5,Ввод!DA110,Ввод!DG110,Ввод!DM110))</f>
        <v>31.6</v>
      </c>
      <c r="AN109" s="693">
        <f xml:space="preserve"> CHOOSE(Ввод!$FG$12,CHOOSE(Ввод!$FG$5,Ввод!EP110,Ввод!EV110,Ввод!FB110),CHOOSE(Ввод!$FG$5,Ввод!DB110,Ввод!DH110,Ввод!DN110))</f>
        <v>8.1</v>
      </c>
      <c r="AO109" s="694">
        <f xml:space="preserve"> CHOOSE(Ввод!$FG$12,CHOOSE(Ввод!$FG$5,Ввод!EQ110,Ввод!EW110,Ввод!FC110),CHOOSE(Ввод!$FG$5,Ввод!DC110,Ввод!DI110,Ввод!DO110))</f>
        <v>34.5</v>
      </c>
      <c r="AP109" s="9"/>
      <c r="AQ109" s="9"/>
      <c r="AR109" s="9"/>
      <c r="AS109" s="7"/>
      <c r="AT109" s="7"/>
      <c r="AU109" s="7"/>
      <c r="AV109" s="7"/>
      <c r="AW109" s="7"/>
      <c r="AX109" s="7"/>
      <c r="AY109" s="7"/>
      <c r="AZ109" s="7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</row>
    <row r="110" spans="1:90" ht="12" customHeight="1" x14ac:dyDescent="0.25">
      <c r="A110" s="931">
        <v>107</v>
      </c>
      <c r="B110" s="932" t="str">
        <f>Ст.прогноза!I108</f>
        <v>Дал.</v>
      </c>
      <c r="C110" s="932" t="str">
        <f>Ст.прогноза!D108</f>
        <v>Сахалинский</v>
      </c>
      <c r="D110" s="933" t="str">
        <f>Ст.прогноза!E108</f>
        <v>Южно-Сахалинск</v>
      </c>
      <c r="E110" s="934">
        <f>Ст.прогноза!G108</f>
        <v>7</v>
      </c>
      <c r="F110" s="460" t="str">
        <f>CHOOSE(Ввод!$FG$5,Ввод!AP111,Ввод!AV111,Ввод!BB111)</f>
        <v/>
      </c>
      <c r="G110" s="412" t="str">
        <f>CHOOSE(Ввод!$FG$5,Ввод!AQ111,Ввод!AW111,Ввод!BC111)</f>
        <v/>
      </c>
      <c r="H110" s="460" t="str">
        <f xml:space="preserve"> CHOOSE(Ввод!$FG$5,Ввод!AR111,Ввод!AX111,Ввод!BD111)</f>
        <v>··</v>
      </c>
      <c r="I110" s="412" t="str">
        <f xml:space="preserve"> CHOOSE(Ввод!$FG$5,Ввод!AS111,Ввод!AY111,Ввод!BE111)</f>
        <v>··</v>
      </c>
      <c r="J110" s="460" t="str">
        <f>CHOOSE(Ввод!$FG$5,Ввод!AT111,Ввод!AZ111,Ввод!BF111)</f>
        <v>·</v>
      </c>
      <c r="K110" s="412" t="str">
        <f>CHOOSE(Ввод!$FG$5,Ввод!AU111,Ввод!BA111,Ввод!BG111)</f>
        <v/>
      </c>
      <c r="L110" s="431">
        <f>CHOOSE(Ввод!$FG$5,Ввод!BJ111,Ввод!BP111,Ввод!BV111)</f>
        <v>0</v>
      </c>
      <c r="M110" s="432">
        <f>CHOOSE(Ввод!$FG$5,Ввод!BK111,Ввод!BQ111,Ввод!BW111)</f>
        <v>0</v>
      </c>
      <c r="N110" s="431">
        <f>CHOOSE(Ввод!$FG$5,Ввод!BL111,Ввод!BR111,Ввод!BX111)</f>
        <v>10</v>
      </c>
      <c r="O110" s="432">
        <f>CHOOSE(Ввод!$FG$5,Ввод!BM111,Ввод!BS111,Ввод!BY111)</f>
        <v>10</v>
      </c>
      <c r="P110" s="431">
        <f>CHOOSE(Ввод!$FG$5,Ввод!BN111,Ввод!BT111,Ввод!BZ111)</f>
        <v>2</v>
      </c>
      <c r="Q110" s="433">
        <f>CHOOSE(Ввод!$FG$5,Ввод!BO111,Ввод!BU111,Ввод!CA111)</f>
        <v>0</v>
      </c>
      <c r="R110" s="650">
        <f>CHOOSE(Ввод!$FG$5,Ввод!CD111,Ввод!CJ111,Ввод!CP111)</f>
        <v>16</v>
      </c>
      <c r="S110" s="651">
        <f>CHOOSE(Ввод!$FG$5,Ввод!CE111,Ввод!CK111,Ввод!CQ111)</f>
        <v>25.9</v>
      </c>
      <c r="T110" s="650">
        <f>CHOOSE(Ввод!$FG$5,Ввод!CF111,Ввод!CL111,Ввод!CR111)</f>
        <v>12.5</v>
      </c>
      <c r="U110" s="651">
        <f>CHOOSE(Ввод!$FG$5,Ввод!CG111,Ввод!CM111,Ввод!CS111)</f>
        <v>12.5</v>
      </c>
      <c r="V110" s="650">
        <f>CHOOSE(Ввод!$FG$5,Ввод!CH111,Ввод!CN111,Ввод!CT111)</f>
        <v>8</v>
      </c>
      <c r="W110" s="651">
        <f>CHOOSE(Ввод!$FG$5,Ввод!CI111,Ввод!CO111,Ввод!CU111)</f>
        <v>20.399999999999999</v>
      </c>
      <c r="X110" s="434" t="str">
        <f xml:space="preserve"> CHOOSE(Ввод!$FG$22,CHOOSE(Ввод!$FG$5,Ввод!BJ241,Ввод!BP241,Ввод!BV241),CHOOSE(Ввод!$FG$5,Ввод!AP241,Ввод!AV241,Ввод!BB241))</f>
        <v>-</v>
      </c>
      <c r="Y110" s="417" t="str">
        <f xml:space="preserve"> CHOOSE(Ввод!$FG$22,CHOOSE(Ввод!$FG$5,Ввод!BK241,Ввод!BQ241,Ввод!BW241),CHOOSE(Ввод!$FG$5,Ввод!AQ241,Ввод!AW241,Ввод!BC241))</f>
        <v>-</v>
      </c>
      <c r="Z110" s="434" t="str">
        <f xml:space="preserve"> CHOOSE(Ввод!$FG$22,CHOOSE(Ввод!$FG$5,Ввод!BL241,Ввод!BR241,Ввод!BX241),CHOOSE(Ввод!$FG$5,Ввод!AR241,Ввод!AX241,Ввод!BD241))</f>
        <v>-</v>
      </c>
      <c r="AA110" s="417" t="str">
        <f xml:space="preserve"> CHOOSE(Ввод!$FG$22,CHOOSE(Ввод!$FG$5,Ввод!BM241,Ввод!BS241,Ввод!BY241),CHOOSE(Ввод!$FG$5,Ввод!AS241,Ввод!AY241,Ввод!BE241))</f>
        <v>-</v>
      </c>
      <c r="AB110" s="434" t="str">
        <f xml:space="preserve"> CHOOSE(Ввод!$FG$22,CHOOSE(Ввод!$FG$5,Ввод!BN241,Ввод!BT241,Ввод!BZ241),CHOOSE(Ввод!$FG$5,Ввод!AT241,Ввод!AZ241,Ввод!BF241))</f>
        <v>-</v>
      </c>
      <c r="AC110" s="417" t="str">
        <f xml:space="preserve"> CHOOSE(Ввод!$FG$22,CHOOSE(Ввод!$FG$5,Ввод!BO241,Ввод!BU241,Ввод!CA241),CHOOSE(Ввод!$FG$5,Ввод!AU241,Ввод!BA241,Ввод!BG241))</f>
        <v>-</v>
      </c>
      <c r="AD110" s="435">
        <f>CHOOSE(Ввод!$FG$5,Ввод!DR111,Ввод!DX111,Ввод!ED111)</f>
        <v>6</v>
      </c>
      <c r="AE110" s="436">
        <f>CHOOSE(Ввод!$FG$5,Ввод!DS111,Ввод!DY111,Ввод!EE111)</f>
        <v>6</v>
      </c>
      <c r="AF110" s="435">
        <f>CHOOSE(Ввод!$FG$5,Ввод!DT111,Ввод!DZ111,Ввод!EF111)</f>
        <v>5</v>
      </c>
      <c r="AG110" s="436">
        <f>CHOOSE(Ввод!$FG$5,Ввод!DU111,Ввод!EA111,Ввод!EG111)</f>
        <v>3</v>
      </c>
      <c r="AH110" s="435">
        <f>CHOOSE(Ввод!$FG$5,Ввод!DV111,Ввод!EB111,Ввод!EH111)</f>
        <v>4</v>
      </c>
      <c r="AI110" s="436">
        <f>CHOOSE(Ввод!$FG$5,Ввод!DW111,Ввод!EC111,Ввод!EI111)</f>
        <v>3</v>
      </c>
      <c r="AJ110" s="693">
        <f xml:space="preserve"> CHOOSE(Ввод!$FG$12,CHOOSE(Ввод!$FG$5,Ввод!EL111,Ввод!ER111,Ввод!EX111),CHOOSE(Ввод!$FG$5,Ввод!CX111,Ввод!DD111,Ввод!DJ111))</f>
        <v>14</v>
      </c>
      <c r="AK110" s="694">
        <f xml:space="preserve"> CHOOSE(Ввод!$FG$12,CHOOSE(Ввод!$FG$5,Ввод!EM111,Ввод!ES111,Ввод!EY111),CHOOSE(Ввод!$FG$5,Ввод!CY111,Ввод!DE111,Ввод!DK111))</f>
        <v>35.9</v>
      </c>
      <c r="AL110" s="693">
        <f xml:space="preserve"> CHOOSE(Ввод!$FG$12,CHOOSE(Ввод!$FG$5,Ввод!EN111,Ввод!ET111,Ввод!EZ111),CHOOSE(Ввод!$FG$5,Ввод!CZ111,Ввод!DF111,Ввод!DL111))</f>
        <v>10.5</v>
      </c>
      <c r="AM110" s="694">
        <f xml:space="preserve"> CHOOSE(Ввод!$FG$12,CHOOSE(Ввод!$FG$5,Ввод!EO111,Ввод!EU111,Ввод!FA111),CHOOSE(Ввод!$FG$5,Ввод!DA111,Ввод!DG111,Ввод!DM111))</f>
        <v>16.5</v>
      </c>
      <c r="AN110" s="693">
        <f xml:space="preserve"> CHOOSE(Ввод!$FG$12,CHOOSE(Ввод!$FG$5,Ввод!EP111,Ввод!EV111,Ввод!FB111),CHOOSE(Ввод!$FG$5,Ввод!DB111,Ввод!DH111,Ввод!DN111))</f>
        <v>6</v>
      </c>
      <c r="AO110" s="694">
        <f xml:space="preserve"> CHOOSE(Ввод!$FG$12,CHOOSE(Ввод!$FG$5,Ввод!EQ111,Ввод!EW111,Ввод!FC111),CHOOSE(Ввод!$FG$5,Ввод!DC111,Ввод!DI111,Ввод!DO111))</f>
        <v>30.4</v>
      </c>
      <c r="AP110" s="9"/>
      <c r="AQ110" s="9"/>
      <c r="AR110" s="9"/>
      <c r="AS110" s="7"/>
      <c r="AT110" s="7"/>
      <c r="AU110" s="7"/>
      <c r="AV110" s="7"/>
      <c r="AW110" s="7"/>
      <c r="AX110" s="7"/>
      <c r="AY110" s="7"/>
      <c r="AZ110" s="7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</row>
    <row r="111" spans="1:90" ht="12" customHeight="1" x14ac:dyDescent="0.25">
      <c r="A111" s="931">
        <v>108</v>
      </c>
      <c r="B111" s="932" t="str">
        <f>Ст.прогноза!I109</f>
        <v>Дал.</v>
      </c>
      <c r="C111" s="932" t="str">
        <f>Ст.прогноза!D109</f>
        <v>Тындинский</v>
      </c>
      <c r="D111" s="933" t="str">
        <f>Ст.прогноза!E109</f>
        <v>Тында</v>
      </c>
      <c r="E111" s="934">
        <f>Ст.прогноза!G109</f>
        <v>6</v>
      </c>
      <c r="F111" s="460" t="str">
        <f>CHOOSE(Ввод!$FG$5,Ввод!AP112,Ввод!AV112,Ввод!BB112)</f>
        <v/>
      </c>
      <c r="G111" s="412" t="str">
        <f>CHOOSE(Ввод!$FG$5,Ввод!AQ112,Ввод!AW112,Ввод!BC112)</f>
        <v/>
      </c>
      <c r="H111" s="460" t="str">
        <f xml:space="preserve"> CHOOSE(Ввод!$FG$5,Ввод!AR112,Ввод!AX112,Ввод!BD112)</f>
        <v/>
      </c>
      <c r="I111" s="412" t="str">
        <f xml:space="preserve"> CHOOSE(Ввод!$FG$5,Ввод!AS112,Ввод!AY112,Ввод!BE112)</f>
        <v/>
      </c>
      <c r="J111" s="460" t="str">
        <f>CHOOSE(Ввод!$FG$5,Ввод!AT112,Ввод!AZ112,Ввод!BF112)</f>
        <v/>
      </c>
      <c r="K111" s="412" t="str">
        <f>CHOOSE(Ввод!$FG$5,Ввод!AU112,Ввод!BA112,Ввод!BG112)</f>
        <v/>
      </c>
      <c r="L111" s="431">
        <f>CHOOSE(Ввод!$FG$5,Ввод!BJ112,Ввод!BP112,Ввод!BV112)</f>
        <v>0</v>
      </c>
      <c r="M111" s="432">
        <f>CHOOSE(Ввод!$FG$5,Ввод!BK112,Ввод!BQ112,Ввод!BW112)</f>
        <v>0</v>
      </c>
      <c r="N111" s="431">
        <f>CHOOSE(Ввод!$FG$5,Ввод!BL112,Ввод!BR112,Ввод!BX112)</f>
        <v>0</v>
      </c>
      <c r="O111" s="432">
        <f>CHOOSE(Ввод!$FG$5,Ввод!BM112,Ввод!BS112,Ввод!BY112)</f>
        <v>0</v>
      </c>
      <c r="P111" s="431">
        <f>CHOOSE(Ввод!$FG$5,Ввод!BN112,Ввод!BT112,Ввод!BZ112)</f>
        <v>0</v>
      </c>
      <c r="Q111" s="433">
        <f>CHOOSE(Ввод!$FG$5,Ввод!BO112,Ввод!BU112,Ввод!CA112)</f>
        <v>0</v>
      </c>
      <c r="R111" s="650">
        <f>CHOOSE(Ввод!$FG$5,Ввод!CD112,Ввод!CJ112,Ввод!CP112)</f>
        <v>2.5</v>
      </c>
      <c r="S111" s="651">
        <f>CHOOSE(Ввод!$FG$5,Ввод!CE112,Ввод!CK112,Ввод!CQ112)</f>
        <v>23.5</v>
      </c>
      <c r="T111" s="650">
        <f>CHOOSE(Ввод!$FG$5,Ввод!CF112,Ввод!CL112,Ввод!CR112)</f>
        <v>5.0999999999999996</v>
      </c>
      <c r="U111" s="651">
        <f>CHOOSE(Ввод!$FG$5,Ввод!CG112,Ввод!CM112,Ввод!CS112)</f>
        <v>25.6</v>
      </c>
      <c r="V111" s="650">
        <f>CHOOSE(Ввод!$FG$5,Ввод!CH112,Ввод!CN112,Ввод!CT112)</f>
        <v>6.9</v>
      </c>
      <c r="W111" s="651">
        <f>CHOOSE(Ввод!$FG$5,Ввод!CI112,Ввод!CO112,Ввод!CU112)</f>
        <v>27.6</v>
      </c>
      <c r="X111" s="434" t="str">
        <f xml:space="preserve"> CHOOSE(Ввод!$FG$22,CHOOSE(Ввод!$FG$5,Ввод!BJ242,Ввод!BP242,Ввод!BV242),CHOOSE(Ввод!$FG$5,Ввод!AP242,Ввод!AV242,Ввод!BB242))</f>
        <v>-</v>
      </c>
      <c r="Y111" s="417" t="str">
        <f xml:space="preserve"> CHOOSE(Ввод!$FG$22,CHOOSE(Ввод!$FG$5,Ввод!BK242,Ввод!BQ242,Ввод!BW242),CHOOSE(Ввод!$FG$5,Ввод!AQ242,Ввод!AW242,Ввод!BC242))</f>
        <v>-</v>
      </c>
      <c r="Z111" s="434" t="str">
        <f xml:space="preserve"> CHOOSE(Ввод!$FG$22,CHOOSE(Ввод!$FG$5,Ввод!BL242,Ввод!BR242,Ввод!BX242),CHOOSE(Ввод!$FG$5,Ввод!AR242,Ввод!AX242,Ввод!BD242))</f>
        <v>-</v>
      </c>
      <c r="AA111" s="417" t="str">
        <f xml:space="preserve"> CHOOSE(Ввод!$FG$22,CHOOSE(Ввод!$FG$5,Ввод!BM242,Ввод!BS242,Ввод!BY242),CHOOSE(Ввод!$FG$5,Ввод!AS242,Ввод!AY242,Ввод!BE242))</f>
        <v>-</v>
      </c>
      <c r="AB111" s="434" t="str">
        <f xml:space="preserve"> CHOOSE(Ввод!$FG$22,CHOOSE(Ввод!$FG$5,Ввод!BN242,Ввод!BT242,Ввод!BZ242),CHOOSE(Ввод!$FG$5,Ввод!AT242,Ввод!AZ242,Ввод!BF242))</f>
        <v>-</v>
      </c>
      <c r="AC111" s="417" t="str">
        <f xml:space="preserve"> CHOOSE(Ввод!$FG$22,CHOOSE(Ввод!$FG$5,Ввод!BO242,Ввод!BU242,Ввод!CA242),CHOOSE(Ввод!$FG$5,Ввод!AU242,Ввод!BA242,Ввод!BG242))</f>
        <v>-</v>
      </c>
      <c r="AD111" s="435">
        <f>CHOOSE(Ввод!$FG$5,Ввод!DR112,Ввод!DX112,Ввод!ED112)</f>
        <v>5</v>
      </c>
      <c r="AE111" s="436">
        <f>CHOOSE(Ввод!$FG$5,Ввод!DS112,Ввод!DY112,Ввод!EE112)</f>
        <v>4</v>
      </c>
      <c r="AF111" s="435">
        <f>CHOOSE(Ввод!$FG$5,Ввод!DT112,Ввод!DZ112,Ввод!EF112)</f>
        <v>4</v>
      </c>
      <c r="AG111" s="436">
        <f>CHOOSE(Ввод!$FG$5,Ввод!DU112,Ввод!EA112,Ввод!EG112)</f>
        <v>5</v>
      </c>
      <c r="AH111" s="435">
        <f>CHOOSE(Ввод!$FG$5,Ввод!DV112,Ввод!EB112,Ввод!EH112)</f>
        <v>2</v>
      </c>
      <c r="AI111" s="436">
        <f>CHOOSE(Ввод!$FG$5,Ввод!DW112,Ввод!EC112,Ввод!EI112)</f>
        <v>3</v>
      </c>
      <c r="AJ111" s="693">
        <f xml:space="preserve"> CHOOSE(Ввод!$FG$12,CHOOSE(Ввод!$FG$5,Ввод!EL112,Ввод!ER112,Ввод!EX112),CHOOSE(Ввод!$FG$5,Ввод!CX112,Ввод!DD112,Ввод!DJ112))</f>
        <v>0.5</v>
      </c>
      <c r="AK111" s="694">
        <f xml:space="preserve"> CHOOSE(Ввод!$FG$12,CHOOSE(Ввод!$FG$5,Ввод!EM112,Ввод!ES112,Ввод!EY112),CHOOSE(Ввод!$FG$5,Ввод!CY112,Ввод!DE112,Ввод!DK112))</f>
        <v>38.5</v>
      </c>
      <c r="AL111" s="693">
        <f xml:space="preserve"> CHOOSE(Ввод!$FG$12,CHOOSE(Ввод!$FG$5,Ввод!EN112,Ввод!ET112,Ввод!EZ112),CHOOSE(Ввод!$FG$5,Ввод!CZ112,Ввод!DF112,Ввод!DL112))</f>
        <v>3.0999999999999996</v>
      </c>
      <c r="AM111" s="694">
        <f xml:space="preserve"> CHOOSE(Ввод!$FG$12,CHOOSE(Ввод!$FG$5,Ввод!EO112,Ввод!EU112,Ввод!FA112),CHOOSE(Ввод!$FG$5,Ввод!DA112,Ввод!DG112,Ввод!DM112))</f>
        <v>40.6</v>
      </c>
      <c r="AN111" s="693">
        <f xml:space="preserve"> CHOOSE(Ввод!$FG$12,CHOOSE(Ввод!$FG$5,Ввод!EP112,Ввод!EV112,Ввод!FB112),CHOOSE(Ввод!$FG$5,Ввод!DB112,Ввод!DH112,Ввод!DN112))</f>
        <v>4.9000000000000004</v>
      </c>
      <c r="AO111" s="694">
        <f xml:space="preserve"> CHOOSE(Ввод!$FG$12,CHOOSE(Ввод!$FG$5,Ввод!EQ112,Ввод!EW112,Ввод!FC112),CHOOSE(Ввод!$FG$5,Ввод!DC112,Ввод!DI112,Ввод!DO112))</f>
        <v>42.6</v>
      </c>
      <c r="AP111" s="9"/>
      <c r="AQ111" s="9"/>
      <c r="AR111" s="9"/>
      <c r="AS111" s="7"/>
      <c r="AT111" s="7"/>
      <c r="AU111" s="7"/>
      <c r="AV111" s="7"/>
      <c r="AW111" s="7"/>
      <c r="AX111" s="7"/>
      <c r="AY111" s="7"/>
      <c r="AZ111" s="7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</row>
    <row r="112" spans="1:90" ht="12" customHeight="1" x14ac:dyDescent="0.25">
      <c r="A112" s="931">
        <v>109</v>
      </c>
      <c r="B112" s="932" t="str">
        <f>Ст.прогноза!I110</f>
        <v>Дал.</v>
      </c>
      <c r="C112" s="932" t="str">
        <f>Ст.прогноза!D110</f>
        <v>Сахалинский</v>
      </c>
      <c r="D112" s="933" t="str">
        <f>Ст.прогноза!E110</f>
        <v>Холмск</v>
      </c>
      <c r="E112" s="934">
        <f>Ст.прогноза!G110</f>
        <v>7</v>
      </c>
      <c r="F112" s="460" t="str">
        <f>CHOOSE(Ввод!$FG$5,Ввод!AP113,Ввод!AV113,Ввод!BB113)</f>
        <v/>
      </c>
      <c r="G112" s="412" t="str">
        <f>CHOOSE(Ввод!$FG$5,Ввод!AQ113,Ввод!AW113,Ввод!BC113)</f>
        <v/>
      </c>
      <c r="H112" s="460" t="str">
        <f xml:space="preserve"> CHOOSE(Ввод!$FG$5,Ввод!AR113,Ввод!AX113,Ввод!BD113)</f>
        <v>··</v>
      </c>
      <c r="I112" s="412" t="str">
        <f xml:space="preserve"> CHOOSE(Ввод!$FG$5,Ввод!AS113,Ввод!AY113,Ввод!BE113)</f>
        <v>··</v>
      </c>
      <c r="J112" s="460" t="str">
        <f>CHOOSE(Ввод!$FG$5,Ввод!AT113,Ввод!AZ113,Ввод!BF113)</f>
        <v>·</v>
      </c>
      <c r="K112" s="412" t="str">
        <f>CHOOSE(Ввод!$FG$5,Ввод!AU113,Ввод!BA113,Ввод!BG113)</f>
        <v/>
      </c>
      <c r="L112" s="431">
        <f>CHOOSE(Ввод!$FG$5,Ввод!BJ113,Ввод!BP113,Ввод!BV113)</f>
        <v>0</v>
      </c>
      <c r="M112" s="432">
        <f>CHOOSE(Ввод!$FG$5,Ввод!BK113,Ввод!BQ113,Ввод!BW113)</f>
        <v>0</v>
      </c>
      <c r="N112" s="431">
        <f>CHOOSE(Ввод!$FG$5,Ввод!BL113,Ввод!BR113,Ввод!BX113)</f>
        <v>10</v>
      </c>
      <c r="O112" s="432">
        <f>CHOOSE(Ввод!$FG$5,Ввод!BM113,Ввод!BS113,Ввод!BY113)</f>
        <v>10</v>
      </c>
      <c r="P112" s="431">
        <f>CHOOSE(Ввод!$FG$5,Ввод!BN113,Ввод!BT113,Ввод!BZ113)</f>
        <v>1</v>
      </c>
      <c r="Q112" s="433">
        <f>CHOOSE(Ввод!$FG$5,Ввод!BO113,Ввод!BU113,Ввод!CA113)</f>
        <v>0</v>
      </c>
      <c r="R112" s="650">
        <f>CHOOSE(Ввод!$FG$5,Ввод!CD113,Ввод!CJ113,Ввод!CP113)</f>
        <v>14.2</v>
      </c>
      <c r="S112" s="651">
        <f>CHOOSE(Ввод!$FG$5,Ввод!CE113,Ввод!CK113,Ввод!CQ113)</f>
        <v>21.6</v>
      </c>
      <c r="T112" s="650">
        <f>CHOOSE(Ввод!$FG$5,Ввод!CF113,Ввод!CL113,Ввод!CR113)</f>
        <v>15.6</v>
      </c>
      <c r="U112" s="651">
        <f>CHOOSE(Ввод!$FG$5,Ввод!CG113,Ввод!CM113,Ввод!CS113)</f>
        <v>15.3</v>
      </c>
      <c r="V112" s="650">
        <f>CHOOSE(Ввод!$FG$5,Ввод!CH113,Ввод!CN113,Ввод!CT113)</f>
        <v>14</v>
      </c>
      <c r="W112" s="651">
        <f>CHOOSE(Ввод!$FG$5,Ввод!CI113,Ввод!CO113,Ввод!CU113)</f>
        <v>21.8</v>
      </c>
      <c r="X112" s="434" t="str">
        <f xml:space="preserve"> CHOOSE(Ввод!$FG$22,CHOOSE(Ввод!$FG$5,Ввод!BJ243,Ввод!BP243,Ввод!BV243),CHOOSE(Ввод!$FG$5,Ввод!AP243,Ввод!AV243,Ввод!BB243))</f>
        <v>-</v>
      </c>
      <c r="Y112" s="417" t="str">
        <f xml:space="preserve"> CHOOSE(Ввод!$FG$22,CHOOSE(Ввод!$FG$5,Ввод!BK243,Ввод!BQ243,Ввод!BW243),CHOOSE(Ввод!$FG$5,Ввод!AQ243,Ввод!AW243,Ввод!BC243))</f>
        <v>-</v>
      </c>
      <c r="Z112" s="434" t="str">
        <f xml:space="preserve"> CHOOSE(Ввод!$FG$22,CHOOSE(Ввод!$FG$5,Ввод!BL243,Ввод!BR243,Ввод!BX243),CHOOSE(Ввод!$FG$5,Ввод!AR243,Ввод!AX243,Ввод!BD243))</f>
        <v>-</v>
      </c>
      <c r="AA112" s="417" t="str">
        <f xml:space="preserve"> CHOOSE(Ввод!$FG$22,CHOOSE(Ввод!$FG$5,Ввод!BM243,Ввод!BS243,Ввод!BY243),CHOOSE(Ввод!$FG$5,Ввод!AS243,Ввод!AY243,Ввод!BE243))</f>
        <v>-</v>
      </c>
      <c r="AB112" s="434" t="str">
        <f xml:space="preserve"> CHOOSE(Ввод!$FG$22,CHOOSE(Ввод!$FG$5,Ввод!BN243,Ввод!BT243,Ввод!BZ243),CHOOSE(Ввод!$FG$5,Ввод!AT243,Ввод!AZ243,Ввод!BF243))</f>
        <v>-</v>
      </c>
      <c r="AC112" s="417" t="str">
        <f xml:space="preserve"> CHOOSE(Ввод!$FG$22,CHOOSE(Ввод!$FG$5,Ввод!BO243,Ввод!BU243,Ввод!CA243),CHOOSE(Ввод!$FG$5,Ввод!AU243,Ввод!BA243,Ввод!BG243))</f>
        <v>-</v>
      </c>
      <c r="AD112" s="435">
        <f>CHOOSE(Ввод!$FG$5,Ввод!DR113,Ввод!DX113,Ввод!ED113)</f>
        <v>8</v>
      </c>
      <c r="AE112" s="436">
        <f>CHOOSE(Ввод!$FG$5,Ввод!DS113,Ввод!DY113,Ввод!EE113)</f>
        <v>3</v>
      </c>
      <c r="AF112" s="435">
        <f>CHOOSE(Ввод!$FG$5,Ввод!DT113,Ввод!DZ113,Ввод!EF113)</f>
        <v>4</v>
      </c>
      <c r="AG112" s="436">
        <f>CHOOSE(Ввод!$FG$5,Ввод!DU113,Ввод!EA113,Ввод!EG113)</f>
        <v>4</v>
      </c>
      <c r="AH112" s="435">
        <f>CHOOSE(Ввод!$FG$5,Ввод!DV113,Ввод!EB113,Ввод!EH113)</f>
        <v>3</v>
      </c>
      <c r="AI112" s="436">
        <f>CHOOSE(Ввод!$FG$5,Ввод!DW113,Ввод!EC113,Ввод!EI113)</f>
        <v>5</v>
      </c>
      <c r="AJ112" s="693">
        <f xml:space="preserve"> CHOOSE(Ввод!$FG$12,CHOOSE(Ввод!$FG$5,Ввод!EL113,Ввод!ER113,Ввод!EX113),CHOOSE(Ввод!$FG$5,Ввод!CX113,Ввод!DD113,Ввод!DJ113))</f>
        <v>12.2</v>
      </c>
      <c r="AK112" s="694">
        <f xml:space="preserve"> CHOOSE(Ввод!$FG$12,CHOOSE(Ввод!$FG$5,Ввод!EM113,Ввод!ES113,Ввод!EY113),CHOOSE(Ввод!$FG$5,Ввод!CY113,Ввод!DE113,Ввод!DK113))</f>
        <v>31.6</v>
      </c>
      <c r="AL112" s="693">
        <f xml:space="preserve"> CHOOSE(Ввод!$FG$12,CHOOSE(Ввод!$FG$5,Ввод!EN113,Ввод!ET113,Ввод!EZ113),CHOOSE(Ввод!$FG$5,Ввод!CZ113,Ввод!DF113,Ввод!DL113))</f>
        <v>13.6</v>
      </c>
      <c r="AM112" s="694">
        <f xml:space="preserve"> CHOOSE(Ввод!$FG$12,CHOOSE(Ввод!$FG$5,Ввод!EO113,Ввод!EU113,Ввод!FA113),CHOOSE(Ввод!$FG$5,Ввод!DA113,Ввод!DG113,Ввод!DM113))</f>
        <v>19.3</v>
      </c>
      <c r="AN112" s="693">
        <f xml:space="preserve"> CHOOSE(Ввод!$FG$12,CHOOSE(Ввод!$FG$5,Ввод!EP113,Ввод!EV113,Ввод!FB113),CHOOSE(Ввод!$FG$5,Ввод!DB113,Ввод!DH113,Ввод!DN113))</f>
        <v>12</v>
      </c>
      <c r="AO112" s="694">
        <f xml:space="preserve"> CHOOSE(Ввод!$FG$12,CHOOSE(Ввод!$FG$5,Ввод!EQ113,Ввод!EW113,Ввод!FC113),CHOOSE(Ввод!$FG$5,Ввод!DC113,Ввод!DI113,Ввод!DO113))</f>
        <v>34.799999999999997</v>
      </c>
      <c r="AP112" s="9"/>
      <c r="AQ112" s="9"/>
      <c r="AR112" s="9"/>
      <c r="AS112" s="7"/>
      <c r="AT112" s="7"/>
      <c r="AU112" s="7"/>
      <c r="AV112" s="7"/>
      <c r="AW112" s="7"/>
      <c r="AX112" s="7"/>
      <c r="AY112" s="7"/>
      <c r="AZ112" s="7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</row>
    <row r="113" spans="1:90" ht="12" customHeight="1" x14ac:dyDescent="0.25">
      <c r="A113" s="931">
        <v>110</v>
      </c>
      <c r="B113" s="932" t="str">
        <f>Ст.прогноза!I111</f>
        <v>Дал.</v>
      </c>
      <c r="C113" s="932" t="str">
        <f>Ст.прогноза!D111</f>
        <v>Комсомольский</v>
      </c>
      <c r="D113" s="933" t="str">
        <f>Ст.прогноза!E111</f>
        <v>Ванино</v>
      </c>
      <c r="E113" s="934">
        <f>Ст.прогноза!G111</f>
        <v>7</v>
      </c>
      <c r="F113" s="460" t="str">
        <f>CHOOSE(Ввод!$FG$5,Ввод!AP114,Ввод!AV114,Ввод!BB114)</f>
        <v/>
      </c>
      <c r="G113" s="412" t="str">
        <f>CHOOSE(Ввод!$FG$5,Ввод!AQ114,Ввод!AW114,Ввод!BC114)</f>
        <v>··</v>
      </c>
      <c r="H113" s="460" t="str">
        <f xml:space="preserve"> CHOOSE(Ввод!$FG$5,Ввод!AR114,Ввод!AX114,Ввод!BD114)</f>
        <v>··</v>
      </c>
      <c r="I113" s="412" t="str">
        <f xml:space="preserve"> CHOOSE(Ввод!$FG$5,Ввод!AS114,Ввод!AY114,Ввод!BE114)</f>
        <v/>
      </c>
      <c r="J113" s="460" t="str">
        <f>CHOOSE(Ввод!$FG$5,Ввод!AT114,Ввод!AZ114,Ввод!BF114)</f>
        <v/>
      </c>
      <c r="K113" s="412" t="str">
        <f>CHOOSE(Ввод!$FG$5,Ввод!AU114,Ввод!BA114,Ввод!BG114)</f>
        <v/>
      </c>
      <c r="L113" s="431">
        <f>CHOOSE(Ввод!$FG$5,Ввод!BJ114,Ввод!BP114,Ввод!BV114)</f>
        <v>0</v>
      </c>
      <c r="M113" s="432">
        <f>CHOOSE(Ввод!$FG$5,Ввод!BK114,Ввод!BQ114,Ввод!BW114)</f>
        <v>5</v>
      </c>
      <c r="N113" s="431">
        <f>CHOOSE(Ввод!$FG$5,Ввод!BL114,Ввод!BR114,Ввод!BX114)</f>
        <v>5</v>
      </c>
      <c r="O113" s="432">
        <f>CHOOSE(Ввод!$FG$5,Ввод!BM114,Ввод!BS114,Ввод!BY114)</f>
        <v>0</v>
      </c>
      <c r="P113" s="431">
        <f>CHOOSE(Ввод!$FG$5,Ввод!BN114,Ввод!BT114,Ввод!BZ114)</f>
        <v>0</v>
      </c>
      <c r="Q113" s="433">
        <f>CHOOSE(Ввод!$FG$5,Ввод!BO114,Ввод!BU114,Ввод!CA114)</f>
        <v>0</v>
      </c>
      <c r="R113" s="650">
        <f>CHOOSE(Ввод!$FG$5,Ввод!CD114,Ввод!CJ114,Ввод!CP114)</f>
        <v>16.600000000000001</v>
      </c>
      <c r="S113" s="651">
        <f>CHOOSE(Ввод!$FG$5,Ввод!CE114,Ввод!CK114,Ввод!CQ114)</f>
        <v>15.7</v>
      </c>
      <c r="T113" s="650">
        <f>CHOOSE(Ввод!$FG$5,Ввод!CF114,Ввод!CL114,Ввод!CR114)</f>
        <v>13.7</v>
      </c>
      <c r="U113" s="651">
        <f>CHOOSE(Ввод!$FG$5,Ввод!CG114,Ввод!CM114,Ввод!CS114)</f>
        <v>17</v>
      </c>
      <c r="V113" s="650">
        <f>CHOOSE(Ввод!$FG$5,Ввод!CH114,Ввод!CN114,Ввод!CT114)</f>
        <v>9.9</v>
      </c>
      <c r="W113" s="651">
        <f>CHOOSE(Ввод!$FG$5,Ввод!CI114,Ввод!CO114,Ввод!CU114)</f>
        <v>20.3</v>
      </c>
      <c r="X113" s="434" t="str">
        <f xml:space="preserve"> CHOOSE(Ввод!$FG$22,CHOOSE(Ввод!$FG$5,Ввод!BJ244,Ввод!BP244,Ввод!BV244),CHOOSE(Ввод!$FG$5,Ввод!AP244,Ввод!AV244,Ввод!BB244))</f>
        <v>-</v>
      </c>
      <c r="Y113" s="417" t="str">
        <f xml:space="preserve"> CHOOSE(Ввод!$FG$22,CHOOSE(Ввод!$FG$5,Ввод!BK244,Ввод!BQ244,Ввод!BW244),CHOOSE(Ввод!$FG$5,Ввод!AQ244,Ввод!AW244,Ввод!BC244))</f>
        <v>-</v>
      </c>
      <c r="Z113" s="434" t="str">
        <f xml:space="preserve"> CHOOSE(Ввод!$FG$22,CHOOSE(Ввод!$FG$5,Ввод!BL244,Ввод!BR244,Ввод!BX244),CHOOSE(Ввод!$FG$5,Ввод!AR244,Ввод!AX244,Ввод!BD244))</f>
        <v>-</v>
      </c>
      <c r="AA113" s="417" t="str">
        <f xml:space="preserve"> CHOOSE(Ввод!$FG$22,CHOOSE(Ввод!$FG$5,Ввод!BM244,Ввод!BS244,Ввод!BY244),CHOOSE(Ввод!$FG$5,Ввод!AS244,Ввод!AY244,Ввод!BE244))</f>
        <v>-</v>
      </c>
      <c r="AB113" s="434" t="str">
        <f xml:space="preserve"> CHOOSE(Ввод!$FG$22,CHOOSE(Ввод!$FG$5,Ввод!BN244,Ввод!BT244,Ввод!BZ244),CHOOSE(Ввод!$FG$5,Ввод!AT244,Ввод!AZ244,Ввод!BF244))</f>
        <v>-</v>
      </c>
      <c r="AC113" s="417" t="str">
        <f xml:space="preserve"> CHOOSE(Ввод!$FG$22,CHOOSE(Ввод!$FG$5,Ввод!BO244,Ввод!BU244,Ввод!CA244),CHOOSE(Ввод!$FG$5,Ввод!AU244,Ввод!BA244,Ввод!BG244))</f>
        <v>-</v>
      </c>
      <c r="AD113" s="435">
        <f>CHOOSE(Ввод!$FG$5,Ввод!DR114,Ввод!DX114,Ввод!ED114)</f>
        <v>12</v>
      </c>
      <c r="AE113" s="436">
        <f>CHOOSE(Ввод!$FG$5,Ввод!DS114,Ввод!DY114,Ввод!EE114)</f>
        <v>7</v>
      </c>
      <c r="AF113" s="435">
        <f>CHOOSE(Ввод!$FG$5,Ввод!DT114,Ввод!DZ114,Ввод!EF114)</f>
        <v>3</v>
      </c>
      <c r="AG113" s="436">
        <f>CHOOSE(Ввод!$FG$5,Ввод!DU114,Ввод!EA114,Ввод!EG114)</f>
        <v>4</v>
      </c>
      <c r="AH113" s="435">
        <f>CHOOSE(Ввод!$FG$5,Ввод!DV114,Ввод!EB114,Ввод!EH114)</f>
        <v>8</v>
      </c>
      <c r="AI113" s="436">
        <f>CHOOSE(Ввод!$FG$5,Ввод!DW114,Ввод!EC114,Ввод!EI114)</f>
        <v>6</v>
      </c>
      <c r="AJ113" s="693">
        <f xml:space="preserve"> CHOOSE(Ввод!$FG$12,CHOOSE(Ввод!$FG$5,Ввод!EL114,Ввод!ER114,Ввод!EX114),CHOOSE(Ввод!$FG$5,Ввод!CX114,Ввод!DD114,Ввод!DJ114))</f>
        <v>14.600000000000001</v>
      </c>
      <c r="AK113" s="694">
        <f xml:space="preserve"> CHOOSE(Ввод!$FG$12,CHOOSE(Ввод!$FG$5,Ввод!EM114,Ввод!ES114,Ввод!EY114),CHOOSE(Ввод!$FG$5,Ввод!CY114,Ввод!DE114,Ввод!DK114))</f>
        <v>18.899999999999999</v>
      </c>
      <c r="AL113" s="693">
        <f xml:space="preserve"> CHOOSE(Ввод!$FG$12,CHOOSE(Ввод!$FG$5,Ввод!EN114,Ввод!ET114,Ввод!EZ114),CHOOSE(Ввод!$FG$5,Ввод!CZ114,Ввод!DF114,Ввод!DL114))</f>
        <v>11.7</v>
      </c>
      <c r="AM113" s="694">
        <f xml:space="preserve"> CHOOSE(Ввод!$FG$12,CHOOSE(Ввод!$FG$5,Ввод!EO114,Ввод!EU114,Ввод!FA114),CHOOSE(Ввод!$FG$5,Ввод!DA114,Ввод!DG114,Ввод!DM114))</f>
        <v>24</v>
      </c>
      <c r="AN113" s="693">
        <f xml:space="preserve"> CHOOSE(Ввод!$FG$12,CHOOSE(Ввод!$FG$5,Ввод!EP114,Ввод!EV114,Ввод!FB114),CHOOSE(Ввод!$FG$5,Ввод!DB114,Ввод!DH114,Ввод!DN114))</f>
        <v>7.9</v>
      </c>
      <c r="AO113" s="694">
        <f xml:space="preserve"> CHOOSE(Ввод!$FG$12,CHOOSE(Ввод!$FG$5,Ввод!EQ114,Ввод!EW114,Ввод!FC114),CHOOSE(Ввод!$FG$5,Ввод!DC114,Ввод!DI114,Ввод!DO114))</f>
        <v>33.299999999999997</v>
      </c>
      <c r="AP113" s="9"/>
      <c r="AQ113" s="9"/>
      <c r="AR113" s="9"/>
      <c r="AS113" s="7"/>
      <c r="AT113" s="7"/>
      <c r="AU113" s="7"/>
      <c r="AV113" s="7"/>
      <c r="AW113" s="7"/>
      <c r="AX113" s="7"/>
      <c r="AY113" s="7"/>
      <c r="AZ113" s="7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</row>
    <row r="114" spans="1:90" ht="12" customHeight="1" x14ac:dyDescent="0.25">
      <c r="A114" s="931">
        <v>111</v>
      </c>
      <c r="B114" s="932" t="str">
        <f>Ст.прогноза!I112</f>
        <v>Дал.</v>
      </c>
      <c r="C114" s="932" t="str">
        <f>Ст.прогноза!D112</f>
        <v>Владивостокский</v>
      </c>
      <c r="D114" s="933" t="str">
        <f>Ст.прогноза!E112</f>
        <v>Дальнереченск</v>
      </c>
      <c r="E114" s="934">
        <f>Ст.прогноза!G112</f>
        <v>7</v>
      </c>
      <c r="F114" s="460" t="str">
        <f>CHOOSE(Ввод!$FG$5,Ввод!AP115,Ввод!AV115,Ввод!BB115)</f>
        <v/>
      </c>
      <c r="G114" s="412" t="str">
        <f>CHOOSE(Ввод!$FG$5,Ввод!AQ115,Ввод!AW115,Ввод!BC115)</f>
        <v>·</v>
      </c>
      <c r="H114" s="460" t="str">
        <f xml:space="preserve"> CHOOSE(Ввод!$FG$5,Ввод!AR115,Ввод!AX115,Ввод!BD115)</f>
        <v>·</v>
      </c>
      <c r="I114" s="412" t="str">
        <f xml:space="preserve"> CHOOSE(Ввод!$FG$5,Ввод!AS115,Ввод!AY115,Ввод!BE115)</f>
        <v>·</v>
      </c>
      <c r="J114" s="460" t="str">
        <f>CHOOSE(Ввод!$FG$5,Ввод!AT115,Ввод!AZ115,Ввод!BF115)</f>
        <v/>
      </c>
      <c r="K114" s="412" t="str">
        <f>CHOOSE(Ввод!$FG$5,Ввод!AU115,Ввод!BA115,Ввод!BG115)</f>
        <v>·</v>
      </c>
      <c r="L114" s="431">
        <f>CHOOSE(Ввод!$FG$5,Ввод!BJ115,Ввод!BP115,Ввод!BV115)</f>
        <v>0</v>
      </c>
      <c r="M114" s="432">
        <f>CHOOSE(Ввод!$FG$5,Ввод!BK115,Ввод!BQ115,Ввод!BW115)</f>
        <v>2</v>
      </c>
      <c r="N114" s="431">
        <f>CHOOSE(Ввод!$FG$5,Ввод!BL115,Ввод!BR115,Ввод!BX115)</f>
        <v>2</v>
      </c>
      <c r="O114" s="432">
        <f>CHOOSE(Ввод!$FG$5,Ввод!BM115,Ввод!BS115,Ввод!BY115)</f>
        <v>2</v>
      </c>
      <c r="P114" s="431">
        <f>CHOOSE(Ввод!$FG$5,Ввод!BN115,Ввод!BT115,Ввод!BZ115)</f>
        <v>0</v>
      </c>
      <c r="Q114" s="433">
        <f>CHOOSE(Ввод!$FG$5,Ввод!BO115,Ввод!BU115,Ввод!CA115)</f>
        <v>2</v>
      </c>
      <c r="R114" s="650">
        <f>CHOOSE(Ввод!$FG$5,Ввод!CD115,Ввод!CJ115,Ввод!CP115)</f>
        <v>21.2</v>
      </c>
      <c r="S114" s="651">
        <f>CHOOSE(Ввод!$FG$5,Ввод!CE115,Ввод!CK115,Ввод!CQ115)</f>
        <v>27.8</v>
      </c>
      <c r="T114" s="650">
        <f>CHOOSE(Ввод!$FG$5,Ввод!CF115,Ввод!CL115,Ввод!CR115)</f>
        <v>20.9</v>
      </c>
      <c r="U114" s="651">
        <f>CHOOSE(Ввод!$FG$5,Ввод!CG115,Ввод!CM115,Ввод!CS115)</f>
        <v>25.8</v>
      </c>
      <c r="V114" s="650">
        <f>CHOOSE(Ввод!$FG$5,Ввод!CH115,Ввод!CN115,Ввод!CT115)</f>
        <v>18.899999999999999</v>
      </c>
      <c r="W114" s="651">
        <f>CHOOSE(Ввод!$FG$5,Ввод!CI115,Ввод!CO115,Ввод!CU115)</f>
        <v>21.9</v>
      </c>
      <c r="X114" s="434" t="str">
        <f xml:space="preserve"> CHOOSE(Ввод!$FG$22,CHOOSE(Ввод!$FG$5,Ввод!BJ245,Ввод!BP245,Ввод!BV245),CHOOSE(Ввод!$FG$5,Ввод!AP245,Ввод!AV245,Ввод!BB245))</f>
        <v>-</v>
      </c>
      <c r="Y114" s="417" t="str">
        <f xml:space="preserve"> CHOOSE(Ввод!$FG$22,CHOOSE(Ввод!$FG$5,Ввод!BK245,Ввод!BQ245,Ввод!BW245),CHOOSE(Ввод!$FG$5,Ввод!AQ245,Ввод!AW245,Ввод!BC245))</f>
        <v>-</v>
      </c>
      <c r="Z114" s="434" t="str">
        <f xml:space="preserve"> CHOOSE(Ввод!$FG$22,CHOOSE(Ввод!$FG$5,Ввод!BL245,Ввод!BR245,Ввод!BX245),CHOOSE(Ввод!$FG$5,Ввод!AR245,Ввод!AX245,Ввод!BD245))</f>
        <v>-</v>
      </c>
      <c r="AA114" s="417" t="str">
        <f xml:space="preserve"> CHOOSE(Ввод!$FG$22,CHOOSE(Ввод!$FG$5,Ввод!BM245,Ввод!BS245,Ввод!BY245),CHOOSE(Ввод!$FG$5,Ввод!AS245,Ввод!AY245,Ввод!BE245))</f>
        <v>-</v>
      </c>
      <c r="AB114" s="434" t="str">
        <f xml:space="preserve"> CHOOSE(Ввод!$FG$22,CHOOSE(Ввод!$FG$5,Ввод!BN245,Ввод!BT245,Ввод!BZ245),CHOOSE(Ввод!$FG$5,Ввод!AT245,Ввод!AZ245,Ввод!BF245))</f>
        <v>-</v>
      </c>
      <c r="AC114" s="417" t="str">
        <f xml:space="preserve"> CHOOSE(Ввод!$FG$22,CHOOSE(Ввод!$FG$5,Ввод!BO245,Ввод!BU245,Ввод!CA245),CHOOSE(Ввод!$FG$5,Ввод!AU245,Ввод!BA245,Ввод!BG245))</f>
        <v>-</v>
      </c>
      <c r="AD114" s="435">
        <f>CHOOSE(Ввод!$FG$5,Ввод!DR115,Ввод!DX115,Ввод!ED115)</f>
        <v>4</v>
      </c>
      <c r="AE114" s="436">
        <f>CHOOSE(Ввод!$FG$5,Ввод!DS115,Ввод!DY115,Ввод!EE115)</f>
        <v>4</v>
      </c>
      <c r="AF114" s="435">
        <f>CHOOSE(Ввод!$FG$5,Ввод!DT115,Ввод!DZ115,Ввод!EF115)</f>
        <v>3</v>
      </c>
      <c r="AG114" s="436">
        <f>CHOOSE(Ввод!$FG$5,Ввод!DU115,Ввод!EA115,Ввод!EG115)</f>
        <v>7</v>
      </c>
      <c r="AH114" s="435">
        <f>CHOOSE(Ввод!$FG$5,Ввод!DV115,Ввод!EB115,Ввод!EH115)</f>
        <v>8</v>
      </c>
      <c r="AI114" s="436">
        <f>CHOOSE(Ввод!$FG$5,Ввод!DW115,Ввод!EC115,Ввод!EI115)</f>
        <v>7</v>
      </c>
      <c r="AJ114" s="693">
        <f xml:space="preserve"> CHOOSE(Ввод!$FG$12,CHOOSE(Ввод!$FG$5,Ввод!EL115,Ввод!ER115,Ввод!EX115),CHOOSE(Ввод!$FG$5,Ввод!CX115,Ввод!DD115,Ввод!DJ115))</f>
        <v>19.2</v>
      </c>
      <c r="AK114" s="694">
        <f xml:space="preserve"> CHOOSE(Ввод!$FG$12,CHOOSE(Ввод!$FG$5,Ввод!EM115,Ввод!ES115,Ввод!EY115),CHOOSE(Ввод!$FG$5,Ввод!CY115,Ввод!DE115,Ввод!DK115))</f>
        <v>40.799999999999997</v>
      </c>
      <c r="AL114" s="693">
        <f xml:space="preserve"> CHOOSE(Ввод!$FG$12,CHOOSE(Ввод!$FG$5,Ввод!EN115,Ввод!ET115,Ввод!EZ115),CHOOSE(Ввод!$FG$5,Ввод!CZ115,Ввод!DF115,Ввод!DL115))</f>
        <v>18.899999999999999</v>
      </c>
      <c r="AM114" s="694">
        <f xml:space="preserve"> CHOOSE(Ввод!$FG$12,CHOOSE(Ввод!$FG$5,Ввод!EO115,Ввод!EU115,Ввод!FA115),CHOOSE(Ввод!$FG$5,Ввод!DA115,Ввод!DG115,Ввод!DM115))</f>
        <v>32.799999999999997</v>
      </c>
      <c r="AN114" s="693">
        <f xml:space="preserve"> CHOOSE(Ввод!$FG$12,CHOOSE(Ввод!$FG$5,Ввод!EP115,Ввод!EV115,Ввод!FB115),CHOOSE(Ввод!$FG$5,Ввод!DB115,Ввод!DH115,Ввод!DN115))</f>
        <v>16.899999999999999</v>
      </c>
      <c r="AO114" s="694">
        <f xml:space="preserve"> CHOOSE(Ввод!$FG$12,CHOOSE(Ввод!$FG$5,Ввод!EQ115,Ввод!EW115,Ввод!FC115),CHOOSE(Ввод!$FG$5,Ввод!DC115,Ввод!DI115,Ввод!DO115))</f>
        <v>25.9</v>
      </c>
      <c r="AP114" s="9"/>
      <c r="AQ114" s="9"/>
      <c r="AR114" s="9"/>
      <c r="AS114" s="7"/>
      <c r="AT114" s="7"/>
      <c r="AU114" s="7"/>
      <c r="AV114" s="7"/>
      <c r="AW114" s="7"/>
      <c r="AX114" s="7"/>
      <c r="AY114" s="7"/>
      <c r="AZ114" s="7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</row>
    <row r="115" spans="1:90" ht="12" customHeight="1" x14ac:dyDescent="0.25">
      <c r="A115" s="931">
        <v>112</v>
      </c>
      <c r="B115" s="932" t="str">
        <f>Ст.прогноза!I113</f>
        <v>Дал.</v>
      </c>
      <c r="C115" s="932" t="str">
        <f>Ст.прогноза!D113</f>
        <v>Тындинский</v>
      </c>
      <c r="D115" s="933" t="str">
        <f>Ст.прогноза!E113</f>
        <v>Дугда</v>
      </c>
      <c r="E115" s="934">
        <f>Ст.прогноза!G113</f>
        <v>6</v>
      </c>
      <c r="F115" s="460" t="str">
        <f>CHOOSE(Ввод!$FG$5,Ввод!AP116,Ввод!AV116,Ввод!BB116)</f>
        <v/>
      </c>
      <c r="G115" s="412" t="str">
        <f>CHOOSE(Ввод!$FG$5,Ввод!AQ116,Ввод!AW116,Ввод!BC116)</f>
        <v/>
      </c>
      <c r="H115" s="460" t="str">
        <f xml:space="preserve"> CHOOSE(Ввод!$FG$5,Ввод!AR116,Ввод!AX116,Ввод!BD116)</f>
        <v/>
      </c>
      <c r="I115" s="412" t="str">
        <f xml:space="preserve"> CHOOSE(Ввод!$FG$5,Ввод!AS116,Ввод!AY116,Ввод!BE116)</f>
        <v/>
      </c>
      <c r="J115" s="460" t="str">
        <f>CHOOSE(Ввод!$FG$5,Ввод!AT116,Ввод!AZ116,Ввод!BF116)</f>
        <v/>
      </c>
      <c r="K115" s="412" t="str">
        <f>CHOOSE(Ввод!$FG$5,Ввод!AU116,Ввод!BA116,Ввод!BG116)</f>
        <v/>
      </c>
      <c r="L115" s="431">
        <f>CHOOSE(Ввод!$FG$5,Ввод!BJ116,Ввод!BP116,Ввод!BV116)</f>
        <v>0</v>
      </c>
      <c r="M115" s="432">
        <f>CHOOSE(Ввод!$FG$5,Ввод!BK116,Ввод!BQ116,Ввод!BW116)</f>
        <v>0</v>
      </c>
      <c r="N115" s="431">
        <f>CHOOSE(Ввод!$FG$5,Ввод!BL116,Ввод!BR116,Ввод!BX116)</f>
        <v>0</v>
      </c>
      <c r="O115" s="432">
        <f>CHOOSE(Ввод!$FG$5,Ввод!BM116,Ввод!BS116,Ввод!BY116)</f>
        <v>0</v>
      </c>
      <c r="P115" s="431">
        <f>CHOOSE(Ввод!$FG$5,Ввод!BN116,Ввод!BT116,Ввод!BZ116)</f>
        <v>0</v>
      </c>
      <c r="Q115" s="433">
        <f>CHOOSE(Ввод!$FG$5,Ввод!BO116,Ввод!BU116,Ввод!CA116)</f>
        <v>0</v>
      </c>
      <c r="R115" s="650">
        <f>CHOOSE(Ввод!$FG$5,Ввод!CD116,Ввод!CJ116,Ввод!CP116)</f>
        <v>7.8000000000000007</v>
      </c>
      <c r="S115" s="651">
        <f>CHOOSE(Ввод!$FG$5,Ввод!CE116,Ввод!CK116,Ввод!CQ116)</f>
        <v>25.2</v>
      </c>
      <c r="T115" s="650">
        <f>CHOOSE(Ввод!$FG$5,Ввод!CF116,Ввод!CL116,Ввод!CR116)</f>
        <v>8.3000000000000007</v>
      </c>
      <c r="U115" s="651">
        <f>CHOOSE(Ввод!$FG$5,Ввод!CG116,Ввод!CM116,Ввод!CS116)</f>
        <v>29.4</v>
      </c>
      <c r="V115" s="650">
        <f>CHOOSE(Ввод!$FG$5,Ввод!CH116,Ввод!CN116,Ввод!CT116)</f>
        <v>9.1999999999999993</v>
      </c>
      <c r="W115" s="651">
        <f>CHOOSE(Ввод!$FG$5,Ввод!CI116,Ввод!CO116,Ввод!CU116)</f>
        <v>28.7</v>
      </c>
      <c r="X115" s="434" t="str">
        <f xml:space="preserve"> CHOOSE(Ввод!$FG$22,CHOOSE(Ввод!$FG$5,Ввод!BJ246,Ввод!BP246,Ввод!BV246),CHOOSE(Ввод!$FG$5,Ввод!AP246,Ввод!AV246,Ввод!BB246))</f>
        <v>-</v>
      </c>
      <c r="Y115" s="417" t="str">
        <f xml:space="preserve"> CHOOSE(Ввод!$FG$22,CHOOSE(Ввод!$FG$5,Ввод!BK246,Ввод!BQ246,Ввод!BW246),CHOOSE(Ввод!$FG$5,Ввод!AQ246,Ввод!AW246,Ввод!BC246))</f>
        <v>-</v>
      </c>
      <c r="Z115" s="434" t="str">
        <f xml:space="preserve"> CHOOSE(Ввод!$FG$22,CHOOSE(Ввод!$FG$5,Ввод!BL246,Ввод!BR246,Ввод!BX246),CHOOSE(Ввод!$FG$5,Ввод!AR246,Ввод!AX246,Ввод!BD246))</f>
        <v>-</v>
      </c>
      <c r="AA115" s="417" t="str">
        <f xml:space="preserve"> CHOOSE(Ввод!$FG$22,CHOOSE(Ввод!$FG$5,Ввод!BM246,Ввод!BS246,Ввод!BY246),CHOOSE(Ввод!$FG$5,Ввод!AS246,Ввод!AY246,Ввод!BE246))</f>
        <v>-</v>
      </c>
      <c r="AB115" s="434" t="str">
        <f xml:space="preserve"> CHOOSE(Ввод!$FG$22,CHOOSE(Ввод!$FG$5,Ввод!BN246,Ввод!BT246,Ввод!BZ246),CHOOSE(Ввод!$FG$5,Ввод!AT246,Ввод!AZ246,Ввод!BF246))</f>
        <v>-</v>
      </c>
      <c r="AC115" s="417" t="str">
        <f xml:space="preserve"> CHOOSE(Ввод!$FG$22,CHOOSE(Ввод!$FG$5,Ввод!BO246,Ввод!BU246,Ввод!CA246),CHOOSE(Ввод!$FG$5,Ввод!AU246,Ввод!BA246,Ввод!BG246))</f>
        <v>-</v>
      </c>
      <c r="AD115" s="435">
        <f>CHOOSE(Ввод!$FG$5,Ввод!DR116,Ввод!DX116,Ввод!ED116)</f>
        <v>6</v>
      </c>
      <c r="AE115" s="436">
        <f>CHOOSE(Ввод!$FG$5,Ввод!DS116,Ввод!DY116,Ввод!EE116)</f>
        <v>5</v>
      </c>
      <c r="AF115" s="435">
        <f>CHOOSE(Ввод!$FG$5,Ввод!DT116,Ввод!DZ116,Ввод!EF116)</f>
        <v>3</v>
      </c>
      <c r="AG115" s="436">
        <f>CHOOSE(Ввод!$FG$5,Ввод!DU116,Ввод!EA116,Ввод!EG116)</f>
        <v>4</v>
      </c>
      <c r="AH115" s="435">
        <f>CHOOSE(Ввод!$FG$5,Ввод!DV116,Ввод!EB116,Ввод!EH116)</f>
        <v>3</v>
      </c>
      <c r="AI115" s="436">
        <f>CHOOSE(Ввод!$FG$5,Ввод!DW116,Ввод!EC116,Ввод!EI116)</f>
        <v>4</v>
      </c>
      <c r="AJ115" s="693">
        <f xml:space="preserve"> CHOOSE(Ввод!$FG$12,CHOOSE(Ввод!$FG$5,Ввод!EL116,Ввод!ER116,Ввод!EX116),CHOOSE(Ввод!$FG$5,Ввод!CX116,Ввод!DD116,Ввод!DJ116))</f>
        <v>5.8000000000000007</v>
      </c>
      <c r="AK115" s="694">
        <f xml:space="preserve"> CHOOSE(Ввод!$FG$12,CHOOSE(Ввод!$FG$5,Ввод!EM116,Ввод!ES116,Ввод!EY116),CHOOSE(Ввод!$FG$5,Ввод!CY116,Ввод!DE116,Ввод!DK116))</f>
        <v>40.200000000000003</v>
      </c>
      <c r="AL115" s="693">
        <f xml:space="preserve"> CHOOSE(Ввод!$FG$12,CHOOSE(Ввод!$FG$5,Ввод!EN116,Ввод!ET116,Ввод!EZ116),CHOOSE(Ввод!$FG$5,Ввод!CZ116,Ввод!DF116,Ввод!DL116))</f>
        <v>6.3000000000000007</v>
      </c>
      <c r="AM115" s="694">
        <f xml:space="preserve"> CHOOSE(Ввод!$FG$12,CHOOSE(Ввод!$FG$5,Ввод!EO116,Ввод!EU116,Ввод!FA116),CHOOSE(Ввод!$FG$5,Ввод!DA116,Ввод!DG116,Ввод!DM116))</f>
        <v>44.4</v>
      </c>
      <c r="AN115" s="693">
        <f xml:space="preserve"> CHOOSE(Ввод!$FG$12,CHOOSE(Ввод!$FG$5,Ввод!EP116,Ввод!EV116,Ввод!FB116),CHOOSE(Ввод!$FG$5,Ввод!DB116,Ввод!DH116,Ввод!DN116))</f>
        <v>7.1999999999999993</v>
      </c>
      <c r="AO115" s="694">
        <f xml:space="preserve"> CHOOSE(Ввод!$FG$12,CHOOSE(Ввод!$FG$5,Ввод!EQ116,Ввод!EW116,Ввод!FC116),CHOOSE(Ввод!$FG$5,Ввод!DC116,Ввод!DI116,Ввод!DO116))</f>
        <v>43.7</v>
      </c>
      <c r="AP115" s="9"/>
      <c r="AQ115" s="9"/>
      <c r="AR115" s="9"/>
      <c r="AS115" s="7"/>
      <c r="AT115" s="7"/>
      <c r="AU115" s="7"/>
      <c r="AV115" s="7"/>
      <c r="AW115" s="7"/>
      <c r="AX115" s="7"/>
      <c r="AY115" s="7"/>
      <c r="AZ115" s="7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</row>
    <row r="116" spans="1:90" ht="12" customHeight="1" x14ac:dyDescent="0.25">
      <c r="A116" s="947">
        <v>113</v>
      </c>
      <c r="B116" s="951" t="str">
        <f>Ст.прогноза!I114</f>
        <v>Дал.</v>
      </c>
      <c r="C116" s="952" t="str">
        <f>Ст.прогноза!D114</f>
        <v>Владивостокский</v>
      </c>
      <c r="D116" s="953" t="str">
        <f>Ст.прогноза!E114</f>
        <v>Уссурийск</v>
      </c>
      <c r="E116" s="954">
        <f>Ст.прогноза!G114</f>
        <v>7</v>
      </c>
      <c r="F116" s="460" t="str">
        <f>CHOOSE(Ввод!$FG$5,Ввод!AP117,Ввод!AV117,Ввод!BB117)</f>
        <v/>
      </c>
      <c r="G116" s="412" t="str">
        <f>CHOOSE(Ввод!$FG$5,Ввод!AQ117,Ввод!AW117,Ввод!BC117)</f>
        <v/>
      </c>
      <c r="H116" s="460" t="str">
        <f xml:space="preserve"> CHOOSE(Ввод!$FG$5,Ввод!AR117,Ввод!AX117,Ввод!BD117)</f>
        <v/>
      </c>
      <c r="I116" s="412" t="str">
        <f xml:space="preserve"> CHOOSE(Ввод!$FG$5,Ввод!AS117,Ввод!AY117,Ввод!BE117)</f>
        <v/>
      </c>
      <c r="J116" s="460" t="str">
        <f>CHOOSE(Ввод!$FG$5,Ввод!AT117,Ввод!AZ117,Ввод!BF117)</f>
        <v>··</v>
      </c>
      <c r="K116" s="412" t="str">
        <f>CHOOSE(Ввод!$FG$5,Ввод!AU117,Ввод!BA117,Ввод!BG117)</f>
        <v>···</v>
      </c>
      <c r="L116" s="662">
        <f>CHOOSE(Ввод!$FG$5,Ввод!BJ117,Ввод!BP117,Ввод!BV117)</f>
        <v>0</v>
      </c>
      <c r="M116" s="664">
        <f>CHOOSE(Ввод!$FG$5,Ввод!BK117,Ввод!BQ117,Ввод!BW117)</f>
        <v>0</v>
      </c>
      <c r="N116" s="662">
        <f>CHOOSE(Ввод!$FG$5,Ввод!BL117,Ввод!BR117,Ввод!BX117)</f>
        <v>0</v>
      </c>
      <c r="O116" s="664">
        <f>CHOOSE(Ввод!$FG$5,Ввод!BM117,Ввод!BS117,Ввод!BY117)</f>
        <v>0</v>
      </c>
      <c r="P116" s="662">
        <f>CHOOSE(Ввод!$FG$5,Ввод!BN117,Ввод!BT117,Ввод!BZ117)</f>
        <v>5</v>
      </c>
      <c r="Q116" s="663">
        <f>CHOOSE(Ввод!$FG$5,Ввод!BO117,Ввод!BU117,Ввод!CA117)</f>
        <v>20</v>
      </c>
      <c r="R116" s="665">
        <f>CHOOSE(Ввод!$FG$5,Ввод!CD117,Ввод!CJ117,Ввод!CP117)</f>
        <v>17.3</v>
      </c>
      <c r="S116" s="666">
        <f>CHOOSE(Ввод!$FG$5,Ввод!CE117,Ввод!CK117,Ввод!CQ117)</f>
        <v>34.299999999999997</v>
      </c>
      <c r="T116" s="665">
        <f>CHOOSE(Ввод!$FG$5,Ввод!CF117,Ввод!CL117,Ввод!CR117)</f>
        <v>18.3</v>
      </c>
      <c r="U116" s="666">
        <f>CHOOSE(Ввод!$FG$5,Ввод!CG117,Ввод!CM117,Ввод!CS117)</f>
        <v>29</v>
      </c>
      <c r="V116" s="665">
        <f>CHOOSE(Ввод!$FG$5,Ввод!CH117,Ввод!CN117,Ввод!CT117)</f>
        <v>20.6</v>
      </c>
      <c r="W116" s="666">
        <f>CHOOSE(Ввод!$FG$5,Ввод!CI117,Ввод!CO117,Ввод!CU117)</f>
        <v>21.5</v>
      </c>
      <c r="X116" s="473" t="str">
        <f xml:space="preserve"> CHOOSE(Ввод!$FG$22,CHOOSE(Ввод!$FG$5,Ввод!BJ247,Ввод!BP247,Ввод!BV247),CHOOSE(Ввод!$FG$5,Ввод!AP247,Ввод!AV247,Ввод!BB247))</f>
        <v>-</v>
      </c>
      <c r="Y116" s="474" t="str">
        <f xml:space="preserve"> CHOOSE(Ввод!$FG$22,CHOOSE(Ввод!$FG$5,Ввод!BK247,Ввод!BQ247,Ввод!BW247),CHOOSE(Ввод!$FG$5,Ввод!AQ247,Ввод!AW247,Ввод!BC247))</f>
        <v>-</v>
      </c>
      <c r="Z116" s="473" t="str">
        <f xml:space="preserve"> CHOOSE(Ввод!$FG$22,CHOOSE(Ввод!$FG$5,Ввод!BL247,Ввод!BR247,Ввод!BX247),CHOOSE(Ввод!$FG$5,Ввод!AR247,Ввод!AX247,Ввод!BD247))</f>
        <v>-</v>
      </c>
      <c r="AA116" s="474" t="str">
        <f xml:space="preserve"> CHOOSE(Ввод!$FG$22,CHOOSE(Ввод!$FG$5,Ввод!BM247,Ввод!BS247,Ввод!BY247),CHOOSE(Ввод!$FG$5,Ввод!AS247,Ввод!AY247,Ввод!BE247))</f>
        <v>-</v>
      </c>
      <c r="AB116" s="473" t="str">
        <f xml:space="preserve"> CHOOSE(Ввод!$FG$22,CHOOSE(Ввод!$FG$5,Ввод!BN247,Ввод!BT247,Ввод!BZ247),CHOOSE(Ввод!$FG$5,Ввод!AT247,Ввод!AZ247,Ввод!BF247))</f>
        <v>-</v>
      </c>
      <c r="AC116" s="474" t="str">
        <f xml:space="preserve"> CHOOSE(Ввод!$FG$22,CHOOSE(Ввод!$FG$5,Ввод!BO247,Ввод!BU247,Ввод!CA247),CHOOSE(Ввод!$FG$5,Ввод!AU247,Ввод!BA247,Ввод!BG247))</f>
        <v>-</v>
      </c>
      <c r="AD116" s="667">
        <f>CHOOSE(Ввод!$FG$5,Ввод!DR117,Ввод!DX117,Ввод!ED117)</f>
        <v>6</v>
      </c>
      <c r="AE116" s="668">
        <f>CHOOSE(Ввод!$FG$5,Ввод!DS117,Ввод!DY117,Ввод!EE117)</f>
        <v>10</v>
      </c>
      <c r="AF116" s="667">
        <f>CHOOSE(Ввод!$FG$5,Ввод!DT117,Ввод!DZ117,Ввод!EF117)</f>
        <v>8</v>
      </c>
      <c r="AG116" s="668">
        <f>CHOOSE(Ввод!$FG$5,Ввод!DU117,Ввод!EA117,Ввод!EG117)</f>
        <v>10</v>
      </c>
      <c r="AH116" s="667">
        <f>CHOOSE(Ввод!$FG$5,Ввод!DV117,Ввод!EB117,Ввод!EH117)</f>
        <v>7</v>
      </c>
      <c r="AI116" s="668">
        <f>CHOOSE(Ввод!$FG$5,Ввод!DW117,Ввод!EC117,Ввод!EI117)</f>
        <v>7</v>
      </c>
      <c r="AJ116" s="695">
        <f xml:space="preserve"> CHOOSE(Ввод!$FG$12,CHOOSE(Ввод!$FG$5,Ввод!EL117,Ввод!ER117,Ввод!EX117),CHOOSE(Ввод!$FG$5,Ввод!CX117,Ввод!DD117,Ввод!DJ117))</f>
        <v>15.3</v>
      </c>
      <c r="AK116" s="696">
        <f xml:space="preserve"> CHOOSE(Ввод!$FG$12,CHOOSE(Ввод!$FG$5,Ввод!EM117,Ввод!ES117,Ввод!EY117),CHOOSE(Ввод!$FG$5,Ввод!CY117,Ввод!DE117,Ввод!DK117))</f>
        <v>48.3</v>
      </c>
      <c r="AL116" s="695">
        <f xml:space="preserve"> CHOOSE(Ввод!$FG$12,CHOOSE(Ввод!$FG$5,Ввод!EN117,Ввод!ET117,Ввод!EZ117),CHOOSE(Ввод!$FG$5,Ввод!CZ117,Ввод!DF117,Ввод!DL117))</f>
        <v>16.3</v>
      </c>
      <c r="AM116" s="696">
        <f xml:space="preserve"> CHOOSE(Ввод!$FG$12,CHOOSE(Ввод!$FG$5,Ввод!EO117,Ввод!EU117,Ввод!FA117),CHOOSE(Ввод!$FG$5,Ввод!DA117,Ввод!DG117,Ввод!DM117))</f>
        <v>39</v>
      </c>
      <c r="AN116" s="695">
        <f xml:space="preserve"> CHOOSE(Ввод!$FG$12,CHOOSE(Ввод!$FG$5,Ввод!EP117,Ввод!EV117,Ввод!FB117),CHOOSE(Ввод!$FG$5,Ввод!DB117,Ввод!DH117,Ввод!DN117))</f>
        <v>18.600000000000001</v>
      </c>
      <c r="AO116" s="696">
        <f xml:space="preserve"> CHOOSE(Ввод!$FG$12,CHOOSE(Ввод!$FG$5,Ввод!EQ117,Ввод!EW117,Ввод!FC117),CHOOSE(Ввод!$FG$5,Ввод!DC117,Ввод!DI117,Ввод!DO117))</f>
        <v>25.5</v>
      </c>
      <c r="AP116" s="9"/>
      <c r="AQ116" s="9"/>
      <c r="AR116" s="9"/>
      <c r="AS116" s="7"/>
      <c r="AT116" s="7"/>
      <c r="AU116" s="7"/>
      <c r="AV116" s="7"/>
      <c r="AW116" s="7"/>
      <c r="AX116" s="7"/>
      <c r="AY116" s="7"/>
      <c r="AZ116" s="7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</row>
    <row r="117" spans="1:90" ht="15" customHeight="1" x14ac:dyDescent="0.25">
      <c r="A117" s="7"/>
      <c r="B117" s="17"/>
      <c r="P117" s="27"/>
      <c r="Q117" s="27"/>
      <c r="R117" s="27"/>
      <c r="S117" s="27"/>
      <c r="T117" s="27"/>
      <c r="U117" s="27"/>
      <c r="V117" s="27"/>
      <c r="W117" s="27"/>
      <c r="X117" s="1348" t="s">
        <v>3404</v>
      </c>
      <c r="Y117" s="1348"/>
      <c r="Z117" s="1348"/>
      <c r="AA117" s="27"/>
      <c r="AB117" s="27"/>
      <c r="AC117" s="27"/>
      <c r="AD117" s="27"/>
      <c r="AE117" s="27"/>
      <c r="AF117" s="27"/>
      <c r="AG117" s="27"/>
      <c r="AH117" s="27"/>
      <c r="AI117" s="27"/>
      <c r="AJ117" s="1348" t="s">
        <v>3405</v>
      </c>
      <c r="AK117" s="1348"/>
      <c r="AL117" s="1348"/>
      <c r="AM117" s="27"/>
      <c r="AN117" s="27"/>
      <c r="AO117" s="27"/>
      <c r="AP117" s="27"/>
      <c r="AQ117" s="27"/>
      <c r="AR117" s="27"/>
      <c r="AS117" s="9"/>
      <c r="AT117" s="9"/>
      <c r="AU117" s="9"/>
      <c r="AV117" s="9"/>
      <c r="AW117" s="9"/>
      <c r="AX117" s="9"/>
      <c r="AY117" s="9"/>
      <c r="AZ117" s="9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482"/>
      <c r="CK117" s="482"/>
      <c r="CL117" s="482"/>
    </row>
    <row r="118" spans="1:90" ht="14.25" customHeight="1" x14ac:dyDescent="0.25">
      <c r="A118" s="7"/>
      <c r="B118" s="669"/>
      <c r="F118" s="1125"/>
      <c r="G118" s="1126"/>
      <c r="H118" s="1126"/>
      <c r="I118" s="1126"/>
      <c r="J118" s="1126"/>
      <c r="K118" s="1127"/>
      <c r="W118" s="1153"/>
      <c r="X118" s="1136">
        <f>CHOOSE($C$119,21,25,31)</f>
        <v>21</v>
      </c>
      <c r="Y118" s="1136">
        <f>X118+1</f>
        <v>22</v>
      </c>
      <c r="Z118" s="1136">
        <f t="shared" ref="Z118:AC119" si="0">Y118+1</f>
        <v>23</v>
      </c>
      <c r="AA118" s="1136">
        <f t="shared" si="0"/>
        <v>24</v>
      </c>
      <c r="AB118" s="1136">
        <f t="shared" si="0"/>
        <v>25</v>
      </c>
      <c r="AC118" s="1136">
        <f t="shared" si="0"/>
        <v>26</v>
      </c>
      <c r="AD118" s="481"/>
      <c r="AE118" s="481"/>
      <c r="AF118" s="481"/>
      <c r="AG118" s="481"/>
      <c r="AH118" s="481"/>
      <c r="AI118" s="481"/>
      <c r="AJ118" s="1136">
        <f>CHOOSE($C$119,101,105,111)</f>
        <v>101</v>
      </c>
      <c r="AK118" s="1136">
        <f>AJ118+1</f>
        <v>102</v>
      </c>
      <c r="AL118" s="1136">
        <f t="shared" ref="AL118:AO118" si="1">AK118+1</f>
        <v>103</v>
      </c>
      <c r="AM118" s="1136">
        <f t="shared" si="1"/>
        <v>104</v>
      </c>
      <c r="AN118" s="1136">
        <f t="shared" si="1"/>
        <v>105</v>
      </c>
      <c r="AO118" s="1136">
        <f t="shared" si="1"/>
        <v>106</v>
      </c>
      <c r="AP118" s="481"/>
      <c r="AQ118" s="481"/>
      <c r="AR118" s="481"/>
      <c r="AS118" s="9"/>
      <c r="AT118" s="9"/>
      <c r="AU118" s="9"/>
      <c r="AV118" s="9"/>
      <c r="AW118" s="9"/>
      <c r="AX118" s="9"/>
      <c r="AY118" s="9"/>
      <c r="AZ118" s="9"/>
      <c r="BA118" s="481"/>
      <c r="BB118" s="481"/>
      <c r="BC118" s="481"/>
      <c r="BD118" s="481"/>
      <c r="BE118" s="481"/>
      <c r="BF118" s="481"/>
      <c r="BG118" s="481"/>
      <c r="BH118" s="481"/>
      <c r="BI118" s="481"/>
      <c r="BJ118" s="481"/>
      <c r="BK118" s="481"/>
      <c r="BL118" s="481"/>
      <c r="BM118" s="481"/>
      <c r="BN118" s="481"/>
      <c r="BO118" s="481"/>
      <c r="BP118" s="481"/>
      <c r="BQ118" s="481"/>
      <c r="BR118" s="481"/>
      <c r="BS118" s="481"/>
      <c r="BT118" s="481"/>
      <c r="BU118" s="481"/>
      <c r="BV118" s="481"/>
      <c r="BW118" s="481"/>
      <c r="BX118" s="481"/>
      <c r="BY118" s="481"/>
      <c r="BZ118" s="481"/>
      <c r="CA118" s="481"/>
      <c r="CB118" s="481"/>
      <c r="CC118" s="481"/>
      <c r="CD118" s="481"/>
      <c r="CE118" s="481"/>
      <c r="CF118" s="481"/>
      <c r="CG118" s="481"/>
      <c r="CH118" s="481"/>
      <c r="CI118" s="481"/>
      <c r="CJ118" s="483"/>
      <c r="CK118" s="483"/>
      <c r="CL118" s="483"/>
    </row>
    <row r="119" spans="1:90" ht="15" customHeight="1" x14ac:dyDescent="0.25">
      <c r="A119" s="7"/>
      <c r="B119" s="7"/>
      <c r="C119" s="1129">
        <f>Ввод!FG5</f>
        <v>1</v>
      </c>
      <c r="F119" s="1128">
        <f>CHOOSE(C119,1,5,11)</f>
        <v>1</v>
      </c>
      <c r="G119" s="1128">
        <f>F119+1</f>
        <v>2</v>
      </c>
      <c r="H119" s="1128">
        <f t="shared" ref="H119:K119" si="2">G119+1</f>
        <v>3</v>
      </c>
      <c r="I119" s="1128">
        <f t="shared" si="2"/>
        <v>4</v>
      </c>
      <c r="J119" s="1128">
        <f t="shared" si="2"/>
        <v>5</v>
      </c>
      <c r="K119" s="1128">
        <f t="shared" si="2"/>
        <v>6</v>
      </c>
      <c r="L119" s="1136">
        <f>CHOOSE($C$119,21,25,31)</f>
        <v>21</v>
      </c>
      <c r="M119" s="1136">
        <f>L119+1</f>
        <v>22</v>
      </c>
      <c r="N119" s="1136">
        <f t="shared" ref="N119:Q119" si="3">M119+1</f>
        <v>23</v>
      </c>
      <c r="O119" s="1136">
        <f t="shared" si="3"/>
        <v>24</v>
      </c>
      <c r="P119" s="1136">
        <f t="shared" si="3"/>
        <v>25</v>
      </c>
      <c r="Q119" s="1136">
        <f t="shared" si="3"/>
        <v>26</v>
      </c>
      <c r="R119" s="1128">
        <f>CHOOSE($C$119,41,45,51)</f>
        <v>41</v>
      </c>
      <c r="S119" s="1128">
        <f>R119+1</f>
        <v>42</v>
      </c>
      <c r="T119" s="1128">
        <f t="shared" ref="T119:W119" si="4">S119+1</f>
        <v>43</v>
      </c>
      <c r="U119" s="1128">
        <f t="shared" si="4"/>
        <v>44</v>
      </c>
      <c r="V119" s="1128">
        <f t="shared" si="4"/>
        <v>45</v>
      </c>
      <c r="W119" s="1128">
        <f t="shared" si="4"/>
        <v>46</v>
      </c>
      <c r="X119" s="1136">
        <f>CHOOSE($C$119,1,5,11)</f>
        <v>1</v>
      </c>
      <c r="Y119" s="1136">
        <f>X119+1</f>
        <v>2</v>
      </c>
      <c r="Z119" s="1136">
        <f t="shared" si="0"/>
        <v>3</v>
      </c>
      <c r="AA119" s="1136">
        <f t="shared" si="0"/>
        <v>4</v>
      </c>
      <c r="AB119" s="1136">
        <f t="shared" si="0"/>
        <v>5</v>
      </c>
      <c r="AC119" s="1136">
        <f t="shared" si="0"/>
        <v>6</v>
      </c>
      <c r="AD119" s="1128">
        <f>CHOOSE($C$119,81,85,91)</f>
        <v>81</v>
      </c>
      <c r="AE119" s="1128">
        <f>AD119+1</f>
        <v>82</v>
      </c>
      <c r="AF119" s="1128">
        <f t="shared" ref="AF119:AI119" si="5">AE119+1</f>
        <v>83</v>
      </c>
      <c r="AG119" s="1128">
        <f t="shared" si="5"/>
        <v>84</v>
      </c>
      <c r="AH119" s="1128">
        <f t="shared" si="5"/>
        <v>85</v>
      </c>
      <c r="AI119" s="1128">
        <f t="shared" si="5"/>
        <v>86</v>
      </c>
      <c r="AJ119" s="1136">
        <f>CHOOSE($C$119,61,65,71)</f>
        <v>61</v>
      </c>
      <c r="AK119" s="1136">
        <f>AJ119+1</f>
        <v>62</v>
      </c>
      <c r="AL119" s="1136">
        <f t="shared" ref="AL119:AO119" si="6">AK119+1</f>
        <v>63</v>
      </c>
      <c r="AM119" s="1136">
        <f t="shared" si="6"/>
        <v>64</v>
      </c>
      <c r="AN119" s="1136">
        <f t="shared" si="6"/>
        <v>65</v>
      </c>
      <c r="AO119" s="1136">
        <f t="shared" si="6"/>
        <v>66</v>
      </c>
      <c r="AP119" s="481"/>
      <c r="AQ119" s="481"/>
      <c r="AR119" s="481"/>
      <c r="AS119" s="26"/>
      <c r="AT119" s="26"/>
      <c r="AU119" s="26"/>
      <c r="AV119" s="26"/>
      <c r="AW119" s="26"/>
      <c r="AX119" s="26"/>
      <c r="AY119" s="26"/>
      <c r="AZ119" s="26"/>
      <c r="BA119" s="481"/>
      <c r="BB119" s="481"/>
      <c r="BC119" s="481"/>
      <c r="BD119" s="481"/>
      <c r="BE119" s="481"/>
      <c r="BF119" s="481"/>
      <c r="BG119" s="481"/>
      <c r="BH119" s="481"/>
      <c r="BI119" s="481"/>
      <c r="BJ119" s="481"/>
      <c r="BK119" s="481"/>
      <c r="BL119" s="481"/>
      <c r="BM119" s="481"/>
      <c r="BN119" s="481"/>
      <c r="BO119" s="481"/>
      <c r="BP119" s="481"/>
      <c r="BQ119" s="481"/>
      <c r="BR119" s="481"/>
      <c r="BS119" s="481"/>
      <c r="BT119" s="481"/>
      <c r="BU119" s="481"/>
      <c r="BV119" s="481"/>
      <c r="BW119" s="481"/>
      <c r="BX119" s="481"/>
      <c r="BY119" s="481"/>
      <c r="BZ119" s="481"/>
      <c r="CA119" s="481"/>
      <c r="CB119" s="481"/>
      <c r="CC119" s="481"/>
      <c r="CD119" s="481"/>
      <c r="CE119" s="481"/>
      <c r="CF119" s="481"/>
      <c r="CG119" s="481"/>
      <c r="CH119" s="481"/>
      <c r="CI119" s="481"/>
      <c r="CJ119" s="483"/>
      <c r="CK119" s="483"/>
      <c r="CL119" s="483"/>
    </row>
    <row r="120" spans="1:90" ht="15" customHeight="1" x14ac:dyDescent="0.25">
      <c r="A120" s="7"/>
      <c r="F120" s="1345">
        <f>F3</f>
        <v>43682.375</v>
      </c>
      <c r="G120" s="1345"/>
      <c r="H120" s="1345">
        <f>H3</f>
        <v>43683.375</v>
      </c>
      <c r="I120" s="1345"/>
      <c r="J120" s="1345">
        <f t="shared" ref="J120:AN120" si="7">J3</f>
        <v>43684.375</v>
      </c>
      <c r="K120" s="1346"/>
      <c r="L120" s="1347">
        <f t="shared" si="7"/>
        <v>43682.375</v>
      </c>
      <c r="M120" s="1345"/>
      <c r="N120" s="1345">
        <f t="shared" si="7"/>
        <v>43683.375</v>
      </c>
      <c r="O120" s="1345"/>
      <c r="P120" s="1345">
        <f t="shared" si="7"/>
        <v>43684.375</v>
      </c>
      <c r="Q120" s="1346"/>
      <c r="R120" s="1347">
        <f t="shared" si="7"/>
        <v>43682.375</v>
      </c>
      <c r="S120" s="1345"/>
      <c r="T120" s="1345">
        <f t="shared" si="7"/>
        <v>43683.375</v>
      </c>
      <c r="U120" s="1345"/>
      <c r="V120" s="1345">
        <f t="shared" si="7"/>
        <v>43684.375</v>
      </c>
      <c r="W120" s="1346"/>
      <c r="X120" s="1347">
        <f t="shared" si="7"/>
        <v>43682.375</v>
      </c>
      <c r="Y120" s="1345"/>
      <c r="Z120" s="1345">
        <f t="shared" si="7"/>
        <v>43683.375</v>
      </c>
      <c r="AA120" s="1345"/>
      <c r="AB120" s="1345">
        <f t="shared" si="7"/>
        <v>43684.375</v>
      </c>
      <c r="AC120" s="1346"/>
      <c r="AD120" s="1347">
        <f t="shared" si="7"/>
        <v>43682.375</v>
      </c>
      <c r="AE120" s="1345"/>
      <c r="AF120" s="1345">
        <f t="shared" si="7"/>
        <v>43683.375</v>
      </c>
      <c r="AG120" s="1345"/>
      <c r="AH120" s="1345">
        <f t="shared" si="7"/>
        <v>43684.375</v>
      </c>
      <c r="AI120" s="1346"/>
      <c r="AJ120" s="1347">
        <f t="shared" si="7"/>
        <v>43682.375</v>
      </c>
      <c r="AK120" s="1345"/>
      <c r="AL120" s="1345">
        <f t="shared" si="7"/>
        <v>43683.375</v>
      </c>
      <c r="AM120" s="1345"/>
      <c r="AN120" s="1345">
        <f t="shared" si="7"/>
        <v>43684.375</v>
      </c>
      <c r="AO120" s="1346"/>
      <c r="AP120" s="481"/>
      <c r="AQ120" s="481"/>
      <c r="AR120" s="481"/>
      <c r="AS120" s="27"/>
      <c r="AT120" s="27"/>
      <c r="AU120" s="27"/>
      <c r="AV120" s="27"/>
      <c r="AW120" s="27"/>
      <c r="AX120" s="27"/>
      <c r="AY120" s="27"/>
      <c r="AZ120" s="27"/>
      <c r="BA120" s="481"/>
      <c r="BB120" s="481"/>
      <c r="BC120" s="481"/>
      <c r="BD120" s="481"/>
      <c r="BE120" s="481"/>
      <c r="BF120" s="481"/>
      <c r="BG120" s="481"/>
      <c r="BH120" s="481"/>
      <c r="BI120" s="481"/>
      <c r="BJ120" s="481"/>
      <c r="BK120" s="481"/>
      <c r="BL120" s="481"/>
      <c r="BM120" s="481"/>
      <c r="BN120" s="481"/>
      <c r="BO120" s="481"/>
      <c r="BP120" s="481"/>
      <c r="BQ120" s="481"/>
      <c r="BR120" s="481"/>
      <c r="BS120" s="481"/>
      <c r="BT120" s="481"/>
      <c r="BU120" s="481"/>
      <c r="BV120" s="481"/>
      <c r="BW120" s="481"/>
      <c r="BX120" s="481"/>
      <c r="BY120" s="481"/>
      <c r="BZ120" s="481"/>
      <c r="CA120" s="481"/>
      <c r="CB120" s="481"/>
      <c r="CC120" s="481"/>
      <c r="CD120" s="481"/>
      <c r="CE120" s="481"/>
      <c r="CF120" s="481"/>
      <c r="CG120" s="481"/>
      <c r="CH120" s="481"/>
      <c r="CI120" s="481"/>
      <c r="CJ120" s="483"/>
      <c r="CK120" s="483"/>
      <c r="CL120" s="483"/>
    </row>
    <row r="121" spans="1:90" ht="14.25" customHeight="1" x14ac:dyDescent="0.25">
      <c r="A121" s="927">
        <f t="shared" ref="A121:E130" si="8">A82</f>
        <v>79</v>
      </c>
      <c r="B121" s="928" t="str">
        <f t="shared" si="8"/>
        <v>З-Сиб.</v>
      </c>
      <c r="C121" s="928" t="str">
        <f t="shared" si="8"/>
        <v>Омский</v>
      </c>
      <c r="D121" s="929" t="str">
        <f t="shared" si="8"/>
        <v>Омск</v>
      </c>
      <c r="E121" s="930">
        <f t="shared" si="8"/>
        <v>3</v>
      </c>
      <c r="F121" s="411" t="str">
        <f>IF($C$119=1,"",INDEX(Ввод!$AP83:$BI83,,F119))</f>
        <v/>
      </c>
      <c r="G121" s="480" t="str">
        <f>IF($C$119=1,"",INDEX(Ввод!$AP83:$BI83,,G119))</f>
        <v/>
      </c>
      <c r="H121" s="411" t="str">
        <f>IF($C$119=1,INDEX(Ввод!$AP83:$FE83,,F$119),INDEX(Ввод!$AP83:$FE83,,H$119))</f>
        <v/>
      </c>
      <c r="I121" s="480" t="str">
        <f>IF($C$119=1,INDEX(Ввод!$AP83:$FE83,,G$119),INDEX(Ввод!$AP83:$FE83,,I$119))</f>
        <v/>
      </c>
      <c r="J121" s="411" t="str">
        <f>IF($C$119=1,INDEX(Ввод!$AP83:$BI83,,H$119),INDEX(Ввод!$AP83:$BI83,,J$119))</f>
        <v/>
      </c>
      <c r="K121" s="480" t="str">
        <f>IF($C$119=1,INDEX(Ввод!$AP83:$BI83,,I$119),INDEX(Ввод!$AP83:$BI83,,K$119))</f>
        <v>·</v>
      </c>
      <c r="L121" s="431" t="str">
        <f>IF($C$119=1,"",INDEX(Ввод!$AP83:$FE83,,L$119))</f>
        <v/>
      </c>
      <c r="M121" s="432" t="str">
        <f>IF($C$119=1,"",INDEX(Ввод!$AP83:$FE83,,M$119))</f>
        <v/>
      </c>
      <c r="N121" s="431">
        <f>IF($C$119=1,INDEX(Ввод!$AP83:$FE83,,L$119),INDEX(Ввод!$AP83:$FE83,,N$119))</f>
        <v>0</v>
      </c>
      <c r="O121" s="432">
        <f>IF($C$119=1,INDEX(Ввод!$AP83:$FE83,,M$119),INDEX(Ввод!$AP83:$FE83,,O$119))</f>
        <v>0</v>
      </c>
      <c r="P121" s="431">
        <f>IF($C$119=1,INDEX(Ввод!$AP83:$FE83,,N$119),INDEX(Ввод!$AP83:$FE83,,P$119))</f>
        <v>0</v>
      </c>
      <c r="Q121" s="433">
        <f>IF($C$119=1,INDEX(Ввод!$AP83:$FE83,,O$119),INDEX(Ввод!$AP83:$FE83,,Q$119))</f>
        <v>2</v>
      </c>
      <c r="R121" s="648" t="str">
        <f>IF($C$119=1,"",INDEX(Ввод!$AP83:$FE83,,R$119))</f>
        <v/>
      </c>
      <c r="S121" s="649" t="str">
        <f>IF($C$119=1,"",INDEX(Ввод!$AP83:$FE83,,S$119))</f>
        <v/>
      </c>
      <c r="T121" s="648">
        <f>IF($C$119=1,INDEX(Ввод!$AP83:$FE83,,R$119),INDEX(Ввод!$AP83:$FE83,,T$119))</f>
        <v>12.3</v>
      </c>
      <c r="U121" s="649">
        <f>IF($C$119=1,INDEX(Ввод!$AP83:$FE83,,S$119),INDEX(Ввод!$AP83:$FE83,,U$119))</f>
        <v>32.299999999999997</v>
      </c>
      <c r="V121" s="648">
        <f>IF($C$119=1,INDEX(Ввод!$AP83:$FE83,,T$119),INDEX(Ввод!$AP83:$FE83,,V$119))</f>
        <v>19</v>
      </c>
      <c r="W121" s="649">
        <f>IF($C$119=1,INDEX(Ввод!$AP83:$FE83,,U$119),INDEX(Ввод!$AP83:$FE83,,W$119))</f>
        <v>25</v>
      </c>
      <c r="X121" s="434" t="str">
        <f>CHOOSE(Ввод!$FG$22,IF($C$119=1,"",INDEX(Ввод!$AP213:$CC213,,X$118)),IF($C$119=1,"",INDEX(Ввод!$AP213:$CC213,,X$119)))</f>
        <v/>
      </c>
      <c r="Y121" s="417" t="str">
        <f>CHOOSE(Ввод!$FG$22,IF($C$119=1,"",INDEX(Ввод!$AP213:$CC213,,Y$118)),IF($C$119=1,"",INDEX(Ввод!$AP213:$CC213,,Y$119)))</f>
        <v/>
      </c>
      <c r="Z121" s="434" t="str">
        <f>CHOOSE(Ввод!$FG$22,IF($C$119=1,INDEX(Ввод!$AP213:$CC213,,X$118),INDEX(Ввод!$AP213:$CC213,,Z$118)),IF($C$119=1,INDEX(Ввод!$AP213:$CC213,,X$119),INDEX(Ввод!$AP213:$CC213,,Z$119)))</f>
        <v>-</v>
      </c>
      <c r="AA121" s="417" t="str">
        <f>CHOOSE(Ввод!$FG$22,IF($C$119=1,INDEX(Ввод!$AP213:$CC213,,Y$118),INDEX(Ввод!$AP213:$CC213,,AA$118)),IF($C$119=1,INDEX(Ввод!$AP213:$CC213,,Y$119),INDEX(Ввод!$AP213:$CC213,,AA$119)))</f>
        <v>-</v>
      </c>
      <c r="AB121" s="434" t="str">
        <f>CHOOSE(Ввод!$FG$22,IF($C$119=1,INDEX(Ввод!$AP213:$CC213,,Z$118),INDEX(Ввод!$AP213:$CC213,,AB$118)),IF($C$119=1,INDEX(Ввод!$AP213:$CC213,,Z$119),INDEX(Ввод!$AP213:$CC213,,AB$119)))</f>
        <v>-</v>
      </c>
      <c r="AC121" s="417" t="str">
        <f>CHOOSE(Ввод!$FG$22,IF($C$119=1,INDEX(Ввод!$AP213:$CC213,,AA$118),INDEX(Ввод!$AP213:$CC213,,AC$118)),IF($C$119=1,INDEX(Ввод!$AP213:$CC213,,AA$119),INDEX(Ввод!$AP213:$CC213,,AC$119)))</f>
        <v>-</v>
      </c>
      <c r="AD121" s="418" t="str">
        <f>IF($C$119=1,"",INDEX(Ввод!$AP83:$FE83,,AD$119))</f>
        <v/>
      </c>
      <c r="AE121" s="470" t="str">
        <f>IF($C$119=1,"",INDEX(Ввод!$AP83:$FE83,,AE$119))</f>
        <v/>
      </c>
      <c r="AF121" s="418">
        <f>IF($C$119=1,INDEX(Ввод!$AP83:$FE83,,AD$119),INDEX(Ввод!$AP83:$FE83,,AF$119))</f>
        <v>8</v>
      </c>
      <c r="AG121" s="470">
        <f>IF($C$119=1,INDEX(Ввод!$AP83:$FE83,,AE$119),INDEX(Ввод!$AP83:$FE83,,AG$119))</f>
        <v>10</v>
      </c>
      <c r="AH121" s="418">
        <f>IF($C$119=1,INDEX(Ввод!$AP83:$FE83,,AF$119),INDEX(Ввод!$AP83:$FE83,,AH$119))</f>
        <v>21</v>
      </c>
      <c r="AI121" s="470">
        <f>IF($C$119=1,INDEX(Ввод!$AP83:$FE83,,AG$119),INDEX(Ввод!$AP83:$FE83,,AI$119))</f>
        <v>8</v>
      </c>
      <c r="AJ121" s="708" t="str">
        <f>CHOOSE(Ввод!$FG$12,IF($C$119=1,"",INDEX(Ввод!$AP83:$FE83,,AJ$118)),IF($C$119=1,"",INDEX(Ввод!$AP83:$FE83,,AJ$119)))</f>
        <v/>
      </c>
      <c r="AK121" s="709" t="str">
        <f>CHOOSE(Ввод!$FG$12,IF($C$119=1,"",INDEX(Ввод!$AP83:$FE83,,AK$118)),IF($C$119=1,"",INDEX(Ввод!$AP83:$FE83,,AK$119)))</f>
        <v/>
      </c>
      <c r="AL121" s="708">
        <f>CHOOSE(Ввод!$FG$12,IF($C$119=1,INDEX(Ввод!$AP83:$FE83,,AJ$118),INDEX(Ввод!$AP83:$FE83,,AL$118)),IF($C$119=1,INDEX(Ввод!$AP83:$FE83,,AJ$119),INDEX(Ввод!$AP83:$FE83,,AL$119)))</f>
        <v>10.3</v>
      </c>
      <c r="AM121" s="709">
        <f>CHOOSE(Ввод!$FG$12,IF($C$119=1,INDEX(Ввод!$AP83:$FE83,,AK$118),INDEX(Ввод!$AP83:$FE83,,AM$118)),IF($C$119=1,INDEX(Ввод!$AP83:$FE83,,AK$119),INDEX(Ввод!$AP83:$FE83,,AM$119)))</f>
        <v>43.3</v>
      </c>
      <c r="AN121" s="708">
        <f>CHOOSE(Ввод!$FG$12,IF($C$119=1,INDEX(Ввод!$AP83:$FE83,,AL$118),INDEX(Ввод!$AP83:$FE83,,AN$118)),IF($C$119=1,INDEX(Ввод!$AP83:$FE83,,AL$119),INDEX(Ввод!$AP83:$FE83,,AN$119)))</f>
        <v>17</v>
      </c>
      <c r="AO121" s="709">
        <f>CHOOSE(Ввод!$FG$12,IF($C$119=1,INDEX(Ввод!$AP83:$FE83,,AM$118),INDEX(Ввод!$AP83:$FE83,,AO$118)),IF($C$119=1,INDEX(Ввод!$AP83:$FE83,,AM$119),INDEX(Ввод!$AP83:$FE83,,AO$119)))</f>
        <v>40</v>
      </c>
      <c r="AP121" s="481"/>
      <c r="AQ121" s="481"/>
      <c r="AR121" s="481"/>
      <c r="AS121" s="481"/>
      <c r="AT121" s="481"/>
      <c r="AU121" s="481"/>
      <c r="AV121" s="481"/>
      <c r="AW121" s="481"/>
      <c r="AX121" s="481"/>
      <c r="AY121" s="481"/>
      <c r="AZ121" s="481"/>
      <c r="BA121" s="481"/>
      <c r="BB121" s="481"/>
      <c r="BC121" s="481"/>
      <c r="BD121" s="481"/>
      <c r="BE121" s="481"/>
      <c r="BF121" s="481"/>
      <c r="BG121" s="481"/>
      <c r="BH121" s="481"/>
      <c r="BI121" s="481"/>
      <c r="BJ121" s="481"/>
      <c r="BK121" s="481"/>
      <c r="BL121" s="481"/>
      <c r="BM121" s="481"/>
      <c r="BN121" s="481"/>
      <c r="BO121" s="481"/>
      <c r="BP121" s="481"/>
      <c r="BQ121" s="481"/>
      <c r="BR121" s="481"/>
      <c r="BS121" s="481"/>
      <c r="BT121" s="481"/>
      <c r="BU121" s="481"/>
      <c r="BV121" s="481"/>
      <c r="BW121" s="481"/>
      <c r="BX121" s="481"/>
      <c r="BY121" s="481"/>
      <c r="BZ121" s="481"/>
      <c r="CA121" s="481"/>
      <c r="CB121" s="481"/>
      <c r="CC121" s="481"/>
      <c r="CD121" s="481"/>
      <c r="CE121" s="481"/>
      <c r="CF121" s="481"/>
      <c r="CG121" s="481"/>
      <c r="CH121" s="481"/>
      <c r="CI121" s="481"/>
      <c r="CJ121" s="483"/>
      <c r="CK121" s="483"/>
      <c r="CL121" s="483"/>
    </row>
    <row r="122" spans="1:90" ht="14.25" customHeight="1" x14ac:dyDescent="0.25">
      <c r="A122" s="931">
        <f t="shared" si="8"/>
        <v>80</v>
      </c>
      <c r="B122" s="932" t="str">
        <f t="shared" si="8"/>
        <v>З-Сиб.</v>
      </c>
      <c r="C122" s="932" t="str">
        <f t="shared" si="8"/>
        <v>Новосибирский</v>
      </c>
      <c r="D122" s="933" t="str">
        <f t="shared" si="8"/>
        <v>Новосибирск</v>
      </c>
      <c r="E122" s="934">
        <f t="shared" si="8"/>
        <v>4</v>
      </c>
      <c r="F122" s="460" t="str">
        <f>IF($C$119=1,"",INDEX(Ввод!$AP84:$BI84,,F$119))</f>
        <v/>
      </c>
      <c r="G122" s="412" t="str">
        <f>IF($C$119=1,"",INDEX(Ввод!$AP84:$BI84,,G$119))</f>
        <v/>
      </c>
      <c r="H122" s="460" t="str">
        <f>IF($C$119=1,INDEX(Ввод!$AP84:$BI84,,F$119),INDEX(Ввод!$AP84:$BI84,,H$119))</f>
        <v/>
      </c>
      <c r="I122" s="412" t="str">
        <f>IF($C$119=1,INDEX(Ввод!$AP84:$BI84,,G$119),INDEX(Ввод!$AP84:$BI84,,I$119))</f>
        <v/>
      </c>
      <c r="J122" s="460" t="str">
        <f>IF($C$119=1,INDEX(Ввод!$AP84:$BI84,,H$119),INDEX(Ввод!$AP84:$BI84,,J$119))</f>
        <v/>
      </c>
      <c r="K122" s="412" t="str">
        <f>IF($C$119=1,INDEX(Ввод!$AP84:$BI84,,I$119),INDEX(Ввод!$AP84:$BI84,,K$119))</f>
        <v/>
      </c>
      <c r="L122" s="431" t="str">
        <f>IF($C$119=1,"",INDEX(Ввод!$AP84:$FE84,,L$119))</f>
        <v/>
      </c>
      <c r="M122" s="432" t="str">
        <f>IF($C$119=1,"",INDEX(Ввод!$AP84:$FE84,,M$119))</f>
        <v/>
      </c>
      <c r="N122" s="431">
        <f>IF($C$119=1,INDEX(Ввод!$AP84:$FE84,,L$119),INDEX(Ввод!$AP84:$FE84,,N$119))</f>
        <v>0</v>
      </c>
      <c r="O122" s="432">
        <f>IF($C$119=1,INDEX(Ввод!$AP84:$FE84,,M$119),INDEX(Ввод!$AP84:$FE84,,O$119))</f>
        <v>0</v>
      </c>
      <c r="P122" s="431">
        <f>IF($C$119=1,INDEX(Ввод!$AP84:$FE84,,N$119),INDEX(Ввод!$AP84:$FE84,,P$119))</f>
        <v>0</v>
      </c>
      <c r="Q122" s="433">
        <f>IF($C$119=1,INDEX(Ввод!$AP84:$FE84,,O$119),INDEX(Ввод!$AP84:$FE84,,Q$119))</f>
        <v>0</v>
      </c>
      <c r="R122" s="650" t="str">
        <f>IF($C$119=1,"",INDEX(Ввод!$AP84:$FE84,,R$119))</f>
        <v/>
      </c>
      <c r="S122" s="651" t="str">
        <f>IF($C$119=1,"",INDEX(Ввод!$AP84:$FE84,,S$119))</f>
        <v/>
      </c>
      <c r="T122" s="650">
        <f>IF($C$119=1,INDEX(Ввод!$AP84:$FE84,,R$119),INDEX(Ввод!$AP84:$FE84,,T$119))</f>
        <v>11.5</v>
      </c>
      <c r="U122" s="651">
        <f>IF($C$119=1,INDEX(Ввод!$AP84:$FE84,,S$119),INDEX(Ввод!$AP84:$FE84,,U$119))</f>
        <v>29.7</v>
      </c>
      <c r="V122" s="650">
        <f>IF($C$119=1,INDEX(Ввод!$AP84:$FE84,,T$119),INDEX(Ввод!$AP84:$FE84,,V$119))</f>
        <v>12.3</v>
      </c>
      <c r="W122" s="651">
        <f>IF($C$119=1,INDEX(Ввод!$AP84:$FE84,,U$119),INDEX(Ввод!$AP84:$FE84,,W$119))</f>
        <v>30.4</v>
      </c>
      <c r="X122" s="434" t="str">
        <f>CHOOSE(Ввод!$FG$22,IF($C$119=1,"",INDEX(Ввод!$AP214:$CC214,,X$118)),IF($C$119=1,"",INDEX(Ввод!$AP214:$CC214,,X$119)))</f>
        <v/>
      </c>
      <c r="Y122" s="417" t="str">
        <f>CHOOSE(Ввод!$FG$22,IF($C$119=1,"",INDEX(Ввод!$AP214:$CC214,,Y$118)),IF($C$119=1,"",INDEX(Ввод!$AP214:$CC214,,Y$119)))</f>
        <v/>
      </c>
      <c r="Z122" s="434" t="str">
        <f>CHOOSE(Ввод!$FG$22,IF($C$119=1,INDEX(Ввод!$AP214:$CC214,,X$118),INDEX(Ввод!$AP214:$CC214,,Z$118)),IF($C$119=1,INDEX(Ввод!$AP214:$CC214,,X$119),INDEX(Ввод!$AP214:$CC214,,Z$119)))</f>
        <v>-</v>
      </c>
      <c r="AA122" s="417" t="str">
        <f>CHOOSE(Ввод!$FG$22,IF($C$119=1,INDEX(Ввод!$AP214:$CC214,,Y$118),INDEX(Ввод!$AP214:$CC214,,AA$118)),IF($C$119=1,INDEX(Ввод!$AP214:$CC214,,Y$119),INDEX(Ввод!$AP214:$CC214,,AA$119)))</f>
        <v>-</v>
      </c>
      <c r="AB122" s="434" t="str">
        <f>CHOOSE(Ввод!$FG$22,IF($C$119=1,INDEX(Ввод!$AP214:$CC214,,Z$118),INDEX(Ввод!$AP214:$CC214,,AB$118)),IF($C$119=1,INDEX(Ввод!$AP214:$CC214,,Z$119),INDEX(Ввод!$AP214:$CC214,,AB$119)))</f>
        <v>-</v>
      </c>
      <c r="AC122" s="417" t="str">
        <f>CHOOSE(Ввод!$FG$22,IF($C$119=1,INDEX(Ввод!$AP214:$CC214,,AA$118),INDEX(Ввод!$AP214:$CC214,,AC$118)),IF($C$119=1,INDEX(Ввод!$AP214:$CC214,,AA$119),INDEX(Ввод!$AP214:$CC214,,AC$119)))</f>
        <v>-</v>
      </c>
      <c r="AD122" s="435" t="str">
        <f>IF($C$119=1,"",INDEX(Ввод!$AP84:$FE84,,AD$119))</f>
        <v/>
      </c>
      <c r="AE122" s="436" t="str">
        <f>IF($C$119=1,"",INDEX(Ввод!$AP84:$FE84,,AE$119))</f>
        <v/>
      </c>
      <c r="AF122" s="435">
        <f>IF($C$119=1,INDEX(Ввод!$AP84:$FE84,,AD$119),INDEX(Ввод!$AP84:$FE84,,AF$119))</f>
        <v>3</v>
      </c>
      <c r="AG122" s="436">
        <f>IF($C$119=1,INDEX(Ввод!$AP84:$FE84,,AE$119),INDEX(Ввод!$AP84:$FE84,,AG$119))</f>
        <v>4</v>
      </c>
      <c r="AH122" s="435">
        <f>IF($C$119=1,INDEX(Ввод!$AP84:$FE84,,AF$119),INDEX(Ввод!$AP84:$FE84,,AH$119))</f>
        <v>3</v>
      </c>
      <c r="AI122" s="436">
        <f>IF($C$119=1,INDEX(Ввод!$AP84:$FE84,,AG$119),INDEX(Ввод!$AP84:$FE84,,AI$119))</f>
        <v>4</v>
      </c>
      <c r="AJ122" s="693" t="str">
        <f>CHOOSE(Ввод!$FG$12,IF($C$119=1,"",INDEX(Ввод!$AP84:$FE84,,AJ$118)),IF($C$119=1,"",INDEX(Ввод!$AP84:$FE84,,AJ$119)))</f>
        <v/>
      </c>
      <c r="AK122" s="694" t="str">
        <f>CHOOSE(Ввод!$FG$12,IF($C$119=1,"",INDEX(Ввод!$AP84:$FE84,,AK$118)),IF($C$119=1,"",INDEX(Ввод!$AP84:$FE84,,AK$119)))</f>
        <v/>
      </c>
      <c r="AL122" s="693">
        <f>CHOOSE(Ввод!$FG$12,IF($C$119=1,INDEX(Ввод!$AP84:$FE84,,AJ$118),INDEX(Ввод!$AP84:$FE84,,AL$118)),IF($C$119=1,INDEX(Ввод!$AP84:$FE84,,AJ$119),INDEX(Ввод!$AP84:$FE84,,AL$119)))</f>
        <v>9.5</v>
      </c>
      <c r="AM122" s="694">
        <f>CHOOSE(Ввод!$FG$12,IF($C$119=1,INDEX(Ввод!$AP84:$FE84,,AK$118),INDEX(Ввод!$AP84:$FE84,,AM$118)),IF($C$119=1,INDEX(Ввод!$AP84:$FE84,,AK$119),INDEX(Ввод!$AP84:$FE84,,AM$119)))</f>
        <v>44.7</v>
      </c>
      <c r="AN122" s="693">
        <f>CHOOSE(Ввод!$FG$12,IF($C$119=1,INDEX(Ввод!$AP84:$FE84,,AL$118),INDEX(Ввод!$AP84:$FE84,,AN$118)),IF($C$119=1,INDEX(Ввод!$AP84:$FE84,,AL$119),INDEX(Ввод!$AP84:$FE84,,AN$119)))</f>
        <v>10.3</v>
      </c>
      <c r="AO122" s="694">
        <f>CHOOSE(Ввод!$FG$12,IF($C$119=1,INDEX(Ввод!$AP84:$FE84,,AM$118),INDEX(Ввод!$AP84:$FE84,,AO$118)),IF($C$119=1,INDEX(Ввод!$AP84:$FE84,,AM$119),INDEX(Ввод!$AP84:$FE84,,AO$119)))</f>
        <v>45.4</v>
      </c>
      <c r="AP122" s="481"/>
      <c r="AQ122" s="481"/>
      <c r="AR122" s="481"/>
      <c r="AS122" s="481"/>
      <c r="AT122" s="481"/>
      <c r="AU122" s="481"/>
      <c r="AV122" s="481"/>
      <c r="AW122" s="481"/>
      <c r="AX122" s="481"/>
      <c r="AY122" s="481"/>
      <c r="AZ122" s="481"/>
      <c r="BA122" s="481"/>
      <c r="BB122" s="481"/>
      <c r="BC122" s="481"/>
      <c r="BD122" s="481"/>
      <c r="BE122" s="481"/>
      <c r="BF122" s="481"/>
      <c r="BG122" s="481"/>
      <c r="BH122" s="481"/>
      <c r="BI122" s="481"/>
      <c r="BJ122" s="481"/>
      <c r="BK122" s="481"/>
      <c r="BL122" s="481"/>
      <c r="BM122" s="481"/>
      <c r="BN122" s="481"/>
      <c r="BO122" s="481"/>
      <c r="BP122" s="481"/>
      <c r="BQ122" s="481"/>
      <c r="BR122" s="481"/>
      <c r="BS122" s="481"/>
      <c r="BT122" s="481"/>
      <c r="BU122" s="481"/>
      <c r="BV122" s="481"/>
      <c r="BW122" s="481"/>
      <c r="BX122" s="481"/>
      <c r="BY122" s="481"/>
      <c r="BZ122" s="481"/>
      <c r="CA122" s="481"/>
      <c r="CB122" s="481"/>
      <c r="CC122" s="481"/>
      <c r="CD122" s="481"/>
      <c r="CE122" s="481"/>
      <c r="CF122" s="481"/>
      <c r="CG122" s="481"/>
      <c r="CH122" s="481"/>
      <c r="CI122" s="481"/>
      <c r="CJ122" s="483"/>
      <c r="CK122" s="483"/>
      <c r="CL122" s="483"/>
    </row>
    <row r="123" spans="1:90" ht="14.25" customHeight="1" x14ac:dyDescent="0.25">
      <c r="A123" s="931">
        <f t="shared" si="8"/>
        <v>81</v>
      </c>
      <c r="B123" s="932" t="str">
        <f t="shared" si="8"/>
        <v>З-Сиб.</v>
      </c>
      <c r="C123" s="932" t="str">
        <f t="shared" si="8"/>
        <v>Кузбасский</v>
      </c>
      <c r="D123" s="933" t="str">
        <f t="shared" si="8"/>
        <v>Новокузнецк</v>
      </c>
      <c r="E123" s="934">
        <f t="shared" si="8"/>
        <v>4</v>
      </c>
      <c r="F123" s="460" t="str">
        <f>IF($C$119=1,"",INDEX(Ввод!$AP85:$BI85,,F$119))</f>
        <v/>
      </c>
      <c r="G123" s="412" t="str">
        <f>IF($C$119=1,"",INDEX(Ввод!$AP85:$BI85,,G$119))</f>
        <v/>
      </c>
      <c r="H123" s="460" t="str">
        <f>IF($C$119=1,INDEX(Ввод!$AP85:$BI85,,F$119),INDEX(Ввод!$AP85:$BI85,,H$119))</f>
        <v/>
      </c>
      <c r="I123" s="412" t="str">
        <f>IF($C$119=1,INDEX(Ввод!$AP85:$BI85,,G$119),INDEX(Ввод!$AP85:$BI85,,I$119))</f>
        <v/>
      </c>
      <c r="J123" s="460" t="str">
        <f>IF($C$119=1,INDEX(Ввод!$AP85:$BI85,,H$119),INDEX(Ввод!$AP85:$BI85,,J$119))</f>
        <v/>
      </c>
      <c r="K123" s="412" t="str">
        <f>IF($C$119=1,INDEX(Ввод!$AP85:$BI85,,I$119),INDEX(Ввод!$AP85:$BI85,,K$119))</f>
        <v/>
      </c>
      <c r="L123" s="431" t="str">
        <f>IF($C$119=1,"",INDEX(Ввод!$AP85:$FE85,,L$119))</f>
        <v/>
      </c>
      <c r="M123" s="432" t="str">
        <f>IF($C$119=1,"",INDEX(Ввод!$AP85:$FE85,,M$119))</f>
        <v/>
      </c>
      <c r="N123" s="431">
        <f>IF($C$119=1,INDEX(Ввод!$AP85:$FE85,,L$119),INDEX(Ввод!$AP85:$FE85,,N$119))</f>
        <v>0</v>
      </c>
      <c r="O123" s="432">
        <f>IF($C$119=1,INDEX(Ввод!$AP85:$FE85,,M$119),INDEX(Ввод!$AP85:$FE85,,O$119))</f>
        <v>0</v>
      </c>
      <c r="P123" s="431">
        <f>IF($C$119=1,INDEX(Ввод!$AP85:$FE85,,N$119),INDEX(Ввод!$AP85:$FE85,,P$119))</f>
        <v>0</v>
      </c>
      <c r="Q123" s="433">
        <f>IF($C$119=1,INDEX(Ввод!$AP85:$FE85,,O$119),INDEX(Ввод!$AP85:$FE85,,Q$119))</f>
        <v>0</v>
      </c>
      <c r="R123" s="650" t="str">
        <f>IF($C$119=1,"",INDEX(Ввод!$AP85:$FE85,,R$119))</f>
        <v/>
      </c>
      <c r="S123" s="651" t="str">
        <f>IF($C$119=1,"",INDEX(Ввод!$AP85:$FE85,,S$119))</f>
        <v/>
      </c>
      <c r="T123" s="650">
        <f>IF($C$119=1,INDEX(Ввод!$AP85:$FE85,,R$119),INDEX(Ввод!$AP85:$FE85,,T$119))</f>
        <v>13.600000000000001</v>
      </c>
      <c r="U123" s="651">
        <f>IF($C$119=1,INDEX(Ввод!$AP85:$FE85,,S$119),INDEX(Ввод!$AP85:$FE85,,U$119))</f>
        <v>24.2</v>
      </c>
      <c r="V123" s="650">
        <f>IF($C$119=1,INDEX(Ввод!$AP85:$FE85,,T$119),INDEX(Ввод!$AP85:$FE85,,V$119))</f>
        <v>11.3</v>
      </c>
      <c r="W123" s="651">
        <f>IF($C$119=1,INDEX(Ввод!$AP85:$FE85,,U$119),INDEX(Ввод!$AP85:$FE85,,W$119))</f>
        <v>29</v>
      </c>
      <c r="X123" s="434" t="str">
        <f>CHOOSE(Ввод!$FG$22,IF($C$119=1,"",INDEX(Ввод!$AP215:$CC215,,X$118)),IF($C$119=1,"",INDEX(Ввод!$AP215:$CC215,,X$119)))</f>
        <v/>
      </c>
      <c r="Y123" s="417" t="str">
        <f>CHOOSE(Ввод!$FG$22,IF($C$119=1,"",INDEX(Ввод!$AP215:$CC215,,Y$118)),IF($C$119=1,"",INDEX(Ввод!$AP215:$CC215,,Y$119)))</f>
        <v/>
      </c>
      <c r="Z123" s="434" t="str">
        <f>CHOOSE(Ввод!$FG$22,IF($C$119=1,INDEX(Ввод!$AP215:$CC215,,X$118),INDEX(Ввод!$AP215:$CC215,,Z$118)),IF($C$119=1,INDEX(Ввод!$AP215:$CC215,,X$119),INDEX(Ввод!$AP215:$CC215,,Z$119)))</f>
        <v>-</v>
      </c>
      <c r="AA123" s="417" t="str">
        <f>CHOOSE(Ввод!$FG$22,IF($C$119=1,INDEX(Ввод!$AP215:$CC215,,Y$118),INDEX(Ввод!$AP215:$CC215,,AA$118)),IF($C$119=1,INDEX(Ввод!$AP215:$CC215,,Y$119),INDEX(Ввод!$AP215:$CC215,,AA$119)))</f>
        <v>-</v>
      </c>
      <c r="AB123" s="434" t="str">
        <f>CHOOSE(Ввод!$FG$22,IF($C$119=1,INDEX(Ввод!$AP215:$CC215,,Z$118),INDEX(Ввод!$AP215:$CC215,,AB$118)),IF($C$119=1,INDEX(Ввод!$AP215:$CC215,,Z$119),INDEX(Ввод!$AP215:$CC215,,AB$119)))</f>
        <v>-</v>
      </c>
      <c r="AC123" s="417" t="str">
        <f>CHOOSE(Ввод!$FG$22,IF($C$119=1,INDEX(Ввод!$AP215:$CC215,,AA$118),INDEX(Ввод!$AP215:$CC215,,AC$118)),IF($C$119=1,INDEX(Ввод!$AP215:$CC215,,AA$119),INDEX(Ввод!$AP215:$CC215,,AC$119)))</f>
        <v>-</v>
      </c>
      <c r="AD123" s="435" t="str">
        <f>IF($C$119=1,"",INDEX(Ввод!$AP85:$FE85,,AD$119))</f>
        <v/>
      </c>
      <c r="AE123" s="436" t="str">
        <f>IF($C$119=1,"",INDEX(Ввод!$AP85:$FE85,,AE$119))</f>
        <v/>
      </c>
      <c r="AF123" s="435">
        <f>IF($C$119=1,INDEX(Ввод!$AP85:$FE85,,AD$119),INDEX(Ввод!$AP85:$FE85,,AF$119))</f>
        <v>7</v>
      </c>
      <c r="AG123" s="436">
        <f>IF($C$119=1,INDEX(Ввод!$AP85:$FE85,,AE$119),INDEX(Ввод!$AP85:$FE85,,AG$119))</f>
        <v>8</v>
      </c>
      <c r="AH123" s="435">
        <f>IF($C$119=1,INDEX(Ввод!$AP85:$FE85,,AF$119),INDEX(Ввод!$AP85:$FE85,,AH$119))</f>
        <v>3</v>
      </c>
      <c r="AI123" s="436">
        <f>IF($C$119=1,INDEX(Ввод!$AP85:$FE85,,AG$119),INDEX(Ввод!$AP85:$FE85,,AI$119))</f>
        <v>3</v>
      </c>
      <c r="AJ123" s="693" t="str">
        <f>CHOOSE(Ввод!$FG$12,IF($C$119=1,"",INDEX(Ввод!$AP85:$FE85,,AJ$118)),IF($C$119=1,"",INDEX(Ввод!$AP85:$FE85,,AJ$119)))</f>
        <v/>
      </c>
      <c r="AK123" s="694" t="str">
        <f>CHOOSE(Ввод!$FG$12,IF($C$119=1,"",INDEX(Ввод!$AP85:$FE85,,AK$118)),IF($C$119=1,"",INDEX(Ввод!$AP85:$FE85,,AK$119)))</f>
        <v/>
      </c>
      <c r="AL123" s="693">
        <f>CHOOSE(Ввод!$FG$12,IF($C$119=1,INDEX(Ввод!$AP85:$FE85,,AJ$118),INDEX(Ввод!$AP85:$FE85,,AL$118)),IF($C$119=1,INDEX(Ввод!$AP85:$FE85,,AJ$119),INDEX(Ввод!$AP85:$FE85,,AL$119)))</f>
        <v>11.600000000000001</v>
      </c>
      <c r="AM123" s="694">
        <f>CHOOSE(Ввод!$FG$12,IF($C$119=1,INDEX(Ввод!$AP85:$FE85,,AK$118),INDEX(Ввод!$AP85:$FE85,,AM$118)),IF($C$119=1,INDEX(Ввод!$AP85:$FE85,,AK$119),INDEX(Ввод!$AP85:$FE85,,AM$119)))</f>
        <v>31.2</v>
      </c>
      <c r="AN123" s="693">
        <f>CHOOSE(Ввод!$FG$12,IF($C$119=1,INDEX(Ввод!$AP85:$FE85,,AL$118),INDEX(Ввод!$AP85:$FE85,,AN$118)),IF($C$119=1,INDEX(Ввод!$AP85:$FE85,,AL$119),INDEX(Ввод!$AP85:$FE85,,AN$119)))</f>
        <v>9.3000000000000007</v>
      </c>
      <c r="AO123" s="694">
        <f>CHOOSE(Ввод!$FG$12,IF($C$119=1,INDEX(Ввод!$AP85:$FE85,,AM$118),INDEX(Ввод!$AP85:$FE85,,AO$118)),IF($C$119=1,INDEX(Ввод!$AP85:$FE85,,AM$119),INDEX(Ввод!$AP85:$FE85,,AO$119)))</f>
        <v>44</v>
      </c>
      <c r="AP123" s="481"/>
      <c r="AQ123" s="481"/>
      <c r="AR123" s="481"/>
      <c r="AS123" s="481"/>
      <c r="AT123" s="481"/>
      <c r="AU123" s="481"/>
      <c r="AV123" s="481"/>
      <c r="AW123" s="481"/>
      <c r="AX123" s="481"/>
      <c r="AY123" s="481"/>
      <c r="AZ123" s="481"/>
      <c r="BA123" s="481"/>
      <c r="BB123" s="481"/>
      <c r="BC123" s="481"/>
      <c r="BD123" s="481"/>
      <c r="BE123" s="481"/>
      <c r="BF123" s="481"/>
      <c r="BG123" s="481"/>
      <c r="BH123" s="481"/>
      <c r="BI123" s="481"/>
      <c r="BJ123" s="481"/>
      <c r="BK123" s="481"/>
      <c r="BL123" s="481"/>
      <c r="BM123" s="481"/>
      <c r="BN123" s="481"/>
      <c r="BO123" s="481"/>
      <c r="BP123" s="481"/>
      <c r="BQ123" s="481"/>
      <c r="BR123" s="481"/>
      <c r="BS123" s="481"/>
      <c r="BT123" s="481"/>
      <c r="BU123" s="481"/>
      <c r="BV123" s="481"/>
      <c r="BW123" s="481"/>
      <c r="BX123" s="481"/>
      <c r="BY123" s="481"/>
      <c r="BZ123" s="481"/>
      <c r="CA123" s="481"/>
      <c r="CB123" s="481"/>
      <c r="CC123" s="481"/>
      <c r="CD123" s="481"/>
      <c r="CE123" s="481"/>
      <c r="CF123" s="481"/>
      <c r="CG123" s="481"/>
      <c r="CH123" s="481"/>
      <c r="CI123" s="481"/>
      <c r="CJ123" s="483"/>
      <c r="CK123" s="483"/>
      <c r="CL123" s="483"/>
    </row>
    <row r="124" spans="1:90" ht="14.25" customHeight="1" x14ac:dyDescent="0.25">
      <c r="A124" s="931">
        <f t="shared" si="8"/>
        <v>82</v>
      </c>
      <c r="B124" s="932" t="str">
        <f t="shared" si="8"/>
        <v>З-Сиб.</v>
      </c>
      <c r="C124" s="932" t="str">
        <f t="shared" si="8"/>
        <v>Кузбаский</v>
      </c>
      <c r="D124" s="933" t="str">
        <f t="shared" si="8"/>
        <v>Кемерово</v>
      </c>
      <c r="E124" s="934">
        <f t="shared" si="8"/>
        <v>4</v>
      </c>
      <c r="F124" s="460" t="str">
        <f>IF($C$119=1,"",INDEX(Ввод!$AP86:$BI86,,F$119))</f>
        <v/>
      </c>
      <c r="G124" s="412" t="str">
        <f>IF($C$119=1,"",INDEX(Ввод!$AP86:$BI86,,G$119))</f>
        <v/>
      </c>
      <c r="H124" s="460" t="str">
        <f>IF($C$119=1,INDEX(Ввод!$AP86:$BI86,,F$119),INDEX(Ввод!$AP86:$BI86,,H$119))</f>
        <v/>
      </c>
      <c r="I124" s="412" t="str">
        <f>IF($C$119=1,INDEX(Ввод!$AP86:$BI86,,G$119),INDEX(Ввод!$AP86:$BI86,,I$119))</f>
        <v/>
      </c>
      <c r="J124" s="460" t="str">
        <f>IF($C$119=1,INDEX(Ввод!$AP86:$BI86,,H$119),INDEX(Ввод!$AP86:$BI86,,J$119))</f>
        <v/>
      </c>
      <c r="K124" s="412" t="str">
        <f>IF($C$119=1,INDEX(Ввод!$AP86:$BI86,,I$119),INDEX(Ввод!$AP86:$BI86,,K$119))</f>
        <v/>
      </c>
      <c r="L124" s="431" t="str">
        <f>IF($C$119=1,"",INDEX(Ввод!$AP86:$FE86,,L$119))</f>
        <v/>
      </c>
      <c r="M124" s="432" t="str">
        <f>IF($C$119=1,"",INDEX(Ввод!$AP86:$FE86,,M$119))</f>
        <v/>
      </c>
      <c r="N124" s="431">
        <f>IF($C$119=1,INDEX(Ввод!$AP86:$FE86,,L$119),INDEX(Ввод!$AP86:$FE86,,N$119))</f>
        <v>0</v>
      </c>
      <c r="O124" s="432">
        <f>IF($C$119=1,INDEX(Ввод!$AP86:$FE86,,M$119),INDEX(Ввод!$AP86:$FE86,,O$119))</f>
        <v>0</v>
      </c>
      <c r="P124" s="431">
        <f>IF($C$119=1,INDEX(Ввод!$AP86:$FE86,,N$119),INDEX(Ввод!$AP86:$FE86,,P$119))</f>
        <v>0</v>
      </c>
      <c r="Q124" s="433">
        <f>IF($C$119=1,INDEX(Ввод!$AP86:$FE86,,O$119),INDEX(Ввод!$AP86:$FE86,,Q$119))</f>
        <v>0</v>
      </c>
      <c r="R124" s="650" t="str">
        <f>IF($C$119=1,"",INDEX(Ввод!$AP86:$FE86,,R$119))</f>
        <v/>
      </c>
      <c r="S124" s="651" t="str">
        <f>IF($C$119=1,"",INDEX(Ввод!$AP86:$FE86,,S$119))</f>
        <v/>
      </c>
      <c r="T124" s="650">
        <f>IF($C$119=1,INDEX(Ввод!$AP86:$FE86,,R$119),INDEX(Ввод!$AP86:$FE86,,T$119))</f>
        <v>11.8</v>
      </c>
      <c r="U124" s="651">
        <f>IF($C$119=1,INDEX(Ввод!$AP86:$FE86,,S$119),INDEX(Ввод!$AP86:$FE86,,U$119))</f>
        <v>28</v>
      </c>
      <c r="V124" s="650">
        <f>IF($C$119=1,INDEX(Ввод!$AP86:$FE86,,T$119),INDEX(Ввод!$AP86:$FE86,,V$119))</f>
        <v>17.2</v>
      </c>
      <c r="W124" s="651">
        <f>IF($C$119=1,INDEX(Ввод!$AP86:$FE86,,U$119),INDEX(Ввод!$AP86:$FE86,,W$119))</f>
        <v>29</v>
      </c>
      <c r="X124" s="434" t="str">
        <f>CHOOSE(Ввод!$FG$22,IF($C$119=1,"",INDEX(Ввод!$AP216:$CC216,,X$118)),IF($C$119=1,"",INDEX(Ввод!$AP216:$CC216,,X$119)))</f>
        <v/>
      </c>
      <c r="Y124" s="417" t="str">
        <f>CHOOSE(Ввод!$FG$22,IF($C$119=1,"",INDEX(Ввод!$AP216:$CC216,,Y$118)),IF($C$119=1,"",INDEX(Ввод!$AP216:$CC216,,Y$119)))</f>
        <v/>
      </c>
      <c r="Z124" s="434" t="str">
        <f>CHOOSE(Ввод!$FG$22,IF($C$119=1,INDEX(Ввод!$AP216:$CC216,,X$118),INDEX(Ввод!$AP216:$CC216,,Z$118)),IF($C$119=1,INDEX(Ввод!$AP216:$CC216,,X$119),INDEX(Ввод!$AP216:$CC216,,Z$119)))</f>
        <v>-</v>
      </c>
      <c r="AA124" s="417" t="str">
        <f>CHOOSE(Ввод!$FG$22,IF($C$119=1,INDEX(Ввод!$AP216:$CC216,,Y$118),INDEX(Ввод!$AP216:$CC216,,AA$118)),IF($C$119=1,INDEX(Ввод!$AP216:$CC216,,Y$119),INDEX(Ввод!$AP216:$CC216,,AA$119)))</f>
        <v>-</v>
      </c>
      <c r="AB124" s="434" t="str">
        <f>CHOOSE(Ввод!$FG$22,IF($C$119=1,INDEX(Ввод!$AP216:$CC216,,Z$118),INDEX(Ввод!$AP216:$CC216,,AB$118)),IF($C$119=1,INDEX(Ввод!$AP216:$CC216,,Z$119),INDEX(Ввод!$AP216:$CC216,,AB$119)))</f>
        <v>-</v>
      </c>
      <c r="AC124" s="417" t="str">
        <f>CHOOSE(Ввод!$FG$22,IF($C$119=1,INDEX(Ввод!$AP216:$CC216,,AA$118),INDEX(Ввод!$AP216:$CC216,,AC$118)),IF($C$119=1,INDEX(Ввод!$AP216:$CC216,,AA$119),INDEX(Ввод!$AP216:$CC216,,AC$119)))</f>
        <v>-</v>
      </c>
      <c r="AD124" s="435" t="str">
        <f>IF($C$119=1,"",INDEX(Ввод!$AP86:$FE86,,AD$119))</f>
        <v/>
      </c>
      <c r="AE124" s="436" t="str">
        <f>IF($C$119=1,"",INDEX(Ввод!$AP86:$FE86,,AE$119))</f>
        <v/>
      </c>
      <c r="AF124" s="435">
        <f>IF($C$119=1,INDEX(Ввод!$AP86:$FE86,,AD$119),INDEX(Ввод!$AP86:$FE86,,AF$119))</f>
        <v>3</v>
      </c>
      <c r="AG124" s="436">
        <f>IF($C$119=1,INDEX(Ввод!$AP86:$FE86,,AE$119),INDEX(Ввод!$AP86:$FE86,,AG$119))</f>
        <v>6</v>
      </c>
      <c r="AH124" s="435">
        <f>IF($C$119=1,INDEX(Ввод!$AP86:$FE86,,AF$119),INDEX(Ввод!$AP86:$FE86,,AH$119))</f>
        <v>3</v>
      </c>
      <c r="AI124" s="436">
        <f>IF($C$119=1,INDEX(Ввод!$AP86:$FE86,,AG$119),INDEX(Ввод!$AP86:$FE86,,AI$119))</f>
        <v>3</v>
      </c>
      <c r="AJ124" s="693" t="str">
        <f>CHOOSE(Ввод!$FG$12,IF($C$119=1,"",INDEX(Ввод!$AP86:$FE86,,AJ$118)),IF($C$119=1,"",INDEX(Ввод!$AP86:$FE86,,AJ$119)))</f>
        <v/>
      </c>
      <c r="AK124" s="694" t="str">
        <f>CHOOSE(Ввод!$FG$12,IF($C$119=1,"",INDEX(Ввод!$AP86:$FE86,,AK$118)),IF($C$119=1,"",INDEX(Ввод!$AP86:$FE86,,AK$119)))</f>
        <v/>
      </c>
      <c r="AL124" s="693">
        <f>CHOOSE(Ввод!$FG$12,IF($C$119=1,INDEX(Ввод!$AP86:$FE86,,AJ$118),INDEX(Ввод!$AP86:$FE86,,AL$118)),IF($C$119=1,INDEX(Ввод!$AP86:$FE86,,AJ$119),INDEX(Ввод!$AP86:$FE86,,AL$119)))</f>
        <v>9.8000000000000007</v>
      </c>
      <c r="AM124" s="694">
        <f>CHOOSE(Ввод!$FG$12,IF($C$119=1,INDEX(Ввод!$AP86:$FE86,,AK$118),INDEX(Ввод!$AP86:$FE86,,AM$118)),IF($C$119=1,INDEX(Ввод!$AP86:$FE86,,AK$119),INDEX(Ввод!$AP86:$FE86,,AM$119)))</f>
        <v>42</v>
      </c>
      <c r="AN124" s="693">
        <f>CHOOSE(Ввод!$FG$12,IF($C$119=1,INDEX(Ввод!$AP86:$FE86,,AL$118),INDEX(Ввод!$AP86:$FE86,,AN$118)),IF($C$119=1,INDEX(Ввод!$AP86:$FE86,,AL$119),INDEX(Ввод!$AP86:$FE86,,AN$119)))</f>
        <v>15.2</v>
      </c>
      <c r="AO124" s="694">
        <f>CHOOSE(Ввод!$FG$12,IF($C$119=1,INDEX(Ввод!$AP86:$FE86,,AM$118),INDEX(Ввод!$AP86:$FE86,,AO$118)),IF($C$119=1,INDEX(Ввод!$AP86:$FE86,,AM$119),INDEX(Ввод!$AP86:$FE86,,AO$119)))</f>
        <v>43</v>
      </c>
      <c r="AP124" s="481"/>
      <c r="AQ124" s="481"/>
      <c r="AR124" s="481"/>
      <c r="AS124" s="481"/>
      <c r="AT124" s="481"/>
      <c r="AU124" s="481"/>
      <c r="AV124" s="481"/>
      <c r="AW124" s="481"/>
      <c r="AX124" s="481"/>
      <c r="AY124" s="481"/>
      <c r="AZ124" s="481"/>
      <c r="BA124" s="481"/>
      <c r="BB124" s="481"/>
      <c r="BC124" s="481"/>
      <c r="BD124" s="481"/>
      <c r="BE124" s="481"/>
      <c r="BF124" s="481"/>
      <c r="BG124" s="481"/>
      <c r="BH124" s="481"/>
      <c r="BI124" s="481"/>
      <c r="BJ124" s="481"/>
      <c r="BK124" s="481"/>
      <c r="BL124" s="481"/>
      <c r="BM124" s="481"/>
      <c r="BN124" s="481"/>
      <c r="BO124" s="481"/>
      <c r="BP124" s="481"/>
      <c r="BQ124" s="481"/>
      <c r="BR124" s="481"/>
      <c r="BS124" s="481"/>
      <c r="BT124" s="481"/>
      <c r="BU124" s="481"/>
      <c r="BV124" s="481"/>
      <c r="BW124" s="481"/>
      <c r="BX124" s="481"/>
      <c r="BY124" s="481"/>
      <c r="BZ124" s="481"/>
      <c r="CA124" s="481"/>
      <c r="CB124" s="481"/>
      <c r="CC124" s="481"/>
      <c r="CD124" s="481"/>
      <c r="CE124" s="481"/>
      <c r="CF124" s="481"/>
      <c r="CG124" s="481"/>
      <c r="CH124" s="481"/>
      <c r="CI124" s="481"/>
      <c r="CJ124" s="483"/>
      <c r="CK124" s="483"/>
      <c r="CL124" s="483"/>
    </row>
    <row r="125" spans="1:90" ht="14.25" customHeight="1" x14ac:dyDescent="0.25">
      <c r="A125" s="931">
        <f t="shared" si="8"/>
        <v>83</v>
      </c>
      <c r="B125" s="932" t="str">
        <f t="shared" si="8"/>
        <v>З-Сиб.</v>
      </c>
      <c r="C125" s="932" t="str">
        <f t="shared" si="8"/>
        <v>Алтайский</v>
      </c>
      <c r="D125" s="933" t="str">
        <f t="shared" si="8"/>
        <v>Барнаул</v>
      </c>
      <c r="E125" s="934">
        <f t="shared" si="8"/>
        <v>4</v>
      </c>
      <c r="F125" s="460" t="str">
        <f>IF($C$119=1,"",INDEX(Ввод!$AP87:$BI87,,F$119))</f>
        <v/>
      </c>
      <c r="G125" s="412" t="str">
        <f>IF($C$119=1,"",INDEX(Ввод!$AP87:$BI87,,G$119))</f>
        <v/>
      </c>
      <c r="H125" s="460" t="str">
        <f>IF($C$119=1,INDEX(Ввод!$AP87:$BI87,,F$119),INDEX(Ввод!$AP87:$BI87,,H$119))</f>
        <v>··</v>
      </c>
      <c r="I125" s="412" t="str">
        <f>IF($C$119=1,INDEX(Ввод!$AP87:$BI87,,G$119),INDEX(Ввод!$AP87:$BI87,,I$119))</f>
        <v/>
      </c>
      <c r="J125" s="460" t="str">
        <f>IF($C$119=1,INDEX(Ввод!$AP87:$BI87,,H$119),INDEX(Ввод!$AP87:$BI87,,J$119))</f>
        <v/>
      </c>
      <c r="K125" s="412" t="str">
        <f>IF($C$119=1,INDEX(Ввод!$AP87:$BI87,,I$119),INDEX(Ввод!$AP87:$BI87,,K$119))</f>
        <v/>
      </c>
      <c r="L125" s="431" t="str">
        <f>IF($C$119=1,"",INDEX(Ввод!$AP87:$FE87,,L$119))</f>
        <v/>
      </c>
      <c r="M125" s="432" t="str">
        <f>IF($C$119=1,"",INDEX(Ввод!$AP87:$FE87,,M$119))</f>
        <v/>
      </c>
      <c r="N125" s="431">
        <f>IF($C$119=1,INDEX(Ввод!$AP87:$FE87,,L$119),INDEX(Ввод!$AP87:$FE87,,N$119))</f>
        <v>3</v>
      </c>
      <c r="O125" s="432">
        <f>IF($C$119=1,INDEX(Ввод!$AP87:$FE87,,M$119),INDEX(Ввод!$AP87:$FE87,,O$119))</f>
        <v>0</v>
      </c>
      <c r="P125" s="431">
        <f>IF($C$119=1,INDEX(Ввод!$AP87:$FE87,,N$119),INDEX(Ввод!$AP87:$FE87,,P$119))</f>
        <v>0</v>
      </c>
      <c r="Q125" s="433">
        <f>IF($C$119=1,INDEX(Ввод!$AP87:$FE87,,O$119),INDEX(Ввод!$AP87:$FE87,,Q$119))</f>
        <v>0</v>
      </c>
      <c r="R125" s="650" t="str">
        <f>IF($C$119=1,"",INDEX(Ввод!$AP87:$FE87,,R$119))</f>
        <v/>
      </c>
      <c r="S125" s="651" t="str">
        <f>IF($C$119=1,"",INDEX(Ввод!$AP87:$FE87,,S$119))</f>
        <v/>
      </c>
      <c r="T125" s="650">
        <f>IF($C$119=1,INDEX(Ввод!$AP87:$FE87,,R$119),INDEX(Ввод!$AP87:$FE87,,T$119))</f>
        <v>13</v>
      </c>
      <c r="U125" s="651">
        <f>IF($C$119=1,INDEX(Ввод!$AP87:$FE87,,S$119),INDEX(Ввод!$AP87:$FE87,,U$119))</f>
        <v>30.5</v>
      </c>
      <c r="V125" s="650">
        <f>IF($C$119=1,INDEX(Ввод!$AP87:$FE87,,T$119),INDEX(Ввод!$AP87:$FE87,,V$119))</f>
        <v>12.9</v>
      </c>
      <c r="W125" s="651">
        <f>IF($C$119=1,INDEX(Ввод!$AP87:$FE87,,U$119),INDEX(Ввод!$AP87:$FE87,,W$119))</f>
        <v>31</v>
      </c>
      <c r="X125" s="434" t="str">
        <f>CHOOSE(Ввод!$FG$22,IF($C$119=1,"",INDEX(Ввод!$AP217:$CC217,,X$118)),IF($C$119=1,"",INDEX(Ввод!$AP217:$CC217,,X$119)))</f>
        <v/>
      </c>
      <c r="Y125" s="417" t="str">
        <f>CHOOSE(Ввод!$FG$22,IF($C$119=1,"",INDEX(Ввод!$AP217:$CC217,,Y$118)),IF($C$119=1,"",INDEX(Ввод!$AP217:$CC217,,Y$119)))</f>
        <v/>
      </c>
      <c r="Z125" s="434" t="str">
        <f>CHOOSE(Ввод!$FG$22,IF($C$119=1,INDEX(Ввод!$AP217:$CC217,,X$118),INDEX(Ввод!$AP217:$CC217,,Z$118)),IF($C$119=1,INDEX(Ввод!$AP217:$CC217,,X$119),INDEX(Ввод!$AP217:$CC217,,Z$119)))</f>
        <v>-</v>
      </c>
      <c r="AA125" s="417" t="str">
        <f>CHOOSE(Ввод!$FG$22,IF($C$119=1,INDEX(Ввод!$AP217:$CC217,,Y$118),INDEX(Ввод!$AP217:$CC217,,AA$118)),IF($C$119=1,INDEX(Ввод!$AP217:$CC217,,Y$119),INDEX(Ввод!$AP217:$CC217,,AA$119)))</f>
        <v>-</v>
      </c>
      <c r="AB125" s="434" t="str">
        <f>CHOOSE(Ввод!$FG$22,IF($C$119=1,INDEX(Ввод!$AP217:$CC217,,Z$118),INDEX(Ввод!$AP217:$CC217,,AB$118)),IF($C$119=1,INDEX(Ввод!$AP217:$CC217,,Z$119),INDEX(Ввод!$AP217:$CC217,,AB$119)))</f>
        <v>-</v>
      </c>
      <c r="AC125" s="417" t="str">
        <f>CHOOSE(Ввод!$FG$22,IF($C$119=1,INDEX(Ввод!$AP217:$CC217,,AA$118),INDEX(Ввод!$AP217:$CC217,,AC$118)),IF($C$119=1,INDEX(Ввод!$AP217:$CC217,,AA$119),INDEX(Ввод!$AP217:$CC217,,AC$119)))</f>
        <v>-</v>
      </c>
      <c r="AD125" s="435" t="str">
        <f>IF($C$119=1,"",INDEX(Ввод!$AP87:$FE87,,AD$119))</f>
        <v/>
      </c>
      <c r="AE125" s="436" t="str">
        <f>IF($C$119=1,"",INDEX(Ввод!$AP87:$FE87,,AE$119))</f>
        <v/>
      </c>
      <c r="AF125" s="435">
        <f>IF($C$119=1,INDEX(Ввод!$AP87:$FE87,,AD$119),INDEX(Ввод!$AP87:$FE87,,AF$119))</f>
        <v>4</v>
      </c>
      <c r="AG125" s="436">
        <f>IF($C$119=1,INDEX(Ввод!$AP87:$FE87,,AE$119),INDEX(Ввод!$AP87:$FE87,,AG$119))</f>
        <v>6</v>
      </c>
      <c r="AH125" s="435">
        <f>IF($C$119=1,INDEX(Ввод!$AP87:$FE87,,AF$119),INDEX(Ввод!$AP87:$FE87,,AH$119))</f>
        <v>4</v>
      </c>
      <c r="AI125" s="436">
        <f>IF($C$119=1,INDEX(Ввод!$AP87:$FE87,,AG$119),INDEX(Ввод!$AP87:$FE87,,AI$119))</f>
        <v>4</v>
      </c>
      <c r="AJ125" s="693" t="str">
        <f>CHOOSE(Ввод!$FG$12,IF($C$119=1,"",INDEX(Ввод!$AP87:$FE87,,AJ$118)),IF($C$119=1,"",INDEX(Ввод!$AP87:$FE87,,AJ$119)))</f>
        <v/>
      </c>
      <c r="AK125" s="694" t="str">
        <f>CHOOSE(Ввод!$FG$12,IF($C$119=1,"",INDEX(Ввод!$AP87:$FE87,,AK$118)),IF($C$119=1,"",INDEX(Ввод!$AP87:$FE87,,AK$119)))</f>
        <v/>
      </c>
      <c r="AL125" s="693">
        <f>CHOOSE(Ввод!$FG$12,IF($C$119=1,INDEX(Ввод!$AP87:$FE87,,AJ$118),INDEX(Ввод!$AP87:$FE87,,AL$118)),IF($C$119=1,INDEX(Ввод!$AP87:$FE87,,AJ$119),INDEX(Ввод!$AP87:$FE87,,AL$119)))</f>
        <v>11</v>
      </c>
      <c r="AM125" s="694">
        <f>CHOOSE(Ввод!$FG$12,IF($C$119=1,INDEX(Ввод!$AP87:$FE87,,AK$118),INDEX(Ввод!$AP87:$FE87,,AM$118)),IF($C$119=1,INDEX(Ввод!$AP87:$FE87,,AK$119),INDEX(Ввод!$AP87:$FE87,,AM$119)))</f>
        <v>45.5</v>
      </c>
      <c r="AN125" s="693">
        <f>CHOOSE(Ввод!$FG$12,IF($C$119=1,INDEX(Ввод!$AP87:$FE87,,AL$118),INDEX(Ввод!$AP87:$FE87,,AN$118)),IF($C$119=1,INDEX(Ввод!$AP87:$FE87,,AL$119),INDEX(Ввод!$AP87:$FE87,,AN$119)))</f>
        <v>10.9</v>
      </c>
      <c r="AO125" s="694">
        <f>CHOOSE(Ввод!$FG$12,IF($C$119=1,INDEX(Ввод!$AP87:$FE87,,AM$118),INDEX(Ввод!$AP87:$FE87,,AO$118)),IF($C$119=1,INDEX(Ввод!$AP87:$FE87,,AM$119),INDEX(Ввод!$AP87:$FE87,,AO$119)))</f>
        <v>46</v>
      </c>
      <c r="AP125" s="481"/>
      <c r="AQ125" s="481"/>
      <c r="AR125" s="481"/>
      <c r="AS125" s="481"/>
      <c r="AT125" s="481"/>
      <c r="AU125" s="481"/>
      <c r="AV125" s="481"/>
      <c r="AW125" s="481"/>
      <c r="AX125" s="481"/>
      <c r="AY125" s="481"/>
      <c r="AZ125" s="481"/>
      <c r="BA125" s="481"/>
      <c r="BB125" s="481"/>
      <c r="BC125" s="481"/>
      <c r="BD125" s="481"/>
      <c r="BE125" s="481"/>
      <c r="BF125" s="481"/>
      <c r="BG125" s="481"/>
      <c r="BH125" s="481"/>
      <c r="BI125" s="481"/>
      <c r="BJ125" s="481"/>
      <c r="BK125" s="481"/>
      <c r="BL125" s="481"/>
      <c r="BM125" s="481"/>
      <c r="BN125" s="481"/>
      <c r="BO125" s="481"/>
      <c r="BP125" s="481"/>
      <c r="BQ125" s="481"/>
      <c r="BR125" s="481"/>
      <c r="BS125" s="481"/>
      <c r="BT125" s="481"/>
      <c r="BU125" s="481"/>
      <c r="BV125" s="481"/>
      <c r="BW125" s="481"/>
      <c r="BX125" s="481"/>
      <c r="BY125" s="481"/>
      <c r="BZ125" s="481"/>
      <c r="CA125" s="481"/>
      <c r="CB125" s="481"/>
      <c r="CC125" s="481"/>
      <c r="CD125" s="481"/>
      <c r="CE125" s="481"/>
      <c r="CF125" s="481"/>
      <c r="CG125" s="481"/>
      <c r="CH125" s="481"/>
      <c r="CI125" s="481"/>
      <c r="CJ125" s="483"/>
      <c r="CK125" s="483"/>
      <c r="CL125" s="483"/>
    </row>
    <row r="126" spans="1:90" ht="14.25" customHeight="1" x14ac:dyDescent="0.25">
      <c r="A126" s="931">
        <f t="shared" si="8"/>
        <v>84</v>
      </c>
      <c r="B126" s="932" t="str">
        <f t="shared" si="8"/>
        <v>З-Сиб.</v>
      </c>
      <c r="C126" s="932" t="str">
        <f t="shared" si="8"/>
        <v>Новосибирский</v>
      </c>
      <c r="D126" s="933" t="str">
        <f t="shared" si="8"/>
        <v>Барабинск</v>
      </c>
      <c r="E126" s="934">
        <f t="shared" si="8"/>
        <v>4</v>
      </c>
      <c r="F126" s="460" t="str">
        <f>IF($C$119=1,"",INDEX(Ввод!$AP88:$BI88,,F$119))</f>
        <v/>
      </c>
      <c r="G126" s="412" t="str">
        <f>IF($C$119=1,"",INDEX(Ввод!$AP88:$BI88,,G$119))</f>
        <v/>
      </c>
      <c r="H126" s="460" t="str">
        <f>IF($C$119=1,INDEX(Ввод!$AP88:$BI88,,F$119),INDEX(Ввод!$AP88:$BI88,,H$119))</f>
        <v/>
      </c>
      <c r="I126" s="412" t="str">
        <f>IF($C$119=1,INDEX(Ввод!$AP88:$BI88,,G$119),INDEX(Ввод!$AP88:$BI88,,I$119))</f>
        <v/>
      </c>
      <c r="J126" s="460" t="str">
        <f>IF($C$119=1,INDEX(Ввод!$AP88:$BI88,,H$119),INDEX(Ввод!$AP88:$BI88,,J$119))</f>
        <v/>
      </c>
      <c r="K126" s="412" t="str">
        <f>IF($C$119=1,INDEX(Ввод!$AP88:$BI88,,I$119),INDEX(Ввод!$AP88:$BI88,,K$119))</f>
        <v/>
      </c>
      <c r="L126" s="431" t="str">
        <f>IF($C$119=1,"",INDEX(Ввод!$AP88:$FE88,,L$119))</f>
        <v/>
      </c>
      <c r="M126" s="432" t="str">
        <f>IF($C$119=1,"",INDEX(Ввод!$AP88:$FE88,,M$119))</f>
        <v/>
      </c>
      <c r="N126" s="431">
        <f>IF($C$119=1,INDEX(Ввод!$AP88:$FE88,,L$119),INDEX(Ввод!$AP88:$FE88,,N$119))</f>
        <v>0</v>
      </c>
      <c r="O126" s="432">
        <f>IF($C$119=1,INDEX(Ввод!$AP88:$FE88,,M$119),INDEX(Ввод!$AP88:$FE88,,O$119))</f>
        <v>0</v>
      </c>
      <c r="P126" s="431">
        <f>IF($C$119=1,INDEX(Ввод!$AP88:$FE88,,N$119),INDEX(Ввод!$AP88:$FE88,,P$119))</f>
        <v>0</v>
      </c>
      <c r="Q126" s="433">
        <f>IF($C$119=1,INDEX(Ввод!$AP88:$FE88,,O$119),INDEX(Ввод!$AP88:$FE88,,Q$119))</f>
        <v>0</v>
      </c>
      <c r="R126" s="650" t="str">
        <f>IF($C$119=1,"",INDEX(Ввод!$AP88:$FE88,,R$119))</f>
        <v/>
      </c>
      <c r="S126" s="651" t="str">
        <f>IF($C$119=1,"",INDEX(Ввод!$AP88:$FE88,,S$119))</f>
        <v/>
      </c>
      <c r="T126" s="650">
        <f>IF($C$119=1,INDEX(Ввод!$AP88:$FE88,,R$119),INDEX(Ввод!$AP88:$FE88,,T$119))</f>
        <v>10.7</v>
      </c>
      <c r="U126" s="651">
        <f>IF($C$119=1,INDEX(Ввод!$AP88:$FE88,,S$119),INDEX(Ввод!$AP88:$FE88,,U$119))</f>
        <v>28.6</v>
      </c>
      <c r="V126" s="650">
        <f>IF($C$119=1,INDEX(Ввод!$AP88:$FE88,,T$119),INDEX(Ввод!$AP88:$FE88,,V$119))</f>
        <v>13.600000000000001</v>
      </c>
      <c r="W126" s="651">
        <f>IF($C$119=1,INDEX(Ввод!$AP88:$FE88,,U$119),INDEX(Ввод!$AP88:$FE88,,W$119))</f>
        <v>28.4</v>
      </c>
      <c r="X126" s="434" t="str">
        <f>CHOOSE(Ввод!$FG$22,IF($C$119=1,"",INDEX(Ввод!$AP218:$CC218,,X$118)),IF($C$119=1,"",INDEX(Ввод!$AP218:$CC218,,X$119)))</f>
        <v/>
      </c>
      <c r="Y126" s="417" t="str">
        <f>CHOOSE(Ввод!$FG$22,IF($C$119=1,"",INDEX(Ввод!$AP218:$CC218,,Y$118)),IF($C$119=1,"",INDEX(Ввод!$AP218:$CC218,,Y$119)))</f>
        <v/>
      </c>
      <c r="Z126" s="434" t="str">
        <f>CHOOSE(Ввод!$FG$22,IF($C$119=1,INDEX(Ввод!$AP218:$CC218,,X$118),INDEX(Ввод!$AP218:$CC218,,Z$118)),IF($C$119=1,INDEX(Ввод!$AP218:$CC218,,X$119),INDEX(Ввод!$AP218:$CC218,,Z$119)))</f>
        <v>-</v>
      </c>
      <c r="AA126" s="417" t="str">
        <f>CHOOSE(Ввод!$FG$22,IF($C$119=1,INDEX(Ввод!$AP218:$CC218,,Y$118),INDEX(Ввод!$AP218:$CC218,,AA$118)),IF($C$119=1,INDEX(Ввод!$AP218:$CC218,,Y$119),INDEX(Ввод!$AP218:$CC218,,AA$119)))</f>
        <v>-</v>
      </c>
      <c r="AB126" s="434" t="str">
        <f>CHOOSE(Ввод!$FG$22,IF($C$119=1,INDEX(Ввод!$AP218:$CC218,,Z$118),INDEX(Ввод!$AP218:$CC218,,AB$118)),IF($C$119=1,INDEX(Ввод!$AP218:$CC218,,Z$119),INDEX(Ввод!$AP218:$CC218,,AB$119)))</f>
        <v>-</v>
      </c>
      <c r="AC126" s="417" t="str">
        <f>CHOOSE(Ввод!$FG$22,IF($C$119=1,INDEX(Ввод!$AP218:$CC218,,AA$118),INDEX(Ввод!$AP218:$CC218,,AC$118)),IF($C$119=1,INDEX(Ввод!$AP218:$CC218,,AA$119),INDEX(Ввод!$AP218:$CC218,,AC$119)))</f>
        <v>-</v>
      </c>
      <c r="AD126" s="435" t="str">
        <f>IF($C$119=1,"",INDEX(Ввод!$AP88:$FE88,,AD$119))</f>
        <v/>
      </c>
      <c r="AE126" s="436" t="str">
        <f>IF($C$119=1,"",INDEX(Ввод!$AP88:$FE88,,AE$119))</f>
        <v/>
      </c>
      <c r="AF126" s="435">
        <f>IF($C$119=1,INDEX(Ввод!$AP88:$FE88,,AD$119),INDEX(Ввод!$AP88:$FE88,,AF$119))</f>
        <v>4</v>
      </c>
      <c r="AG126" s="436">
        <f>IF($C$119=1,INDEX(Ввод!$AP88:$FE88,,AE$119),INDEX(Ввод!$AP88:$FE88,,AG$119))</f>
        <v>5</v>
      </c>
      <c r="AH126" s="435">
        <f>IF($C$119=1,INDEX(Ввод!$AP88:$FE88,,AF$119),INDEX(Ввод!$AP88:$FE88,,AH$119))</f>
        <v>12</v>
      </c>
      <c r="AI126" s="436">
        <f>IF($C$119=1,INDEX(Ввод!$AP88:$FE88,,AG$119),INDEX(Ввод!$AP88:$FE88,,AI$119))</f>
        <v>9</v>
      </c>
      <c r="AJ126" s="693" t="str">
        <f>CHOOSE(Ввод!$FG$12,IF($C$119=1,"",INDEX(Ввод!$AP88:$FE88,,AJ$118)),IF($C$119=1,"",INDEX(Ввод!$AP88:$FE88,,AJ$119)))</f>
        <v/>
      </c>
      <c r="AK126" s="694" t="str">
        <f>CHOOSE(Ввод!$FG$12,IF($C$119=1,"",INDEX(Ввод!$AP88:$FE88,,AK$118)),IF($C$119=1,"",INDEX(Ввод!$AP88:$FE88,,AK$119)))</f>
        <v/>
      </c>
      <c r="AL126" s="693">
        <f>CHOOSE(Ввод!$FG$12,IF($C$119=1,INDEX(Ввод!$AP88:$FE88,,AJ$118),INDEX(Ввод!$AP88:$FE88,,AL$118)),IF($C$119=1,INDEX(Ввод!$AP88:$FE88,,AJ$119),INDEX(Ввод!$AP88:$FE88,,AL$119)))</f>
        <v>8.6999999999999993</v>
      </c>
      <c r="AM126" s="694">
        <f>CHOOSE(Ввод!$FG$12,IF($C$119=1,INDEX(Ввод!$AP88:$FE88,,AK$118),INDEX(Ввод!$AP88:$FE88,,AM$118)),IF($C$119=1,INDEX(Ввод!$AP88:$FE88,,AK$119),INDEX(Ввод!$AP88:$FE88,,AM$119)))</f>
        <v>43.6</v>
      </c>
      <c r="AN126" s="693">
        <f>CHOOSE(Ввод!$FG$12,IF($C$119=1,INDEX(Ввод!$AP88:$FE88,,AL$118),INDEX(Ввод!$AP88:$FE88,,AN$118)),IF($C$119=1,INDEX(Ввод!$AP88:$FE88,,AL$119),INDEX(Ввод!$AP88:$FE88,,AN$119)))</f>
        <v>11.600000000000001</v>
      </c>
      <c r="AO126" s="694">
        <f>CHOOSE(Ввод!$FG$12,IF($C$119=1,INDEX(Ввод!$AP88:$FE88,,AM$118),INDEX(Ввод!$AP88:$FE88,,AO$118)),IF($C$119=1,INDEX(Ввод!$AP88:$FE88,,AM$119),INDEX(Ввод!$AP88:$FE88,,AO$119)))</f>
        <v>41.4</v>
      </c>
      <c r="AP126" s="481"/>
      <c r="AQ126" s="481"/>
      <c r="AR126" s="481"/>
      <c r="AS126" s="481"/>
      <c r="AT126" s="481"/>
      <c r="AU126" s="481"/>
      <c r="AV126" s="481"/>
      <c r="AW126" s="481"/>
      <c r="AX126" s="481"/>
      <c r="AY126" s="481"/>
      <c r="AZ126" s="481"/>
      <c r="BA126" s="481"/>
      <c r="BB126" s="481"/>
      <c r="BC126" s="481"/>
      <c r="BD126" s="481"/>
      <c r="BE126" s="481"/>
      <c r="BF126" s="481"/>
      <c r="BG126" s="481"/>
      <c r="BH126" s="481"/>
      <c r="BI126" s="481"/>
      <c r="BJ126" s="481"/>
      <c r="BK126" s="481"/>
      <c r="BL126" s="481"/>
      <c r="BM126" s="481"/>
      <c r="BN126" s="481"/>
      <c r="BO126" s="481"/>
      <c r="BP126" s="481"/>
      <c r="BQ126" s="481"/>
      <c r="BR126" s="481"/>
      <c r="BS126" s="481"/>
      <c r="BT126" s="481"/>
      <c r="BU126" s="481"/>
      <c r="BV126" s="481"/>
      <c r="BW126" s="481"/>
      <c r="BX126" s="481"/>
      <c r="BY126" s="481"/>
      <c r="BZ126" s="481"/>
      <c r="CA126" s="481"/>
      <c r="CB126" s="481"/>
      <c r="CC126" s="481"/>
      <c r="CD126" s="481"/>
      <c r="CE126" s="481"/>
      <c r="CF126" s="481"/>
      <c r="CG126" s="481"/>
      <c r="CH126" s="481"/>
      <c r="CI126" s="481"/>
      <c r="CJ126" s="483"/>
      <c r="CK126" s="483"/>
      <c r="CL126" s="483"/>
    </row>
    <row r="127" spans="1:90" ht="14.25" customHeight="1" x14ac:dyDescent="0.25">
      <c r="A127" s="931">
        <f t="shared" si="8"/>
        <v>85</v>
      </c>
      <c r="B127" s="932" t="str">
        <f t="shared" si="8"/>
        <v>З-Сиб.</v>
      </c>
      <c r="C127" s="932" t="str">
        <f t="shared" si="8"/>
        <v>Кузбасский</v>
      </c>
      <c r="D127" s="933" t="str">
        <f t="shared" si="8"/>
        <v>Тайга</v>
      </c>
      <c r="E127" s="934">
        <f t="shared" si="8"/>
        <v>4</v>
      </c>
      <c r="F127" s="460" t="str">
        <f>IF($C$119=1,"",INDEX(Ввод!$AP89:$BI89,,F$119))</f>
        <v/>
      </c>
      <c r="G127" s="412" t="str">
        <f>IF($C$119=1,"",INDEX(Ввод!$AP89:$BI89,,G$119))</f>
        <v/>
      </c>
      <c r="H127" s="460" t="str">
        <f>IF($C$119=1,INDEX(Ввод!$AP89:$BI89,,F$119),INDEX(Ввод!$AP89:$BI89,,H$119))</f>
        <v/>
      </c>
      <c r="I127" s="412" t="str">
        <f>IF($C$119=1,INDEX(Ввод!$AP89:$BI89,,G$119),INDEX(Ввод!$AP89:$BI89,,I$119))</f>
        <v/>
      </c>
      <c r="J127" s="460" t="str">
        <f>IF($C$119=1,INDEX(Ввод!$AP89:$BI89,,H$119),INDEX(Ввод!$AP89:$BI89,,J$119))</f>
        <v/>
      </c>
      <c r="K127" s="412" t="str">
        <f>IF($C$119=1,INDEX(Ввод!$AP89:$BI89,,I$119),INDEX(Ввод!$AP89:$BI89,,K$119))</f>
        <v/>
      </c>
      <c r="L127" s="431" t="str">
        <f>IF($C$119=1,"",INDEX(Ввод!$AP89:$FE89,,L$119))</f>
        <v/>
      </c>
      <c r="M127" s="432" t="str">
        <f>IF($C$119=1,"",INDEX(Ввод!$AP89:$FE89,,M$119))</f>
        <v/>
      </c>
      <c r="N127" s="431">
        <f>IF($C$119=1,INDEX(Ввод!$AP89:$FE89,,L$119),INDEX(Ввод!$AP89:$FE89,,N$119))</f>
        <v>0</v>
      </c>
      <c r="O127" s="432">
        <f>IF($C$119=1,INDEX(Ввод!$AP89:$FE89,,M$119),INDEX(Ввод!$AP89:$FE89,,O$119))</f>
        <v>0</v>
      </c>
      <c r="P127" s="431">
        <f>IF($C$119=1,INDEX(Ввод!$AP89:$FE89,,N$119),INDEX(Ввод!$AP89:$FE89,,P$119))</f>
        <v>0</v>
      </c>
      <c r="Q127" s="433">
        <f>IF($C$119=1,INDEX(Ввод!$AP89:$FE89,,O$119),INDEX(Ввод!$AP89:$FE89,,Q$119))</f>
        <v>0</v>
      </c>
      <c r="R127" s="650" t="str">
        <f>IF($C$119=1,"",INDEX(Ввод!$AP89:$FE89,,R$119))</f>
        <v/>
      </c>
      <c r="S127" s="651" t="str">
        <f>IF($C$119=1,"",INDEX(Ввод!$AP89:$FE89,,S$119))</f>
        <v/>
      </c>
      <c r="T127" s="650">
        <f>IF($C$119=1,INDEX(Ввод!$AP89:$FE89,,R$119),INDEX(Ввод!$AP89:$FE89,,T$119))</f>
        <v>11.5</v>
      </c>
      <c r="U127" s="651">
        <f>IF($C$119=1,INDEX(Ввод!$AP89:$FE89,,S$119),INDEX(Ввод!$AP89:$FE89,,U$119))</f>
        <v>28.4</v>
      </c>
      <c r="V127" s="650">
        <f>IF($C$119=1,INDEX(Ввод!$AP89:$FE89,,T$119),INDEX(Ввод!$AP89:$FE89,,V$119))</f>
        <v>12.1</v>
      </c>
      <c r="W127" s="651">
        <f>IF($C$119=1,INDEX(Ввод!$AP89:$FE89,,U$119),INDEX(Ввод!$AP89:$FE89,,W$119))</f>
        <v>28.7</v>
      </c>
      <c r="X127" s="434" t="str">
        <f>CHOOSE(Ввод!$FG$22,IF($C$119=1,"",INDEX(Ввод!$AP219:$CC219,,X$118)),IF($C$119=1,"",INDEX(Ввод!$AP219:$CC219,,X$119)))</f>
        <v/>
      </c>
      <c r="Y127" s="417" t="str">
        <f>CHOOSE(Ввод!$FG$22,IF($C$119=1,"",INDEX(Ввод!$AP219:$CC219,,Y$118)),IF($C$119=1,"",INDEX(Ввод!$AP219:$CC219,,Y$119)))</f>
        <v/>
      </c>
      <c r="Z127" s="434" t="str">
        <f>CHOOSE(Ввод!$FG$22,IF($C$119=1,INDEX(Ввод!$AP219:$CC219,,X$118),INDEX(Ввод!$AP219:$CC219,,Z$118)),IF($C$119=1,INDEX(Ввод!$AP219:$CC219,,X$119),INDEX(Ввод!$AP219:$CC219,,Z$119)))</f>
        <v>-</v>
      </c>
      <c r="AA127" s="417" t="str">
        <f>CHOOSE(Ввод!$FG$22,IF($C$119=1,INDEX(Ввод!$AP219:$CC219,,Y$118),INDEX(Ввод!$AP219:$CC219,,AA$118)),IF($C$119=1,INDEX(Ввод!$AP219:$CC219,,Y$119),INDEX(Ввод!$AP219:$CC219,,AA$119)))</f>
        <v>-</v>
      </c>
      <c r="AB127" s="434" t="str">
        <f>CHOOSE(Ввод!$FG$22,IF($C$119=1,INDEX(Ввод!$AP219:$CC219,,Z$118),INDEX(Ввод!$AP219:$CC219,,AB$118)),IF($C$119=1,INDEX(Ввод!$AP219:$CC219,,Z$119),INDEX(Ввод!$AP219:$CC219,,AB$119)))</f>
        <v>-</v>
      </c>
      <c r="AC127" s="417" t="str">
        <f>CHOOSE(Ввод!$FG$22,IF($C$119=1,INDEX(Ввод!$AP219:$CC219,,AA$118),INDEX(Ввод!$AP219:$CC219,,AC$118)),IF($C$119=1,INDEX(Ввод!$AP219:$CC219,,AA$119),INDEX(Ввод!$AP219:$CC219,,AC$119)))</f>
        <v>-</v>
      </c>
      <c r="AD127" s="435" t="str">
        <f>IF($C$119=1,"",INDEX(Ввод!$AP89:$FE89,,AD$119))</f>
        <v/>
      </c>
      <c r="AE127" s="436" t="str">
        <f>IF($C$119=1,"",INDEX(Ввод!$AP89:$FE89,,AE$119))</f>
        <v/>
      </c>
      <c r="AF127" s="435">
        <f>IF($C$119=1,INDEX(Ввод!$AP89:$FE89,,AD$119),INDEX(Ввод!$AP89:$FE89,,AF$119))</f>
        <v>5</v>
      </c>
      <c r="AG127" s="436">
        <f>IF($C$119=1,INDEX(Ввод!$AP89:$FE89,,AE$119),INDEX(Ввод!$AP89:$FE89,,AG$119))</f>
        <v>5</v>
      </c>
      <c r="AH127" s="435">
        <f>IF($C$119=1,INDEX(Ввод!$AP89:$FE89,,AF$119),INDEX(Ввод!$AP89:$FE89,,AH$119))</f>
        <v>3</v>
      </c>
      <c r="AI127" s="436">
        <f>IF($C$119=1,INDEX(Ввод!$AP89:$FE89,,AG$119),INDEX(Ввод!$AP89:$FE89,,AI$119))</f>
        <v>4</v>
      </c>
      <c r="AJ127" s="693" t="str">
        <f>CHOOSE(Ввод!$FG$12,IF($C$119=1,"",INDEX(Ввод!$AP89:$FE89,,AJ$118)),IF($C$119=1,"",INDEX(Ввод!$AP89:$FE89,,AJ$119)))</f>
        <v/>
      </c>
      <c r="AK127" s="694" t="str">
        <f>CHOOSE(Ввод!$FG$12,IF($C$119=1,"",INDEX(Ввод!$AP89:$FE89,,AK$118)),IF($C$119=1,"",INDEX(Ввод!$AP89:$FE89,,AK$119)))</f>
        <v/>
      </c>
      <c r="AL127" s="693">
        <f>CHOOSE(Ввод!$FG$12,IF($C$119=1,INDEX(Ввод!$AP89:$FE89,,AJ$118),INDEX(Ввод!$AP89:$FE89,,AL$118)),IF($C$119=1,INDEX(Ввод!$AP89:$FE89,,AJ$119),INDEX(Ввод!$AP89:$FE89,,AL$119)))</f>
        <v>9.5</v>
      </c>
      <c r="AM127" s="694">
        <f>CHOOSE(Ввод!$FG$12,IF($C$119=1,INDEX(Ввод!$AP89:$FE89,,AK$118),INDEX(Ввод!$AP89:$FE89,,AM$118)),IF($C$119=1,INDEX(Ввод!$AP89:$FE89,,AK$119),INDEX(Ввод!$AP89:$FE89,,AM$119)))</f>
        <v>43.4</v>
      </c>
      <c r="AN127" s="693">
        <f>CHOOSE(Ввод!$FG$12,IF($C$119=1,INDEX(Ввод!$AP89:$FE89,,AL$118),INDEX(Ввод!$AP89:$FE89,,AN$118)),IF($C$119=1,INDEX(Ввод!$AP89:$FE89,,AL$119),INDEX(Ввод!$AP89:$FE89,,AN$119)))</f>
        <v>10.1</v>
      </c>
      <c r="AO127" s="694">
        <f>CHOOSE(Ввод!$FG$12,IF($C$119=1,INDEX(Ввод!$AP89:$FE89,,AM$118),INDEX(Ввод!$AP89:$FE89,,AO$118)),IF($C$119=1,INDEX(Ввод!$AP89:$FE89,,AM$119),INDEX(Ввод!$AP89:$FE89,,AO$119)))</f>
        <v>43.7</v>
      </c>
      <c r="AP127" s="481"/>
      <c r="AQ127" s="481"/>
      <c r="AR127" s="481"/>
      <c r="AS127" s="481"/>
      <c r="AT127" s="481"/>
      <c r="AU127" s="481"/>
      <c r="AV127" s="481"/>
      <c r="AW127" s="481"/>
      <c r="AX127" s="481"/>
      <c r="AY127" s="481"/>
      <c r="AZ127" s="481"/>
      <c r="BA127" s="481"/>
      <c r="BB127" s="481"/>
      <c r="BC127" s="481"/>
      <c r="BD127" s="481"/>
      <c r="BE127" s="481"/>
      <c r="BF127" s="481"/>
      <c r="BG127" s="481"/>
      <c r="BH127" s="481"/>
      <c r="BI127" s="481"/>
      <c r="BJ127" s="481"/>
      <c r="BK127" s="481"/>
      <c r="BL127" s="481"/>
      <c r="BM127" s="481"/>
      <c r="BN127" s="481"/>
      <c r="BO127" s="481"/>
      <c r="BP127" s="481"/>
      <c r="BQ127" s="481"/>
      <c r="BR127" s="481"/>
      <c r="BS127" s="481"/>
      <c r="BT127" s="481"/>
      <c r="BU127" s="481"/>
      <c r="BV127" s="481"/>
      <c r="BW127" s="481"/>
      <c r="BX127" s="481"/>
      <c r="BY127" s="481"/>
      <c r="BZ127" s="481"/>
      <c r="CA127" s="481"/>
      <c r="CB127" s="481"/>
      <c r="CC127" s="481"/>
      <c r="CD127" s="481"/>
      <c r="CE127" s="481"/>
      <c r="CF127" s="481"/>
      <c r="CG127" s="481"/>
      <c r="CH127" s="481"/>
      <c r="CI127" s="481"/>
      <c r="CJ127" s="483"/>
      <c r="CK127" s="483"/>
      <c r="CL127" s="483"/>
    </row>
    <row r="128" spans="1:90" ht="14.25" customHeight="1" x14ac:dyDescent="0.25">
      <c r="A128" s="947">
        <f t="shared" si="8"/>
        <v>86</v>
      </c>
      <c r="B128" s="948" t="str">
        <f t="shared" si="8"/>
        <v>З-Сиб.</v>
      </c>
      <c r="C128" s="948" t="str">
        <f t="shared" si="8"/>
        <v>Кузбасский</v>
      </c>
      <c r="D128" s="949" t="str">
        <f t="shared" si="8"/>
        <v>Междуреченск</v>
      </c>
      <c r="E128" s="950">
        <f t="shared" si="8"/>
        <v>4</v>
      </c>
      <c r="F128" s="1017" t="str">
        <f>IF($C$119=1,"",INDEX(Ввод!$AP90:$BI90,,F$119))</f>
        <v/>
      </c>
      <c r="G128" s="1018" t="str">
        <f>IF($C$119=1,"",INDEX(Ввод!$AP90:$BI90,,G$119))</f>
        <v/>
      </c>
      <c r="H128" s="1017" t="str">
        <f>IF($C$119=1,INDEX(Ввод!$AP90:$BI90,,F$119),INDEX(Ввод!$AP90:$BI90,,H$119))</f>
        <v/>
      </c>
      <c r="I128" s="1018" t="str">
        <f>IF($C$119=1,INDEX(Ввод!$AP90:$BI90,,G$119),INDEX(Ввод!$AP90:$BI90,,I$119))</f>
        <v>··</v>
      </c>
      <c r="J128" s="1017" t="str">
        <f>IF($C$119=1,INDEX(Ввод!$AP90:$BI90,,H$119),INDEX(Ввод!$AP90:$BI90,,J$119))</f>
        <v/>
      </c>
      <c r="K128" s="1018" t="str">
        <f>IF($C$119=1,INDEX(Ввод!$AP90:$BI90,,I$119),INDEX(Ввод!$AP90:$BI90,,K$119))</f>
        <v/>
      </c>
      <c r="L128" s="466" t="str">
        <f>IF($C$119=1,"",INDEX(Ввод!$AP90:$FE90,,L$119))</f>
        <v/>
      </c>
      <c r="M128" s="471" t="str">
        <f>IF($C$119=1,"",INDEX(Ввод!$AP90:$FE90,,M$119))</f>
        <v/>
      </c>
      <c r="N128" s="466">
        <f>IF($C$119=1,INDEX(Ввод!$AP90:$FE90,,L$119),INDEX(Ввод!$AP90:$FE90,,N$119))</f>
        <v>0</v>
      </c>
      <c r="O128" s="471">
        <f>IF($C$119=1,INDEX(Ввод!$AP90:$FE90,,M$119),INDEX(Ввод!$AP90:$FE90,,O$119))</f>
        <v>3</v>
      </c>
      <c r="P128" s="466">
        <f>IF($C$119=1,INDEX(Ввод!$AP90:$FE90,,N$119),INDEX(Ввод!$AP90:$FE90,,P$119))</f>
        <v>0</v>
      </c>
      <c r="Q128" s="472">
        <f>IF($C$119=1,INDEX(Ввод!$AP90:$FE90,,O$119),INDEX(Ввод!$AP90:$FE90,,Q$119))</f>
        <v>0</v>
      </c>
      <c r="R128" s="652" t="str">
        <f>IF($C$119=1,"",INDEX(Ввод!$AP90:$FE90,,R$119))</f>
        <v/>
      </c>
      <c r="S128" s="653" t="str">
        <f>IF($C$119=1,"",INDEX(Ввод!$AP90:$FE90,,S$119))</f>
        <v/>
      </c>
      <c r="T128" s="652">
        <f>IF($C$119=1,INDEX(Ввод!$AP90:$FE90,,R$119),INDEX(Ввод!$AP90:$FE90,,T$119))</f>
        <v>16.100000000000001</v>
      </c>
      <c r="U128" s="653">
        <f>IF($C$119=1,INDEX(Ввод!$AP90:$FE90,,S$119),INDEX(Ввод!$AP90:$FE90,,U$119))</f>
        <v>24</v>
      </c>
      <c r="V128" s="652">
        <f>IF($C$119=1,INDEX(Ввод!$AP90:$FE90,,T$119),INDEX(Ввод!$AP90:$FE90,,V$119))</f>
        <v>10.5</v>
      </c>
      <c r="W128" s="653">
        <f>IF($C$119=1,INDEX(Ввод!$AP90:$FE90,,U$119),INDEX(Ввод!$AP90:$FE90,,W$119))</f>
        <v>31.3</v>
      </c>
      <c r="X128" s="473" t="str">
        <f>CHOOSE(Ввод!$FG$22,IF($C$119=1,"",INDEX(Ввод!$AP220:$CC220,,X$118)),IF($C$119=1,"",INDEX(Ввод!$AP220:$CC220,,X$119)))</f>
        <v/>
      </c>
      <c r="Y128" s="474" t="str">
        <f>CHOOSE(Ввод!$FG$22,IF($C$119=1,"",INDEX(Ввод!$AP220:$CC220,,Y$118)),IF($C$119=1,"",INDEX(Ввод!$AP220:$CC220,,Y$119)))</f>
        <v/>
      </c>
      <c r="Z128" s="473" t="str">
        <f>CHOOSE(Ввод!$FG$22,IF($C$119=1,INDEX(Ввод!$AP220:$CC220,,X$118),INDEX(Ввод!$AP220:$CC220,,Z$118)),IF($C$119=1,INDEX(Ввод!$AP220:$CC220,,X$119),INDEX(Ввод!$AP220:$CC220,,Z$119)))</f>
        <v>-</v>
      </c>
      <c r="AA128" s="474" t="str">
        <f>CHOOSE(Ввод!$FG$22,IF($C$119=1,INDEX(Ввод!$AP220:$CC220,,Y$118),INDEX(Ввод!$AP220:$CC220,,AA$118)),IF($C$119=1,INDEX(Ввод!$AP220:$CC220,,Y$119),INDEX(Ввод!$AP220:$CC220,,AA$119)))</f>
        <v>-</v>
      </c>
      <c r="AB128" s="473" t="str">
        <f>CHOOSE(Ввод!$FG$22,IF($C$119=1,INDEX(Ввод!$AP220:$CC220,,Z$118),INDEX(Ввод!$AP220:$CC220,,AB$118)),IF($C$119=1,INDEX(Ввод!$AP220:$CC220,,Z$119),INDEX(Ввод!$AP220:$CC220,,AB$119)))</f>
        <v>-</v>
      </c>
      <c r="AC128" s="474" t="str">
        <f>CHOOSE(Ввод!$FG$22,IF($C$119=1,INDEX(Ввод!$AP220:$CC220,,AA$118),INDEX(Ввод!$AP220:$CC220,,AC$118)),IF($C$119=1,INDEX(Ввод!$AP220:$CC220,,AA$119),INDEX(Ввод!$AP220:$CC220,,AC$119)))</f>
        <v>-</v>
      </c>
      <c r="AD128" s="475" t="str">
        <f>IF($C$119=1,"",INDEX(Ввод!$AP90:$FE90,,AD$119))</f>
        <v/>
      </c>
      <c r="AE128" s="476" t="str">
        <f>IF($C$119=1,"",INDEX(Ввод!$AP90:$FE90,,AE$119))</f>
        <v/>
      </c>
      <c r="AF128" s="475">
        <f>IF($C$119=1,INDEX(Ввод!$AP90:$FE90,,AD$119),INDEX(Ввод!$AP90:$FE90,,AF$119))</f>
        <v>2</v>
      </c>
      <c r="AG128" s="476">
        <f>IF($C$119=1,INDEX(Ввод!$AP90:$FE90,,AE$119),INDEX(Ввод!$AP90:$FE90,,AG$119))</f>
        <v>5</v>
      </c>
      <c r="AH128" s="475">
        <f>IF($C$119=1,INDEX(Ввод!$AP90:$FE90,,AF$119),INDEX(Ввод!$AP90:$FE90,,AH$119))</f>
        <v>2</v>
      </c>
      <c r="AI128" s="476">
        <f>IF($C$119=1,INDEX(Ввод!$AP90:$FE90,,AG$119),INDEX(Ввод!$AP90:$FE90,,AI$119))</f>
        <v>4</v>
      </c>
      <c r="AJ128" s="695" t="str">
        <f>CHOOSE(Ввод!$FG$12,IF($C$119=1,"",INDEX(Ввод!$AP90:$FE90,,AJ$118)),IF($C$119=1,"",INDEX(Ввод!$AP90:$FE90,,AJ$119)))</f>
        <v/>
      </c>
      <c r="AK128" s="696" t="str">
        <f>CHOOSE(Ввод!$FG$12,IF($C$119=1,"",INDEX(Ввод!$AP90:$FE90,,AK$118)),IF($C$119=1,"",INDEX(Ввод!$AP90:$FE90,,AK$119)))</f>
        <v/>
      </c>
      <c r="AL128" s="695">
        <f>CHOOSE(Ввод!$FG$12,IF($C$119=1,INDEX(Ввод!$AP90:$FE90,,AJ$118),INDEX(Ввод!$AP90:$FE90,,AL$118)),IF($C$119=1,INDEX(Ввод!$AP90:$FE90,,AJ$119),INDEX(Ввод!$AP90:$FE90,,AL$119)))</f>
        <v>14.100000000000001</v>
      </c>
      <c r="AM128" s="696">
        <f>CHOOSE(Ввод!$FG$12,IF($C$119=1,INDEX(Ввод!$AP90:$FE90,,AK$118),INDEX(Ввод!$AP90:$FE90,,AM$118)),IF($C$119=1,INDEX(Ввод!$AP90:$FE90,,AK$119),INDEX(Ввод!$AP90:$FE90,,AM$119)))</f>
        <v>31</v>
      </c>
      <c r="AN128" s="702">
        <f>CHOOSE(Ввод!$FG$12,IF($C$119=1,INDEX(Ввод!$AP90:$FE90,,AL$118),INDEX(Ввод!$AP90:$FE90,,AN$118)),IF($C$119=1,INDEX(Ввод!$AP90:$FE90,,AL$119),INDEX(Ввод!$AP90:$FE90,,AN$119)))</f>
        <v>8.5</v>
      </c>
      <c r="AO128" s="703">
        <f>CHOOSE(Ввод!$FG$12,IF($C$119=1,INDEX(Ввод!$AP90:$FE90,,AM$118),INDEX(Ввод!$AP90:$FE90,,AO$118)),IF($C$119=1,INDEX(Ввод!$AP90:$FE90,,AM$119),INDEX(Ввод!$AP90:$FE90,,AO$119)))</f>
        <v>46.3</v>
      </c>
      <c r="AP128" s="481"/>
      <c r="AQ128" s="481"/>
      <c r="AR128" s="481"/>
      <c r="AS128" s="481"/>
      <c r="AT128" s="481"/>
      <c r="AU128" s="481"/>
      <c r="AV128" s="481"/>
      <c r="AW128" s="481"/>
      <c r="AX128" s="481"/>
      <c r="AY128" s="481"/>
      <c r="AZ128" s="481"/>
      <c r="BA128" s="481"/>
      <c r="BB128" s="481"/>
      <c r="BC128" s="481"/>
      <c r="BD128" s="481"/>
      <c r="BE128" s="481"/>
      <c r="BF128" s="481"/>
      <c r="BG128" s="481"/>
      <c r="BH128" s="481"/>
      <c r="BI128" s="481"/>
      <c r="BJ128" s="481"/>
      <c r="BK128" s="481"/>
      <c r="BL128" s="481"/>
      <c r="BM128" s="481"/>
      <c r="BN128" s="481"/>
      <c r="BO128" s="481"/>
      <c r="BP128" s="481"/>
      <c r="BQ128" s="481"/>
      <c r="BR128" s="481"/>
      <c r="BS128" s="481"/>
      <c r="BT128" s="481"/>
      <c r="BU128" s="481"/>
      <c r="BV128" s="481"/>
      <c r="BW128" s="481"/>
      <c r="BX128" s="481"/>
      <c r="BY128" s="481"/>
      <c r="BZ128" s="481"/>
      <c r="CA128" s="481"/>
      <c r="CB128" s="481"/>
      <c r="CC128" s="481"/>
      <c r="CD128" s="481"/>
      <c r="CE128" s="481"/>
      <c r="CF128" s="481"/>
      <c r="CG128" s="481"/>
      <c r="CH128" s="481"/>
      <c r="CI128" s="481"/>
      <c r="CJ128" s="483"/>
      <c r="CK128" s="483"/>
      <c r="CL128" s="483"/>
    </row>
    <row r="129" spans="1:90" ht="14.25" customHeight="1" x14ac:dyDescent="0.25">
      <c r="A129" s="943">
        <f t="shared" si="8"/>
        <v>87</v>
      </c>
      <c r="B129" s="944" t="str">
        <f t="shared" si="8"/>
        <v>Крас.</v>
      </c>
      <c r="C129" s="944" t="str">
        <f t="shared" si="8"/>
        <v>Абаканский</v>
      </c>
      <c r="D129" s="945" t="str">
        <f t="shared" si="8"/>
        <v>Абакан</v>
      </c>
      <c r="E129" s="946">
        <f t="shared" si="8"/>
        <v>4</v>
      </c>
      <c r="F129" s="411" t="str">
        <f>IF($C$119=1,"",INDEX(Ввод!$AP91:$BI91,,F$119))</f>
        <v/>
      </c>
      <c r="G129" s="480" t="str">
        <f>IF($C$119=1,"",INDEX(Ввод!$AP91:$BI91,,G$119))</f>
        <v/>
      </c>
      <c r="H129" s="411" t="str">
        <f>IF($C$119=1,INDEX(Ввод!$AP91:$BI91,,F$119),INDEX(Ввод!$AP91:$BI91,,H$119))</f>
        <v>··</v>
      </c>
      <c r="I129" s="480" t="str">
        <f>IF($C$119=1,INDEX(Ввод!$AP91:$BI91,,G$119),INDEX(Ввод!$AP91:$BI91,,I$119))</f>
        <v>·</v>
      </c>
      <c r="J129" s="411" t="str">
        <f>IF($C$119=1,INDEX(Ввод!$AP91:$BI91,,H$119),INDEX(Ввод!$AP91:$BI91,,J$119))</f>
        <v>·</v>
      </c>
      <c r="K129" s="480" t="str">
        <f>IF($C$119=1,INDEX(Ввод!$AP91:$BI91,,I$119),INDEX(Ввод!$AP91:$BI91,,K$119))</f>
        <v/>
      </c>
      <c r="L129" s="461" t="str">
        <f>IF($C$119=1,"",INDEX(Ввод!$AP91:$FE91,,L$119))</f>
        <v/>
      </c>
      <c r="M129" s="414" t="str">
        <f>IF($C$119=1,"",INDEX(Ввод!$AP91:$FE91,,M$119))</f>
        <v/>
      </c>
      <c r="N129" s="461">
        <f>IF($C$119=1,INDEX(Ввод!$AP91:$FE91,,L$119),INDEX(Ввод!$AP91:$FE91,,N$119))</f>
        <v>10</v>
      </c>
      <c r="O129" s="414">
        <f>IF($C$119=1,INDEX(Ввод!$AP91:$FE91,,M$119),INDEX(Ввод!$AP91:$FE91,,O$119))</f>
        <v>2</v>
      </c>
      <c r="P129" s="461">
        <f>IF($C$119=1,INDEX(Ввод!$AP91:$FE91,,N$119),INDEX(Ввод!$AP91:$FE91,,P$119))</f>
        <v>1</v>
      </c>
      <c r="Q129" s="415">
        <f>IF($C$119=1,INDEX(Ввод!$AP91:$FE91,,O$119),INDEX(Ввод!$AP91:$FE91,,Q$119))</f>
        <v>0</v>
      </c>
      <c r="R129" s="658" t="str">
        <f>IF($C$119=1,"",INDEX(Ввод!$AP91:$FE91,,R$119))</f>
        <v/>
      </c>
      <c r="S129" s="659" t="str">
        <f>IF($C$119=1,"",INDEX(Ввод!$AP91:$FE91,,S$119))</f>
        <v/>
      </c>
      <c r="T129" s="658">
        <f>IF($C$119=1,INDEX(Ввод!$AP91:$FE91,,R$119),INDEX(Ввод!$AP91:$FE91,,T$119))</f>
        <v>18.399999999999999</v>
      </c>
      <c r="U129" s="659">
        <f>IF($C$119=1,INDEX(Ввод!$AP91:$FE91,,S$119),INDEX(Ввод!$AP91:$FE91,,U$119))</f>
        <v>20</v>
      </c>
      <c r="V129" s="658">
        <f>IF($C$119=1,INDEX(Ввод!$AP91:$FE91,,T$119),INDEX(Ввод!$AP91:$FE91,,V$119))</f>
        <v>16.3</v>
      </c>
      <c r="W129" s="659">
        <f>IF($C$119=1,INDEX(Ввод!$AP91:$FE91,,U$119),INDEX(Ввод!$AP91:$FE91,,W$119))</f>
        <v>25.9</v>
      </c>
      <c r="X129" s="462" t="str">
        <f>CHOOSE(Ввод!$FG$22,IF($C$119=1,"",INDEX(Ввод!$AP221:$CC221,,X$118)),IF($C$119=1,"",INDEX(Ввод!$AP221:$CC221,,X$119)))</f>
        <v/>
      </c>
      <c r="Y129" s="463" t="str">
        <f>CHOOSE(Ввод!$FG$22,IF($C$119=1,"",INDEX(Ввод!$AP221:$CC221,,Y$118)),IF($C$119=1,"",INDEX(Ввод!$AP221:$CC221,,Y$119)))</f>
        <v/>
      </c>
      <c r="Z129" s="462" t="str">
        <f>CHOOSE(Ввод!$FG$22,IF($C$119=1,INDEX(Ввод!$AP221:$CC221,,X$118),INDEX(Ввод!$AP221:$CC221,,Z$118)),IF($C$119=1,INDEX(Ввод!$AP221:$CC221,,X$119),INDEX(Ввод!$AP221:$CC221,,Z$119)))</f>
        <v>-</v>
      </c>
      <c r="AA129" s="463" t="str">
        <f>CHOOSE(Ввод!$FG$22,IF($C$119=1,INDEX(Ввод!$AP221:$CC221,,Y$118),INDEX(Ввод!$AP221:$CC221,,AA$118)),IF($C$119=1,INDEX(Ввод!$AP221:$CC221,,Y$119),INDEX(Ввод!$AP221:$CC221,,AA$119)))</f>
        <v>-</v>
      </c>
      <c r="AB129" s="462" t="str">
        <f>CHOOSE(Ввод!$FG$22,IF($C$119=1,INDEX(Ввод!$AP221:$CC221,,Z$118),INDEX(Ввод!$AP221:$CC221,,AB$118)),IF($C$119=1,INDEX(Ввод!$AP221:$CC221,,Z$119),INDEX(Ввод!$AP221:$CC221,,AB$119)))</f>
        <v>-</v>
      </c>
      <c r="AC129" s="463" t="str">
        <f>CHOOSE(Ввод!$FG$22,IF($C$119=1,INDEX(Ввод!$AP221:$CC221,,AA$118),INDEX(Ввод!$AP221:$CC221,,AC$118)),IF($C$119=1,INDEX(Ввод!$AP221:$CC221,,AA$119),INDEX(Ввод!$AP221:$CC221,,AC$119)))</f>
        <v>-</v>
      </c>
      <c r="AD129" s="464" t="str">
        <f>IF($C$119=1,"",INDEX(Ввод!$AP91:$FE91,,AD$119))</f>
        <v/>
      </c>
      <c r="AE129" s="419" t="str">
        <f>IF($C$119=1,"",INDEX(Ввод!$AP91:$FE91,,AE$119))</f>
        <v/>
      </c>
      <c r="AF129" s="464">
        <f>IF($C$119=1,INDEX(Ввод!$AP91:$FE91,,AD$119),INDEX(Ввод!$AP91:$FE91,,AF$119))</f>
        <v>4</v>
      </c>
      <c r="AG129" s="419">
        <f>IF($C$119=1,INDEX(Ввод!$AP91:$FE91,,AE$119),INDEX(Ввод!$AP91:$FE91,,AG$119))</f>
        <v>7</v>
      </c>
      <c r="AH129" s="464">
        <f>IF($C$119=1,INDEX(Ввод!$AP91:$FE91,,AF$119),INDEX(Ввод!$AP91:$FE91,,AH$119))</f>
        <v>5</v>
      </c>
      <c r="AI129" s="419">
        <f>IF($C$119=1,INDEX(Ввод!$AP91:$FE91,,AG$119),INDEX(Ввод!$AP91:$FE91,,AI$119))</f>
        <v>3</v>
      </c>
      <c r="AJ129" s="704" t="str">
        <f>CHOOSE(Ввод!$FG$12,IF($C$119=1,"",INDEX(Ввод!$AP91:$FE91,,AJ$118)),IF($C$119=1,"",INDEX(Ввод!$AP91:$FE91,,AJ$119)))</f>
        <v/>
      </c>
      <c r="AK129" s="705" t="str">
        <f>CHOOSE(Ввод!$FG$12,IF($C$119=1,"",INDEX(Ввод!$AP91:$FE91,,AK$118)),IF($C$119=1,"",INDEX(Ввод!$AP91:$FE91,,AK$119)))</f>
        <v/>
      </c>
      <c r="AL129" s="704">
        <f>CHOOSE(Ввод!$FG$12,IF($C$119=1,INDEX(Ввод!$AP91:$FE91,,AJ$118),INDEX(Ввод!$AP91:$FE91,,AL$118)),IF($C$119=1,INDEX(Ввод!$AP91:$FE91,,AJ$119),INDEX(Ввод!$AP91:$FE91,,AL$119)))</f>
        <v>16.399999999999999</v>
      </c>
      <c r="AM129" s="705">
        <f>CHOOSE(Ввод!$FG$12,IF($C$119=1,INDEX(Ввод!$AP91:$FE91,,AK$118),INDEX(Ввод!$AP91:$FE91,,AM$118)),IF($C$119=1,INDEX(Ввод!$AP91:$FE91,,AK$119),INDEX(Ввод!$AP91:$FE91,,AM$119)))</f>
        <v>27</v>
      </c>
      <c r="AN129" s="708">
        <f>CHOOSE(Ввод!$FG$12,IF($C$119=1,INDEX(Ввод!$AP91:$FE91,,AL$118),INDEX(Ввод!$AP91:$FE91,,AN$118)),IF($C$119=1,INDEX(Ввод!$AP91:$FE91,,AL$119),INDEX(Ввод!$AP91:$FE91,,AN$119)))</f>
        <v>14.3</v>
      </c>
      <c r="AO129" s="709">
        <f>CHOOSE(Ввод!$FG$12,IF($C$119=1,INDEX(Ввод!$AP91:$FE91,,AM$118),INDEX(Ввод!$AP91:$FE91,,AO$118)),IF($C$119=1,INDEX(Ввод!$AP91:$FE91,,AM$119),INDEX(Ввод!$AP91:$FE91,,AO$119)))</f>
        <v>40.9</v>
      </c>
      <c r="AP129" s="481"/>
      <c r="AQ129" s="481"/>
      <c r="AR129" s="481"/>
      <c r="AS129" s="481"/>
      <c r="AT129" s="481"/>
      <c r="AU129" s="481"/>
      <c r="AV129" s="481"/>
      <c r="AW129" s="481"/>
      <c r="AX129" s="481"/>
      <c r="AY129" s="481"/>
      <c r="AZ129" s="481"/>
      <c r="BA129" s="481"/>
      <c r="BB129" s="481"/>
      <c r="BC129" s="481"/>
      <c r="BD129" s="481"/>
      <c r="BE129" s="481"/>
      <c r="BF129" s="481"/>
      <c r="BG129" s="481"/>
      <c r="BH129" s="481"/>
      <c r="BI129" s="481"/>
      <c r="BJ129" s="481"/>
      <c r="BK129" s="481"/>
      <c r="BL129" s="481"/>
      <c r="BM129" s="481"/>
      <c r="BN129" s="481"/>
      <c r="BO129" s="481"/>
      <c r="BP129" s="481"/>
      <c r="BQ129" s="481"/>
      <c r="BR129" s="481"/>
      <c r="BS129" s="481"/>
      <c r="BT129" s="481"/>
      <c r="BU129" s="481"/>
      <c r="BV129" s="481"/>
      <c r="BW129" s="481"/>
      <c r="BX129" s="481"/>
      <c r="BY129" s="481"/>
      <c r="BZ129" s="481"/>
      <c r="CA129" s="481"/>
      <c r="CB129" s="481"/>
      <c r="CC129" s="481"/>
      <c r="CD129" s="481"/>
      <c r="CE129" s="481"/>
      <c r="CF129" s="481"/>
      <c r="CG129" s="481"/>
      <c r="CH129" s="481"/>
      <c r="CI129" s="481"/>
      <c r="CJ129" s="483"/>
      <c r="CK129" s="483"/>
      <c r="CL129" s="483"/>
    </row>
    <row r="130" spans="1:90" ht="14.25" customHeight="1" x14ac:dyDescent="0.25">
      <c r="A130" s="931">
        <f t="shared" si="8"/>
        <v>88</v>
      </c>
      <c r="B130" s="932" t="str">
        <f t="shared" si="8"/>
        <v>Крас.</v>
      </c>
      <c r="C130" s="932" t="str">
        <f t="shared" si="8"/>
        <v>Красноярский</v>
      </c>
      <c r="D130" s="933" t="str">
        <f t="shared" si="8"/>
        <v xml:space="preserve">Красноярск   </v>
      </c>
      <c r="E130" s="934">
        <f t="shared" si="8"/>
        <v>4</v>
      </c>
      <c r="F130" s="460" t="str">
        <f>IF($C$119=1,"",INDEX(Ввод!$AP92:$BI92,,F$119))</f>
        <v/>
      </c>
      <c r="G130" s="412" t="str">
        <f>IF($C$119=1,"",INDEX(Ввод!$AP92:$BI92,,G$119))</f>
        <v/>
      </c>
      <c r="H130" s="460" t="str">
        <f>IF($C$119=1,INDEX(Ввод!$AP92:$BI92,,F$119),INDEX(Ввод!$AP92:$BI92,,H$119))</f>
        <v>·</v>
      </c>
      <c r="I130" s="412" t="str">
        <f>IF($C$119=1,INDEX(Ввод!$AP92:$BI92,,G$119),INDEX(Ввод!$AP92:$BI92,,I$119))</f>
        <v/>
      </c>
      <c r="J130" s="460" t="str">
        <f>IF($C$119=1,INDEX(Ввод!$AP92:$BI92,,H$119),INDEX(Ввод!$AP92:$BI92,,J$119))</f>
        <v/>
      </c>
      <c r="K130" s="412" t="str">
        <f>IF($C$119=1,INDEX(Ввод!$AP92:$BI92,,I$119),INDEX(Ввод!$AP92:$BI92,,K$119))</f>
        <v/>
      </c>
      <c r="L130" s="431" t="str">
        <f>IF($C$119=1,"",INDEX(Ввод!$AP92:$FE92,,L$119))</f>
        <v/>
      </c>
      <c r="M130" s="432" t="str">
        <f>IF($C$119=1,"",INDEX(Ввод!$AP92:$FE92,,M$119))</f>
        <v/>
      </c>
      <c r="N130" s="431">
        <f>IF($C$119=1,INDEX(Ввод!$AP92:$FE92,,L$119),INDEX(Ввод!$AP92:$FE92,,N$119))</f>
        <v>2</v>
      </c>
      <c r="O130" s="432">
        <f>IF($C$119=1,INDEX(Ввод!$AP92:$FE92,,M$119),INDEX(Ввод!$AP92:$FE92,,O$119))</f>
        <v>0</v>
      </c>
      <c r="P130" s="431">
        <f>IF($C$119=1,INDEX(Ввод!$AP92:$FE92,,N$119),INDEX(Ввод!$AP92:$FE92,,P$119))</f>
        <v>0</v>
      </c>
      <c r="Q130" s="433">
        <f>IF($C$119=1,INDEX(Ввод!$AP92:$FE92,,O$119),INDEX(Ввод!$AP92:$FE92,,Q$119))</f>
        <v>0</v>
      </c>
      <c r="R130" s="650" t="str">
        <f>IF($C$119=1,"",INDEX(Ввод!$AP92:$FE92,,R$119))</f>
        <v/>
      </c>
      <c r="S130" s="651" t="str">
        <f>IF($C$119=1,"",INDEX(Ввод!$AP92:$FE92,,S$119))</f>
        <v/>
      </c>
      <c r="T130" s="650">
        <f>IF($C$119=1,INDEX(Ввод!$AP92:$FE92,,R$119),INDEX(Ввод!$AP92:$FE92,,T$119))</f>
        <v>18.600000000000001</v>
      </c>
      <c r="U130" s="651">
        <f>IF($C$119=1,INDEX(Ввод!$AP92:$FE92,,S$119),INDEX(Ввод!$AP92:$FE92,,U$119))</f>
        <v>22.7</v>
      </c>
      <c r="V130" s="650">
        <f>IF($C$119=1,INDEX(Ввод!$AP92:$FE92,,T$119),INDEX(Ввод!$AP92:$FE92,,V$119))</f>
        <v>13.100000000000001</v>
      </c>
      <c r="W130" s="651">
        <f>IF($C$119=1,INDEX(Ввод!$AP92:$FE92,,U$119),INDEX(Ввод!$AP92:$FE92,,W$119))</f>
        <v>31.5</v>
      </c>
      <c r="X130" s="434" t="str">
        <f>CHOOSE(Ввод!$FG$22,IF($C$119=1,"",INDEX(Ввод!$AP222:$CC222,,X$118)),IF($C$119=1,"",INDEX(Ввод!$AP222:$CC222,,X$119)))</f>
        <v/>
      </c>
      <c r="Y130" s="417" t="str">
        <f>CHOOSE(Ввод!$FG$22,IF($C$119=1,"",INDEX(Ввод!$AP222:$CC222,,Y$118)),IF($C$119=1,"",INDEX(Ввод!$AP222:$CC222,,Y$119)))</f>
        <v/>
      </c>
      <c r="Z130" s="434" t="str">
        <f>CHOOSE(Ввод!$FG$22,IF($C$119=1,INDEX(Ввод!$AP222:$CC222,,X$118),INDEX(Ввод!$AP222:$CC222,,Z$118)),IF($C$119=1,INDEX(Ввод!$AP222:$CC222,,X$119),INDEX(Ввод!$AP222:$CC222,,Z$119)))</f>
        <v>-</v>
      </c>
      <c r="AA130" s="417" t="str">
        <f>CHOOSE(Ввод!$FG$22,IF($C$119=1,INDEX(Ввод!$AP222:$CC222,,Y$118),INDEX(Ввод!$AP222:$CC222,,AA$118)),IF($C$119=1,INDEX(Ввод!$AP222:$CC222,,Y$119),INDEX(Ввод!$AP222:$CC222,,AA$119)))</f>
        <v>-</v>
      </c>
      <c r="AB130" s="434" t="str">
        <f>CHOOSE(Ввод!$FG$22,IF($C$119=1,INDEX(Ввод!$AP222:$CC222,,Z$118),INDEX(Ввод!$AP222:$CC222,,AB$118)),IF($C$119=1,INDEX(Ввод!$AP222:$CC222,,Z$119),INDEX(Ввод!$AP222:$CC222,,AB$119)))</f>
        <v>-</v>
      </c>
      <c r="AC130" s="417" t="str">
        <f>CHOOSE(Ввод!$FG$22,IF($C$119=1,INDEX(Ввод!$AP222:$CC222,,AA$118),INDEX(Ввод!$AP222:$CC222,,AC$118)),IF($C$119=1,INDEX(Ввод!$AP222:$CC222,,AA$119),INDEX(Ввод!$AP222:$CC222,,AC$119)))</f>
        <v>-</v>
      </c>
      <c r="AD130" s="435" t="str">
        <f>IF($C$119=1,"",INDEX(Ввод!$AP92:$FE92,,AD$119))</f>
        <v/>
      </c>
      <c r="AE130" s="436" t="str">
        <f>IF($C$119=1,"",INDEX(Ввод!$AP92:$FE92,,AE$119))</f>
        <v/>
      </c>
      <c r="AF130" s="435">
        <f>IF($C$119=1,INDEX(Ввод!$AP92:$FE92,,AD$119),INDEX(Ввод!$AP92:$FE92,,AF$119))</f>
        <v>8</v>
      </c>
      <c r="AG130" s="436">
        <f>IF($C$119=1,INDEX(Ввод!$AP92:$FE92,,AE$119),INDEX(Ввод!$AP92:$FE92,,AG$119))</f>
        <v>4</v>
      </c>
      <c r="AH130" s="435">
        <f>IF($C$119=1,INDEX(Ввод!$AP92:$FE92,,AF$119),INDEX(Ввод!$AP92:$FE92,,AH$119))</f>
        <v>2</v>
      </c>
      <c r="AI130" s="436">
        <f>IF($C$119=1,INDEX(Ввод!$AP92:$FE92,,AG$119),INDEX(Ввод!$AP92:$FE92,,AI$119))</f>
        <v>4</v>
      </c>
      <c r="AJ130" s="693" t="str">
        <f>CHOOSE(Ввод!$FG$12,IF($C$119=1,"",INDEX(Ввод!$AP92:$FE92,,AJ$118)),IF($C$119=1,"",INDEX(Ввод!$AP92:$FE92,,AJ$119)))</f>
        <v/>
      </c>
      <c r="AK130" s="694" t="str">
        <f>CHOOSE(Ввод!$FG$12,IF($C$119=1,"",INDEX(Ввод!$AP92:$FE92,,AK$118)),IF($C$119=1,"",INDEX(Ввод!$AP92:$FE92,,AK$119)))</f>
        <v/>
      </c>
      <c r="AL130" s="693">
        <f>CHOOSE(Ввод!$FG$12,IF($C$119=1,INDEX(Ввод!$AP92:$FE92,,AJ$118),INDEX(Ввод!$AP92:$FE92,,AL$118)),IF($C$119=1,INDEX(Ввод!$AP92:$FE92,,AJ$119),INDEX(Ввод!$AP92:$FE92,,AL$119)))</f>
        <v>16.600000000000001</v>
      </c>
      <c r="AM130" s="694">
        <f>CHOOSE(Ввод!$FG$12,IF($C$119=1,INDEX(Ввод!$AP92:$FE92,,AK$118),INDEX(Ввод!$AP92:$FE92,,AM$118)),IF($C$119=1,INDEX(Ввод!$AP92:$FE92,,AK$119),INDEX(Ввод!$AP92:$FE92,,AM$119)))</f>
        <v>32.700000000000003</v>
      </c>
      <c r="AN130" s="693">
        <f>CHOOSE(Ввод!$FG$12,IF($C$119=1,INDEX(Ввод!$AP92:$FE92,,AL$118),INDEX(Ввод!$AP92:$FE92,,AN$118)),IF($C$119=1,INDEX(Ввод!$AP92:$FE92,,AL$119),INDEX(Ввод!$AP92:$FE92,,AN$119)))</f>
        <v>11.100000000000001</v>
      </c>
      <c r="AO130" s="694">
        <f>CHOOSE(Ввод!$FG$12,IF($C$119=1,INDEX(Ввод!$AP92:$FE92,,AM$118),INDEX(Ввод!$AP92:$FE92,,AO$118)),IF($C$119=1,INDEX(Ввод!$AP92:$FE92,,AM$119),INDEX(Ввод!$AP92:$FE92,,AO$119)))</f>
        <v>46.5</v>
      </c>
      <c r="AP130" s="481"/>
      <c r="AQ130" s="481"/>
      <c r="AR130" s="481"/>
      <c r="AS130" s="481"/>
      <c r="AT130" s="481"/>
      <c r="AU130" s="481"/>
      <c r="AV130" s="481"/>
      <c r="AW130" s="481"/>
      <c r="AX130" s="481"/>
      <c r="AY130" s="481"/>
      <c r="AZ130" s="481"/>
      <c r="BA130" s="481"/>
      <c r="BB130" s="481"/>
      <c r="BC130" s="481"/>
      <c r="BD130" s="481"/>
      <c r="BE130" s="481"/>
      <c r="BF130" s="481"/>
      <c r="BG130" s="481"/>
      <c r="BH130" s="481"/>
      <c r="BI130" s="481"/>
      <c r="BJ130" s="481"/>
      <c r="BK130" s="481"/>
      <c r="BL130" s="481"/>
      <c r="BM130" s="481"/>
      <c r="BN130" s="481"/>
      <c r="BO130" s="481"/>
      <c r="BP130" s="481"/>
      <c r="BQ130" s="481"/>
      <c r="BR130" s="481"/>
      <c r="BS130" s="481"/>
      <c r="BT130" s="481"/>
      <c r="BU130" s="481"/>
      <c r="BV130" s="481"/>
      <c r="BW130" s="481"/>
      <c r="BX130" s="481"/>
      <c r="BY130" s="481"/>
      <c r="BZ130" s="481"/>
      <c r="CA130" s="481"/>
      <c r="CB130" s="481"/>
      <c r="CC130" s="481"/>
      <c r="CD130" s="481"/>
      <c r="CE130" s="481"/>
      <c r="CF130" s="481"/>
      <c r="CG130" s="481"/>
      <c r="CH130" s="481"/>
      <c r="CI130" s="481"/>
      <c r="CJ130" s="483"/>
      <c r="CK130" s="483"/>
      <c r="CL130" s="483"/>
    </row>
    <row r="131" spans="1:90" ht="14.25" customHeight="1" x14ac:dyDescent="0.25">
      <c r="A131" s="935">
        <f t="shared" ref="A131:E140" si="9">A92</f>
        <v>89</v>
      </c>
      <c r="B131" s="936" t="str">
        <f t="shared" si="9"/>
        <v>Крас.</v>
      </c>
      <c r="C131" s="936" t="str">
        <f t="shared" si="9"/>
        <v>Краноярский</v>
      </c>
      <c r="D131" s="937" t="str">
        <f t="shared" si="9"/>
        <v>Ачинск I</v>
      </c>
      <c r="E131" s="938">
        <f t="shared" si="9"/>
        <v>4</v>
      </c>
      <c r="F131" s="660" t="str">
        <f>IF($C$119=1,"",INDEX(Ввод!$AP93:$BI93,,F$119))</f>
        <v/>
      </c>
      <c r="G131" s="661" t="str">
        <f>IF($C$119=1,"",INDEX(Ввод!$AP93:$BI93,,G$119))</f>
        <v/>
      </c>
      <c r="H131" s="660" t="str">
        <f>IF($C$119=1,INDEX(Ввод!$AP93:$BI93,,F$119),INDEX(Ввод!$AP93:$BI93,,H$119))</f>
        <v>·</v>
      </c>
      <c r="I131" s="661" t="str">
        <f>IF($C$119=1,INDEX(Ввод!$AP93:$BI93,,G$119),INDEX(Ввод!$AP93:$BI93,,I$119))</f>
        <v/>
      </c>
      <c r="J131" s="660" t="str">
        <f>IF($C$119=1,INDEX(Ввод!$AP93:$BI93,,H$119),INDEX(Ввод!$AP93:$BI93,,J$119))</f>
        <v/>
      </c>
      <c r="K131" s="661" t="str">
        <f>IF($C$119=1,INDEX(Ввод!$AP93:$BI93,,I$119),INDEX(Ввод!$AP93:$BI93,,K$119))</f>
        <v/>
      </c>
      <c r="L131" s="466" t="str">
        <f>IF($C$119=1,"",INDEX(Ввод!$AP93:$FE93,,L$119))</f>
        <v/>
      </c>
      <c r="M131" s="471" t="str">
        <f>IF($C$119=1,"",INDEX(Ввод!$AP93:$FE93,,M$119))</f>
        <v/>
      </c>
      <c r="N131" s="466">
        <f>IF($C$119=1,INDEX(Ввод!$AP93:$FE93,,L$119),INDEX(Ввод!$AP93:$FE93,,N$119))</f>
        <v>2</v>
      </c>
      <c r="O131" s="471">
        <f>IF($C$119=1,INDEX(Ввод!$AP93:$FE93,,M$119),INDEX(Ввод!$AP93:$FE93,,O$119))</f>
        <v>0</v>
      </c>
      <c r="P131" s="466">
        <f>IF($C$119=1,INDEX(Ввод!$AP93:$FE93,,N$119),INDEX(Ввод!$AP93:$FE93,,P$119))</f>
        <v>0</v>
      </c>
      <c r="Q131" s="472">
        <f>IF($C$119=1,INDEX(Ввод!$AP93:$FE93,,O$119),INDEX(Ввод!$AP93:$FE93,,Q$119))</f>
        <v>0</v>
      </c>
      <c r="R131" s="652" t="str">
        <f>IF($C$119=1,"",INDEX(Ввод!$AP93:$FE93,,R$119))</f>
        <v/>
      </c>
      <c r="S131" s="653" t="str">
        <f>IF($C$119=1,"",INDEX(Ввод!$AP93:$FE93,,S$119))</f>
        <v/>
      </c>
      <c r="T131" s="652">
        <f>IF($C$119=1,INDEX(Ввод!$AP93:$FE93,,R$119),INDEX(Ввод!$AP93:$FE93,,T$119))</f>
        <v>16.399999999999999</v>
      </c>
      <c r="U131" s="653">
        <f>IF($C$119=1,INDEX(Ввод!$AP93:$FE93,,S$119),INDEX(Ввод!$AP93:$FE93,,U$119))</f>
        <v>22.4</v>
      </c>
      <c r="V131" s="652">
        <f>IF($C$119=1,INDEX(Ввод!$AP93:$FE93,,T$119),INDEX(Ввод!$AP93:$FE93,,V$119))</f>
        <v>12.3</v>
      </c>
      <c r="W131" s="653">
        <f>IF($C$119=1,INDEX(Ввод!$AP93:$FE93,,U$119),INDEX(Ввод!$AP93:$FE93,,W$119))</f>
        <v>29.7</v>
      </c>
      <c r="X131" s="473" t="str">
        <f>CHOOSE(Ввод!$FG$22,IF($C$119=1,"",INDEX(Ввод!$AP223:$CC223,,X$118)),IF($C$119=1,"",INDEX(Ввод!$AP223:$CC223,,X$119)))</f>
        <v/>
      </c>
      <c r="Y131" s="474" t="str">
        <f>CHOOSE(Ввод!$FG$22,IF($C$119=1,"",INDEX(Ввод!$AP223:$CC223,,Y$118)),IF($C$119=1,"",INDEX(Ввод!$AP223:$CC223,,Y$119)))</f>
        <v/>
      </c>
      <c r="Z131" s="473" t="str">
        <f>CHOOSE(Ввод!$FG$22,IF($C$119=1,INDEX(Ввод!$AP223:$CC223,,X$118),INDEX(Ввод!$AP223:$CC223,,Z$118)),IF($C$119=1,INDEX(Ввод!$AP223:$CC223,,X$119),INDEX(Ввод!$AP223:$CC223,,Z$119)))</f>
        <v>-</v>
      </c>
      <c r="AA131" s="474" t="str">
        <f>CHOOSE(Ввод!$FG$22,IF($C$119=1,INDEX(Ввод!$AP223:$CC223,,Y$118),INDEX(Ввод!$AP223:$CC223,,AA$118)),IF($C$119=1,INDEX(Ввод!$AP223:$CC223,,Y$119),INDEX(Ввод!$AP223:$CC223,,AA$119)))</f>
        <v>-</v>
      </c>
      <c r="AB131" s="473" t="str">
        <f>CHOOSE(Ввод!$FG$22,IF($C$119=1,INDEX(Ввод!$AP223:$CC223,,Z$118),INDEX(Ввод!$AP223:$CC223,,AB$118)),IF($C$119=1,INDEX(Ввод!$AP223:$CC223,,Z$119),INDEX(Ввод!$AP223:$CC223,,AB$119)))</f>
        <v>-</v>
      </c>
      <c r="AC131" s="474" t="str">
        <f>CHOOSE(Ввод!$FG$22,IF($C$119=1,INDEX(Ввод!$AP223:$CC223,,AA$118),INDEX(Ввод!$AP223:$CC223,,AC$118)),IF($C$119=1,INDEX(Ввод!$AP223:$CC223,,AA$119),INDEX(Ввод!$AP223:$CC223,,AC$119)))</f>
        <v>-</v>
      </c>
      <c r="AD131" s="475" t="str">
        <f>IF($C$119=1,"",INDEX(Ввод!$AP93:$FE93,,AD$119))</f>
        <v/>
      </c>
      <c r="AE131" s="476" t="str">
        <f>IF($C$119=1,"",INDEX(Ввод!$AP93:$FE93,,AE$119))</f>
        <v/>
      </c>
      <c r="AF131" s="475">
        <f>IF($C$119=1,INDEX(Ввод!$AP93:$FE93,,AD$119),INDEX(Ввод!$AP93:$FE93,,AF$119))</f>
        <v>7</v>
      </c>
      <c r="AG131" s="476">
        <f>IF($C$119=1,INDEX(Ввод!$AP93:$FE93,,AE$119),INDEX(Ввод!$AP93:$FE93,,AG$119))</f>
        <v>4</v>
      </c>
      <c r="AH131" s="475">
        <f>IF($C$119=1,INDEX(Ввод!$AP93:$FE93,,AF$119),INDEX(Ввод!$AP93:$FE93,,AH$119))</f>
        <v>2</v>
      </c>
      <c r="AI131" s="476">
        <f>IF($C$119=1,INDEX(Ввод!$AP93:$FE93,,AG$119),INDEX(Ввод!$AP93:$FE93,,AI$119))</f>
        <v>5</v>
      </c>
      <c r="AJ131" s="695" t="str">
        <f>CHOOSE(Ввод!$FG$12,IF($C$119=1,"",INDEX(Ввод!$AP93:$FE93,,AJ$118)),IF($C$119=1,"",INDEX(Ввод!$AP93:$FE93,,AJ$119)))</f>
        <v/>
      </c>
      <c r="AK131" s="696" t="str">
        <f>CHOOSE(Ввод!$FG$12,IF($C$119=1,"",INDEX(Ввод!$AP93:$FE93,,AK$118)),IF($C$119=1,"",INDEX(Ввод!$AP93:$FE93,,AK$119)))</f>
        <v/>
      </c>
      <c r="AL131" s="695">
        <f>CHOOSE(Ввод!$FG$12,IF($C$119=1,INDEX(Ввод!$AP93:$FE93,,AJ$118),INDEX(Ввод!$AP93:$FE93,,AL$118)),IF($C$119=1,INDEX(Ввод!$AP93:$FE93,,AJ$119),INDEX(Ввод!$AP93:$FE93,,AL$119)))</f>
        <v>14.399999999999999</v>
      </c>
      <c r="AM131" s="696">
        <f>CHOOSE(Ввод!$FG$12,IF($C$119=1,INDEX(Ввод!$AP93:$FE93,,AK$118),INDEX(Ввод!$AP93:$FE93,,AM$118)),IF($C$119=1,INDEX(Ввод!$AP93:$FE93,,AK$119),INDEX(Ввод!$AP93:$FE93,,AM$119)))</f>
        <v>32.4</v>
      </c>
      <c r="AN131" s="695">
        <f>CHOOSE(Ввод!$FG$12,IF($C$119=1,INDEX(Ввод!$AP93:$FE93,,AL$118),INDEX(Ввод!$AP93:$FE93,,AN$118)),IF($C$119=1,INDEX(Ввод!$AP93:$FE93,,AL$119),INDEX(Ввод!$AP93:$FE93,,AN$119)))</f>
        <v>10.3</v>
      </c>
      <c r="AO131" s="696">
        <f>CHOOSE(Ввод!$FG$12,IF($C$119=1,INDEX(Ввод!$AP93:$FE93,,AM$118),INDEX(Ввод!$AP93:$FE93,,AO$118)),IF($C$119=1,INDEX(Ввод!$AP93:$FE93,,AM$119),INDEX(Ввод!$AP93:$FE93,,AO$119)))</f>
        <v>44.7</v>
      </c>
      <c r="AP131" s="481"/>
      <c r="AQ131" s="481"/>
      <c r="AR131" s="481"/>
      <c r="AS131" s="481"/>
      <c r="AT131" s="481"/>
      <c r="AU131" s="481"/>
      <c r="AV131" s="481"/>
      <c r="AW131" s="481"/>
      <c r="AX131" s="481"/>
      <c r="AY131" s="481"/>
      <c r="AZ131" s="481"/>
      <c r="BA131" s="481"/>
      <c r="BB131" s="481"/>
      <c r="BC131" s="481"/>
      <c r="BD131" s="481"/>
      <c r="BE131" s="481"/>
      <c r="BF131" s="481"/>
      <c r="BG131" s="481"/>
      <c r="BH131" s="481"/>
      <c r="BI131" s="481"/>
      <c r="BJ131" s="481"/>
      <c r="BK131" s="481"/>
      <c r="BL131" s="481"/>
      <c r="BM131" s="481"/>
      <c r="BN131" s="481"/>
      <c r="BO131" s="481"/>
      <c r="BP131" s="481"/>
      <c r="BQ131" s="481"/>
      <c r="BR131" s="481"/>
      <c r="BS131" s="481"/>
      <c r="BT131" s="481"/>
      <c r="BU131" s="481"/>
      <c r="BV131" s="481"/>
      <c r="BW131" s="481"/>
      <c r="BX131" s="481"/>
      <c r="BY131" s="481"/>
      <c r="BZ131" s="481"/>
      <c r="CA131" s="481"/>
      <c r="CB131" s="481"/>
      <c r="CC131" s="481"/>
      <c r="CD131" s="481"/>
      <c r="CE131" s="481"/>
      <c r="CF131" s="481"/>
      <c r="CG131" s="481"/>
      <c r="CH131" s="481"/>
      <c r="CI131" s="481"/>
      <c r="CJ131" s="483"/>
      <c r="CK131" s="483"/>
      <c r="CL131" s="483"/>
    </row>
    <row r="132" spans="1:90" ht="14.25" customHeight="1" x14ac:dyDescent="0.25">
      <c r="A132" s="927">
        <f t="shared" si="9"/>
        <v>90</v>
      </c>
      <c r="B132" s="928" t="str">
        <f t="shared" si="9"/>
        <v>В-Сиб.</v>
      </c>
      <c r="C132" s="928" t="str">
        <f t="shared" si="9"/>
        <v>Тайшетский</v>
      </c>
      <c r="D132" s="929" t="str">
        <f t="shared" si="9"/>
        <v>Тайшет</v>
      </c>
      <c r="E132" s="930">
        <f t="shared" si="9"/>
        <v>5</v>
      </c>
      <c r="F132" s="460" t="str">
        <f>IF($C$119=1,"",INDEX(Ввод!$AP94:$BI94,,F$119))</f>
        <v/>
      </c>
      <c r="G132" s="412" t="str">
        <f>IF($C$119=1,"",INDEX(Ввод!$AP94:$BI94,,G$119))</f>
        <v/>
      </c>
      <c r="H132" s="460" t="str">
        <f>IF($C$119=1,INDEX(Ввод!$AP94:$BI94,,F$119),INDEX(Ввод!$AP94:$BI94,,H$119))</f>
        <v/>
      </c>
      <c r="I132" s="412" t="str">
        <f>IF($C$119=1,INDEX(Ввод!$AP94:$BI94,,G$119),INDEX(Ввод!$AP94:$BI94,,I$119))</f>
        <v/>
      </c>
      <c r="J132" s="460" t="str">
        <f>IF($C$119=1,INDEX(Ввод!$AP94:$BI94,,H$119),INDEX(Ввод!$AP94:$BI94,,J$119))</f>
        <v/>
      </c>
      <c r="K132" s="412" t="str">
        <f>IF($C$119=1,INDEX(Ввод!$AP94:$BI94,,I$119),INDEX(Ввод!$AP94:$BI94,,K$119))</f>
        <v/>
      </c>
      <c r="L132" s="461" t="str">
        <f>IF($C$119=1,"",INDEX(Ввод!$AP94:$FE94,,L$119))</f>
        <v/>
      </c>
      <c r="M132" s="414" t="str">
        <f>IF($C$119=1,"",INDEX(Ввод!$AP94:$FE94,,M$119))</f>
        <v/>
      </c>
      <c r="N132" s="461">
        <f>IF($C$119=1,INDEX(Ввод!$AP94:$FE94,,L$119),INDEX(Ввод!$AP94:$FE94,,N$119))</f>
        <v>0</v>
      </c>
      <c r="O132" s="414">
        <f>IF($C$119=1,INDEX(Ввод!$AP94:$FE94,,M$119),INDEX(Ввод!$AP94:$FE94,,O$119))</f>
        <v>0</v>
      </c>
      <c r="P132" s="461">
        <f>IF($C$119=1,INDEX(Ввод!$AP94:$FE94,,N$119),INDEX(Ввод!$AP94:$FE94,,P$119))</f>
        <v>0</v>
      </c>
      <c r="Q132" s="415">
        <f>IF($C$119=1,INDEX(Ввод!$AP94:$FE94,,O$119),INDEX(Ввод!$AP94:$FE94,,Q$119))</f>
        <v>0</v>
      </c>
      <c r="R132" s="658" t="str">
        <f>IF($C$119=1,"",INDEX(Ввод!$AP94:$FE94,,R$119))</f>
        <v/>
      </c>
      <c r="S132" s="659" t="str">
        <f>IF($C$119=1,"",INDEX(Ввод!$AP94:$FE94,,S$119))</f>
        <v/>
      </c>
      <c r="T132" s="658">
        <f>IF($C$119=1,INDEX(Ввод!$AP94:$FE94,,R$119),INDEX(Ввод!$AP94:$FE94,,T$119))</f>
        <v>11.6</v>
      </c>
      <c r="U132" s="659">
        <f>IF($C$119=1,INDEX(Ввод!$AP94:$FE94,,S$119),INDEX(Ввод!$AP94:$FE94,,U$119))</f>
        <v>32.5</v>
      </c>
      <c r="V132" s="658">
        <f>IF($C$119=1,INDEX(Ввод!$AP94:$FE94,,T$119),INDEX(Ввод!$AP94:$FE94,,V$119))</f>
        <v>11</v>
      </c>
      <c r="W132" s="659">
        <f>IF($C$119=1,INDEX(Ввод!$AP94:$FE94,,U$119),INDEX(Ввод!$AP94:$FE94,,W$119))</f>
        <v>30.1</v>
      </c>
      <c r="X132" s="462" t="str">
        <f>CHOOSE(Ввод!$FG$22,IF($C$119=1,"",INDEX(Ввод!$AP224:$CC224,,X$118)),IF($C$119=1,"",INDEX(Ввод!$AP224:$CC224,,X$119)))</f>
        <v/>
      </c>
      <c r="Y132" s="463" t="str">
        <f>CHOOSE(Ввод!$FG$22,IF($C$119=1,"",INDEX(Ввод!$AP224:$CC224,,Y$118)),IF($C$119=1,"",INDEX(Ввод!$AP224:$CC224,,Y$119)))</f>
        <v/>
      </c>
      <c r="Z132" s="462" t="str">
        <f>CHOOSE(Ввод!$FG$22,IF($C$119=1,INDEX(Ввод!$AP224:$CC224,,X$118),INDEX(Ввод!$AP224:$CC224,,Z$118)),IF($C$119=1,INDEX(Ввод!$AP224:$CC224,,X$119),INDEX(Ввод!$AP224:$CC224,,Z$119)))</f>
        <v>-</v>
      </c>
      <c r="AA132" s="463" t="str">
        <f>CHOOSE(Ввод!$FG$22,IF($C$119=1,INDEX(Ввод!$AP224:$CC224,,Y$118),INDEX(Ввод!$AP224:$CC224,,AA$118)),IF($C$119=1,INDEX(Ввод!$AP224:$CC224,,Y$119),INDEX(Ввод!$AP224:$CC224,,AA$119)))</f>
        <v>-</v>
      </c>
      <c r="AB132" s="462" t="str">
        <f>CHOOSE(Ввод!$FG$22,IF($C$119=1,INDEX(Ввод!$AP224:$CC224,,Z$118),INDEX(Ввод!$AP224:$CC224,,AB$118)),IF($C$119=1,INDEX(Ввод!$AP224:$CC224,,Z$119),INDEX(Ввод!$AP224:$CC224,,AB$119)))</f>
        <v>-</v>
      </c>
      <c r="AC132" s="463" t="str">
        <f>CHOOSE(Ввод!$FG$22,IF($C$119=1,INDEX(Ввод!$AP224:$CC224,,AA$118),INDEX(Ввод!$AP224:$CC224,,AC$118)),IF($C$119=1,INDEX(Ввод!$AP224:$CC224,,AA$119),INDEX(Ввод!$AP224:$CC224,,AC$119)))</f>
        <v>-</v>
      </c>
      <c r="AD132" s="464" t="str">
        <f>IF($C$119=1,"",INDEX(Ввод!$AP94:$FE94,,AD$119))</f>
        <v/>
      </c>
      <c r="AE132" s="419" t="str">
        <f>IF($C$119=1,"",INDEX(Ввод!$AP94:$FE94,,AE$119))</f>
        <v/>
      </c>
      <c r="AF132" s="464">
        <f>IF($C$119=1,INDEX(Ввод!$AP94:$FE94,,AD$119),INDEX(Ввод!$AP94:$FE94,,AF$119))</f>
        <v>10</v>
      </c>
      <c r="AG132" s="419">
        <f>IF($C$119=1,INDEX(Ввод!$AP94:$FE94,,AE$119),INDEX(Ввод!$AP94:$FE94,,AG$119))</f>
        <v>4</v>
      </c>
      <c r="AH132" s="464">
        <f>IF($C$119=1,INDEX(Ввод!$AP94:$FE94,,AF$119),INDEX(Ввод!$AP94:$FE94,,AH$119))</f>
        <v>11</v>
      </c>
      <c r="AI132" s="419">
        <f>IF($C$119=1,INDEX(Ввод!$AP94:$FE94,,AG$119),INDEX(Ввод!$AP94:$FE94,,AI$119))</f>
        <v>11</v>
      </c>
      <c r="AJ132" s="704" t="str">
        <f>CHOOSE(Ввод!$FG$12,IF($C$119=1,"",INDEX(Ввод!$AP94:$FE94,,AJ$118)),IF($C$119=1,"",INDEX(Ввод!$AP94:$FE94,,AJ$119)))</f>
        <v/>
      </c>
      <c r="AK132" s="705" t="str">
        <f>CHOOSE(Ввод!$FG$12,IF($C$119=1,"",INDEX(Ввод!$AP94:$FE94,,AK$118)),IF($C$119=1,"",INDEX(Ввод!$AP94:$FE94,,AK$119)))</f>
        <v/>
      </c>
      <c r="AL132" s="704">
        <f>CHOOSE(Ввод!$FG$12,IF($C$119=1,INDEX(Ввод!$AP94:$FE94,,AJ$118),INDEX(Ввод!$AP94:$FE94,,AL$118)),IF($C$119=1,INDEX(Ввод!$AP94:$FE94,,AJ$119),INDEX(Ввод!$AP94:$FE94,,AL$119)))</f>
        <v>9.6</v>
      </c>
      <c r="AM132" s="705">
        <f>CHOOSE(Ввод!$FG$12,IF($C$119=1,INDEX(Ввод!$AP94:$FE94,,AK$118),INDEX(Ввод!$AP94:$FE94,,AM$118)),IF($C$119=1,INDEX(Ввод!$AP94:$FE94,,AK$119),INDEX(Ввод!$AP94:$FE94,,AM$119)))</f>
        <v>47.5</v>
      </c>
      <c r="AN132" s="704">
        <f>CHOOSE(Ввод!$FG$12,IF($C$119=1,INDEX(Ввод!$AP94:$FE94,,AL$118),INDEX(Ввод!$AP94:$FE94,,AN$118)),IF($C$119=1,INDEX(Ввод!$AP94:$FE94,,AL$119),INDEX(Ввод!$AP94:$FE94,,AN$119)))</f>
        <v>9</v>
      </c>
      <c r="AO132" s="705">
        <f>CHOOSE(Ввод!$FG$12,IF($C$119=1,INDEX(Ввод!$AP94:$FE94,,AM$118),INDEX(Ввод!$AP94:$FE94,,AO$118)),IF($C$119=1,INDEX(Ввод!$AP94:$FE94,,AM$119),INDEX(Ввод!$AP94:$FE94,,AO$119)))</f>
        <v>45.1</v>
      </c>
      <c r="AP132" s="481"/>
      <c r="AQ132" s="481"/>
      <c r="AR132" s="481"/>
      <c r="AS132" s="481"/>
      <c r="AT132" s="481"/>
      <c r="AU132" s="481"/>
      <c r="AV132" s="481"/>
      <c r="AW132" s="481"/>
      <c r="AX132" s="481"/>
      <c r="AY132" s="481"/>
      <c r="AZ132" s="481"/>
      <c r="BA132" s="481"/>
      <c r="BB132" s="481"/>
      <c r="BC132" s="481"/>
      <c r="BD132" s="481"/>
      <c r="BE132" s="481"/>
      <c r="BF132" s="481"/>
      <c r="BG132" s="481"/>
      <c r="BH132" s="481"/>
      <c r="BI132" s="481"/>
      <c r="BJ132" s="481"/>
      <c r="BK132" s="481"/>
      <c r="BL132" s="481"/>
      <c r="BM132" s="481"/>
      <c r="BN132" s="481"/>
      <c r="BO132" s="481"/>
      <c r="BP132" s="481"/>
      <c r="BQ132" s="481"/>
      <c r="BR132" s="481"/>
      <c r="BS132" s="481"/>
      <c r="BT132" s="481"/>
      <c r="BU132" s="481"/>
      <c r="BV132" s="481"/>
      <c r="BW132" s="481"/>
      <c r="BX132" s="481"/>
      <c r="BY132" s="481"/>
      <c r="BZ132" s="481"/>
      <c r="CA132" s="481"/>
      <c r="CB132" s="481"/>
      <c r="CC132" s="481"/>
      <c r="CD132" s="481"/>
      <c r="CE132" s="481"/>
      <c r="CF132" s="481"/>
      <c r="CG132" s="481"/>
      <c r="CH132" s="481"/>
      <c r="CI132" s="481"/>
      <c r="CJ132" s="483"/>
      <c r="CK132" s="483"/>
      <c r="CL132" s="483"/>
    </row>
    <row r="133" spans="1:90" ht="14.25" customHeight="1" x14ac:dyDescent="0.25">
      <c r="A133" s="931">
        <f t="shared" si="9"/>
        <v>91</v>
      </c>
      <c r="B133" s="932" t="str">
        <f t="shared" si="9"/>
        <v>В-Сиб.</v>
      </c>
      <c r="C133" s="932" t="str">
        <f t="shared" si="9"/>
        <v>Иркутский</v>
      </c>
      <c r="D133" s="933" t="str">
        <f t="shared" si="9"/>
        <v>Иркутск</v>
      </c>
      <c r="E133" s="934">
        <f t="shared" si="9"/>
        <v>5</v>
      </c>
      <c r="F133" s="460" t="str">
        <f>IF($C$119=1,"",INDEX(Ввод!$AP95:$BI95,,F$119))</f>
        <v/>
      </c>
      <c r="G133" s="412" t="str">
        <f>IF($C$119=1,"",INDEX(Ввод!$AP95:$BI95,,G$119))</f>
        <v/>
      </c>
      <c r="H133" s="460" t="str">
        <f>IF($C$119=1,INDEX(Ввод!$AP95:$BI95,,F$119),INDEX(Ввод!$AP95:$BI95,,H$119))</f>
        <v/>
      </c>
      <c r="I133" s="412" t="str">
        <f>IF($C$119=1,INDEX(Ввод!$AP95:$BI95,,G$119),INDEX(Ввод!$AP95:$BI95,,I$119))</f>
        <v/>
      </c>
      <c r="J133" s="460" t="str">
        <f>IF($C$119=1,INDEX(Ввод!$AP95:$BI95,,H$119),INDEX(Ввод!$AP95:$BI95,,J$119))</f>
        <v/>
      </c>
      <c r="K133" s="412" t="str">
        <f>IF($C$119=1,INDEX(Ввод!$AP95:$BI95,,I$119),INDEX(Ввод!$AP95:$BI95,,K$119))</f>
        <v/>
      </c>
      <c r="L133" s="431" t="str">
        <f>IF($C$119=1,"",INDEX(Ввод!$AP95:$FE95,,L$119))</f>
        <v/>
      </c>
      <c r="M133" s="432" t="str">
        <f>IF($C$119=1,"",INDEX(Ввод!$AP95:$FE95,,M$119))</f>
        <v/>
      </c>
      <c r="N133" s="431">
        <f>IF($C$119=1,INDEX(Ввод!$AP95:$FE95,,L$119),INDEX(Ввод!$AP95:$FE95,,N$119))</f>
        <v>0</v>
      </c>
      <c r="O133" s="432">
        <f>IF($C$119=1,INDEX(Ввод!$AP95:$FE95,,M$119),INDEX(Ввод!$AP95:$FE95,,O$119))</f>
        <v>0</v>
      </c>
      <c r="P133" s="431">
        <f>IF($C$119=1,INDEX(Ввод!$AP95:$FE95,,N$119),INDEX(Ввод!$AP95:$FE95,,P$119))</f>
        <v>0</v>
      </c>
      <c r="Q133" s="433">
        <f>IF($C$119=1,INDEX(Ввод!$AP95:$FE95,,O$119),INDEX(Ввод!$AP95:$FE95,,Q$119))</f>
        <v>0</v>
      </c>
      <c r="R133" s="650" t="str">
        <f>IF($C$119=1,"",INDEX(Ввод!$AP95:$FE95,,R$119))</f>
        <v/>
      </c>
      <c r="S133" s="651" t="str">
        <f>IF($C$119=1,"",INDEX(Ввод!$AP95:$FE95,,S$119))</f>
        <v/>
      </c>
      <c r="T133" s="650">
        <f>IF($C$119=1,INDEX(Ввод!$AP95:$FE95,,R$119),INDEX(Ввод!$AP95:$FE95,,T$119))</f>
        <v>8.1</v>
      </c>
      <c r="U133" s="651">
        <f>IF($C$119=1,INDEX(Ввод!$AP95:$FE95,,S$119),INDEX(Ввод!$AP95:$FE95,,U$119))</f>
        <v>26.9</v>
      </c>
      <c r="V133" s="650">
        <f>IF($C$119=1,INDEX(Ввод!$AP95:$FE95,,T$119),INDEX(Ввод!$AP95:$FE95,,V$119))</f>
        <v>5.9</v>
      </c>
      <c r="W133" s="651">
        <f>IF($C$119=1,INDEX(Ввод!$AP95:$FE95,,U$119),INDEX(Ввод!$AP95:$FE95,,W$119))</f>
        <v>22.8</v>
      </c>
      <c r="X133" s="434" t="str">
        <f>CHOOSE(Ввод!$FG$22,IF($C$119=1,"",INDEX(Ввод!$AP225:$CC225,,X$118)),IF($C$119=1,"",INDEX(Ввод!$AP225:$CC225,,X$119)))</f>
        <v/>
      </c>
      <c r="Y133" s="417" t="str">
        <f>CHOOSE(Ввод!$FG$22,IF($C$119=1,"",INDEX(Ввод!$AP225:$CC225,,Y$118)),IF($C$119=1,"",INDEX(Ввод!$AP225:$CC225,,Y$119)))</f>
        <v/>
      </c>
      <c r="Z133" s="434" t="str">
        <f>CHOOSE(Ввод!$FG$22,IF($C$119=1,INDEX(Ввод!$AP225:$CC225,,X$118),INDEX(Ввод!$AP225:$CC225,,Z$118)),IF($C$119=1,INDEX(Ввод!$AP225:$CC225,,X$119),INDEX(Ввод!$AP225:$CC225,,Z$119)))</f>
        <v>-</v>
      </c>
      <c r="AA133" s="417" t="str">
        <f>CHOOSE(Ввод!$FG$22,IF($C$119=1,INDEX(Ввод!$AP225:$CC225,,Y$118),INDEX(Ввод!$AP225:$CC225,,AA$118)),IF($C$119=1,INDEX(Ввод!$AP225:$CC225,,Y$119),INDEX(Ввод!$AP225:$CC225,,AA$119)))</f>
        <v>-</v>
      </c>
      <c r="AB133" s="434" t="str">
        <f>CHOOSE(Ввод!$FG$22,IF($C$119=1,INDEX(Ввод!$AP225:$CC225,,Z$118),INDEX(Ввод!$AP225:$CC225,,AB$118)),IF($C$119=1,INDEX(Ввод!$AP225:$CC225,,Z$119),INDEX(Ввод!$AP225:$CC225,,AB$119)))</f>
        <v>-</v>
      </c>
      <c r="AC133" s="417" t="str">
        <f>CHOOSE(Ввод!$FG$22,IF($C$119=1,INDEX(Ввод!$AP225:$CC225,,AA$118),INDEX(Ввод!$AP225:$CC225,,AC$118)),IF($C$119=1,INDEX(Ввод!$AP225:$CC225,,AA$119),INDEX(Ввод!$AP225:$CC225,,AC$119)))</f>
        <v>-</v>
      </c>
      <c r="AD133" s="435" t="str">
        <f>IF($C$119=1,"",INDEX(Ввод!$AP95:$FE95,,AD$119))</f>
        <v/>
      </c>
      <c r="AE133" s="436" t="str">
        <f>IF($C$119=1,"",INDEX(Ввод!$AP95:$FE95,,AE$119))</f>
        <v/>
      </c>
      <c r="AF133" s="435">
        <f>IF($C$119=1,INDEX(Ввод!$AP95:$FE95,,AD$119),INDEX(Ввод!$AP95:$FE95,,AF$119))</f>
        <v>10</v>
      </c>
      <c r="AG133" s="436">
        <f>IF($C$119=1,INDEX(Ввод!$AP95:$FE95,,AE$119),INDEX(Ввод!$AP95:$FE95,,AG$119))</f>
        <v>8</v>
      </c>
      <c r="AH133" s="435">
        <f>IF($C$119=1,INDEX(Ввод!$AP95:$FE95,,AF$119),INDEX(Ввод!$AP95:$FE95,,AH$119))</f>
        <v>5</v>
      </c>
      <c r="AI133" s="436">
        <f>IF($C$119=1,INDEX(Ввод!$AP95:$FE95,,AG$119),INDEX(Ввод!$AP95:$FE95,,AI$119))</f>
        <v>10</v>
      </c>
      <c r="AJ133" s="693" t="str">
        <f>CHOOSE(Ввод!$FG$12,IF($C$119=1,"",INDEX(Ввод!$AP95:$FE95,,AJ$118)),IF($C$119=1,"",INDEX(Ввод!$AP95:$FE95,,AJ$119)))</f>
        <v/>
      </c>
      <c r="AK133" s="694" t="str">
        <f>CHOOSE(Ввод!$FG$12,IF($C$119=1,"",INDEX(Ввод!$AP95:$FE95,,AK$118)),IF($C$119=1,"",INDEX(Ввод!$AP95:$FE95,,AK$119)))</f>
        <v/>
      </c>
      <c r="AL133" s="693">
        <f>CHOOSE(Ввод!$FG$12,IF($C$119=1,INDEX(Ввод!$AP95:$FE95,,AJ$118),INDEX(Ввод!$AP95:$FE95,,AL$118)),IF($C$119=1,INDEX(Ввод!$AP95:$FE95,,AJ$119),INDEX(Ввод!$AP95:$FE95,,AL$119)))</f>
        <v>6.1</v>
      </c>
      <c r="AM133" s="694">
        <f>CHOOSE(Ввод!$FG$12,IF($C$119=1,INDEX(Ввод!$AP95:$FE95,,AK$118),INDEX(Ввод!$AP95:$FE95,,AM$118)),IF($C$119=1,INDEX(Ввод!$AP95:$FE95,,AK$119),INDEX(Ввод!$AP95:$FE95,,AM$119)))</f>
        <v>41.9</v>
      </c>
      <c r="AN133" s="693">
        <f>CHOOSE(Ввод!$FG$12,IF($C$119=1,INDEX(Ввод!$AP95:$FE95,,AL$118),INDEX(Ввод!$AP95:$FE95,,AN$118)),IF($C$119=1,INDEX(Ввод!$AP95:$FE95,,AL$119),INDEX(Ввод!$AP95:$FE95,,AN$119)))</f>
        <v>3.9000000000000004</v>
      </c>
      <c r="AO133" s="694">
        <f>CHOOSE(Ввод!$FG$12,IF($C$119=1,INDEX(Ввод!$AP95:$FE95,,AM$118),INDEX(Ввод!$AP95:$FE95,,AO$118)),IF($C$119=1,INDEX(Ввод!$AP95:$FE95,,AM$119),INDEX(Ввод!$AP95:$FE95,,AO$119)))</f>
        <v>29.8</v>
      </c>
      <c r="AP133" s="481"/>
      <c r="AQ133" s="481"/>
      <c r="AR133" s="481"/>
      <c r="AS133" s="481"/>
      <c r="AT133" s="481"/>
      <c r="AU133" s="481"/>
      <c r="AV133" s="481"/>
      <c r="AW133" s="481"/>
      <c r="AX133" s="481"/>
      <c r="AY133" s="481"/>
      <c r="AZ133" s="481"/>
      <c r="BA133" s="481"/>
      <c r="BB133" s="481"/>
      <c r="BC133" s="481"/>
      <c r="BD133" s="481"/>
      <c r="BE133" s="481"/>
      <c r="BF133" s="481"/>
      <c r="BG133" s="481"/>
      <c r="BH133" s="481"/>
      <c r="BI133" s="481"/>
      <c r="BJ133" s="481"/>
      <c r="BK133" s="481"/>
      <c r="BL133" s="481"/>
      <c r="BM133" s="481"/>
      <c r="BN133" s="481"/>
      <c r="BO133" s="481"/>
      <c r="BP133" s="481"/>
      <c r="BQ133" s="481"/>
      <c r="BR133" s="481"/>
      <c r="BS133" s="481"/>
      <c r="BT133" s="481"/>
      <c r="BU133" s="481"/>
      <c r="BV133" s="481"/>
      <c r="BW133" s="481"/>
      <c r="BX133" s="481"/>
      <c r="BY133" s="481"/>
      <c r="BZ133" s="481"/>
      <c r="CA133" s="481"/>
      <c r="CB133" s="481"/>
      <c r="CC133" s="481"/>
      <c r="CD133" s="481"/>
      <c r="CE133" s="481"/>
      <c r="CF133" s="481"/>
      <c r="CG133" s="481"/>
      <c r="CH133" s="481"/>
      <c r="CI133" s="481"/>
      <c r="CJ133" s="483"/>
      <c r="CK133" s="483"/>
      <c r="CL133" s="483"/>
    </row>
    <row r="134" spans="1:90" ht="14.25" customHeight="1" x14ac:dyDescent="0.25">
      <c r="A134" s="931">
        <f t="shared" si="9"/>
        <v>92</v>
      </c>
      <c r="B134" s="932" t="str">
        <f t="shared" si="9"/>
        <v>В-Сиб.</v>
      </c>
      <c r="C134" s="932" t="str">
        <f t="shared" si="9"/>
        <v>Улан-Удэнский</v>
      </c>
      <c r="D134" s="933" t="str">
        <f t="shared" si="9"/>
        <v>Улан-Удэ</v>
      </c>
      <c r="E134" s="934">
        <f t="shared" si="9"/>
        <v>5</v>
      </c>
      <c r="F134" s="460" t="str">
        <f>IF($C$119=1,"",INDEX(Ввод!$AP96:$BI96,,F$119))</f>
        <v/>
      </c>
      <c r="G134" s="412" t="str">
        <f>IF($C$119=1,"",INDEX(Ввод!$AP96:$BI96,,G$119))</f>
        <v/>
      </c>
      <c r="H134" s="460" t="str">
        <f>IF($C$119=1,INDEX(Ввод!$AP96:$BI96,,F$119),INDEX(Ввод!$AP96:$BI96,,H$119))</f>
        <v/>
      </c>
      <c r="I134" s="412" t="str">
        <f>IF($C$119=1,INDEX(Ввод!$AP96:$BI96,,G$119),INDEX(Ввод!$AP96:$BI96,,I$119))</f>
        <v/>
      </c>
      <c r="J134" s="460" t="str">
        <f>IF($C$119=1,INDEX(Ввод!$AP96:$BI96,,H$119),INDEX(Ввод!$AP96:$BI96,,J$119))</f>
        <v/>
      </c>
      <c r="K134" s="412" t="str">
        <f>IF($C$119=1,INDEX(Ввод!$AP96:$BI96,,I$119),INDEX(Ввод!$AP96:$BI96,,K$119))</f>
        <v/>
      </c>
      <c r="L134" s="431" t="str">
        <f>IF($C$119=1,"",INDEX(Ввод!$AP96:$FE96,,L$119))</f>
        <v/>
      </c>
      <c r="M134" s="432" t="str">
        <f>IF($C$119=1,"",INDEX(Ввод!$AP96:$FE96,,M$119))</f>
        <v/>
      </c>
      <c r="N134" s="431">
        <f>IF($C$119=1,INDEX(Ввод!$AP96:$FE96,,L$119),INDEX(Ввод!$AP96:$FE96,,N$119))</f>
        <v>0</v>
      </c>
      <c r="O134" s="432">
        <f>IF($C$119=1,INDEX(Ввод!$AP96:$FE96,,M$119),INDEX(Ввод!$AP96:$FE96,,O$119))</f>
        <v>0</v>
      </c>
      <c r="P134" s="431">
        <f>IF($C$119=1,INDEX(Ввод!$AP96:$FE96,,N$119),INDEX(Ввод!$AP96:$FE96,,P$119))</f>
        <v>0</v>
      </c>
      <c r="Q134" s="433">
        <f>IF($C$119=1,INDEX(Ввод!$AP96:$FE96,,O$119),INDEX(Ввод!$AP96:$FE96,,Q$119))</f>
        <v>0</v>
      </c>
      <c r="R134" s="650" t="str">
        <f>IF($C$119=1,"",INDEX(Ввод!$AP96:$FE96,,R$119))</f>
        <v/>
      </c>
      <c r="S134" s="651" t="str">
        <f>IF($C$119=1,"",INDEX(Ввод!$AP96:$FE96,,S$119))</f>
        <v/>
      </c>
      <c r="T134" s="650">
        <f>IF($C$119=1,INDEX(Ввод!$AP96:$FE96,,R$119),INDEX(Ввод!$AP96:$FE96,,T$119))</f>
        <v>7.6999999999999993</v>
      </c>
      <c r="U134" s="651">
        <f>IF($C$119=1,INDEX(Ввод!$AP96:$FE96,,S$119),INDEX(Ввод!$AP96:$FE96,,U$119))</f>
        <v>24.9</v>
      </c>
      <c r="V134" s="650">
        <f>IF($C$119=1,INDEX(Ввод!$AP96:$FE96,,T$119),INDEX(Ввод!$AP96:$FE96,,V$119))</f>
        <v>6.8000000000000007</v>
      </c>
      <c r="W134" s="651">
        <f>IF($C$119=1,INDEX(Ввод!$AP96:$FE96,,U$119),INDEX(Ввод!$AP96:$FE96,,W$119))</f>
        <v>16.7</v>
      </c>
      <c r="X134" s="434" t="str">
        <f>CHOOSE(Ввод!$FG$22,IF($C$119=1,"",INDEX(Ввод!$AP226:$CC226,,X$118)),IF($C$119=1,"",INDEX(Ввод!$AP226:$CC226,,X$119)))</f>
        <v/>
      </c>
      <c r="Y134" s="417" t="str">
        <f>CHOOSE(Ввод!$FG$22,IF($C$119=1,"",INDEX(Ввод!$AP226:$CC226,,Y$118)),IF($C$119=1,"",INDEX(Ввод!$AP226:$CC226,,Y$119)))</f>
        <v/>
      </c>
      <c r="Z134" s="434" t="str">
        <f>CHOOSE(Ввод!$FG$22,IF($C$119=1,INDEX(Ввод!$AP226:$CC226,,X$118),INDEX(Ввод!$AP226:$CC226,,Z$118)),IF($C$119=1,INDEX(Ввод!$AP226:$CC226,,X$119),INDEX(Ввод!$AP226:$CC226,,Z$119)))</f>
        <v>-</v>
      </c>
      <c r="AA134" s="417" t="str">
        <f>CHOOSE(Ввод!$FG$22,IF($C$119=1,INDEX(Ввод!$AP226:$CC226,,Y$118),INDEX(Ввод!$AP226:$CC226,,AA$118)),IF($C$119=1,INDEX(Ввод!$AP226:$CC226,,Y$119),INDEX(Ввод!$AP226:$CC226,,AA$119)))</f>
        <v>-</v>
      </c>
      <c r="AB134" s="434" t="str">
        <f>CHOOSE(Ввод!$FG$22,IF($C$119=1,INDEX(Ввод!$AP226:$CC226,,Z$118),INDEX(Ввод!$AP226:$CC226,,AB$118)),IF($C$119=1,INDEX(Ввод!$AP226:$CC226,,Z$119),INDEX(Ввод!$AP226:$CC226,,AB$119)))</f>
        <v>-</v>
      </c>
      <c r="AC134" s="417" t="str">
        <f>CHOOSE(Ввод!$FG$22,IF($C$119=1,INDEX(Ввод!$AP226:$CC226,,AA$118),INDEX(Ввод!$AP226:$CC226,,AC$118)),IF($C$119=1,INDEX(Ввод!$AP226:$CC226,,AA$119),INDEX(Ввод!$AP226:$CC226,,AC$119)))</f>
        <v>-</v>
      </c>
      <c r="AD134" s="435" t="str">
        <f>IF($C$119=1,"",INDEX(Ввод!$AP96:$FE96,,AD$119))</f>
        <v/>
      </c>
      <c r="AE134" s="436" t="str">
        <f>IF($C$119=1,"",INDEX(Ввод!$AP96:$FE96,,AE$119))</f>
        <v/>
      </c>
      <c r="AF134" s="435">
        <f>IF($C$119=1,INDEX(Ввод!$AP96:$FE96,,AD$119),INDEX(Ввод!$AP96:$FE96,,AF$119))</f>
        <v>9</v>
      </c>
      <c r="AG134" s="436">
        <f>IF($C$119=1,INDEX(Ввод!$AP96:$FE96,,AE$119),INDEX(Ввод!$AP96:$FE96,,AG$119))</f>
        <v>7</v>
      </c>
      <c r="AH134" s="435">
        <f>IF($C$119=1,INDEX(Ввод!$AP96:$FE96,,AF$119),INDEX(Ввод!$AP96:$FE96,,AH$119))</f>
        <v>8</v>
      </c>
      <c r="AI134" s="436">
        <f>IF($C$119=1,INDEX(Ввод!$AP96:$FE96,,AG$119),INDEX(Ввод!$AP96:$FE96,,AI$119))</f>
        <v>8</v>
      </c>
      <c r="AJ134" s="693" t="str">
        <f>CHOOSE(Ввод!$FG$12,IF($C$119=1,"",INDEX(Ввод!$AP96:$FE96,,AJ$118)),IF($C$119=1,"",INDEX(Ввод!$AP96:$FE96,,AJ$119)))</f>
        <v/>
      </c>
      <c r="AK134" s="694" t="str">
        <f>CHOOSE(Ввод!$FG$12,IF($C$119=1,"",INDEX(Ввод!$AP96:$FE96,,AK$118)),IF($C$119=1,"",INDEX(Ввод!$AP96:$FE96,,AK$119)))</f>
        <v/>
      </c>
      <c r="AL134" s="693">
        <f>CHOOSE(Ввод!$FG$12,IF($C$119=1,INDEX(Ввод!$AP96:$FE96,,AJ$118),INDEX(Ввод!$AP96:$FE96,,AL$118)),IF($C$119=1,INDEX(Ввод!$AP96:$FE96,,AJ$119),INDEX(Ввод!$AP96:$FE96,,AL$119)))</f>
        <v>5.6999999999999993</v>
      </c>
      <c r="AM134" s="694">
        <f>CHOOSE(Ввод!$FG$12,IF($C$119=1,INDEX(Ввод!$AP96:$FE96,,AK$118),INDEX(Ввод!$AP96:$FE96,,AM$118)),IF($C$119=1,INDEX(Ввод!$AP96:$FE96,,AK$119),INDEX(Ввод!$AP96:$FE96,,AM$119)))</f>
        <v>39.9</v>
      </c>
      <c r="AN134" s="693">
        <f>CHOOSE(Ввод!$FG$12,IF($C$119=1,INDEX(Ввод!$AP96:$FE96,,AL$118),INDEX(Ввод!$AP96:$FE96,,AN$118)),IF($C$119=1,INDEX(Ввод!$AP96:$FE96,,AL$119),INDEX(Ввод!$AP96:$FE96,,AN$119)))</f>
        <v>4.8000000000000007</v>
      </c>
      <c r="AO134" s="694">
        <f>CHOOSE(Ввод!$FG$12,IF($C$119=1,INDEX(Ввод!$AP96:$FE96,,AM$118),INDEX(Ввод!$AP96:$FE96,,AO$118)),IF($C$119=1,INDEX(Ввод!$AP96:$FE96,,AM$119),INDEX(Ввод!$AP96:$FE96,,AO$119)))</f>
        <v>23.7</v>
      </c>
      <c r="AP134" s="481"/>
      <c r="AQ134" s="481"/>
      <c r="AR134" s="481"/>
      <c r="AS134" s="481"/>
      <c r="AT134" s="481"/>
      <c r="AU134" s="481"/>
      <c r="AV134" s="481"/>
      <c r="AW134" s="481"/>
      <c r="AX134" s="481"/>
      <c r="AY134" s="481"/>
      <c r="AZ134" s="481"/>
      <c r="BA134" s="481"/>
      <c r="BB134" s="481"/>
      <c r="BC134" s="481"/>
      <c r="BD134" s="481"/>
      <c r="BE134" s="481"/>
      <c r="BF134" s="481"/>
      <c r="BG134" s="481"/>
      <c r="BH134" s="481"/>
      <c r="BI134" s="481"/>
      <c r="BJ134" s="481"/>
      <c r="BK134" s="481"/>
      <c r="BL134" s="481"/>
      <c r="BM134" s="481"/>
      <c r="BN134" s="481"/>
      <c r="BO134" s="481"/>
      <c r="BP134" s="481"/>
      <c r="BQ134" s="481"/>
      <c r="BR134" s="481"/>
      <c r="BS134" s="481"/>
      <c r="BT134" s="481"/>
      <c r="BU134" s="481"/>
      <c r="BV134" s="481"/>
      <c r="BW134" s="481"/>
      <c r="BX134" s="481"/>
      <c r="BY134" s="481"/>
      <c r="BZ134" s="481"/>
      <c r="CA134" s="481"/>
      <c r="CB134" s="481"/>
      <c r="CC134" s="481"/>
      <c r="CD134" s="481"/>
      <c r="CE134" s="481"/>
      <c r="CF134" s="481"/>
      <c r="CG134" s="481"/>
      <c r="CH134" s="481"/>
      <c r="CI134" s="481"/>
      <c r="CJ134" s="483"/>
      <c r="CK134" s="483"/>
      <c r="CL134" s="483"/>
    </row>
    <row r="135" spans="1:90" ht="14.25" customHeight="1" x14ac:dyDescent="0.25">
      <c r="A135" s="931">
        <f t="shared" si="9"/>
        <v>93</v>
      </c>
      <c r="B135" s="932" t="str">
        <f t="shared" si="9"/>
        <v>В-Сиб.</v>
      </c>
      <c r="C135" s="932" t="str">
        <f t="shared" si="9"/>
        <v>Северобайкальский</v>
      </c>
      <c r="D135" s="933" t="str">
        <f t="shared" si="9"/>
        <v>Нижнеангарск</v>
      </c>
      <c r="E135" s="934">
        <f t="shared" si="9"/>
        <v>5</v>
      </c>
      <c r="F135" s="460" t="str">
        <f>IF($C$119=1,"",INDEX(Ввод!$AP97:$BI97,,F$119))</f>
        <v/>
      </c>
      <c r="G135" s="412" t="str">
        <f>IF($C$119=1,"",INDEX(Ввод!$AP97:$BI97,,G$119))</f>
        <v/>
      </c>
      <c r="H135" s="460" t="str">
        <f>IF($C$119=1,INDEX(Ввод!$AP97:$BI97,,F$119),INDEX(Ввод!$AP97:$BI97,,H$119))</f>
        <v/>
      </c>
      <c r="I135" s="412" t="str">
        <f>IF($C$119=1,INDEX(Ввод!$AP97:$BI97,,G$119),INDEX(Ввод!$AP97:$BI97,,I$119))</f>
        <v/>
      </c>
      <c r="J135" s="460" t="str">
        <f>IF($C$119=1,INDEX(Ввод!$AP97:$BI97,,H$119),INDEX(Ввод!$AP97:$BI97,,J$119))</f>
        <v/>
      </c>
      <c r="K135" s="412" t="str">
        <f>IF($C$119=1,INDEX(Ввод!$AP97:$BI97,,I$119),INDEX(Ввод!$AP97:$BI97,,K$119))</f>
        <v/>
      </c>
      <c r="L135" s="431" t="str">
        <f>IF($C$119=1,"",INDEX(Ввод!$AP97:$FE97,,L$119))</f>
        <v/>
      </c>
      <c r="M135" s="432" t="str">
        <f>IF($C$119=1,"",INDEX(Ввод!$AP97:$FE97,,M$119))</f>
        <v/>
      </c>
      <c r="N135" s="431">
        <f>IF($C$119=1,INDEX(Ввод!$AP97:$FE97,,L$119),INDEX(Ввод!$AP97:$FE97,,N$119))</f>
        <v>0</v>
      </c>
      <c r="O135" s="432">
        <f>IF($C$119=1,INDEX(Ввод!$AP97:$FE97,,M$119),INDEX(Ввод!$AP97:$FE97,,O$119))</f>
        <v>0</v>
      </c>
      <c r="P135" s="431">
        <f>IF($C$119=1,INDEX(Ввод!$AP97:$FE97,,N$119),INDEX(Ввод!$AP97:$FE97,,P$119))</f>
        <v>0</v>
      </c>
      <c r="Q135" s="433">
        <f>IF($C$119=1,INDEX(Ввод!$AP97:$FE97,,O$119),INDEX(Ввод!$AP97:$FE97,,Q$119))</f>
        <v>0</v>
      </c>
      <c r="R135" s="650" t="str">
        <f>IF($C$119=1,"",INDEX(Ввод!$AP97:$FE97,,R$119))</f>
        <v/>
      </c>
      <c r="S135" s="651" t="str">
        <f>IF($C$119=1,"",INDEX(Ввод!$AP97:$FE97,,S$119))</f>
        <v/>
      </c>
      <c r="T135" s="650">
        <f>IF($C$119=1,INDEX(Ввод!$AP97:$FE97,,R$119),INDEX(Ввод!$AP97:$FE97,,T$119))</f>
        <v>4.8</v>
      </c>
      <c r="U135" s="651">
        <f>IF($C$119=1,INDEX(Ввод!$AP97:$FE97,,S$119),INDEX(Ввод!$AP97:$FE97,,U$119))</f>
        <v>22</v>
      </c>
      <c r="V135" s="650">
        <f>IF($C$119=1,INDEX(Ввод!$AP97:$FE97,,T$119),INDEX(Ввод!$AP97:$FE97,,V$119))</f>
        <v>5.6</v>
      </c>
      <c r="W135" s="651">
        <f>IF($C$119=1,INDEX(Ввод!$AP97:$FE97,,U$119),INDEX(Ввод!$AP97:$FE97,,W$119))</f>
        <v>24.3</v>
      </c>
      <c r="X135" s="434" t="str">
        <f>CHOOSE(Ввод!$FG$22,IF($C$119=1,"",INDEX(Ввод!$AP227:$CC227,,X$118)),IF($C$119=1,"",INDEX(Ввод!$AP227:$CC227,,X$119)))</f>
        <v/>
      </c>
      <c r="Y135" s="417" t="str">
        <f>CHOOSE(Ввод!$FG$22,IF($C$119=1,"",INDEX(Ввод!$AP227:$CC227,,Y$118)),IF($C$119=1,"",INDEX(Ввод!$AP227:$CC227,,Y$119)))</f>
        <v/>
      </c>
      <c r="Z135" s="434" t="str">
        <f>CHOOSE(Ввод!$FG$22,IF($C$119=1,INDEX(Ввод!$AP227:$CC227,,X$118),INDEX(Ввод!$AP227:$CC227,,Z$118)),IF($C$119=1,INDEX(Ввод!$AP227:$CC227,,X$119),INDEX(Ввод!$AP227:$CC227,,Z$119)))</f>
        <v>-</v>
      </c>
      <c r="AA135" s="417" t="str">
        <f>CHOOSE(Ввод!$FG$22,IF($C$119=1,INDEX(Ввод!$AP227:$CC227,,Y$118),INDEX(Ввод!$AP227:$CC227,,AA$118)),IF($C$119=1,INDEX(Ввод!$AP227:$CC227,,Y$119),INDEX(Ввод!$AP227:$CC227,,AA$119)))</f>
        <v>-</v>
      </c>
      <c r="AB135" s="434" t="str">
        <f>CHOOSE(Ввод!$FG$22,IF($C$119=1,INDEX(Ввод!$AP227:$CC227,,Z$118),INDEX(Ввод!$AP227:$CC227,,AB$118)),IF($C$119=1,INDEX(Ввод!$AP227:$CC227,,Z$119),INDEX(Ввод!$AP227:$CC227,,AB$119)))</f>
        <v>-</v>
      </c>
      <c r="AC135" s="417" t="str">
        <f>CHOOSE(Ввод!$FG$22,IF($C$119=1,INDEX(Ввод!$AP227:$CC227,,AA$118),INDEX(Ввод!$AP227:$CC227,,AC$118)),IF($C$119=1,INDEX(Ввод!$AP227:$CC227,,AA$119),INDEX(Ввод!$AP227:$CC227,,AC$119)))</f>
        <v>-</v>
      </c>
      <c r="AD135" s="435" t="str">
        <f>IF($C$119=1,"",INDEX(Ввод!$AP97:$FE97,,AD$119))</f>
        <v/>
      </c>
      <c r="AE135" s="436" t="str">
        <f>IF($C$119=1,"",INDEX(Ввод!$AP97:$FE97,,AE$119))</f>
        <v/>
      </c>
      <c r="AF135" s="435">
        <f>IF($C$119=1,INDEX(Ввод!$AP97:$FE97,,AD$119),INDEX(Ввод!$AP97:$FE97,,AF$119))</f>
        <v>3</v>
      </c>
      <c r="AG135" s="436">
        <f>IF($C$119=1,INDEX(Ввод!$AP97:$FE97,,AE$119),INDEX(Ввод!$AP97:$FE97,,AG$119))</f>
        <v>3</v>
      </c>
      <c r="AH135" s="435">
        <f>IF($C$119=1,INDEX(Ввод!$AP97:$FE97,,AF$119),INDEX(Ввод!$AP97:$FE97,,AH$119))</f>
        <v>2</v>
      </c>
      <c r="AI135" s="436">
        <f>IF($C$119=1,INDEX(Ввод!$AP97:$FE97,,AG$119),INDEX(Ввод!$AP97:$FE97,,AI$119))</f>
        <v>3</v>
      </c>
      <c r="AJ135" s="693" t="str">
        <f>CHOOSE(Ввод!$FG$12,IF($C$119=1,"",INDEX(Ввод!$AP97:$FE97,,AJ$118)),IF($C$119=1,"",INDEX(Ввод!$AP97:$FE97,,AJ$119)))</f>
        <v/>
      </c>
      <c r="AK135" s="694" t="str">
        <f>CHOOSE(Ввод!$FG$12,IF($C$119=1,"",INDEX(Ввод!$AP97:$FE97,,AK$118)),IF($C$119=1,"",INDEX(Ввод!$AP97:$FE97,,AK$119)))</f>
        <v/>
      </c>
      <c r="AL135" s="693">
        <f>CHOOSE(Ввод!$FG$12,IF($C$119=1,INDEX(Ввод!$AP97:$FE97,,AJ$118),INDEX(Ввод!$AP97:$FE97,,AL$118)),IF($C$119=1,INDEX(Ввод!$AP97:$FE97,,AJ$119),INDEX(Ввод!$AP97:$FE97,,AL$119)))</f>
        <v>2.8</v>
      </c>
      <c r="AM135" s="694">
        <f>CHOOSE(Ввод!$FG$12,IF($C$119=1,INDEX(Ввод!$AP97:$FE97,,AK$118),INDEX(Ввод!$AP97:$FE97,,AM$118)),IF($C$119=1,INDEX(Ввод!$AP97:$FE97,,AK$119),INDEX(Ввод!$AP97:$FE97,,AM$119)))</f>
        <v>37</v>
      </c>
      <c r="AN135" s="693">
        <f>CHOOSE(Ввод!$FG$12,IF($C$119=1,INDEX(Ввод!$AP97:$FE97,,AL$118),INDEX(Ввод!$AP97:$FE97,,AN$118)),IF($C$119=1,INDEX(Ввод!$AP97:$FE97,,AL$119),INDEX(Ввод!$AP97:$FE97,,AN$119)))</f>
        <v>3.5999999999999996</v>
      </c>
      <c r="AO135" s="694">
        <f>CHOOSE(Ввод!$FG$12,IF($C$119=1,INDEX(Ввод!$AP97:$FE97,,AM$118),INDEX(Ввод!$AP97:$FE97,,AO$118)),IF($C$119=1,INDEX(Ввод!$AP97:$FE97,,AM$119),INDEX(Ввод!$AP97:$FE97,,AO$119)))</f>
        <v>39.299999999999997</v>
      </c>
      <c r="AP135" s="481"/>
      <c r="AQ135" s="481"/>
      <c r="AR135" s="481"/>
      <c r="AS135" s="481"/>
      <c r="AT135" s="481"/>
      <c r="AU135" s="481"/>
      <c r="AV135" s="481"/>
      <c r="AW135" s="481"/>
      <c r="AX135" s="481"/>
      <c r="AY135" s="481"/>
      <c r="AZ135" s="481"/>
      <c r="BA135" s="481"/>
      <c r="BB135" s="481"/>
      <c r="BC135" s="481"/>
      <c r="BD135" s="481"/>
      <c r="BE135" s="481"/>
      <c r="BF135" s="481"/>
      <c r="BG135" s="481"/>
      <c r="BH135" s="481"/>
      <c r="BI135" s="481"/>
      <c r="BJ135" s="481"/>
      <c r="BK135" s="481"/>
      <c r="BL135" s="481"/>
      <c r="BM135" s="481"/>
      <c r="BN135" s="481"/>
      <c r="BO135" s="481"/>
      <c r="BP135" s="481"/>
      <c r="BQ135" s="481"/>
      <c r="BR135" s="481"/>
      <c r="BS135" s="481"/>
      <c r="BT135" s="481"/>
      <c r="BU135" s="481"/>
      <c r="BV135" s="481"/>
      <c r="BW135" s="481"/>
      <c r="BX135" s="481"/>
      <c r="BY135" s="481"/>
      <c r="BZ135" s="481"/>
      <c r="CA135" s="481"/>
      <c r="CB135" s="481"/>
      <c r="CC135" s="481"/>
      <c r="CD135" s="481"/>
      <c r="CE135" s="481"/>
      <c r="CF135" s="481"/>
      <c r="CG135" s="481"/>
      <c r="CH135" s="481"/>
      <c r="CI135" s="481"/>
      <c r="CJ135" s="483"/>
      <c r="CK135" s="483"/>
      <c r="CL135" s="483"/>
    </row>
    <row r="136" spans="1:90" ht="14.25" customHeight="1" x14ac:dyDescent="0.25">
      <c r="A136" s="931">
        <f t="shared" si="9"/>
        <v>94</v>
      </c>
      <c r="B136" s="932" t="str">
        <f t="shared" si="9"/>
        <v>В-Сиб.</v>
      </c>
      <c r="C136" s="932" t="str">
        <f t="shared" si="9"/>
        <v>Северобайкальский</v>
      </c>
      <c r="D136" s="933" t="str">
        <f t="shared" si="9"/>
        <v>Новый Уоян</v>
      </c>
      <c r="E136" s="934">
        <f t="shared" si="9"/>
        <v>5</v>
      </c>
      <c r="F136" s="460" t="str">
        <f>IF($C$119=1,"",INDEX(Ввод!$AP98:$BI98,,F$119))</f>
        <v/>
      </c>
      <c r="G136" s="412" t="str">
        <f>IF($C$119=1,"",INDEX(Ввод!$AP98:$BI98,,G$119))</f>
        <v/>
      </c>
      <c r="H136" s="460" t="str">
        <f>IF($C$119=1,INDEX(Ввод!$AP98:$BI98,,F$119),INDEX(Ввод!$AP98:$BI98,,H$119))</f>
        <v/>
      </c>
      <c r="I136" s="412" t="str">
        <f>IF($C$119=1,INDEX(Ввод!$AP98:$BI98,,G$119),INDEX(Ввод!$AP98:$BI98,,I$119))</f>
        <v/>
      </c>
      <c r="J136" s="460" t="str">
        <f>IF($C$119=1,INDEX(Ввод!$AP98:$BI98,,H$119),INDEX(Ввод!$AP98:$BI98,,J$119))</f>
        <v/>
      </c>
      <c r="K136" s="412" t="str">
        <f>IF($C$119=1,INDEX(Ввод!$AP98:$BI98,,I$119),INDEX(Ввод!$AP98:$BI98,,K$119))</f>
        <v/>
      </c>
      <c r="L136" s="431" t="str">
        <f>IF($C$119=1,"",INDEX(Ввод!$AP98:$FE98,,L$119))</f>
        <v/>
      </c>
      <c r="M136" s="432" t="str">
        <f>IF($C$119=1,"",INDEX(Ввод!$AP98:$FE98,,M$119))</f>
        <v/>
      </c>
      <c r="N136" s="431">
        <f>IF($C$119=1,INDEX(Ввод!$AP98:$FE98,,L$119),INDEX(Ввод!$AP98:$FE98,,N$119))</f>
        <v>0</v>
      </c>
      <c r="O136" s="432">
        <f>IF($C$119=1,INDEX(Ввод!$AP98:$FE98,,M$119),INDEX(Ввод!$AP98:$FE98,,O$119))</f>
        <v>0</v>
      </c>
      <c r="P136" s="431">
        <f>IF($C$119=1,INDEX(Ввод!$AP98:$FE98,,N$119),INDEX(Ввод!$AP98:$FE98,,P$119))</f>
        <v>0</v>
      </c>
      <c r="Q136" s="433">
        <f>IF($C$119=1,INDEX(Ввод!$AP98:$FE98,,O$119),INDEX(Ввод!$AP98:$FE98,,Q$119))</f>
        <v>0</v>
      </c>
      <c r="R136" s="650" t="str">
        <f>IF($C$119=1,"",INDEX(Ввод!$AP98:$FE98,,R$119))</f>
        <v/>
      </c>
      <c r="S136" s="651" t="str">
        <f>IF($C$119=1,"",INDEX(Ввод!$AP98:$FE98,,S$119))</f>
        <v/>
      </c>
      <c r="T136" s="650">
        <f>IF($C$119=1,INDEX(Ввод!$AP98:$FE98,,R$119),INDEX(Ввод!$AP98:$FE98,,T$119))</f>
        <v>6.5</v>
      </c>
      <c r="U136" s="651">
        <f>IF($C$119=1,INDEX(Ввод!$AP98:$FE98,,S$119),INDEX(Ввод!$AP98:$FE98,,U$119))</f>
        <v>27</v>
      </c>
      <c r="V136" s="650">
        <f>IF($C$119=1,INDEX(Ввод!$AP98:$FE98,,T$119),INDEX(Ввод!$AP98:$FE98,,V$119))</f>
        <v>7.6999999999999993</v>
      </c>
      <c r="W136" s="651">
        <f>IF($C$119=1,INDEX(Ввод!$AP98:$FE98,,U$119),INDEX(Ввод!$AP98:$FE98,,W$119))</f>
        <v>28.9</v>
      </c>
      <c r="X136" s="434" t="str">
        <f>CHOOSE(Ввод!$FG$22,IF($C$119=1,"",INDEX(Ввод!$AP228:$CC228,,X$118)),IF($C$119=1,"",INDEX(Ввод!$AP228:$CC228,,X$119)))</f>
        <v/>
      </c>
      <c r="Y136" s="417" t="str">
        <f>CHOOSE(Ввод!$FG$22,IF($C$119=1,"",INDEX(Ввод!$AP228:$CC228,,Y$118)),IF($C$119=1,"",INDEX(Ввод!$AP228:$CC228,,Y$119)))</f>
        <v/>
      </c>
      <c r="Z136" s="434" t="str">
        <f>CHOOSE(Ввод!$FG$22,IF($C$119=1,INDEX(Ввод!$AP228:$CC228,,X$118),INDEX(Ввод!$AP228:$CC228,,Z$118)),IF($C$119=1,INDEX(Ввод!$AP228:$CC228,,X$119),INDEX(Ввод!$AP228:$CC228,,Z$119)))</f>
        <v>-</v>
      </c>
      <c r="AA136" s="417" t="str">
        <f>CHOOSE(Ввод!$FG$22,IF($C$119=1,INDEX(Ввод!$AP228:$CC228,,Y$118),INDEX(Ввод!$AP228:$CC228,,AA$118)),IF($C$119=1,INDEX(Ввод!$AP228:$CC228,,Y$119),INDEX(Ввод!$AP228:$CC228,,AA$119)))</f>
        <v>-</v>
      </c>
      <c r="AB136" s="434" t="str">
        <f>CHOOSE(Ввод!$FG$22,IF($C$119=1,INDEX(Ввод!$AP228:$CC228,,Z$118),INDEX(Ввод!$AP228:$CC228,,AB$118)),IF($C$119=1,INDEX(Ввод!$AP228:$CC228,,Z$119),INDEX(Ввод!$AP228:$CC228,,AB$119)))</f>
        <v>-</v>
      </c>
      <c r="AC136" s="417" t="str">
        <f>CHOOSE(Ввод!$FG$22,IF($C$119=1,INDEX(Ввод!$AP228:$CC228,,AA$118),INDEX(Ввод!$AP228:$CC228,,AC$118)),IF($C$119=1,INDEX(Ввод!$AP228:$CC228,,AA$119),INDEX(Ввод!$AP228:$CC228,,AC$119)))</f>
        <v>-</v>
      </c>
      <c r="AD136" s="435" t="str">
        <f>IF($C$119=1,"",INDEX(Ввод!$AP98:$FE98,,AD$119))</f>
        <v/>
      </c>
      <c r="AE136" s="436" t="str">
        <f>IF($C$119=1,"",INDEX(Ввод!$AP98:$FE98,,AE$119))</f>
        <v/>
      </c>
      <c r="AF136" s="435">
        <f>IF($C$119=1,INDEX(Ввод!$AP98:$FE98,,AD$119),INDEX(Ввод!$AP98:$FE98,,AF$119))</f>
        <v>3</v>
      </c>
      <c r="AG136" s="436">
        <f>IF($C$119=1,INDEX(Ввод!$AP98:$FE98,,AE$119),INDEX(Ввод!$AP98:$FE98,,AG$119))</f>
        <v>3</v>
      </c>
      <c r="AH136" s="435">
        <f>IF($C$119=1,INDEX(Ввод!$AP98:$FE98,,AF$119),INDEX(Ввод!$AP98:$FE98,,AH$119))</f>
        <v>2</v>
      </c>
      <c r="AI136" s="436">
        <f>IF($C$119=1,INDEX(Ввод!$AP98:$FE98,,AG$119),INDEX(Ввод!$AP98:$FE98,,AI$119))</f>
        <v>3</v>
      </c>
      <c r="AJ136" s="693" t="str">
        <f>CHOOSE(Ввод!$FG$12,IF($C$119=1,"",INDEX(Ввод!$AP98:$FE98,,AJ$118)),IF($C$119=1,"",INDEX(Ввод!$AP98:$FE98,,AJ$119)))</f>
        <v/>
      </c>
      <c r="AK136" s="694" t="str">
        <f>CHOOSE(Ввод!$FG$12,IF($C$119=1,"",INDEX(Ввод!$AP98:$FE98,,AK$118)),IF($C$119=1,"",INDEX(Ввод!$AP98:$FE98,,AK$119)))</f>
        <v/>
      </c>
      <c r="AL136" s="693">
        <f>CHOOSE(Ввод!$FG$12,IF($C$119=1,INDEX(Ввод!$AP98:$FE98,,AJ$118),INDEX(Ввод!$AP98:$FE98,,AL$118)),IF($C$119=1,INDEX(Ввод!$AP98:$FE98,,AJ$119),INDEX(Ввод!$AP98:$FE98,,AL$119)))</f>
        <v>4.5</v>
      </c>
      <c r="AM136" s="694">
        <f>CHOOSE(Ввод!$FG$12,IF($C$119=1,INDEX(Ввод!$AP98:$FE98,,AK$118),INDEX(Ввод!$AP98:$FE98,,AM$118)),IF($C$119=1,INDEX(Ввод!$AP98:$FE98,,AK$119),INDEX(Ввод!$AP98:$FE98,,AM$119)))</f>
        <v>42</v>
      </c>
      <c r="AN136" s="693">
        <f>CHOOSE(Ввод!$FG$12,IF($C$119=1,INDEX(Ввод!$AP98:$FE98,,AL$118),INDEX(Ввод!$AP98:$FE98,,AN$118)),IF($C$119=1,INDEX(Ввод!$AP98:$FE98,,AL$119),INDEX(Ввод!$AP98:$FE98,,AN$119)))</f>
        <v>5.6999999999999993</v>
      </c>
      <c r="AO136" s="694">
        <f>CHOOSE(Ввод!$FG$12,IF($C$119=1,INDEX(Ввод!$AP98:$FE98,,AM$118),INDEX(Ввод!$AP98:$FE98,,AO$118)),IF($C$119=1,INDEX(Ввод!$AP98:$FE98,,AM$119),INDEX(Ввод!$AP98:$FE98,,AO$119)))</f>
        <v>43.9</v>
      </c>
      <c r="AP136" s="481"/>
      <c r="AQ136" s="481"/>
      <c r="AR136" s="481"/>
      <c r="AS136" s="481"/>
      <c r="AT136" s="481"/>
      <c r="AU136" s="481"/>
      <c r="AV136" s="481"/>
      <c r="AW136" s="481"/>
      <c r="AX136" s="481"/>
      <c r="AY136" s="481"/>
      <c r="AZ136" s="481"/>
      <c r="BA136" s="481"/>
      <c r="BB136" s="481"/>
      <c r="BC136" s="481"/>
      <c r="BD136" s="481"/>
      <c r="BE136" s="481"/>
      <c r="BF136" s="481"/>
      <c r="BG136" s="481"/>
      <c r="BH136" s="481"/>
      <c r="BI136" s="481"/>
      <c r="BJ136" s="481"/>
      <c r="BK136" s="481"/>
      <c r="BL136" s="481"/>
      <c r="BM136" s="481"/>
      <c r="BN136" s="481"/>
      <c r="BO136" s="481"/>
      <c r="BP136" s="481"/>
      <c r="BQ136" s="481"/>
      <c r="BR136" s="481"/>
      <c r="BS136" s="481"/>
      <c r="BT136" s="481"/>
      <c r="BU136" s="481"/>
      <c r="BV136" s="481"/>
      <c r="BW136" s="481"/>
      <c r="BX136" s="481"/>
      <c r="BY136" s="481"/>
      <c r="BZ136" s="481"/>
      <c r="CA136" s="481"/>
      <c r="CB136" s="481"/>
      <c r="CC136" s="481"/>
      <c r="CD136" s="481"/>
      <c r="CE136" s="481"/>
      <c r="CF136" s="481"/>
      <c r="CG136" s="481"/>
      <c r="CH136" s="481"/>
      <c r="CI136" s="481"/>
      <c r="CJ136" s="483"/>
      <c r="CK136" s="483"/>
      <c r="CL136" s="483"/>
    </row>
    <row r="137" spans="1:90" ht="14.25" customHeight="1" x14ac:dyDescent="0.25">
      <c r="A137" s="947">
        <f t="shared" si="9"/>
        <v>95</v>
      </c>
      <c r="B137" s="948" t="str">
        <f t="shared" si="9"/>
        <v>В-Сиб.</v>
      </c>
      <c r="C137" s="948" t="str">
        <f t="shared" si="9"/>
        <v>Северобайкальский</v>
      </c>
      <c r="D137" s="949" t="str">
        <f t="shared" si="9"/>
        <v>Новая Чара</v>
      </c>
      <c r="E137" s="950">
        <f t="shared" si="9"/>
        <v>6</v>
      </c>
      <c r="F137" s="1017" t="str">
        <f>IF($C$119=1,"",INDEX(Ввод!$AP99:$BI99,,F$119))</f>
        <v/>
      </c>
      <c r="G137" s="1018" t="str">
        <f>IF($C$119=1,"",INDEX(Ввод!$AP99:$BI99,,G$119))</f>
        <v/>
      </c>
      <c r="H137" s="1017" t="str">
        <f>IF($C$119=1,INDEX(Ввод!$AP99:$BI99,,F$119),INDEX(Ввод!$AP99:$BI99,,H$119))</f>
        <v/>
      </c>
      <c r="I137" s="1018" t="str">
        <f>IF($C$119=1,INDEX(Ввод!$AP99:$BI99,,G$119),INDEX(Ввод!$AP99:$BI99,,I$119))</f>
        <v/>
      </c>
      <c r="J137" s="1017" t="str">
        <f>IF($C$119=1,INDEX(Ввод!$AP99:$BI99,,H$119),INDEX(Ввод!$AP99:$BI99,,J$119))</f>
        <v/>
      </c>
      <c r="K137" s="1018" t="str">
        <f>IF($C$119=1,INDEX(Ввод!$AP99:$BI99,,I$119),INDEX(Ввод!$AP99:$BI99,,K$119))</f>
        <v/>
      </c>
      <c r="L137" s="466" t="str">
        <f>IF($C$119=1,"",INDEX(Ввод!$AP99:$FE99,,L$119))</f>
        <v/>
      </c>
      <c r="M137" s="471" t="str">
        <f>IF($C$119=1,"",INDEX(Ввод!$AP99:$FE99,,M$119))</f>
        <v/>
      </c>
      <c r="N137" s="466">
        <f>IF($C$119=1,INDEX(Ввод!$AP99:$FE99,,L$119),INDEX(Ввод!$AP99:$FE99,,N$119))</f>
        <v>0</v>
      </c>
      <c r="O137" s="471">
        <f>IF($C$119=1,INDEX(Ввод!$AP99:$FE99,,M$119),INDEX(Ввод!$AP99:$FE99,,O$119))</f>
        <v>0</v>
      </c>
      <c r="P137" s="466">
        <f>IF($C$119=1,INDEX(Ввод!$AP99:$FE99,,N$119),INDEX(Ввод!$AP99:$FE99,,P$119))</f>
        <v>0</v>
      </c>
      <c r="Q137" s="472">
        <f>IF($C$119=1,INDEX(Ввод!$AP99:$FE99,,O$119),INDEX(Ввод!$AP99:$FE99,,Q$119))</f>
        <v>0</v>
      </c>
      <c r="R137" s="652" t="str">
        <f>IF($C$119=1,"",INDEX(Ввод!$AP99:$FE99,,R$119))</f>
        <v/>
      </c>
      <c r="S137" s="653" t="str">
        <f>IF($C$119=1,"",INDEX(Ввод!$AP99:$FE99,,S$119))</f>
        <v/>
      </c>
      <c r="T137" s="652">
        <f>IF($C$119=1,INDEX(Ввод!$AP99:$FE99,,R$119),INDEX(Ввод!$AP99:$FE99,,T$119))</f>
        <v>1.5</v>
      </c>
      <c r="U137" s="653">
        <f>IF($C$119=1,INDEX(Ввод!$AP99:$FE99,,S$119),INDEX(Ввод!$AP99:$FE99,,U$119))</f>
        <v>21.1</v>
      </c>
      <c r="V137" s="652">
        <f>IF($C$119=1,INDEX(Ввод!$AP99:$FE99,,T$119),INDEX(Ввод!$AP99:$FE99,,V$119))</f>
        <v>4.5999999999999996</v>
      </c>
      <c r="W137" s="653">
        <f>IF($C$119=1,INDEX(Ввод!$AP99:$FE99,,U$119),INDEX(Ввод!$AP99:$FE99,,W$119))</f>
        <v>24.3</v>
      </c>
      <c r="X137" s="473" t="str">
        <f>CHOOSE(Ввод!$FG$22,IF($C$119=1,"",INDEX(Ввод!$AP229:$CC229,,X$118)),IF($C$119=1,"",INDEX(Ввод!$AP229:$CC229,,X$119)))</f>
        <v/>
      </c>
      <c r="Y137" s="474" t="str">
        <f>CHOOSE(Ввод!$FG$22,IF($C$119=1,"",INDEX(Ввод!$AP229:$CC229,,Y$118)),IF($C$119=1,"",INDEX(Ввод!$AP229:$CC229,,Y$119)))</f>
        <v/>
      </c>
      <c r="Z137" s="473" t="str">
        <f>CHOOSE(Ввод!$FG$22,IF($C$119=1,INDEX(Ввод!$AP229:$CC229,,X$118),INDEX(Ввод!$AP229:$CC229,,Z$118)),IF($C$119=1,INDEX(Ввод!$AP229:$CC229,,X$119),INDEX(Ввод!$AP229:$CC229,,Z$119)))</f>
        <v>-</v>
      </c>
      <c r="AA137" s="474" t="str">
        <f>CHOOSE(Ввод!$FG$22,IF($C$119=1,INDEX(Ввод!$AP229:$CC229,,Y$118),INDEX(Ввод!$AP229:$CC229,,AA$118)),IF($C$119=1,INDEX(Ввод!$AP229:$CC229,,Y$119),INDEX(Ввод!$AP229:$CC229,,AA$119)))</f>
        <v>-</v>
      </c>
      <c r="AB137" s="473" t="str">
        <f>CHOOSE(Ввод!$FG$22,IF($C$119=1,INDEX(Ввод!$AP229:$CC229,,Z$118),INDEX(Ввод!$AP229:$CC229,,AB$118)),IF($C$119=1,INDEX(Ввод!$AP229:$CC229,,Z$119),INDEX(Ввод!$AP229:$CC229,,AB$119)))</f>
        <v>-</v>
      </c>
      <c r="AC137" s="474" t="str">
        <f>CHOOSE(Ввод!$FG$22,IF($C$119=1,INDEX(Ввод!$AP229:$CC229,,AA$118),INDEX(Ввод!$AP229:$CC229,,AC$118)),IF($C$119=1,INDEX(Ввод!$AP229:$CC229,,AA$119),INDEX(Ввод!$AP229:$CC229,,AC$119)))</f>
        <v>-</v>
      </c>
      <c r="AD137" s="475" t="str">
        <f>IF($C$119=1,"",INDEX(Ввод!$AP99:$FE99,,AD$119))</f>
        <v/>
      </c>
      <c r="AE137" s="476" t="str">
        <f>IF($C$119=1,"",INDEX(Ввод!$AP99:$FE99,,AE$119))</f>
        <v/>
      </c>
      <c r="AF137" s="475">
        <f>IF($C$119=1,INDEX(Ввод!$AP99:$FE99,,AD$119),INDEX(Ввод!$AP99:$FE99,,AF$119))</f>
        <v>2</v>
      </c>
      <c r="AG137" s="476">
        <f>IF($C$119=1,INDEX(Ввод!$AP99:$FE99,,AE$119),INDEX(Ввод!$AP99:$FE99,,AG$119))</f>
        <v>3</v>
      </c>
      <c r="AH137" s="475">
        <f>IF($C$119=1,INDEX(Ввод!$AP99:$FE99,,AF$119),INDEX(Ввод!$AP99:$FE99,,AH$119))</f>
        <v>2</v>
      </c>
      <c r="AI137" s="476">
        <f>IF($C$119=1,INDEX(Ввод!$AP99:$FE99,,AG$119),INDEX(Ввод!$AP99:$FE99,,AI$119))</f>
        <v>4</v>
      </c>
      <c r="AJ137" s="695" t="str">
        <f>CHOOSE(Ввод!$FG$12,IF($C$119=1,"",INDEX(Ввод!$AP99:$FE99,,AJ$118)),IF($C$119=1,"",INDEX(Ввод!$AP99:$FE99,,AJ$119)))</f>
        <v/>
      </c>
      <c r="AK137" s="696" t="str">
        <f>CHOOSE(Ввод!$FG$12,IF($C$119=1,"",INDEX(Ввод!$AP99:$FE99,,AK$118)),IF($C$119=1,"",INDEX(Ввод!$AP99:$FE99,,AK$119)))</f>
        <v/>
      </c>
      <c r="AL137" s="695">
        <f>CHOOSE(Ввод!$FG$12,IF($C$119=1,INDEX(Ввод!$AP99:$FE99,,AJ$118),INDEX(Ввод!$AP99:$FE99,,AL$118)),IF($C$119=1,INDEX(Ввод!$AP99:$FE99,,AJ$119),INDEX(Ввод!$AP99:$FE99,,AL$119)))</f>
        <v>-0.5</v>
      </c>
      <c r="AM137" s="696">
        <f>CHOOSE(Ввод!$FG$12,IF($C$119=1,INDEX(Ввод!$AP99:$FE99,,AK$118),INDEX(Ввод!$AP99:$FE99,,AM$118)),IF($C$119=1,INDEX(Ввод!$AP99:$FE99,,AK$119),INDEX(Ввод!$AP99:$FE99,,AM$119)))</f>
        <v>36.1</v>
      </c>
      <c r="AN137" s="702">
        <f>CHOOSE(Ввод!$FG$12,IF($C$119=1,INDEX(Ввод!$AP99:$FE99,,AL$118),INDEX(Ввод!$AP99:$FE99,,AN$118)),IF($C$119=1,INDEX(Ввод!$AP99:$FE99,,AL$119),INDEX(Ввод!$AP99:$FE99,,AN$119)))</f>
        <v>2.5999999999999996</v>
      </c>
      <c r="AO137" s="703">
        <f>CHOOSE(Ввод!$FG$12,IF($C$119=1,INDEX(Ввод!$AP99:$FE99,,AM$118),INDEX(Ввод!$AP99:$FE99,,AO$118)),IF($C$119=1,INDEX(Ввод!$AP99:$FE99,,AM$119),INDEX(Ввод!$AP99:$FE99,,AO$119)))</f>
        <v>39.299999999999997</v>
      </c>
      <c r="AP137" s="481"/>
      <c r="AQ137" s="481"/>
      <c r="AR137" s="481"/>
      <c r="AS137" s="481"/>
      <c r="AT137" s="481"/>
      <c r="AU137" s="481"/>
      <c r="AV137" s="481"/>
      <c r="AW137" s="481"/>
      <c r="AX137" s="481"/>
      <c r="AY137" s="481"/>
      <c r="AZ137" s="481"/>
      <c r="BA137" s="481"/>
      <c r="BB137" s="481"/>
      <c r="BC137" s="481"/>
      <c r="BD137" s="481"/>
      <c r="BE137" s="481"/>
      <c r="BF137" s="481"/>
      <c r="BG137" s="481"/>
      <c r="BH137" s="481"/>
      <c r="BI137" s="481"/>
      <c r="BJ137" s="481"/>
      <c r="BK137" s="481"/>
      <c r="BL137" s="481"/>
      <c r="BM137" s="481"/>
      <c r="BN137" s="481"/>
      <c r="BO137" s="481"/>
      <c r="BP137" s="481"/>
      <c r="BQ137" s="481"/>
      <c r="BR137" s="481"/>
      <c r="BS137" s="481"/>
      <c r="BT137" s="481"/>
      <c r="BU137" s="481"/>
      <c r="BV137" s="481"/>
      <c r="BW137" s="481"/>
      <c r="BX137" s="481"/>
      <c r="BY137" s="481"/>
      <c r="BZ137" s="481"/>
      <c r="CA137" s="481"/>
      <c r="CB137" s="481"/>
      <c r="CC137" s="481"/>
      <c r="CD137" s="481"/>
      <c r="CE137" s="481"/>
      <c r="CF137" s="481"/>
      <c r="CG137" s="481"/>
      <c r="CH137" s="481"/>
      <c r="CI137" s="481"/>
      <c r="CJ137" s="483"/>
      <c r="CK137" s="483"/>
      <c r="CL137" s="483"/>
    </row>
    <row r="138" spans="1:90" ht="14.25" customHeight="1" x14ac:dyDescent="0.25">
      <c r="A138" s="943">
        <f t="shared" si="9"/>
        <v>96</v>
      </c>
      <c r="B138" s="944" t="str">
        <f t="shared" si="9"/>
        <v>Заб.</v>
      </c>
      <c r="C138" s="944" t="str">
        <f t="shared" si="9"/>
        <v>Читинский</v>
      </c>
      <c r="D138" s="945" t="str">
        <f t="shared" si="9"/>
        <v>Чита</v>
      </c>
      <c r="E138" s="946">
        <f t="shared" si="9"/>
        <v>5</v>
      </c>
      <c r="F138" s="411" t="str">
        <f>IF($C$119=1,"",INDEX(Ввод!$AP100:$BI100,,F$119))</f>
        <v/>
      </c>
      <c r="G138" s="480" t="str">
        <f>IF($C$119=1,"",INDEX(Ввод!$AP100:$BI100,,G$119))</f>
        <v/>
      </c>
      <c r="H138" s="411" t="str">
        <f>IF($C$119=1,INDEX(Ввод!$AP100:$BI100,,F$119),INDEX(Ввод!$AP100:$BI100,,H$119))</f>
        <v/>
      </c>
      <c r="I138" s="480" t="str">
        <f>IF($C$119=1,INDEX(Ввод!$AP100:$BI100,,G$119),INDEX(Ввод!$AP100:$BI100,,I$119))</f>
        <v/>
      </c>
      <c r="J138" s="411" t="str">
        <f>IF($C$119=1,INDEX(Ввод!$AP100:$BI100,,H$119),INDEX(Ввод!$AP100:$BI100,,J$119))</f>
        <v/>
      </c>
      <c r="K138" s="480" t="str">
        <f>IF($C$119=1,INDEX(Ввод!$AP100:$BI100,,I$119),INDEX(Ввод!$AP100:$BI100,,K$119))</f>
        <v/>
      </c>
      <c r="L138" s="461" t="str">
        <f>IF($C$119=1,"",INDEX(Ввод!$AP100:$FE100,,L$119))</f>
        <v/>
      </c>
      <c r="M138" s="414" t="str">
        <f>IF($C$119=1,"",INDEX(Ввод!$AP100:$FE100,,M$119))</f>
        <v/>
      </c>
      <c r="N138" s="461">
        <f>IF($C$119=1,INDEX(Ввод!$AP100:$FE100,,L$119),INDEX(Ввод!$AP100:$FE100,,N$119))</f>
        <v>0</v>
      </c>
      <c r="O138" s="414">
        <f>IF($C$119=1,INDEX(Ввод!$AP100:$FE100,,M$119),INDEX(Ввод!$AP100:$FE100,,O$119))</f>
        <v>0</v>
      </c>
      <c r="P138" s="461">
        <f>IF($C$119=1,INDEX(Ввод!$AP100:$FE100,,N$119),INDEX(Ввод!$AP100:$FE100,,P$119))</f>
        <v>0</v>
      </c>
      <c r="Q138" s="415">
        <f>IF($C$119=1,INDEX(Ввод!$AP100:$FE100,,O$119),INDEX(Ввод!$AP100:$FE100,,Q$119))</f>
        <v>0</v>
      </c>
      <c r="R138" s="658" t="str">
        <f>IF($C$119=1,"",INDEX(Ввод!$AP100:$FE100,,R$119))</f>
        <v/>
      </c>
      <c r="S138" s="659" t="str">
        <f>IF($C$119=1,"",INDEX(Ввод!$AP100:$FE100,,S$119))</f>
        <v/>
      </c>
      <c r="T138" s="658">
        <f>IF($C$119=1,INDEX(Ввод!$AP100:$FE100,,R$119),INDEX(Ввод!$AP100:$FE100,,T$119))</f>
        <v>5</v>
      </c>
      <c r="U138" s="659">
        <f>IF($C$119=1,INDEX(Ввод!$AP100:$FE100,,S$119),INDEX(Ввод!$AP100:$FE100,,U$119))</f>
        <v>23.8</v>
      </c>
      <c r="V138" s="658">
        <f>IF($C$119=1,INDEX(Ввод!$AP100:$FE100,,T$119),INDEX(Ввод!$AP100:$FE100,,V$119))</f>
        <v>10.1</v>
      </c>
      <c r="W138" s="659">
        <f>IF($C$119=1,INDEX(Ввод!$AP100:$FE100,,U$119),INDEX(Ввод!$AP100:$FE100,,W$119))</f>
        <v>23.5</v>
      </c>
      <c r="X138" s="462" t="str">
        <f>CHOOSE(Ввод!$FG$22,IF($C$119=1,"",INDEX(Ввод!$AP230:$CC230,,X$118)),IF($C$119=1,"",INDEX(Ввод!$AP230:$CC230,,X$119)))</f>
        <v/>
      </c>
      <c r="Y138" s="463" t="str">
        <f>CHOOSE(Ввод!$FG$22,IF($C$119=1,"",INDEX(Ввод!$AP230:$CC230,,Y$118)),IF($C$119=1,"",INDEX(Ввод!$AP230:$CC230,,Y$119)))</f>
        <v/>
      </c>
      <c r="Z138" s="462" t="str">
        <f>CHOOSE(Ввод!$FG$22,IF($C$119=1,INDEX(Ввод!$AP230:$CC230,,X$118),INDEX(Ввод!$AP230:$CC230,,Z$118)),IF($C$119=1,INDEX(Ввод!$AP230:$CC230,,X$119),INDEX(Ввод!$AP230:$CC230,,Z$119)))</f>
        <v>-</v>
      </c>
      <c r="AA138" s="463" t="str">
        <f>CHOOSE(Ввод!$FG$22,IF($C$119=1,INDEX(Ввод!$AP230:$CC230,,Y$118),INDEX(Ввод!$AP230:$CC230,,AA$118)),IF($C$119=1,INDEX(Ввод!$AP230:$CC230,,Y$119),INDEX(Ввод!$AP230:$CC230,,AA$119)))</f>
        <v>-</v>
      </c>
      <c r="AB138" s="462" t="str">
        <f>CHOOSE(Ввод!$FG$22,IF($C$119=1,INDEX(Ввод!$AP230:$CC230,,Z$118),INDEX(Ввод!$AP230:$CC230,,AB$118)),IF($C$119=1,INDEX(Ввод!$AP230:$CC230,,Z$119),INDEX(Ввод!$AP230:$CC230,,AB$119)))</f>
        <v>-</v>
      </c>
      <c r="AC138" s="463" t="str">
        <f>CHOOSE(Ввод!$FG$22,IF($C$119=1,INDEX(Ввод!$AP230:$CC230,,AA$118),INDEX(Ввод!$AP230:$CC230,,AC$118)),IF($C$119=1,INDEX(Ввод!$AP230:$CC230,,AA$119),INDEX(Ввод!$AP230:$CC230,,AC$119)))</f>
        <v>-</v>
      </c>
      <c r="AD138" s="464" t="str">
        <f>IF($C$119=1,"",INDEX(Ввод!$AP100:$FE100,,AD$119))</f>
        <v/>
      </c>
      <c r="AE138" s="419" t="str">
        <f>IF($C$119=1,"",INDEX(Ввод!$AP100:$FE100,,AE$119))</f>
        <v/>
      </c>
      <c r="AF138" s="464">
        <f>IF($C$119=1,INDEX(Ввод!$AP100:$FE100,,AD$119),INDEX(Ввод!$AP100:$FE100,,AF$119))</f>
        <v>12</v>
      </c>
      <c r="AG138" s="419">
        <f>IF($C$119=1,INDEX(Ввод!$AP100:$FE100,,AE$119),INDEX(Ввод!$AP100:$FE100,,AG$119))</f>
        <v>8</v>
      </c>
      <c r="AH138" s="464">
        <f>IF($C$119=1,INDEX(Ввод!$AP100:$FE100,,AF$119),INDEX(Ввод!$AP100:$FE100,,AH$119))</f>
        <v>6</v>
      </c>
      <c r="AI138" s="419">
        <f>IF($C$119=1,INDEX(Ввод!$AP100:$FE100,,AG$119),INDEX(Ввод!$AP100:$FE100,,AI$119))</f>
        <v>8</v>
      </c>
      <c r="AJ138" s="704" t="str">
        <f>CHOOSE(Ввод!$FG$12,IF($C$119=1,"",INDEX(Ввод!$AP100:$FE100,,AJ$118)),IF($C$119=1,"",INDEX(Ввод!$AP100:$FE100,,AJ$119)))</f>
        <v/>
      </c>
      <c r="AK138" s="705" t="str">
        <f>CHOOSE(Ввод!$FG$12,IF($C$119=1,"",INDEX(Ввод!$AP100:$FE100,,AK$118)),IF($C$119=1,"",INDEX(Ввод!$AP100:$FE100,,AK$119)))</f>
        <v/>
      </c>
      <c r="AL138" s="704">
        <f>CHOOSE(Ввод!$FG$12,IF($C$119=1,INDEX(Ввод!$AP100:$FE100,,AJ$118),INDEX(Ввод!$AP100:$FE100,,AL$118)),IF($C$119=1,INDEX(Ввод!$AP100:$FE100,,AJ$119),INDEX(Ввод!$AP100:$FE100,,AL$119)))</f>
        <v>3</v>
      </c>
      <c r="AM138" s="705">
        <f>CHOOSE(Ввод!$FG$12,IF($C$119=1,INDEX(Ввод!$AP100:$FE100,,AK$118),INDEX(Ввод!$AP100:$FE100,,AM$118)),IF($C$119=1,INDEX(Ввод!$AP100:$FE100,,AK$119),INDEX(Ввод!$AP100:$FE100,,AM$119)))</f>
        <v>38.799999999999997</v>
      </c>
      <c r="AN138" s="708">
        <f>CHOOSE(Ввод!$FG$12,IF($C$119=1,INDEX(Ввод!$AP100:$FE100,,AL$118),INDEX(Ввод!$AP100:$FE100,,AN$118)),IF($C$119=1,INDEX(Ввод!$AP100:$FE100,,AL$119),INDEX(Ввод!$AP100:$FE100,,AN$119)))</f>
        <v>8.1</v>
      </c>
      <c r="AO138" s="709">
        <f>CHOOSE(Ввод!$FG$12,IF($C$119=1,INDEX(Ввод!$AP100:$FE100,,AM$118),INDEX(Ввод!$AP100:$FE100,,AO$118)),IF($C$119=1,INDEX(Ввод!$AP100:$FE100,,AM$119),INDEX(Ввод!$AP100:$FE100,,AO$119)))</f>
        <v>30.5</v>
      </c>
      <c r="AP138" s="9"/>
      <c r="AQ138" s="9"/>
      <c r="AR138" s="9"/>
      <c r="AS138" s="481"/>
      <c r="AT138" s="481"/>
      <c r="AU138" s="481"/>
      <c r="AV138" s="481"/>
      <c r="AW138" s="481"/>
      <c r="AX138" s="481"/>
      <c r="AY138" s="481"/>
      <c r="AZ138" s="481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483"/>
      <c r="CL138" s="483"/>
    </row>
    <row r="139" spans="1:90" ht="14.25" customHeight="1" x14ac:dyDescent="0.25">
      <c r="A139" s="931">
        <f t="shared" si="9"/>
        <v>97</v>
      </c>
      <c r="B139" s="932" t="str">
        <f t="shared" si="9"/>
        <v>Заб.</v>
      </c>
      <c r="C139" s="932" t="str">
        <f t="shared" si="9"/>
        <v>Могочинский</v>
      </c>
      <c r="D139" s="933" t="str">
        <f t="shared" si="9"/>
        <v>Могоча</v>
      </c>
      <c r="E139" s="934">
        <f t="shared" si="9"/>
        <v>5</v>
      </c>
      <c r="F139" s="460" t="str">
        <f>IF($C$119=1,"",INDEX(Ввод!$AP101:$BI101,,F$119))</f>
        <v/>
      </c>
      <c r="G139" s="412" t="str">
        <f>IF($C$119=1,"",INDEX(Ввод!$AP101:$BI101,,G$119))</f>
        <v/>
      </c>
      <c r="H139" s="460" t="str">
        <f>IF($C$119=1,INDEX(Ввод!$AP101:$BI101,,F$119),INDEX(Ввод!$AP101:$BI101,,H$119))</f>
        <v/>
      </c>
      <c r="I139" s="412" t="str">
        <f>IF($C$119=1,INDEX(Ввод!$AP101:$BI101,,G$119),INDEX(Ввод!$AP101:$BI101,,I$119))</f>
        <v/>
      </c>
      <c r="J139" s="460" t="str">
        <f>IF($C$119=1,INDEX(Ввод!$AP101:$BI101,,H$119),INDEX(Ввод!$AP101:$BI101,,J$119))</f>
        <v/>
      </c>
      <c r="K139" s="412" t="str">
        <f>IF($C$119=1,INDEX(Ввод!$AP101:$BI101,,I$119),INDEX(Ввод!$AP101:$BI101,,K$119))</f>
        <v/>
      </c>
      <c r="L139" s="431" t="str">
        <f>IF($C$119=1,"",INDEX(Ввод!$AP101:$FE101,,L$119))</f>
        <v/>
      </c>
      <c r="M139" s="432" t="str">
        <f>IF($C$119=1,"",INDEX(Ввод!$AP101:$FE101,,M$119))</f>
        <v/>
      </c>
      <c r="N139" s="431">
        <f>IF($C$119=1,INDEX(Ввод!$AP101:$FE101,,L$119),INDEX(Ввод!$AP101:$FE101,,N$119))</f>
        <v>0</v>
      </c>
      <c r="O139" s="432">
        <f>IF($C$119=1,INDEX(Ввод!$AP101:$FE101,,M$119),INDEX(Ввод!$AP101:$FE101,,O$119))</f>
        <v>0</v>
      </c>
      <c r="P139" s="431">
        <f>IF($C$119=1,INDEX(Ввод!$AP101:$FE101,,N$119),INDEX(Ввод!$AP101:$FE101,,P$119))</f>
        <v>0</v>
      </c>
      <c r="Q139" s="433">
        <f>IF($C$119=1,INDEX(Ввод!$AP101:$FE101,,O$119),INDEX(Ввод!$AP101:$FE101,,Q$119))</f>
        <v>0</v>
      </c>
      <c r="R139" s="650" t="str">
        <f>IF($C$119=1,"",INDEX(Ввод!$AP101:$FE101,,R$119))</f>
        <v/>
      </c>
      <c r="S139" s="651" t="str">
        <f>IF($C$119=1,"",INDEX(Ввод!$AP101:$FE101,,S$119))</f>
        <v/>
      </c>
      <c r="T139" s="650">
        <f>IF($C$119=1,INDEX(Ввод!$AP101:$FE101,,R$119),INDEX(Ввод!$AP101:$FE101,,T$119))</f>
        <v>3.4000000000000004</v>
      </c>
      <c r="U139" s="651">
        <f>IF($C$119=1,INDEX(Ввод!$AP101:$FE101,,S$119),INDEX(Ввод!$AP101:$FE101,,U$119))</f>
        <v>23.1</v>
      </c>
      <c r="V139" s="650">
        <f>IF($C$119=1,INDEX(Ввод!$AP101:$FE101,,T$119),INDEX(Ввод!$AP101:$FE101,,V$119))</f>
        <v>9.1999999999999993</v>
      </c>
      <c r="W139" s="651">
        <f>IF($C$119=1,INDEX(Ввод!$AP101:$FE101,,U$119),INDEX(Ввод!$AP101:$FE101,,W$119))</f>
        <v>26.5</v>
      </c>
      <c r="X139" s="434" t="str">
        <f>CHOOSE(Ввод!$FG$22,IF($C$119=1,"",INDEX(Ввод!$AP231:$CC231,,X$118)),IF($C$119=1,"",INDEX(Ввод!$AP231:$CC231,,X$119)))</f>
        <v/>
      </c>
      <c r="Y139" s="417" t="str">
        <f>CHOOSE(Ввод!$FG$22,IF($C$119=1,"",INDEX(Ввод!$AP231:$CC231,,Y$118)),IF($C$119=1,"",INDEX(Ввод!$AP231:$CC231,,Y$119)))</f>
        <v/>
      </c>
      <c r="Z139" s="434" t="str">
        <f>CHOOSE(Ввод!$FG$22,IF($C$119=1,INDEX(Ввод!$AP231:$CC231,,X$118),INDEX(Ввод!$AP231:$CC231,,Z$118)),IF($C$119=1,INDEX(Ввод!$AP231:$CC231,,X$119),INDEX(Ввод!$AP231:$CC231,,Z$119)))</f>
        <v>-</v>
      </c>
      <c r="AA139" s="417" t="str">
        <f>CHOOSE(Ввод!$FG$22,IF($C$119=1,INDEX(Ввод!$AP231:$CC231,,Y$118),INDEX(Ввод!$AP231:$CC231,,AA$118)),IF($C$119=1,INDEX(Ввод!$AP231:$CC231,,Y$119),INDEX(Ввод!$AP231:$CC231,,AA$119)))</f>
        <v>-</v>
      </c>
      <c r="AB139" s="434" t="str">
        <f>CHOOSE(Ввод!$FG$22,IF($C$119=1,INDEX(Ввод!$AP231:$CC231,,Z$118),INDEX(Ввод!$AP231:$CC231,,AB$118)),IF($C$119=1,INDEX(Ввод!$AP231:$CC231,,Z$119),INDEX(Ввод!$AP231:$CC231,,AB$119)))</f>
        <v>-</v>
      </c>
      <c r="AC139" s="417" t="str">
        <f>CHOOSE(Ввод!$FG$22,IF($C$119=1,INDEX(Ввод!$AP231:$CC231,,AA$118),INDEX(Ввод!$AP231:$CC231,,AC$118)),IF($C$119=1,INDEX(Ввод!$AP231:$CC231,,AA$119),INDEX(Ввод!$AP231:$CC231,,AC$119)))</f>
        <v>-</v>
      </c>
      <c r="AD139" s="435" t="str">
        <f>IF($C$119=1,"",INDEX(Ввод!$AP101:$FE101,,AD$119))</f>
        <v/>
      </c>
      <c r="AE139" s="436" t="str">
        <f>IF($C$119=1,"",INDEX(Ввод!$AP101:$FE101,,AE$119))</f>
        <v/>
      </c>
      <c r="AF139" s="435">
        <f>IF($C$119=1,INDEX(Ввод!$AP101:$FE101,,AD$119),INDEX(Ввод!$AP101:$FE101,,AF$119))</f>
        <v>7</v>
      </c>
      <c r="AG139" s="436">
        <f>IF($C$119=1,INDEX(Ввод!$AP101:$FE101,,AE$119),INDEX(Ввод!$AP101:$FE101,,AG$119))</f>
        <v>6</v>
      </c>
      <c r="AH139" s="435">
        <f>IF($C$119=1,INDEX(Ввод!$AP101:$FE101,,AF$119),INDEX(Ввод!$AP101:$FE101,,AH$119))</f>
        <v>4</v>
      </c>
      <c r="AI139" s="436">
        <f>IF($C$119=1,INDEX(Ввод!$AP101:$FE101,,AG$119),INDEX(Ввод!$AP101:$FE101,,AI$119))</f>
        <v>5</v>
      </c>
      <c r="AJ139" s="693" t="str">
        <f>CHOOSE(Ввод!$FG$12,IF($C$119=1,"",INDEX(Ввод!$AP101:$FE101,,AJ$118)),IF($C$119=1,"",INDEX(Ввод!$AP101:$FE101,,AJ$119)))</f>
        <v/>
      </c>
      <c r="AK139" s="694" t="str">
        <f>CHOOSE(Ввод!$FG$12,IF($C$119=1,"",INDEX(Ввод!$AP101:$FE101,,AK$118)),IF($C$119=1,"",INDEX(Ввод!$AP101:$FE101,,AK$119)))</f>
        <v/>
      </c>
      <c r="AL139" s="693">
        <f>CHOOSE(Ввод!$FG$12,IF($C$119=1,INDEX(Ввод!$AP101:$FE101,,AJ$118),INDEX(Ввод!$AP101:$FE101,,AL$118)),IF($C$119=1,INDEX(Ввод!$AP101:$FE101,,AJ$119),INDEX(Ввод!$AP101:$FE101,,AL$119)))</f>
        <v>1.4000000000000004</v>
      </c>
      <c r="AM139" s="694">
        <f>CHOOSE(Ввод!$FG$12,IF($C$119=1,INDEX(Ввод!$AP101:$FE101,,AK$118),INDEX(Ввод!$AP101:$FE101,,AM$118)),IF($C$119=1,INDEX(Ввод!$AP101:$FE101,,AK$119),INDEX(Ввод!$AP101:$FE101,,AM$119)))</f>
        <v>38.1</v>
      </c>
      <c r="AN139" s="693">
        <f>CHOOSE(Ввод!$FG$12,IF($C$119=1,INDEX(Ввод!$AP101:$FE101,,AL$118),INDEX(Ввод!$AP101:$FE101,,AN$118)),IF($C$119=1,INDEX(Ввод!$AP101:$FE101,,AL$119),INDEX(Ввод!$AP101:$FE101,,AN$119)))</f>
        <v>7.1999999999999993</v>
      </c>
      <c r="AO139" s="694">
        <f>CHOOSE(Ввод!$FG$12,IF($C$119=1,INDEX(Ввод!$AP101:$FE101,,AM$118),INDEX(Ввод!$AP101:$FE101,,AO$118)),IF($C$119=1,INDEX(Ввод!$AP101:$FE101,,AM$119),INDEX(Ввод!$AP101:$FE101,,AO$119)))</f>
        <v>41.5</v>
      </c>
      <c r="AP139" s="9"/>
      <c r="AQ139" s="9"/>
      <c r="AR139" s="9"/>
      <c r="AS139" s="481"/>
      <c r="AT139" s="481"/>
      <c r="AU139" s="481"/>
      <c r="AV139" s="481"/>
      <c r="AW139" s="481"/>
      <c r="AX139" s="481"/>
      <c r="AY139" s="481"/>
      <c r="AZ139" s="481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483"/>
      <c r="CL139" s="483"/>
    </row>
    <row r="140" spans="1:90" ht="14.25" customHeight="1" x14ac:dyDescent="0.25">
      <c r="A140" s="931">
        <f t="shared" si="9"/>
        <v>98</v>
      </c>
      <c r="B140" s="932" t="str">
        <f t="shared" si="9"/>
        <v>Заб.</v>
      </c>
      <c r="C140" s="932" t="str">
        <f t="shared" si="9"/>
        <v>Борзинский</v>
      </c>
      <c r="D140" s="933" t="str">
        <f t="shared" si="9"/>
        <v>Борзя</v>
      </c>
      <c r="E140" s="934">
        <f t="shared" si="9"/>
        <v>5</v>
      </c>
      <c r="F140" s="460" t="str">
        <f>IF($C$119=1,"",INDEX(Ввод!$AP102:$BI102,,F$119))</f>
        <v/>
      </c>
      <c r="G140" s="412" t="str">
        <f>IF($C$119=1,"",INDEX(Ввод!$AP102:$BI102,,G$119))</f>
        <v/>
      </c>
      <c r="H140" s="460" t="str">
        <f>IF($C$119=1,INDEX(Ввод!$AP102:$BI102,,F$119),INDEX(Ввод!$AP102:$BI102,,H$119))</f>
        <v>·</v>
      </c>
      <c r="I140" s="412" t="str">
        <f>IF($C$119=1,INDEX(Ввод!$AP102:$BI102,,G$119),INDEX(Ввод!$AP102:$BI102,,I$119))</f>
        <v>··</v>
      </c>
      <c r="J140" s="460" t="str">
        <f>IF($C$119=1,INDEX(Ввод!$AP102:$BI102,,H$119),INDEX(Ввод!$AP102:$BI102,,J$119))</f>
        <v>··</v>
      </c>
      <c r="K140" s="412" t="str">
        <f>IF($C$119=1,INDEX(Ввод!$AP102:$BI102,,I$119),INDEX(Ввод!$AP102:$BI102,,K$119))</f>
        <v>··</v>
      </c>
      <c r="L140" s="431" t="str">
        <f>IF($C$119=1,"",INDEX(Ввод!$AP102:$FE102,,L$119))</f>
        <v/>
      </c>
      <c r="M140" s="432" t="str">
        <f>IF($C$119=1,"",INDEX(Ввод!$AP102:$FE102,,M$119))</f>
        <v/>
      </c>
      <c r="N140" s="431">
        <f>IF($C$119=1,INDEX(Ввод!$AP102:$FE102,,L$119),INDEX(Ввод!$AP102:$FE102,,N$119))</f>
        <v>2</v>
      </c>
      <c r="O140" s="432">
        <f>IF($C$119=1,INDEX(Ввод!$AP102:$FE102,,M$119),INDEX(Ввод!$AP102:$FE102,,O$119))</f>
        <v>10</v>
      </c>
      <c r="P140" s="431">
        <f>IF($C$119=1,INDEX(Ввод!$AP102:$FE102,,N$119),INDEX(Ввод!$AP102:$FE102,,P$119))</f>
        <v>3</v>
      </c>
      <c r="Q140" s="433">
        <f>IF($C$119=1,INDEX(Ввод!$AP102:$FE102,,O$119),INDEX(Ввод!$AP102:$FE102,,Q$119))</f>
        <v>10</v>
      </c>
      <c r="R140" s="650" t="str">
        <f>IF($C$119=1,"",INDEX(Ввод!$AP102:$FE102,,R$119))</f>
        <v/>
      </c>
      <c r="S140" s="651" t="str">
        <f>IF($C$119=1,"",INDEX(Ввод!$AP102:$FE102,,S$119))</f>
        <v/>
      </c>
      <c r="T140" s="650">
        <f>IF($C$119=1,INDEX(Ввод!$AP102:$FE102,,R$119),INDEX(Ввод!$AP102:$FE102,,T$119))</f>
        <v>11.9</v>
      </c>
      <c r="U140" s="651">
        <f>IF($C$119=1,INDEX(Ввод!$AP102:$FE102,,S$119),INDEX(Ввод!$AP102:$FE102,,U$119))</f>
        <v>11.6</v>
      </c>
      <c r="V140" s="650">
        <f>IF($C$119=1,INDEX(Ввод!$AP102:$FE102,,T$119),INDEX(Ввод!$AP102:$FE102,,V$119))</f>
        <v>12.2</v>
      </c>
      <c r="W140" s="651">
        <f>IF($C$119=1,INDEX(Ввод!$AP102:$FE102,,U$119),INDEX(Ввод!$AP102:$FE102,,W$119))</f>
        <v>12.7</v>
      </c>
      <c r="X140" s="434" t="str">
        <f>CHOOSE(Ввод!$FG$22,IF($C$119=1,"",INDEX(Ввод!$AP232:$CC232,,X$118)),IF($C$119=1,"",INDEX(Ввод!$AP232:$CC232,,X$119)))</f>
        <v/>
      </c>
      <c r="Y140" s="417" t="str">
        <f>CHOOSE(Ввод!$FG$22,IF($C$119=1,"",INDEX(Ввод!$AP232:$CC232,,Y$118)),IF($C$119=1,"",INDEX(Ввод!$AP232:$CC232,,Y$119)))</f>
        <v/>
      </c>
      <c r="Z140" s="434" t="str">
        <f>CHOOSE(Ввод!$FG$22,IF($C$119=1,INDEX(Ввод!$AP232:$CC232,,X$118),INDEX(Ввод!$AP232:$CC232,,Z$118)),IF($C$119=1,INDEX(Ввод!$AP232:$CC232,,X$119),INDEX(Ввод!$AP232:$CC232,,Z$119)))</f>
        <v>-</v>
      </c>
      <c r="AA140" s="417" t="str">
        <f>CHOOSE(Ввод!$FG$22,IF($C$119=1,INDEX(Ввод!$AP232:$CC232,,Y$118),INDEX(Ввод!$AP232:$CC232,,AA$118)),IF($C$119=1,INDEX(Ввод!$AP232:$CC232,,Y$119),INDEX(Ввод!$AP232:$CC232,,AA$119)))</f>
        <v>-</v>
      </c>
      <c r="AB140" s="434" t="str">
        <f>CHOOSE(Ввод!$FG$22,IF($C$119=1,INDEX(Ввод!$AP232:$CC232,,Z$118),INDEX(Ввод!$AP232:$CC232,,AB$118)),IF($C$119=1,INDEX(Ввод!$AP232:$CC232,,Z$119),INDEX(Ввод!$AP232:$CC232,,AB$119)))</f>
        <v>-</v>
      </c>
      <c r="AC140" s="417" t="str">
        <f>CHOOSE(Ввод!$FG$22,IF($C$119=1,INDEX(Ввод!$AP232:$CC232,,AA$118),INDEX(Ввод!$AP232:$CC232,,AC$118)),IF($C$119=1,INDEX(Ввод!$AP232:$CC232,,AA$119),INDEX(Ввод!$AP232:$CC232,,AC$119)))</f>
        <v>-</v>
      </c>
      <c r="AD140" s="435" t="str">
        <f>IF($C$119=1,"",INDEX(Ввод!$AP102:$FE102,,AD$119))</f>
        <v/>
      </c>
      <c r="AE140" s="436" t="str">
        <f>IF($C$119=1,"",INDEX(Ввод!$AP102:$FE102,,AE$119))</f>
        <v/>
      </c>
      <c r="AF140" s="435">
        <f>IF($C$119=1,INDEX(Ввод!$AP102:$FE102,,AD$119),INDEX(Ввод!$AP102:$FE102,,AF$119))</f>
        <v>18</v>
      </c>
      <c r="AG140" s="436">
        <f>IF($C$119=1,INDEX(Ввод!$AP102:$FE102,,AE$119),INDEX(Ввод!$AP102:$FE102,,AG$119))</f>
        <v>19</v>
      </c>
      <c r="AH140" s="435">
        <f>IF($C$119=1,INDEX(Ввод!$AP102:$FE102,,AF$119),INDEX(Ввод!$AP102:$FE102,,AH$119))</f>
        <v>17</v>
      </c>
      <c r="AI140" s="436">
        <f>IF($C$119=1,INDEX(Ввод!$AP102:$FE102,,AG$119),INDEX(Ввод!$AP102:$FE102,,AI$119))</f>
        <v>18</v>
      </c>
      <c r="AJ140" s="693" t="str">
        <f>CHOOSE(Ввод!$FG$12,IF($C$119=1,"",INDEX(Ввод!$AP102:$FE102,,AJ$118)),IF($C$119=1,"",INDEX(Ввод!$AP102:$FE102,,AJ$119)))</f>
        <v/>
      </c>
      <c r="AK140" s="694" t="str">
        <f>CHOOSE(Ввод!$FG$12,IF($C$119=1,"",INDEX(Ввод!$AP102:$FE102,,AK$118)),IF($C$119=1,"",INDEX(Ввод!$AP102:$FE102,,AK$119)))</f>
        <v/>
      </c>
      <c r="AL140" s="693">
        <f>CHOOSE(Ввод!$FG$12,IF($C$119=1,INDEX(Ввод!$AP102:$FE102,,AJ$118),INDEX(Ввод!$AP102:$FE102,,AL$118)),IF($C$119=1,INDEX(Ввод!$AP102:$FE102,,AJ$119),INDEX(Ввод!$AP102:$FE102,,AL$119)))</f>
        <v>9.9</v>
      </c>
      <c r="AM140" s="694">
        <f>CHOOSE(Ввод!$FG$12,IF($C$119=1,INDEX(Ввод!$AP102:$FE102,,AK$118),INDEX(Ввод!$AP102:$FE102,,AM$118)),IF($C$119=1,INDEX(Ввод!$AP102:$FE102,,AK$119),INDEX(Ввод!$AP102:$FE102,,AM$119)))</f>
        <v>15.6</v>
      </c>
      <c r="AN140" s="693">
        <f>CHOOSE(Ввод!$FG$12,IF($C$119=1,INDEX(Ввод!$AP102:$FE102,,AL$118),INDEX(Ввод!$AP102:$FE102,,AN$118)),IF($C$119=1,INDEX(Ввод!$AP102:$FE102,,AL$119),INDEX(Ввод!$AP102:$FE102,,AN$119)))</f>
        <v>10.199999999999999</v>
      </c>
      <c r="AO140" s="694">
        <f>CHOOSE(Ввод!$FG$12,IF($C$119=1,INDEX(Ввод!$AP102:$FE102,,AM$118),INDEX(Ввод!$AP102:$FE102,,AO$118)),IF($C$119=1,INDEX(Ввод!$AP102:$FE102,,AM$119),INDEX(Ввод!$AP102:$FE102,,AO$119)))</f>
        <v>16.7</v>
      </c>
      <c r="AP140" s="394"/>
      <c r="AQ140" s="394"/>
      <c r="AR140" s="394"/>
      <c r="AS140" s="481"/>
      <c r="AT140" s="481"/>
      <c r="AU140" s="481"/>
      <c r="AV140" s="481"/>
      <c r="AW140" s="481"/>
      <c r="AX140" s="481"/>
      <c r="AY140" s="481"/>
      <c r="AZ140" s="481"/>
      <c r="BA140" s="394"/>
      <c r="BB140" s="394"/>
      <c r="BC140" s="394"/>
      <c r="BD140" s="394"/>
      <c r="BE140" s="394"/>
      <c r="BF140" s="394"/>
      <c r="BG140" s="394"/>
      <c r="BH140" s="394"/>
      <c r="BI140" s="394"/>
      <c r="BJ140" s="394"/>
      <c r="BK140" s="394"/>
      <c r="BL140" s="394"/>
      <c r="BM140" s="394"/>
      <c r="BN140" s="394"/>
      <c r="BO140" s="394"/>
      <c r="BP140" s="394"/>
      <c r="BQ140" s="394"/>
      <c r="BR140" s="394"/>
      <c r="BS140" s="394"/>
      <c r="BT140" s="394"/>
      <c r="BU140" s="394"/>
      <c r="BV140" s="394"/>
      <c r="BW140" s="394"/>
      <c r="BX140" s="394"/>
      <c r="BY140" s="394"/>
      <c r="BZ140" s="394"/>
      <c r="CA140" s="394"/>
      <c r="CB140" s="394"/>
      <c r="CC140" s="394"/>
      <c r="CD140" s="394"/>
      <c r="CE140" s="394"/>
      <c r="CF140" s="394"/>
      <c r="CG140" s="394"/>
      <c r="CH140" s="394"/>
      <c r="CI140" s="394"/>
      <c r="CJ140" s="394"/>
      <c r="CK140" s="483"/>
      <c r="CL140" s="483"/>
    </row>
    <row r="141" spans="1:90" ht="14.25" customHeight="1" x14ac:dyDescent="0.25">
      <c r="A141" s="931">
        <f t="shared" ref="A141:E150" si="10">A102</f>
        <v>99</v>
      </c>
      <c r="B141" s="932" t="str">
        <f t="shared" si="10"/>
        <v>Заб.</v>
      </c>
      <c r="C141" s="932" t="str">
        <f t="shared" si="10"/>
        <v>Свободненский</v>
      </c>
      <c r="D141" s="933" t="str">
        <f t="shared" si="10"/>
        <v>Свободный</v>
      </c>
      <c r="E141" s="934">
        <f t="shared" si="10"/>
        <v>5</v>
      </c>
      <c r="F141" s="460" t="str">
        <f>IF($C$119=1,"",INDEX(Ввод!$AP103:$BI103,,F$119))</f>
        <v/>
      </c>
      <c r="G141" s="412" t="str">
        <f>IF($C$119=1,"",INDEX(Ввод!$AP103:$BI103,,G$119))</f>
        <v/>
      </c>
      <c r="H141" s="460" t="str">
        <f>IF($C$119=1,INDEX(Ввод!$AP103:$BI103,,F$119),INDEX(Ввод!$AP103:$BI103,,H$119))</f>
        <v/>
      </c>
      <c r="I141" s="412" t="str">
        <f>IF($C$119=1,INDEX(Ввод!$AP103:$BI103,,G$119),INDEX(Ввод!$AP103:$BI103,,I$119))</f>
        <v/>
      </c>
      <c r="J141" s="460" t="str">
        <f>IF($C$119=1,INDEX(Ввод!$AP103:$BI103,,H$119),INDEX(Ввод!$AP103:$BI103,,J$119))</f>
        <v/>
      </c>
      <c r="K141" s="412" t="str">
        <f>IF($C$119=1,INDEX(Ввод!$AP103:$BI103,,I$119),INDEX(Ввод!$AP103:$BI103,,K$119))</f>
        <v/>
      </c>
      <c r="L141" s="431" t="str">
        <f>IF($C$119=1,"",INDEX(Ввод!$AP103:$FE103,,L$119))</f>
        <v/>
      </c>
      <c r="M141" s="432" t="str">
        <f>IF($C$119=1,"",INDEX(Ввод!$AP103:$FE103,,M$119))</f>
        <v/>
      </c>
      <c r="N141" s="431">
        <f>IF($C$119=1,INDEX(Ввод!$AP103:$FE103,,L$119),INDEX(Ввод!$AP103:$FE103,,N$119))</f>
        <v>0</v>
      </c>
      <c r="O141" s="432">
        <f>IF($C$119=1,INDEX(Ввод!$AP103:$FE103,,M$119),INDEX(Ввод!$AP103:$FE103,,O$119))</f>
        <v>0</v>
      </c>
      <c r="P141" s="431">
        <f>IF($C$119=1,INDEX(Ввод!$AP103:$FE103,,N$119),INDEX(Ввод!$AP103:$FE103,,P$119))</f>
        <v>0</v>
      </c>
      <c r="Q141" s="433">
        <f>IF($C$119=1,INDEX(Ввод!$AP103:$FE103,,O$119),INDEX(Ввод!$AP103:$FE103,,Q$119))</f>
        <v>0</v>
      </c>
      <c r="R141" s="650" t="str">
        <f>IF($C$119=1,"",INDEX(Ввод!$AP103:$FE103,,R$119))</f>
        <v/>
      </c>
      <c r="S141" s="651" t="str">
        <f>IF($C$119=1,"",INDEX(Ввод!$AP103:$FE103,,S$119))</f>
        <v/>
      </c>
      <c r="T141" s="650">
        <f>IF($C$119=1,INDEX(Ввод!$AP103:$FE103,,R$119),INDEX(Ввод!$AP103:$FE103,,T$119))</f>
        <v>14.4</v>
      </c>
      <c r="U141" s="651">
        <f>IF($C$119=1,INDEX(Ввод!$AP103:$FE103,,S$119),INDEX(Ввод!$AP103:$FE103,,U$119))</f>
        <v>23.8</v>
      </c>
      <c r="V141" s="650">
        <f>IF($C$119=1,INDEX(Ввод!$AP103:$FE103,,T$119),INDEX(Ввод!$AP103:$FE103,,V$119))</f>
        <v>13.9</v>
      </c>
      <c r="W141" s="651">
        <f>IF($C$119=1,INDEX(Ввод!$AP103:$FE103,,U$119),INDEX(Ввод!$AP103:$FE103,,W$119))</f>
        <v>27.4</v>
      </c>
      <c r="X141" s="434" t="str">
        <f>CHOOSE(Ввод!$FG$22,IF($C$119=1,"",INDEX(Ввод!$AP233:$CC233,,X$118)),IF($C$119=1,"",INDEX(Ввод!$AP233:$CC233,,X$119)))</f>
        <v/>
      </c>
      <c r="Y141" s="417" t="str">
        <f>CHOOSE(Ввод!$FG$22,IF($C$119=1,"",INDEX(Ввод!$AP233:$CC233,,Y$118)),IF($C$119=1,"",INDEX(Ввод!$AP233:$CC233,,Y$119)))</f>
        <v/>
      </c>
      <c r="Z141" s="434" t="str">
        <f>CHOOSE(Ввод!$FG$22,IF($C$119=1,INDEX(Ввод!$AP233:$CC233,,X$118),INDEX(Ввод!$AP233:$CC233,,Z$118)),IF($C$119=1,INDEX(Ввод!$AP233:$CC233,,X$119),INDEX(Ввод!$AP233:$CC233,,Z$119)))</f>
        <v>-</v>
      </c>
      <c r="AA141" s="417" t="str">
        <f>CHOOSE(Ввод!$FG$22,IF($C$119=1,INDEX(Ввод!$AP233:$CC233,,Y$118),INDEX(Ввод!$AP233:$CC233,,AA$118)),IF($C$119=1,INDEX(Ввод!$AP233:$CC233,,Y$119),INDEX(Ввод!$AP233:$CC233,,AA$119)))</f>
        <v>-</v>
      </c>
      <c r="AB141" s="434" t="str">
        <f>CHOOSE(Ввод!$FG$22,IF($C$119=1,INDEX(Ввод!$AP233:$CC233,,Z$118),INDEX(Ввод!$AP233:$CC233,,AB$118)),IF($C$119=1,INDEX(Ввод!$AP233:$CC233,,Z$119),INDEX(Ввод!$AP233:$CC233,,AB$119)))</f>
        <v>-</v>
      </c>
      <c r="AC141" s="417" t="str">
        <f>CHOOSE(Ввод!$FG$22,IF($C$119=1,INDEX(Ввод!$AP233:$CC233,,AA$118),INDEX(Ввод!$AP233:$CC233,,AC$118)),IF($C$119=1,INDEX(Ввод!$AP233:$CC233,,AA$119),INDEX(Ввод!$AP233:$CC233,,AC$119)))</f>
        <v>-</v>
      </c>
      <c r="AD141" s="435" t="str">
        <f>IF($C$119=1,"",INDEX(Ввод!$AP103:$FE103,,AD$119))</f>
        <v/>
      </c>
      <c r="AE141" s="436" t="str">
        <f>IF($C$119=1,"",INDEX(Ввод!$AP103:$FE103,,AE$119))</f>
        <v/>
      </c>
      <c r="AF141" s="435">
        <f>IF($C$119=1,INDEX(Ввод!$AP103:$FE103,,AD$119),INDEX(Ввод!$AP103:$FE103,,AF$119))</f>
        <v>10</v>
      </c>
      <c r="AG141" s="436">
        <f>IF($C$119=1,INDEX(Ввод!$AP103:$FE103,,AE$119),INDEX(Ввод!$AP103:$FE103,,AG$119))</f>
        <v>8</v>
      </c>
      <c r="AH141" s="435">
        <f>IF($C$119=1,INDEX(Ввод!$AP103:$FE103,,AF$119),INDEX(Ввод!$AP103:$FE103,,AH$119))</f>
        <v>6</v>
      </c>
      <c r="AI141" s="436">
        <f>IF($C$119=1,INDEX(Ввод!$AP103:$FE103,,AG$119),INDEX(Ввод!$AP103:$FE103,,AI$119))</f>
        <v>6</v>
      </c>
      <c r="AJ141" s="693" t="str">
        <f>CHOOSE(Ввод!$FG$12,IF($C$119=1,"",INDEX(Ввод!$AP103:$FE103,,AJ$118)),IF($C$119=1,"",INDEX(Ввод!$AP103:$FE103,,AJ$119)))</f>
        <v/>
      </c>
      <c r="AK141" s="694" t="str">
        <f>CHOOSE(Ввод!$FG$12,IF($C$119=1,"",INDEX(Ввод!$AP103:$FE103,,AK$118)),IF($C$119=1,"",INDEX(Ввод!$AP103:$FE103,,AK$119)))</f>
        <v/>
      </c>
      <c r="AL141" s="693">
        <f>CHOOSE(Ввод!$FG$12,IF($C$119=1,INDEX(Ввод!$AP103:$FE103,,AJ$118),INDEX(Ввод!$AP103:$FE103,,AL$118)),IF($C$119=1,INDEX(Ввод!$AP103:$FE103,,AJ$119),INDEX(Ввод!$AP103:$FE103,,AL$119)))</f>
        <v>12.4</v>
      </c>
      <c r="AM141" s="694">
        <f>CHOOSE(Ввод!$FG$12,IF($C$119=1,INDEX(Ввод!$AP103:$FE103,,AK$118),INDEX(Ввод!$AP103:$FE103,,AM$118)),IF($C$119=1,INDEX(Ввод!$AP103:$FE103,,AK$119),INDEX(Ввод!$AP103:$FE103,,AM$119)))</f>
        <v>30.8</v>
      </c>
      <c r="AN141" s="693">
        <f>CHOOSE(Ввод!$FG$12,IF($C$119=1,INDEX(Ввод!$AP103:$FE103,,AL$118),INDEX(Ввод!$AP103:$FE103,,AN$118)),IF($C$119=1,INDEX(Ввод!$AP103:$FE103,,AL$119),INDEX(Ввод!$AP103:$FE103,,AN$119)))</f>
        <v>11.9</v>
      </c>
      <c r="AO141" s="694">
        <f>CHOOSE(Ввод!$FG$12,IF($C$119=1,INDEX(Ввод!$AP103:$FE103,,AM$118),INDEX(Ввод!$AP103:$FE103,,AO$118)),IF($C$119=1,INDEX(Ввод!$AP103:$FE103,,AM$119),INDEX(Ввод!$AP103:$FE103,,AO$119)))</f>
        <v>42.4</v>
      </c>
      <c r="AP141" s="401"/>
      <c r="AQ141" s="401"/>
      <c r="AR141" s="401"/>
      <c r="AS141" s="9"/>
      <c r="AT141" s="9"/>
      <c r="AU141" s="9"/>
      <c r="AV141" s="9"/>
      <c r="AW141" s="9"/>
      <c r="AX141" s="9"/>
      <c r="AY141" s="9"/>
      <c r="AZ141" s="9"/>
      <c r="BA141" s="401"/>
      <c r="BB141" s="401"/>
      <c r="BC141" s="401"/>
      <c r="BD141" s="401"/>
      <c r="BE141" s="401"/>
      <c r="BF141" s="401"/>
      <c r="BG141" s="401"/>
      <c r="BH141" s="401"/>
      <c r="BI141" s="401"/>
      <c r="BJ141" s="401"/>
      <c r="BK141" s="401"/>
      <c r="BL141" s="401"/>
      <c r="BM141" s="401"/>
      <c r="BN141" s="401"/>
      <c r="BO141" s="401"/>
      <c r="BP141" s="401"/>
      <c r="BQ141" s="401"/>
      <c r="BR141" s="401"/>
      <c r="BS141" s="401"/>
      <c r="BT141" s="401"/>
      <c r="BU141" s="401"/>
      <c r="BV141" s="401"/>
      <c r="BW141" s="401"/>
      <c r="BX141" s="401"/>
      <c r="BY141" s="401"/>
      <c r="BZ141" s="401"/>
      <c r="CA141" s="401"/>
      <c r="CB141" s="401"/>
      <c r="CC141" s="401"/>
      <c r="CD141" s="401"/>
      <c r="CE141" s="401"/>
      <c r="CF141" s="401"/>
      <c r="CG141" s="401"/>
      <c r="CH141" s="401"/>
      <c r="CI141" s="401"/>
      <c r="CJ141" s="401"/>
      <c r="CK141" s="483"/>
      <c r="CL141" s="483"/>
    </row>
    <row r="142" spans="1:90" ht="14.25" customHeight="1" x14ac:dyDescent="0.25">
      <c r="A142" s="931">
        <f t="shared" si="10"/>
        <v>100</v>
      </c>
      <c r="B142" s="932" t="str">
        <f t="shared" si="10"/>
        <v>Заб.</v>
      </c>
      <c r="C142" s="932" t="str">
        <f t="shared" si="10"/>
        <v>Могочинский</v>
      </c>
      <c r="D142" s="933" t="str">
        <f t="shared" si="10"/>
        <v>Сковородино</v>
      </c>
      <c r="E142" s="934">
        <f t="shared" si="10"/>
        <v>5</v>
      </c>
      <c r="F142" s="460" t="str">
        <f>IF($C$119=1,"",INDEX(Ввод!$AP104:$BI104,,F$119))</f>
        <v/>
      </c>
      <c r="G142" s="412" t="str">
        <f>IF($C$119=1,"",INDEX(Ввод!$AP104:$BI104,,G$119))</f>
        <v/>
      </c>
      <c r="H142" s="460" t="str">
        <f>IF($C$119=1,INDEX(Ввод!$AP104:$BI104,,F$119),INDEX(Ввод!$AP104:$BI104,,H$119))</f>
        <v/>
      </c>
      <c r="I142" s="412" t="str">
        <f>IF($C$119=1,INDEX(Ввод!$AP104:$BI104,,G$119),INDEX(Ввод!$AP104:$BI104,,I$119))</f>
        <v/>
      </c>
      <c r="J142" s="460" t="str">
        <f>IF($C$119=1,INDEX(Ввод!$AP104:$BI104,,H$119),INDEX(Ввод!$AP104:$BI104,,J$119))</f>
        <v/>
      </c>
      <c r="K142" s="412" t="str">
        <f>IF($C$119=1,INDEX(Ввод!$AP104:$BI104,,I$119),INDEX(Ввод!$AP104:$BI104,,K$119))</f>
        <v/>
      </c>
      <c r="L142" s="431" t="str">
        <f>IF($C$119=1,"",INDEX(Ввод!$AP104:$FE104,,L$119))</f>
        <v/>
      </c>
      <c r="M142" s="432" t="str">
        <f>IF($C$119=1,"",INDEX(Ввод!$AP104:$FE104,,M$119))</f>
        <v/>
      </c>
      <c r="N142" s="431">
        <f>IF($C$119=1,INDEX(Ввод!$AP104:$FE104,,L$119),INDEX(Ввод!$AP104:$FE104,,N$119))</f>
        <v>0</v>
      </c>
      <c r="O142" s="432">
        <f>IF($C$119=1,INDEX(Ввод!$AP104:$FE104,,M$119),INDEX(Ввод!$AP104:$FE104,,O$119))</f>
        <v>0</v>
      </c>
      <c r="P142" s="431">
        <f>IF($C$119=1,INDEX(Ввод!$AP104:$FE104,,N$119),INDEX(Ввод!$AP104:$FE104,,P$119))</f>
        <v>0</v>
      </c>
      <c r="Q142" s="433">
        <f>IF($C$119=1,INDEX(Ввод!$AP104:$FE104,,O$119),INDEX(Ввод!$AP104:$FE104,,Q$119))</f>
        <v>0</v>
      </c>
      <c r="R142" s="650" t="str">
        <f>IF($C$119=1,"",INDEX(Ввод!$AP104:$FE104,,R$119))</f>
        <v/>
      </c>
      <c r="S142" s="651" t="str">
        <f>IF($C$119=1,"",INDEX(Ввод!$AP104:$FE104,,S$119))</f>
        <v/>
      </c>
      <c r="T142" s="650">
        <f>IF($C$119=1,INDEX(Ввод!$AP104:$FE104,,R$119),INDEX(Ввод!$AP104:$FE104,,T$119))</f>
        <v>4.3</v>
      </c>
      <c r="U142" s="651">
        <f>IF($C$119=1,INDEX(Ввод!$AP104:$FE104,,S$119),INDEX(Ввод!$AP104:$FE104,,U$119))</f>
        <v>25.8</v>
      </c>
      <c r="V142" s="650">
        <f>IF($C$119=1,INDEX(Ввод!$AP104:$FE104,,T$119),INDEX(Ввод!$AP104:$FE104,,V$119))</f>
        <v>10.9</v>
      </c>
      <c r="W142" s="651">
        <f>IF($C$119=1,INDEX(Ввод!$AP104:$FE104,,U$119),INDEX(Ввод!$AP104:$FE104,,W$119))</f>
        <v>28.4</v>
      </c>
      <c r="X142" s="434" t="str">
        <f>CHOOSE(Ввод!$FG$22,IF($C$119=1,"",INDEX(Ввод!$AP234:$CC234,,X$118)),IF($C$119=1,"",INDEX(Ввод!$AP234:$CC234,,X$119)))</f>
        <v/>
      </c>
      <c r="Y142" s="417" t="str">
        <f>CHOOSE(Ввод!$FG$22,IF($C$119=1,"",INDEX(Ввод!$AP234:$CC234,,Y$118)),IF($C$119=1,"",INDEX(Ввод!$AP234:$CC234,,Y$119)))</f>
        <v/>
      </c>
      <c r="Z142" s="434" t="str">
        <f>CHOOSE(Ввод!$FG$22,IF($C$119=1,INDEX(Ввод!$AP234:$CC234,,X$118),INDEX(Ввод!$AP234:$CC234,,Z$118)),IF($C$119=1,INDEX(Ввод!$AP234:$CC234,,X$119),INDEX(Ввод!$AP234:$CC234,,Z$119)))</f>
        <v>-</v>
      </c>
      <c r="AA142" s="417" t="str">
        <f>CHOOSE(Ввод!$FG$22,IF($C$119=1,INDEX(Ввод!$AP234:$CC234,,Y$118),INDEX(Ввод!$AP234:$CC234,,AA$118)),IF($C$119=1,INDEX(Ввод!$AP234:$CC234,,Y$119),INDEX(Ввод!$AP234:$CC234,,AA$119)))</f>
        <v>-</v>
      </c>
      <c r="AB142" s="434" t="str">
        <f>CHOOSE(Ввод!$FG$22,IF($C$119=1,INDEX(Ввод!$AP234:$CC234,,Z$118),INDEX(Ввод!$AP234:$CC234,,AB$118)),IF($C$119=1,INDEX(Ввод!$AP234:$CC234,,Z$119),INDEX(Ввод!$AP234:$CC234,,AB$119)))</f>
        <v>-</v>
      </c>
      <c r="AC142" s="417" t="str">
        <f>CHOOSE(Ввод!$FG$22,IF($C$119=1,INDEX(Ввод!$AP234:$CC234,,AA$118),INDEX(Ввод!$AP234:$CC234,,AC$118)),IF($C$119=1,INDEX(Ввод!$AP234:$CC234,,AA$119),INDEX(Ввод!$AP234:$CC234,,AC$119)))</f>
        <v>-</v>
      </c>
      <c r="AD142" s="435" t="str">
        <f>IF($C$119=1,"",INDEX(Ввод!$AP104:$FE104,,AD$119))</f>
        <v/>
      </c>
      <c r="AE142" s="436" t="str">
        <f>IF($C$119=1,"",INDEX(Ввод!$AP104:$FE104,,AE$119))</f>
        <v/>
      </c>
      <c r="AF142" s="435">
        <f>IF($C$119=1,INDEX(Ввод!$AP104:$FE104,,AD$119),INDEX(Ввод!$AP104:$FE104,,AF$119))</f>
        <v>6</v>
      </c>
      <c r="AG142" s="436">
        <f>IF($C$119=1,INDEX(Ввод!$AP104:$FE104,,AE$119),INDEX(Ввод!$AP104:$FE104,,AG$119))</f>
        <v>5</v>
      </c>
      <c r="AH142" s="435">
        <f>IF($C$119=1,INDEX(Ввод!$AP104:$FE104,,AF$119),INDEX(Ввод!$AP104:$FE104,,AH$119))</f>
        <v>5</v>
      </c>
      <c r="AI142" s="436">
        <f>IF($C$119=1,INDEX(Ввод!$AP104:$FE104,,AG$119),INDEX(Ввод!$AP104:$FE104,,AI$119))</f>
        <v>5</v>
      </c>
      <c r="AJ142" s="693" t="str">
        <f>CHOOSE(Ввод!$FG$12,IF($C$119=1,"",INDEX(Ввод!$AP104:$FE104,,AJ$118)),IF($C$119=1,"",INDEX(Ввод!$AP104:$FE104,,AJ$119)))</f>
        <v/>
      </c>
      <c r="AK142" s="694" t="str">
        <f>CHOOSE(Ввод!$FG$12,IF($C$119=1,"",INDEX(Ввод!$AP104:$FE104,,AK$118)),IF($C$119=1,"",INDEX(Ввод!$AP104:$FE104,,AK$119)))</f>
        <v/>
      </c>
      <c r="AL142" s="693">
        <f>CHOOSE(Ввод!$FG$12,IF($C$119=1,INDEX(Ввод!$AP104:$FE104,,AJ$118),INDEX(Ввод!$AP104:$FE104,,AL$118)),IF($C$119=1,INDEX(Ввод!$AP104:$FE104,,AJ$119),INDEX(Ввод!$AP104:$FE104,,AL$119)))</f>
        <v>2.2999999999999998</v>
      </c>
      <c r="AM142" s="694">
        <f>CHOOSE(Ввод!$FG$12,IF($C$119=1,INDEX(Ввод!$AP104:$FE104,,AK$118),INDEX(Ввод!$AP104:$FE104,,AM$118)),IF($C$119=1,INDEX(Ввод!$AP104:$FE104,,AK$119),INDEX(Ввод!$AP104:$FE104,,AM$119)))</f>
        <v>40.799999999999997</v>
      </c>
      <c r="AN142" s="693">
        <f>CHOOSE(Ввод!$FG$12,IF($C$119=1,INDEX(Ввод!$AP104:$FE104,,AL$118),INDEX(Ввод!$AP104:$FE104,,AN$118)),IF($C$119=1,INDEX(Ввод!$AP104:$FE104,,AL$119),INDEX(Ввод!$AP104:$FE104,,AN$119)))</f>
        <v>8.9</v>
      </c>
      <c r="AO142" s="694">
        <f>CHOOSE(Ввод!$FG$12,IF($C$119=1,INDEX(Ввод!$AP104:$FE104,,AM$118),INDEX(Ввод!$AP104:$FE104,,AO$118)),IF($C$119=1,INDEX(Ввод!$AP104:$FE104,,AM$119),INDEX(Ввод!$AP104:$FE104,,AO$119)))</f>
        <v>43.4</v>
      </c>
      <c r="AP142" s="27"/>
      <c r="AQ142" s="27"/>
      <c r="AR142" s="27"/>
      <c r="AS142" s="9"/>
      <c r="AT142" s="9"/>
      <c r="AU142" s="9"/>
      <c r="AV142" s="9"/>
      <c r="AW142" s="9"/>
      <c r="AX142" s="9"/>
      <c r="AY142" s="9"/>
      <c r="AZ142" s="9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482"/>
      <c r="CK142" s="483"/>
      <c r="CL142" s="483"/>
    </row>
    <row r="143" spans="1:90" ht="14.25" customHeight="1" x14ac:dyDescent="0.25">
      <c r="A143" s="931">
        <f t="shared" si="10"/>
        <v>101</v>
      </c>
      <c r="B143" s="932" t="str">
        <f t="shared" si="10"/>
        <v>Заб.</v>
      </c>
      <c r="C143" s="932" t="str">
        <f t="shared" si="10"/>
        <v>Читинский</v>
      </c>
      <c r="D143" s="933" t="str">
        <f t="shared" si="10"/>
        <v>Петровский Завод</v>
      </c>
      <c r="E143" s="934">
        <f t="shared" si="10"/>
        <v>6</v>
      </c>
      <c r="F143" s="460" t="str">
        <f>IF($C$119=1,"",INDEX(Ввод!$AP105:$BI105,,F$119))</f>
        <v/>
      </c>
      <c r="G143" s="412" t="str">
        <f>IF($C$119=1,"",INDEX(Ввод!$AP105:$BI105,,G$119))</f>
        <v/>
      </c>
      <c r="H143" s="460" t="str">
        <f>IF($C$119=1,INDEX(Ввод!$AP105:$BI105,,F$119),INDEX(Ввод!$AP105:$BI105,,H$119))</f>
        <v/>
      </c>
      <c r="I143" s="412" t="str">
        <f>IF($C$119=1,INDEX(Ввод!$AP105:$BI105,,G$119),INDEX(Ввод!$AP105:$BI105,,I$119))</f>
        <v/>
      </c>
      <c r="J143" s="460" t="str">
        <f>IF($C$119=1,INDEX(Ввод!$AP105:$BI105,,H$119),INDEX(Ввод!$AP105:$BI105,,J$119))</f>
        <v/>
      </c>
      <c r="K143" s="412" t="str">
        <f>IF($C$119=1,INDEX(Ввод!$AP105:$BI105,,I$119),INDEX(Ввод!$AP105:$BI105,,K$119))</f>
        <v>··</v>
      </c>
      <c r="L143" s="431" t="str">
        <f>IF($C$119=1,"",INDEX(Ввод!$AP105:$FE105,,L$119))</f>
        <v/>
      </c>
      <c r="M143" s="432" t="str">
        <f>IF($C$119=1,"",INDEX(Ввод!$AP105:$FE105,,M$119))</f>
        <v/>
      </c>
      <c r="N143" s="431">
        <f>IF($C$119=1,INDEX(Ввод!$AP105:$FE105,,L$119),INDEX(Ввод!$AP105:$FE105,,N$119))</f>
        <v>0</v>
      </c>
      <c r="O143" s="432">
        <f>IF($C$119=1,INDEX(Ввод!$AP105:$FE105,,M$119),INDEX(Ввод!$AP105:$FE105,,O$119))</f>
        <v>0</v>
      </c>
      <c r="P143" s="431">
        <f>IF($C$119=1,INDEX(Ввод!$AP105:$FE105,,N$119),INDEX(Ввод!$AP105:$FE105,,P$119))</f>
        <v>0</v>
      </c>
      <c r="Q143" s="433">
        <f>IF($C$119=1,INDEX(Ввод!$AP105:$FE105,,O$119),INDEX(Ввод!$AP105:$FE105,,Q$119))</f>
        <v>5</v>
      </c>
      <c r="R143" s="650" t="str">
        <f>IF($C$119=1,"",INDEX(Ввод!$AP105:$FE105,,R$119))</f>
        <v/>
      </c>
      <c r="S143" s="651" t="str">
        <f>IF($C$119=1,"",INDEX(Ввод!$AP105:$FE105,,S$119))</f>
        <v/>
      </c>
      <c r="T143" s="650">
        <f>IF($C$119=1,INDEX(Ввод!$AP105:$FE105,,R$119),INDEX(Ввод!$AP105:$FE105,,T$119))</f>
        <v>5.6</v>
      </c>
      <c r="U143" s="651">
        <f>IF($C$119=1,INDEX(Ввод!$AP105:$FE105,,S$119),INDEX(Ввод!$AP105:$FE105,,U$119))</f>
        <v>23.8</v>
      </c>
      <c r="V143" s="650">
        <f>IF($C$119=1,INDEX(Ввод!$AP105:$FE105,,T$119),INDEX(Ввод!$AP105:$FE105,,V$119))</f>
        <v>5.4</v>
      </c>
      <c r="W143" s="651">
        <f>IF($C$119=1,INDEX(Ввод!$AP105:$FE105,,U$119),INDEX(Ввод!$AP105:$FE105,,W$119))</f>
        <v>11</v>
      </c>
      <c r="X143" s="434" t="str">
        <f>CHOOSE(Ввод!$FG$22,IF($C$119=1,"",INDEX(Ввод!$AP235:$CC235,,X$118)),IF($C$119=1,"",INDEX(Ввод!$AP235:$CC235,,X$119)))</f>
        <v/>
      </c>
      <c r="Y143" s="417" t="str">
        <f>CHOOSE(Ввод!$FG$22,IF($C$119=1,"",INDEX(Ввод!$AP235:$CC235,,Y$118)),IF($C$119=1,"",INDEX(Ввод!$AP235:$CC235,,Y$119)))</f>
        <v/>
      </c>
      <c r="Z143" s="434" t="str">
        <f>CHOOSE(Ввод!$FG$22,IF($C$119=1,INDEX(Ввод!$AP235:$CC235,,X$118),INDEX(Ввод!$AP235:$CC235,,Z$118)),IF($C$119=1,INDEX(Ввод!$AP235:$CC235,,X$119),INDEX(Ввод!$AP235:$CC235,,Z$119)))</f>
        <v>-</v>
      </c>
      <c r="AA143" s="417" t="str">
        <f>CHOOSE(Ввод!$FG$22,IF($C$119=1,INDEX(Ввод!$AP235:$CC235,,Y$118),INDEX(Ввод!$AP235:$CC235,,AA$118)),IF($C$119=1,INDEX(Ввод!$AP235:$CC235,,Y$119),INDEX(Ввод!$AP235:$CC235,,AA$119)))</f>
        <v>-</v>
      </c>
      <c r="AB143" s="434" t="str">
        <f>CHOOSE(Ввод!$FG$22,IF($C$119=1,INDEX(Ввод!$AP235:$CC235,,Z$118),INDEX(Ввод!$AP235:$CC235,,AB$118)),IF($C$119=1,INDEX(Ввод!$AP235:$CC235,,Z$119),INDEX(Ввод!$AP235:$CC235,,AB$119)))</f>
        <v>-</v>
      </c>
      <c r="AC143" s="417" t="str">
        <f>CHOOSE(Ввод!$FG$22,IF($C$119=1,INDEX(Ввод!$AP235:$CC235,,AA$118),INDEX(Ввод!$AP235:$CC235,,AC$118)),IF($C$119=1,INDEX(Ввод!$AP235:$CC235,,AA$119),INDEX(Ввод!$AP235:$CC235,,AC$119)))</f>
        <v>-</v>
      </c>
      <c r="AD143" s="435" t="str">
        <f>IF($C$119=1,"",INDEX(Ввод!$AP105:$FE105,,AD$119))</f>
        <v/>
      </c>
      <c r="AE143" s="436" t="str">
        <f>IF($C$119=1,"",INDEX(Ввод!$AP105:$FE105,,AE$119))</f>
        <v/>
      </c>
      <c r="AF143" s="435">
        <f>IF($C$119=1,INDEX(Ввод!$AP105:$FE105,,AD$119),INDEX(Ввод!$AP105:$FE105,,AF$119))</f>
        <v>9</v>
      </c>
      <c r="AG143" s="436">
        <f>IF($C$119=1,INDEX(Ввод!$AP105:$FE105,,AE$119),INDEX(Ввод!$AP105:$FE105,,AG$119))</f>
        <v>7</v>
      </c>
      <c r="AH143" s="435">
        <f>IF($C$119=1,INDEX(Ввод!$AP105:$FE105,,AF$119),INDEX(Ввод!$AP105:$FE105,,AH$119))</f>
        <v>9</v>
      </c>
      <c r="AI143" s="436">
        <f>IF($C$119=1,INDEX(Ввод!$AP105:$FE105,,AG$119),INDEX(Ввод!$AP105:$FE105,,AI$119))</f>
        <v>11</v>
      </c>
      <c r="AJ143" s="693" t="str">
        <f>CHOOSE(Ввод!$FG$12,IF($C$119=1,"",INDEX(Ввод!$AP105:$FE105,,AJ$118)),IF($C$119=1,"",INDEX(Ввод!$AP105:$FE105,,AJ$119)))</f>
        <v/>
      </c>
      <c r="AK143" s="694" t="str">
        <f>CHOOSE(Ввод!$FG$12,IF($C$119=1,"",INDEX(Ввод!$AP105:$FE105,,AK$118)),IF($C$119=1,"",INDEX(Ввод!$AP105:$FE105,,AK$119)))</f>
        <v/>
      </c>
      <c r="AL143" s="693">
        <f>CHOOSE(Ввод!$FG$12,IF($C$119=1,INDEX(Ввод!$AP105:$FE105,,AJ$118),INDEX(Ввод!$AP105:$FE105,,AL$118)),IF($C$119=1,INDEX(Ввод!$AP105:$FE105,,AJ$119),INDEX(Ввод!$AP105:$FE105,,AL$119)))</f>
        <v>3.5999999999999996</v>
      </c>
      <c r="AM143" s="694">
        <f>CHOOSE(Ввод!$FG$12,IF($C$119=1,INDEX(Ввод!$AP105:$FE105,,AK$118),INDEX(Ввод!$AP105:$FE105,,AM$118)),IF($C$119=1,INDEX(Ввод!$AP105:$FE105,,AK$119),INDEX(Ввод!$AP105:$FE105,,AM$119)))</f>
        <v>38.799999999999997</v>
      </c>
      <c r="AN143" s="693">
        <f>CHOOSE(Ввод!$FG$12,IF($C$119=1,INDEX(Ввод!$AP105:$FE105,,AL$118),INDEX(Ввод!$AP105:$FE105,,AN$118)),IF($C$119=1,INDEX(Ввод!$AP105:$FE105,,AL$119),INDEX(Ввод!$AP105:$FE105,,AN$119)))</f>
        <v>3.4000000000000004</v>
      </c>
      <c r="AO143" s="694">
        <f>CHOOSE(Ввод!$FG$12,IF($C$119=1,INDEX(Ввод!$AP105:$FE105,,AM$118),INDEX(Ввод!$AP105:$FE105,,AO$118)),IF($C$119=1,INDEX(Ввод!$AP105:$FE105,,AM$119),INDEX(Ввод!$AP105:$FE105,,AO$119)))</f>
        <v>15</v>
      </c>
      <c r="AP143" s="23"/>
      <c r="AQ143" s="23"/>
      <c r="AR143" s="23"/>
      <c r="AS143" s="394"/>
      <c r="AT143" s="394"/>
      <c r="AU143" s="394"/>
      <c r="AV143" s="394"/>
      <c r="AW143" s="394"/>
      <c r="AX143" s="394"/>
      <c r="AY143" s="394"/>
      <c r="AZ143" s="394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483"/>
      <c r="CL143" s="483"/>
    </row>
    <row r="144" spans="1:90" ht="14.25" customHeight="1" x14ac:dyDescent="0.25">
      <c r="A144" s="931">
        <f t="shared" si="10"/>
        <v>102</v>
      </c>
      <c r="B144" s="932" t="str">
        <f t="shared" si="10"/>
        <v>Заб.</v>
      </c>
      <c r="C144" s="932" t="str">
        <f t="shared" si="10"/>
        <v>Могочинский</v>
      </c>
      <c r="D144" s="933" t="str">
        <f t="shared" si="10"/>
        <v>Ерофей Павлович</v>
      </c>
      <c r="E144" s="934">
        <f t="shared" si="10"/>
        <v>6</v>
      </c>
      <c r="F144" s="460" t="str">
        <f>IF($C$119=1,"",INDEX(Ввод!$AP106:$BI106,,F$119))</f>
        <v/>
      </c>
      <c r="G144" s="412" t="str">
        <f>IF($C$119=1,"",INDEX(Ввод!$AP106:$BI106,,G$119))</f>
        <v/>
      </c>
      <c r="H144" s="460" t="str">
        <f>IF($C$119=1,INDEX(Ввод!$AP106:$BI106,,F$119),INDEX(Ввод!$AP106:$BI106,,H$119))</f>
        <v/>
      </c>
      <c r="I144" s="412" t="str">
        <f>IF($C$119=1,INDEX(Ввод!$AP106:$BI106,,G$119),INDEX(Ввод!$AP106:$BI106,,I$119))</f>
        <v/>
      </c>
      <c r="J144" s="460" t="str">
        <f>IF($C$119=1,INDEX(Ввод!$AP106:$BI106,,H$119),INDEX(Ввод!$AP106:$BI106,,J$119))</f>
        <v/>
      </c>
      <c r="K144" s="412" t="str">
        <f>IF($C$119=1,INDEX(Ввод!$AP106:$BI106,,I$119),INDEX(Ввод!$AP106:$BI106,,K$119))</f>
        <v/>
      </c>
      <c r="L144" s="431" t="str">
        <f>IF($C$119=1,"",INDEX(Ввод!$AP106:$FE106,,L$119))</f>
        <v/>
      </c>
      <c r="M144" s="432" t="str">
        <f>IF($C$119=1,"",INDEX(Ввод!$AP106:$FE106,,M$119))</f>
        <v/>
      </c>
      <c r="N144" s="431">
        <f>IF($C$119=1,INDEX(Ввод!$AP106:$FE106,,L$119),INDEX(Ввод!$AP106:$FE106,,N$119))</f>
        <v>0</v>
      </c>
      <c r="O144" s="432">
        <f>IF($C$119=1,INDEX(Ввод!$AP106:$FE106,,M$119),INDEX(Ввод!$AP106:$FE106,,O$119))</f>
        <v>0</v>
      </c>
      <c r="P144" s="431">
        <f>IF($C$119=1,INDEX(Ввод!$AP106:$FE106,,N$119),INDEX(Ввод!$AP106:$FE106,,P$119))</f>
        <v>0</v>
      </c>
      <c r="Q144" s="433">
        <f>IF($C$119=1,INDEX(Ввод!$AP106:$FE106,,O$119),INDEX(Ввод!$AP106:$FE106,,Q$119))</f>
        <v>0</v>
      </c>
      <c r="R144" s="650" t="str">
        <f>IF($C$119=1,"",INDEX(Ввод!$AP106:$FE106,,R$119))</f>
        <v/>
      </c>
      <c r="S144" s="651" t="str">
        <f>IF($C$119=1,"",INDEX(Ввод!$AP106:$FE106,,S$119))</f>
        <v/>
      </c>
      <c r="T144" s="650">
        <f>IF($C$119=1,INDEX(Ввод!$AP106:$FE106,,R$119),INDEX(Ввод!$AP106:$FE106,,T$119))</f>
        <v>5.6999999999999993</v>
      </c>
      <c r="U144" s="651">
        <f>IF($C$119=1,INDEX(Ввод!$AP106:$FE106,,S$119),INDEX(Ввод!$AP106:$FE106,,U$119))</f>
        <v>25.1</v>
      </c>
      <c r="V144" s="650">
        <f>IF($C$119=1,INDEX(Ввод!$AP106:$FE106,,T$119),INDEX(Ввод!$AP106:$FE106,,V$119))</f>
        <v>11.4</v>
      </c>
      <c r="W144" s="651">
        <f>IF($C$119=1,INDEX(Ввод!$AP106:$FE106,,U$119),INDEX(Ввод!$AP106:$FE106,,W$119))</f>
        <v>28.6</v>
      </c>
      <c r="X144" s="434" t="str">
        <f>CHOOSE(Ввод!$FG$22,IF($C$119=1,"",INDEX(Ввод!$AP236:$CC236,,X$118)),IF($C$119=1,"",INDEX(Ввод!$AP236:$CC236,,X$119)))</f>
        <v/>
      </c>
      <c r="Y144" s="417" t="str">
        <f>CHOOSE(Ввод!$FG$22,IF($C$119=1,"",INDEX(Ввод!$AP236:$CC236,,Y$118)),IF($C$119=1,"",INDEX(Ввод!$AP236:$CC236,,Y$119)))</f>
        <v/>
      </c>
      <c r="Z144" s="434" t="str">
        <f>CHOOSE(Ввод!$FG$22,IF($C$119=1,INDEX(Ввод!$AP236:$CC236,,X$118),INDEX(Ввод!$AP236:$CC236,,Z$118)),IF($C$119=1,INDEX(Ввод!$AP236:$CC236,,X$119),INDEX(Ввод!$AP236:$CC236,,Z$119)))</f>
        <v>-</v>
      </c>
      <c r="AA144" s="417" t="str">
        <f>CHOOSE(Ввод!$FG$22,IF($C$119=1,INDEX(Ввод!$AP236:$CC236,,Y$118),INDEX(Ввод!$AP236:$CC236,,AA$118)),IF($C$119=1,INDEX(Ввод!$AP236:$CC236,,Y$119),INDEX(Ввод!$AP236:$CC236,,AA$119)))</f>
        <v>-</v>
      </c>
      <c r="AB144" s="434" t="str">
        <f>CHOOSE(Ввод!$FG$22,IF($C$119=1,INDEX(Ввод!$AP236:$CC236,,Z$118),INDEX(Ввод!$AP236:$CC236,,AB$118)),IF($C$119=1,INDEX(Ввод!$AP236:$CC236,,Z$119),INDEX(Ввод!$AP236:$CC236,,AB$119)))</f>
        <v>-</v>
      </c>
      <c r="AC144" s="417" t="str">
        <f>CHOOSE(Ввод!$FG$22,IF($C$119=1,INDEX(Ввод!$AP236:$CC236,,AA$118),INDEX(Ввод!$AP236:$CC236,,AC$118)),IF($C$119=1,INDEX(Ввод!$AP236:$CC236,,AA$119),INDEX(Ввод!$AP236:$CC236,,AC$119)))</f>
        <v>-</v>
      </c>
      <c r="AD144" s="435" t="str">
        <f>IF($C$119=1,"",INDEX(Ввод!$AP106:$FE106,,AD$119))</f>
        <v/>
      </c>
      <c r="AE144" s="436" t="str">
        <f>IF($C$119=1,"",INDEX(Ввод!$AP106:$FE106,,AE$119))</f>
        <v/>
      </c>
      <c r="AF144" s="435">
        <f>IF($C$119=1,INDEX(Ввод!$AP106:$FE106,,AD$119),INDEX(Ввод!$AP106:$FE106,,AF$119))</f>
        <v>8</v>
      </c>
      <c r="AG144" s="436">
        <f>IF($C$119=1,INDEX(Ввод!$AP106:$FE106,,AE$119),INDEX(Ввод!$AP106:$FE106,,AG$119))</f>
        <v>5</v>
      </c>
      <c r="AH144" s="435">
        <f>IF($C$119=1,INDEX(Ввод!$AP106:$FE106,,AF$119),INDEX(Ввод!$AP106:$FE106,,AH$119))</f>
        <v>4</v>
      </c>
      <c r="AI144" s="436">
        <f>IF($C$119=1,INDEX(Ввод!$AP106:$FE106,,AG$119),INDEX(Ввод!$AP106:$FE106,,AI$119))</f>
        <v>4</v>
      </c>
      <c r="AJ144" s="693" t="str">
        <f>CHOOSE(Ввод!$FG$12,IF($C$119=1,"",INDEX(Ввод!$AP106:$FE106,,AJ$118)),IF($C$119=1,"",INDEX(Ввод!$AP106:$FE106,,AJ$119)))</f>
        <v/>
      </c>
      <c r="AK144" s="694" t="str">
        <f>CHOOSE(Ввод!$FG$12,IF($C$119=1,"",INDEX(Ввод!$AP106:$FE106,,AK$118)),IF($C$119=1,"",INDEX(Ввод!$AP106:$FE106,,AK$119)))</f>
        <v/>
      </c>
      <c r="AL144" s="693">
        <f>CHOOSE(Ввод!$FG$12,IF($C$119=1,INDEX(Ввод!$AP106:$FE106,,AJ$118),INDEX(Ввод!$AP106:$FE106,,AL$118)),IF($C$119=1,INDEX(Ввод!$AP106:$FE106,,AJ$119),INDEX(Ввод!$AP106:$FE106,,AL$119)))</f>
        <v>3.6999999999999993</v>
      </c>
      <c r="AM144" s="694">
        <f>CHOOSE(Ввод!$FG$12,IF($C$119=1,INDEX(Ввод!$AP106:$FE106,,AK$118),INDEX(Ввод!$AP106:$FE106,,AM$118)),IF($C$119=1,INDEX(Ввод!$AP106:$FE106,,AK$119),INDEX(Ввод!$AP106:$FE106,,AM$119)))</f>
        <v>40.1</v>
      </c>
      <c r="AN144" s="693">
        <f>CHOOSE(Ввод!$FG$12,IF($C$119=1,INDEX(Ввод!$AP106:$FE106,,AL$118),INDEX(Ввод!$AP106:$FE106,,AN$118)),IF($C$119=1,INDEX(Ввод!$AP106:$FE106,,AL$119),INDEX(Ввод!$AP106:$FE106,,AN$119)))</f>
        <v>9.4</v>
      </c>
      <c r="AO144" s="694">
        <f>CHOOSE(Ввод!$FG$12,IF($C$119=1,INDEX(Ввод!$AP106:$FE106,,AM$118),INDEX(Ввод!$AP106:$FE106,,AO$118)),IF($C$119=1,INDEX(Ввод!$AP106:$FE106,,AM$119),INDEX(Ввод!$AP106:$FE106,,AO$119)))</f>
        <v>43.6</v>
      </c>
      <c r="AP144" s="23"/>
      <c r="AQ144" s="23"/>
      <c r="AR144" s="23"/>
      <c r="AS144" s="401"/>
      <c r="AT144" s="401"/>
      <c r="AU144" s="401"/>
      <c r="AV144" s="401"/>
      <c r="AW144" s="401"/>
      <c r="AX144" s="401"/>
      <c r="AY144" s="401"/>
      <c r="AZ144" s="401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483"/>
      <c r="CL144" s="483"/>
    </row>
    <row r="145" spans="1:90" ht="14.25" customHeight="1" x14ac:dyDescent="0.25">
      <c r="A145" s="947">
        <f t="shared" si="10"/>
        <v>103</v>
      </c>
      <c r="B145" s="948" t="str">
        <f t="shared" si="10"/>
        <v>Заб.</v>
      </c>
      <c r="C145" s="948" t="str">
        <f t="shared" si="10"/>
        <v>Свободненский</v>
      </c>
      <c r="D145" s="949" t="str">
        <f t="shared" si="10"/>
        <v>Белогорск</v>
      </c>
      <c r="E145" s="950">
        <f t="shared" si="10"/>
        <v>6</v>
      </c>
      <c r="F145" s="660" t="str">
        <f>IF($C$119=1,"",INDEX(Ввод!$AP107:$BI107,,F$119))</f>
        <v/>
      </c>
      <c r="G145" s="661" t="str">
        <f>IF($C$119=1,"",INDEX(Ввод!$AP107:$BI107,,G$119))</f>
        <v/>
      </c>
      <c r="H145" s="660" t="str">
        <f>IF($C$119=1,INDEX(Ввод!$AP107:$BI107,,F$119),INDEX(Ввод!$AP107:$BI107,,H$119))</f>
        <v/>
      </c>
      <c r="I145" s="661" t="str">
        <f>IF($C$119=1,INDEX(Ввод!$AP107:$BI107,,G$119),INDEX(Ввод!$AP107:$BI107,,I$119))</f>
        <v/>
      </c>
      <c r="J145" s="660" t="str">
        <f>IF($C$119=1,INDEX(Ввод!$AP107:$BI107,,H$119),INDEX(Ввод!$AP107:$BI107,,J$119))</f>
        <v/>
      </c>
      <c r="K145" s="661" t="str">
        <f>IF($C$119=1,INDEX(Ввод!$AP107:$BI107,,I$119),INDEX(Ввод!$AP107:$BI107,,K$119))</f>
        <v/>
      </c>
      <c r="L145" s="466" t="str">
        <f>IF($C$119=1,"",INDEX(Ввод!$AP107:$FE107,,L$119))</f>
        <v/>
      </c>
      <c r="M145" s="471" t="str">
        <f>IF($C$119=1,"",INDEX(Ввод!$AP107:$FE107,,M$119))</f>
        <v/>
      </c>
      <c r="N145" s="466">
        <f>IF($C$119=1,INDEX(Ввод!$AP107:$FE107,,L$119),INDEX(Ввод!$AP107:$FE107,,N$119))</f>
        <v>0</v>
      </c>
      <c r="O145" s="471">
        <f>IF($C$119=1,INDEX(Ввод!$AP107:$FE107,,M$119),INDEX(Ввод!$AP107:$FE107,,O$119))</f>
        <v>0</v>
      </c>
      <c r="P145" s="466">
        <f>IF($C$119=1,INDEX(Ввод!$AP107:$FE107,,N$119),INDEX(Ввод!$AP107:$FE107,,P$119))</f>
        <v>0</v>
      </c>
      <c r="Q145" s="472">
        <f>IF($C$119=1,INDEX(Ввод!$AP107:$FE107,,O$119),INDEX(Ввод!$AP107:$FE107,,Q$119))</f>
        <v>0</v>
      </c>
      <c r="R145" s="652" t="str">
        <f>IF($C$119=1,"",INDEX(Ввод!$AP107:$FE107,,R$119))</f>
        <v/>
      </c>
      <c r="S145" s="653" t="str">
        <f>IF($C$119=1,"",INDEX(Ввод!$AP107:$FE107,,S$119))</f>
        <v/>
      </c>
      <c r="T145" s="652">
        <f>IF($C$119=1,INDEX(Ввод!$AP107:$FE107,,R$119),INDEX(Ввод!$AP107:$FE107,,T$119))</f>
        <v>14.8</v>
      </c>
      <c r="U145" s="653">
        <f>IF($C$119=1,INDEX(Ввод!$AP107:$FE107,,S$119),INDEX(Ввод!$AP107:$FE107,,U$119))</f>
        <v>23.2</v>
      </c>
      <c r="V145" s="652">
        <f>IF($C$119=1,INDEX(Ввод!$AP107:$FE107,,T$119),INDEX(Ввод!$AP107:$FE107,,V$119))</f>
        <v>14.1</v>
      </c>
      <c r="W145" s="653">
        <f>IF($C$119=1,INDEX(Ввод!$AP107:$FE107,,U$119),INDEX(Ввод!$AP107:$FE107,,W$119))</f>
        <v>26</v>
      </c>
      <c r="X145" s="473" t="str">
        <f>CHOOSE(Ввод!$FG$22,IF($C$119=1,"",INDEX(Ввод!$AP237:$CC237,,X$118)),IF($C$119=1,"",INDEX(Ввод!$AP237:$CC237,,X$119)))</f>
        <v/>
      </c>
      <c r="Y145" s="474" t="str">
        <f>CHOOSE(Ввод!$FG$22,IF($C$119=1,"",INDEX(Ввод!$AP237:$CC237,,Y$118)),IF($C$119=1,"",INDEX(Ввод!$AP237:$CC237,,Y$119)))</f>
        <v/>
      </c>
      <c r="Z145" s="473" t="str">
        <f>CHOOSE(Ввод!$FG$22,IF($C$119=1,INDEX(Ввод!$AP237:$CC237,,X$118),INDEX(Ввод!$AP237:$CC237,,Z$118)),IF($C$119=1,INDEX(Ввод!$AP237:$CC237,,X$119),INDEX(Ввод!$AP237:$CC237,,Z$119)))</f>
        <v>-</v>
      </c>
      <c r="AA145" s="474" t="str">
        <f>CHOOSE(Ввод!$FG$22,IF($C$119=1,INDEX(Ввод!$AP237:$CC237,,Y$118),INDEX(Ввод!$AP237:$CC237,,AA$118)),IF($C$119=1,INDEX(Ввод!$AP237:$CC237,,Y$119),INDEX(Ввод!$AP237:$CC237,,AA$119)))</f>
        <v>-</v>
      </c>
      <c r="AB145" s="473" t="str">
        <f>CHOOSE(Ввод!$FG$22,IF($C$119=1,INDEX(Ввод!$AP237:$CC237,,Z$118),INDEX(Ввод!$AP237:$CC237,,AB$118)),IF($C$119=1,INDEX(Ввод!$AP237:$CC237,,Z$119),INDEX(Ввод!$AP237:$CC237,,AB$119)))</f>
        <v>-</v>
      </c>
      <c r="AC145" s="474" t="str">
        <f>CHOOSE(Ввод!$FG$22,IF($C$119=1,INDEX(Ввод!$AP237:$CC237,,AA$118),INDEX(Ввод!$AP237:$CC237,,AC$118)),IF($C$119=1,INDEX(Ввод!$AP237:$CC237,,AA$119),INDEX(Ввод!$AP237:$CC237,,AC$119)))</f>
        <v>-</v>
      </c>
      <c r="AD145" s="475" t="str">
        <f>IF($C$119=1,"",INDEX(Ввод!$AP107:$FE107,,AD$119))</f>
        <v/>
      </c>
      <c r="AE145" s="476" t="str">
        <f>IF($C$119=1,"",INDEX(Ввод!$AP107:$FE107,,AE$119))</f>
        <v/>
      </c>
      <c r="AF145" s="475">
        <f>IF($C$119=1,INDEX(Ввод!$AP107:$FE107,,AD$119),INDEX(Ввод!$AP107:$FE107,,AF$119))</f>
        <v>9</v>
      </c>
      <c r="AG145" s="476">
        <f>IF($C$119=1,INDEX(Ввод!$AP107:$FE107,,AE$119),INDEX(Ввод!$AP107:$FE107,,AG$119))</f>
        <v>8</v>
      </c>
      <c r="AH145" s="475">
        <f>IF($C$119=1,INDEX(Ввод!$AP107:$FE107,,AF$119),INDEX(Ввод!$AP107:$FE107,,AH$119))</f>
        <v>7</v>
      </c>
      <c r="AI145" s="476">
        <f>IF($C$119=1,INDEX(Ввод!$AP107:$FE107,,AG$119),INDEX(Ввод!$AP107:$FE107,,AI$119))</f>
        <v>6</v>
      </c>
      <c r="AJ145" s="695" t="str">
        <f>CHOOSE(Ввод!$FG$12,IF($C$119=1,"",INDEX(Ввод!$AP107:$FE107,,AJ$118)),IF($C$119=1,"",INDEX(Ввод!$AP107:$FE107,,AJ$119)))</f>
        <v/>
      </c>
      <c r="AK145" s="696" t="str">
        <f>CHOOSE(Ввод!$FG$12,IF($C$119=1,"",INDEX(Ввод!$AP107:$FE107,,AK$118)),IF($C$119=1,"",INDEX(Ввод!$AP107:$FE107,,AK$119)))</f>
        <v/>
      </c>
      <c r="AL145" s="695">
        <f>CHOOSE(Ввод!$FG$12,IF($C$119=1,INDEX(Ввод!$AP107:$FE107,,AJ$118),INDEX(Ввод!$AP107:$FE107,,AL$118)),IF($C$119=1,INDEX(Ввод!$AP107:$FE107,,AJ$119),INDEX(Ввод!$AP107:$FE107,,AL$119)))</f>
        <v>12.8</v>
      </c>
      <c r="AM145" s="696">
        <f>CHOOSE(Ввод!$FG$12,IF($C$119=1,INDEX(Ввод!$AP107:$FE107,,AK$118),INDEX(Ввод!$AP107:$FE107,,AM$118)),IF($C$119=1,INDEX(Ввод!$AP107:$FE107,,AK$119),INDEX(Ввод!$AP107:$FE107,,AM$119)))</f>
        <v>30.2</v>
      </c>
      <c r="AN145" s="695">
        <f>CHOOSE(Ввод!$FG$12,IF($C$119=1,INDEX(Ввод!$AP107:$FE107,,AL$118),INDEX(Ввод!$AP107:$FE107,,AN$118)),IF($C$119=1,INDEX(Ввод!$AP107:$FE107,,AL$119),INDEX(Ввод!$AP107:$FE107,,AN$119)))</f>
        <v>12.1</v>
      </c>
      <c r="AO145" s="696">
        <f>CHOOSE(Ввод!$FG$12,IF($C$119=1,INDEX(Ввод!$AP107:$FE107,,AM$118),INDEX(Ввод!$AP107:$FE107,,AO$118)),IF($C$119=1,INDEX(Ввод!$AP107:$FE107,,AM$119),INDEX(Ввод!$AP107:$FE107,,AO$119)))</f>
        <v>39</v>
      </c>
      <c r="AP145" s="23"/>
      <c r="AQ145" s="23"/>
      <c r="AR145" s="23"/>
      <c r="AS145" s="27"/>
      <c r="AT145" s="27"/>
      <c r="AU145" s="27"/>
      <c r="AV145" s="27"/>
      <c r="AW145" s="27"/>
      <c r="AX145" s="27"/>
      <c r="AY145" s="27"/>
      <c r="AZ145" s="27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483"/>
      <c r="CL145" s="483"/>
    </row>
    <row r="146" spans="1:90" ht="14.25" customHeight="1" x14ac:dyDescent="0.25">
      <c r="A146" s="943">
        <f t="shared" si="10"/>
        <v>104</v>
      </c>
      <c r="B146" s="944" t="str">
        <f t="shared" si="10"/>
        <v>Дал.</v>
      </c>
      <c r="C146" s="944" t="str">
        <f t="shared" si="10"/>
        <v>Хабаровский</v>
      </c>
      <c r="D146" s="945" t="str">
        <f t="shared" si="10"/>
        <v>Хабаровск</v>
      </c>
      <c r="E146" s="946">
        <f t="shared" si="10"/>
        <v>7</v>
      </c>
      <c r="F146" s="460" t="str">
        <f>IF($C$119=1,"",INDEX(Ввод!$AP108:$BI108,,F$119))</f>
        <v/>
      </c>
      <c r="G146" s="412" t="str">
        <f>IF($C$119=1,"",INDEX(Ввод!$AP108:$BI108,,G$119))</f>
        <v/>
      </c>
      <c r="H146" s="460" t="str">
        <f>IF($C$119=1,INDEX(Ввод!$AP108:$BI108,,F$119),INDEX(Ввод!$AP108:$BI108,,H$119))</f>
        <v>·</v>
      </c>
      <c r="I146" s="412" t="str">
        <f>IF($C$119=1,INDEX(Ввод!$AP108:$BI108,,G$119),INDEX(Ввод!$AP108:$BI108,,I$119))</f>
        <v/>
      </c>
      <c r="J146" s="460" t="str">
        <f>IF($C$119=1,INDEX(Ввод!$AP108:$BI108,,H$119),INDEX(Ввод!$AP108:$BI108,,J$119))</f>
        <v/>
      </c>
      <c r="K146" s="412" t="str">
        <f>IF($C$119=1,INDEX(Ввод!$AP108:$BI108,,I$119),INDEX(Ввод!$AP108:$BI108,,K$119))</f>
        <v/>
      </c>
      <c r="L146" s="461" t="str">
        <f>IF($C$119=1,"",INDEX(Ввод!$AP108:$FE108,,L$119))</f>
        <v/>
      </c>
      <c r="M146" s="414" t="str">
        <f>IF($C$119=1,"",INDEX(Ввод!$AP108:$FE108,,M$119))</f>
        <v/>
      </c>
      <c r="N146" s="461">
        <f>IF($C$119=1,INDEX(Ввод!$AP108:$FE108,,L$119),INDEX(Ввод!$AP108:$FE108,,N$119))</f>
        <v>1</v>
      </c>
      <c r="O146" s="414">
        <f>IF($C$119=1,INDEX(Ввод!$AP108:$FE108,,M$119),INDEX(Ввод!$AP108:$FE108,,O$119))</f>
        <v>0</v>
      </c>
      <c r="P146" s="461">
        <f>IF($C$119=1,INDEX(Ввод!$AP108:$FE108,,N$119),INDEX(Ввод!$AP108:$FE108,,P$119))</f>
        <v>0</v>
      </c>
      <c r="Q146" s="415">
        <f>IF($C$119=1,INDEX(Ввод!$AP108:$FE108,,O$119),INDEX(Ввод!$AP108:$FE108,,Q$119))</f>
        <v>0</v>
      </c>
      <c r="R146" s="658" t="str">
        <f>IF($C$119=1,"",INDEX(Ввод!$AP108:$FE108,,R$119))</f>
        <v/>
      </c>
      <c r="S146" s="659" t="str">
        <f>IF($C$119=1,"",INDEX(Ввод!$AP108:$FE108,,S$119))</f>
        <v/>
      </c>
      <c r="T146" s="658">
        <f>IF($C$119=1,INDEX(Ввод!$AP108:$FE108,,R$119),INDEX(Ввод!$AP108:$FE108,,T$119))</f>
        <v>19.600000000000001</v>
      </c>
      <c r="U146" s="659">
        <f>IF($C$119=1,INDEX(Ввод!$AP108:$FE108,,S$119),INDEX(Ввод!$AP108:$FE108,,U$119))</f>
        <v>21</v>
      </c>
      <c r="V146" s="658">
        <f>IF($C$119=1,INDEX(Ввод!$AP108:$FE108,,T$119),INDEX(Ввод!$AP108:$FE108,,V$119))</f>
        <v>17</v>
      </c>
      <c r="W146" s="659">
        <f>IF($C$119=1,INDEX(Ввод!$AP108:$FE108,,U$119),INDEX(Ввод!$AP108:$FE108,,W$119))</f>
        <v>18.8</v>
      </c>
      <c r="X146" s="462" t="str">
        <f>CHOOSE(Ввод!$FG$22,IF($C$119=1,"",INDEX(Ввод!$AP238:$CC238,,X$118)),IF($C$119=1,"",INDEX(Ввод!$AP238:$CC238,,X$119)))</f>
        <v/>
      </c>
      <c r="Y146" s="463" t="str">
        <f>CHOOSE(Ввод!$FG$22,IF($C$119=1,"",INDEX(Ввод!$AP238:$CC238,,Y$118)),IF($C$119=1,"",INDEX(Ввод!$AP238:$CC238,,Y$119)))</f>
        <v/>
      </c>
      <c r="Z146" s="462" t="str">
        <f>CHOOSE(Ввод!$FG$22,IF($C$119=1,INDEX(Ввод!$AP238:$CC238,,X$118),INDEX(Ввод!$AP238:$CC238,,Z$118)),IF($C$119=1,INDEX(Ввод!$AP238:$CC238,,X$119),INDEX(Ввод!$AP238:$CC238,,Z$119)))</f>
        <v>-</v>
      </c>
      <c r="AA146" s="463" t="str">
        <f>CHOOSE(Ввод!$FG$22,IF($C$119=1,INDEX(Ввод!$AP238:$CC238,,Y$118),INDEX(Ввод!$AP238:$CC238,,AA$118)),IF($C$119=1,INDEX(Ввод!$AP238:$CC238,,Y$119),INDEX(Ввод!$AP238:$CC238,,AA$119)))</f>
        <v>-</v>
      </c>
      <c r="AB146" s="462" t="str">
        <f>CHOOSE(Ввод!$FG$22,IF($C$119=1,INDEX(Ввод!$AP238:$CC238,,Z$118),INDEX(Ввод!$AP238:$CC238,,AB$118)),IF($C$119=1,INDEX(Ввод!$AP238:$CC238,,Z$119),INDEX(Ввод!$AP238:$CC238,,AB$119)))</f>
        <v>-</v>
      </c>
      <c r="AC146" s="463" t="str">
        <f>CHOOSE(Ввод!$FG$22,IF($C$119=1,INDEX(Ввод!$AP238:$CC238,,AA$118),INDEX(Ввод!$AP238:$CC238,,AC$118)),IF($C$119=1,INDEX(Ввод!$AP238:$CC238,,AA$119),INDEX(Ввод!$AP238:$CC238,,AC$119)))</f>
        <v>-</v>
      </c>
      <c r="AD146" s="464" t="str">
        <f>IF($C$119=1,"",INDEX(Ввод!$AP108:$FE108,,AD$119))</f>
        <v/>
      </c>
      <c r="AE146" s="419" t="str">
        <f>IF($C$119=1,"",INDEX(Ввод!$AP108:$FE108,,AE$119))</f>
        <v/>
      </c>
      <c r="AF146" s="464">
        <f>IF($C$119=1,INDEX(Ввод!$AP108:$FE108,,AD$119),INDEX(Ввод!$AP108:$FE108,,AF$119))</f>
        <v>8</v>
      </c>
      <c r="AG146" s="419">
        <f>IF($C$119=1,INDEX(Ввод!$AP108:$FE108,,AE$119),INDEX(Ввод!$AP108:$FE108,,AG$119))</f>
        <v>10</v>
      </c>
      <c r="AH146" s="464">
        <f>IF($C$119=1,INDEX(Ввод!$AP108:$FE108,,AF$119),INDEX(Ввод!$AP108:$FE108,,AH$119))</f>
        <v>9</v>
      </c>
      <c r="AI146" s="419">
        <f>IF($C$119=1,INDEX(Ввод!$AP108:$FE108,,AG$119),INDEX(Ввод!$AP108:$FE108,,AI$119))</f>
        <v>6</v>
      </c>
      <c r="AJ146" s="704" t="str">
        <f>CHOOSE(Ввод!$FG$12,IF($C$119=1,"",INDEX(Ввод!$AP108:$FE108,,AJ$118)),IF($C$119=1,"",INDEX(Ввод!$AP108:$FE108,,AJ$119)))</f>
        <v/>
      </c>
      <c r="AK146" s="705" t="str">
        <f>CHOOSE(Ввод!$FG$12,IF($C$119=1,"",INDEX(Ввод!$AP108:$FE108,,AK$118)),IF($C$119=1,"",INDEX(Ввод!$AP108:$FE108,,AK$119)))</f>
        <v/>
      </c>
      <c r="AL146" s="704">
        <f>CHOOSE(Ввод!$FG$12,IF($C$119=1,INDEX(Ввод!$AP108:$FE108,,AJ$118),INDEX(Ввод!$AP108:$FE108,,AL$118)),IF($C$119=1,INDEX(Ввод!$AP108:$FE108,,AJ$119),INDEX(Ввод!$AP108:$FE108,,AL$119)))</f>
        <v>17.600000000000001</v>
      </c>
      <c r="AM146" s="705">
        <f>CHOOSE(Ввод!$FG$12,IF($C$119=1,INDEX(Ввод!$AP108:$FE108,,AK$118),INDEX(Ввод!$AP108:$FE108,,AM$118)),IF($C$119=1,INDEX(Ввод!$AP108:$FE108,,AK$119),INDEX(Ввод!$AP108:$FE108,,AM$119)))</f>
        <v>31</v>
      </c>
      <c r="AN146" s="704">
        <f>CHOOSE(Ввод!$FG$12,IF($C$119=1,INDEX(Ввод!$AP108:$FE108,,AL$118),INDEX(Ввод!$AP108:$FE108,,AN$118)),IF($C$119=1,INDEX(Ввод!$AP108:$FE108,,AL$119),INDEX(Ввод!$AP108:$FE108,,AN$119)))</f>
        <v>15</v>
      </c>
      <c r="AO146" s="705">
        <f>CHOOSE(Ввод!$FG$12,IF($C$119=1,INDEX(Ввод!$AP108:$FE108,,AM$118),INDEX(Ввод!$AP108:$FE108,,AO$118)),IF($C$119=1,INDEX(Ввод!$AP108:$FE108,,AM$119),INDEX(Ввод!$AP108:$FE108,,AO$119)))</f>
        <v>25.8</v>
      </c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483"/>
      <c r="CL146" s="483"/>
    </row>
    <row r="147" spans="1:90" ht="14.25" customHeight="1" x14ac:dyDescent="0.25">
      <c r="A147" s="931">
        <f t="shared" si="10"/>
        <v>105</v>
      </c>
      <c r="B147" s="932" t="str">
        <f t="shared" si="10"/>
        <v>Дал.</v>
      </c>
      <c r="C147" s="932" t="str">
        <f t="shared" si="10"/>
        <v>Владивостокский</v>
      </c>
      <c r="D147" s="933" t="str">
        <f t="shared" si="10"/>
        <v>Владивосток</v>
      </c>
      <c r="E147" s="934">
        <f t="shared" si="10"/>
        <v>7</v>
      </c>
      <c r="F147" s="460" t="str">
        <f>IF($C$119=1,"",INDEX(Ввод!$AP109:$BI109,,F$119))</f>
        <v/>
      </c>
      <c r="G147" s="412" t="str">
        <f>IF($C$119=1,"",INDEX(Ввод!$AP109:$BI109,,G$119))</f>
        <v/>
      </c>
      <c r="H147" s="460" t="str">
        <f>IF($C$119=1,INDEX(Ввод!$AP109:$BI109,,F$119),INDEX(Ввод!$AP109:$BI109,,H$119))</f>
        <v/>
      </c>
      <c r="I147" s="412" t="str">
        <f>IF($C$119=1,INDEX(Ввод!$AP109:$BI109,,G$119),INDEX(Ввод!$AP109:$BI109,,I$119))</f>
        <v/>
      </c>
      <c r="J147" s="460" t="str">
        <f>IF($C$119=1,INDEX(Ввод!$AP109:$BI109,,H$119),INDEX(Ввод!$AP109:$BI109,,J$119))</f>
        <v/>
      </c>
      <c r="K147" s="412" t="str">
        <f>IF($C$119=1,INDEX(Ввод!$AP109:$BI109,,I$119),INDEX(Ввод!$AP109:$BI109,,K$119))</f>
        <v/>
      </c>
      <c r="L147" s="431" t="str">
        <f>IF($C$119=1,"",INDEX(Ввод!$AP109:$FE109,,L$119))</f>
        <v/>
      </c>
      <c r="M147" s="432" t="str">
        <f>IF($C$119=1,"",INDEX(Ввод!$AP109:$FE109,,M$119))</f>
        <v/>
      </c>
      <c r="N147" s="431">
        <f>IF($C$119=1,INDEX(Ввод!$AP109:$FE109,,L$119),INDEX(Ввод!$AP109:$FE109,,N$119))</f>
        <v>0</v>
      </c>
      <c r="O147" s="432">
        <f>IF($C$119=1,INDEX(Ввод!$AP109:$FE109,,M$119),INDEX(Ввод!$AP109:$FE109,,O$119))</f>
        <v>0</v>
      </c>
      <c r="P147" s="431">
        <f>IF($C$119=1,INDEX(Ввод!$AP109:$FE109,,N$119),INDEX(Ввод!$AP109:$FE109,,P$119))</f>
        <v>0</v>
      </c>
      <c r="Q147" s="433">
        <f>IF($C$119=1,INDEX(Ввод!$AP109:$FE109,,O$119),INDEX(Ввод!$AP109:$FE109,,Q$119))</f>
        <v>0</v>
      </c>
      <c r="R147" s="650" t="str">
        <f>IF($C$119=1,"",INDEX(Ввод!$AP109:$FE109,,R$119))</f>
        <v/>
      </c>
      <c r="S147" s="651" t="str">
        <f>IF($C$119=1,"",INDEX(Ввод!$AP109:$FE109,,S$119))</f>
        <v/>
      </c>
      <c r="T147" s="650">
        <f>IF($C$119=1,INDEX(Ввод!$AP109:$FE109,,R$119),INDEX(Ввод!$AP109:$FE109,,T$119))</f>
        <v>17.7</v>
      </c>
      <c r="U147" s="651">
        <f>IF($C$119=1,INDEX(Ввод!$AP109:$FE109,,S$119),INDEX(Ввод!$AP109:$FE109,,U$119))</f>
        <v>26.6</v>
      </c>
      <c r="V147" s="650">
        <f>IF($C$119=1,INDEX(Ввод!$AP109:$FE109,,T$119),INDEX(Ввод!$AP109:$FE109,,V$119))</f>
        <v>18</v>
      </c>
      <c r="W147" s="651">
        <f>IF($C$119=1,INDEX(Ввод!$AP109:$FE109,,U$119),INDEX(Ввод!$AP109:$FE109,,W$119))</f>
        <v>24.4</v>
      </c>
      <c r="X147" s="434" t="str">
        <f>CHOOSE(Ввод!$FG$22,IF($C$119=1,"",INDEX(Ввод!$AP239:$CC239,,X$118)),IF($C$119=1,"",INDEX(Ввод!$AP239:$CC239,,X$119)))</f>
        <v/>
      </c>
      <c r="Y147" s="417" t="str">
        <f>CHOOSE(Ввод!$FG$22,IF($C$119=1,"",INDEX(Ввод!$AP239:$CC239,,Y$118)),IF($C$119=1,"",INDEX(Ввод!$AP239:$CC239,,Y$119)))</f>
        <v/>
      </c>
      <c r="Z147" s="434" t="str">
        <f>CHOOSE(Ввод!$FG$22,IF($C$119=1,INDEX(Ввод!$AP239:$CC239,,X$118),INDEX(Ввод!$AP239:$CC239,,Z$118)),IF($C$119=1,INDEX(Ввод!$AP239:$CC239,,X$119),INDEX(Ввод!$AP239:$CC239,,Z$119)))</f>
        <v>-</v>
      </c>
      <c r="AA147" s="417" t="str">
        <f>CHOOSE(Ввод!$FG$22,IF($C$119=1,INDEX(Ввод!$AP239:$CC239,,Y$118),INDEX(Ввод!$AP239:$CC239,,AA$118)),IF($C$119=1,INDEX(Ввод!$AP239:$CC239,,Y$119),INDEX(Ввод!$AP239:$CC239,,AA$119)))</f>
        <v>-</v>
      </c>
      <c r="AB147" s="434" t="str">
        <f>CHOOSE(Ввод!$FG$22,IF($C$119=1,INDEX(Ввод!$AP239:$CC239,,Z$118),INDEX(Ввод!$AP239:$CC239,,AB$118)),IF($C$119=1,INDEX(Ввод!$AP239:$CC239,,Z$119),INDEX(Ввод!$AP239:$CC239,,AB$119)))</f>
        <v>-</v>
      </c>
      <c r="AC147" s="417" t="str">
        <f>CHOOSE(Ввод!$FG$22,IF($C$119=1,INDEX(Ввод!$AP239:$CC239,,AA$118),INDEX(Ввод!$AP239:$CC239,,AC$118)),IF($C$119=1,INDEX(Ввод!$AP239:$CC239,,AA$119),INDEX(Ввод!$AP239:$CC239,,AC$119)))</f>
        <v>-</v>
      </c>
      <c r="AD147" s="435" t="str">
        <f>IF($C$119=1,"",INDEX(Ввод!$AP109:$FE109,,AD$119))</f>
        <v/>
      </c>
      <c r="AE147" s="436" t="str">
        <f>IF($C$119=1,"",INDEX(Ввод!$AP109:$FE109,,AE$119))</f>
        <v/>
      </c>
      <c r="AF147" s="435">
        <f>IF($C$119=1,INDEX(Ввод!$AP109:$FE109,,AD$119),INDEX(Ввод!$AP109:$FE109,,AF$119))</f>
        <v>4</v>
      </c>
      <c r="AG147" s="436">
        <f>IF($C$119=1,INDEX(Ввод!$AP109:$FE109,,AE$119),INDEX(Ввод!$AP109:$FE109,,AG$119))</f>
        <v>6</v>
      </c>
      <c r="AH147" s="435">
        <f>IF($C$119=1,INDEX(Ввод!$AP109:$FE109,,AF$119),INDEX(Ввод!$AP109:$FE109,,AH$119))</f>
        <v>8</v>
      </c>
      <c r="AI147" s="436">
        <f>IF($C$119=1,INDEX(Ввод!$AP109:$FE109,,AG$119),INDEX(Ввод!$AP109:$FE109,,AI$119))</f>
        <v>10</v>
      </c>
      <c r="AJ147" s="693" t="str">
        <f>CHOOSE(Ввод!$FG$12,IF($C$119=1,"",INDEX(Ввод!$AP109:$FE109,,AJ$118)),IF($C$119=1,"",INDEX(Ввод!$AP109:$FE109,,AJ$119)))</f>
        <v/>
      </c>
      <c r="AK147" s="694" t="str">
        <f>CHOOSE(Ввод!$FG$12,IF($C$119=1,"",INDEX(Ввод!$AP109:$FE109,,AK$118)),IF($C$119=1,"",INDEX(Ввод!$AP109:$FE109,,AK$119)))</f>
        <v/>
      </c>
      <c r="AL147" s="693">
        <f>CHOOSE(Ввод!$FG$12,IF($C$119=1,INDEX(Ввод!$AP109:$FE109,,AJ$118),INDEX(Ввод!$AP109:$FE109,,AL$118)),IF($C$119=1,INDEX(Ввод!$AP109:$FE109,,AJ$119),INDEX(Ввод!$AP109:$FE109,,AL$119)))</f>
        <v>15.7</v>
      </c>
      <c r="AM147" s="694">
        <f>CHOOSE(Ввод!$FG$12,IF($C$119=1,INDEX(Ввод!$AP109:$FE109,,AK$118),INDEX(Ввод!$AP109:$FE109,,AM$118)),IF($C$119=1,INDEX(Ввод!$AP109:$FE109,,AK$119),INDEX(Ввод!$AP109:$FE109,,AM$119)))</f>
        <v>41.6</v>
      </c>
      <c r="AN147" s="693">
        <f>CHOOSE(Ввод!$FG$12,IF($C$119=1,INDEX(Ввод!$AP109:$FE109,,AL$118),INDEX(Ввод!$AP109:$FE109,,AN$118)),IF($C$119=1,INDEX(Ввод!$AP109:$FE109,,AL$119),INDEX(Ввод!$AP109:$FE109,,AN$119)))</f>
        <v>16</v>
      </c>
      <c r="AO147" s="694">
        <f>CHOOSE(Ввод!$FG$12,IF($C$119=1,INDEX(Ввод!$AP109:$FE109,,AM$118),INDEX(Ввод!$AP109:$FE109,,AO$118)),IF($C$119=1,INDEX(Ввод!$AP109:$FE109,,AM$119),INDEX(Ввод!$AP109:$FE109,,AO$119)))</f>
        <v>38.4</v>
      </c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9"/>
      <c r="CL147" s="9"/>
    </row>
    <row r="148" spans="1:90" ht="14.25" customHeight="1" x14ac:dyDescent="0.25">
      <c r="A148" s="931">
        <f t="shared" si="10"/>
        <v>106</v>
      </c>
      <c r="B148" s="932" t="str">
        <f t="shared" si="10"/>
        <v>Дал.</v>
      </c>
      <c r="C148" s="932" t="str">
        <f t="shared" si="10"/>
        <v>Комсомольский</v>
      </c>
      <c r="D148" s="933" t="str">
        <f t="shared" si="10"/>
        <v>Комсомольск-на -Амуре</v>
      </c>
      <c r="E148" s="934">
        <f t="shared" si="10"/>
        <v>7</v>
      </c>
      <c r="F148" s="460" t="str">
        <f>IF($C$119=1,"",INDEX(Ввод!$AP110:$BI110,,F$119))</f>
        <v/>
      </c>
      <c r="G148" s="412" t="str">
        <f>IF($C$119=1,"",INDEX(Ввод!$AP110:$BI110,,G$119))</f>
        <v/>
      </c>
      <c r="H148" s="460" t="str">
        <f>IF($C$119=1,INDEX(Ввод!$AP110:$BI110,,F$119),INDEX(Ввод!$AP110:$BI110,,H$119))</f>
        <v/>
      </c>
      <c r="I148" s="412" t="str">
        <f>IF($C$119=1,INDEX(Ввод!$AP110:$BI110,,G$119),INDEX(Ввод!$AP110:$BI110,,I$119))</f>
        <v/>
      </c>
      <c r="J148" s="460" t="str">
        <f>IF($C$119=1,INDEX(Ввод!$AP110:$BI110,,H$119),INDEX(Ввод!$AP110:$BI110,,J$119))</f>
        <v/>
      </c>
      <c r="K148" s="412" t="str">
        <f>IF($C$119=1,INDEX(Ввод!$AP110:$BI110,,I$119),INDEX(Ввод!$AP110:$BI110,,K$119))</f>
        <v/>
      </c>
      <c r="L148" s="431" t="str">
        <f>IF($C$119=1,"",INDEX(Ввод!$AP110:$FE110,,L$119))</f>
        <v/>
      </c>
      <c r="M148" s="432" t="str">
        <f>IF($C$119=1,"",INDEX(Ввод!$AP110:$FE110,,M$119))</f>
        <v/>
      </c>
      <c r="N148" s="431">
        <f>IF($C$119=1,INDEX(Ввод!$AP110:$FE110,,L$119),INDEX(Ввод!$AP110:$FE110,,N$119))</f>
        <v>0</v>
      </c>
      <c r="O148" s="432">
        <f>IF($C$119=1,INDEX(Ввод!$AP110:$FE110,,M$119),INDEX(Ввод!$AP110:$FE110,,O$119))</f>
        <v>0</v>
      </c>
      <c r="P148" s="431">
        <f>IF($C$119=1,INDEX(Ввод!$AP110:$FE110,,N$119),INDEX(Ввод!$AP110:$FE110,,P$119))</f>
        <v>0</v>
      </c>
      <c r="Q148" s="433">
        <f>IF($C$119=1,INDEX(Ввод!$AP110:$FE110,,O$119),INDEX(Ввод!$AP110:$FE110,,Q$119))</f>
        <v>0</v>
      </c>
      <c r="R148" s="650" t="str">
        <f>IF($C$119=1,"",INDEX(Ввод!$AP110:$FE110,,R$119))</f>
        <v/>
      </c>
      <c r="S148" s="651" t="str">
        <f>IF($C$119=1,"",INDEX(Ввод!$AP110:$FE110,,S$119))</f>
        <v/>
      </c>
      <c r="T148" s="650">
        <f>IF($C$119=1,INDEX(Ввод!$AP110:$FE110,,R$119),INDEX(Ввод!$AP110:$FE110,,T$119))</f>
        <v>14.2</v>
      </c>
      <c r="U148" s="651">
        <f>IF($C$119=1,INDEX(Ввод!$AP110:$FE110,,S$119),INDEX(Ввод!$AP110:$FE110,,U$119))</f>
        <v>23.7</v>
      </c>
      <c r="V148" s="650">
        <f>IF($C$119=1,INDEX(Ввод!$AP110:$FE110,,T$119),INDEX(Ввод!$AP110:$FE110,,V$119))</f>
        <v>13.1</v>
      </c>
      <c r="W148" s="651">
        <f>IF($C$119=1,INDEX(Ввод!$AP110:$FE110,,U$119),INDEX(Ввод!$AP110:$FE110,,W$119))</f>
        <v>24.7</v>
      </c>
      <c r="X148" s="434" t="str">
        <f>CHOOSE(Ввод!$FG$22,IF($C$119=1,"",INDEX(Ввод!$AP240:$CC240,,X$118)),IF($C$119=1,"",INDEX(Ввод!$AP240:$CC240,,X$119)))</f>
        <v/>
      </c>
      <c r="Y148" s="417" t="str">
        <f>CHOOSE(Ввод!$FG$22,IF($C$119=1,"",INDEX(Ввод!$AP240:$CC240,,Y$118)),IF($C$119=1,"",INDEX(Ввод!$AP240:$CC240,,Y$119)))</f>
        <v/>
      </c>
      <c r="Z148" s="434" t="str">
        <f>CHOOSE(Ввод!$FG$22,IF($C$119=1,INDEX(Ввод!$AP240:$CC240,,X$118),INDEX(Ввод!$AP240:$CC240,,Z$118)),IF($C$119=1,INDEX(Ввод!$AP240:$CC240,,X$119),INDEX(Ввод!$AP240:$CC240,,Z$119)))</f>
        <v>-</v>
      </c>
      <c r="AA148" s="417" t="str">
        <f>CHOOSE(Ввод!$FG$22,IF($C$119=1,INDEX(Ввод!$AP240:$CC240,,Y$118),INDEX(Ввод!$AP240:$CC240,,AA$118)),IF($C$119=1,INDEX(Ввод!$AP240:$CC240,,Y$119),INDEX(Ввод!$AP240:$CC240,,AA$119)))</f>
        <v>-</v>
      </c>
      <c r="AB148" s="434" t="str">
        <f>CHOOSE(Ввод!$FG$22,IF($C$119=1,INDEX(Ввод!$AP240:$CC240,,Z$118),INDEX(Ввод!$AP240:$CC240,,AB$118)),IF($C$119=1,INDEX(Ввод!$AP240:$CC240,,Z$119),INDEX(Ввод!$AP240:$CC240,,AB$119)))</f>
        <v>-</v>
      </c>
      <c r="AC148" s="417" t="str">
        <f>CHOOSE(Ввод!$FG$22,IF($C$119=1,INDEX(Ввод!$AP240:$CC240,,AA$118),INDEX(Ввод!$AP240:$CC240,,AC$118)),IF($C$119=1,INDEX(Ввод!$AP240:$CC240,,AA$119),INDEX(Ввод!$AP240:$CC240,,AC$119)))</f>
        <v>-</v>
      </c>
      <c r="AD148" s="435" t="str">
        <f>IF($C$119=1,"",INDEX(Ввод!$AP110:$FE110,,AD$119))</f>
        <v/>
      </c>
      <c r="AE148" s="436" t="str">
        <f>IF($C$119=1,"",INDEX(Ввод!$AP110:$FE110,,AE$119))</f>
        <v/>
      </c>
      <c r="AF148" s="435">
        <f>IF($C$119=1,INDEX(Ввод!$AP110:$FE110,,AD$119),INDEX(Ввод!$AP110:$FE110,,AF$119))</f>
        <v>15</v>
      </c>
      <c r="AG148" s="436">
        <f>IF($C$119=1,INDEX(Ввод!$AP110:$FE110,,AE$119),INDEX(Ввод!$AP110:$FE110,,AG$119))</f>
        <v>6</v>
      </c>
      <c r="AH148" s="435">
        <f>IF($C$119=1,INDEX(Ввод!$AP110:$FE110,,AF$119),INDEX(Ввод!$AP110:$FE110,,AH$119))</f>
        <v>6</v>
      </c>
      <c r="AI148" s="436">
        <f>IF($C$119=1,INDEX(Ввод!$AP110:$FE110,,AG$119),INDEX(Ввод!$AP110:$FE110,,AI$119))</f>
        <v>5</v>
      </c>
      <c r="AJ148" s="693" t="str">
        <f>CHOOSE(Ввод!$FG$12,IF($C$119=1,"",INDEX(Ввод!$AP110:$FE110,,AJ$118)),IF($C$119=1,"",INDEX(Ввод!$AP110:$FE110,,AJ$119)))</f>
        <v/>
      </c>
      <c r="AK148" s="694" t="str">
        <f>CHOOSE(Ввод!$FG$12,IF($C$119=1,"",INDEX(Ввод!$AP110:$FE110,,AK$118)),IF($C$119=1,"",INDEX(Ввод!$AP110:$FE110,,AK$119)))</f>
        <v/>
      </c>
      <c r="AL148" s="693">
        <f>CHOOSE(Ввод!$FG$12,IF($C$119=1,INDEX(Ввод!$AP110:$FE110,,AJ$118),INDEX(Ввод!$AP110:$FE110,,AL$118)),IF($C$119=1,INDEX(Ввод!$AP110:$FE110,,AJ$119),INDEX(Ввод!$AP110:$FE110,,AL$119)))</f>
        <v>12.2</v>
      </c>
      <c r="AM148" s="694">
        <f>CHOOSE(Ввод!$FG$12,IF($C$119=1,INDEX(Ввод!$AP110:$FE110,,AK$118),INDEX(Ввод!$AP110:$FE110,,AM$118)),IF($C$119=1,INDEX(Ввод!$AP110:$FE110,,AK$119),INDEX(Ввод!$AP110:$FE110,,AM$119)))</f>
        <v>33.700000000000003</v>
      </c>
      <c r="AN148" s="693">
        <f>CHOOSE(Ввод!$FG$12,IF($C$119=1,INDEX(Ввод!$AP110:$FE110,,AL$118),INDEX(Ввод!$AP110:$FE110,,AN$118)),IF($C$119=1,INDEX(Ввод!$AP110:$FE110,,AL$119),INDEX(Ввод!$AP110:$FE110,,AN$119)))</f>
        <v>11.1</v>
      </c>
      <c r="AO148" s="694">
        <f>CHOOSE(Ввод!$FG$12,IF($C$119=1,INDEX(Ввод!$AP110:$FE110,,AM$118),INDEX(Ввод!$AP110:$FE110,,AO$118)),IF($C$119=1,INDEX(Ввод!$AP110:$FE110,,AM$119),INDEX(Ввод!$AP110:$FE110,,AO$119)))</f>
        <v>31.6</v>
      </c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9"/>
      <c r="CL148" s="9"/>
    </row>
    <row r="149" spans="1:90" ht="14.25" customHeight="1" x14ac:dyDescent="0.25">
      <c r="A149" s="931">
        <f t="shared" si="10"/>
        <v>107</v>
      </c>
      <c r="B149" s="932" t="str">
        <f t="shared" si="10"/>
        <v>Дал.</v>
      </c>
      <c r="C149" s="932" t="str">
        <f t="shared" si="10"/>
        <v>Сахалинский</v>
      </c>
      <c r="D149" s="933" t="str">
        <f t="shared" si="10"/>
        <v>Южно-Сахалинск</v>
      </c>
      <c r="E149" s="934">
        <f t="shared" si="10"/>
        <v>7</v>
      </c>
      <c r="F149" s="460" t="str">
        <f>IF($C$119=1,"",INDEX(Ввод!$AP111:$BI111,,F$119))</f>
        <v/>
      </c>
      <c r="G149" s="412" t="str">
        <f>IF($C$119=1,"",INDEX(Ввод!$AP111:$BI111,,G$119))</f>
        <v/>
      </c>
      <c r="H149" s="460" t="str">
        <f>IF($C$119=1,INDEX(Ввод!$AP111:$BI111,,F$119),INDEX(Ввод!$AP111:$BI111,,H$119))</f>
        <v/>
      </c>
      <c r="I149" s="412" t="str">
        <f>IF($C$119=1,INDEX(Ввод!$AP111:$BI111,,G$119),INDEX(Ввод!$AP111:$BI111,,I$119))</f>
        <v/>
      </c>
      <c r="J149" s="460" t="str">
        <f>IF($C$119=1,INDEX(Ввод!$AP111:$BI111,,H$119),INDEX(Ввод!$AP111:$BI111,,J$119))</f>
        <v>··</v>
      </c>
      <c r="K149" s="412" t="str">
        <f>IF($C$119=1,INDEX(Ввод!$AP111:$BI111,,I$119),INDEX(Ввод!$AP111:$BI111,,K$119))</f>
        <v>··</v>
      </c>
      <c r="L149" s="431" t="str">
        <f>IF($C$119=1,"",INDEX(Ввод!$AP111:$FE111,,L$119))</f>
        <v/>
      </c>
      <c r="M149" s="432" t="str">
        <f>IF($C$119=1,"",INDEX(Ввод!$AP111:$FE111,,M$119))</f>
        <v/>
      </c>
      <c r="N149" s="431">
        <f>IF($C$119=1,INDEX(Ввод!$AP111:$FE111,,L$119),INDEX(Ввод!$AP111:$FE111,,N$119))</f>
        <v>0</v>
      </c>
      <c r="O149" s="432">
        <f>IF($C$119=1,INDEX(Ввод!$AP111:$FE111,,M$119),INDEX(Ввод!$AP111:$FE111,,O$119))</f>
        <v>0</v>
      </c>
      <c r="P149" s="431">
        <f>IF($C$119=1,INDEX(Ввод!$AP111:$FE111,,N$119),INDEX(Ввод!$AP111:$FE111,,P$119))</f>
        <v>10</v>
      </c>
      <c r="Q149" s="433">
        <f>IF($C$119=1,INDEX(Ввод!$AP111:$FE111,,O$119),INDEX(Ввод!$AP111:$FE111,,Q$119))</f>
        <v>10</v>
      </c>
      <c r="R149" s="650" t="str">
        <f>IF($C$119=1,"",INDEX(Ввод!$AP111:$FE111,,R$119))</f>
        <v/>
      </c>
      <c r="S149" s="651" t="str">
        <f>IF($C$119=1,"",INDEX(Ввод!$AP111:$FE111,,S$119))</f>
        <v/>
      </c>
      <c r="T149" s="650">
        <f>IF($C$119=1,INDEX(Ввод!$AP111:$FE111,,R$119),INDEX(Ввод!$AP111:$FE111,,T$119))</f>
        <v>16</v>
      </c>
      <c r="U149" s="651">
        <f>IF($C$119=1,INDEX(Ввод!$AP111:$FE111,,S$119),INDEX(Ввод!$AP111:$FE111,,U$119))</f>
        <v>25.9</v>
      </c>
      <c r="V149" s="650">
        <f>IF($C$119=1,INDEX(Ввод!$AP111:$FE111,,T$119),INDEX(Ввод!$AP111:$FE111,,V$119))</f>
        <v>12.5</v>
      </c>
      <c r="W149" s="651">
        <f>IF($C$119=1,INDEX(Ввод!$AP111:$FE111,,U$119),INDEX(Ввод!$AP111:$FE111,,W$119))</f>
        <v>12.5</v>
      </c>
      <c r="X149" s="434" t="str">
        <f>CHOOSE(Ввод!$FG$22,IF($C$119=1,"",INDEX(Ввод!$AP241:$CC241,,X$118)),IF($C$119=1,"",INDEX(Ввод!$AP241:$CC241,,X$119)))</f>
        <v/>
      </c>
      <c r="Y149" s="417" t="str">
        <f>CHOOSE(Ввод!$FG$22,IF($C$119=1,"",INDEX(Ввод!$AP241:$CC241,,Y$118)),IF($C$119=1,"",INDEX(Ввод!$AP241:$CC241,,Y$119)))</f>
        <v/>
      </c>
      <c r="Z149" s="434" t="str">
        <f>CHOOSE(Ввод!$FG$22,IF($C$119=1,INDEX(Ввод!$AP241:$CC241,,X$118),INDEX(Ввод!$AP241:$CC241,,Z$118)),IF($C$119=1,INDEX(Ввод!$AP241:$CC241,,X$119),INDEX(Ввод!$AP241:$CC241,,Z$119)))</f>
        <v>-</v>
      </c>
      <c r="AA149" s="417" t="str">
        <f>CHOOSE(Ввод!$FG$22,IF($C$119=1,INDEX(Ввод!$AP241:$CC241,,Y$118),INDEX(Ввод!$AP241:$CC241,,AA$118)),IF($C$119=1,INDEX(Ввод!$AP241:$CC241,,Y$119),INDEX(Ввод!$AP241:$CC241,,AA$119)))</f>
        <v>-</v>
      </c>
      <c r="AB149" s="434" t="str">
        <f>CHOOSE(Ввод!$FG$22,IF($C$119=1,INDEX(Ввод!$AP241:$CC241,,Z$118),INDEX(Ввод!$AP241:$CC241,,AB$118)),IF($C$119=1,INDEX(Ввод!$AP241:$CC241,,Z$119),INDEX(Ввод!$AP241:$CC241,,AB$119)))</f>
        <v>-</v>
      </c>
      <c r="AC149" s="417" t="str">
        <f>CHOOSE(Ввод!$FG$22,IF($C$119=1,INDEX(Ввод!$AP241:$CC241,,AA$118),INDEX(Ввод!$AP241:$CC241,,AC$118)),IF($C$119=1,INDEX(Ввод!$AP241:$CC241,,AA$119),INDEX(Ввод!$AP241:$CC241,,AC$119)))</f>
        <v>-</v>
      </c>
      <c r="AD149" s="435" t="str">
        <f>IF($C$119=1,"",INDEX(Ввод!$AP111:$FE111,,AD$119))</f>
        <v/>
      </c>
      <c r="AE149" s="436" t="str">
        <f>IF($C$119=1,"",INDEX(Ввод!$AP111:$FE111,,AE$119))</f>
        <v/>
      </c>
      <c r="AF149" s="435">
        <f>IF($C$119=1,INDEX(Ввод!$AP111:$FE111,,AD$119),INDEX(Ввод!$AP111:$FE111,,AF$119))</f>
        <v>6</v>
      </c>
      <c r="AG149" s="436">
        <f>IF($C$119=1,INDEX(Ввод!$AP111:$FE111,,AE$119),INDEX(Ввод!$AP111:$FE111,,AG$119))</f>
        <v>6</v>
      </c>
      <c r="AH149" s="435">
        <f>IF($C$119=1,INDEX(Ввод!$AP111:$FE111,,AF$119),INDEX(Ввод!$AP111:$FE111,,AH$119))</f>
        <v>5</v>
      </c>
      <c r="AI149" s="436">
        <f>IF($C$119=1,INDEX(Ввод!$AP111:$FE111,,AG$119),INDEX(Ввод!$AP111:$FE111,,AI$119))</f>
        <v>3</v>
      </c>
      <c r="AJ149" s="693" t="str">
        <f>CHOOSE(Ввод!$FG$12,IF($C$119=1,"",INDEX(Ввод!$AP111:$FE111,,AJ$118)),IF($C$119=1,"",INDEX(Ввод!$AP111:$FE111,,AJ$119)))</f>
        <v/>
      </c>
      <c r="AK149" s="694" t="str">
        <f>CHOOSE(Ввод!$FG$12,IF($C$119=1,"",INDEX(Ввод!$AP111:$FE111,,AK$118)),IF($C$119=1,"",INDEX(Ввод!$AP111:$FE111,,AK$119)))</f>
        <v/>
      </c>
      <c r="AL149" s="693">
        <f>CHOOSE(Ввод!$FG$12,IF($C$119=1,INDEX(Ввод!$AP111:$FE111,,AJ$118),INDEX(Ввод!$AP111:$FE111,,AL$118)),IF($C$119=1,INDEX(Ввод!$AP111:$FE111,,AJ$119),INDEX(Ввод!$AP111:$FE111,,AL$119)))</f>
        <v>14</v>
      </c>
      <c r="AM149" s="694">
        <f>CHOOSE(Ввод!$FG$12,IF($C$119=1,INDEX(Ввод!$AP111:$FE111,,AK$118),INDEX(Ввод!$AP111:$FE111,,AM$118)),IF($C$119=1,INDEX(Ввод!$AP111:$FE111,,AK$119),INDEX(Ввод!$AP111:$FE111,,AM$119)))</f>
        <v>35.9</v>
      </c>
      <c r="AN149" s="693">
        <f>CHOOSE(Ввод!$FG$12,IF($C$119=1,INDEX(Ввод!$AP111:$FE111,,AL$118),INDEX(Ввод!$AP111:$FE111,,AN$118)),IF($C$119=1,INDEX(Ввод!$AP111:$FE111,,AL$119),INDEX(Ввод!$AP111:$FE111,,AN$119)))</f>
        <v>10.5</v>
      </c>
      <c r="AO149" s="694">
        <f>CHOOSE(Ввод!$FG$12,IF($C$119=1,INDEX(Ввод!$AP111:$FE111,,AM$118),INDEX(Ввод!$AP111:$FE111,,AO$118)),IF($C$119=1,INDEX(Ввод!$AP111:$FE111,,AM$119),INDEX(Ввод!$AP111:$FE111,,AO$119)))</f>
        <v>16.5</v>
      </c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9"/>
      <c r="CL149" s="9"/>
    </row>
    <row r="150" spans="1:90" ht="14.25" customHeight="1" x14ac:dyDescent="0.25">
      <c r="A150" s="931">
        <f t="shared" si="10"/>
        <v>108</v>
      </c>
      <c r="B150" s="932" t="str">
        <f t="shared" si="10"/>
        <v>Дал.</v>
      </c>
      <c r="C150" s="932" t="str">
        <f t="shared" si="10"/>
        <v>Тындинский</v>
      </c>
      <c r="D150" s="933" t="str">
        <f t="shared" si="10"/>
        <v>Тында</v>
      </c>
      <c r="E150" s="934">
        <f t="shared" si="10"/>
        <v>6</v>
      </c>
      <c r="F150" s="460" t="str">
        <f>IF($C$119=1,"",INDEX(Ввод!$AP112:$BI112,,F$119))</f>
        <v/>
      </c>
      <c r="G150" s="412" t="str">
        <f>IF($C$119=1,"",INDEX(Ввод!$AP112:$BI112,,G$119))</f>
        <v/>
      </c>
      <c r="H150" s="460" t="str">
        <f>IF($C$119=1,INDEX(Ввод!$AP112:$BI112,,F$119),INDEX(Ввод!$AP112:$BI112,,H$119))</f>
        <v/>
      </c>
      <c r="I150" s="412" t="str">
        <f>IF($C$119=1,INDEX(Ввод!$AP112:$BI112,,G$119),INDEX(Ввод!$AP112:$BI112,,I$119))</f>
        <v/>
      </c>
      <c r="J150" s="460" t="str">
        <f>IF($C$119=1,INDEX(Ввод!$AP112:$BI112,,H$119),INDEX(Ввод!$AP112:$BI112,,J$119))</f>
        <v/>
      </c>
      <c r="K150" s="412" t="str">
        <f>IF($C$119=1,INDEX(Ввод!$AP112:$BI112,,I$119),INDEX(Ввод!$AP112:$BI112,,K$119))</f>
        <v/>
      </c>
      <c r="L150" s="431" t="str">
        <f>IF($C$119=1,"",INDEX(Ввод!$AP112:$FE112,,L$119))</f>
        <v/>
      </c>
      <c r="M150" s="432" t="str">
        <f>IF($C$119=1,"",INDEX(Ввод!$AP112:$FE112,,M$119))</f>
        <v/>
      </c>
      <c r="N150" s="431">
        <f>IF($C$119=1,INDEX(Ввод!$AP112:$FE112,,L$119),INDEX(Ввод!$AP112:$FE112,,N$119))</f>
        <v>0</v>
      </c>
      <c r="O150" s="432">
        <f>IF($C$119=1,INDEX(Ввод!$AP112:$FE112,,M$119),INDEX(Ввод!$AP112:$FE112,,O$119))</f>
        <v>0</v>
      </c>
      <c r="P150" s="431">
        <f>IF($C$119=1,INDEX(Ввод!$AP112:$FE112,,N$119),INDEX(Ввод!$AP112:$FE112,,P$119))</f>
        <v>0</v>
      </c>
      <c r="Q150" s="433">
        <f>IF($C$119=1,INDEX(Ввод!$AP112:$FE112,,O$119),INDEX(Ввод!$AP112:$FE112,,Q$119))</f>
        <v>0</v>
      </c>
      <c r="R150" s="650" t="str">
        <f>IF($C$119=1,"",INDEX(Ввод!$AP112:$FE112,,R$119))</f>
        <v/>
      </c>
      <c r="S150" s="651" t="str">
        <f>IF($C$119=1,"",INDEX(Ввод!$AP112:$FE112,,S$119))</f>
        <v/>
      </c>
      <c r="T150" s="650">
        <f>IF($C$119=1,INDEX(Ввод!$AP112:$FE112,,R$119),INDEX(Ввод!$AP112:$FE112,,T$119))</f>
        <v>2.5</v>
      </c>
      <c r="U150" s="651">
        <f>IF($C$119=1,INDEX(Ввод!$AP112:$FE112,,S$119),INDEX(Ввод!$AP112:$FE112,,U$119))</f>
        <v>23.5</v>
      </c>
      <c r="V150" s="650">
        <f>IF($C$119=1,INDEX(Ввод!$AP112:$FE112,,T$119),INDEX(Ввод!$AP112:$FE112,,V$119))</f>
        <v>5.0999999999999996</v>
      </c>
      <c r="W150" s="651">
        <f>IF($C$119=1,INDEX(Ввод!$AP112:$FE112,,U$119),INDEX(Ввод!$AP112:$FE112,,W$119))</f>
        <v>25.6</v>
      </c>
      <c r="X150" s="434" t="str">
        <f>CHOOSE(Ввод!$FG$22,IF($C$119=1,"",INDEX(Ввод!$AP242:$CC242,,X$118)),IF($C$119=1,"",INDEX(Ввод!$AP242:$CC242,,X$119)))</f>
        <v/>
      </c>
      <c r="Y150" s="417" t="str">
        <f>CHOOSE(Ввод!$FG$22,IF($C$119=1,"",INDEX(Ввод!$AP242:$CC242,,Y$118)),IF($C$119=1,"",INDEX(Ввод!$AP242:$CC242,,Y$119)))</f>
        <v/>
      </c>
      <c r="Z150" s="434" t="str">
        <f>CHOOSE(Ввод!$FG$22,IF($C$119=1,INDEX(Ввод!$AP242:$CC242,,X$118),INDEX(Ввод!$AP242:$CC242,,Z$118)),IF($C$119=1,INDEX(Ввод!$AP242:$CC242,,X$119),INDEX(Ввод!$AP242:$CC242,,Z$119)))</f>
        <v>-</v>
      </c>
      <c r="AA150" s="417" t="str">
        <f>CHOOSE(Ввод!$FG$22,IF($C$119=1,INDEX(Ввод!$AP242:$CC242,,Y$118),INDEX(Ввод!$AP242:$CC242,,AA$118)),IF($C$119=1,INDEX(Ввод!$AP242:$CC242,,Y$119),INDEX(Ввод!$AP242:$CC242,,AA$119)))</f>
        <v>-</v>
      </c>
      <c r="AB150" s="434" t="str">
        <f>CHOOSE(Ввод!$FG$22,IF($C$119=1,INDEX(Ввод!$AP242:$CC242,,Z$118),INDEX(Ввод!$AP242:$CC242,,AB$118)),IF($C$119=1,INDEX(Ввод!$AP242:$CC242,,Z$119),INDEX(Ввод!$AP242:$CC242,,AB$119)))</f>
        <v>-</v>
      </c>
      <c r="AC150" s="417" t="str">
        <f>CHOOSE(Ввод!$FG$22,IF($C$119=1,INDEX(Ввод!$AP242:$CC242,,AA$118),INDEX(Ввод!$AP242:$CC242,,AC$118)),IF($C$119=1,INDEX(Ввод!$AP242:$CC242,,AA$119),INDEX(Ввод!$AP242:$CC242,,AC$119)))</f>
        <v>-</v>
      </c>
      <c r="AD150" s="435" t="str">
        <f>IF($C$119=1,"",INDEX(Ввод!$AP112:$FE112,,AD$119))</f>
        <v/>
      </c>
      <c r="AE150" s="436" t="str">
        <f>IF($C$119=1,"",INDEX(Ввод!$AP112:$FE112,,AE$119))</f>
        <v/>
      </c>
      <c r="AF150" s="435">
        <f>IF($C$119=1,INDEX(Ввод!$AP112:$FE112,,AD$119),INDEX(Ввод!$AP112:$FE112,,AF$119))</f>
        <v>5</v>
      </c>
      <c r="AG150" s="436">
        <f>IF($C$119=1,INDEX(Ввод!$AP112:$FE112,,AE$119),INDEX(Ввод!$AP112:$FE112,,AG$119))</f>
        <v>4</v>
      </c>
      <c r="AH150" s="435">
        <f>IF($C$119=1,INDEX(Ввод!$AP112:$FE112,,AF$119),INDEX(Ввод!$AP112:$FE112,,AH$119))</f>
        <v>4</v>
      </c>
      <c r="AI150" s="436">
        <f>IF($C$119=1,INDEX(Ввод!$AP112:$FE112,,AG$119),INDEX(Ввод!$AP112:$FE112,,AI$119))</f>
        <v>5</v>
      </c>
      <c r="AJ150" s="693" t="str">
        <f>CHOOSE(Ввод!$FG$12,IF($C$119=1,"",INDEX(Ввод!$AP112:$FE112,,AJ$118)),IF($C$119=1,"",INDEX(Ввод!$AP112:$FE112,,AJ$119)))</f>
        <v/>
      </c>
      <c r="AK150" s="694" t="str">
        <f>CHOOSE(Ввод!$FG$12,IF($C$119=1,"",INDEX(Ввод!$AP112:$FE112,,AK$118)),IF($C$119=1,"",INDEX(Ввод!$AP112:$FE112,,AK$119)))</f>
        <v/>
      </c>
      <c r="AL150" s="693">
        <f>CHOOSE(Ввод!$FG$12,IF($C$119=1,INDEX(Ввод!$AP112:$FE112,,AJ$118),INDEX(Ввод!$AP112:$FE112,,AL$118)),IF($C$119=1,INDEX(Ввод!$AP112:$FE112,,AJ$119),INDEX(Ввод!$AP112:$FE112,,AL$119)))</f>
        <v>0.5</v>
      </c>
      <c r="AM150" s="694">
        <f>CHOOSE(Ввод!$FG$12,IF($C$119=1,INDEX(Ввод!$AP112:$FE112,,AK$118),INDEX(Ввод!$AP112:$FE112,,AM$118)),IF($C$119=1,INDEX(Ввод!$AP112:$FE112,,AK$119),INDEX(Ввод!$AP112:$FE112,,AM$119)))</f>
        <v>38.5</v>
      </c>
      <c r="AN150" s="693">
        <f>CHOOSE(Ввод!$FG$12,IF($C$119=1,INDEX(Ввод!$AP112:$FE112,,AL$118),INDEX(Ввод!$AP112:$FE112,,AN$118)),IF($C$119=1,INDEX(Ввод!$AP112:$FE112,,AL$119),INDEX(Ввод!$AP112:$FE112,,AN$119)))</f>
        <v>3.0999999999999996</v>
      </c>
      <c r="AO150" s="694">
        <f>CHOOSE(Ввод!$FG$12,IF($C$119=1,INDEX(Ввод!$AP112:$FE112,,AM$118),INDEX(Ввод!$AP112:$FE112,,AO$118)),IF($C$119=1,INDEX(Ввод!$AP112:$FE112,,AM$119),INDEX(Ввод!$AP112:$FE112,,AO$119)))</f>
        <v>40.6</v>
      </c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9"/>
      <c r="CL150" s="9"/>
    </row>
    <row r="151" spans="1:90" ht="14.25" customHeight="1" x14ac:dyDescent="0.25">
      <c r="A151" s="931">
        <f t="shared" ref="A151:E155" si="11">A112</f>
        <v>109</v>
      </c>
      <c r="B151" s="932" t="str">
        <f t="shared" si="11"/>
        <v>Дал.</v>
      </c>
      <c r="C151" s="932" t="str">
        <f t="shared" si="11"/>
        <v>Сахалинский</v>
      </c>
      <c r="D151" s="933" t="str">
        <f t="shared" si="11"/>
        <v>Холмск</v>
      </c>
      <c r="E151" s="934">
        <f t="shared" si="11"/>
        <v>7</v>
      </c>
      <c r="F151" s="460" t="str">
        <f>IF($C$119=1,"",INDEX(Ввод!$AP113:$BI113,,F$119))</f>
        <v/>
      </c>
      <c r="G151" s="412" t="str">
        <f>IF($C$119=1,"",INDEX(Ввод!$AP113:$BI113,,G$119))</f>
        <v/>
      </c>
      <c r="H151" s="460" t="str">
        <f>IF($C$119=1,INDEX(Ввод!$AP113:$BI113,,F$119),INDEX(Ввод!$AP113:$BI113,,H$119))</f>
        <v/>
      </c>
      <c r="I151" s="412" t="str">
        <f>IF($C$119=1,INDEX(Ввод!$AP113:$BI113,,G$119),INDEX(Ввод!$AP113:$BI113,,I$119))</f>
        <v/>
      </c>
      <c r="J151" s="460" t="str">
        <f>IF($C$119=1,INDEX(Ввод!$AP113:$BI113,,H$119),INDEX(Ввод!$AP113:$BI113,,J$119))</f>
        <v>··</v>
      </c>
      <c r="K151" s="412" t="str">
        <f>IF($C$119=1,INDEX(Ввод!$AP113:$BI113,,I$119),INDEX(Ввод!$AP113:$BI113,,K$119))</f>
        <v>··</v>
      </c>
      <c r="L151" s="431" t="str">
        <f>IF($C$119=1,"",INDEX(Ввод!$AP113:$FE113,,L$119))</f>
        <v/>
      </c>
      <c r="M151" s="432" t="str">
        <f>IF($C$119=1,"",INDEX(Ввод!$AP113:$FE113,,M$119))</f>
        <v/>
      </c>
      <c r="N151" s="431">
        <f>IF($C$119=1,INDEX(Ввод!$AP113:$FE113,,L$119),INDEX(Ввод!$AP113:$FE113,,N$119))</f>
        <v>0</v>
      </c>
      <c r="O151" s="432">
        <f>IF($C$119=1,INDEX(Ввод!$AP113:$FE113,,M$119),INDEX(Ввод!$AP113:$FE113,,O$119))</f>
        <v>0</v>
      </c>
      <c r="P151" s="431">
        <f>IF($C$119=1,INDEX(Ввод!$AP113:$FE113,,N$119),INDEX(Ввод!$AP113:$FE113,,P$119))</f>
        <v>10</v>
      </c>
      <c r="Q151" s="433">
        <f>IF($C$119=1,INDEX(Ввод!$AP113:$FE113,,O$119),INDEX(Ввод!$AP113:$FE113,,Q$119))</f>
        <v>10</v>
      </c>
      <c r="R151" s="650" t="str">
        <f>IF($C$119=1,"",INDEX(Ввод!$AP113:$FE113,,R$119))</f>
        <v/>
      </c>
      <c r="S151" s="651" t="str">
        <f>IF($C$119=1,"",INDEX(Ввод!$AP113:$FE113,,S$119))</f>
        <v/>
      </c>
      <c r="T151" s="650">
        <f>IF($C$119=1,INDEX(Ввод!$AP113:$FE113,,R$119),INDEX(Ввод!$AP113:$FE113,,T$119))</f>
        <v>14.2</v>
      </c>
      <c r="U151" s="651">
        <f>IF($C$119=1,INDEX(Ввод!$AP113:$FE113,,S$119),INDEX(Ввод!$AP113:$FE113,,U$119))</f>
        <v>21.6</v>
      </c>
      <c r="V151" s="650">
        <f>IF($C$119=1,INDEX(Ввод!$AP113:$FE113,,T$119),INDEX(Ввод!$AP113:$FE113,,V$119))</f>
        <v>15.6</v>
      </c>
      <c r="W151" s="651">
        <f>IF($C$119=1,INDEX(Ввод!$AP113:$FE113,,U$119),INDEX(Ввод!$AP113:$FE113,,W$119))</f>
        <v>15.3</v>
      </c>
      <c r="X151" s="434" t="str">
        <f>CHOOSE(Ввод!$FG$22,IF($C$119=1,"",INDEX(Ввод!$AP243:$CC243,,X$118)),IF($C$119=1,"",INDEX(Ввод!$AP243:$CC243,,X$119)))</f>
        <v/>
      </c>
      <c r="Y151" s="417" t="str">
        <f>CHOOSE(Ввод!$FG$22,IF($C$119=1,"",INDEX(Ввод!$AP243:$CC243,,Y$118)),IF($C$119=1,"",INDEX(Ввод!$AP243:$CC243,,Y$119)))</f>
        <v/>
      </c>
      <c r="Z151" s="434" t="str">
        <f>CHOOSE(Ввод!$FG$22,IF($C$119=1,INDEX(Ввод!$AP243:$CC243,,X$118),INDEX(Ввод!$AP243:$CC243,,Z$118)),IF($C$119=1,INDEX(Ввод!$AP243:$CC243,,X$119),INDEX(Ввод!$AP243:$CC243,,Z$119)))</f>
        <v>-</v>
      </c>
      <c r="AA151" s="417" t="str">
        <f>CHOOSE(Ввод!$FG$22,IF($C$119=1,INDEX(Ввод!$AP243:$CC243,,Y$118),INDEX(Ввод!$AP243:$CC243,,AA$118)),IF($C$119=1,INDEX(Ввод!$AP243:$CC243,,Y$119),INDEX(Ввод!$AP243:$CC243,,AA$119)))</f>
        <v>-</v>
      </c>
      <c r="AB151" s="434" t="str">
        <f>CHOOSE(Ввод!$FG$22,IF($C$119=1,INDEX(Ввод!$AP243:$CC243,,Z$118),INDEX(Ввод!$AP243:$CC243,,AB$118)),IF($C$119=1,INDEX(Ввод!$AP243:$CC243,,Z$119),INDEX(Ввод!$AP243:$CC243,,AB$119)))</f>
        <v>-</v>
      </c>
      <c r="AC151" s="417" t="str">
        <f>CHOOSE(Ввод!$FG$22,IF($C$119=1,INDEX(Ввод!$AP243:$CC243,,AA$118),INDEX(Ввод!$AP243:$CC243,,AC$118)),IF($C$119=1,INDEX(Ввод!$AP243:$CC243,,AA$119),INDEX(Ввод!$AP243:$CC243,,AC$119)))</f>
        <v>-</v>
      </c>
      <c r="AD151" s="435" t="str">
        <f>IF($C$119=1,"",INDEX(Ввод!$AP113:$FE113,,AD$119))</f>
        <v/>
      </c>
      <c r="AE151" s="436" t="str">
        <f>IF($C$119=1,"",INDEX(Ввод!$AP113:$FE113,,AE$119))</f>
        <v/>
      </c>
      <c r="AF151" s="435">
        <f>IF($C$119=1,INDEX(Ввод!$AP113:$FE113,,AD$119),INDEX(Ввод!$AP113:$FE113,,AF$119))</f>
        <v>8</v>
      </c>
      <c r="AG151" s="436">
        <f>IF($C$119=1,INDEX(Ввод!$AP113:$FE113,,AE$119),INDEX(Ввод!$AP113:$FE113,,AG$119))</f>
        <v>3</v>
      </c>
      <c r="AH151" s="435">
        <f>IF($C$119=1,INDEX(Ввод!$AP113:$FE113,,AF$119),INDEX(Ввод!$AP113:$FE113,,AH$119))</f>
        <v>4</v>
      </c>
      <c r="AI151" s="436">
        <f>IF($C$119=1,INDEX(Ввод!$AP113:$FE113,,AG$119),INDEX(Ввод!$AP113:$FE113,,AI$119))</f>
        <v>4</v>
      </c>
      <c r="AJ151" s="693" t="str">
        <f>CHOOSE(Ввод!$FG$12,IF($C$119=1,"",INDEX(Ввод!$AP113:$FE113,,AJ$118)),IF($C$119=1,"",INDEX(Ввод!$AP113:$FE113,,AJ$119)))</f>
        <v/>
      </c>
      <c r="AK151" s="694" t="str">
        <f>CHOOSE(Ввод!$FG$12,IF($C$119=1,"",INDEX(Ввод!$AP113:$FE113,,AK$118)),IF($C$119=1,"",INDEX(Ввод!$AP113:$FE113,,AK$119)))</f>
        <v/>
      </c>
      <c r="AL151" s="693">
        <f>CHOOSE(Ввод!$FG$12,IF($C$119=1,INDEX(Ввод!$AP113:$FE113,,AJ$118),INDEX(Ввод!$AP113:$FE113,,AL$118)),IF($C$119=1,INDEX(Ввод!$AP113:$FE113,,AJ$119),INDEX(Ввод!$AP113:$FE113,,AL$119)))</f>
        <v>12.2</v>
      </c>
      <c r="AM151" s="694">
        <f>CHOOSE(Ввод!$FG$12,IF($C$119=1,INDEX(Ввод!$AP113:$FE113,,AK$118),INDEX(Ввод!$AP113:$FE113,,AM$118)),IF($C$119=1,INDEX(Ввод!$AP113:$FE113,,AK$119),INDEX(Ввод!$AP113:$FE113,,AM$119)))</f>
        <v>31.6</v>
      </c>
      <c r="AN151" s="693">
        <f>CHOOSE(Ввод!$FG$12,IF($C$119=1,INDEX(Ввод!$AP113:$FE113,,AL$118),INDEX(Ввод!$AP113:$FE113,,AN$118)),IF($C$119=1,INDEX(Ввод!$AP113:$FE113,,AL$119),INDEX(Ввод!$AP113:$FE113,,AN$119)))</f>
        <v>13.6</v>
      </c>
      <c r="AO151" s="694">
        <f>CHOOSE(Ввод!$FG$12,IF($C$119=1,INDEX(Ввод!$AP113:$FE113,,AM$118),INDEX(Ввод!$AP113:$FE113,,AO$118)),IF($C$119=1,INDEX(Ввод!$AP113:$FE113,,AM$119),INDEX(Ввод!$AP113:$FE113,,AO$119)))</f>
        <v>19.3</v>
      </c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9"/>
      <c r="CL151" s="9"/>
    </row>
    <row r="152" spans="1:90" ht="14.25" customHeight="1" x14ac:dyDescent="0.25">
      <c r="A152" s="931">
        <f t="shared" si="11"/>
        <v>110</v>
      </c>
      <c r="B152" s="932" t="str">
        <f t="shared" si="11"/>
        <v>Дал.</v>
      </c>
      <c r="C152" s="932" t="str">
        <f t="shared" si="11"/>
        <v>Комсомольский</v>
      </c>
      <c r="D152" s="933" t="str">
        <f t="shared" si="11"/>
        <v>Ванино</v>
      </c>
      <c r="E152" s="934">
        <f t="shared" si="11"/>
        <v>7</v>
      </c>
      <c r="F152" s="460" t="str">
        <f>IF($C$119=1,"",INDEX(Ввод!$AP114:$BI114,,F$119))</f>
        <v/>
      </c>
      <c r="G152" s="412" t="str">
        <f>IF($C$119=1,"",INDEX(Ввод!$AP114:$BI114,,G$119))</f>
        <v/>
      </c>
      <c r="H152" s="460" t="str">
        <f>IF($C$119=1,INDEX(Ввод!$AP114:$BI114,,F$119),INDEX(Ввод!$AP114:$BI114,,H$119))</f>
        <v/>
      </c>
      <c r="I152" s="412" t="str">
        <f>IF($C$119=1,INDEX(Ввод!$AP114:$BI114,,G$119),INDEX(Ввод!$AP114:$BI114,,I$119))</f>
        <v>··</v>
      </c>
      <c r="J152" s="460" t="str">
        <f>IF($C$119=1,INDEX(Ввод!$AP114:$BI114,,H$119),INDEX(Ввод!$AP114:$BI114,,J$119))</f>
        <v>··</v>
      </c>
      <c r="K152" s="412" t="str">
        <f>IF($C$119=1,INDEX(Ввод!$AP114:$BI114,,I$119),INDEX(Ввод!$AP114:$BI114,,K$119))</f>
        <v/>
      </c>
      <c r="L152" s="431" t="str">
        <f>IF($C$119=1,"",INDEX(Ввод!$AP114:$FE114,,L$119))</f>
        <v/>
      </c>
      <c r="M152" s="432" t="str">
        <f>IF($C$119=1,"",INDEX(Ввод!$AP114:$FE114,,M$119))</f>
        <v/>
      </c>
      <c r="N152" s="431">
        <f>IF($C$119=1,INDEX(Ввод!$AP114:$FE114,,L$119),INDEX(Ввод!$AP114:$FE114,,N$119))</f>
        <v>0</v>
      </c>
      <c r="O152" s="432">
        <f>IF($C$119=1,INDEX(Ввод!$AP114:$FE114,,M$119),INDEX(Ввод!$AP114:$FE114,,O$119))</f>
        <v>5</v>
      </c>
      <c r="P152" s="431">
        <f>IF($C$119=1,INDEX(Ввод!$AP114:$FE114,,N$119),INDEX(Ввод!$AP114:$FE114,,P$119))</f>
        <v>5</v>
      </c>
      <c r="Q152" s="433">
        <f>IF($C$119=1,INDEX(Ввод!$AP114:$FE114,,O$119),INDEX(Ввод!$AP114:$FE114,,Q$119))</f>
        <v>0</v>
      </c>
      <c r="R152" s="650" t="str">
        <f>IF($C$119=1,"",INDEX(Ввод!$AP114:$FE114,,R$119))</f>
        <v/>
      </c>
      <c r="S152" s="651" t="str">
        <f>IF($C$119=1,"",INDEX(Ввод!$AP114:$FE114,,S$119))</f>
        <v/>
      </c>
      <c r="T152" s="650">
        <f>IF($C$119=1,INDEX(Ввод!$AP114:$FE114,,R$119),INDEX(Ввод!$AP114:$FE114,,T$119))</f>
        <v>16.600000000000001</v>
      </c>
      <c r="U152" s="651">
        <f>IF($C$119=1,INDEX(Ввод!$AP114:$FE114,,S$119),INDEX(Ввод!$AP114:$FE114,,U$119))</f>
        <v>15.7</v>
      </c>
      <c r="V152" s="650">
        <f>IF($C$119=1,INDEX(Ввод!$AP114:$FE114,,T$119),INDEX(Ввод!$AP114:$FE114,,V$119))</f>
        <v>13.7</v>
      </c>
      <c r="W152" s="651">
        <f>IF($C$119=1,INDEX(Ввод!$AP114:$FE114,,U$119),INDEX(Ввод!$AP114:$FE114,,W$119))</f>
        <v>17</v>
      </c>
      <c r="X152" s="434" t="str">
        <f>CHOOSE(Ввод!$FG$22,IF($C$119=1,"",INDEX(Ввод!$AP244:$CC244,,X$118)),IF($C$119=1,"",INDEX(Ввод!$AP244:$CC244,,X$119)))</f>
        <v/>
      </c>
      <c r="Y152" s="417" t="str">
        <f>CHOOSE(Ввод!$FG$22,IF($C$119=1,"",INDEX(Ввод!$AP244:$CC244,,Y$118)),IF($C$119=1,"",INDEX(Ввод!$AP244:$CC244,,Y$119)))</f>
        <v/>
      </c>
      <c r="Z152" s="434" t="str">
        <f>CHOOSE(Ввод!$FG$22,IF($C$119=1,INDEX(Ввод!$AP244:$CC244,,X$118),INDEX(Ввод!$AP244:$CC244,,Z$118)),IF($C$119=1,INDEX(Ввод!$AP244:$CC244,,X$119),INDEX(Ввод!$AP244:$CC244,,Z$119)))</f>
        <v>-</v>
      </c>
      <c r="AA152" s="417" t="str">
        <f>CHOOSE(Ввод!$FG$22,IF($C$119=1,INDEX(Ввод!$AP244:$CC244,,Y$118),INDEX(Ввод!$AP244:$CC244,,AA$118)),IF($C$119=1,INDEX(Ввод!$AP244:$CC244,,Y$119),INDEX(Ввод!$AP244:$CC244,,AA$119)))</f>
        <v>-</v>
      </c>
      <c r="AB152" s="434" t="str">
        <f>CHOOSE(Ввод!$FG$22,IF($C$119=1,INDEX(Ввод!$AP244:$CC244,,Z$118),INDEX(Ввод!$AP244:$CC244,,AB$118)),IF($C$119=1,INDEX(Ввод!$AP244:$CC244,,Z$119),INDEX(Ввод!$AP244:$CC244,,AB$119)))</f>
        <v>-</v>
      </c>
      <c r="AC152" s="417" t="str">
        <f>CHOOSE(Ввод!$FG$22,IF($C$119=1,INDEX(Ввод!$AP244:$CC244,,AA$118),INDEX(Ввод!$AP244:$CC244,,AC$118)),IF($C$119=1,INDEX(Ввод!$AP244:$CC244,,AA$119),INDEX(Ввод!$AP244:$CC244,,AC$119)))</f>
        <v>-</v>
      </c>
      <c r="AD152" s="435" t="str">
        <f>IF($C$119=1,"",INDEX(Ввод!$AP114:$FE114,,AD$119))</f>
        <v/>
      </c>
      <c r="AE152" s="436" t="str">
        <f>IF($C$119=1,"",INDEX(Ввод!$AP114:$FE114,,AE$119))</f>
        <v/>
      </c>
      <c r="AF152" s="435">
        <f>IF($C$119=1,INDEX(Ввод!$AP114:$FE114,,AD$119),INDEX(Ввод!$AP114:$FE114,,AF$119))</f>
        <v>12</v>
      </c>
      <c r="AG152" s="436">
        <f>IF($C$119=1,INDEX(Ввод!$AP114:$FE114,,AE$119),INDEX(Ввод!$AP114:$FE114,,AG$119))</f>
        <v>7</v>
      </c>
      <c r="AH152" s="435">
        <f>IF($C$119=1,INDEX(Ввод!$AP114:$FE114,,AF$119),INDEX(Ввод!$AP114:$FE114,,AH$119))</f>
        <v>3</v>
      </c>
      <c r="AI152" s="436">
        <f>IF($C$119=1,INDEX(Ввод!$AP114:$FE114,,AG$119),INDEX(Ввод!$AP114:$FE114,,AI$119))</f>
        <v>4</v>
      </c>
      <c r="AJ152" s="693" t="str">
        <f>CHOOSE(Ввод!$FG$12,IF($C$119=1,"",INDEX(Ввод!$AP114:$FE114,,AJ$118)),IF($C$119=1,"",INDEX(Ввод!$AP114:$FE114,,AJ$119)))</f>
        <v/>
      </c>
      <c r="AK152" s="694" t="str">
        <f>CHOOSE(Ввод!$FG$12,IF($C$119=1,"",INDEX(Ввод!$AP114:$FE114,,AK$118)),IF($C$119=1,"",INDEX(Ввод!$AP114:$FE114,,AK$119)))</f>
        <v/>
      </c>
      <c r="AL152" s="693">
        <f>CHOOSE(Ввод!$FG$12,IF($C$119=1,INDEX(Ввод!$AP114:$FE114,,AJ$118),INDEX(Ввод!$AP114:$FE114,,AL$118)),IF($C$119=1,INDEX(Ввод!$AP114:$FE114,,AJ$119),INDEX(Ввод!$AP114:$FE114,,AL$119)))</f>
        <v>14.600000000000001</v>
      </c>
      <c r="AM152" s="694">
        <f>CHOOSE(Ввод!$FG$12,IF($C$119=1,INDEX(Ввод!$AP114:$FE114,,AK$118),INDEX(Ввод!$AP114:$FE114,,AM$118)),IF($C$119=1,INDEX(Ввод!$AP114:$FE114,,AK$119),INDEX(Ввод!$AP114:$FE114,,AM$119)))</f>
        <v>18.899999999999999</v>
      </c>
      <c r="AN152" s="693">
        <f>CHOOSE(Ввод!$FG$12,IF($C$119=1,INDEX(Ввод!$AP114:$FE114,,AL$118),INDEX(Ввод!$AP114:$FE114,,AN$118)),IF($C$119=1,INDEX(Ввод!$AP114:$FE114,,AL$119),INDEX(Ввод!$AP114:$FE114,,AN$119)))</f>
        <v>11.7</v>
      </c>
      <c r="AO152" s="694">
        <f>CHOOSE(Ввод!$FG$12,IF($C$119=1,INDEX(Ввод!$AP114:$FE114,,AM$118),INDEX(Ввод!$AP114:$FE114,,AO$118)),IF($C$119=1,INDEX(Ввод!$AP114:$FE114,,AM$119),INDEX(Ввод!$AP114:$FE114,,AO$119)))</f>
        <v>24</v>
      </c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9"/>
      <c r="CL152" s="9"/>
    </row>
    <row r="153" spans="1:90" ht="14.25" customHeight="1" x14ac:dyDescent="0.25">
      <c r="A153" s="931">
        <f t="shared" si="11"/>
        <v>111</v>
      </c>
      <c r="B153" s="932" t="str">
        <f t="shared" si="11"/>
        <v>Дал.</v>
      </c>
      <c r="C153" s="932" t="str">
        <f t="shared" si="11"/>
        <v>Владивостокский</v>
      </c>
      <c r="D153" s="933" t="str">
        <f t="shared" si="11"/>
        <v>Дальнереченск</v>
      </c>
      <c r="E153" s="934">
        <f t="shared" si="11"/>
        <v>7</v>
      </c>
      <c r="F153" s="460" t="str">
        <f>IF($C$119=1,"",INDEX(Ввод!$AP115:$BI115,,F$119))</f>
        <v/>
      </c>
      <c r="G153" s="412" t="str">
        <f>IF($C$119=1,"",INDEX(Ввод!$AP115:$BI115,,G$119))</f>
        <v/>
      </c>
      <c r="H153" s="460" t="str">
        <f>IF($C$119=1,INDEX(Ввод!$AP115:$BI115,,F$119),INDEX(Ввод!$AP115:$BI115,,H$119))</f>
        <v/>
      </c>
      <c r="I153" s="412" t="str">
        <f>IF($C$119=1,INDEX(Ввод!$AP115:$BI115,,G$119),INDEX(Ввод!$AP115:$BI115,,I$119))</f>
        <v>·</v>
      </c>
      <c r="J153" s="460" t="str">
        <f>IF($C$119=1,INDEX(Ввод!$AP115:$BI115,,H$119),INDEX(Ввод!$AP115:$BI115,,J$119))</f>
        <v>·</v>
      </c>
      <c r="K153" s="412" t="str">
        <f>IF($C$119=1,INDEX(Ввод!$AP115:$BI115,,I$119),INDEX(Ввод!$AP115:$BI115,,K$119))</f>
        <v>·</v>
      </c>
      <c r="L153" s="431" t="str">
        <f>IF($C$119=1,"",INDEX(Ввод!$AP115:$FE115,,L$119))</f>
        <v/>
      </c>
      <c r="M153" s="432" t="str">
        <f>IF($C$119=1,"",INDEX(Ввод!$AP115:$FE115,,M$119))</f>
        <v/>
      </c>
      <c r="N153" s="431">
        <f>IF($C$119=1,INDEX(Ввод!$AP115:$FE115,,L$119),INDEX(Ввод!$AP115:$FE115,,N$119))</f>
        <v>0</v>
      </c>
      <c r="O153" s="432">
        <f>IF($C$119=1,INDEX(Ввод!$AP115:$FE115,,M$119),INDEX(Ввод!$AP115:$FE115,,O$119))</f>
        <v>2</v>
      </c>
      <c r="P153" s="431">
        <f>IF($C$119=1,INDEX(Ввод!$AP115:$FE115,,N$119),INDEX(Ввод!$AP115:$FE115,,P$119))</f>
        <v>2</v>
      </c>
      <c r="Q153" s="433">
        <f>IF($C$119=1,INDEX(Ввод!$AP115:$FE115,,O$119),INDEX(Ввод!$AP115:$FE115,,Q$119))</f>
        <v>2</v>
      </c>
      <c r="R153" s="650" t="str">
        <f>IF($C$119=1,"",INDEX(Ввод!$AP115:$FE115,,R$119))</f>
        <v/>
      </c>
      <c r="S153" s="651" t="str">
        <f>IF($C$119=1,"",INDEX(Ввод!$AP115:$FE115,,S$119))</f>
        <v/>
      </c>
      <c r="T153" s="650">
        <f>IF($C$119=1,INDEX(Ввод!$AP115:$FE115,,R$119),INDEX(Ввод!$AP115:$FE115,,T$119))</f>
        <v>21.2</v>
      </c>
      <c r="U153" s="651">
        <f>IF($C$119=1,INDEX(Ввод!$AP115:$FE115,,S$119),INDEX(Ввод!$AP115:$FE115,,U$119))</f>
        <v>27.8</v>
      </c>
      <c r="V153" s="650">
        <f>IF($C$119=1,INDEX(Ввод!$AP115:$FE115,,T$119),INDEX(Ввод!$AP115:$FE115,,V$119))</f>
        <v>20.9</v>
      </c>
      <c r="W153" s="651">
        <f>IF($C$119=1,INDEX(Ввод!$AP115:$FE115,,U$119),INDEX(Ввод!$AP115:$FE115,,W$119))</f>
        <v>25.8</v>
      </c>
      <c r="X153" s="434" t="str">
        <f>CHOOSE(Ввод!$FG$22,IF($C$119=1,"",INDEX(Ввод!$AP245:$CC245,,X$118)),IF($C$119=1,"",INDEX(Ввод!$AP245:$CC245,,X$119)))</f>
        <v/>
      </c>
      <c r="Y153" s="417" t="str">
        <f>CHOOSE(Ввод!$FG$22,IF($C$119=1,"",INDEX(Ввод!$AP245:$CC245,,Y$118)),IF($C$119=1,"",INDEX(Ввод!$AP245:$CC245,,Y$119)))</f>
        <v/>
      </c>
      <c r="Z153" s="434" t="str">
        <f>CHOOSE(Ввод!$FG$22,IF($C$119=1,INDEX(Ввод!$AP245:$CC245,,X$118),INDEX(Ввод!$AP245:$CC245,,Z$118)),IF($C$119=1,INDEX(Ввод!$AP245:$CC245,,X$119),INDEX(Ввод!$AP245:$CC245,,Z$119)))</f>
        <v>-</v>
      </c>
      <c r="AA153" s="417" t="str">
        <f>CHOOSE(Ввод!$FG$22,IF($C$119=1,INDEX(Ввод!$AP245:$CC245,,Y$118),INDEX(Ввод!$AP245:$CC245,,AA$118)),IF($C$119=1,INDEX(Ввод!$AP245:$CC245,,Y$119),INDEX(Ввод!$AP245:$CC245,,AA$119)))</f>
        <v>-</v>
      </c>
      <c r="AB153" s="434" t="str">
        <f>CHOOSE(Ввод!$FG$22,IF($C$119=1,INDEX(Ввод!$AP245:$CC245,,Z$118),INDEX(Ввод!$AP245:$CC245,,AB$118)),IF($C$119=1,INDEX(Ввод!$AP245:$CC245,,Z$119),INDEX(Ввод!$AP245:$CC245,,AB$119)))</f>
        <v>-</v>
      </c>
      <c r="AC153" s="417" t="str">
        <f>CHOOSE(Ввод!$FG$22,IF($C$119=1,INDEX(Ввод!$AP245:$CC245,,AA$118),INDEX(Ввод!$AP245:$CC245,,AC$118)),IF($C$119=1,INDEX(Ввод!$AP245:$CC245,,AA$119),INDEX(Ввод!$AP245:$CC245,,AC$119)))</f>
        <v>-</v>
      </c>
      <c r="AD153" s="435" t="str">
        <f>IF($C$119=1,"",INDEX(Ввод!$AP115:$FE115,,AD$119))</f>
        <v/>
      </c>
      <c r="AE153" s="436" t="str">
        <f>IF($C$119=1,"",INDEX(Ввод!$AP115:$FE115,,AE$119))</f>
        <v/>
      </c>
      <c r="AF153" s="435">
        <f>IF($C$119=1,INDEX(Ввод!$AP115:$FE115,,AD$119),INDEX(Ввод!$AP115:$FE115,,AF$119))</f>
        <v>4</v>
      </c>
      <c r="AG153" s="436">
        <f>IF($C$119=1,INDEX(Ввод!$AP115:$FE115,,AE$119),INDEX(Ввод!$AP115:$FE115,,AG$119))</f>
        <v>4</v>
      </c>
      <c r="AH153" s="435">
        <f>IF($C$119=1,INDEX(Ввод!$AP115:$FE115,,AF$119),INDEX(Ввод!$AP115:$FE115,,AH$119))</f>
        <v>3</v>
      </c>
      <c r="AI153" s="436">
        <f>IF($C$119=1,INDEX(Ввод!$AP115:$FE115,,AG$119),INDEX(Ввод!$AP115:$FE115,,AI$119))</f>
        <v>7</v>
      </c>
      <c r="AJ153" s="693" t="str">
        <f>CHOOSE(Ввод!$FG$12,IF($C$119=1,"",INDEX(Ввод!$AP115:$FE115,,AJ$118)),IF($C$119=1,"",INDEX(Ввод!$AP115:$FE115,,AJ$119)))</f>
        <v/>
      </c>
      <c r="AK153" s="694" t="str">
        <f>CHOOSE(Ввод!$FG$12,IF($C$119=1,"",INDEX(Ввод!$AP115:$FE115,,AK$118)),IF($C$119=1,"",INDEX(Ввод!$AP115:$FE115,,AK$119)))</f>
        <v/>
      </c>
      <c r="AL153" s="693">
        <f>CHOOSE(Ввод!$FG$12,IF($C$119=1,INDEX(Ввод!$AP115:$FE115,,AJ$118),INDEX(Ввод!$AP115:$FE115,,AL$118)),IF($C$119=1,INDEX(Ввод!$AP115:$FE115,,AJ$119),INDEX(Ввод!$AP115:$FE115,,AL$119)))</f>
        <v>19.2</v>
      </c>
      <c r="AM153" s="694">
        <f>CHOOSE(Ввод!$FG$12,IF($C$119=1,INDEX(Ввод!$AP115:$FE115,,AK$118),INDEX(Ввод!$AP115:$FE115,,AM$118)),IF($C$119=1,INDEX(Ввод!$AP115:$FE115,,AK$119),INDEX(Ввод!$AP115:$FE115,,AM$119)))</f>
        <v>40.799999999999997</v>
      </c>
      <c r="AN153" s="693">
        <f>CHOOSE(Ввод!$FG$12,IF($C$119=1,INDEX(Ввод!$AP115:$FE115,,AL$118),INDEX(Ввод!$AP115:$FE115,,AN$118)),IF($C$119=1,INDEX(Ввод!$AP115:$FE115,,AL$119),INDEX(Ввод!$AP115:$FE115,,AN$119)))</f>
        <v>18.899999999999999</v>
      </c>
      <c r="AO153" s="694">
        <f>CHOOSE(Ввод!$FG$12,IF($C$119=1,INDEX(Ввод!$AP115:$FE115,,AM$118),INDEX(Ввод!$AP115:$FE115,,AO$118)),IF($C$119=1,INDEX(Ввод!$AP115:$FE115,,AM$119),INDEX(Ввод!$AP115:$FE115,,AO$119)))</f>
        <v>32.799999999999997</v>
      </c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9"/>
      <c r="CL153" s="9"/>
    </row>
    <row r="154" spans="1:90" ht="14.25" customHeight="1" x14ac:dyDescent="0.25">
      <c r="A154" s="931">
        <f t="shared" si="11"/>
        <v>112</v>
      </c>
      <c r="B154" s="932" t="str">
        <f t="shared" si="11"/>
        <v>Дал.</v>
      </c>
      <c r="C154" s="932" t="str">
        <f t="shared" si="11"/>
        <v>Тындинский</v>
      </c>
      <c r="D154" s="933" t="str">
        <f t="shared" si="11"/>
        <v>Дугда</v>
      </c>
      <c r="E154" s="934">
        <f t="shared" si="11"/>
        <v>6</v>
      </c>
      <c r="F154" s="460" t="str">
        <f>IF($C$119=1,"",INDEX(Ввод!$AP116:$BI116,,F$119))</f>
        <v/>
      </c>
      <c r="G154" s="412" t="str">
        <f>IF($C$119=1,"",INDEX(Ввод!$AP116:$BI116,,G$119))</f>
        <v/>
      </c>
      <c r="H154" s="460" t="str">
        <f>IF($C$119=1,INDEX(Ввод!$AP116:$BI116,,F$119),INDEX(Ввод!$AP116:$BI116,,H$119))</f>
        <v/>
      </c>
      <c r="I154" s="412" t="str">
        <f>IF($C$119=1,INDEX(Ввод!$AP116:$BI116,,G$119),INDEX(Ввод!$AP116:$BI116,,I$119))</f>
        <v/>
      </c>
      <c r="J154" s="460" t="str">
        <f>IF($C$119=1,INDEX(Ввод!$AP116:$BI116,,H$119),INDEX(Ввод!$AP116:$BI116,,J$119))</f>
        <v/>
      </c>
      <c r="K154" s="412" t="str">
        <f>IF($C$119=1,INDEX(Ввод!$AP116:$BI116,,I$119),INDEX(Ввод!$AP116:$BI116,,K$119))</f>
        <v/>
      </c>
      <c r="L154" s="431" t="str">
        <f>IF($C$119=1,"",INDEX(Ввод!$AP116:$FE116,,L$119))</f>
        <v/>
      </c>
      <c r="M154" s="432" t="str">
        <f>IF($C$119=1,"",INDEX(Ввод!$AP116:$FE116,,M$119))</f>
        <v/>
      </c>
      <c r="N154" s="431">
        <f>IF($C$119=1,INDEX(Ввод!$AP116:$FE116,,L$119),INDEX(Ввод!$AP116:$FE116,,N$119))</f>
        <v>0</v>
      </c>
      <c r="O154" s="432">
        <f>IF($C$119=1,INDEX(Ввод!$AP116:$FE116,,M$119),INDEX(Ввод!$AP116:$FE116,,O$119))</f>
        <v>0</v>
      </c>
      <c r="P154" s="431">
        <f>IF($C$119=1,INDEX(Ввод!$AP116:$FE116,,N$119),INDEX(Ввод!$AP116:$FE116,,P$119))</f>
        <v>0</v>
      </c>
      <c r="Q154" s="433">
        <f>IF($C$119=1,INDEX(Ввод!$AP116:$FE116,,O$119),INDEX(Ввод!$AP116:$FE116,,Q$119))</f>
        <v>0</v>
      </c>
      <c r="R154" s="650" t="str">
        <f>IF($C$119=1,"",INDEX(Ввод!$AP116:$FE116,,R$119))</f>
        <v/>
      </c>
      <c r="S154" s="651" t="str">
        <f>IF($C$119=1,"",INDEX(Ввод!$AP116:$FE116,,S$119))</f>
        <v/>
      </c>
      <c r="T154" s="650">
        <f>IF($C$119=1,INDEX(Ввод!$AP116:$FE116,,R$119),INDEX(Ввод!$AP116:$FE116,,T$119))</f>
        <v>7.8000000000000007</v>
      </c>
      <c r="U154" s="651">
        <f>IF($C$119=1,INDEX(Ввод!$AP116:$FE116,,S$119),INDEX(Ввод!$AP116:$FE116,,U$119))</f>
        <v>25.2</v>
      </c>
      <c r="V154" s="650">
        <f>IF($C$119=1,INDEX(Ввод!$AP116:$FE116,,T$119),INDEX(Ввод!$AP116:$FE116,,V$119))</f>
        <v>8.3000000000000007</v>
      </c>
      <c r="W154" s="651">
        <f>IF($C$119=1,INDEX(Ввод!$AP116:$FE116,,U$119),INDEX(Ввод!$AP116:$FE116,,W$119))</f>
        <v>29.4</v>
      </c>
      <c r="X154" s="434" t="str">
        <f>CHOOSE(Ввод!$FG$22,IF($C$119=1,"",INDEX(Ввод!$AP246:$CC246,,X$118)),IF($C$119=1,"",INDEX(Ввод!$AP246:$CC246,,X$119)))</f>
        <v/>
      </c>
      <c r="Y154" s="417" t="str">
        <f>CHOOSE(Ввод!$FG$22,IF($C$119=1,"",INDEX(Ввод!$AP246:$CC246,,Y$118)),IF($C$119=1,"",INDEX(Ввод!$AP246:$CC246,,Y$119)))</f>
        <v/>
      </c>
      <c r="Z154" s="434" t="str">
        <f>CHOOSE(Ввод!$FG$22,IF($C$119=1,INDEX(Ввод!$AP246:$CC246,,X$118),INDEX(Ввод!$AP246:$CC246,,Z$118)),IF($C$119=1,INDEX(Ввод!$AP246:$CC246,,X$119),INDEX(Ввод!$AP246:$CC246,,Z$119)))</f>
        <v>-</v>
      </c>
      <c r="AA154" s="417" t="str">
        <f>CHOOSE(Ввод!$FG$22,IF($C$119=1,INDEX(Ввод!$AP246:$CC246,,Y$118),INDEX(Ввод!$AP246:$CC246,,AA$118)),IF($C$119=1,INDEX(Ввод!$AP246:$CC246,,Y$119),INDEX(Ввод!$AP246:$CC246,,AA$119)))</f>
        <v>-</v>
      </c>
      <c r="AB154" s="434" t="str">
        <f>CHOOSE(Ввод!$FG$22,IF($C$119=1,INDEX(Ввод!$AP246:$CC246,,Z$118),INDEX(Ввод!$AP246:$CC246,,AB$118)),IF($C$119=1,INDEX(Ввод!$AP246:$CC246,,Z$119),INDEX(Ввод!$AP246:$CC246,,AB$119)))</f>
        <v>-</v>
      </c>
      <c r="AC154" s="417" t="str">
        <f>CHOOSE(Ввод!$FG$22,IF($C$119=1,INDEX(Ввод!$AP246:$CC246,,AA$118),INDEX(Ввод!$AP246:$CC246,,AC$118)),IF($C$119=1,INDEX(Ввод!$AP246:$CC246,,AA$119),INDEX(Ввод!$AP246:$CC246,,AC$119)))</f>
        <v>-</v>
      </c>
      <c r="AD154" s="435" t="str">
        <f>IF($C$119=1,"",INDEX(Ввод!$AP116:$FE116,,AD$119))</f>
        <v/>
      </c>
      <c r="AE154" s="436" t="str">
        <f>IF($C$119=1,"",INDEX(Ввод!$AP116:$FE116,,AE$119))</f>
        <v/>
      </c>
      <c r="AF154" s="435">
        <f>IF($C$119=1,INDEX(Ввод!$AP116:$FE116,,AD$119),INDEX(Ввод!$AP116:$FE116,,AF$119))</f>
        <v>6</v>
      </c>
      <c r="AG154" s="436">
        <f>IF($C$119=1,INDEX(Ввод!$AP116:$FE116,,AE$119),INDEX(Ввод!$AP116:$FE116,,AG$119))</f>
        <v>5</v>
      </c>
      <c r="AH154" s="435">
        <f>IF($C$119=1,INDEX(Ввод!$AP116:$FE116,,AF$119),INDEX(Ввод!$AP116:$FE116,,AH$119))</f>
        <v>3</v>
      </c>
      <c r="AI154" s="436">
        <f>IF($C$119=1,INDEX(Ввод!$AP116:$FE116,,AG$119),INDEX(Ввод!$AP116:$FE116,,AI$119))</f>
        <v>4</v>
      </c>
      <c r="AJ154" s="693" t="str">
        <f>CHOOSE(Ввод!$FG$12,IF($C$119=1,"",INDEX(Ввод!$AP116:$FE116,,AJ$118)),IF($C$119=1,"",INDEX(Ввод!$AP116:$FE116,,AJ$119)))</f>
        <v/>
      </c>
      <c r="AK154" s="694" t="str">
        <f>CHOOSE(Ввод!$FG$12,IF($C$119=1,"",INDEX(Ввод!$AP116:$FE116,,AK$118)),IF($C$119=1,"",INDEX(Ввод!$AP116:$FE116,,AK$119)))</f>
        <v/>
      </c>
      <c r="AL154" s="693">
        <f>CHOOSE(Ввод!$FG$12,IF($C$119=1,INDEX(Ввод!$AP116:$FE116,,AJ$118),INDEX(Ввод!$AP116:$FE116,,AL$118)),IF($C$119=1,INDEX(Ввод!$AP116:$FE116,,AJ$119),INDEX(Ввод!$AP116:$FE116,,AL$119)))</f>
        <v>5.8000000000000007</v>
      </c>
      <c r="AM154" s="694">
        <f>CHOOSE(Ввод!$FG$12,IF($C$119=1,INDEX(Ввод!$AP116:$FE116,,AK$118),INDEX(Ввод!$AP116:$FE116,,AM$118)),IF($C$119=1,INDEX(Ввод!$AP116:$FE116,,AK$119),INDEX(Ввод!$AP116:$FE116,,AM$119)))</f>
        <v>40.200000000000003</v>
      </c>
      <c r="AN154" s="693">
        <f>CHOOSE(Ввод!$FG$12,IF($C$119=1,INDEX(Ввод!$AP116:$FE116,,AL$118),INDEX(Ввод!$AP116:$FE116,,AN$118)),IF($C$119=1,INDEX(Ввод!$AP116:$FE116,,AL$119),INDEX(Ввод!$AP116:$FE116,,AN$119)))</f>
        <v>6.3000000000000007</v>
      </c>
      <c r="AO154" s="694">
        <f>CHOOSE(Ввод!$FG$12,IF($C$119=1,INDEX(Ввод!$AP116:$FE116,,AM$118),INDEX(Ввод!$AP116:$FE116,,AO$118)),IF($C$119=1,INDEX(Ввод!$AP116:$FE116,,AM$119),INDEX(Ввод!$AP116:$FE116,,AO$119)))</f>
        <v>44.4</v>
      </c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7"/>
      <c r="CL154" s="7"/>
    </row>
    <row r="155" spans="1:90" ht="14.25" customHeight="1" x14ac:dyDescent="0.25">
      <c r="A155" s="947">
        <f t="shared" si="11"/>
        <v>113</v>
      </c>
      <c r="B155" s="951" t="str">
        <f t="shared" si="11"/>
        <v>Дал.</v>
      </c>
      <c r="C155" s="952" t="str">
        <f t="shared" si="11"/>
        <v>Владивостокский</v>
      </c>
      <c r="D155" s="953" t="str">
        <f t="shared" si="11"/>
        <v>Уссурийск</v>
      </c>
      <c r="E155" s="954">
        <f t="shared" si="11"/>
        <v>7</v>
      </c>
      <c r="F155" s="660" t="str">
        <f>IF($C$119=1,"",INDEX(Ввод!$AP117:$BI117,,F$119))</f>
        <v/>
      </c>
      <c r="G155" s="661" t="str">
        <f>IF($C$119=1,"",INDEX(Ввод!$AP117:$BI117,,G$119))</f>
        <v/>
      </c>
      <c r="H155" s="660" t="str">
        <f>IF($C$119=1,INDEX(Ввод!$AP117:$BI117,,F$119),INDEX(Ввод!$AP117:$BI117,,H$119))</f>
        <v/>
      </c>
      <c r="I155" s="661" t="str">
        <f>IF($C$119=1,INDEX(Ввод!$AP117:$BI117,,G$119),INDEX(Ввод!$AP117:$BI117,,I$119))</f>
        <v/>
      </c>
      <c r="J155" s="660" t="str">
        <f>IF($C$119=1,INDEX(Ввод!$AP117:$BI117,,H$119),INDEX(Ввод!$AP117:$BI117,,J$119))</f>
        <v/>
      </c>
      <c r="K155" s="661" t="str">
        <f>IF($C$119=1,INDEX(Ввод!$AP117:$BI117,,I$119),INDEX(Ввод!$AP117:$BI117,,K$119))</f>
        <v/>
      </c>
      <c r="L155" s="662" t="str">
        <f>IF($C$119=1,"",INDEX(Ввод!$AP117:$FE117,,L$119))</f>
        <v/>
      </c>
      <c r="M155" s="664" t="str">
        <f>IF($C$119=1,"",INDEX(Ввод!$AP117:$FE117,,M$119))</f>
        <v/>
      </c>
      <c r="N155" s="662">
        <f>IF($C$119=1,INDEX(Ввод!$AP117:$FE117,,L$119),INDEX(Ввод!$AP117:$FE117,,N$119))</f>
        <v>0</v>
      </c>
      <c r="O155" s="664">
        <f>IF($C$119=1,INDEX(Ввод!$AP117:$FE117,,M$119),INDEX(Ввод!$AP117:$FE117,,O$119))</f>
        <v>0</v>
      </c>
      <c r="P155" s="662">
        <f>IF($C$119=1,INDEX(Ввод!$AP117:$FE117,,N$119),INDEX(Ввод!$AP117:$FE117,,P$119))</f>
        <v>0</v>
      </c>
      <c r="Q155" s="663">
        <f>IF($C$119=1,INDEX(Ввод!$AP117:$FE117,,O$119),INDEX(Ввод!$AP117:$FE117,,Q$119))</f>
        <v>0</v>
      </c>
      <c r="R155" s="665" t="str">
        <f>IF($C$119=1,"",INDEX(Ввод!$AP117:$FE117,,R$119))</f>
        <v/>
      </c>
      <c r="S155" s="666" t="str">
        <f>IF($C$119=1,"",INDEX(Ввод!$AP117:$FE117,,S$119))</f>
        <v/>
      </c>
      <c r="T155" s="665">
        <f>IF($C$119=1,INDEX(Ввод!$AP117:$FE117,,R$119),INDEX(Ввод!$AP117:$FE117,,T$119))</f>
        <v>17.3</v>
      </c>
      <c r="U155" s="666">
        <f>IF($C$119=1,INDEX(Ввод!$AP117:$FE117,,S$119),INDEX(Ввод!$AP117:$FE117,,U$119))</f>
        <v>34.299999999999997</v>
      </c>
      <c r="V155" s="665">
        <f>IF($C$119=1,INDEX(Ввод!$AP117:$FE117,,T$119),INDEX(Ввод!$AP117:$FE117,,V$119))</f>
        <v>18.3</v>
      </c>
      <c r="W155" s="666">
        <f>IF($C$119=1,INDEX(Ввод!$AP117:$FE117,,U$119),INDEX(Ввод!$AP117:$FE117,,W$119))</f>
        <v>29</v>
      </c>
      <c r="X155" s="473" t="str">
        <f>CHOOSE(Ввод!$FG$22,IF($C$119=1,"",INDEX(Ввод!$AP247:$CC247,,X$118)),IF($C$119=1,"",INDEX(Ввод!$AP247:$CC247,,X$119)))</f>
        <v/>
      </c>
      <c r="Y155" s="474" t="str">
        <f>CHOOSE(Ввод!$FG$22,IF($C$119=1,"",INDEX(Ввод!$AP247:$CC247,,Y$118)),IF($C$119=1,"",INDEX(Ввод!$AP247:$CC247,,Y$119)))</f>
        <v/>
      </c>
      <c r="Z155" s="473" t="str">
        <f>CHOOSE(Ввод!$FG$22,IF($C$119=1,INDEX(Ввод!$AP247:$CC247,,X$118),INDEX(Ввод!$AP247:$CC247,,Z$118)),IF($C$119=1,INDEX(Ввод!$AP247:$CC247,,X$119),INDEX(Ввод!$AP247:$CC247,,Z$119)))</f>
        <v>-</v>
      </c>
      <c r="AA155" s="474" t="str">
        <f>CHOOSE(Ввод!$FG$22,IF($C$119=1,INDEX(Ввод!$AP247:$CC247,,Y$118),INDEX(Ввод!$AP247:$CC247,,AA$118)),IF($C$119=1,INDEX(Ввод!$AP247:$CC247,,Y$119),INDEX(Ввод!$AP247:$CC247,,AA$119)))</f>
        <v>-</v>
      </c>
      <c r="AB155" s="473" t="str">
        <f>CHOOSE(Ввод!$FG$22,IF($C$119=1,INDEX(Ввод!$AP247:$CC247,,Z$118),INDEX(Ввод!$AP247:$CC247,,AB$118)),IF($C$119=1,INDEX(Ввод!$AP247:$CC247,,Z$119),INDEX(Ввод!$AP247:$CC247,,AB$119)))</f>
        <v>-</v>
      </c>
      <c r="AC155" s="474" t="str">
        <f>CHOOSE(Ввод!$FG$22,IF($C$119=1,INDEX(Ввод!$AP247:$CC247,,AA$118),INDEX(Ввод!$AP247:$CC247,,AC$118)),IF($C$119=1,INDEX(Ввод!$AP247:$CC247,,AA$119),INDEX(Ввод!$AP247:$CC247,,AC$119)))</f>
        <v>-</v>
      </c>
      <c r="AD155" s="667" t="str">
        <f>IF($C$119=1,"",INDEX(Ввод!$AP117:$FE117,,AD$119))</f>
        <v/>
      </c>
      <c r="AE155" s="668" t="str">
        <f>IF($C$119=1,"",INDEX(Ввод!$AP117:$FE117,,AE$119))</f>
        <v/>
      </c>
      <c r="AF155" s="667">
        <f>IF($C$119=1,INDEX(Ввод!$AP117:$FE117,,AD$119),INDEX(Ввод!$AP117:$FE117,,AF$119))</f>
        <v>6</v>
      </c>
      <c r="AG155" s="668">
        <f>IF($C$119=1,INDEX(Ввод!$AP117:$FE117,,AE$119),INDEX(Ввод!$AP117:$FE117,,AG$119))</f>
        <v>10</v>
      </c>
      <c r="AH155" s="667">
        <f>IF($C$119=1,INDEX(Ввод!$AP117:$FE117,,AF$119),INDEX(Ввод!$AP117:$FE117,,AH$119))</f>
        <v>8</v>
      </c>
      <c r="AI155" s="668">
        <f>IF($C$119=1,INDEX(Ввод!$AP117:$FE117,,AG$119),INDEX(Ввод!$AP117:$FE117,,AI$119))</f>
        <v>10</v>
      </c>
      <c r="AJ155" s="695" t="str">
        <f>CHOOSE(Ввод!$FG$12,IF($C$119=1,"",INDEX(Ввод!$AP117:$FE117,,AJ$118)),IF($C$119=1,"",INDEX(Ввод!$AP117:$FE117,,AJ$119)))</f>
        <v/>
      </c>
      <c r="AK155" s="696" t="str">
        <f>CHOOSE(Ввод!$FG$12,IF($C$119=1,"",INDEX(Ввод!$AP117:$FE117,,AK$118)),IF($C$119=1,"",INDEX(Ввод!$AP117:$FE117,,AK$119)))</f>
        <v/>
      </c>
      <c r="AL155" s="695">
        <f>CHOOSE(Ввод!$FG$12,IF($C$119=1,INDEX(Ввод!$AP117:$FE117,,AJ$118),INDEX(Ввод!$AP117:$FE117,,AL$118)),IF($C$119=1,INDEX(Ввод!$AP117:$FE117,,AJ$119),INDEX(Ввод!$AP117:$FE117,,AL$119)))</f>
        <v>15.3</v>
      </c>
      <c r="AM155" s="696">
        <f>CHOOSE(Ввод!$FG$12,IF($C$119=1,INDEX(Ввод!$AP117:$FE117,,AK$118),INDEX(Ввод!$AP117:$FE117,,AM$118)),IF($C$119=1,INDEX(Ввод!$AP117:$FE117,,AK$119),INDEX(Ввод!$AP117:$FE117,,AM$119)))</f>
        <v>48.3</v>
      </c>
      <c r="AN155" s="695">
        <f>CHOOSE(Ввод!$FG$12,IF($C$119=1,INDEX(Ввод!$AP117:$FE117,,AL$118),INDEX(Ввод!$AP117:$FE117,,AN$118)),IF($C$119=1,INDEX(Ввод!$AP117:$FE117,,AL$119),INDEX(Ввод!$AP117:$FE117,,AN$119)))</f>
        <v>16.3</v>
      </c>
      <c r="AO155" s="696">
        <f>CHOOSE(Ввод!$FG$12,IF($C$119=1,INDEX(Ввод!$AP117:$FE117,,AM$118),INDEX(Ввод!$AP117:$FE117,,AO$118)),IF($C$119=1,INDEX(Ввод!$AP117:$FE117,,AM$119),INDEX(Ввод!$AP117:$FE117,,AO$119)))</f>
        <v>39</v>
      </c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7"/>
      <c r="CL155" s="7"/>
    </row>
    <row r="156" spans="1:90" x14ac:dyDescent="0.25">
      <c r="A156" s="22"/>
      <c r="B156" s="491"/>
      <c r="C156" s="494"/>
      <c r="D156" s="20"/>
      <c r="E156" s="21"/>
      <c r="F156" s="9"/>
      <c r="G156" s="9"/>
      <c r="H156" s="9"/>
      <c r="I156" s="9"/>
      <c r="J156" s="9"/>
      <c r="K156" s="9"/>
      <c r="L156" s="35"/>
      <c r="M156" s="35"/>
      <c r="N156" s="35"/>
      <c r="O156" s="35"/>
      <c r="P156" s="35"/>
      <c r="Q156" s="35"/>
      <c r="R156" s="493"/>
      <c r="S156" s="493"/>
      <c r="T156" s="493"/>
      <c r="U156" s="493"/>
      <c r="V156" s="493"/>
      <c r="W156" s="493"/>
      <c r="X156" s="55"/>
      <c r="Y156" s="55"/>
      <c r="Z156" s="55"/>
      <c r="AA156" s="55"/>
      <c r="AB156" s="55"/>
      <c r="AC156" s="55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7"/>
      <c r="CL156" s="7"/>
    </row>
    <row r="157" spans="1:90" x14ac:dyDescent="0.25">
      <c r="A157" s="22"/>
      <c r="B157" s="491"/>
      <c r="C157" s="496"/>
      <c r="D157" s="497"/>
      <c r="E157" s="498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493"/>
      <c r="S157" s="493"/>
      <c r="T157" s="493"/>
      <c r="U157" s="493"/>
      <c r="V157" s="493"/>
      <c r="W157" s="493"/>
      <c r="X157" s="55"/>
      <c r="Y157" s="55"/>
      <c r="Z157" s="55"/>
      <c r="AA157" s="55"/>
      <c r="AB157" s="55"/>
      <c r="AC157" s="55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</row>
    <row r="158" spans="1:90" x14ac:dyDescent="0.25">
      <c r="A158" s="24"/>
      <c r="B158" s="491"/>
      <c r="C158" s="496"/>
      <c r="D158" s="497"/>
      <c r="E158" s="498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493"/>
      <c r="S158" s="493"/>
      <c r="T158" s="493"/>
      <c r="U158" s="493"/>
      <c r="V158" s="493"/>
      <c r="W158" s="493"/>
      <c r="X158" s="55"/>
      <c r="Y158" s="55"/>
      <c r="Z158" s="55"/>
      <c r="AA158" s="55"/>
      <c r="AB158" s="55"/>
      <c r="AC158" s="55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</row>
    <row r="159" spans="1:90" x14ac:dyDescent="0.25">
      <c r="A159" s="22"/>
      <c r="B159" s="491"/>
      <c r="C159" s="496"/>
      <c r="D159" s="497"/>
      <c r="E159" s="498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493"/>
      <c r="S159" s="493"/>
      <c r="T159" s="493"/>
      <c r="U159" s="493"/>
      <c r="V159" s="493"/>
      <c r="W159" s="493"/>
      <c r="X159" s="55"/>
      <c r="Y159" s="55"/>
      <c r="Z159" s="55"/>
      <c r="AA159" s="55"/>
      <c r="AB159" s="55"/>
      <c r="AC159" s="55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</row>
    <row r="160" spans="1:90" x14ac:dyDescent="0.25">
      <c r="A160" s="22"/>
      <c r="B160" s="491"/>
      <c r="C160" s="496"/>
      <c r="D160" s="497"/>
      <c r="E160" s="498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493"/>
      <c r="S160" s="493"/>
      <c r="T160" s="493"/>
      <c r="U160" s="493"/>
      <c r="V160" s="493"/>
      <c r="W160" s="493"/>
      <c r="X160" s="55"/>
      <c r="Y160" s="55"/>
      <c r="Z160" s="55"/>
      <c r="AA160" s="55"/>
      <c r="AB160" s="55"/>
      <c r="AC160" s="55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</row>
    <row r="161" spans="1:88" x14ac:dyDescent="0.25">
      <c r="A161" s="22"/>
      <c r="B161" s="491"/>
      <c r="C161" s="496"/>
      <c r="D161" s="497"/>
      <c r="E161" s="498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493"/>
      <c r="S161" s="493"/>
      <c r="T161" s="493"/>
      <c r="U161" s="493"/>
      <c r="V161" s="493"/>
      <c r="W161" s="493"/>
      <c r="X161" s="55"/>
      <c r="Y161" s="55"/>
      <c r="Z161" s="55"/>
      <c r="AA161" s="55"/>
      <c r="AB161" s="55"/>
      <c r="AC161" s="55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</row>
    <row r="162" spans="1:88" x14ac:dyDescent="0.25">
      <c r="A162" s="22"/>
      <c r="B162" s="494"/>
      <c r="C162" s="496"/>
      <c r="D162" s="497"/>
      <c r="E162" s="498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493"/>
      <c r="S162" s="493"/>
      <c r="T162" s="493"/>
      <c r="U162" s="493"/>
      <c r="V162" s="493"/>
      <c r="W162" s="493"/>
      <c r="X162" s="55"/>
      <c r="Y162" s="55"/>
      <c r="Z162" s="55"/>
      <c r="AA162" s="55"/>
      <c r="AB162" s="55"/>
      <c r="AC162" s="55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</row>
    <row r="163" spans="1:88" x14ac:dyDescent="0.25">
      <c r="A163" s="22"/>
      <c r="B163" s="494"/>
      <c r="C163" s="496"/>
      <c r="D163" s="497"/>
      <c r="E163" s="498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493"/>
      <c r="S163" s="493"/>
      <c r="T163" s="493"/>
      <c r="U163" s="493"/>
      <c r="V163" s="493"/>
      <c r="W163" s="493"/>
      <c r="X163" s="55"/>
      <c r="Y163" s="55"/>
      <c r="Z163" s="55"/>
      <c r="AA163" s="55"/>
      <c r="AB163" s="55"/>
      <c r="AC163" s="55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</row>
    <row r="164" spans="1:88" x14ac:dyDescent="0.25">
      <c r="A164" s="495"/>
      <c r="B164" s="496"/>
      <c r="C164" s="499"/>
      <c r="D164" s="497"/>
      <c r="E164" s="498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493"/>
      <c r="S164" s="493"/>
      <c r="T164" s="493"/>
      <c r="U164" s="493"/>
      <c r="V164" s="493"/>
      <c r="W164" s="493"/>
      <c r="X164" s="55"/>
      <c r="Y164" s="55"/>
      <c r="Z164" s="55"/>
      <c r="AA164" s="55"/>
      <c r="AB164" s="55"/>
      <c r="AC164" s="55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</row>
    <row r="165" spans="1:88" x14ac:dyDescent="0.25">
      <c r="A165" s="495"/>
      <c r="B165" s="496"/>
      <c r="C165" s="499"/>
      <c r="D165" s="497"/>
      <c r="E165" s="498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493"/>
      <c r="S165" s="493"/>
      <c r="T165" s="493"/>
      <c r="U165" s="493"/>
      <c r="V165" s="493"/>
      <c r="W165" s="493"/>
      <c r="X165" s="55"/>
      <c r="Y165" s="55"/>
      <c r="Z165" s="55"/>
      <c r="AA165" s="55"/>
      <c r="AB165" s="55"/>
      <c r="AC165" s="55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</row>
    <row r="166" spans="1:88" x14ac:dyDescent="0.25">
      <c r="A166" s="495"/>
      <c r="B166" s="496"/>
      <c r="C166" s="499"/>
      <c r="D166" s="497"/>
      <c r="E166" s="498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493"/>
      <c r="S166" s="493"/>
      <c r="T166" s="493"/>
      <c r="U166" s="493"/>
      <c r="V166" s="493"/>
      <c r="W166" s="493"/>
      <c r="X166" s="55"/>
      <c r="Y166" s="55"/>
      <c r="Z166" s="55"/>
      <c r="AA166" s="55"/>
      <c r="AB166" s="55"/>
      <c r="AC166" s="55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</row>
    <row r="167" spans="1:88" x14ac:dyDescent="0.25">
      <c r="A167" s="495"/>
      <c r="B167" s="496"/>
      <c r="C167" s="499"/>
      <c r="D167" s="497"/>
      <c r="E167" s="498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493"/>
      <c r="S167" s="493"/>
      <c r="T167" s="493"/>
      <c r="U167" s="493"/>
      <c r="V167" s="493"/>
      <c r="W167" s="493"/>
      <c r="X167" s="55"/>
      <c r="Y167" s="55"/>
      <c r="Z167" s="55"/>
      <c r="AA167" s="55"/>
      <c r="AB167" s="55"/>
      <c r="AC167" s="55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</row>
    <row r="168" spans="1:88" x14ac:dyDescent="0.25">
      <c r="A168" s="495"/>
      <c r="B168" s="496"/>
      <c r="C168" s="499"/>
      <c r="D168" s="497"/>
      <c r="E168" s="498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493"/>
      <c r="S168" s="493"/>
      <c r="T168" s="493"/>
      <c r="U168" s="493"/>
      <c r="V168" s="493"/>
      <c r="W168" s="493"/>
      <c r="X168" s="55"/>
      <c r="Y168" s="55"/>
      <c r="Z168" s="55"/>
      <c r="AA168" s="55"/>
      <c r="AB168" s="55"/>
      <c r="AC168" s="55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</row>
    <row r="169" spans="1:88" x14ac:dyDescent="0.25">
      <c r="A169" s="495"/>
      <c r="B169" s="496"/>
      <c r="C169" s="499"/>
      <c r="D169" s="497"/>
      <c r="E169" s="498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493"/>
      <c r="S169" s="493"/>
      <c r="T169" s="493"/>
      <c r="U169" s="493"/>
      <c r="V169" s="493"/>
      <c r="W169" s="493"/>
      <c r="X169" s="55"/>
      <c r="Y169" s="55"/>
      <c r="Z169" s="55"/>
      <c r="AA169" s="55"/>
      <c r="AB169" s="55"/>
      <c r="AC169" s="55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</row>
    <row r="170" spans="1:88" x14ac:dyDescent="0.25">
      <c r="A170" s="495"/>
      <c r="B170" s="496"/>
      <c r="C170" s="499"/>
      <c r="D170" s="497"/>
      <c r="E170" s="498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493"/>
      <c r="S170" s="493"/>
      <c r="T170" s="493"/>
      <c r="U170" s="493"/>
      <c r="V170" s="493"/>
      <c r="W170" s="493"/>
      <c r="X170" s="55"/>
      <c r="Y170" s="55"/>
      <c r="Z170" s="55"/>
      <c r="AA170" s="55"/>
      <c r="AB170" s="55"/>
      <c r="AC170" s="55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</row>
    <row r="171" spans="1:88" x14ac:dyDescent="0.25">
      <c r="A171" s="495"/>
      <c r="B171" s="499"/>
      <c r="C171" s="499"/>
      <c r="D171" s="497"/>
      <c r="E171" s="498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493"/>
      <c r="S171" s="493"/>
      <c r="T171" s="493"/>
      <c r="U171" s="493"/>
      <c r="V171" s="493"/>
      <c r="W171" s="493"/>
      <c r="X171" s="55"/>
      <c r="Y171" s="55"/>
      <c r="Z171" s="55"/>
      <c r="AA171" s="55"/>
      <c r="AB171" s="55"/>
      <c r="AC171" s="55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</row>
    <row r="172" spans="1:88" x14ac:dyDescent="0.25">
      <c r="A172" s="495"/>
      <c r="B172" s="499"/>
      <c r="C172" s="499"/>
      <c r="D172" s="497"/>
      <c r="E172" s="498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493"/>
      <c r="S172" s="493"/>
      <c r="T172" s="493"/>
      <c r="U172" s="493"/>
      <c r="V172" s="493"/>
      <c r="W172" s="493"/>
      <c r="X172" s="55"/>
      <c r="Y172" s="55"/>
      <c r="Z172" s="55"/>
      <c r="AA172" s="55"/>
      <c r="AB172" s="55"/>
      <c r="AC172" s="55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</row>
    <row r="173" spans="1:88" x14ac:dyDescent="0.25">
      <c r="A173" s="495"/>
      <c r="B173" s="499"/>
      <c r="C173" s="499"/>
      <c r="D173" s="497"/>
      <c r="E173" s="498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493"/>
      <c r="S173" s="493"/>
      <c r="T173" s="493"/>
      <c r="U173" s="493"/>
      <c r="V173" s="493"/>
      <c r="W173" s="493"/>
      <c r="X173" s="55"/>
      <c r="Y173" s="55"/>
      <c r="Z173" s="55"/>
      <c r="AA173" s="55"/>
      <c r="AB173" s="55"/>
      <c r="AC173" s="55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</row>
    <row r="174" spans="1:88" x14ac:dyDescent="0.25">
      <c r="A174" s="495"/>
      <c r="B174" s="499"/>
      <c r="C174" s="499"/>
      <c r="D174" s="497"/>
      <c r="E174" s="498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23"/>
      <c r="AT174" s="23"/>
      <c r="AU174" s="23"/>
      <c r="AV174" s="23"/>
      <c r="AW174" s="23"/>
      <c r="AX174" s="23"/>
      <c r="AY174" s="23"/>
      <c r="AZ174" s="23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</row>
    <row r="175" spans="1:88" x14ac:dyDescent="0.25">
      <c r="A175" s="495"/>
      <c r="B175" s="499"/>
      <c r="C175" s="499"/>
      <c r="D175" s="497"/>
      <c r="E175" s="498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500"/>
      <c r="V175" s="35"/>
      <c r="W175" s="35"/>
      <c r="X175" s="501"/>
      <c r="Y175" s="35"/>
      <c r="Z175" s="35"/>
      <c r="AA175" s="35"/>
      <c r="AB175" s="501"/>
      <c r="AC175" s="35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23"/>
      <c r="AT175" s="23"/>
      <c r="AU175" s="23"/>
      <c r="AV175" s="23"/>
      <c r="AW175" s="23"/>
      <c r="AX175" s="23"/>
      <c r="AY175" s="23"/>
      <c r="AZ175" s="23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</row>
    <row r="176" spans="1:88" x14ac:dyDescent="0.25">
      <c r="A176" s="495"/>
      <c r="B176" s="499"/>
      <c r="C176" s="499"/>
      <c r="D176" s="497"/>
      <c r="E176" s="498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23"/>
      <c r="AT176" s="23"/>
      <c r="AU176" s="23"/>
      <c r="AV176" s="23"/>
      <c r="AW176" s="23"/>
      <c r="AX176" s="23"/>
      <c r="AY176" s="23"/>
      <c r="AZ176" s="23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</row>
    <row r="177" spans="1:52" x14ac:dyDescent="0.25">
      <c r="A177" s="495"/>
      <c r="B177" s="499"/>
      <c r="C177" s="499"/>
      <c r="D177" s="497"/>
      <c r="E177" s="498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495"/>
      <c r="B178" s="499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495"/>
      <c r="B179" s="499"/>
      <c r="C179" s="35"/>
      <c r="D179" s="502"/>
      <c r="E179" s="35"/>
      <c r="F179" s="503"/>
      <c r="G179" s="35"/>
      <c r="H179" s="35"/>
      <c r="I179" s="35"/>
      <c r="J179" s="35"/>
      <c r="K179" s="409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495"/>
      <c r="B180" s="499"/>
      <c r="C180" s="35"/>
      <c r="D180" s="504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52" x14ac:dyDescent="0.25">
      <c r="A181" s="495"/>
      <c r="B181" s="499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52" x14ac:dyDescent="0.25">
      <c r="A182" s="495"/>
      <c r="B182" s="499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52" x14ac:dyDescent="0.25">
      <c r="A183" s="495"/>
      <c r="B183" s="499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52" x14ac:dyDescent="0.25">
      <c r="A184" s="495"/>
      <c r="B184" s="499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52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52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52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52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52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</row>
    <row r="190" spans="1:52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</row>
    <row r="191" spans="1:52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</row>
    <row r="192" spans="1:52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</row>
    <row r="193" spans="1:2" x14ac:dyDescent="0.25">
      <c r="A193" s="35"/>
      <c r="B193" s="35"/>
    </row>
    <row r="194" spans="1:2" x14ac:dyDescent="0.25">
      <c r="A194" s="35"/>
      <c r="B194" s="35"/>
    </row>
    <row r="195" spans="1:2" x14ac:dyDescent="0.25">
      <c r="A195" s="35"/>
      <c r="B195" s="35"/>
    </row>
    <row r="196" spans="1:2" x14ac:dyDescent="0.25">
      <c r="A196" s="35"/>
      <c r="B196" s="35"/>
    </row>
    <row r="197" spans="1:2" x14ac:dyDescent="0.25">
      <c r="A197" s="35"/>
      <c r="B197" s="35"/>
    </row>
    <row r="198" spans="1:2" x14ac:dyDescent="0.25">
      <c r="A198" s="35"/>
      <c r="B198" s="35"/>
    </row>
    <row r="199" spans="1:2" x14ac:dyDescent="0.25">
      <c r="A199" s="35"/>
      <c r="B199" s="35"/>
    </row>
  </sheetData>
  <mergeCells count="40">
    <mergeCell ref="AJ120:AK120"/>
    <mergeCell ref="AL120:AM120"/>
    <mergeCell ref="AN120:AO120"/>
    <mergeCell ref="X117:Z117"/>
    <mergeCell ref="AJ117:AL117"/>
    <mergeCell ref="Z120:AA120"/>
    <mergeCell ref="AB120:AC120"/>
    <mergeCell ref="AD120:AE120"/>
    <mergeCell ref="AF120:AG120"/>
    <mergeCell ref="AH120:AI120"/>
    <mergeCell ref="P120:Q120"/>
    <mergeCell ref="R120:S120"/>
    <mergeCell ref="T120:U120"/>
    <mergeCell ref="V120:W120"/>
    <mergeCell ref="X120:Y120"/>
    <mergeCell ref="F120:G120"/>
    <mergeCell ref="H120:I120"/>
    <mergeCell ref="J120:K120"/>
    <mergeCell ref="L120:M120"/>
    <mergeCell ref="N120:O120"/>
    <mergeCell ref="N3:O3"/>
    <mergeCell ref="P3:Q3"/>
    <mergeCell ref="F3:G3"/>
    <mergeCell ref="H3:I3"/>
    <mergeCell ref="J3:K3"/>
    <mergeCell ref="L3:M3"/>
    <mergeCell ref="T1:W1"/>
    <mergeCell ref="Y1:AE1"/>
    <mergeCell ref="V3:W3"/>
    <mergeCell ref="X3:Y3"/>
    <mergeCell ref="Z3:AA3"/>
    <mergeCell ref="AB3:AC3"/>
    <mergeCell ref="R3:S3"/>
    <mergeCell ref="T3:U3"/>
    <mergeCell ref="AL3:AM3"/>
    <mergeCell ref="AN3:AO3"/>
    <mergeCell ref="AD3:AE3"/>
    <mergeCell ref="AF3:AG3"/>
    <mergeCell ref="AH3:AI3"/>
    <mergeCell ref="AJ3:AK3"/>
  </mergeCells>
  <phoneticPr fontId="4" type="noConversion"/>
  <conditionalFormatting sqref="X5:AC116">
    <cfRule type="cellIs" dxfId="93" priority="46" stopIfTrue="1" operator="equal">
      <formula>"+"</formula>
    </cfRule>
    <cfRule type="cellIs" dxfId="92" priority="47" stopIfTrue="1" operator="equal">
      <formula>"++"</formula>
    </cfRule>
  </conditionalFormatting>
  <conditionalFormatting sqref="T5:T116 V5:V116 R5:R116">
    <cfRule type="cellIs" dxfId="91" priority="48" stopIfTrue="1" operator="between">
      <formula>$FA$7</formula>
      <formula>$FA$8</formula>
    </cfRule>
  </conditionalFormatting>
  <conditionalFormatting sqref="S5:S116 W5:W116 U5:U116">
    <cfRule type="cellIs" dxfId="90" priority="49" stopIfTrue="1" operator="between">
      <formula>$FB$7</formula>
      <formula>$FB$8</formula>
    </cfRule>
  </conditionalFormatting>
  <conditionalFormatting sqref="L5:Q116">
    <cfRule type="cellIs" dxfId="89" priority="50" stopIfTrue="1" operator="between">
      <formula>$FD$7</formula>
      <formula>$FD$8</formula>
    </cfRule>
    <cfRule type="cellIs" dxfId="88" priority="51" stopIfTrue="1" operator="between">
      <formula>1</formula>
      <formula>100</formula>
    </cfRule>
  </conditionalFormatting>
  <conditionalFormatting sqref="AD5:AI116">
    <cfRule type="cellIs" dxfId="87" priority="54" stopIfTrue="1" operator="between">
      <formula>$FC$7</formula>
      <formula>$FC$8</formula>
    </cfRule>
    <cfRule type="cellIs" dxfId="86" priority="55" stopIfTrue="1" operator="between">
      <formula>10</formula>
      <formula>300</formula>
    </cfRule>
  </conditionalFormatting>
  <conditionalFormatting sqref="AJ5:AO116">
    <cfRule type="cellIs" dxfId="85" priority="85" stopIfTrue="1" operator="between">
      <formula>$FE$7</formula>
      <formula>$FE$8</formula>
    </cfRule>
    <cfRule type="cellIs" dxfId="84" priority="86" stopIfTrue="1" operator="equal">
      <formula>0</formula>
    </cfRule>
  </conditionalFormatting>
  <conditionalFormatting sqref="J5:J116 H5:H116 F5:F116">
    <cfRule type="cellIs" dxfId="83" priority="106" stopIfTrue="1" operator="between">
      <formula>"*"</formula>
      <formula>"**"</formula>
    </cfRule>
    <cfRule type="cellIs" dxfId="82" priority="107" stopIfTrue="1" operator="equal">
      <formula>"D·"</formula>
    </cfRule>
    <cfRule type="cellIs" dxfId="81" priority="108" stopIfTrue="1" operator="equal">
      <formula>"***"</formula>
    </cfRule>
  </conditionalFormatting>
  <conditionalFormatting sqref="K5:K116 I5:I116 G5:G116">
    <cfRule type="cellIs" dxfId="80" priority="109" stopIfTrue="1" operator="between">
      <formula>"*"</formula>
      <formula>"**"</formula>
    </cfRule>
    <cfRule type="cellIs" dxfId="79" priority="110" stopIfTrue="1" operator="equal">
      <formula>"D·"</formula>
    </cfRule>
    <cfRule type="cellIs" dxfId="78" priority="111" stopIfTrue="1" operator="equal">
      <formula>"***"</formula>
    </cfRule>
  </conditionalFormatting>
  <conditionalFormatting sqref="T121:T155 V121:V155 R121:R155">
    <cfRule type="cellIs" dxfId="77" priority="34" stopIfTrue="1" operator="between">
      <formula>$FA$7</formula>
      <formula>$FA$8</formula>
    </cfRule>
  </conditionalFormatting>
  <conditionalFormatting sqref="S121:S155 W121:W155 U121:U155">
    <cfRule type="cellIs" dxfId="76" priority="33" stopIfTrue="1" operator="between">
      <formula>$FB$7</formula>
      <formula>$FB$8</formula>
    </cfRule>
  </conditionalFormatting>
  <conditionalFormatting sqref="L121:Q155">
    <cfRule type="cellIs" dxfId="75" priority="31" stopIfTrue="1" operator="between">
      <formula>$FD$7</formula>
      <formula>$FD$8</formula>
    </cfRule>
    <cfRule type="cellIs" dxfId="74" priority="32" stopIfTrue="1" operator="between">
      <formula>1</formula>
      <formula>100</formula>
    </cfRule>
  </conditionalFormatting>
  <conditionalFormatting sqref="AD121:AI155">
    <cfRule type="cellIs" dxfId="73" priority="29" stopIfTrue="1" operator="between">
      <formula>$FC$7</formula>
      <formula>$FC$8</formula>
    </cfRule>
    <cfRule type="cellIs" dxfId="72" priority="30" stopIfTrue="1" operator="between">
      <formula>10</formula>
      <formula>300</formula>
    </cfRule>
  </conditionalFormatting>
  <conditionalFormatting sqref="AJ121:AO155">
    <cfRule type="cellIs" dxfId="71" priority="27" stopIfTrue="1" operator="between">
      <formula>$FE$7</formula>
      <formula>$FE$8</formula>
    </cfRule>
    <cfRule type="cellIs" dxfId="70" priority="28" stopIfTrue="1" operator="equal">
      <formula>0</formula>
    </cfRule>
  </conditionalFormatting>
  <conditionalFormatting sqref="T121:T155 V121:V155 R121:R155">
    <cfRule type="cellIs" dxfId="69" priority="18" stopIfTrue="1" operator="between">
      <formula>$FA$7</formula>
      <formula>$FA$8</formula>
    </cfRule>
  </conditionalFormatting>
  <conditionalFormatting sqref="S121:S155 W121:W155 U121:U155">
    <cfRule type="cellIs" dxfId="68" priority="17" stopIfTrue="1" operator="between">
      <formula>$FB$7</formula>
      <formula>$FB$8</formula>
    </cfRule>
  </conditionalFormatting>
  <conditionalFormatting sqref="L121:Q155">
    <cfRule type="cellIs" dxfId="67" priority="15" stopIfTrue="1" operator="between">
      <formula>$FD$7</formula>
      <formula>$FD$8</formula>
    </cfRule>
    <cfRule type="cellIs" dxfId="66" priority="16" stopIfTrue="1" operator="between">
      <formula>1</formula>
      <formula>100</formula>
    </cfRule>
  </conditionalFormatting>
  <conditionalFormatting sqref="AD121:AI155">
    <cfRule type="cellIs" dxfId="65" priority="13" stopIfTrue="1" operator="between">
      <formula>$FC$7</formula>
      <formula>$FC$8</formula>
    </cfRule>
    <cfRule type="cellIs" dxfId="64" priority="14" stopIfTrue="1" operator="between">
      <formula>10</formula>
      <formula>300</formula>
    </cfRule>
  </conditionalFormatting>
  <conditionalFormatting sqref="AJ121:AO155">
    <cfRule type="cellIs" dxfId="63" priority="11" stopIfTrue="1" operator="between">
      <formula>$FE$7</formula>
      <formula>$FE$8</formula>
    </cfRule>
    <cfRule type="cellIs" dxfId="62" priority="12" stopIfTrue="1" operator="equal">
      <formula>0</formula>
    </cfRule>
  </conditionalFormatting>
  <conditionalFormatting sqref="L121:Q121">
    <cfRule type="cellIs" dxfId="61" priority="3" stopIfTrue="1" operator="between">
      <formula>$FD$7</formula>
      <formula>$FD$8</formula>
    </cfRule>
    <cfRule type="cellIs" dxfId="60" priority="4" stopIfTrue="1" operator="between">
      <formula>1</formula>
      <formula>100</formula>
    </cfRule>
  </conditionalFormatting>
  <pageMargins left="0.59055118110236227" right="0" top="0.39370078740157483" bottom="0" header="0.51181102362204722" footer="0.51181102362204722"/>
  <pageSetup paperSize="9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570" r:id="rId4" name="List Box 2">
              <controlPr defaultSize="0" autoLine="0" autoPict="0">
                <anchor moveWithCells="1">
                  <from>
                    <xdr:col>45</xdr:col>
                    <xdr:colOff>30480</xdr:colOff>
                    <xdr:row>8</xdr:row>
                    <xdr:rowOff>7620</xdr:rowOff>
                  </from>
                  <to>
                    <xdr:col>50</xdr:col>
                    <xdr:colOff>30480</xdr:colOff>
                    <xdr:row>10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82" r:id="rId5" name="Drop Down 14">
              <controlPr defaultSize="0" autoLine="0" autoPict="0">
                <anchor moveWithCells="1">
                  <from>
                    <xdr:col>45</xdr:col>
                    <xdr:colOff>137160</xdr:colOff>
                    <xdr:row>14</xdr:row>
                    <xdr:rowOff>76200</xdr:rowOff>
                  </from>
                  <to>
                    <xdr:col>50</xdr:col>
                    <xdr:colOff>99060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83" r:id="rId6" name="Drop Down 15">
              <controlPr defaultSize="0" autoLine="0" autoPict="0">
                <anchor moveWithCells="1">
                  <from>
                    <xdr:col>45</xdr:col>
                    <xdr:colOff>137160</xdr:colOff>
                    <xdr:row>16</xdr:row>
                    <xdr:rowOff>45720</xdr:rowOff>
                  </from>
                  <to>
                    <xdr:col>50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84" r:id="rId7" name="Drop Down 16">
              <controlPr defaultSize="0" autoLine="0" autoPict="0">
                <anchor moveWithCells="1">
                  <from>
                    <xdr:col>45</xdr:col>
                    <xdr:colOff>144780</xdr:colOff>
                    <xdr:row>18</xdr:row>
                    <xdr:rowOff>0</xdr:rowOff>
                  </from>
                  <to>
                    <xdr:col>50</xdr:col>
                    <xdr:colOff>114300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95" r:id="rId8" name="Drop Down 27">
              <controlPr defaultSize="0" autoLine="0" autoPict="0">
                <anchor moveWithCells="1">
                  <from>
                    <xdr:col>45</xdr:col>
                    <xdr:colOff>137160</xdr:colOff>
                    <xdr:row>12</xdr:row>
                    <xdr:rowOff>106680</xdr:rowOff>
                  </from>
                  <to>
                    <xdr:col>50</xdr:col>
                    <xdr:colOff>91440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96" r:id="rId9" name="Drop Down 28">
              <controlPr defaultSize="0" autoLine="0" autoPict="0">
                <anchor moveWithCells="1">
                  <from>
                    <xdr:col>45</xdr:col>
                    <xdr:colOff>144780</xdr:colOff>
                    <xdr:row>19</xdr:row>
                    <xdr:rowOff>99060</xdr:rowOff>
                  </from>
                  <to>
                    <xdr:col>50</xdr:col>
                    <xdr:colOff>114300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85" r:id="rId10" name="List Box 317">
              <controlPr defaultSize="0" autoLine="0" autoPict="0">
                <anchor moveWithCells="1">
                  <from>
                    <xdr:col>45</xdr:col>
                    <xdr:colOff>45720</xdr:colOff>
                    <xdr:row>25</xdr:row>
                    <xdr:rowOff>45720</xdr:rowOff>
                  </from>
                  <to>
                    <xdr:col>50</xdr:col>
                    <xdr:colOff>99060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86" r:id="rId11" name="List Box 318">
              <controlPr defaultSize="0" autoLine="0" autoPict="0">
                <anchor moveWithCells="1">
                  <from>
                    <xdr:col>45</xdr:col>
                    <xdr:colOff>60960</xdr:colOff>
                    <xdr:row>30</xdr:row>
                    <xdr:rowOff>22860</xdr:rowOff>
                  </from>
                  <to>
                    <xdr:col>50</xdr:col>
                    <xdr:colOff>114300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05" r:id="rId12" name="List Box 737">
              <controlPr defaultSize="0" autoLine="0" autoPict="0">
                <anchor moveWithCells="1">
                  <from>
                    <xdr:col>45</xdr:col>
                    <xdr:colOff>68580</xdr:colOff>
                    <xdr:row>34</xdr:row>
                    <xdr:rowOff>68580</xdr:rowOff>
                  </from>
                  <to>
                    <xdr:col>50</xdr:col>
                    <xdr:colOff>121920</xdr:colOff>
                    <xdr:row>37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GZ3398"/>
  <sheetViews>
    <sheetView showGridLines="0" defaultGridColor="0" colorId="55" zoomScale="70" zoomScaleNormal="70" workbookViewId="0">
      <pane ySplit="4" topLeftCell="A29" activePane="bottomLeft" state="frozen"/>
      <selection activeCell="AO1" sqref="AO1"/>
      <selection pane="bottomLeft" activeCell="EA65" sqref="EA65"/>
    </sheetView>
  </sheetViews>
  <sheetFormatPr defaultColWidth="9.109375" defaultRowHeight="13.2" x14ac:dyDescent="0.25"/>
  <cols>
    <col min="1" max="1" width="19.33203125" customWidth="1"/>
    <col min="2" max="2" width="13.88671875" customWidth="1"/>
    <col min="3" max="22" width="8.33203125" customWidth="1"/>
    <col min="23" max="23" width="3.44140625" style="1" customWidth="1"/>
    <col min="24" max="24" width="14" customWidth="1"/>
    <col min="25" max="25" width="23.6640625" customWidth="1"/>
    <col min="26" max="36" width="8.88671875"/>
    <col min="37" max="37" width="18.88671875" customWidth="1"/>
    <col min="38" max="38" width="3.5546875" style="388" customWidth="1"/>
    <col min="39" max="39" width="4.88671875" style="6" customWidth="1"/>
    <col min="40" max="40" width="4.33203125" customWidth="1"/>
    <col min="41" max="41" width="19.6640625" customWidth="1"/>
    <col min="42" max="101" width="3.5546875" customWidth="1"/>
    <col min="102" max="141" width="2.88671875" customWidth="1"/>
    <col min="142" max="160" width="3.109375" customWidth="1"/>
    <col min="161" max="161" width="3.6640625" customWidth="1"/>
    <col min="162" max="162" width="21.88671875" style="35" customWidth="1"/>
    <col min="163" max="163" width="22.6640625" style="35" customWidth="1"/>
    <col min="164" max="164" width="22.33203125" style="35" customWidth="1"/>
    <col min="165" max="165" width="9.109375" style="35"/>
    <col min="166" max="166" width="24" style="64" customWidth="1"/>
    <col min="167" max="168" width="14.88671875" style="64" customWidth="1"/>
    <col min="169" max="169" width="9.109375" style="35"/>
    <col min="170" max="170" width="5.33203125" style="35" customWidth="1"/>
    <col min="171" max="174" width="9.109375" style="35"/>
    <col min="175" max="175" width="17.109375" style="35" customWidth="1"/>
    <col min="176" max="176" width="8.88671875"/>
    <col min="177" max="177" width="17.88671875" customWidth="1"/>
    <col min="178" max="178" width="24.44140625" style="35" customWidth="1"/>
    <col min="179" max="179" width="20.5546875" style="35" customWidth="1"/>
    <col min="180" max="181" width="8.88671875"/>
    <col min="182" max="183" width="9.109375" style="1279"/>
    <col min="184" max="16384" width="9.109375" style="35"/>
  </cols>
  <sheetData>
    <row r="1" spans="1:184" x14ac:dyDescent="0.25">
      <c r="A1" s="358"/>
      <c r="AM1" s="505"/>
      <c r="AN1" s="506"/>
      <c r="AO1" s="507"/>
      <c r="AP1" s="1130">
        <v>1</v>
      </c>
      <c r="AQ1" s="508">
        <v>2</v>
      </c>
      <c r="AR1" s="508">
        <v>3</v>
      </c>
      <c r="AS1" s="508">
        <v>4</v>
      </c>
      <c r="AT1" s="1130">
        <v>5</v>
      </c>
      <c r="AU1" s="508">
        <v>6</v>
      </c>
      <c r="AV1" s="508">
        <v>7</v>
      </c>
      <c r="AW1" s="508">
        <v>8</v>
      </c>
      <c r="AX1" s="508">
        <v>9</v>
      </c>
      <c r="AY1" s="508">
        <v>10</v>
      </c>
      <c r="AZ1" s="1130">
        <v>11</v>
      </c>
      <c r="BA1" s="508">
        <v>12</v>
      </c>
      <c r="BB1" s="508">
        <v>13</v>
      </c>
      <c r="BC1" s="508">
        <v>14</v>
      </c>
      <c r="BD1" s="508">
        <v>15</v>
      </c>
      <c r="BE1" s="508">
        <v>16</v>
      </c>
      <c r="BF1" s="508">
        <v>17</v>
      </c>
      <c r="BG1" s="508">
        <v>18</v>
      </c>
      <c r="BH1" s="508">
        <v>19</v>
      </c>
      <c r="BI1" s="508">
        <v>20</v>
      </c>
      <c r="BJ1" s="509">
        <v>1</v>
      </c>
      <c r="BK1" s="510">
        <v>2</v>
      </c>
      <c r="BL1" s="509">
        <v>3</v>
      </c>
      <c r="BM1" s="510">
        <v>4</v>
      </c>
      <c r="BN1" s="509">
        <v>5</v>
      </c>
      <c r="BO1" s="510">
        <v>6</v>
      </c>
      <c r="BP1" s="509">
        <v>7</v>
      </c>
      <c r="BQ1" s="510">
        <v>8</v>
      </c>
      <c r="BR1" s="509">
        <v>9</v>
      </c>
      <c r="BS1" s="510">
        <v>10</v>
      </c>
      <c r="BT1" s="509">
        <v>11</v>
      </c>
      <c r="BU1" s="510">
        <v>12</v>
      </c>
      <c r="BV1" s="509">
        <v>13</v>
      </c>
      <c r="BW1" s="510">
        <v>14</v>
      </c>
      <c r="BX1" s="509">
        <v>15</v>
      </c>
      <c r="BY1" s="510">
        <v>16</v>
      </c>
      <c r="BZ1" s="509">
        <v>17</v>
      </c>
      <c r="CA1" s="510">
        <v>18</v>
      </c>
      <c r="CB1" s="509">
        <v>19</v>
      </c>
      <c r="CC1" s="510">
        <v>20</v>
      </c>
      <c r="CD1" s="508">
        <v>1</v>
      </c>
      <c r="CE1" s="508">
        <v>2</v>
      </c>
      <c r="CF1" s="508">
        <v>3</v>
      </c>
      <c r="CG1" s="508">
        <v>4</v>
      </c>
      <c r="CH1" s="508">
        <v>5</v>
      </c>
      <c r="CI1" s="508">
        <v>6</v>
      </c>
      <c r="CJ1" s="508">
        <v>7</v>
      </c>
      <c r="CK1" s="508">
        <v>8</v>
      </c>
      <c r="CL1" s="508">
        <v>9</v>
      </c>
      <c r="CM1" s="508">
        <v>10</v>
      </c>
      <c r="CN1" s="508">
        <v>11</v>
      </c>
      <c r="CO1" s="508">
        <v>12</v>
      </c>
      <c r="CP1" s="508">
        <v>13</v>
      </c>
      <c r="CQ1" s="508">
        <v>14</v>
      </c>
      <c r="CR1" s="508">
        <v>15</v>
      </c>
      <c r="CS1" s="508">
        <v>16</v>
      </c>
      <c r="CT1" s="508">
        <v>17</v>
      </c>
      <c r="CU1" s="508">
        <v>18</v>
      </c>
      <c r="CV1" s="508">
        <v>19</v>
      </c>
      <c r="CW1" s="508">
        <v>20</v>
      </c>
      <c r="CX1" s="511">
        <v>1</v>
      </c>
      <c r="CY1" s="511">
        <v>2</v>
      </c>
      <c r="CZ1" s="511">
        <v>3</v>
      </c>
      <c r="DA1" s="511">
        <v>4</v>
      </c>
      <c r="DB1" s="511">
        <v>5</v>
      </c>
      <c r="DC1" s="511">
        <v>6</v>
      </c>
      <c r="DD1" s="511">
        <v>7</v>
      </c>
      <c r="DE1" s="511">
        <v>8</v>
      </c>
      <c r="DF1" s="511">
        <v>9</v>
      </c>
      <c r="DG1" s="511">
        <v>10</v>
      </c>
      <c r="DH1" s="511">
        <v>11</v>
      </c>
      <c r="DI1" s="511">
        <v>12</v>
      </c>
      <c r="DJ1" s="511">
        <v>13</v>
      </c>
      <c r="DK1" s="511">
        <v>14</v>
      </c>
      <c r="DL1" s="511">
        <v>15</v>
      </c>
      <c r="DM1" s="511">
        <v>16</v>
      </c>
      <c r="DN1" s="511">
        <v>17</v>
      </c>
      <c r="DO1" s="511">
        <v>18</v>
      </c>
      <c r="DP1" s="511">
        <v>19</v>
      </c>
      <c r="DQ1" s="511">
        <v>20</v>
      </c>
      <c r="DR1" s="512">
        <v>1</v>
      </c>
      <c r="DS1" s="512">
        <v>2</v>
      </c>
      <c r="DT1" s="512">
        <v>3</v>
      </c>
      <c r="DU1" s="512">
        <v>4</v>
      </c>
      <c r="DV1" s="512">
        <v>5</v>
      </c>
      <c r="DW1" s="512">
        <v>6</v>
      </c>
      <c r="DX1" s="512">
        <v>7</v>
      </c>
      <c r="DY1" s="512">
        <v>8</v>
      </c>
      <c r="DZ1" s="512">
        <v>9</v>
      </c>
      <c r="EA1" s="512">
        <v>10</v>
      </c>
      <c r="EB1" s="512">
        <v>11</v>
      </c>
      <c r="EC1" s="512">
        <v>12</v>
      </c>
      <c r="ED1" s="512">
        <v>13</v>
      </c>
      <c r="EE1" s="512">
        <v>14</v>
      </c>
      <c r="EF1" s="512">
        <v>15</v>
      </c>
      <c r="EG1" s="512">
        <v>16</v>
      </c>
      <c r="EH1" s="512">
        <v>17</v>
      </c>
      <c r="EI1" s="512">
        <v>18</v>
      </c>
      <c r="EJ1" s="512">
        <v>19</v>
      </c>
      <c r="EK1" s="512">
        <v>20</v>
      </c>
      <c r="EL1" s="513">
        <v>1</v>
      </c>
      <c r="EM1" s="513">
        <v>2</v>
      </c>
      <c r="EN1" s="513">
        <v>3</v>
      </c>
      <c r="EO1" s="513">
        <v>4</v>
      </c>
      <c r="EP1" s="513">
        <v>5</v>
      </c>
      <c r="EQ1" s="513">
        <v>6</v>
      </c>
      <c r="ER1" s="513">
        <v>7</v>
      </c>
      <c r="ES1" s="513">
        <v>8</v>
      </c>
      <c r="ET1" s="513">
        <v>9</v>
      </c>
      <c r="EU1" s="513">
        <v>10</v>
      </c>
      <c r="EV1" s="513">
        <v>11</v>
      </c>
      <c r="EW1" s="513">
        <v>12</v>
      </c>
      <c r="EX1" s="513">
        <v>13</v>
      </c>
      <c r="EY1" s="513">
        <v>14</v>
      </c>
      <c r="EZ1" s="513">
        <v>15</v>
      </c>
      <c r="FA1" s="513">
        <v>16</v>
      </c>
      <c r="FB1" s="513">
        <v>17</v>
      </c>
      <c r="FC1" s="513">
        <v>18</v>
      </c>
      <c r="FD1" s="513">
        <v>19</v>
      </c>
      <c r="FE1" s="513">
        <v>20</v>
      </c>
    </row>
    <row r="2" spans="1:184" x14ac:dyDescent="0.25">
      <c r="AM2" s="514">
        <v>2</v>
      </c>
      <c r="AP2" s="515" t="s">
        <v>2338</v>
      </c>
      <c r="AQ2" s="516"/>
      <c r="AR2" s="516"/>
      <c r="AS2" s="516"/>
      <c r="AT2" s="516"/>
      <c r="AU2" s="516"/>
      <c r="AV2" s="516"/>
      <c r="AW2" s="516"/>
      <c r="AX2" s="516"/>
      <c r="AY2" s="516"/>
      <c r="AZ2" s="516"/>
      <c r="BA2" s="516"/>
      <c r="BB2" s="516"/>
      <c r="BC2" s="516"/>
      <c r="BD2" s="516"/>
      <c r="BE2" s="516"/>
      <c r="BF2" s="516"/>
      <c r="BG2" s="516"/>
      <c r="BH2" s="516"/>
      <c r="BI2" s="61"/>
      <c r="BJ2" s="1131">
        <f>BI1+1</f>
        <v>21</v>
      </c>
      <c r="BK2" s="1132">
        <f>BJ2+1</f>
        <v>22</v>
      </c>
      <c r="BL2" s="1132">
        <f t="shared" ref="BL2:DW2" si="0">BK2+1</f>
        <v>23</v>
      </c>
      <c r="BM2" s="1132">
        <f t="shared" si="0"/>
        <v>24</v>
      </c>
      <c r="BN2" s="1132">
        <f t="shared" si="0"/>
        <v>25</v>
      </c>
      <c r="BO2" s="1132">
        <f t="shared" si="0"/>
        <v>26</v>
      </c>
      <c r="BP2" s="1132">
        <f t="shared" si="0"/>
        <v>27</v>
      </c>
      <c r="BQ2" s="1132">
        <f t="shared" si="0"/>
        <v>28</v>
      </c>
      <c r="BR2" s="1132">
        <f t="shared" si="0"/>
        <v>29</v>
      </c>
      <c r="BS2" s="1132">
        <f t="shared" si="0"/>
        <v>30</v>
      </c>
      <c r="BT2" s="1132">
        <f t="shared" si="0"/>
        <v>31</v>
      </c>
      <c r="BU2" s="1132">
        <f t="shared" si="0"/>
        <v>32</v>
      </c>
      <c r="BV2" s="1132">
        <f t="shared" si="0"/>
        <v>33</v>
      </c>
      <c r="BW2" s="1132">
        <f t="shared" si="0"/>
        <v>34</v>
      </c>
      <c r="BX2" s="1132">
        <f t="shared" si="0"/>
        <v>35</v>
      </c>
      <c r="BY2" s="1132">
        <f t="shared" si="0"/>
        <v>36</v>
      </c>
      <c r="BZ2" s="1132">
        <f t="shared" si="0"/>
        <v>37</v>
      </c>
      <c r="CA2" s="1132">
        <f t="shared" si="0"/>
        <v>38</v>
      </c>
      <c r="CB2" s="1132">
        <f t="shared" si="0"/>
        <v>39</v>
      </c>
      <c r="CC2" s="1132">
        <f t="shared" si="0"/>
        <v>40</v>
      </c>
      <c r="CD2" s="1133">
        <f t="shared" si="0"/>
        <v>41</v>
      </c>
      <c r="CE2" s="1133">
        <f t="shared" si="0"/>
        <v>42</v>
      </c>
      <c r="CF2" s="1133">
        <f t="shared" si="0"/>
        <v>43</v>
      </c>
      <c r="CG2" s="1133">
        <f t="shared" si="0"/>
        <v>44</v>
      </c>
      <c r="CH2" s="1133">
        <f t="shared" si="0"/>
        <v>45</v>
      </c>
      <c r="CI2" s="1133">
        <f t="shared" si="0"/>
        <v>46</v>
      </c>
      <c r="CJ2" s="1133">
        <f t="shared" si="0"/>
        <v>47</v>
      </c>
      <c r="CK2" s="1133">
        <f t="shared" si="0"/>
        <v>48</v>
      </c>
      <c r="CL2" s="1133">
        <f t="shared" si="0"/>
        <v>49</v>
      </c>
      <c r="CM2" s="1133">
        <f t="shared" si="0"/>
        <v>50</v>
      </c>
      <c r="CN2" s="1133">
        <f t="shared" si="0"/>
        <v>51</v>
      </c>
      <c r="CO2" s="1133">
        <f t="shared" si="0"/>
        <v>52</v>
      </c>
      <c r="CP2" s="1133">
        <f t="shared" si="0"/>
        <v>53</v>
      </c>
      <c r="CQ2" s="1133">
        <f t="shared" si="0"/>
        <v>54</v>
      </c>
      <c r="CR2" s="1133">
        <f t="shared" si="0"/>
        <v>55</v>
      </c>
      <c r="CS2" s="1133">
        <f t="shared" si="0"/>
        <v>56</v>
      </c>
      <c r="CT2" s="1133">
        <f t="shared" si="0"/>
        <v>57</v>
      </c>
      <c r="CU2" s="1133">
        <f t="shared" si="0"/>
        <v>58</v>
      </c>
      <c r="CV2" s="1133">
        <f t="shared" si="0"/>
        <v>59</v>
      </c>
      <c r="CW2" s="1133">
        <f t="shared" si="0"/>
        <v>60</v>
      </c>
      <c r="CX2" s="1134">
        <f t="shared" si="0"/>
        <v>61</v>
      </c>
      <c r="CY2" s="1134">
        <f t="shared" si="0"/>
        <v>62</v>
      </c>
      <c r="CZ2" s="1134">
        <f t="shared" si="0"/>
        <v>63</v>
      </c>
      <c r="DA2" s="1134">
        <f t="shared" si="0"/>
        <v>64</v>
      </c>
      <c r="DB2" s="1134">
        <f t="shared" si="0"/>
        <v>65</v>
      </c>
      <c r="DC2" s="1134">
        <f t="shared" si="0"/>
        <v>66</v>
      </c>
      <c r="DD2" s="1134">
        <f t="shared" si="0"/>
        <v>67</v>
      </c>
      <c r="DE2" s="1134">
        <f t="shared" si="0"/>
        <v>68</v>
      </c>
      <c r="DF2" s="1134">
        <f t="shared" si="0"/>
        <v>69</v>
      </c>
      <c r="DG2" s="1134">
        <f t="shared" si="0"/>
        <v>70</v>
      </c>
      <c r="DH2" s="1134">
        <f t="shared" si="0"/>
        <v>71</v>
      </c>
      <c r="DI2" s="1134">
        <f t="shared" si="0"/>
        <v>72</v>
      </c>
      <c r="DJ2" s="1134">
        <f t="shared" si="0"/>
        <v>73</v>
      </c>
      <c r="DK2" s="1134">
        <f t="shared" si="0"/>
        <v>74</v>
      </c>
      <c r="DL2" s="1134">
        <f t="shared" si="0"/>
        <v>75</v>
      </c>
      <c r="DM2" s="1134">
        <f t="shared" si="0"/>
        <v>76</v>
      </c>
      <c r="DN2" s="1134">
        <f t="shared" si="0"/>
        <v>77</v>
      </c>
      <c r="DO2" s="1134">
        <f t="shared" si="0"/>
        <v>78</v>
      </c>
      <c r="DP2" s="1134">
        <f t="shared" si="0"/>
        <v>79</v>
      </c>
      <c r="DQ2" s="1134">
        <f t="shared" si="0"/>
        <v>80</v>
      </c>
      <c r="DR2" s="1133">
        <f t="shared" si="0"/>
        <v>81</v>
      </c>
      <c r="DS2" s="1133">
        <f t="shared" si="0"/>
        <v>82</v>
      </c>
      <c r="DT2" s="1133">
        <f t="shared" si="0"/>
        <v>83</v>
      </c>
      <c r="DU2" s="1133">
        <f t="shared" si="0"/>
        <v>84</v>
      </c>
      <c r="DV2" s="1133">
        <f t="shared" si="0"/>
        <v>85</v>
      </c>
      <c r="DW2" s="1133">
        <f t="shared" si="0"/>
        <v>86</v>
      </c>
      <c r="DX2" s="1133">
        <f t="shared" ref="DX2:FE2" si="1">DW2+1</f>
        <v>87</v>
      </c>
      <c r="DY2" s="1133">
        <f t="shared" si="1"/>
        <v>88</v>
      </c>
      <c r="DZ2" s="1133">
        <f t="shared" si="1"/>
        <v>89</v>
      </c>
      <c r="EA2" s="1133">
        <f t="shared" si="1"/>
        <v>90</v>
      </c>
      <c r="EB2" s="1133">
        <f t="shared" si="1"/>
        <v>91</v>
      </c>
      <c r="EC2" s="1133">
        <f t="shared" si="1"/>
        <v>92</v>
      </c>
      <c r="ED2" s="1133">
        <f t="shared" si="1"/>
        <v>93</v>
      </c>
      <c r="EE2" s="1133">
        <f t="shared" si="1"/>
        <v>94</v>
      </c>
      <c r="EF2" s="1133">
        <f t="shared" si="1"/>
        <v>95</v>
      </c>
      <c r="EG2" s="1133">
        <f t="shared" si="1"/>
        <v>96</v>
      </c>
      <c r="EH2" s="1133">
        <f t="shared" si="1"/>
        <v>97</v>
      </c>
      <c r="EI2" s="1133">
        <f t="shared" si="1"/>
        <v>98</v>
      </c>
      <c r="EJ2" s="1133">
        <f t="shared" si="1"/>
        <v>99</v>
      </c>
      <c r="EK2" s="1133">
        <f t="shared" si="1"/>
        <v>100</v>
      </c>
      <c r="EL2" s="1135">
        <f t="shared" si="1"/>
        <v>101</v>
      </c>
      <c r="EM2" s="1135">
        <f t="shared" si="1"/>
        <v>102</v>
      </c>
      <c r="EN2" s="1135">
        <f t="shared" si="1"/>
        <v>103</v>
      </c>
      <c r="EO2" s="1135">
        <f t="shared" si="1"/>
        <v>104</v>
      </c>
      <c r="EP2" s="1135">
        <f t="shared" si="1"/>
        <v>105</v>
      </c>
      <c r="EQ2" s="1135">
        <f t="shared" si="1"/>
        <v>106</v>
      </c>
      <c r="ER2" s="1135">
        <f t="shared" si="1"/>
        <v>107</v>
      </c>
      <c r="ES2" s="1135">
        <f t="shared" si="1"/>
        <v>108</v>
      </c>
      <c r="ET2" s="1135">
        <f t="shared" si="1"/>
        <v>109</v>
      </c>
      <c r="EU2" s="1135">
        <f t="shared" si="1"/>
        <v>110</v>
      </c>
      <c r="EV2" s="1135">
        <f t="shared" si="1"/>
        <v>111</v>
      </c>
      <c r="EW2" s="1135">
        <f t="shared" si="1"/>
        <v>112</v>
      </c>
      <c r="EX2" s="1135">
        <f t="shared" si="1"/>
        <v>113</v>
      </c>
      <c r="EY2" s="1135">
        <f t="shared" si="1"/>
        <v>114</v>
      </c>
      <c r="EZ2" s="1135">
        <f t="shared" si="1"/>
        <v>115</v>
      </c>
      <c r="FA2" s="1135">
        <f t="shared" si="1"/>
        <v>116</v>
      </c>
      <c r="FB2" s="1135">
        <f t="shared" si="1"/>
        <v>117</v>
      </c>
      <c r="FC2" s="1135">
        <f t="shared" si="1"/>
        <v>118</v>
      </c>
      <c r="FD2" s="1135">
        <f t="shared" si="1"/>
        <v>119</v>
      </c>
      <c r="FE2" s="1135">
        <f t="shared" si="1"/>
        <v>120</v>
      </c>
    </row>
    <row r="3" spans="1:184" s="390" customFormat="1" x14ac:dyDescent="0.25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389"/>
      <c r="AM3" s="517">
        <v>3</v>
      </c>
      <c r="AN3" s="360"/>
      <c r="AO3" s="518"/>
      <c r="AP3" s="1123">
        <v>3</v>
      </c>
      <c r="AQ3" s="1123">
        <v>4</v>
      </c>
      <c r="AR3" s="1123">
        <v>5</v>
      </c>
      <c r="AS3" s="1123">
        <v>6</v>
      </c>
      <c r="AT3" s="1123">
        <v>7</v>
      </c>
      <c r="AU3" s="1123">
        <v>8</v>
      </c>
      <c r="AV3" s="1124">
        <v>9</v>
      </c>
      <c r="AW3" s="1124">
        <v>10</v>
      </c>
      <c r="AX3" s="1124">
        <v>11</v>
      </c>
      <c r="AY3" s="1124">
        <v>12</v>
      </c>
      <c r="AZ3" s="1124">
        <v>13</v>
      </c>
      <c r="BA3" s="1124">
        <v>14</v>
      </c>
      <c r="BB3" s="110">
        <v>15</v>
      </c>
      <c r="BC3" s="110">
        <v>16</v>
      </c>
      <c r="BD3" s="110">
        <v>17</v>
      </c>
      <c r="BE3" s="110">
        <v>18</v>
      </c>
      <c r="BF3" s="110">
        <v>19</v>
      </c>
      <c r="BG3" s="110">
        <v>20</v>
      </c>
      <c r="BH3" s="110">
        <v>21</v>
      </c>
      <c r="BI3" s="110">
        <v>22</v>
      </c>
      <c r="BJ3" s="60"/>
      <c r="BK3" s="516"/>
      <c r="BL3" s="519" t="s">
        <v>2339</v>
      </c>
      <c r="BM3" s="516"/>
      <c r="BN3" s="516"/>
      <c r="BO3" s="516"/>
      <c r="BP3" s="516"/>
      <c r="BQ3" s="516"/>
      <c r="BR3" s="516"/>
      <c r="BS3" s="516"/>
      <c r="BT3" s="516"/>
      <c r="BU3" s="516"/>
      <c r="BV3" s="516"/>
      <c r="BW3" s="516"/>
      <c r="BX3" s="516"/>
      <c r="BY3" s="516"/>
      <c r="BZ3" s="516"/>
      <c r="CA3" s="516"/>
      <c r="CB3" s="516"/>
      <c r="CC3" s="61"/>
      <c r="CD3" s="10"/>
      <c r="CE3" s="11"/>
      <c r="CF3" s="520" t="s">
        <v>2340</v>
      </c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2"/>
      <c r="CX3" s="60"/>
      <c r="CY3" s="516"/>
      <c r="CZ3" s="521" t="s">
        <v>2341</v>
      </c>
      <c r="DA3" s="516"/>
      <c r="DB3" s="516"/>
      <c r="DC3" s="516"/>
      <c r="DD3" s="516"/>
      <c r="DE3" s="516"/>
      <c r="DF3" s="516"/>
      <c r="DG3" s="516"/>
      <c r="DH3" s="516"/>
      <c r="DI3" s="516"/>
      <c r="DJ3" s="516"/>
      <c r="DK3" s="516"/>
      <c r="DL3" s="516"/>
      <c r="DM3" s="516"/>
      <c r="DN3" s="516"/>
      <c r="DO3" s="516"/>
      <c r="DP3" s="516"/>
      <c r="DQ3" s="61"/>
      <c r="DR3" s="10"/>
      <c r="DS3" s="11"/>
      <c r="DT3" s="520" t="s">
        <v>2342</v>
      </c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2"/>
      <c r="EL3" s="522"/>
      <c r="EM3" s="523"/>
      <c r="EN3" s="524" t="s">
        <v>2343</v>
      </c>
      <c r="EO3" s="523"/>
      <c r="EP3" s="523"/>
      <c r="EQ3" s="523"/>
      <c r="ER3" s="523"/>
      <c r="ES3" s="523"/>
      <c r="ET3" s="523"/>
      <c r="EU3" s="523"/>
      <c r="EV3" s="523"/>
      <c r="EW3" s="523"/>
      <c r="EX3" s="523"/>
      <c r="EY3" s="523"/>
      <c r="EZ3" s="523"/>
      <c r="FA3" s="523"/>
      <c r="FB3" s="523"/>
      <c r="FC3" s="523"/>
      <c r="FD3" s="523"/>
      <c r="FE3" s="525"/>
      <c r="FJ3" s="1274"/>
      <c r="FK3" s="1274"/>
      <c r="FL3" s="1274"/>
      <c r="FZ3" s="1280"/>
      <c r="GA3" s="1280"/>
    </row>
    <row r="4" spans="1:184" ht="17.399999999999999" x14ac:dyDescent="0.25">
      <c r="A4" s="253" t="s">
        <v>2617</v>
      </c>
      <c r="B4" s="254" t="s">
        <v>2552</v>
      </c>
      <c r="C4" s="255" t="s">
        <v>3773</v>
      </c>
      <c r="D4" s="256" t="s">
        <v>2618</v>
      </c>
      <c r="E4" s="256" t="s">
        <v>3774</v>
      </c>
      <c r="F4" s="256" t="s">
        <v>2618</v>
      </c>
      <c r="G4" s="256" t="s">
        <v>3775</v>
      </c>
      <c r="H4" s="256" t="s">
        <v>2618</v>
      </c>
      <c r="I4" s="256" t="s">
        <v>3782</v>
      </c>
      <c r="J4" s="256" t="s">
        <v>2618</v>
      </c>
      <c r="K4" s="256" t="s">
        <v>3788</v>
      </c>
      <c r="L4" s="256" t="s">
        <v>2618</v>
      </c>
      <c r="M4" s="256" t="s">
        <v>3789</v>
      </c>
      <c r="N4" s="256" t="s">
        <v>2618</v>
      </c>
      <c r="O4" s="256" t="s">
        <v>3790</v>
      </c>
      <c r="P4" s="256" t="s">
        <v>2618</v>
      </c>
      <c r="Q4" s="256" t="s">
        <v>3791</v>
      </c>
      <c r="R4" s="256" t="s">
        <v>2618</v>
      </c>
      <c r="S4" s="256" t="s">
        <v>3792</v>
      </c>
      <c r="T4" s="256" t="s">
        <v>2618</v>
      </c>
      <c r="U4" s="256" t="s">
        <v>3793</v>
      </c>
      <c r="V4" s="257" t="s">
        <v>2618</v>
      </c>
      <c r="X4" s="258"/>
      <c r="Y4" s="188" t="s">
        <v>2550</v>
      </c>
      <c r="Z4" s="259" t="s">
        <v>2619</v>
      </c>
      <c r="AA4" s="260" t="s">
        <v>2620</v>
      </c>
      <c r="AB4" s="260" t="s">
        <v>2621</v>
      </c>
      <c r="AC4" s="260" t="s">
        <v>2622</v>
      </c>
      <c r="AD4" s="260" t="s">
        <v>2623</v>
      </c>
      <c r="AE4" s="260" t="s">
        <v>2624</v>
      </c>
      <c r="AF4" s="260" t="s">
        <v>2625</v>
      </c>
      <c r="AG4" s="260" t="s">
        <v>2619</v>
      </c>
      <c r="AH4" s="260" t="s">
        <v>2620</v>
      </c>
      <c r="AI4" s="261" t="s">
        <v>2621</v>
      </c>
      <c r="AK4" s="1120" t="s">
        <v>3403</v>
      </c>
      <c r="AM4" s="517">
        <v>4</v>
      </c>
      <c r="AN4" s="526"/>
      <c r="AO4" s="527" t="s">
        <v>2344</v>
      </c>
      <c r="AP4" s="528" t="str">
        <f>C4</f>
        <v>Пн 05.авг</v>
      </c>
      <c r="AQ4" s="61"/>
      <c r="AR4" s="515" t="str">
        <f>E4</f>
        <v>Вт 06.авг</v>
      </c>
      <c r="AS4" s="61"/>
      <c r="AT4" s="515" t="str">
        <f>G4</f>
        <v>Ср 07.авг</v>
      </c>
      <c r="AU4" s="61"/>
      <c r="AV4" s="529" t="str">
        <f>I4</f>
        <v>Чт 08.авг</v>
      </c>
      <c r="AW4" s="115"/>
      <c r="AX4" s="529" t="str">
        <f>K4</f>
        <v>Пт 09.авг</v>
      </c>
      <c r="AY4" s="115"/>
      <c r="AZ4" s="529" t="str">
        <f>M4</f>
        <v>Сб 10.авг</v>
      </c>
      <c r="BA4" s="115"/>
      <c r="BB4" s="530" t="str">
        <f>O4</f>
        <v>Вс 11.авг</v>
      </c>
      <c r="BC4" s="518"/>
      <c r="BD4" s="530" t="str">
        <f>Q4</f>
        <v>Пн 12.авг</v>
      </c>
      <c r="BE4" s="518"/>
      <c r="BF4" s="530" t="str">
        <f>S4</f>
        <v>Вт 13.авг</v>
      </c>
      <c r="BG4" s="518"/>
      <c r="BH4" s="530" t="str">
        <f>U4</f>
        <v>Ср 14.авг</v>
      </c>
      <c r="BI4" s="518"/>
      <c r="BJ4" s="528" t="str">
        <f>AP4</f>
        <v>Пн 05.авг</v>
      </c>
      <c r="BK4" s="61"/>
      <c r="BL4" s="515" t="str">
        <f>AR4</f>
        <v>Вт 06.авг</v>
      </c>
      <c r="BM4" s="61"/>
      <c r="BN4" s="515" t="str">
        <f>AT4</f>
        <v>Ср 07.авг</v>
      </c>
      <c r="BO4" s="61"/>
      <c r="BP4" s="529" t="str">
        <f>AV4</f>
        <v>Чт 08.авг</v>
      </c>
      <c r="BQ4" s="115"/>
      <c r="BR4" s="529" t="str">
        <f>AX4</f>
        <v>Пт 09.авг</v>
      </c>
      <c r="BS4" s="115"/>
      <c r="BT4" s="529" t="str">
        <f>AZ4</f>
        <v>Сб 10.авг</v>
      </c>
      <c r="BU4" s="115"/>
      <c r="BV4" s="530" t="str">
        <f>BB4</f>
        <v>Вс 11.авг</v>
      </c>
      <c r="BW4" s="518"/>
      <c r="BX4" s="530" t="str">
        <f>BD4</f>
        <v>Пн 12.авг</v>
      </c>
      <c r="BY4" s="518"/>
      <c r="BZ4" s="530" t="str">
        <f>BF4</f>
        <v>Вт 13.авг</v>
      </c>
      <c r="CA4" s="518"/>
      <c r="CB4" s="530" t="str">
        <f>BH4</f>
        <v>Ср 14.авг</v>
      </c>
      <c r="CC4" s="518"/>
      <c r="CD4" s="528" t="str">
        <f>BJ4</f>
        <v>Пн 05.авг</v>
      </c>
      <c r="CE4" s="61"/>
      <c r="CF4" s="515" t="str">
        <f>BL4</f>
        <v>Вт 06.авг</v>
      </c>
      <c r="CG4" s="61"/>
      <c r="CH4" s="515" t="str">
        <f>BN4</f>
        <v>Ср 07.авг</v>
      </c>
      <c r="CI4" s="61"/>
      <c r="CJ4" s="529" t="str">
        <f>BP4</f>
        <v>Чт 08.авг</v>
      </c>
      <c r="CK4" s="115"/>
      <c r="CL4" s="529" t="str">
        <f>BR4</f>
        <v>Пт 09.авг</v>
      </c>
      <c r="CM4" s="115"/>
      <c r="CN4" s="529" t="str">
        <f>BT4</f>
        <v>Сб 10.авг</v>
      </c>
      <c r="CO4" s="115"/>
      <c r="CP4" s="530" t="str">
        <f>BV4</f>
        <v>Вс 11.авг</v>
      </c>
      <c r="CQ4" s="518"/>
      <c r="CR4" s="530" t="str">
        <f>BX4</f>
        <v>Пн 12.авг</v>
      </c>
      <c r="CS4" s="518"/>
      <c r="CT4" s="530" t="str">
        <f>BZ4</f>
        <v>Вт 13.авг</v>
      </c>
      <c r="CU4" s="518"/>
      <c r="CV4" s="530" t="str">
        <f>CB4</f>
        <v>Ср 14.авг</v>
      </c>
      <c r="CW4" s="518"/>
      <c r="CX4" s="528" t="str">
        <f>CD4</f>
        <v>Пн 05.авг</v>
      </c>
      <c r="CY4" s="61"/>
      <c r="CZ4" s="515" t="str">
        <f>CF4</f>
        <v>Вт 06.авг</v>
      </c>
      <c r="DA4" s="61"/>
      <c r="DB4" s="515" t="str">
        <f>CH4</f>
        <v>Ср 07.авг</v>
      </c>
      <c r="DC4" s="61"/>
      <c r="DD4" s="529" t="str">
        <f>CJ4</f>
        <v>Чт 08.авг</v>
      </c>
      <c r="DE4" s="115"/>
      <c r="DF4" s="529" t="str">
        <f>CL4</f>
        <v>Пт 09.авг</v>
      </c>
      <c r="DG4" s="115"/>
      <c r="DH4" s="529" t="str">
        <f>CN4</f>
        <v>Сб 10.авг</v>
      </c>
      <c r="DI4" s="115"/>
      <c r="DJ4" s="530" t="str">
        <f>CP4</f>
        <v>Вс 11.авг</v>
      </c>
      <c r="DK4" s="518"/>
      <c r="DL4" s="530" t="str">
        <f>CR4</f>
        <v>Пн 12.авг</v>
      </c>
      <c r="DM4" s="518"/>
      <c r="DN4" s="530" t="str">
        <f>CT4</f>
        <v>Вт 13.авг</v>
      </c>
      <c r="DO4" s="518"/>
      <c r="DP4" s="530" t="str">
        <f>CV4</f>
        <v>Ср 14.авг</v>
      </c>
      <c r="DQ4" s="518"/>
      <c r="DR4" s="528" t="str">
        <f>CX4</f>
        <v>Пн 05.авг</v>
      </c>
      <c r="DS4" s="61"/>
      <c r="DT4" s="515" t="str">
        <f>CZ4</f>
        <v>Вт 06.авг</v>
      </c>
      <c r="DU4" s="61"/>
      <c r="DV4" s="515" t="str">
        <f>DB4</f>
        <v>Ср 07.авг</v>
      </c>
      <c r="DW4" s="61"/>
      <c r="DX4" s="529" t="str">
        <f>DD4</f>
        <v>Чт 08.авг</v>
      </c>
      <c r="DY4" s="115"/>
      <c r="DZ4" s="529" t="str">
        <f>DF4</f>
        <v>Пт 09.авг</v>
      </c>
      <c r="EA4" s="115"/>
      <c r="EB4" s="529" t="str">
        <f>DH4</f>
        <v>Сб 10.авг</v>
      </c>
      <c r="EC4" s="115"/>
      <c r="ED4" s="530" t="str">
        <f>DJ4</f>
        <v>Вс 11.авг</v>
      </c>
      <c r="EE4" s="518"/>
      <c r="EF4" s="530" t="str">
        <f>DL4</f>
        <v>Пн 12.авг</v>
      </c>
      <c r="EG4" s="518"/>
      <c r="EH4" s="530" t="str">
        <f>DN4</f>
        <v>Вт 13.авг</v>
      </c>
      <c r="EI4" s="518"/>
      <c r="EJ4" s="530" t="str">
        <f>DP4</f>
        <v>Ср 14.авг</v>
      </c>
      <c r="EK4" s="518"/>
      <c r="EL4" s="528" t="str">
        <f>DR4</f>
        <v>Пн 05.авг</v>
      </c>
      <c r="EM4" s="61"/>
      <c r="EN4" s="515" t="str">
        <f>DT4</f>
        <v>Вт 06.авг</v>
      </c>
      <c r="EO4" s="61"/>
      <c r="EP4" s="515" t="str">
        <f>DV4</f>
        <v>Ср 07.авг</v>
      </c>
      <c r="EQ4" s="61"/>
      <c r="ER4" s="529" t="str">
        <f>DX4</f>
        <v>Чт 08.авг</v>
      </c>
      <c r="ES4" s="115"/>
      <c r="ET4" s="529" t="str">
        <f>DZ4</f>
        <v>Пт 09.авг</v>
      </c>
      <c r="EU4" s="115"/>
      <c r="EV4" s="529" t="str">
        <f>EB4</f>
        <v>Сб 10.авг</v>
      </c>
      <c r="EW4" s="115"/>
      <c r="EX4" s="531" t="str">
        <f>ED4</f>
        <v>Вс 11.авг</v>
      </c>
      <c r="EY4" s="532"/>
      <c r="EZ4" s="531" t="str">
        <f>EF4</f>
        <v>Пн 12.авг</v>
      </c>
      <c r="FA4" s="532"/>
      <c r="FB4" s="531" t="str">
        <f>EH4</f>
        <v>Вт 13.авг</v>
      </c>
      <c r="FC4" s="532"/>
      <c r="FD4" s="531" t="str">
        <f>EJ4</f>
        <v>Ср 14.авг</v>
      </c>
      <c r="FE4" s="532"/>
    </row>
    <row r="5" spans="1:184" x14ac:dyDescent="0.25">
      <c r="A5" s="198" t="s">
        <v>2627</v>
      </c>
      <c r="B5" s="220" t="s">
        <v>735</v>
      </c>
      <c r="C5" s="124" t="s">
        <v>2521</v>
      </c>
      <c r="D5" s="124" t="s">
        <v>2522</v>
      </c>
      <c r="E5" s="124" t="s">
        <v>2521</v>
      </c>
      <c r="F5" s="124" t="s">
        <v>2522</v>
      </c>
      <c r="G5" s="124" t="s">
        <v>2521</v>
      </c>
      <c r="H5" s="124" t="s">
        <v>2522</v>
      </c>
      <c r="I5" s="124" t="s">
        <v>2521</v>
      </c>
      <c r="J5" s="124" t="s">
        <v>2522</v>
      </c>
      <c r="K5" s="124" t="s">
        <v>2521</v>
      </c>
      <c r="L5" s="124" t="s">
        <v>2522</v>
      </c>
      <c r="M5" s="124" t="s">
        <v>2521</v>
      </c>
      <c r="N5" s="124" t="s">
        <v>2522</v>
      </c>
      <c r="O5" s="124" t="s">
        <v>2521</v>
      </c>
      <c r="P5" s="124" t="s">
        <v>2522</v>
      </c>
      <c r="Q5" s="124" t="s">
        <v>2521</v>
      </c>
      <c r="R5" s="124" t="s">
        <v>2522</v>
      </c>
      <c r="S5" s="124" t="s">
        <v>2521</v>
      </c>
      <c r="T5" s="124" t="s">
        <v>2522</v>
      </c>
      <c r="U5" s="124" t="s">
        <v>2521</v>
      </c>
      <c r="V5" s="252" t="s">
        <v>2522</v>
      </c>
      <c r="X5" s="197"/>
      <c r="Y5" s="188" t="s">
        <v>735</v>
      </c>
      <c r="Z5" s="94" t="s">
        <v>3776</v>
      </c>
      <c r="AA5" s="95" t="s">
        <v>3777</v>
      </c>
      <c r="AB5" s="95" t="s">
        <v>3778</v>
      </c>
      <c r="AC5" s="95" t="s">
        <v>3783</v>
      </c>
      <c r="AD5" s="95" t="s">
        <v>3794</v>
      </c>
      <c r="AE5" s="95" t="s">
        <v>3795</v>
      </c>
      <c r="AF5" s="95" t="s">
        <v>3796</v>
      </c>
      <c r="AG5" s="95" t="s">
        <v>3797</v>
      </c>
      <c r="AH5" s="95" t="s">
        <v>3798</v>
      </c>
      <c r="AI5" s="96" t="s">
        <v>3799</v>
      </c>
      <c r="AK5" s="1121"/>
      <c r="AM5" s="517">
        <v>5</v>
      </c>
      <c r="AN5" s="533"/>
      <c r="AO5" s="534"/>
      <c r="AP5" s="535" t="s">
        <v>759</v>
      </c>
      <c r="AQ5" s="536" t="s">
        <v>956</v>
      </c>
      <c r="AR5" s="535" t="s">
        <v>759</v>
      </c>
      <c r="AS5" s="536" t="s">
        <v>956</v>
      </c>
      <c r="AT5" s="535" t="s">
        <v>759</v>
      </c>
      <c r="AU5" s="536" t="s">
        <v>956</v>
      </c>
      <c r="AV5" s="535" t="s">
        <v>759</v>
      </c>
      <c r="AW5" s="536" t="s">
        <v>956</v>
      </c>
      <c r="AX5" s="535" t="s">
        <v>759</v>
      </c>
      <c r="AY5" s="536" t="s">
        <v>956</v>
      </c>
      <c r="AZ5" s="535" t="s">
        <v>759</v>
      </c>
      <c r="BA5" s="536" t="s">
        <v>956</v>
      </c>
      <c r="BB5" s="535" t="s">
        <v>759</v>
      </c>
      <c r="BC5" s="536" t="s">
        <v>956</v>
      </c>
      <c r="BD5" s="535" t="s">
        <v>759</v>
      </c>
      <c r="BE5" s="536" t="s">
        <v>956</v>
      </c>
      <c r="BF5" s="535" t="s">
        <v>759</v>
      </c>
      <c r="BG5" s="536" t="s">
        <v>956</v>
      </c>
      <c r="BH5" s="535" t="s">
        <v>759</v>
      </c>
      <c r="BI5" s="536" t="s">
        <v>956</v>
      </c>
      <c r="BJ5" s="406" t="s">
        <v>759</v>
      </c>
      <c r="BK5" s="537" t="s">
        <v>956</v>
      </c>
      <c r="BL5" s="406" t="s">
        <v>759</v>
      </c>
      <c r="BM5" s="537" t="s">
        <v>956</v>
      </c>
      <c r="BN5" s="406" t="s">
        <v>759</v>
      </c>
      <c r="BO5" s="537" t="s">
        <v>956</v>
      </c>
      <c r="BP5" s="406" t="s">
        <v>759</v>
      </c>
      <c r="BQ5" s="537" t="s">
        <v>956</v>
      </c>
      <c r="BR5" s="535" t="s">
        <v>759</v>
      </c>
      <c r="BS5" s="536" t="s">
        <v>956</v>
      </c>
      <c r="BT5" s="535" t="s">
        <v>759</v>
      </c>
      <c r="BU5" s="536" t="s">
        <v>956</v>
      </c>
      <c r="BV5" s="535" t="s">
        <v>759</v>
      </c>
      <c r="BW5" s="536" t="s">
        <v>956</v>
      </c>
      <c r="BX5" s="535" t="s">
        <v>759</v>
      </c>
      <c r="BY5" s="536" t="s">
        <v>956</v>
      </c>
      <c r="BZ5" s="535" t="s">
        <v>759</v>
      </c>
      <c r="CA5" s="536" t="s">
        <v>956</v>
      </c>
      <c r="CB5" s="535" t="s">
        <v>759</v>
      </c>
      <c r="CC5" s="536" t="s">
        <v>956</v>
      </c>
      <c r="CD5" s="406" t="s">
        <v>759</v>
      </c>
      <c r="CE5" s="537" t="s">
        <v>956</v>
      </c>
      <c r="CF5" s="406" t="s">
        <v>759</v>
      </c>
      <c r="CG5" s="537" t="s">
        <v>956</v>
      </c>
      <c r="CH5" s="406" t="s">
        <v>759</v>
      </c>
      <c r="CI5" s="537" t="s">
        <v>956</v>
      </c>
      <c r="CJ5" s="406" t="s">
        <v>759</v>
      </c>
      <c r="CK5" s="537" t="s">
        <v>956</v>
      </c>
      <c r="CL5" s="535" t="s">
        <v>759</v>
      </c>
      <c r="CM5" s="536" t="s">
        <v>956</v>
      </c>
      <c r="CN5" s="535" t="s">
        <v>759</v>
      </c>
      <c r="CO5" s="536" t="s">
        <v>956</v>
      </c>
      <c r="CP5" s="535" t="s">
        <v>759</v>
      </c>
      <c r="CQ5" s="536" t="s">
        <v>956</v>
      </c>
      <c r="CR5" s="535" t="s">
        <v>759</v>
      </c>
      <c r="CS5" s="536" t="s">
        <v>956</v>
      </c>
      <c r="CT5" s="535" t="s">
        <v>759</v>
      </c>
      <c r="CU5" s="536" t="s">
        <v>956</v>
      </c>
      <c r="CV5" s="535" t="s">
        <v>759</v>
      </c>
      <c r="CW5" s="536" t="s">
        <v>956</v>
      </c>
      <c r="CX5" s="538" t="s">
        <v>759</v>
      </c>
      <c r="CY5" s="539" t="s">
        <v>956</v>
      </c>
      <c r="CZ5" s="538" t="s">
        <v>759</v>
      </c>
      <c r="DA5" s="539" t="s">
        <v>956</v>
      </c>
      <c r="DB5" s="538" t="s">
        <v>759</v>
      </c>
      <c r="DC5" s="539" t="s">
        <v>956</v>
      </c>
      <c r="DD5" s="538" t="s">
        <v>759</v>
      </c>
      <c r="DE5" s="539" t="s">
        <v>956</v>
      </c>
      <c r="DF5" s="540" t="s">
        <v>759</v>
      </c>
      <c r="DG5" s="541" t="s">
        <v>956</v>
      </c>
      <c r="DH5" s="540" t="s">
        <v>759</v>
      </c>
      <c r="DI5" s="541" t="s">
        <v>956</v>
      </c>
      <c r="DJ5" s="540" t="s">
        <v>759</v>
      </c>
      <c r="DK5" s="541" t="s">
        <v>956</v>
      </c>
      <c r="DL5" s="540" t="s">
        <v>759</v>
      </c>
      <c r="DM5" s="541" t="s">
        <v>956</v>
      </c>
      <c r="DN5" s="540" t="s">
        <v>759</v>
      </c>
      <c r="DO5" s="541" t="s">
        <v>956</v>
      </c>
      <c r="DP5" s="540" t="s">
        <v>759</v>
      </c>
      <c r="DQ5" s="541" t="s">
        <v>956</v>
      </c>
      <c r="DR5" s="538" t="s">
        <v>759</v>
      </c>
      <c r="DS5" s="539" t="s">
        <v>956</v>
      </c>
      <c r="DT5" s="538" t="s">
        <v>759</v>
      </c>
      <c r="DU5" s="539" t="s">
        <v>956</v>
      </c>
      <c r="DV5" s="538" t="s">
        <v>759</v>
      </c>
      <c r="DW5" s="539" t="s">
        <v>956</v>
      </c>
      <c r="DX5" s="538" t="s">
        <v>759</v>
      </c>
      <c r="DY5" s="539" t="s">
        <v>956</v>
      </c>
      <c r="DZ5" s="540" t="s">
        <v>759</v>
      </c>
      <c r="EA5" s="541" t="s">
        <v>956</v>
      </c>
      <c r="EB5" s="540" t="s">
        <v>759</v>
      </c>
      <c r="EC5" s="541" t="s">
        <v>956</v>
      </c>
      <c r="ED5" s="540" t="s">
        <v>759</v>
      </c>
      <c r="EE5" s="541" t="s">
        <v>956</v>
      </c>
      <c r="EF5" s="540" t="s">
        <v>759</v>
      </c>
      <c r="EG5" s="541" t="s">
        <v>956</v>
      </c>
      <c r="EH5" s="540" t="s">
        <v>759</v>
      </c>
      <c r="EI5" s="541" t="s">
        <v>956</v>
      </c>
      <c r="EJ5" s="540" t="s">
        <v>759</v>
      </c>
      <c r="EK5" s="541" t="s">
        <v>956</v>
      </c>
      <c r="EL5" s="538"/>
      <c r="EM5" s="539"/>
      <c r="EN5" s="538"/>
      <c r="EO5" s="539"/>
      <c r="EP5" s="538"/>
      <c r="EQ5" s="539"/>
      <c r="ER5" s="538"/>
      <c r="ES5" s="539"/>
      <c r="ET5" s="540"/>
      <c r="EU5" s="541"/>
      <c r="EV5" s="540"/>
      <c r="EW5" s="541"/>
      <c r="EX5" s="540"/>
      <c r="EY5" s="541"/>
      <c r="EZ5" s="540"/>
      <c r="FA5" s="541"/>
      <c r="FB5" s="540"/>
      <c r="FC5" s="541"/>
      <c r="FD5" s="540"/>
      <c r="FE5" s="541"/>
      <c r="FF5" t="str">
        <f>TEXT(C6,"ддд, дд.ММ")&amp;" - "&amp;TEXT(C6+2,"ддд, дд.ММ")</f>
        <v>Пн, 05.08 - Ср, 07.08</v>
      </c>
      <c r="FG5" s="556">
        <v>1</v>
      </c>
      <c r="FH5" s="557">
        <f>CHOOSE(FG5,C6,I6,O6)</f>
        <v>43682.375</v>
      </c>
      <c r="FI5" s="1242">
        <v>1</v>
      </c>
      <c r="FJ5" s="1243" t="str">
        <f>TEXT(FL5," ддд дд МММ  - ")&amp;FK5</f>
        <v xml:space="preserve"> Пн 05 авг -  ночь(21:00-09:00)</v>
      </c>
      <c r="FK5" s="1165" t="s">
        <v>3755</v>
      </c>
      <c r="FL5" s="1273">
        <f>$C$6</f>
        <v>43682.375</v>
      </c>
      <c r="FU5" s="1329">
        <f>INDEX(FL5:FL24,FN6)</f>
        <v>43685.375</v>
      </c>
      <c r="FV5" s="1331" t="str">
        <f>INDEX(FJ5:FJ24,FN6)</f>
        <v xml:space="preserve"> Чт 08 авг - день(09:00-21:00)</v>
      </c>
      <c r="FW5" s="1332" t="str">
        <f>INDEX(FK5:FK24,FN6)</f>
        <v>день(09:00-21:00)</v>
      </c>
      <c r="FX5" s="1333"/>
      <c r="FY5" s="1333"/>
      <c r="FZ5" s="1330" t="s">
        <v>3763</v>
      </c>
      <c r="GA5" s="1330" t="s">
        <v>3764</v>
      </c>
      <c r="GB5" s="1330" t="s">
        <v>3765</v>
      </c>
    </row>
    <row r="6" spans="1:184" x14ac:dyDescent="0.25">
      <c r="A6" s="198" t="s">
        <v>2629</v>
      </c>
      <c r="B6" s="221" t="s">
        <v>2553</v>
      </c>
      <c r="C6" s="118">
        <v>43682.375</v>
      </c>
      <c r="D6" s="189">
        <v>43682.875</v>
      </c>
      <c r="E6" s="190">
        <v>43683.375</v>
      </c>
      <c r="F6" s="189">
        <v>43683.875</v>
      </c>
      <c r="G6" s="190">
        <v>43684.375</v>
      </c>
      <c r="H6" s="189">
        <v>43684.875</v>
      </c>
      <c r="I6" s="191">
        <v>43685.375</v>
      </c>
      <c r="J6" s="189">
        <v>43685.875</v>
      </c>
      <c r="K6" s="190">
        <v>43686.375</v>
      </c>
      <c r="L6" s="189">
        <v>43686.875</v>
      </c>
      <c r="M6" s="190">
        <v>43687.375</v>
      </c>
      <c r="N6" s="189">
        <v>43687.875</v>
      </c>
      <c r="O6" s="191">
        <v>43688.375</v>
      </c>
      <c r="P6" s="189">
        <v>43688.875</v>
      </c>
      <c r="Q6" s="190">
        <v>43689.375</v>
      </c>
      <c r="R6" s="189">
        <v>43689.875</v>
      </c>
      <c r="S6" s="190">
        <v>43690.375</v>
      </c>
      <c r="T6" s="189">
        <v>43690.875</v>
      </c>
      <c r="U6" s="190">
        <v>43691.375</v>
      </c>
      <c r="V6" s="192">
        <v>43691.875</v>
      </c>
      <c r="X6" s="198" t="s">
        <v>2616</v>
      </c>
      <c r="Y6" s="215"/>
      <c r="Z6" s="116">
        <v>43682.875</v>
      </c>
      <c r="AA6" s="99">
        <v>43683.875</v>
      </c>
      <c r="AB6" s="99">
        <v>43684.875</v>
      </c>
      <c r="AC6" s="99">
        <v>43685.875</v>
      </c>
      <c r="AD6" s="99">
        <v>43686.875</v>
      </c>
      <c r="AE6" s="99">
        <v>43687.875</v>
      </c>
      <c r="AF6" s="99">
        <v>43688.875</v>
      </c>
      <c r="AG6" s="99">
        <v>43689.875</v>
      </c>
      <c r="AH6" s="99">
        <v>43690.875</v>
      </c>
      <c r="AI6" s="99">
        <v>43691.875</v>
      </c>
      <c r="AK6" s="1122">
        <f xml:space="preserve">  INDEX(Z:Z,MATCH(AO6,Y:Y,0)+1 )</f>
        <v>43682.875</v>
      </c>
      <c r="AM6" s="542">
        <v>6</v>
      </c>
      <c r="AN6" s="543">
        <f>Ст.прогноза!B3</f>
        <v>1</v>
      </c>
      <c r="AO6" s="117" t="str">
        <f>Ст.прогноза!E3</f>
        <v>Бологое</v>
      </c>
      <c r="AP6" s="631" t="str">
        <f>VLOOKUP(18&amp;$AO6,$A$6:$V$30000,AP$3,0)</f>
        <v/>
      </c>
      <c r="AQ6" s="632" t="str">
        <f t="shared" ref="AQ6:BI6" si="2">VLOOKUP(18&amp;$AO6,$A$6:$V$30000,AQ$3,0)</f>
        <v>··</v>
      </c>
      <c r="AR6" s="631" t="str">
        <f t="shared" si="2"/>
        <v/>
      </c>
      <c r="AS6" s="632" t="str">
        <f t="shared" si="2"/>
        <v/>
      </c>
      <c r="AT6" s="631" t="str">
        <f t="shared" si="2"/>
        <v>·</v>
      </c>
      <c r="AU6" s="632" t="str">
        <f t="shared" si="2"/>
        <v>···</v>
      </c>
      <c r="AV6" s="631" t="str">
        <f t="shared" si="2"/>
        <v/>
      </c>
      <c r="AW6" s="632" t="str">
        <f t="shared" si="2"/>
        <v/>
      </c>
      <c r="AX6" s="631" t="str">
        <f t="shared" si="2"/>
        <v>···</v>
      </c>
      <c r="AY6" s="632" t="str">
        <f t="shared" si="2"/>
        <v>··</v>
      </c>
      <c r="AZ6" s="631" t="str">
        <f t="shared" si="2"/>
        <v/>
      </c>
      <c r="BA6" s="632" t="str">
        <f t="shared" si="2"/>
        <v/>
      </c>
      <c r="BB6" s="631" t="str">
        <f t="shared" si="2"/>
        <v>·</v>
      </c>
      <c r="BC6" s="632" t="str">
        <f t="shared" si="2"/>
        <v>··</v>
      </c>
      <c r="BD6" s="631" t="str">
        <f t="shared" si="2"/>
        <v/>
      </c>
      <c r="BE6" s="632" t="str">
        <f t="shared" si="2"/>
        <v>··</v>
      </c>
      <c r="BF6" s="631" t="str">
        <f t="shared" si="2"/>
        <v/>
      </c>
      <c r="BG6" s="632" t="str">
        <f t="shared" si="2"/>
        <v>·</v>
      </c>
      <c r="BH6" s="631" t="str">
        <f t="shared" si="2"/>
        <v>··</v>
      </c>
      <c r="BI6" s="632" t="str">
        <f t="shared" si="2"/>
        <v>··</v>
      </c>
      <c r="BJ6" s="544">
        <f t="shared" ref="BJ6:CC6" si="3">VLOOKUP(19&amp;$AO6,$A$6:$V$30000,AP$3,0)</f>
        <v>0</v>
      </c>
      <c r="BK6" s="545">
        <f t="shared" si="3"/>
        <v>5</v>
      </c>
      <c r="BL6" s="544">
        <f t="shared" si="3"/>
        <v>0</v>
      </c>
      <c r="BM6" s="545">
        <f t="shared" si="3"/>
        <v>0</v>
      </c>
      <c r="BN6" s="544">
        <f t="shared" si="3"/>
        <v>1</v>
      </c>
      <c r="BO6" s="545">
        <f t="shared" si="3"/>
        <v>20</v>
      </c>
      <c r="BP6" s="544">
        <f t="shared" si="3"/>
        <v>0</v>
      </c>
      <c r="BQ6" s="545">
        <f t="shared" si="3"/>
        <v>0</v>
      </c>
      <c r="BR6" s="544">
        <f t="shared" si="3"/>
        <v>20</v>
      </c>
      <c r="BS6" s="545">
        <f t="shared" si="3"/>
        <v>3</v>
      </c>
      <c r="BT6" s="544">
        <f t="shared" si="3"/>
        <v>0</v>
      </c>
      <c r="BU6" s="545">
        <f t="shared" si="3"/>
        <v>0</v>
      </c>
      <c r="BV6" s="544">
        <f t="shared" si="3"/>
        <v>2</v>
      </c>
      <c r="BW6" s="545">
        <f t="shared" si="3"/>
        <v>3</v>
      </c>
      <c r="BX6" s="544">
        <f t="shared" si="3"/>
        <v>0</v>
      </c>
      <c r="BY6" s="545">
        <f t="shared" si="3"/>
        <v>10</v>
      </c>
      <c r="BZ6" s="544">
        <f t="shared" si="3"/>
        <v>0</v>
      </c>
      <c r="CA6" s="545">
        <f t="shared" si="3"/>
        <v>2</v>
      </c>
      <c r="CB6" s="544">
        <f t="shared" si="3"/>
        <v>5</v>
      </c>
      <c r="CC6" s="546">
        <f t="shared" si="3"/>
        <v>3</v>
      </c>
      <c r="CD6" s="547">
        <f>VLOOKUP(14&amp;$AO6,$A$6:$V$30000,AP$3,0)</f>
        <v>7.8</v>
      </c>
      <c r="CE6" s="548">
        <f>VLOOKUP(13&amp;$AO6,$A$6:$V$30000,AQ$3,0)</f>
        <v>10.4</v>
      </c>
      <c r="CF6" s="547">
        <f>VLOOKUP(14&amp;$AO6,$A$6:$V$30000,AR$3,0)</f>
        <v>7.3</v>
      </c>
      <c r="CG6" s="548">
        <f>VLOOKUP(13&amp;$AO6,$A$6:$V$30000,AS$3,0)</f>
        <v>20.9</v>
      </c>
      <c r="CH6" s="547">
        <f>VLOOKUP(14&amp;$AO6,$A$6:$V$30000,AT$3,0)</f>
        <v>9</v>
      </c>
      <c r="CI6" s="548">
        <f>VLOOKUP(13&amp;$AO6,$A$6:$V$30000,AU$3,0)</f>
        <v>18.899999999999999</v>
      </c>
      <c r="CJ6" s="547">
        <f>VLOOKUP(14&amp;$AO6,$A$6:$V$30000,AV$3,0)</f>
        <v>11.8</v>
      </c>
      <c r="CK6" s="548">
        <f>VLOOKUP(13&amp;$AO6,$A$6:$V$30000,AW$3,0)</f>
        <v>19.899999999999999</v>
      </c>
      <c r="CL6" s="547">
        <f>VLOOKUP(14&amp;$AO6,$A$6:$V$30000,AX$3,0)</f>
        <v>13.1</v>
      </c>
      <c r="CM6" s="548">
        <f>VLOOKUP(13&amp;$AO6,$A$6:$V$30000,AY$3,0)</f>
        <v>16.5</v>
      </c>
      <c r="CN6" s="547">
        <f>VLOOKUP(14&amp;$AO6,$A$6:$V$30000,AZ$3,0)</f>
        <v>7.7</v>
      </c>
      <c r="CO6" s="548">
        <f>VLOOKUP(13&amp;$AO6,$A$6:$V$30000,BA$3,0)</f>
        <v>23.1</v>
      </c>
      <c r="CP6" s="547">
        <f>VLOOKUP(14&amp;$AO6,$A$6:$V$30000,BB$3,0)</f>
        <v>12.1</v>
      </c>
      <c r="CQ6" s="548">
        <f>VLOOKUP(13&amp;$AO6,$A$6:$V$30000,BC$3,0)</f>
        <v>17.3</v>
      </c>
      <c r="CR6" s="547">
        <f>VLOOKUP(14&amp;$AO6,$A$6:$V$30000,BD$3,0)</f>
        <v>11.1</v>
      </c>
      <c r="CS6" s="548">
        <f>VLOOKUP(13&amp;$AO6,$A$6:$V$30000,BE$3,0)</f>
        <v>20.8</v>
      </c>
      <c r="CT6" s="547">
        <f>VLOOKUP(14&amp;$AO6,$A$6:$V$30000,BF$3,0)</f>
        <v>11.7</v>
      </c>
      <c r="CU6" s="548">
        <f>VLOOKUP(13&amp;$AO6,$A$6:$V$30000,BG$3,0)</f>
        <v>21</v>
      </c>
      <c r="CV6" s="547">
        <f>VLOOKUP(14&amp;$AO6,$A$6:$V$30000,BH$3,0)</f>
        <v>11</v>
      </c>
      <c r="CW6" s="548">
        <f>VLOOKUP(13&amp;$AO6,$A$6:$V$30000,BI$3,0)</f>
        <v>19.7</v>
      </c>
      <c r="CX6" s="547">
        <f>CD6-2</f>
        <v>5.8</v>
      </c>
      <c r="CY6" s="548">
        <f>VLOOKUP(15&amp;$AO6,$A$6:$V$30000,AQ$3,0)</f>
        <v>14.4</v>
      </c>
      <c r="CZ6" s="547">
        <f>CF6-2</f>
        <v>5.3</v>
      </c>
      <c r="DA6" s="548">
        <f>VLOOKUP(15&amp;$AO6,$A$6:$V$30000,AS$3,0)</f>
        <v>35.9</v>
      </c>
      <c r="DB6" s="547">
        <f>CH6-2</f>
        <v>7</v>
      </c>
      <c r="DC6" s="548">
        <f>VLOOKUP(15&amp;$AO6,$A$6:$V$30000,AU$3,0)</f>
        <v>24.9</v>
      </c>
      <c r="DD6" s="547">
        <f>CJ6-2</f>
        <v>9.8000000000000007</v>
      </c>
      <c r="DE6" s="548">
        <f>VLOOKUP(15&amp;$AO6,$A$6:$V$30000,AW$3,0)</f>
        <v>26.9</v>
      </c>
      <c r="DF6" s="547">
        <f>CL6-2</f>
        <v>11.1</v>
      </c>
      <c r="DG6" s="548">
        <f>VLOOKUP(15&amp;$AO6,$A$6:$V$30000,AY$3,0)</f>
        <v>20.5</v>
      </c>
      <c r="DH6" s="547">
        <f>CN6-2</f>
        <v>5.7</v>
      </c>
      <c r="DI6" s="548">
        <f>VLOOKUP(15&amp;$AO6,$A$6:$V$30000,BA$3,0)</f>
        <v>38.1</v>
      </c>
      <c r="DJ6" s="547">
        <f>CP6-2</f>
        <v>10.1</v>
      </c>
      <c r="DK6" s="548">
        <f>VLOOKUP(15&amp;$AO6,$A$6:$V$30000,BC$3,0)</f>
        <v>23.3</v>
      </c>
      <c r="DL6" s="547">
        <f>CR6-2</f>
        <v>9.1</v>
      </c>
      <c r="DM6" s="548">
        <f>VLOOKUP(15&amp;$AO6,$A$6:$V$30000,BE$3,0)</f>
        <v>35.799999999999997</v>
      </c>
      <c r="DN6" s="547">
        <f>CT6-2</f>
        <v>9.6999999999999993</v>
      </c>
      <c r="DO6" s="548">
        <f>VLOOKUP(15&amp;$AO6,$A$6:$V$30000,BG$3,0)</f>
        <v>28</v>
      </c>
      <c r="DP6" s="547">
        <f>CV6-2</f>
        <v>9</v>
      </c>
      <c r="DQ6" s="548">
        <f>VLOOKUP(15&amp;$AO6,$A$6:$V$30000,BI$3,0)</f>
        <v>33.700000000000003</v>
      </c>
      <c r="DR6" s="549">
        <f t="shared" ref="DR6:EK6" si="4">VLOOKUP(16&amp;$AO6,$A$6:$V$30000,AP$3,0)</f>
        <v>10</v>
      </c>
      <c r="DS6" s="550">
        <f t="shared" si="4"/>
        <v>15</v>
      </c>
      <c r="DT6" s="549">
        <f t="shared" si="4"/>
        <v>10</v>
      </c>
      <c r="DU6" s="550">
        <f t="shared" si="4"/>
        <v>10</v>
      </c>
      <c r="DV6" s="549">
        <f t="shared" si="4"/>
        <v>5</v>
      </c>
      <c r="DW6" s="550">
        <f t="shared" si="4"/>
        <v>10</v>
      </c>
      <c r="DX6" s="549">
        <f t="shared" si="4"/>
        <v>8</v>
      </c>
      <c r="DY6" s="550">
        <f t="shared" si="4"/>
        <v>2</v>
      </c>
      <c r="DZ6" s="549">
        <f t="shared" si="4"/>
        <v>5</v>
      </c>
      <c r="EA6" s="550">
        <f t="shared" si="4"/>
        <v>7</v>
      </c>
      <c r="EB6" s="549">
        <f t="shared" si="4"/>
        <v>3</v>
      </c>
      <c r="EC6" s="550">
        <f t="shared" si="4"/>
        <v>5</v>
      </c>
      <c r="ED6" s="549">
        <f t="shared" si="4"/>
        <v>7</v>
      </c>
      <c r="EE6" s="550">
        <f t="shared" si="4"/>
        <v>12</v>
      </c>
      <c r="EF6" s="549">
        <f t="shared" si="4"/>
        <v>10</v>
      </c>
      <c r="EG6" s="550">
        <f t="shared" si="4"/>
        <v>8</v>
      </c>
      <c r="EH6" s="549">
        <f t="shared" si="4"/>
        <v>7</v>
      </c>
      <c r="EI6" s="550">
        <f t="shared" si="4"/>
        <v>10</v>
      </c>
      <c r="EJ6" s="549">
        <f t="shared" si="4"/>
        <v>11</v>
      </c>
      <c r="EK6" s="550">
        <f t="shared" si="4"/>
        <v>12</v>
      </c>
      <c r="EL6" s="697">
        <f t="shared" ref="EL6:FE6" si="5">VLOOKUP(24&amp;$AO6,$A$6:$V$30000,AP$3,0)</f>
        <v>0</v>
      </c>
      <c r="EM6" s="698">
        <f t="shared" si="5"/>
        <v>0</v>
      </c>
      <c r="EN6" s="699">
        <f t="shared" si="5"/>
        <v>0</v>
      </c>
      <c r="EO6" s="698">
        <f t="shared" si="5"/>
        <v>0</v>
      </c>
      <c r="EP6" s="699">
        <f t="shared" si="5"/>
        <v>0</v>
      </c>
      <c r="EQ6" s="698">
        <f t="shared" si="5"/>
        <v>0</v>
      </c>
      <c r="ER6" s="699">
        <f t="shared" si="5"/>
        <v>0</v>
      </c>
      <c r="ES6" s="698">
        <f t="shared" si="5"/>
        <v>0</v>
      </c>
      <c r="ET6" s="699">
        <f t="shared" si="5"/>
        <v>0</v>
      </c>
      <c r="EU6" s="698">
        <f t="shared" si="5"/>
        <v>0</v>
      </c>
      <c r="EV6" s="699">
        <f t="shared" si="5"/>
        <v>0</v>
      </c>
      <c r="EW6" s="698">
        <f t="shared" si="5"/>
        <v>0</v>
      </c>
      <c r="EX6" s="699">
        <f t="shared" si="5"/>
        <v>0</v>
      </c>
      <c r="EY6" s="698">
        <f t="shared" si="5"/>
        <v>0</v>
      </c>
      <c r="EZ6" s="699">
        <f t="shared" si="5"/>
        <v>0</v>
      </c>
      <c r="FA6" s="698">
        <f t="shared" si="5"/>
        <v>0</v>
      </c>
      <c r="FB6" s="699">
        <f t="shared" si="5"/>
        <v>0</v>
      </c>
      <c r="FC6" s="698">
        <f t="shared" si="5"/>
        <v>0</v>
      </c>
      <c r="FD6" s="699">
        <f t="shared" si="5"/>
        <v>0</v>
      </c>
      <c r="FE6" s="700">
        <f t="shared" si="5"/>
        <v>0</v>
      </c>
      <c r="FF6" t="str">
        <f>TEXT(I6,"ддд, дд.ММ")&amp;" - "&amp;TEXT(I6+2,"ддд, дд.ММ")</f>
        <v>Чт, 08.08 - Сб, 10.08</v>
      </c>
      <c r="FG6" s="305"/>
      <c r="FH6" s="305"/>
      <c r="FI6" s="1244">
        <v>2</v>
      </c>
      <c r="FJ6" s="1243" t="str">
        <f>TEXT(FL6," ддд дд МММ  - ")&amp;FK6</f>
        <v xml:space="preserve"> Пн 05 авг - день(09:00-21:00)</v>
      </c>
      <c r="FK6" s="1245" t="s">
        <v>3756</v>
      </c>
      <c r="FL6" s="1273">
        <f>FL5</f>
        <v>43682.375</v>
      </c>
      <c r="FN6" s="1277">
        <v>8</v>
      </c>
      <c r="FO6" s="1276"/>
      <c r="FP6" s="1276"/>
      <c r="FQ6" s="1276"/>
      <c r="FR6" s="1276"/>
      <c r="FU6" s="1145" t="str">
        <f>Ст.прогноза!C3</f>
        <v>Октябрьская</v>
      </c>
      <c r="FV6" s="1145" t="str">
        <f>Ст.прогноза!D3</f>
        <v>Московский</v>
      </c>
      <c r="FW6" s="1086" t="str">
        <f t="shared" ref="FW6:FW37" si="6">AO6</f>
        <v>Бологое</v>
      </c>
      <c r="FX6" s="1300">
        <v>57.885899999999999</v>
      </c>
      <c r="FY6" s="1301">
        <v>34.0608</v>
      </c>
      <c r="FZ6" s="1281">
        <f>INDEX($CD6:$CW6,,$FN$6)</f>
        <v>19.899999999999999</v>
      </c>
      <c r="GA6" s="1281">
        <f t="shared" ref="GA6:GA37" si="7">INDEX(CX6:DQ6,,$FN$6)</f>
        <v>26.9</v>
      </c>
    </row>
    <row r="7" spans="1:184" x14ac:dyDescent="0.25">
      <c r="A7" s="198" t="s">
        <v>2633</v>
      </c>
      <c r="B7" s="222" t="s">
        <v>2545</v>
      </c>
      <c r="C7" s="230" t="e">
        <v>#N/A</v>
      </c>
      <c r="D7" s="199">
        <v>10.4</v>
      </c>
      <c r="E7" s="199" t="e">
        <v>#N/A</v>
      </c>
      <c r="F7" s="199">
        <v>20.9</v>
      </c>
      <c r="G7" s="199" t="e">
        <v>#N/A</v>
      </c>
      <c r="H7" s="199">
        <v>18.899999999999999</v>
      </c>
      <c r="I7" s="199" t="e">
        <v>#N/A</v>
      </c>
      <c r="J7" s="199">
        <v>19.899999999999999</v>
      </c>
      <c r="K7" s="199" t="e">
        <v>#N/A</v>
      </c>
      <c r="L7" s="199">
        <v>16.5</v>
      </c>
      <c r="M7" s="199" t="e">
        <v>#N/A</v>
      </c>
      <c r="N7" s="199">
        <v>23.1</v>
      </c>
      <c r="O7" s="199" t="e">
        <v>#N/A</v>
      </c>
      <c r="P7" s="199">
        <v>17.3</v>
      </c>
      <c r="Q7" s="199" t="e">
        <v>#N/A</v>
      </c>
      <c r="R7" s="199">
        <v>20.8</v>
      </c>
      <c r="S7" s="199" t="e">
        <v>#N/A</v>
      </c>
      <c r="T7" s="199">
        <v>21</v>
      </c>
      <c r="U7" s="199" t="e">
        <v>#N/A</v>
      </c>
      <c r="V7" s="104">
        <v>19.7</v>
      </c>
      <c r="X7" s="198" t="s">
        <v>2626</v>
      </c>
      <c r="Y7" s="100" t="s">
        <v>2545</v>
      </c>
      <c r="Z7" s="120">
        <v>10.4</v>
      </c>
      <c r="AA7" s="120">
        <v>20.9</v>
      </c>
      <c r="AB7" s="120">
        <v>18.899999999999999</v>
      </c>
      <c r="AC7" s="120">
        <v>19.899999999999999</v>
      </c>
      <c r="AD7" s="120">
        <v>16.5</v>
      </c>
      <c r="AE7" s="120">
        <v>23.1</v>
      </c>
      <c r="AF7" s="120">
        <v>17.3</v>
      </c>
      <c r="AG7" s="120">
        <v>20.8</v>
      </c>
      <c r="AH7" s="120">
        <v>21</v>
      </c>
      <c r="AI7" s="120">
        <v>19.7</v>
      </c>
      <c r="AK7" s="1122">
        <f t="shared" ref="AK7:AK70" si="8" xml:space="preserve">  INDEX(Z:Z,MATCH(AO7,Y:Y,0)+1 )</f>
        <v>43682.875</v>
      </c>
      <c r="AM7" s="542">
        <v>7</v>
      </c>
      <c r="AN7" s="543">
        <f>Ст.прогноза!B4</f>
        <v>2</v>
      </c>
      <c r="AO7" s="117" t="str">
        <f>Ст.прогноза!E4</f>
        <v>Псков</v>
      </c>
      <c r="AP7" s="631" t="str">
        <f>VLOOKUP(18&amp;$AO7,$A$6:$V$30000,AP$3,0)</f>
        <v/>
      </c>
      <c r="AQ7" s="632" t="str">
        <f t="shared" ref="AP7:BE21" si="9">VLOOKUP(18&amp;$AO7,$A$6:$V$30000,AQ$3,0)</f>
        <v/>
      </c>
      <c r="AR7" s="631" t="str">
        <f t="shared" si="9"/>
        <v/>
      </c>
      <c r="AS7" s="632" t="str">
        <f t="shared" si="9"/>
        <v>·</v>
      </c>
      <c r="AT7" s="631" t="str">
        <f t="shared" si="9"/>
        <v/>
      </c>
      <c r="AU7" s="632" t="str">
        <f t="shared" si="9"/>
        <v>··</v>
      </c>
      <c r="AV7" s="631" t="str">
        <f t="shared" si="9"/>
        <v/>
      </c>
      <c r="AW7" s="632" t="str">
        <f t="shared" si="9"/>
        <v>·</v>
      </c>
      <c r="AX7" s="631" t="str">
        <f t="shared" si="9"/>
        <v>··</v>
      </c>
      <c r="AY7" s="632" t="str">
        <f t="shared" si="9"/>
        <v/>
      </c>
      <c r="AZ7" s="631" t="str">
        <f t="shared" si="9"/>
        <v/>
      </c>
      <c r="BA7" s="632" t="str">
        <f t="shared" si="9"/>
        <v>··</v>
      </c>
      <c r="BB7" s="631" t="str">
        <f t="shared" si="9"/>
        <v>··</v>
      </c>
      <c r="BC7" s="632" t="str">
        <f t="shared" si="9"/>
        <v>··</v>
      </c>
      <c r="BD7" s="631" t="str">
        <f t="shared" si="9"/>
        <v>·</v>
      </c>
      <c r="BE7" s="632" t="str">
        <f t="shared" si="9"/>
        <v>··</v>
      </c>
      <c r="BF7" s="631" t="str">
        <f t="shared" ref="BF7:BI38" si="10">VLOOKUP(18&amp;$AO7,$A$6:$V$30000,BF$3,0)</f>
        <v/>
      </c>
      <c r="BG7" s="632" t="str">
        <f t="shared" si="10"/>
        <v>··</v>
      </c>
      <c r="BH7" s="631" t="str">
        <f t="shared" si="10"/>
        <v/>
      </c>
      <c r="BI7" s="632" t="str">
        <f t="shared" si="10"/>
        <v>··</v>
      </c>
      <c r="BJ7" s="544">
        <f t="shared" ref="BJ7:BJ70" si="11">VLOOKUP(19&amp;$AO7,$A$6:$V$30000,AP$3,0)</f>
        <v>0</v>
      </c>
      <c r="BK7" s="545">
        <f t="shared" ref="BK7:BK70" si="12">VLOOKUP(19&amp;$AO7,$A$6:$V$30000,AQ$3,0)</f>
        <v>0</v>
      </c>
      <c r="BL7" s="544">
        <f t="shared" ref="BL7:BL70" si="13">VLOOKUP(19&amp;$AO7,$A$6:$V$30000,AR$3,0)</f>
        <v>0</v>
      </c>
      <c r="BM7" s="545">
        <f t="shared" ref="BM7:BM70" si="14">VLOOKUP(19&amp;$AO7,$A$6:$V$30000,AS$3,0)</f>
        <v>1</v>
      </c>
      <c r="BN7" s="544">
        <f t="shared" ref="BN7:BN70" si="15">VLOOKUP(19&amp;$AO7,$A$6:$V$30000,AT$3,0)</f>
        <v>0</v>
      </c>
      <c r="BO7" s="545">
        <f t="shared" ref="BO7:BO70" si="16">VLOOKUP(19&amp;$AO7,$A$6:$V$30000,AU$3,0)</f>
        <v>5</v>
      </c>
      <c r="BP7" s="544">
        <f t="shared" ref="BP7:BP70" si="17">VLOOKUP(19&amp;$AO7,$A$6:$V$30000,AV$3,0)</f>
        <v>0</v>
      </c>
      <c r="BQ7" s="545">
        <f t="shared" ref="BQ7:BQ70" si="18">VLOOKUP(19&amp;$AO7,$A$6:$V$30000,AW$3,0)</f>
        <v>2</v>
      </c>
      <c r="BR7" s="544">
        <f t="shared" ref="BR7:BR70" si="19">VLOOKUP(19&amp;$AO7,$A$6:$V$30000,AX$3,0)</f>
        <v>3</v>
      </c>
      <c r="BS7" s="545">
        <f t="shared" ref="BS7:BS70" si="20">VLOOKUP(19&amp;$AO7,$A$6:$V$30000,AY$3,0)</f>
        <v>0</v>
      </c>
      <c r="BT7" s="544">
        <f t="shared" ref="BT7:BT70" si="21">VLOOKUP(19&amp;$AO7,$A$6:$V$30000,AZ$3,0)</f>
        <v>0</v>
      </c>
      <c r="BU7" s="545">
        <f t="shared" ref="BU7:BU70" si="22">VLOOKUP(19&amp;$AO7,$A$6:$V$30000,BA$3,0)</f>
        <v>5</v>
      </c>
      <c r="BV7" s="544">
        <f t="shared" ref="BV7:BV70" si="23">VLOOKUP(19&amp;$AO7,$A$6:$V$30000,BB$3,0)</f>
        <v>10</v>
      </c>
      <c r="BW7" s="545">
        <f t="shared" ref="BW7:BW70" si="24">VLOOKUP(19&amp;$AO7,$A$6:$V$30000,BC$3,0)</f>
        <v>5</v>
      </c>
      <c r="BX7" s="544">
        <f t="shared" ref="BX7:BX70" si="25">VLOOKUP(19&amp;$AO7,$A$6:$V$30000,BD$3,0)</f>
        <v>1</v>
      </c>
      <c r="BY7" s="545">
        <f t="shared" ref="BY7:BY70" si="26">VLOOKUP(19&amp;$AO7,$A$6:$V$30000,BE$3,0)</f>
        <v>3</v>
      </c>
      <c r="BZ7" s="544">
        <f t="shared" ref="BZ7:BZ70" si="27">VLOOKUP(19&amp;$AO7,$A$6:$V$30000,BF$3,0)</f>
        <v>0</v>
      </c>
      <c r="CA7" s="545">
        <f t="shared" ref="CA7:CA70" si="28">VLOOKUP(19&amp;$AO7,$A$6:$V$30000,BG$3,0)</f>
        <v>10</v>
      </c>
      <c r="CB7" s="544">
        <f t="shared" ref="CB7:CB70" si="29">VLOOKUP(19&amp;$AO7,$A$6:$V$30000,BH$3,0)</f>
        <v>0</v>
      </c>
      <c r="CC7" s="546">
        <f t="shared" ref="CC7:CC70" si="30">VLOOKUP(19&amp;$AO7,$A$6:$V$30000,BI$3,0)</f>
        <v>5</v>
      </c>
      <c r="CD7" s="547">
        <f t="shared" ref="CD7:CD70" si="31">VLOOKUP(14&amp;$AO7,$A$6:$V$30000,AP$3,0)</f>
        <v>9</v>
      </c>
      <c r="CE7" s="548">
        <f t="shared" ref="CE7:CE70" si="32">VLOOKUP(13&amp;$AO7,$A$6:$V$30000,AQ$3,0)</f>
        <v>18.100000000000001</v>
      </c>
      <c r="CF7" s="547">
        <f t="shared" ref="CF7:CF70" si="33">VLOOKUP(14&amp;$AO7,$A$6:$V$30000,AR$3,0)</f>
        <v>10.1</v>
      </c>
      <c r="CG7" s="548">
        <f t="shared" ref="CG7:CG70" si="34">VLOOKUP(13&amp;$AO7,$A$6:$V$30000,AS$3,0)</f>
        <v>22.8</v>
      </c>
      <c r="CH7" s="547">
        <f t="shared" ref="CH7:CH70" si="35">VLOOKUP(14&amp;$AO7,$A$6:$V$30000,AT$3,0)</f>
        <v>12.2</v>
      </c>
      <c r="CI7" s="548">
        <f t="shared" ref="CI7:CI70" si="36">VLOOKUP(13&amp;$AO7,$A$6:$V$30000,AU$3,0)</f>
        <v>22.2</v>
      </c>
      <c r="CJ7" s="547">
        <f t="shared" ref="CJ7:CJ70" si="37">VLOOKUP(14&amp;$AO7,$A$6:$V$30000,AV$3,0)</f>
        <v>11.5</v>
      </c>
      <c r="CK7" s="548">
        <f t="shared" ref="CK7:CK70" si="38">VLOOKUP(13&amp;$AO7,$A$6:$V$30000,AW$3,0)</f>
        <v>21.5</v>
      </c>
      <c r="CL7" s="547">
        <f t="shared" ref="CL7:CL70" si="39">VLOOKUP(14&amp;$AO7,$A$6:$V$30000,AX$3,0)</f>
        <v>13.5</v>
      </c>
      <c r="CM7" s="548">
        <f t="shared" ref="CM7:CM70" si="40">VLOOKUP(13&amp;$AO7,$A$6:$V$30000,AY$3,0)</f>
        <v>20.3</v>
      </c>
      <c r="CN7" s="547">
        <f t="shared" ref="CN7:CN70" si="41">VLOOKUP(14&amp;$AO7,$A$6:$V$30000,AZ$3,0)</f>
        <v>9.6</v>
      </c>
      <c r="CO7" s="548">
        <f t="shared" ref="CO7:CO70" si="42">VLOOKUP(13&amp;$AO7,$A$6:$V$30000,BA$3,0)</f>
        <v>20.9</v>
      </c>
      <c r="CP7" s="547">
        <f t="shared" ref="CP7:CP70" si="43">VLOOKUP(14&amp;$AO7,$A$6:$V$30000,BB$3,0)</f>
        <v>12.8</v>
      </c>
      <c r="CQ7" s="548">
        <f t="shared" ref="CQ7:CQ70" si="44">VLOOKUP(13&amp;$AO7,$A$6:$V$30000,BC$3,0)</f>
        <v>21.7</v>
      </c>
      <c r="CR7" s="547">
        <f t="shared" ref="CR7:CR70" si="45">VLOOKUP(14&amp;$AO7,$A$6:$V$30000,BD$3,0)</f>
        <v>12.4</v>
      </c>
      <c r="CS7" s="548">
        <f t="shared" ref="CS7:CS70" si="46">VLOOKUP(13&amp;$AO7,$A$6:$V$30000,BE$3,0)</f>
        <v>18</v>
      </c>
      <c r="CT7" s="547">
        <f t="shared" ref="CT7:CT70" si="47">VLOOKUP(14&amp;$AO7,$A$6:$V$30000,BF$3,0)</f>
        <v>13.7</v>
      </c>
      <c r="CU7" s="548">
        <f t="shared" ref="CU7:CU70" si="48">VLOOKUP(13&amp;$AO7,$A$6:$V$30000,BG$3,0)</f>
        <v>14.4</v>
      </c>
      <c r="CV7" s="547">
        <f t="shared" ref="CV7:CV70" si="49">VLOOKUP(14&amp;$AO7,$A$6:$V$30000,BH$3,0)</f>
        <v>9.1999999999999993</v>
      </c>
      <c r="CW7" s="548">
        <f t="shared" ref="CW7:CW70" si="50">VLOOKUP(13&amp;$AO7,$A$6:$V$30000,BI$3,0)</f>
        <v>14.6</v>
      </c>
      <c r="CX7" s="547">
        <f t="shared" ref="CX7:CX70" si="51">CD7-2</f>
        <v>7</v>
      </c>
      <c r="CY7" s="548">
        <f t="shared" ref="CY7:CY70" si="52">VLOOKUP(15&amp;$AO7,$A$6:$V$30000,AQ$3,0)</f>
        <v>24.4</v>
      </c>
      <c r="CZ7" s="547">
        <f t="shared" ref="CZ7:CZ70" si="53">CF7-2</f>
        <v>8.1</v>
      </c>
      <c r="DA7" s="548">
        <f t="shared" ref="DA7:DA70" si="54">VLOOKUP(15&amp;$AO7,$A$6:$V$30000,AS$3,0)</f>
        <v>37.799999999999997</v>
      </c>
      <c r="DB7" s="547">
        <f t="shared" ref="DB7:DB70" si="55">CH7-2</f>
        <v>10.199999999999999</v>
      </c>
      <c r="DC7" s="548">
        <f t="shared" ref="DC7:DC70" si="56">VLOOKUP(15&amp;$AO7,$A$6:$V$30000,AU$3,0)</f>
        <v>24.8</v>
      </c>
      <c r="DD7" s="547">
        <f t="shared" ref="DD7:DD70" si="57">CJ7-2</f>
        <v>9.5</v>
      </c>
      <c r="DE7" s="548">
        <f t="shared" ref="DE7:DE70" si="58">VLOOKUP(15&amp;$AO7,$A$6:$V$30000,AW$3,0)</f>
        <v>28.5</v>
      </c>
      <c r="DF7" s="547">
        <f t="shared" ref="DF7:DF70" si="59">CL7-2</f>
        <v>11.5</v>
      </c>
      <c r="DG7" s="548">
        <f t="shared" ref="DG7:DG70" si="60">VLOOKUP(15&amp;$AO7,$A$6:$V$30000,AY$3,0)</f>
        <v>30.2</v>
      </c>
      <c r="DH7" s="547">
        <f t="shared" ref="DH7:DH70" si="61">CN7-2</f>
        <v>7.6</v>
      </c>
      <c r="DI7" s="548">
        <f t="shared" ref="DI7:DI70" si="62">VLOOKUP(15&amp;$AO7,$A$6:$V$30000,BA$3,0)</f>
        <v>27.9</v>
      </c>
      <c r="DJ7" s="547">
        <f t="shared" ref="DJ7:DJ70" si="63">CP7-2</f>
        <v>10.8</v>
      </c>
      <c r="DK7" s="548">
        <f t="shared" ref="DK7:DK70" si="64">VLOOKUP(15&amp;$AO7,$A$6:$V$30000,BC$3,0)</f>
        <v>27.6</v>
      </c>
      <c r="DL7" s="547">
        <f t="shared" ref="DL7:DL70" si="65">CR7-2</f>
        <v>10.4</v>
      </c>
      <c r="DM7" s="548">
        <f t="shared" ref="DM7:DM70" si="66">VLOOKUP(15&amp;$AO7,$A$6:$V$30000,BE$3,0)</f>
        <v>24</v>
      </c>
      <c r="DN7" s="547">
        <f t="shared" ref="DN7:DN70" si="67">CT7-2</f>
        <v>11.7</v>
      </c>
      <c r="DO7" s="548">
        <f t="shared" ref="DO7:DO70" si="68">VLOOKUP(15&amp;$AO7,$A$6:$V$30000,BG$3,0)</f>
        <v>18.399999999999999</v>
      </c>
      <c r="DP7" s="547">
        <f t="shared" ref="DP7:DP70" si="69">CV7-2</f>
        <v>7.1999999999999993</v>
      </c>
      <c r="DQ7" s="548">
        <f t="shared" ref="DQ7:DQ70" si="70">VLOOKUP(15&amp;$AO7,$A$6:$V$30000,BI$3,0)</f>
        <v>18.600000000000001</v>
      </c>
      <c r="DR7" s="549">
        <f t="shared" ref="DR7:DR70" si="71">VLOOKUP(16&amp;$AO7,$A$6:$V$30000,AP$3,0)</f>
        <v>9</v>
      </c>
      <c r="DS7" s="550">
        <f t="shared" ref="DS7:DS70" si="72">VLOOKUP(16&amp;$AO7,$A$6:$V$30000,AQ$3,0)</f>
        <v>9</v>
      </c>
      <c r="DT7" s="549">
        <f t="shared" ref="DT7:DT70" si="73">VLOOKUP(16&amp;$AO7,$A$6:$V$30000,AR$3,0)</f>
        <v>11</v>
      </c>
      <c r="DU7" s="550">
        <f t="shared" ref="DU7:DU70" si="74">VLOOKUP(16&amp;$AO7,$A$6:$V$30000,AS$3,0)</f>
        <v>7</v>
      </c>
      <c r="DV7" s="549">
        <f t="shared" ref="DV7:DV70" si="75">VLOOKUP(16&amp;$AO7,$A$6:$V$30000,AT$3,0)</f>
        <v>6</v>
      </c>
      <c r="DW7" s="550">
        <f t="shared" ref="DW7:DW70" si="76">VLOOKUP(16&amp;$AO7,$A$6:$V$30000,AU$3,0)</f>
        <v>9</v>
      </c>
      <c r="DX7" s="549">
        <f t="shared" ref="DX7:DX70" si="77">VLOOKUP(16&amp;$AO7,$A$6:$V$30000,AV$3,0)</f>
        <v>6</v>
      </c>
      <c r="DY7" s="550">
        <f t="shared" ref="DY7:DY70" si="78">VLOOKUP(16&amp;$AO7,$A$6:$V$30000,AW$3,0)</f>
        <v>6</v>
      </c>
      <c r="DZ7" s="549">
        <f t="shared" ref="DZ7:DZ70" si="79">VLOOKUP(16&amp;$AO7,$A$6:$V$30000,AX$3,0)</f>
        <v>6</v>
      </c>
      <c r="EA7" s="550">
        <f t="shared" ref="EA7:EA70" si="80">VLOOKUP(16&amp;$AO7,$A$6:$V$30000,AY$3,0)</f>
        <v>5</v>
      </c>
      <c r="EB7" s="549">
        <f t="shared" ref="EB7:EB70" si="81">VLOOKUP(16&amp;$AO7,$A$6:$V$30000,AZ$3,0)</f>
        <v>5</v>
      </c>
      <c r="EC7" s="550">
        <f t="shared" ref="EC7:EC70" si="82">VLOOKUP(16&amp;$AO7,$A$6:$V$30000,BA$3,0)</f>
        <v>7</v>
      </c>
      <c r="ED7" s="549">
        <f t="shared" ref="ED7:ED70" si="83">VLOOKUP(16&amp;$AO7,$A$6:$V$30000,BB$3,0)</f>
        <v>10</v>
      </c>
      <c r="EE7" s="550">
        <f t="shared" ref="EE7:EE70" si="84">VLOOKUP(16&amp;$AO7,$A$6:$V$30000,BC$3,0)</f>
        <v>9</v>
      </c>
      <c r="EF7" s="549">
        <f t="shared" ref="EF7:EF70" si="85">VLOOKUP(16&amp;$AO7,$A$6:$V$30000,BD$3,0)</f>
        <v>9</v>
      </c>
      <c r="EG7" s="550">
        <f t="shared" ref="EG7:EG70" si="86">VLOOKUP(16&amp;$AO7,$A$6:$V$30000,BE$3,0)</f>
        <v>8</v>
      </c>
      <c r="EH7" s="549">
        <f t="shared" ref="EH7:EH70" si="87">VLOOKUP(16&amp;$AO7,$A$6:$V$30000,BF$3,0)</f>
        <v>8</v>
      </c>
      <c r="EI7" s="550">
        <f t="shared" ref="EI7:EI70" si="88">VLOOKUP(16&amp;$AO7,$A$6:$V$30000,BG$3,0)</f>
        <v>11</v>
      </c>
      <c r="EJ7" s="549">
        <f t="shared" ref="EJ7:EJ70" si="89">VLOOKUP(16&amp;$AO7,$A$6:$V$30000,BH$3,0)</f>
        <v>12</v>
      </c>
      <c r="EK7" s="550">
        <f t="shared" ref="EK7:EK70" si="90">VLOOKUP(16&amp;$AO7,$A$6:$V$30000,BI$3,0)</f>
        <v>12</v>
      </c>
      <c r="EL7" s="697">
        <f t="shared" ref="EL7:EL70" si="91">VLOOKUP(24&amp;$AO7,$A$6:$V$30000,AP$3,0)</f>
        <v>0</v>
      </c>
      <c r="EM7" s="698">
        <f t="shared" ref="EM7:EM70" si="92">VLOOKUP(24&amp;$AO7,$A$6:$V$30000,AQ$3,0)</f>
        <v>0</v>
      </c>
      <c r="EN7" s="699">
        <f t="shared" ref="EN7:EN70" si="93">VLOOKUP(24&amp;$AO7,$A$6:$V$30000,AR$3,0)</f>
        <v>0</v>
      </c>
      <c r="EO7" s="698">
        <f t="shared" ref="EO7:EO70" si="94">VLOOKUP(24&amp;$AO7,$A$6:$V$30000,AS$3,0)</f>
        <v>0</v>
      </c>
      <c r="EP7" s="699">
        <f t="shared" ref="EP7:EP70" si="95">VLOOKUP(24&amp;$AO7,$A$6:$V$30000,AT$3,0)</f>
        <v>0</v>
      </c>
      <c r="EQ7" s="698">
        <f t="shared" ref="EQ7:EQ70" si="96">VLOOKUP(24&amp;$AO7,$A$6:$V$30000,AU$3,0)</f>
        <v>0</v>
      </c>
      <c r="ER7" s="699">
        <f t="shared" ref="ER7:ER70" si="97">VLOOKUP(24&amp;$AO7,$A$6:$V$30000,AV$3,0)</f>
        <v>0</v>
      </c>
      <c r="ES7" s="698">
        <f t="shared" ref="ES7:ES70" si="98">VLOOKUP(24&amp;$AO7,$A$6:$V$30000,AW$3,0)</f>
        <v>0</v>
      </c>
      <c r="ET7" s="699">
        <f t="shared" ref="ET7:ET70" si="99">VLOOKUP(24&amp;$AO7,$A$6:$V$30000,AX$3,0)</f>
        <v>0</v>
      </c>
      <c r="EU7" s="698">
        <f t="shared" ref="EU7:EU70" si="100">VLOOKUP(24&amp;$AO7,$A$6:$V$30000,AY$3,0)</f>
        <v>0</v>
      </c>
      <c r="EV7" s="699">
        <f t="shared" ref="EV7:EV70" si="101">VLOOKUP(24&amp;$AO7,$A$6:$V$30000,AZ$3,0)</f>
        <v>0</v>
      </c>
      <c r="EW7" s="698">
        <f t="shared" ref="EW7:EW70" si="102">VLOOKUP(24&amp;$AO7,$A$6:$V$30000,BA$3,0)</f>
        <v>0</v>
      </c>
      <c r="EX7" s="699">
        <f t="shared" ref="EX7:EX70" si="103">VLOOKUP(24&amp;$AO7,$A$6:$V$30000,BB$3,0)</f>
        <v>0</v>
      </c>
      <c r="EY7" s="698">
        <f t="shared" ref="EY7:EY70" si="104">VLOOKUP(24&amp;$AO7,$A$6:$V$30000,BC$3,0)</f>
        <v>0</v>
      </c>
      <c r="EZ7" s="699">
        <f t="shared" ref="EZ7:EZ70" si="105">VLOOKUP(24&amp;$AO7,$A$6:$V$30000,BD$3,0)</f>
        <v>0</v>
      </c>
      <c r="FA7" s="698">
        <f t="shared" ref="FA7:FA70" si="106">VLOOKUP(24&amp;$AO7,$A$6:$V$30000,BE$3,0)</f>
        <v>0</v>
      </c>
      <c r="FB7" s="699">
        <f t="shared" ref="FB7:FB70" si="107">VLOOKUP(24&amp;$AO7,$A$6:$V$30000,BF$3,0)</f>
        <v>0</v>
      </c>
      <c r="FC7" s="698">
        <f t="shared" ref="FC7:FC70" si="108">VLOOKUP(24&amp;$AO7,$A$6:$V$30000,BG$3,0)</f>
        <v>0</v>
      </c>
      <c r="FD7" s="699">
        <f t="shared" ref="FD7:FD70" si="109">VLOOKUP(24&amp;$AO7,$A$6:$V$30000,BH$3,0)</f>
        <v>0</v>
      </c>
      <c r="FE7" s="700">
        <f t="shared" ref="FE7:FE70" si="110">VLOOKUP(24&amp;$AO7,$A$6:$V$30000,BI$3,0)</f>
        <v>0</v>
      </c>
      <c r="FF7" t="str">
        <f>TEXT(O6,"ддд, дд.ММ")&amp;" - "&amp;TEXT(O6+2,"ддд, дд.ММ")</f>
        <v>Вс, 11.08 - Вт, 13.08</v>
      </c>
      <c r="FG7" s="305"/>
      <c r="FH7" s="305"/>
      <c r="FI7" s="1246">
        <v>3</v>
      </c>
      <c r="FJ7" s="1243" t="str">
        <f t="shared" ref="FJ7:FJ24" si="111">TEXT(FL7," ддд дд МММ  - ")&amp;FK7</f>
        <v xml:space="preserve"> Вт 06 авг - ночь(21:00-09:00)</v>
      </c>
      <c r="FK7" s="1165" t="s">
        <v>3757</v>
      </c>
      <c r="FL7" s="1273">
        <f>FL6+24/24</f>
        <v>43683.375</v>
      </c>
      <c r="FN7" s="1276"/>
      <c r="FO7" s="1276"/>
      <c r="FP7" s="1276"/>
      <c r="FQ7" s="1276"/>
      <c r="FR7" s="1276"/>
      <c r="FU7" s="91" t="str">
        <f>Ст.прогноза!C4</f>
        <v>Октябрьская</v>
      </c>
      <c r="FV7" s="91" t="str">
        <f>Ст.прогноза!D4</f>
        <v>СПб-Витебский</v>
      </c>
      <c r="FW7" s="117" t="str">
        <f t="shared" si="6"/>
        <v>Псков</v>
      </c>
      <c r="FX7" s="1302">
        <v>57.817</v>
      </c>
      <c r="FY7" s="1303">
        <v>28.417000000000002</v>
      </c>
      <c r="FZ7" s="1281">
        <f t="shared" ref="FZ7:FZ70" si="112">INDEX($CD7:$CW7,,$FN$6)</f>
        <v>21.5</v>
      </c>
      <c r="GA7" s="1281">
        <f t="shared" si="7"/>
        <v>28.5</v>
      </c>
    </row>
    <row r="8" spans="1:184" x14ac:dyDescent="0.25">
      <c r="A8" s="198" t="s">
        <v>2634</v>
      </c>
      <c r="B8" s="223" t="s">
        <v>2546</v>
      </c>
      <c r="C8" s="103">
        <v>7.8</v>
      </c>
      <c r="D8" s="200" t="e">
        <v>#N/A</v>
      </c>
      <c r="E8" s="200">
        <v>7.3</v>
      </c>
      <c r="F8" s="200" t="e">
        <v>#N/A</v>
      </c>
      <c r="G8" s="200">
        <v>9</v>
      </c>
      <c r="H8" s="200" t="e">
        <v>#N/A</v>
      </c>
      <c r="I8" s="200">
        <v>11.8</v>
      </c>
      <c r="J8" s="200" t="e">
        <v>#N/A</v>
      </c>
      <c r="K8" s="200">
        <v>13.1</v>
      </c>
      <c r="L8" s="200" t="e">
        <v>#N/A</v>
      </c>
      <c r="M8" s="200">
        <v>7.7</v>
      </c>
      <c r="N8" s="200" t="e">
        <v>#N/A</v>
      </c>
      <c r="O8" s="200">
        <v>12.1</v>
      </c>
      <c r="P8" s="200" t="e">
        <v>#N/A</v>
      </c>
      <c r="Q8" s="200">
        <v>11.1</v>
      </c>
      <c r="R8" s="200" t="e">
        <v>#N/A</v>
      </c>
      <c r="S8" s="200">
        <v>11.7</v>
      </c>
      <c r="T8" s="200" t="e">
        <v>#N/A</v>
      </c>
      <c r="U8" s="200">
        <v>11</v>
      </c>
      <c r="V8" s="216" t="e">
        <v>#N/A</v>
      </c>
      <c r="X8" s="198" t="s">
        <v>2628</v>
      </c>
      <c r="Y8" s="101" t="s">
        <v>2546</v>
      </c>
      <c r="Z8" s="97">
        <v>7.8</v>
      </c>
      <c r="AA8" s="97">
        <v>7.3</v>
      </c>
      <c r="AB8" s="97">
        <v>9</v>
      </c>
      <c r="AC8" s="97">
        <v>11.8</v>
      </c>
      <c r="AD8" s="97">
        <v>12.4</v>
      </c>
      <c r="AE8" s="97">
        <v>7.7</v>
      </c>
      <c r="AF8" s="97">
        <v>12.1</v>
      </c>
      <c r="AG8" s="97">
        <v>11.1</v>
      </c>
      <c r="AH8" s="97">
        <v>11.7</v>
      </c>
      <c r="AI8" s="97">
        <v>11</v>
      </c>
      <c r="AK8" s="1122">
        <f t="shared" si="8"/>
        <v>43682.875</v>
      </c>
      <c r="AM8" s="542">
        <v>8</v>
      </c>
      <c r="AN8" s="543">
        <f>Ст.прогноза!B5</f>
        <v>3</v>
      </c>
      <c r="AO8" s="117" t="str">
        <f>Ст.прогноза!E5</f>
        <v>Санкт-Петербург</v>
      </c>
      <c r="AP8" s="631" t="str">
        <f t="shared" si="9"/>
        <v/>
      </c>
      <c r="AQ8" s="632" t="str">
        <f t="shared" si="9"/>
        <v/>
      </c>
      <c r="AR8" s="631" t="str">
        <f t="shared" si="9"/>
        <v/>
      </c>
      <c r="AS8" s="632" t="str">
        <f t="shared" si="9"/>
        <v/>
      </c>
      <c r="AT8" s="631" t="str">
        <f t="shared" si="9"/>
        <v>·</v>
      </c>
      <c r="AU8" s="632" t="str">
        <f t="shared" si="9"/>
        <v>··</v>
      </c>
      <c r="AV8" s="631" t="str">
        <f t="shared" si="9"/>
        <v/>
      </c>
      <c r="AW8" s="632" t="str">
        <f t="shared" si="9"/>
        <v/>
      </c>
      <c r="AX8" s="631" t="str">
        <f t="shared" si="9"/>
        <v/>
      </c>
      <c r="AY8" s="632" t="str">
        <f t="shared" si="9"/>
        <v/>
      </c>
      <c r="AZ8" s="631" t="str">
        <f t="shared" si="9"/>
        <v/>
      </c>
      <c r="BA8" s="632" t="str">
        <f t="shared" si="9"/>
        <v/>
      </c>
      <c r="BB8" s="631" t="str">
        <f t="shared" si="9"/>
        <v>··</v>
      </c>
      <c r="BC8" s="632" t="str">
        <f t="shared" si="9"/>
        <v>··</v>
      </c>
      <c r="BD8" s="631" t="str">
        <f t="shared" si="9"/>
        <v>·</v>
      </c>
      <c r="BE8" s="632" t="str">
        <f t="shared" si="9"/>
        <v>·</v>
      </c>
      <c r="BF8" s="631" t="str">
        <f t="shared" si="10"/>
        <v/>
      </c>
      <c r="BG8" s="632" t="str">
        <f t="shared" si="10"/>
        <v>··</v>
      </c>
      <c r="BH8" s="631" t="str">
        <f t="shared" si="10"/>
        <v>·</v>
      </c>
      <c r="BI8" s="632" t="str">
        <f t="shared" si="10"/>
        <v>··</v>
      </c>
      <c r="BJ8" s="544">
        <f t="shared" si="11"/>
        <v>0</v>
      </c>
      <c r="BK8" s="545">
        <f t="shared" si="12"/>
        <v>0</v>
      </c>
      <c r="BL8" s="544">
        <f t="shared" si="13"/>
        <v>0</v>
      </c>
      <c r="BM8" s="545">
        <f t="shared" si="14"/>
        <v>0</v>
      </c>
      <c r="BN8" s="544">
        <f t="shared" si="15"/>
        <v>2</v>
      </c>
      <c r="BO8" s="545">
        <f t="shared" si="16"/>
        <v>5</v>
      </c>
      <c r="BP8" s="544">
        <f t="shared" si="17"/>
        <v>0</v>
      </c>
      <c r="BQ8" s="545">
        <f t="shared" si="18"/>
        <v>0</v>
      </c>
      <c r="BR8" s="544">
        <f t="shared" si="19"/>
        <v>0</v>
      </c>
      <c r="BS8" s="545">
        <f t="shared" si="20"/>
        <v>0</v>
      </c>
      <c r="BT8" s="544">
        <f t="shared" si="21"/>
        <v>0</v>
      </c>
      <c r="BU8" s="545">
        <f t="shared" si="22"/>
        <v>0</v>
      </c>
      <c r="BV8" s="544">
        <f t="shared" si="23"/>
        <v>3</v>
      </c>
      <c r="BW8" s="545">
        <f t="shared" si="24"/>
        <v>10</v>
      </c>
      <c r="BX8" s="544">
        <f t="shared" si="25"/>
        <v>1</v>
      </c>
      <c r="BY8" s="545">
        <f t="shared" si="26"/>
        <v>2</v>
      </c>
      <c r="BZ8" s="544">
        <f t="shared" si="27"/>
        <v>0</v>
      </c>
      <c r="CA8" s="545">
        <f t="shared" si="28"/>
        <v>5</v>
      </c>
      <c r="CB8" s="544">
        <f t="shared" si="29"/>
        <v>1</v>
      </c>
      <c r="CC8" s="546">
        <f t="shared" si="30"/>
        <v>5</v>
      </c>
      <c r="CD8" s="547">
        <f t="shared" si="31"/>
        <v>9.5</v>
      </c>
      <c r="CE8" s="548">
        <f t="shared" si="32"/>
        <v>19</v>
      </c>
      <c r="CF8" s="547">
        <f t="shared" si="33"/>
        <v>7.8</v>
      </c>
      <c r="CG8" s="548">
        <f t="shared" si="34"/>
        <v>19.8</v>
      </c>
      <c r="CH8" s="547">
        <f t="shared" si="35"/>
        <v>9.4</v>
      </c>
      <c r="CI8" s="548">
        <f t="shared" si="36"/>
        <v>16.100000000000001</v>
      </c>
      <c r="CJ8" s="547">
        <f t="shared" si="37"/>
        <v>10</v>
      </c>
      <c r="CK8" s="548">
        <f t="shared" si="38"/>
        <v>22.5</v>
      </c>
      <c r="CL8" s="547">
        <f t="shared" si="39"/>
        <v>11.2</v>
      </c>
      <c r="CM8" s="548">
        <f t="shared" si="40"/>
        <v>19</v>
      </c>
      <c r="CN8" s="547">
        <f t="shared" si="41"/>
        <v>11.1</v>
      </c>
      <c r="CO8" s="548">
        <f t="shared" si="42"/>
        <v>24</v>
      </c>
      <c r="CP8" s="547">
        <f t="shared" si="43"/>
        <v>13.6</v>
      </c>
      <c r="CQ8" s="548">
        <f t="shared" si="44"/>
        <v>18.399999999999999</v>
      </c>
      <c r="CR8" s="547">
        <f t="shared" si="45"/>
        <v>13.1</v>
      </c>
      <c r="CS8" s="548">
        <f t="shared" si="46"/>
        <v>22.8</v>
      </c>
      <c r="CT8" s="547">
        <f t="shared" si="47"/>
        <v>13</v>
      </c>
      <c r="CU8" s="548">
        <f t="shared" si="48"/>
        <v>19.899999999999999</v>
      </c>
      <c r="CV8" s="547">
        <f t="shared" si="49"/>
        <v>10.8</v>
      </c>
      <c r="CW8" s="548">
        <f t="shared" si="50"/>
        <v>13.6</v>
      </c>
      <c r="CX8" s="547">
        <f t="shared" si="51"/>
        <v>7.5</v>
      </c>
      <c r="CY8" s="548">
        <f t="shared" si="52"/>
        <v>24.7</v>
      </c>
      <c r="CZ8" s="547">
        <f t="shared" si="53"/>
        <v>5.8</v>
      </c>
      <c r="DA8" s="548">
        <f t="shared" si="54"/>
        <v>34.799999999999997</v>
      </c>
      <c r="DB8" s="547">
        <f t="shared" si="55"/>
        <v>7.4</v>
      </c>
      <c r="DC8" s="548">
        <f t="shared" si="56"/>
        <v>20.100000000000001</v>
      </c>
      <c r="DD8" s="547">
        <f t="shared" si="57"/>
        <v>8</v>
      </c>
      <c r="DE8" s="548">
        <f t="shared" si="58"/>
        <v>36.5</v>
      </c>
      <c r="DF8" s="547">
        <f t="shared" si="59"/>
        <v>9.1999999999999993</v>
      </c>
      <c r="DG8" s="548">
        <f t="shared" si="60"/>
        <v>25.9</v>
      </c>
      <c r="DH8" s="547">
        <f t="shared" si="61"/>
        <v>9.1</v>
      </c>
      <c r="DI8" s="548">
        <f t="shared" si="62"/>
        <v>39</v>
      </c>
      <c r="DJ8" s="547">
        <f t="shared" si="63"/>
        <v>11.6</v>
      </c>
      <c r="DK8" s="548">
        <f t="shared" si="64"/>
        <v>25.4</v>
      </c>
      <c r="DL8" s="547">
        <f t="shared" si="65"/>
        <v>11.1</v>
      </c>
      <c r="DM8" s="548">
        <f t="shared" si="66"/>
        <v>33.799999999999997</v>
      </c>
      <c r="DN8" s="547">
        <f t="shared" si="67"/>
        <v>11</v>
      </c>
      <c r="DO8" s="548">
        <f t="shared" si="68"/>
        <v>25.9</v>
      </c>
      <c r="DP8" s="547">
        <f t="shared" si="69"/>
        <v>8.8000000000000007</v>
      </c>
      <c r="DQ8" s="548">
        <f t="shared" si="70"/>
        <v>17.600000000000001</v>
      </c>
      <c r="DR8" s="549">
        <f t="shared" si="71"/>
        <v>9</v>
      </c>
      <c r="DS8" s="550">
        <f t="shared" si="72"/>
        <v>9</v>
      </c>
      <c r="DT8" s="549">
        <f t="shared" si="73"/>
        <v>6</v>
      </c>
      <c r="DU8" s="550">
        <f t="shared" si="74"/>
        <v>7</v>
      </c>
      <c r="DV8" s="549">
        <f t="shared" si="75"/>
        <v>5</v>
      </c>
      <c r="DW8" s="550">
        <f t="shared" si="76"/>
        <v>6</v>
      </c>
      <c r="DX8" s="549">
        <f t="shared" si="77"/>
        <v>4</v>
      </c>
      <c r="DY8" s="550">
        <f t="shared" si="78"/>
        <v>4</v>
      </c>
      <c r="DZ8" s="549">
        <f t="shared" si="79"/>
        <v>6</v>
      </c>
      <c r="EA8" s="550">
        <f t="shared" si="80"/>
        <v>5</v>
      </c>
      <c r="EB8" s="549">
        <f t="shared" si="81"/>
        <v>5</v>
      </c>
      <c r="EC8" s="550">
        <f t="shared" si="82"/>
        <v>8</v>
      </c>
      <c r="ED8" s="549">
        <f t="shared" si="83"/>
        <v>6</v>
      </c>
      <c r="EE8" s="550">
        <f t="shared" si="84"/>
        <v>10</v>
      </c>
      <c r="EF8" s="549">
        <f t="shared" si="85"/>
        <v>7</v>
      </c>
      <c r="EG8" s="550">
        <f t="shared" si="86"/>
        <v>6</v>
      </c>
      <c r="EH8" s="549">
        <f t="shared" si="87"/>
        <v>7</v>
      </c>
      <c r="EI8" s="550">
        <f t="shared" si="88"/>
        <v>11</v>
      </c>
      <c r="EJ8" s="549">
        <f t="shared" si="89"/>
        <v>12</v>
      </c>
      <c r="EK8" s="550">
        <f t="shared" si="90"/>
        <v>11</v>
      </c>
      <c r="EL8" s="697">
        <f t="shared" si="91"/>
        <v>0</v>
      </c>
      <c r="EM8" s="698">
        <f t="shared" si="92"/>
        <v>0</v>
      </c>
      <c r="EN8" s="699">
        <f t="shared" si="93"/>
        <v>0</v>
      </c>
      <c r="EO8" s="698">
        <f t="shared" si="94"/>
        <v>0</v>
      </c>
      <c r="EP8" s="699">
        <f t="shared" si="95"/>
        <v>0</v>
      </c>
      <c r="EQ8" s="698">
        <f t="shared" si="96"/>
        <v>0</v>
      </c>
      <c r="ER8" s="699">
        <f t="shared" si="97"/>
        <v>0</v>
      </c>
      <c r="ES8" s="698">
        <f t="shared" si="98"/>
        <v>0</v>
      </c>
      <c r="ET8" s="699">
        <f t="shared" si="99"/>
        <v>0</v>
      </c>
      <c r="EU8" s="698">
        <f t="shared" si="100"/>
        <v>0</v>
      </c>
      <c r="EV8" s="699">
        <f t="shared" si="101"/>
        <v>0</v>
      </c>
      <c r="EW8" s="698">
        <f t="shared" si="102"/>
        <v>0</v>
      </c>
      <c r="EX8" s="699">
        <f t="shared" si="103"/>
        <v>0</v>
      </c>
      <c r="EY8" s="698">
        <f t="shared" si="104"/>
        <v>0</v>
      </c>
      <c r="EZ8" s="699">
        <f t="shared" si="105"/>
        <v>0</v>
      </c>
      <c r="FA8" s="698">
        <f t="shared" si="106"/>
        <v>0</v>
      </c>
      <c r="FB8" s="699">
        <f t="shared" si="107"/>
        <v>0</v>
      </c>
      <c r="FC8" s="698">
        <f t="shared" si="108"/>
        <v>0</v>
      </c>
      <c r="FD8" s="699">
        <f t="shared" si="109"/>
        <v>0</v>
      </c>
      <c r="FE8" s="700">
        <f t="shared" si="110"/>
        <v>0</v>
      </c>
      <c r="FF8" s="552"/>
      <c r="FG8" s="558"/>
      <c r="FH8" s="558"/>
      <c r="FI8" s="1242">
        <v>4</v>
      </c>
      <c r="FJ8" s="1243" t="str">
        <f t="shared" si="111"/>
        <v xml:space="preserve"> Вт 06 авг - день(09:00-21:00)</v>
      </c>
      <c r="FK8" s="1245" t="s">
        <v>3756</v>
      </c>
      <c r="FL8" s="1273">
        <f>FL7</f>
        <v>43683.375</v>
      </c>
      <c r="FN8" s="1276"/>
      <c r="FO8" s="1276"/>
      <c r="FP8" s="1276"/>
      <c r="FQ8" s="1276"/>
      <c r="FR8" s="1276"/>
      <c r="FU8" s="91" t="str">
        <f>Ст.прогноза!C5</f>
        <v>Октябрьская</v>
      </c>
      <c r="FV8" s="91" t="str">
        <f>Ст.прогноза!D5</f>
        <v>Санкт-Петербургский</v>
      </c>
      <c r="FW8" s="1327" t="str">
        <f t="shared" si="6"/>
        <v>Санкт-Петербург</v>
      </c>
      <c r="FX8" s="1287">
        <v>59.966999999999999</v>
      </c>
      <c r="FY8" s="1288">
        <v>30.3</v>
      </c>
      <c r="FZ8" s="1281">
        <f t="shared" si="112"/>
        <v>22.5</v>
      </c>
      <c r="GA8" s="1281">
        <f t="shared" si="7"/>
        <v>36.5</v>
      </c>
    </row>
    <row r="9" spans="1:184" x14ac:dyDescent="0.25">
      <c r="A9" s="198" t="s">
        <v>2636</v>
      </c>
      <c r="B9" s="224" t="s">
        <v>2547</v>
      </c>
      <c r="C9" s="108" t="e">
        <v>#N/A</v>
      </c>
      <c r="D9" s="201">
        <v>14.4</v>
      </c>
      <c r="E9" s="201" t="e">
        <v>#N/A</v>
      </c>
      <c r="F9" s="201">
        <v>35.9</v>
      </c>
      <c r="G9" s="201" t="e">
        <v>#N/A</v>
      </c>
      <c r="H9" s="201">
        <v>24.9</v>
      </c>
      <c r="I9" s="201" t="e">
        <v>#N/A</v>
      </c>
      <c r="J9" s="201">
        <v>26.9</v>
      </c>
      <c r="K9" s="201" t="e">
        <v>#N/A</v>
      </c>
      <c r="L9" s="201">
        <v>20.5</v>
      </c>
      <c r="M9" s="201" t="e">
        <v>#N/A</v>
      </c>
      <c r="N9" s="201">
        <v>38.1</v>
      </c>
      <c r="O9" s="201" t="e">
        <v>#N/A</v>
      </c>
      <c r="P9" s="201">
        <v>23.3</v>
      </c>
      <c r="Q9" s="201" t="e">
        <v>#N/A</v>
      </c>
      <c r="R9" s="201">
        <v>35.799999999999997</v>
      </c>
      <c r="S9" s="201" t="e">
        <v>#N/A</v>
      </c>
      <c r="T9" s="201">
        <v>28</v>
      </c>
      <c r="U9" s="201" t="e">
        <v>#N/A</v>
      </c>
      <c r="V9" s="217">
        <v>33.700000000000003</v>
      </c>
      <c r="X9" s="198" t="s">
        <v>2630</v>
      </c>
      <c r="Y9" s="102" t="s">
        <v>2547</v>
      </c>
      <c r="Z9" s="120">
        <v>14.4</v>
      </c>
      <c r="AA9" s="120">
        <v>35.9</v>
      </c>
      <c r="AB9" s="120">
        <v>24.9</v>
      </c>
      <c r="AC9" s="120">
        <v>26.9</v>
      </c>
      <c r="AD9" s="120">
        <v>20.5</v>
      </c>
      <c r="AE9" s="120">
        <v>38.1</v>
      </c>
      <c r="AF9" s="120">
        <v>23.3</v>
      </c>
      <c r="AG9" s="120">
        <v>35.799999999999997</v>
      </c>
      <c r="AH9" s="120">
        <v>28</v>
      </c>
      <c r="AI9" s="120">
        <v>33.700000000000003</v>
      </c>
      <c r="AK9" s="1122">
        <f t="shared" si="8"/>
        <v>43682.875</v>
      </c>
      <c r="AM9" s="542">
        <v>9</v>
      </c>
      <c r="AN9" s="543">
        <f>Ст.прогноза!B6</f>
        <v>4</v>
      </c>
      <c r="AO9" s="117" t="str">
        <f>Ст.прогноза!E6</f>
        <v>Петрозаводск</v>
      </c>
      <c r="AP9" s="631" t="str">
        <f t="shared" si="9"/>
        <v/>
      </c>
      <c r="AQ9" s="632" t="str">
        <f t="shared" si="9"/>
        <v/>
      </c>
      <c r="AR9" s="631" t="str">
        <f t="shared" si="9"/>
        <v/>
      </c>
      <c r="AS9" s="632" t="str">
        <f t="shared" si="9"/>
        <v/>
      </c>
      <c r="AT9" s="631" t="str">
        <f t="shared" si="9"/>
        <v/>
      </c>
      <c r="AU9" s="632" t="str">
        <f t="shared" si="9"/>
        <v/>
      </c>
      <c r="AV9" s="631" t="str">
        <f t="shared" si="9"/>
        <v/>
      </c>
      <c r="AW9" s="632" t="str">
        <f t="shared" si="9"/>
        <v/>
      </c>
      <c r="AX9" s="631" t="str">
        <f t="shared" si="9"/>
        <v/>
      </c>
      <c r="AY9" s="632" t="str">
        <f t="shared" si="9"/>
        <v/>
      </c>
      <c r="AZ9" s="631" t="str">
        <f t="shared" si="9"/>
        <v>·</v>
      </c>
      <c r="BA9" s="632" t="str">
        <f t="shared" si="9"/>
        <v>··</v>
      </c>
      <c r="BB9" s="631" t="str">
        <f t="shared" si="9"/>
        <v/>
      </c>
      <c r="BC9" s="632" t="str">
        <f t="shared" si="9"/>
        <v>··</v>
      </c>
      <c r="BD9" s="631" t="str">
        <f t="shared" si="9"/>
        <v>·</v>
      </c>
      <c r="BE9" s="632" t="str">
        <f t="shared" si="9"/>
        <v/>
      </c>
      <c r="BF9" s="631" t="str">
        <f t="shared" si="10"/>
        <v/>
      </c>
      <c r="BG9" s="632" t="str">
        <f t="shared" si="10"/>
        <v>··</v>
      </c>
      <c r="BH9" s="631" t="str">
        <f t="shared" si="10"/>
        <v>···</v>
      </c>
      <c r="BI9" s="632" t="str">
        <f t="shared" si="10"/>
        <v>·</v>
      </c>
      <c r="BJ9" s="544">
        <f t="shared" si="11"/>
        <v>0</v>
      </c>
      <c r="BK9" s="545">
        <f t="shared" si="12"/>
        <v>0</v>
      </c>
      <c r="BL9" s="544">
        <f t="shared" si="13"/>
        <v>0</v>
      </c>
      <c r="BM9" s="545">
        <f t="shared" si="14"/>
        <v>0</v>
      </c>
      <c r="BN9" s="544">
        <f t="shared" si="15"/>
        <v>0</v>
      </c>
      <c r="BO9" s="545">
        <f t="shared" si="16"/>
        <v>0</v>
      </c>
      <c r="BP9" s="544">
        <f t="shared" si="17"/>
        <v>0</v>
      </c>
      <c r="BQ9" s="545">
        <f t="shared" si="18"/>
        <v>0</v>
      </c>
      <c r="BR9" s="544">
        <f t="shared" si="19"/>
        <v>0</v>
      </c>
      <c r="BS9" s="545">
        <f t="shared" si="20"/>
        <v>0</v>
      </c>
      <c r="BT9" s="544">
        <f t="shared" si="21"/>
        <v>1</v>
      </c>
      <c r="BU9" s="545">
        <f t="shared" si="22"/>
        <v>3</v>
      </c>
      <c r="BV9" s="544">
        <f t="shared" si="23"/>
        <v>0</v>
      </c>
      <c r="BW9" s="545">
        <f t="shared" si="24"/>
        <v>5</v>
      </c>
      <c r="BX9" s="544">
        <f t="shared" si="25"/>
        <v>1</v>
      </c>
      <c r="BY9" s="545">
        <f t="shared" si="26"/>
        <v>0</v>
      </c>
      <c r="BZ9" s="544">
        <f t="shared" si="27"/>
        <v>0</v>
      </c>
      <c r="CA9" s="545">
        <f t="shared" si="28"/>
        <v>5</v>
      </c>
      <c r="CB9" s="544">
        <f t="shared" si="29"/>
        <v>20</v>
      </c>
      <c r="CC9" s="546">
        <f t="shared" si="30"/>
        <v>2</v>
      </c>
      <c r="CD9" s="547">
        <f t="shared" si="31"/>
        <v>6.4</v>
      </c>
      <c r="CE9" s="548">
        <f t="shared" si="32"/>
        <v>8.1999999999999993</v>
      </c>
      <c r="CF9" s="547">
        <f t="shared" si="33"/>
        <v>7.9</v>
      </c>
      <c r="CG9" s="548">
        <f t="shared" si="34"/>
        <v>14.5</v>
      </c>
      <c r="CH9" s="547">
        <f t="shared" si="35"/>
        <v>8</v>
      </c>
      <c r="CI9" s="548">
        <f t="shared" si="36"/>
        <v>19.7</v>
      </c>
      <c r="CJ9" s="547">
        <f t="shared" si="37"/>
        <v>7.8</v>
      </c>
      <c r="CK9" s="548">
        <f t="shared" si="38"/>
        <v>19.100000000000001</v>
      </c>
      <c r="CL9" s="547">
        <f t="shared" si="39"/>
        <v>8.3000000000000007</v>
      </c>
      <c r="CM9" s="548">
        <f t="shared" si="40"/>
        <v>15.9</v>
      </c>
      <c r="CN9" s="547">
        <f t="shared" si="41"/>
        <v>8.9</v>
      </c>
      <c r="CO9" s="548">
        <f t="shared" si="42"/>
        <v>16.2</v>
      </c>
      <c r="CP9" s="547">
        <f t="shared" si="43"/>
        <v>11.4</v>
      </c>
      <c r="CQ9" s="548">
        <f t="shared" si="44"/>
        <v>20.9</v>
      </c>
      <c r="CR9" s="547">
        <f t="shared" si="45"/>
        <v>10</v>
      </c>
      <c r="CS9" s="548">
        <f t="shared" si="46"/>
        <v>17.8</v>
      </c>
      <c r="CT9" s="547">
        <f t="shared" si="47"/>
        <v>8.8000000000000007</v>
      </c>
      <c r="CU9" s="548">
        <f t="shared" si="48"/>
        <v>14.2</v>
      </c>
      <c r="CV9" s="547">
        <f t="shared" si="49"/>
        <v>12.7</v>
      </c>
      <c r="CW9" s="548">
        <f t="shared" si="50"/>
        <v>18</v>
      </c>
      <c r="CX9" s="547">
        <f t="shared" si="51"/>
        <v>4.4000000000000004</v>
      </c>
      <c r="CY9" s="548">
        <f t="shared" si="52"/>
        <v>15.2</v>
      </c>
      <c r="CZ9" s="547">
        <f t="shared" si="53"/>
        <v>5.9</v>
      </c>
      <c r="DA9" s="548">
        <f t="shared" si="54"/>
        <v>20.7</v>
      </c>
      <c r="DB9" s="547">
        <f t="shared" si="55"/>
        <v>6</v>
      </c>
      <c r="DC9" s="548">
        <f t="shared" si="56"/>
        <v>33.700000000000003</v>
      </c>
      <c r="DD9" s="547">
        <f t="shared" si="57"/>
        <v>5.8</v>
      </c>
      <c r="DE9" s="548">
        <f t="shared" si="58"/>
        <v>34.1</v>
      </c>
      <c r="DF9" s="547">
        <f t="shared" si="59"/>
        <v>6.3000000000000007</v>
      </c>
      <c r="DG9" s="548">
        <f t="shared" si="60"/>
        <v>25.2</v>
      </c>
      <c r="DH9" s="547">
        <f t="shared" si="61"/>
        <v>6.9</v>
      </c>
      <c r="DI9" s="548">
        <f t="shared" si="62"/>
        <v>22.2</v>
      </c>
      <c r="DJ9" s="547">
        <f t="shared" si="63"/>
        <v>9.4</v>
      </c>
      <c r="DK9" s="548">
        <f t="shared" si="64"/>
        <v>33.9</v>
      </c>
      <c r="DL9" s="547">
        <f t="shared" si="65"/>
        <v>8</v>
      </c>
      <c r="DM9" s="548">
        <f t="shared" si="66"/>
        <v>31.8</v>
      </c>
      <c r="DN9" s="547">
        <f t="shared" si="67"/>
        <v>6.8000000000000007</v>
      </c>
      <c r="DO9" s="548">
        <f t="shared" si="68"/>
        <v>19.899999999999999</v>
      </c>
      <c r="DP9" s="547">
        <f t="shared" si="69"/>
        <v>10.7</v>
      </c>
      <c r="DQ9" s="548">
        <f t="shared" si="70"/>
        <v>29</v>
      </c>
      <c r="DR9" s="549">
        <f t="shared" si="71"/>
        <v>12</v>
      </c>
      <c r="DS9" s="550">
        <f t="shared" si="72"/>
        <v>10</v>
      </c>
      <c r="DT9" s="549">
        <f t="shared" si="73"/>
        <v>9</v>
      </c>
      <c r="DU9" s="550">
        <f t="shared" si="74"/>
        <v>7</v>
      </c>
      <c r="DV9" s="549">
        <f t="shared" si="75"/>
        <v>6</v>
      </c>
      <c r="DW9" s="550">
        <f t="shared" si="76"/>
        <v>4</v>
      </c>
      <c r="DX9" s="549">
        <f t="shared" si="77"/>
        <v>5</v>
      </c>
      <c r="DY9" s="550">
        <f t="shared" si="78"/>
        <v>3</v>
      </c>
      <c r="DZ9" s="549">
        <f t="shared" si="79"/>
        <v>5</v>
      </c>
      <c r="EA9" s="550">
        <f t="shared" si="80"/>
        <v>6</v>
      </c>
      <c r="EB9" s="549">
        <f t="shared" si="81"/>
        <v>5</v>
      </c>
      <c r="EC9" s="550">
        <f t="shared" si="82"/>
        <v>5</v>
      </c>
      <c r="ED9" s="549">
        <f t="shared" si="83"/>
        <v>4</v>
      </c>
      <c r="EE9" s="550">
        <f t="shared" si="84"/>
        <v>6</v>
      </c>
      <c r="EF9" s="549">
        <f t="shared" si="85"/>
        <v>8</v>
      </c>
      <c r="EG9" s="550">
        <f t="shared" si="86"/>
        <v>5</v>
      </c>
      <c r="EH9" s="549">
        <f t="shared" si="87"/>
        <v>7</v>
      </c>
      <c r="EI9" s="550">
        <f t="shared" si="88"/>
        <v>8</v>
      </c>
      <c r="EJ9" s="549">
        <f t="shared" si="89"/>
        <v>11</v>
      </c>
      <c r="EK9" s="550">
        <f t="shared" si="90"/>
        <v>12</v>
      </c>
      <c r="EL9" s="697">
        <f t="shared" si="91"/>
        <v>0</v>
      </c>
      <c r="EM9" s="698">
        <f t="shared" si="92"/>
        <v>0</v>
      </c>
      <c r="EN9" s="699">
        <f t="shared" si="93"/>
        <v>0</v>
      </c>
      <c r="EO9" s="698">
        <f t="shared" si="94"/>
        <v>0</v>
      </c>
      <c r="EP9" s="699">
        <f t="shared" si="95"/>
        <v>0</v>
      </c>
      <c r="EQ9" s="698">
        <f t="shared" si="96"/>
        <v>0</v>
      </c>
      <c r="ER9" s="699">
        <f t="shared" si="97"/>
        <v>0</v>
      </c>
      <c r="ES9" s="698">
        <f t="shared" si="98"/>
        <v>0</v>
      </c>
      <c r="ET9" s="699">
        <f t="shared" si="99"/>
        <v>0</v>
      </c>
      <c r="EU9" s="698">
        <f t="shared" si="100"/>
        <v>0</v>
      </c>
      <c r="EV9" s="699">
        <f t="shared" si="101"/>
        <v>0</v>
      </c>
      <c r="EW9" s="698">
        <f t="shared" si="102"/>
        <v>0</v>
      </c>
      <c r="EX9" s="699">
        <f t="shared" si="103"/>
        <v>0</v>
      </c>
      <c r="EY9" s="698">
        <f t="shared" si="104"/>
        <v>0</v>
      </c>
      <c r="EZ9" s="699">
        <f t="shared" si="105"/>
        <v>0</v>
      </c>
      <c r="FA9" s="698">
        <f t="shared" si="106"/>
        <v>0</v>
      </c>
      <c r="FB9" s="699">
        <f t="shared" si="107"/>
        <v>0</v>
      </c>
      <c r="FC9" s="698">
        <f t="shared" si="108"/>
        <v>0</v>
      </c>
      <c r="FD9" s="699">
        <f t="shared" si="109"/>
        <v>0</v>
      </c>
      <c r="FE9" s="700">
        <f t="shared" si="110"/>
        <v>0</v>
      </c>
      <c r="FF9" s="553"/>
      <c r="FG9" s="559"/>
      <c r="FH9" s="559"/>
      <c r="FI9" s="1244">
        <v>5</v>
      </c>
      <c r="FJ9" s="1243" t="str">
        <f t="shared" si="111"/>
        <v xml:space="preserve"> Ср 07 авг - ночь(21:00-09:00)</v>
      </c>
      <c r="FK9" s="1165" t="s">
        <v>3757</v>
      </c>
      <c r="FL9" s="1273">
        <f>FL8+24/24</f>
        <v>43684.375</v>
      </c>
      <c r="FN9" s="1276"/>
      <c r="FO9" s="1276"/>
      <c r="FP9" s="1276"/>
      <c r="FQ9" s="1276"/>
      <c r="FR9" s="1276"/>
      <c r="FU9" s="91" t="str">
        <f>Ст.прогноза!C6</f>
        <v>Октябрьская</v>
      </c>
      <c r="FV9" s="91" t="str">
        <f>Ст.прогноза!D6</f>
        <v>Петрозаводский</v>
      </c>
      <c r="FW9" s="117" t="str">
        <f t="shared" si="6"/>
        <v>Петрозаводск</v>
      </c>
      <c r="FX9" s="1302">
        <v>61.817</v>
      </c>
      <c r="FY9" s="1303">
        <v>34.267000000000003</v>
      </c>
      <c r="FZ9" s="1281">
        <f t="shared" si="112"/>
        <v>19.100000000000001</v>
      </c>
      <c r="GA9" s="1281">
        <f t="shared" si="7"/>
        <v>34.1</v>
      </c>
    </row>
    <row r="10" spans="1:184" x14ac:dyDescent="0.25">
      <c r="A10" s="198" t="s">
        <v>2638</v>
      </c>
      <c r="B10" s="212" t="s">
        <v>2548</v>
      </c>
      <c r="C10" s="231">
        <v>10</v>
      </c>
      <c r="D10" s="123">
        <v>15</v>
      </c>
      <c r="E10" s="123">
        <v>10</v>
      </c>
      <c r="F10" s="123">
        <v>10</v>
      </c>
      <c r="G10" s="123">
        <v>5</v>
      </c>
      <c r="H10" s="123">
        <v>10</v>
      </c>
      <c r="I10" s="123">
        <v>8</v>
      </c>
      <c r="J10" s="123">
        <v>2</v>
      </c>
      <c r="K10" s="123">
        <v>5</v>
      </c>
      <c r="L10" s="123">
        <v>7</v>
      </c>
      <c r="M10" s="123">
        <v>3</v>
      </c>
      <c r="N10" s="123">
        <v>5</v>
      </c>
      <c r="O10" s="123">
        <v>7</v>
      </c>
      <c r="P10" s="123">
        <v>12</v>
      </c>
      <c r="Q10" s="123">
        <v>10</v>
      </c>
      <c r="R10" s="123">
        <v>8</v>
      </c>
      <c r="S10" s="123">
        <v>7</v>
      </c>
      <c r="T10" s="123">
        <v>10</v>
      </c>
      <c r="U10" s="123">
        <v>11</v>
      </c>
      <c r="V10" s="218">
        <v>12</v>
      </c>
      <c r="X10" s="198" t="s">
        <v>2639</v>
      </c>
      <c r="Y10" s="119" t="s">
        <v>2548</v>
      </c>
      <c r="Z10" s="196">
        <v>15</v>
      </c>
      <c r="AA10" s="196">
        <v>15</v>
      </c>
      <c r="AB10" s="196">
        <v>10</v>
      </c>
      <c r="AC10" s="196">
        <v>10</v>
      </c>
      <c r="AD10" s="196">
        <v>7</v>
      </c>
      <c r="AE10" s="196">
        <v>5</v>
      </c>
      <c r="AF10" s="196">
        <v>12</v>
      </c>
      <c r="AG10" s="196">
        <v>12</v>
      </c>
      <c r="AH10" s="196">
        <v>10</v>
      </c>
      <c r="AI10" s="196">
        <v>12</v>
      </c>
      <c r="AK10" s="1122">
        <f t="shared" si="8"/>
        <v>43682.875</v>
      </c>
      <c r="AM10" s="542">
        <v>10</v>
      </c>
      <c r="AN10" s="543">
        <f>Ст.прогноза!B7</f>
        <v>5</v>
      </c>
      <c r="AO10" s="117" t="str">
        <f>Ст.прогноза!E7</f>
        <v>Мурманск</v>
      </c>
      <c r="AP10" s="631" t="str">
        <f t="shared" si="9"/>
        <v/>
      </c>
      <c r="AQ10" s="632" t="str">
        <f t="shared" si="9"/>
        <v>··</v>
      </c>
      <c r="AR10" s="631" t="str">
        <f t="shared" si="9"/>
        <v>·</v>
      </c>
      <c r="AS10" s="632" t="str">
        <f t="shared" si="9"/>
        <v/>
      </c>
      <c r="AT10" s="631" t="str">
        <f t="shared" si="9"/>
        <v/>
      </c>
      <c r="AU10" s="632" t="str">
        <f t="shared" si="9"/>
        <v/>
      </c>
      <c r="AV10" s="631" t="str">
        <f t="shared" si="9"/>
        <v/>
      </c>
      <c r="AW10" s="632" t="str">
        <f t="shared" si="9"/>
        <v/>
      </c>
      <c r="AX10" s="631" t="str">
        <f t="shared" si="9"/>
        <v/>
      </c>
      <c r="AY10" s="632" t="str">
        <f t="shared" si="9"/>
        <v/>
      </c>
      <c r="AZ10" s="631" t="str">
        <f t="shared" si="9"/>
        <v/>
      </c>
      <c r="BA10" s="632" t="str">
        <f t="shared" si="9"/>
        <v/>
      </c>
      <c r="BB10" s="631" t="str">
        <f t="shared" si="9"/>
        <v/>
      </c>
      <c r="BC10" s="632" t="str">
        <f t="shared" si="9"/>
        <v/>
      </c>
      <c r="BD10" s="631" t="str">
        <f t="shared" si="9"/>
        <v/>
      </c>
      <c r="BE10" s="632" t="str">
        <f t="shared" si="9"/>
        <v/>
      </c>
      <c r="BF10" s="631" t="str">
        <f t="shared" si="10"/>
        <v/>
      </c>
      <c r="BG10" s="632" t="str">
        <f t="shared" si="10"/>
        <v/>
      </c>
      <c r="BH10" s="631" t="str">
        <f t="shared" si="10"/>
        <v/>
      </c>
      <c r="BI10" s="632" t="str">
        <f t="shared" si="10"/>
        <v/>
      </c>
      <c r="BJ10" s="544">
        <f t="shared" si="11"/>
        <v>0</v>
      </c>
      <c r="BK10" s="545">
        <f t="shared" si="12"/>
        <v>3</v>
      </c>
      <c r="BL10" s="544">
        <f t="shared" si="13"/>
        <v>2</v>
      </c>
      <c r="BM10" s="545">
        <f t="shared" si="14"/>
        <v>0</v>
      </c>
      <c r="BN10" s="544">
        <f t="shared" si="15"/>
        <v>0</v>
      </c>
      <c r="BO10" s="545">
        <f t="shared" si="16"/>
        <v>0</v>
      </c>
      <c r="BP10" s="544">
        <f t="shared" si="17"/>
        <v>0</v>
      </c>
      <c r="BQ10" s="545">
        <f t="shared" si="18"/>
        <v>0</v>
      </c>
      <c r="BR10" s="544">
        <f t="shared" si="19"/>
        <v>0</v>
      </c>
      <c r="BS10" s="545">
        <f t="shared" si="20"/>
        <v>0</v>
      </c>
      <c r="BT10" s="544">
        <f t="shared" si="21"/>
        <v>0</v>
      </c>
      <c r="BU10" s="545">
        <f t="shared" si="22"/>
        <v>0</v>
      </c>
      <c r="BV10" s="544">
        <f t="shared" si="23"/>
        <v>0</v>
      </c>
      <c r="BW10" s="545">
        <f t="shared" si="24"/>
        <v>0</v>
      </c>
      <c r="BX10" s="544">
        <f t="shared" si="25"/>
        <v>0</v>
      </c>
      <c r="BY10" s="545">
        <f t="shared" si="26"/>
        <v>0</v>
      </c>
      <c r="BZ10" s="544">
        <f t="shared" si="27"/>
        <v>0</v>
      </c>
      <c r="CA10" s="545">
        <f t="shared" si="28"/>
        <v>0</v>
      </c>
      <c r="CB10" s="544">
        <f t="shared" si="29"/>
        <v>0</v>
      </c>
      <c r="CC10" s="546">
        <f t="shared" si="30"/>
        <v>0</v>
      </c>
      <c r="CD10" s="547">
        <f t="shared" si="31"/>
        <v>5.6</v>
      </c>
      <c r="CE10" s="548">
        <f t="shared" si="32"/>
        <v>6.4</v>
      </c>
      <c r="CF10" s="547">
        <f t="shared" si="33"/>
        <v>5.7</v>
      </c>
      <c r="CG10" s="548">
        <f t="shared" si="34"/>
        <v>6.9</v>
      </c>
      <c r="CH10" s="547">
        <f t="shared" si="35"/>
        <v>5.2</v>
      </c>
      <c r="CI10" s="548">
        <f t="shared" si="36"/>
        <v>7.1</v>
      </c>
      <c r="CJ10" s="547">
        <f t="shared" si="37"/>
        <v>5.5</v>
      </c>
      <c r="CK10" s="548">
        <f t="shared" si="38"/>
        <v>7.2</v>
      </c>
      <c r="CL10" s="547">
        <f t="shared" si="39"/>
        <v>4.9000000000000004</v>
      </c>
      <c r="CM10" s="548">
        <f t="shared" si="40"/>
        <v>6.5</v>
      </c>
      <c r="CN10" s="547">
        <f t="shared" si="41"/>
        <v>3.9</v>
      </c>
      <c r="CO10" s="548">
        <f t="shared" si="42"/>
        <v>6.5</v>
      </c>
      <c r="CP10" s="547">
        <f t="shared" si="43"/>
        <v>2.1</v>
      </c>
      <c r="CQ10" s="548">
        <f t="shared" si="44"/>
        <v>6.3</v>
      </c>
      <c r="CR10" s="547">
        <f t="shared" si="45"/>
        <v>4</v>
      </c>
      <c r="CS10" s="548">
        <f t="shared" si="46"/>
        <v>7.6</v>
      </c>
      <c r="CT10" s="547">
        <f t="shared" si="47"/>
        <v>-0.8</v>
      </c>
      <c r="CU10" s="548">
        <f t="shared" si="48"/>
        <v>9.4</v>
      </c>
      <c r="CV10" s="547">
        <f t="shared" si="49"/>
        <v>1.1000000000000001</v>
      </c>
      <c r="CW10" s="548">
        <f t="shared" si="50"/>
        <v>11.9</v>
      </c>
      <c r="CX10" s="547">
        <f t="shared" si="51"/>
        <v>3.5999999999999996</v>
      </c>
      <c r="CY10" s="548">
        <f t="shared" si="52"/>
        <v>10.4</v>
      </c>
      <c r="CZ10" s="547">
        <f t="shared" si="53"/>
        <v>3.7</v>
      </c>
      <c r="DA10" s="548">
        <f t="shared" si="54"/>
        <v>13.9</v>
      </c>
      <c r="DB10" s="547">
        <f t="shared" si="55"/>
        <v>3.2</v>
      </c>
      <c r="DC10" s="548">
        <f t="shared" si="56"/>
        <v>14.1</v>
      </c>
      <c r="DD10" s="547">
        <f t="shared" si="57"/>
        <v>3.5</v>
      </c>
      <c r="DE10" s="548">
        <f t="shared" si="58"/>
        <v>14.2</v>
      </c>
      <c r="DF10" s="547">
        <f t="shared" si="59"/>
        <v>2.9000000000000004</v>
      </c>
      <c r="DG10" s="548">
        <f t="shared" si="60"/>
        <v>13.5</v>
      </c>
      <c r="DH10" s="547">
        <f t="shared" si="61"/>
        <v>1.9</v>
      </c>
      <c r="DI10" s="548">
        <f t="shared" si="62"/>
        <v>13.5</v>
      </c>
      <c r="DJ10" s="547">
        <f t="shared" si="63"/>
        <v>0.10000000000000009</v>
      </c>
      <c r="DK10" s="548">
        <f t="shared" si="64"/>
        <v>13.3</v>
      </c>
      <c r="DL10" s="547">
        <f t="shared" si="65"/>
        <v>2</v>
      </c>
      <c r="DM10" s="548">
        <f t="shared" si="66"/>
        <v>14.5</v>
      </c>
      <c r="DN10" s="547">
        <f t="shared" si="67"/>
        <v>-2.8</v>
      </c>
      <c r="DO10" s="548">
        <f t="shared" si="68"/>
        <v>19.399999999999999</v>
      </c>
      <c r="DP10" s="547">
        <f t="shared" si="69"/>
        <v>-0.89999999999999991</v>
      </c>
      <c r="DQ10" s="548">
        <f t="shared" si="70"/>
        <v>22.9</v>
      </c>
      <c r="DR10" s="549">
        <f t="shared" si="71"/>
        <v>13</v>
      </c>
      <c r="DS10" s="550">
        <f t="shared" si="72"/>
        <v>11</v>
      </c>
      <c r="DT10" s="549">
        <f t="shared" si="73"/>
        <v>8</v>
      </c>
      <c r="DU10" s="550">
        <f t="shared" si="74"/>
        <v>8</v>
      </c>
      <c r="DV10" s="549">
        <f t="shared" si="75"/>
        <v>7</v>
      </c>
      <c r="DW10" s="550">
        <f t="shared" si="76"/>
        <v>8</v>
      </c>
      <c r="DX10" s="549">
        <f t="shared" si="77"/>
        <v>8</v>
      </c>
      <c r="DY10" s="550">
        <f t="shared" si="78"/>
        <v>8</v>
      </c>
      <c r="DZ10" s="549">
        <f t="shared" si="79"/>
        <v>9</v>
      </c>
      <c r="EA10" s="550">
        <f t="shared" si="80"/>
        <v>8</v>
      </c>
      <c r="EB10" s="549">
        <f t="shared" si="81"/>
        <v>9</v>
      </c>
      <c r="EC10" s="550">
        <f t="shared" si="82"/>
        <v>8</v>
      </c>
      <c r="ED10" s="549">
        <f t="shared" si="83"/>
        <v>5</v>
      </c>
      <c r="EE10" s="550">
        <f t="shared" si="84"/>
        <v>6</v>
      </c>
      <c r="EF10" s="549">
        <f t="shared" si="85"/>
        <v>5</v>
      </c>
      <c r="EG10" s="550">
        <f t="shared" si="86"/>
        <v>5</v>
      </c>
      <c r="EH10" s="549">
        <f t="shared" si="87"/>
        <v>2</v>
      </c>
      <c r="EI10" s="550">
        <f t="shared" si="88"/>
        <v>6</v>
      </c>
      <c r="EJ10" s="549">
        <f t="shared" si="89"/>
        <v>4</v>
      </c>
      <c r="EK10" s="550">
        <f t="shared" si="90"/>
        <v>4</v>
      </c>
      <c r="EL10" s="697">
        <f t="shared" si="91"/>
        <v>0</v>
      </c>
      <c r="EM10" s="698">
        <f t="shared" si="92"/>
        <v>0</v>
      </c>
      <c r="EN10" s="699">
        <f t="shared" si="93"/>
        <v>0</v>
      </c>
      <c r="EO10" s="698">
        <f t="shared" si="94"/>
        <v>0</v>
      </c>
      <c r="EP10" s="699">
        <f t="shared" si="95"/>
        <v>0</v>
      </c>
      <c r="EQ10" s="698">
        <f t="shared" si="96"/>
        <v>0</v>
      </c>
      <c r="ER10" s="699">
        <f t="shared" si="97"/>
        <v>0</v>
      </c>
      <c r="ES10" s="698">
        <f t="shared" si="98"/>
        <v>0</v>
      </c>
      <c r="ET10" s="699">
        <f t="shared" si="99"/>
        <v>0</v>
      </c>
      <c r="EU10" s="698">
        <f t="shared" si="100"/>
        <v>0</v>
      </c>
      <c r="EV10" s="699">
        <f t="shared" si="101"/>
        <v>0</v>
      </c>
      <c r="EW10" s="698">
        <f t="shared" si="102"/>
        <v>0</v>
      </c>
      <c r="EX10" s="699">
        <f t="shared" si="103"/>
        <v>0</v>
      </c>
      <c r="EY10" s="698">
        <f t="shared" si="104"/>
        <v>0</v>
      </c>
      <c r="EZ10" s="699">
        <f t="shared" si="105"/>
        <v>0</v>
      </c>
      <c r="FA10" s="698">
        <f t="shared" si="106"/>
        <v>0</v>
      </c>
      <c r="FB10" s="699">
        <f t="shared" si="107"/>
        <v>0</v>
      </c>
      <c r="FC10" s="698">
        <f t="shared" si="108"/>
        <v>0</v>
      </c>
      <c r="FD10" s="699">
        <f t="shared" si="109"/>
        <v>0</v>
      </c>
      <c r="FE10" s="700">
        <f t="shared" si="110"/>
        <v>0</v>
      </c>
      <c r="FI10" s="1246">
        <v>6</v>
      </c>
      <c r="FJ10" s="1243" t="str">
        <f t="shared" si="111"/>
        <v xml:space="preserve"> Ср 07 авг - день(09:00-21:00)</v>
      </c>
      <c r="FK10" s="1245" t="s">
        <v>3756</v>
      </c>
      <c r="FL10" s="1273">
        <f>FL9</f>
        <v>43684.375</v>
      </c>
      <c r="FN10" s="1276"/>
      <c r="FO10" s="1276"/>
      <c r="FP10" s="1276"/>
      <c r="FQ10" s="1276"/>
      <c r="FR10" s="1276"/>
      <c r="FU10" s="91" t="str">
        <f>Ст.прогноза!C7</f>
        <v>Октябрьская</v>
      </c>
      <c r="FV10" s="91" t="str">
        <f>Ст.прогноза!D7</f>
        <v>Мурманский</v>
      </c>
      <c r="FW10" s="117" t="str">
        <f t="shared" si="6"/>
        <v>Мурманск</v>
      </c>
      <c r="FX10" s="1302">
        <v>68.966999999999999</v>
      </c>
      <c r="FY10" s="1303">
        <v>33.049999999999997</v>
      </c>
      <c r="FZ10" s="1281">
        <f t="shared" si="112"/>
        <v>7.2</v>
      </c>
      <c r="GA10" s="1281">
        <f t="shared" si="7"/>
        <v>14.2</v>
      </c>
    </row>
    <row r="11" spans="1:184" ht="13.8" thickBot="1" x14ac:dyDescent="0.3">
      <c r="A11" s="198" t="s">
        <v>2641</v>
      </c>
      <c r="B11" s="225" t="s">
        <v>2549</v>
      </c>
      <c r="C11" s="232" t="s">
        <v>2618</v>
      </c>
      <c r="D11" s="210">
        <v>15</v>
      </c>
      <c r="E11" s="210" t="s">
        <v>2618</v>
      </c>
      <c r="F11" s="210" t="s">
        <v>2618</v>
      </c>
      <c r="G11" s="210" t="s">
        <v>2618</v>
      </c>
      <c r="H11" s="210" t="s">
        <v>2618</v>
      </c>
      <c r="I11" s="210" t="s">
        <v>2618</v>
      </c>
      <c r="J11" s="210" t="s">
        <v>2618</v>
      </c>
      <c r="K11" s="210" t="s">
        <v>2618</v>
      </c>
      <c r="L11" s="210" t="s">
        <v>2618</v>
      </c>
      <c r="M11" s="210" t="s">
        <v>2618</v>
      </c>
      <c r="N11" s="210" t="s">
        <v>2618</v>
      </c>
      <c r="O11" s="210" t="s">
        <v>2618</v>
      </c>
      <c r="P11" s="210" t="s">
        <v>2618</v>
      </c>
      <c r="Q11" s="210" t="s">
        <v>2618</v>
      </c>
      <c r="R11" s="210" t="s">
        <v>2618</v>
      </c>
      <c r="S11" s="210" t="s">
        <v>2618</v>
      </c>
      <c r="T11" s="210" t="s">
        <v>2618</v>
      </c>
      <c r="U11" s="210" t="s">
        <v>2618</v>
      </c>
      <c r="V11" s="211" t="s">
        <v>2618</v>
      </c>
      <c r="X11" s="198" t="s">
        <v>2635</v>
      </c>
      <c r="Y11" s="98" t="s">
        <v>772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>
        <v>0</v>
      </c>
      <c r="AF11" s="121">
        <v>0</v>
      </c>
      <c r="AG11" s="121">
        <v>0</v>
      </c>
      <c r="AH11" s="121">
        <v>0</v>
      </c>
      <c r="AI11" s="121">
        <v>0</v>
      </c>
      <c r="AK11" s="1122">
        <f t="shared" si="8"/>
        <v>43682.875</v>
      </c>
      <c r="AM11" s="542">
        <v>11</v>
      </c>
      <c r="AN11" s="543">
        <f>Ст.прогноза!B8</f>
        <v>6</v>
      </c>
      <c r="AO11" s="117" t="str">
        <f>Ст.прогноза!E8</f>
        <v>Кандалакша</v>
      </c>
      <c r="AP11" s="631" t="str">
        <f>VLOOKUP(18&amp;$AO11,$A$6:$V$30000,AP$3,0)</f>
        <v>·</v>
      </c>
      <c r="AQ11" s="632" t="str">
        <f t="shared" si="9"/>
        <v/>
      </c>
      <c r="AR11" s="631" t="str">
        <f t="shared" si="9"/>
        <v/>
      </c>
      <c r="AS11" s="632" t="str">
        <f t="shared" si="9"/>
        <v/>
      </c>
      <c r="AT11" s="631" t="str">
        <f t="shared" si="9"/>
        <v/>
      </c>
      <c r="AU11" s="632" t="str">
        <f t="shared" si="9"/>
        <v/>
      </c>
      <c r="AV11" s="631" t="str">
        <f t="shared" si="9"/>
        <v/>
      </c>
      <c r="AW11" s="632" t="str">
        <f t="shared" si="9"/>
        <v/>
      </c>
      <c r="AX11" s="631" t="str">
        <f t="shared" si="9"/>
        <v/>
      </c>
      <c r="AY11" s="632" t="str">
        <f t="shared" si="9"/>
        <v/>
      </c>
      <c r="AZ11" s="631" t="str">
        <f t="shared" si="9"/>
        <v/>
      </c>
      <c r="BA11" s="632" t="str">
        <f t="shared" si="9"/>
        <v/>
      </c>
      <c r="BB11" s="631" t="str">
        <f t="shared" si="9"/>
        <v/>
      </c>
      <c r="BC11" s="632" t="str">
        <f t="shared" si="9"/>
        <v/>
      </c>
      <c r="BD11" s="631" t="str">
        <f t="shared" si="9"/>
        <v/>
      </c>
      <c r="BE11" s="632" t="str">
        <f t="shared" si="9"/>
        <v/>
      </c>
      <c r="BF11" s="631" t="str">
        <f t="shared" si="10"/>
        <v>·</v>
      </c>
      <c r="BG11" s="632" t="str">
        <f t="shared" si="10"/>
        <v/>
      </c>
      <c r="BH11" s="631" t="str">
        <f t="shared" si="10"/>
        <v/>
      </c>
      <c r="BI11" s="632" t="str">
        <f t="shared" si="10"/>
        <v/>
      </c>
      <c r="BJ11" s="544">
        <f t="shared" si="11"/>
        <v>2</v>
      </c>
      <c r="BK11" s="545">
        <f t="shared" si="12"/>
        <v>0</v>
      </c>
      <c r="BL11" s="544">
        <f t="shared" si="13"/>
        <v>0</v>
      </c>
      <c r="BM11" s="545">
        <f t="shared" si="14"/>
        <v>0</v>
      </c>
      <c r="BN11" s="544">
        <f t="shared" si="15"/>
        <v>0</v>
      </c>
      <c r="BO11" s="545">
        <f t="shared" si="16"/>
        <v>0</v>
      </c>
      <c r="BP11" s="544">
        <f t="shared" si="17"/>
        <v>0</v>
      </c>
      <c r="BQ11" s="545">
        <f t="shared" si="18"/>
        <v>0</v>
      </c>
      <c r="BR11" s="544">
        <f t="shared" si="19"/>
        <v>0</v>
      </c>
      <c r="BS11" s="545">
        <f t="shared" si="20"/>
        <v>0</v>
      </c>
      <c r="BT11" s="544">
        <f t="shared" si="21"/>
        <v>0</v>
      </c>
      <c r="BU11" s="545">
        <f t="shared" si="22"/>
        <v>0</v>
      </c>
      <c r="BV11" s="544">
        <f t="shared" si="23"/>
        <v>0</v>
      </c>
      <c r="BW11" s="545">
        <f t="shared" si="24"/>
        <v>0</v>
      </c>
      <c r="BX11" s="544">
        <f t="shared" si="25"/>
        <v>0</v>
      </c>
      <c r="BY11" s="545">
        <f t="shared" si="26"/>
        <v>0</v>
      </c>
      <c r="BZ11" s="544">
        <f t="shared" si="27"/>
        <v>1</v>
      </c>
      <c r="CA11" s="545">
        <f t="shared" si="28"/>
        <v>0</v>
      </c>
      <c r="CB11" s="544">
        <f t="shared" si="29"/>
        <v>0</v>
      </c>
      <c r="CC11" s="546">
        <f t="shared" si="30"/>
        <v>0</v>
      </c>
      <c r="CD11" s="547">
        <f t="shared" si="31"/>
        <v>7.1</v>
      </c>
      <c r="CE11" s="548">
        <f t="shared" si="32"/>
        <v>9.3000000000000007</v>
      </c>
      <c r="CF11" s="547">
        <f t="shared" si="33"/>
        <v>7.5</v>
      </c>
      <c r="CG11" s="548">
        <f t="shared" si="34"/>
        <v>10.199999999999999</v>
      </c>
      <c r="CH11" s="547">
        <f t="shared" si="35"/>
        <v>7.6</v>
      </c>
      <c r="CI11" s="548">
        <f t="shared" si="36"/>
        <v>13.7</v>
      </c>
      <c r="CJ11" s="547">
        <f t="shared" si="37"/>
        <v>3.0999999999999996</v>
      </c>
      <c r="CK11" s="548">
        <f t="shared" si="38"/>
        <v>14</v>
      </c>
      <c r="CL11" s="547">
        <f t="shared" si="39"/>
        <v>1.7999999999999998</v>
      </c>
      <c r="CM11" s="548">
        <f t="shared" si="40"/>
        <v>12.5</v>
      </c>
      <c r="CN11" s="547">
        <f t="shared" si="41"/>
        <v>0.5</v>
      </c>
      <c r="CO11" s="548">
        <f t="shared" si="42"/>
        <v>12</v>
      </c>
      <c r="CP11" s="547">
        <f t="shared" si="43"/>
        <v>0.29999999999999982</v>
      </c>
      <c r="CQ11" s="548">
        <f t="shared" si="44"/>
        <v>11.6</v>
      </c>
      <c r="CR11" s="547">
        <f t="shared" si="45"/>
        <v>0.70000000000000018</v>
      </c>
      <c r="CS11" s="548">
        <f t="shared" si="46"/>
        <v>11.4</v>
      </c>
      <c r="CT11" s="547">
        <f t="shared" si="47"/>
        <v>7.8</v>
      </c>
      <c r="CU11" s="548">
        <f t="shared" si="48"/>
        <v>11.1</v>
      </c>
      <c r="CV11" s="547">
        <f t="shared" si="49"/>
        <v>8.4</v>
      </c>
      <c r="CW11" s="548">
        <f t="shared" si="50"/>
        <v>14.8</v>
      </c>
      <c r="CX11" s="547">
        <f t="shared" si="51"/>
        <v>5.0999999999999996</v>
      </c>
      <c r="CY11" s="548">
        <f t="shared" si="52"/>
        <v>16.3</v>
      </c>
      <c r="CZ11" s="547">
        <f t="shared" si="53"/>
        <v>5.5</v>
      </c>
      <c r="DA11" s="548">
        <f t="shared" si="54"/>
        <v>17.2</v>
      </c>
      <c r="DB11" s="547">
        <f t="shared" si="55"/>
        <v>5.6</v>
      </c>
      <c r="DC11" s="548">
        <f t="shared" si="56"/>
        <v>26.7</v>
      </c>
      <c r="DD11" s="547">
        <f t="shared" si="57"/>
        <v>1.0999999999999996</v>
      </c>
      <c r="DE11" s="548">
        <f t="shared" si="58"/>
        <v>28</v>
      </c>
      <c r="DF11" s="547">
        <f t="shared" si="59"/>
        <v>-0.20000000000000018</v>
      </c>
      <c r="DG11" s="548">
        <f t="shared" si="60"/>
        <v>23.5</v>
      </c>
      <c r="DH11" s="547">
        <f t="shared" si="61"/>
        <v>-1.5</v>
      </c>
      <c r="DI11" s="548">
        <f t="shared" si="62"/>
        <v>27</v>
      </c>
      <c r="DJ11" s="547">
        <f t="shared" si="63"/>
        <v>-1.7000000000000002</v>
      </c>
      <c r="DK11" s="548">
        <f t="shared" si="64"/>
        <v>26.6</v>
      </c>
      <c r="DL11" s="547">
        <f t="shared" si="65"/>
        <v>-1.2999999999999998</v>
      </c>
      <c r="DM11" s="548">
        <f t="shared" si="66"/>
        <v>26.4</v>
      </c>
      <c r="DN11" s="547">
        <f t="shared" si="67"/>
        <v>5.8</v>
      </c>
      <c r="DO11" s="548">
        <f t="shared" si="68"/>
        <v>21.1</v>
      </c>
      <c r="DP11" s="547">
        <f t="shared" si="69"/>
        <v>6.4</v>
      </c>
      <c r="DQ11" s="548">
        <f t="shared" si="70"/>
        <v>27.8</v>
      </c>
      <c r="DR11" s="549">
        <f t="shared" si="71"/>
        <v>14</v>
      </c>
      <c r="DS11" s="550">
        <f t="shared" si="72"/>
        <v>10</v>
      </c>
      <c r="DT11" s="549">
        <f t="shared" si="73"/>
        <v>7</v>
      </c>
      <c r="DU11" s="550">
        <f t="shared" si="74"/>
        <v>7</v>
      </c>
      <c r="DV11" s="549">
        <f t="shared" si="75"/>
        <v>5</v>
      </c>
      <c r="DW11" s="550">
        <f t="shared" si="76"/>
        <v>6</v>
      </c>
      <c r="DX11" s="549">
        <f t="shared" si="77"/>
        <v>7</v>
      </c>
      <c r="DY11" s="550">
        <f t="shared" si="78"/>
        <v>7</v>
      </c>
      <c r="DZ11" s="549">
        <f t="shared" si="79"/>
        <v>8</v>
      </c>
      <c r="EA11" s="550">
        <f t="shared" si="80"/>
        <v>8</v>
      </c>
      <c r="EB11" s="549">
        <f t="shared" si="81"/>
        <v>7</v>
      </c>
      <c r="EC11" s="550">
        <f t="shared" si="82"/>
        <v>7</v>
      </c>
      <c r="ED11" s="549">
        <f t="shared" si="83"/>
        <v>5</v>
      </c>
      <c r="EE11" s="550">
        <f t="shared" si="84"/>
        <v>4</v>
      </c>
      <c r="EF11" s="549">
        <f t="shared" si="85"/>
        <v>4</v>
      </c>
      <c r="EG11" s="550">
        <f t="shared" si="86"/>
        <v>3</v>
      </c>
      <c r="EH11" s="549">
        <f t="shared" si="87"/>
        <v>3</v>
      </c>
      <c r="EI11" s="550">
        <f t="shared" si="88"/>
        <v>4</v>
      </c>
      <c r="EJ11" s="549">
        <f t="shared" si="89"/>
        <v>5</v>
      </c>
      <c r="EK11" s="550">
        <f t="shared" si="90"/>
        <v>7</v>
      </c>
      <c r="EL11" s="697">
        <f t="shared" si="91"/>
        <v>0</v>
      </c>
      <c r="EM11" s="698">
        <f t="shared" si="92"/>
        <v>0</v>
      </c>
      <c r="EN11" s="699">
        <f t="shared" si="93"/>
        <v>0</v>
      </c>
      <c r="EO11" s="698">
        <f t="shared" si="94"/>
        <v>0</v>
      </c>
      <c r="EP11" s="699">
        <f t="shared" si="95"/>
        <v>0</v>
      </c>
      <c r="EQ11" s="698">
        <f t="shared" si="96"/>
        <v>0</v>
      </c>
      <c r="ER11" s="699">
        <f t="shared" si="97"/>
        <v>0</v>
      </c>
      <c r="ES11" s="698">
        <f t="shared" si="98"/>
        <v>0</v>
      </c>
      <c r="ET11" s="699">
        <f t="shared" si="99"/>
        <v>0</v>
      </c>
      <c r="EU11" s="698">
        <f t="shared" si="100"/>
        <v>0</v>
      </c>
      <c r="EV11" s="699">
        <f t="shared" si="101"/>
        <v>0</v>
      </c>
      <c r="EW11" s="698">
        <f t="shared" si="102"/>
        <v>0</v>
      </c>
      <c r="EX11" s="699">
        <f t="shared" si="103"/>
        <v>0</v>
      </c>
      <c r="EY11" s="698">
        <f t="shared" si="104"/>
        <v>0</v>
      </c>
      <c r="EZ11" s="699">
        <f t="shared" si="105"/>
        <v>0</v>
      </c>
      <c r="FA11" s="698">
        <f t="shared" si="106"/>
        <v>0</v>
      </c>
      <c r="FB11" s="699">
        <f t="shared" si="107"/>
        <v>0</v>
      </c>
      <c r="FC11" s="698">
        <f t="shared" si="108"/>
        <v>0</v>
      </c>
      <c r="FD11" s="699">
        <f t="shared" si="109"/>
        <v>0</v>
      </c>
      <c r="FE11" s="700">
        <f t="shared" si="110"/>
        <v>0</v>
      </c>
      <c r="FI11" s="1242">
        <v>7</v>
      </c>
      <c r="FJ11" s="1243" t="str">
        <f t="shared" si="111"/>
        <v xml:space="preserve"> Чт 08 авг - ночь(21:00-09:00)</v>
      </c>
      <c r="FK11" s="1165" t="s">
        <v>3757</v>
      </c>
      <c r="FL11" s="1273">
        <f>FL10+24/24</f>
        <v>43685.375</v>
      </c>
      <c r="FN11" s="1276"/>
      <c r="FO11" s="1276"/>
      <c r="FP11" s="1276"/>
      <c r="FQ11" s="1276"/>
      <c r="FR11" s="1276"/>
      <c r="FU11" s="91" t="str">
        <f>Ст.прогноза!C8</f>
        <v>Октябрьская</v>
      </c>
      <c r="FV11" s="91" t="str">
        <f>Ст.прогноза!D8</f>
        <v>Мурманский</v>
      </c>
      <c r="FW11" s="117" t="str">
        <f t="shared" si="6"/>
        <v>Кандалакша</v>
      </c>
      <c r="FX11" s="1287">
        <v>67.159000000000006</v>
      </c>
      <c r="FY11" s="1288">
        <v>32.417299999999997</v>
      </c>
      <c r="FZ11" s="1281">
        <f t="shared" si="112"/>
        <v>14</v>
      </c>
      <c r="GA11" s="1281">
        <f t="shared" si="7"/>
        <v>28</v>
      </c>
    </row>
    <row r="12" spans="1:184" ht="15" x14ac:dyDescent="0.25">
      <c r="A12" s="198" t="s">
        <v>2643</v>
      </c>
      <c r="B12" s="226" t="s">
        <v>769</v>
      </c>
      <c r="C12" s="233" t="s">
        <v>2618</v>
      </c>
      <c r="D12" s="202" t="s">
        <v>2632</v>
      </c>
      <c r="E12" s="202" t="s">
        <v>2618</v>
      </c>
      <c r="F12" s="202" t="s">
        <v>2618</v>
      </c>
      <c r="G12" s="202" t="s">
        <v>2631</v>
      </c>
      <c r="H12" s="202" t="s">
        <v>773</v>
      </c>
      <c r="I12" s="202" t="s">
        <v>2618</v>
      </c>
      <c r="J12" s="202" t="s">
        <v>2618</v>
      </c>
      <c r="K12" s="202" t="s">
        <v>773</v>
      </c>
      <c r="L12" s="202" t="s">
        <v>2632</v>
      </c>
      <c r="M12" s="202" t="s">
        <v>2618</v>
      </c>
      <c r="N12" s="202" t="s">
        <v>2618</v>
      </c>
      <c r="O12" s="202" t="s">
        <v>2631</v>
      </c>
      <c r="P12" s="202" t="s">
        <v>2632</v>
      </c>
      <c r="Q12" s="202" t="s">
        <v>2618</v>
      </c>
      <c r="R12" s="202" t="s">
        <v>2632</v>
      </c>
      <c r="S12" s="202" t="s">
        <v>2618</v>
      </c>
      <c r="T12" s="202" t="s">
        <v>2631</v>
      </c>
      <c r="U12" s="202" t="s">
        <v>2632</v>
      </c>
      <c r="V12" s="203" t="s">
        <v>2632</v>
      </c>
      <c r="X12" s="198" t="s">
        <v>2637</v>
      </c>
      <c r="Y12" s="107" t="s">
        <v>769</v>
      </c>
      <c r="Z12" s="195" t="s">
        <v>2632</v>
      </c>
      <c r="AA12" s="195" t="s">
        <v>2618</v>
      </c>
      <c r="AB12" s="195" t="s">
        <v>773</v>
      </c>
      <c r="AC12" s="195" t="s">
        <v>2618</v>
      </c>
      <c r="AD12" s="195" t="s">
        <v>773</v>
      </c>
      <c r="AE12" s="195" t="s">
        <v>2618</v>
      </c>
      <c r="AF12" s="195" t="s">
        <v>2632</v>
      </c>
      <c r="AG12" s="195" t="s">
        <v>2632</v>
      </c>
      <c r="AH12" s="195" t="s">
        <v>2631</v>
      </c>
      <c r="AI12" s="195" t="s">
        <v>2632</v>
      </c>
      <c r="AK12" s="1122">
        <f t="shared" si="8"/>
        <v>43682.875</v>
      </c>
      <c r="AM12" s="517">
        <v>12</v>
      </c>
      <c r="AN12" s="543">
        <f>Ст.прогноза!B9</f>
        <v>7</v>
      </c>
      <c r="AO12" s="117" t="str">
        <f>Ст.прогноза!E9</f>
        <v>Выборг</v>
      </c>
      <c r="AP12" s="631" t="str">
        <f t="shared" si="9"/>
        <v/>
      </c>
      <c r="AQ12" s="632" t="str">
        <f t="shared" si="9"/>
        <v/>
      </c>
      <c r="AR12" s="631" t="str">
        <f t="shared" si="9"/>
        <v/>
      </c>
      <c r="AS12" s="632" t="str">
        <f t="shared" si="9"/>
        <v/>
      </c>
      <c r="AT12" s="631" t="str">
        <f t="shared" si="9"/>
        <v/>
      </c>
      <c r="AU12" s="632" t="str">
        <f t="shared" si="9"/>
        <v>··</v>
      </c>
      <c r="AV12" s="631" t="str">
        <f t="shared" si="9"/>
        <v/>
      </c>
      <c r="AW12" s="632" t="str">
        <f t="shared" si="9"/>
        <v/>
      </c>
      <c r="AX12" s="631" t="str">
        <f t="shared" si="9"/>
        <v/>
      </c>
      <c r="AY12" s="632" t="str">
        <f t="shared" si="9"/>
        <v/>
      </c>
      <c r="AZ12" s="631" t="str">
        <f t="shared" si="9"/>
        <v/>
      </c>
      <c r="BA12" s="632" t="str">
        <f t="shared" si="9"/>
        <v/>
      </c>
      <c r="BB12" s="631" t="str">
        <f t="shared" si="9"/>
        <v>··</v>
      </c>
      <c r="BC12" s="632" t="str">
        <f t="shared" si="9"/>
        <v>···</v>
      </c>
      <c r="BD12" s="631" t="str">
        <f t="shared" si="9"/>
        <v>·</v>
      </c>
      <c r="BE12" s="632" t="str">
        <f t="shared" si="9"/>
        <v>··</v>
      </c>
      <c r="BF12" s="631" t="str">
        <f t="shared" si="10"/>
        <v>··</v>
      </c>
      <c r="BG12" s="632" t="str">
        <f t="shared" si="10"/>
        <v>··</v>
      </c>
      <c r="BH12" s="631" t="str">
        <f t="shared" si="10"/>
        <v>··</v>
      </c>
      <c r="BI12" s="632" t="str">
        <f t="shared" si="10"/>
        <v>··</v>
      </c>
      <c r="BJ12" s="544">
        <f t="shared" si="11"/>
        <v>0</v>
      </c>
      <c r="BK12" s="545">
        <f t="shared" si="12"/>
        <v>0</v>
      </c>
      <c r="BL12" s="544">
        <f t="shared" si="13"/>
        <v>0</v>
      </c>
      <c r="BM12" s="545">
        <f t="shared" si="14"/>
        <v>0</v>
      </c>
      <c r="BN12" s="544">
        <f t="shared" si="15"/>
        <v>0</v>
      </c>
      <c r="BO12" s="545">
        <f t="shared" si="16"/>
        <v>3</v>
      </c>
      <c r="BP12" s="544">
        <f t="shared" si="17"/>
        <v>0</v>
      </c>
      <c r="BQ12" s="545">
        <f t="shared" si="18"/>
        <v>0</v>
      </c>
      <c r="BR12" s="544">
        <f t="shared" si="19"/>
        <v>0</v>
      </c>
      <c r="BS12" s="545">
        <f t="shared" si="20"/>
        <v>0</v>
      </c>
      <c r="BT12" s="544">
        <f t="shared" si="21"/>
        <v>0</v>
      </c>
      <c r="BU12" s="545">
        <f t="shared" si="22"/>
        <v>0</v>
      </c>
      <c r="BV12" s="544">
        <f t="shared" si="23"/>
        <v>10</v>
      </c>
      <c r="BW12" s="545">
        <f t="shared" si="24"/>
        <v>20</v>
      </c>
      <c r="BX12" s="544">
        <f t="shared" si="25"/>
        <v>2</v>
      </c>
      <c r="BY12" s="545">
        <f t="shared" si="26"/>
        <v>3</v>
      </c>
      <c r="BZ12" s="544">
        <f t="shared" si="27"/>
        <v>5</v>
      </c>
      <c r="CA12" s="545">
        <f t="shared" si="28"/>
        <v>10</v>
      </c>
      <c r="CB12" s="544">
        <f t="shared" si="29"/>
        <v>10</v>
      </c>
      <c r="CC12" s="546">
        <f t="shared" si="30"/>
        <v>10</v>
      </c>
      <c r="CD12" s="547">
        <f t="shared" si="31"/>
        <v>11.9</v>
      </c>
      <c r="CE12" s="548">
        <f t="shared" si="32"/>
        <v>19.600000000000001</v>
      </c>
      <c r="CF12" s="547">
        <f t="shared" si="33"/>
        <v>9.5</v>
      </c>
      <c r="CG12" s="548">
        <f t="shared" si="34"/>
        <v>19.100000000000001</v>
      </c>
      <c r="CH12" s="547">
        <f t="shared" si="35"/>
        <v>10</v>
      </c>
      <c r="CI12" s="548">
        <f t="shared" si="36"/>
        <v>19.3</v>
      </c>
      <c r="CJ12" s="547">
        <f t="shared" si="37"/>
        <v>10.3</v>
      </c>
      <c r="CK12" s="548">
        <f t="shared" si="38"/>
        <v>22.2</v>
      </c>
      <c r="CL12" s="547">
        <f t="shared" si="39"/>
        <v>10.9</v>
      </c>
      <c r="CM12" s="548">
        <f t="shared" si="40"/>
        <v>21.5</v>
      </c>
      <c r="CN12" s="547">
        <f t="shared" si="41"/>
        <v>13.5</v>
      </c>
      <c r="CO12" s="548">
        <f t="shared" si="42"/>
        <v>22.6</v>
      </c>
      <c r="CP12" s="547">
        <f t="shared" si="43"/>
        <v>14.9</v>
      </c>
      <c r="CQ12" s="548">
        <f t="shared" si="44"/>
        <v>16.600000000000001</v>
      </c>
      <c r="CR12" s="547">
        <f t="shared" si="45"/>
        <v>14.4</v>
      </c>
      <c r="CS12" s="548">
        <f t="shared" si="46"/>
        <v>19.2</v>
      </c>
      <c r="CT12" s="547">
        <f t="shared" si="47"/>
        <v>13.2</v>
      </c>
      <c r="CU12" s="548">
        <f t="shared" si="48"/>
        <v>17.2</v>
      </c>
      <c r="CV12" s="547">
        <f t="shared" si="49"/>
        <v>12.3</v>
      </c>
      <c r="CW12" s="548">
        <f t="shared" si="50"/>
        <v>15.9</v>
      </c>
      <c r="CX12" s="547">
        <f t="shared" si="51"/>
        <v>9.9</v>
      </c>
      <c r="CY12" s="548">
        <f t="shared" si="52"/>
        <v>29.3</v>
      </c>
      <c r="CZ12" s="547">
        <f t="shared" si="53"/>
        <v>7.5</v>
      </c>
      <c r="DA12" s="548">
        <f t="shared" si="54"/>
        <v>34.1</v>
      </c>
      <c r="DB12" s="547">
        <f t="shared" si="55"/>
        <v>8</v>
      </c>
      <c r="DC12" s="548">
        <f t="shared" si="56"/>
        <v>26.3</v>
      </c>
      <c r="DD12" s="547">
        <f t="shared" si="57"/>
        <v>8.3000000000000007</v>
      </c>
      <c r="DE12" s="548">
        <f t="shared" si="58"/>
        <v>37.200000000000003</v>
      </c>
      <c r="DF12" s="547">
        <f t="shared" si="59"/>
        <v>8.9</v>
      </c>
      <c r="DG12" s="548">
        <f t="shared" si="60"/>
        <v>32.5</v>
      </c>
      <c r="DH12" s="547">
        <f t="shared" si="61"/>
        <v>11.5</v>
      </c>
      <c r="DI12" s="548">
        <f t="shared" si="62"/>
        <v>37.6</v>
      </c>
      <c r="DJ12" s="547">
        <f t="shared" si="63"/>
        <v>12.9</v>
      </c>
      <c r="DK12" s="548">
        <f t="shared" si="64"/>
        <v>20.6</v>
      </c>
      <c r="DL12" s="547">
        <f t="shared" si="65"/>
        <v>12.4</v>
      </c>
      <c r="DM12" s="548">
        <f t="shared" si="66"/>
        <v>28.5</v>
      </c>
      <c r="DN12" s="547">
        <f t="shared" si="67"/>
        <v>11.2</v>
      </c>
      <c r="DO12" s="548">
        <f t="shared" si="68"/>
        <v>23.2</v>
      </c>
      <c r="DP12" s="547">
        <f t="shared" si="69"/>
        <v>10.3</v>
      </c>
      <c r="DQ12" s="548">
        <f t="shared" si="70"/>
        <v>21.9</v>
      </c>
      <c r="DR12" s="549">
        <f t="shared" si="71"/>
        <v>11</v>
      </c>
      <c r="DS12" s="550">
        <f t="shared" si="72"/>
        <v>10</v>
      </c>
      <c r="DT12" s="549">
        <f t="shared" si="73"/>
        <v>6</v>
      </c>
      <c r="DU12" s="550">
        <f t="shared" si="74"/>
        <v>5</v>
      </c>
      <c r="DV12" s="549">
        <f t="shared" si="75"/>
        <v>6</v>
      </c>
      <c r="DW12" s="550">
        <f t="shared" si="76"/>
        <v>6</v>
      </c>
      <c r="DX12" s="549">
        <f t="shared" si="77"/>
        <v>4</v>
      </c>
      <c r="DY12" s="550">
        <f t="shared" si="78"/>
        <v>6</v>
      </c>
      <c r="DZ12" s="549">
        <f t="shared" si="79"/>
        <v>5</v>
      </c>
      <c r="EA12" s="550">
        <f t="shared" si="80"/>
        <v>5</v>
      </c>
      <c r="EB12" s="549">
        <f t="shared" si="81"/>
        <v>7</v>
      </c>
      <c r="EC12" s="550">
        <f t="shared" si="82"/>
        <v>7</v>
      </c>
      <c r="ED12" s="549">
        <f t="shared" si="83"/>
        <v>7</v>
      </c>
      <c r="EE12" s="550">
        <f t="shared" si="84"/>
        <v>9</v>
      </c>
      <c r="EF12" s="549">
        <f t="shared" si="85"/>
        <v>5</v>
      </c>
      <c r="EG12" s="550">
        <f t="shared" si="86"/>
        <v>7</v>
      </c>
      <c r="EH12" s="549">
        <f t="shared" si="87"/>
        <v>9</v>
      </c>
      <c r="EI12" s="550">
        <f t="shared" si="88"/>
        <v>11</v>
      </c>
      <c r="EJ12" s="549">
        <f t="shared" si="89"/>
        <v>11</v>
      </c>
      <c r="EK12" s="550">
        <f t="shared" si="90"/>
        <v>9</v>
      </c>
      <c r="EL12" s="697">
        <f t="shared" si="91"/>
        <v>0</v>
      </c>
      <c r="EM12" s="698">
        <f t="shared" si="92"/>
        <v>0</v>
      </c>
      <c r="EN12" s="699">
        <f t="shared" si="93"/>
        <v>0</v>
      </c>
      <c r="EO12" s="698">
        <f t="shared" si="94"/>
        <v>0</v>
      </c>
      <c r="EP12" s="699">
        <f t="shared" si="95"/>
        <v>0</v>
      </c>
      <c r="EQ12" s="698">
        <f t="shared" si="96"/>
        <v>0</v>
      </c>
      <c r="ER12" s="699">
        <f t="shared" si="97"/>
        <v>0</v>
      </c>
      <c r="ES12" s="698">
        <f t="shared" si="98"/>
        <v>0</v>
      </c>
      <c r="ET12" s="699">
        <f t="shared" si="99"/>
        <v>0</v>
      </c>
      <c r="EU12" s="698">
        <f t="shared" si="100"/>
        <v>0</v>
      </c>
      <c r="EV12" s="699">
        <f t="shared" si="101"/>
        <v>0</v>
      </c>
      <c r="EW12" s="698">
        <f t="shared" si="102"/>
        <v>0</v>
      </c>
      <c r="EX12" s="699">
        <f t="shared" si="103"/>
        <v>0</v>
      </c>
      <c r="EY12" s="698">
        <f t="shared" si="104"/>
        <v>0</v>
      </c>
      <c r="EZ12" s="699">
        <f t="shared" si="105"/>
        <v>0</v>
      </c>
      <c r="FA12" s="698">
        <f t="shared" si="106"/>
        <v>0</v>
      </c>
      <c r="FB12" s="699">
        <f t="shared" si="107"/>
        <v>0</v>
      </c>
      <c r="FC12" s="698">
        <f t="shared" si="108"/>
        <v>0</v>
      </c>
      <c r="FD12" s="699">
        <f t="shared" si="109"/>
        <v>0</v>
      </c>
      <c r="FE12" s="700">
        <f t="shared" si="110"/>
        <v>0</v>
      </c>
      <c r="FG12" s="1144">
        <v>2</v>
      </c>
      <c r="FI12" s="1247">
        <v>8</v>
      </c>
      <c r="FJ12" s="1243" t="str">
        <f t="shared" si="111"/>
        <v xml:space="preserve"> Чт 08 авг - день(09:00-21:00)</v>
      </c>
      <c r="FK12" s="1245" t="s">
        <v>3756</v>
      </c>
      <c r="FL12" s="1273">
        <f>FL11</f>
        <v>43685.375</v>
      </c>
      <c r="FN12" s="1276"/>
      <c r="FO12" s="1276"/>
      <c r="FP12" s="1276"/>
      <c r="FQ12" s="1276"/>
      <c r="FR12" s="1276"/>
      <c r="FU12" s="91" t="str">
        <f>Ст.прогноза!C9</f>
        <v>Октябрьская</v>
      </c>
      <c r="FV12" s="91" t="str">
        <f>Ст.прогноза!D9</f>
        <v>Санкт-Петербургский</v>
      </c>
      <c r="FW12" s="117" t="str">
        <f t="shared" si="6"/>
        <v>Выборг</v>
      </c>
      <c r="FX12" s="1287">
        <v>60.715800000000002</v>
      </c>
      <c r="FY12" s="1288">
        <v>28.7515</v>
      </c>
      <c r="FZ12" s="1281">
        <f t="shared" si="112"/>
        <v>22.2</v>
      </c>
      <c r="GA12" s="1281">
        <f t="shared" si="7"/>
        <v>37.200000000000003</v>
      </c>
    </row>
    <row r="13" spans="1:184" x14ac:dyDescent="0.25">
      <c r="A13" s="198" t="s">
        <v>2644</v>
      </c>
      <c r="B13" s="226" t="s">
        <v>2551</v>
      </c>
      <c r="C13" s="234">
        <v>0</v>
      </c>
      <c r="D13" s="204">
        <v>5</v>
      </c>
      <c r="E13" s="204">
        <v>0</v>
      </c>
      <c r="F13" s="204">
        <v>0</v>
      </c>
      <c r="G13" s="204">
        <v>1</v>
      </c>
      <c r="H13" s="204">
        <v>20</v>
      </c>
      <c r="I13" s="204">
        <v>0</v>
      </c>
      <c r="J13" s="204">
        <v>0</v>
      </c>
      <c r="K13" s="204">
        <v>20</v>
      </c>
      <c r="L13" s="204">
        <v>3</v>
      </c>
      <c r="M13" s="204">
        <v>0</v>
      </c>
      <c r="N13" s="204">
        <v>0</v>
      </c>
      <c r="O13" s="204">
        <v>2</v>
      </c>
      <c r="P13" s="204">
        <v>3</v>
      </c>
      <c r="Q13" s="204">
        <v>0</v>
      </c>
      <c r="R13" s="204">
        <v>10</v>
      </c>
      <c r="S13" s="204">
        <v>0</v>
      </c>
      <c r="T13" s="204">
        <v>2</v>
      </c>
      <c r="U13" s="204">
        <v>5</v>
      </c>
      <c r="V13" s="205">
        <v>3</v>
      </c>
      <c r="X13" s="198" t="s">
        <v>2640</v>
      </c>
      <c r="Y13" s="91" t="s">
        <v>2551</v>
      </c>
      <c r="Z13" s="109">
        <v>5</v>
      </c>
      <c r="AA13" s="109">
        <v>0</v>
      </c>
      <c r="AB13" s="109">
        <v>20</v>
      </c>
      <c r="AC13" s="109">
        <v>0</v>
      </c>
      <c r="AD13" s="109">
        <v>20</v>
      </c>
      <c r="AE13" s="109">
        <v>0</v>
      </c>
      <c r="AF13" s="109">
        <v>5</v>
      </c>
      <c r="AG13" s="109">
        <v>10</v>
      </c>
      <c r="AH13" s="109">
        <v>2</v>
      </c>
      <c r="AI13" s="109">
        <v>10</v>
      </c>
      <c r="AK13" s="1122">
        <f t="shared" si="8"/>
        <v>43682.875</v>
      </c>
      <c r="AM13" s="542">
        <v>13</v>
      </c>
      <c r="AN13" s="543">
        <f>Ст.прогноза!B10</f>
        <v>8</v>
      </c>
      <c r="AO13" s="117" t="str">
        <f>Ст.прогноза!E10</f>
        <v>Костомукша-Товарная</v>
      </c>
      <c r="AP13" s="631" t="str">
        <f t="shared" si="9"/>
        <v/>
      </c>
      <c r="AQ13" s="632" t="str">
        <f t="shared" si="9"/>
        <v/>
      </c>
      <c r="AR13" s="631" t="str">
        <f t="shared" si="9"/>
        <v/>
      </c>
      <c r="AS13" s="632" t="str">
        <f t="shared" si="9"/>
        <v/>
      </c>
      <c r="AT13" s="631" t="str">
        <f t="shared" si="9"/>
        <v/>
      </c>
      <c r="AU13" s="632" t="str">
        <f t="shared" si="9"/>
        <v>·</v>
      </c>
      <c r="AV13" s="631" t="str">
        <f t="shared" si="9"/>
        <v/>
      </c>
      <c r="AW13" s="632" t="str">
        <f t="shared" si="9"/>
        <v/>
      </c>
      <c r="AX13" s="631" t="str">
        <f t="shared" si="9"/>
        <v/>
      </c>
      <c r="AY13" s="632" t="str">
        <f t="shared" si="9"/>
        <v/>
      </c>
      <c r="AZ13" s="631" t="str">
        <f t="shared" si="9"/>
        <v/>
      </c>
      <c r="BA13" s="632" t="str">
        <f t="shared" si="9"/>
        <v>·</v>
      </c>
      <c r="BB13" s="631" t="str">
        <f t="shared" si="9"/>
        <v/>
      </c>
      <c r="BC13" s="632" t="str">
        <f t="shared" si="9"/>
        <v/>
      </c>
      <c r="BD13" s="631" t="str">
        <f t="shared" si="9"/>
        <v/>
      </c>
      <c r="BE13" s="632" t="str">
        <f t="shared" si="9"/>
        <v/>
      </c>
      <c r="BF13" s="631" t="str">
        <f t="shared" si="10"/>
        <v/>
      </c>
      <c r="BG13" s="632" t="str">
        <f t="shared" si="10"/>
        <v/>
      </c>
      <c r="BH13" s="631" t="str">
        <f t="shared" si="10"/>
        <v>···</v>
      </c>
      <c r="BI13" s="632" t="str">
        <f t="shared" si="10"/>
        <v>··</v>
      </c>
      <c r="BJ13" s="544">
        <f t="shared" si="11"/>
        <v>0</v>
      </c>
      <c r="BK13" s="545">
        <f t="shared" si="12"/>
        <v>0</v>
      </c>
      <c r="BL13" s="544">
        <f t="shared" si="13"/>
        <v>0</v>
      </c>
      <c r="BM13" s="545">
        <f t="shared" si="14"/>
        <v>0</v>
      </c>
      <c r="BN13" s="544">
        <f t="shared" si="15"/>
        <v>0</v>
      </c>
      <c r="BO13" s="545">
        <f t="shared" si="16"/>
        <v>2</v>
      </c>
      <c r="BP13" s="544">
        <f t="shared" si="17"/>
        <v>0</v>
      </c>
      <c r="BQ13" s="545">
        <f t="shared" si="18"/>
        <v>0</v>
      </c>
      <c r="BR13" s="544">
        <f t="shared" si="19"/>
        <v>0</v>
      </c>
      <c r="BS13" s="545">
        <f t="shared" si="20"/>
        <v>0</v>
      </c>
      <c r="BT13" s="544">
        <f t="shared" si="21"/>
        <v>0</v>
      </c>
      <c r="BU13" s="545">
        <f t="shared" si="22"/>
        <v>1</v>
      </c>
      <c r="BV13" s="544">
        <f t="shared" si="23"/>
        <v>0</v>
      </c>
      <c r="BW13" s="545">
        <f t="shared" si="24"/>
        <v>0</v>
      </c>
      <c r="BX13" s="544">
        <f t="shared" si="25"/>
        <v>0</v>
      </c>
      <c r="BY13" s="545">
        <f t="shared" si="26"/>
        <v>0</v>
      </c>
      <c r="BZ13" s="544">
        <f t="shared" si="27"/>
        <v>0</v>
      </c>
      <c r="CA13" s="545">
        <f t="shared" si="28"/>
        <v>0</v>
      </c>
      <c r="CB13" s="544">
        <f t="shared" si="29"/>
        <v>20</v>
      </c>
      <c r="CC13" s="546">
        <f t="shared" si="30"/>
        <v>5</v>
      </c>
      <c r="CD13" s="547">
        <f t="shared" si="31"/>
        <v>6.2</v>
      </c>
      <c r="CE13" s="548">
        <f t="shared" si="32"/>
        <v>12.6</v>
      </c>
      <c r="CF13" s="547">
        <f t="shared" si="33"/>
        <v>7</v>
      </c>
      <c r="CG13" s="548">
        <f t="shared" si="34"/>
        <v>12.4</v>
      </c>
      <c r="CH13" s="547">
        <f t="shared" si="35"/>
        <v>5.8</v>
      </c>
      <c r="CI13" s="548">
        <f t="shared" si="36"/>
        <v>12.4</v>
      </c>
      <c r="CJ13" s="547">
        <f t="shared" si="37"/>
        <v>5.2</v>
      </c>
      <c r="CK13" s="548">
        <f t="shared" si="38"/>
        <v>16.7</v>
      </c>
      <c r="CL13" s="547">
        <f t="shared" si="39"/>
        <v>5.8</v>
      </c>
      <c r="CM13" s="548">
        <f t="shared" si="40"/>
        <v>17.600000000000001</v>
      </c>
      <c r="CN13" s="547">
        <f t="shared" si="41"/>
        <v>6.8</v>
      </c>
      <c r="CO13" s="548">
        <f t="shared" si="42"/>
        <v>20.399999999999999</v>
      </c>
      <c r="CP13" s="547">
        <f t="shared" si="43"/>
        <v>7.4</v>
      </c>
      <c r="CQ13" s="548">
        <f t="shared" si="44"/>
        <v>17.5</v>
      </c>
      <c r="CR13" s="547">
        <f t="shared" si="45"/>
        <v>3.4</v>
      </c>
      <c r="CS13" s="548">
        <f t="shared" si="46"/>
        <v>17.8</v>
      </c>
      <c r="CT13" s="547">
        <f t="shared" si="47"/>
        <v>5.0999999999999996</v>
      </c>
      <c r="CU13" s="548">
        <f t="shared" si="48"/>
        <v>15.6</v>
      </c>
      <c r="CV13" s="547">
        <f t="shared" si="49"/>
        <v>8.6999999999999993</v>
      </c>
      <c r="CW13" s="548">
        <f t="shared" si="50"/>
        <v>8.6</v>
      </c>
      <c r="CX13" s="547">
        <f t="shared" si="51"/>
        <v>4.2</v>
      </c>
      <c r="CY13" s="548">
        <f t="shared" si="52"/>
        <v>19.600000000000001</v>
      </c>
      <c r="CZ13" s="547">
        <f t="shared" si="53"/>
        <v>5</v>
      </c>
      <c r="DA13" s="548">
        <f t="shared" si="54"/>
        <v>16.5</v>
      </c>
      <c r="DB13" s="547">
        <f t="shared" si="55"/>
        <v>3.8</v>
      </c>
      <c r="DC13" s="548">
        <f t="shared" si="56"/>
        <v>16.399999999999999</v>
      </c>
      <c r="DD13" s="547">
        <f t="shared" si="57"/>
        <v>3.2</v>
      </c>
      <c r="DE13" s="548">
        <f t="shared" si="58"/>
        <v>27.7</v>
      </c>
      <c r="DF13" s="547">
        <f t="shared" si="59"/>
        <v>3.8</v>
      </c>
      <c r="DG13" s="548">
        <f t="shared" si="60"/>
        <v>30.6</v>
      </c>
      <c r="DH13" s="547">
        <f t="shared" si="61"/>
        <v>4.8</v>
      </c>
      <c r="DI13" s="548">
        <f t="shared" si="62"/>
        <v>31.4</v>
      </c>
      <c r="DJ13" s="547">
        <f t="shared" si="63"/>
        <v>5.4</v>
      </c>
      <c r="DK13" s="548">
        <f t="shared" si="64"/>
        <v>28.5</v>
      </c>
      <c r="DL13" s="547">
        <f t="shared" si="65"/>
        <v>1.4</v>
      </c>
      <c r="DM13" s="548">
        <f t="shared" si="66"/>
        <v>32.799999999999997</v>
      </c>
      <c r="DN13" s="547">
        <f t="shared" si="67"/>
        <v>3.0999999999999996</v>
      </c>
      <c r="DO13" s="548">
        <f t="shared" si="68"/>
        <v>25.6</v>
      </c>
      <c r="DP13" s="547">
        <f t="shared" si="69"/>
        <v>6.6999999999999993</v>
      </c>
      <c r="DQ13" s="548">
        <f t="shared" si="70"/>
        <v>12.4</v>
      </c>
      <c r="DR13" s="549">
        <f t="shared" si="71"/>
        <v>10</v>
      </c>
      <c r="DS13" s="550">
        <f t="shared" si="72"/>
        <v>9</v>
      </c>
      <c r="DT13" s="549">
        <f t="shared" si="73"/>
        <v>8</v>
      </c>
      <c r="DU13" s="550">
        <f t="shared" si="74"/>
        <v>5</v>
      </c>
      <c r="DV13" s="549">
        <f t="shared" si="75"/>
        <v>4</v>
      </c>
      <c r="DW13" s="550">
        <f t="shared" si="76"/>
        <v>3</v>
      </c>
      <c r="DX13" s="549">
        <f t="shared" si="77"/>
        <v>4</v>
      </c>
      <c r="DY13" s="550">
        <f t="shared" si="78"/>
        <v>4</v>
      </c>
      <c r="DZ13" s="549">
        <f t="shared" si="79"/>
        <v>5</v>
      </c>
      <c r="EA13" s="550">
        <f t="shared" si="80"/>
        <v>6</v>
      </c>
      <c r="EB13" s="549">
        <f t="shared" si="81"/>
        <v>3</v>
      </c>
      <c r="EC13" s="550">
        <f t="shared" si="82"/>
        <v>4</v>
      </c>
      <c r="ED13" s="549">
        <f t="shared" si="83"/>
        <v>9</v>
      </c>
      <c r="EE13" s="550">
        <f t="shared" si="84"/>
        <v>9</v>
      </c>
      <c r="EF13" s="549">
        <f t="shared" si="85"/>
        <v>6</v>
      </c>
      <c r="EG13" s="550">
        <f t="shared" si="86"/>
        <v>4</v>
      </c>
      <c r="EH13" s="549">
        <f t="shared" si="87"/>
        <v>7</v>
      </c>
      <c r="EI13" s="550">
        <f t="shared" si="88"/>
        <v>10</v>
      </c>
      <c r="EJ13" s="549">
        <f t="shared" si="89"/>
        <v>12</v>
      </c>
      <c r="EK13" s="550">
        <f t="shared" si="90"/>
        <v>12</v>
      </c>
      <c r="EL13" s="697">
        <f t="shared" si="91"/>
        <v>0</v>
      </c>
      <c r="EM13" s="698">
        <f t="shared" si="92"/>
        <v>0</v>
      </c>
      <c r="EN13" s="699">
        <f t="shared" si="93"/>
        <v>0</v>
      </c>
      <c r="EO13" s="698">
        <f t="shared" si="94"/>
        <v>0</v>
      </c>
      <c r="EP13" s="699">
        <f t="shared" si="95"/>
        <v>0</v>
      </c>
      <c r="EQ13" s="698">
        <f t="shared" si="96"/>
        <v>0</v>
      </c>
      <c r="ER13" s="699">
        <f t="shared" si="97"/>
        <v>0</v>
      </c>
      <c r="ES13" s="698">
        <f t="shared" si="98"/>
        <v>0</v>
      </c>
      <c r="ET13" s="699">
        <f t="shared" si="99"/>
        <v>0</v>
      </c>
      <c r="EU13" s="698">
        <f t="shared" si="100"/>
        <v>0</v>
      </c>
      <c r="EV13" s="699">
        <f t="shared" si="101"/>
        <v>0</v>
      </c>
      <c r="EW13" s="698">
        <f t="shared" si="102"/>
        <v>0</v>
      </c>
      <c r="EX13" s="699">
        <f t="shared" si="103"/>
        <v>0</v>
      </c>
      <c r="EY13" s="698">
        <f t="shared" si="104"/>
        <v>0</v>
      </c>
      <c r="EZ13" s="699">
        <f t="shared" si="105"/>
        <v>0</v>
      </c>
      <c r="FA13" s="698">
        <f t="shared" si="106"/>
        <v>0</v>
      </c>
      <c r="FB13" s="699">
        <f t="shared" si="107"/>
        <v>0</v>
      </c>
      <c r="FC13" s="698">
        <f t="shared" si="108"/>
        <v>0</v>
      </c>
      <c r="FD13" s="699">
        <f t="shared" si="109"/>
        <v>0</v>
      </c>
      <c r="FE13" s="700">
        <f t="shared" si="110"/>
        <v>0</v>
      </c>
      <c r="FG13" s="690" t="s">
        <v>2355</v>
      </c>
      <c r="FI13" s="1248">
        <v>9</v>
      </c>
      <c r="FJ13" s="1243" t="str">
        <f t="shared" si="111"/>
        <v xml:space="preserve"> Пт 09 авг - ночь(21:00-09:00)</v>
      </c>
      <c r="FK13" s="1165" t="s">
        <v>3757</v>
      </c>
      <c r="FL13" s="1273">
        <f>FL12+24/24</f>
        <v>43686.375</v>
      </c>
      <c r="FN13" s="1276"/>
      <c r="FO13" s="1276"/>
      <c r="FP13" s="1276"/>
      <c r="FQ13" s="1276"/>
      <c r="FR13" s="1276"/>
      <c r="FU13" s="91" t="str">
        <f>Ст.прогноза!C10</f>
        <v>Октябрьская</v>
      </c>
      <c r="FV13" s="91" t="str">
        <f>Ст.прогноза!D10</f>
        <v>Петрозаводский</v>
      </c>
      <c r="FW13" s="117" t="str">
        <f t="shared" si="6"/>
        <v>Костомукша-Товарная</v>
      </c>
      <c r="FX13" s="1287">
        <v>64.632000000000005</v>
      </c>
      <c r="FY13" s="1288">
        <v>30.787400000000002</v>
      </c>
      <c r="FZ13" s="1281">
        <f t="shared" si="112"/>
        <v>16.7</v>
      </c>
      <c r="GA13" s="1281">
        <f t="shared" si="7"/>
        <v>27.7</v>
      </c>
    </row>
    <row r="14" spans="1:184" x14ac:dyDescent="0.25">
      <c r="A14" s="198" t="s">
        <v>2645</v>
      </c>
      <c r="B14" s="227" t="s">
        <v>884</v>
      </c>
      <c r="C14" s="235">
        <v>1002.65</v>
      </c>
      <c r="D14" s="206">
        <v>1002.4000000000001</v>
      </c>
      <c r="E14" s="206">
        <v>1004.05</v>
      </c>
      <c r="F14" s="206">
        <v>1006</v>
      </c>
      <c r="G14" s="206">
        <v>1008.1500000000001</v>
      </c>
      <c r="H14" s="206">
        <v>1005.2</v>
      </c>
      <c r="I14" s="206">
        <v>1004.6</v>
      </c>
      <c r="J14" s="206">
        <v>1003.85</v>
      </c>
      <c r="K14" s="206">
        <v>1002.2</v>
      </c>
      <c r="L14" s="206">
        <v>1007.4000000000001</v>
      </c>
      <c r="M14" s="206">
        <v>1013.85</v>
      </c>
      <c r="N14" s="206">
        <v>1012.4000000000001</v>
      </c>
      <c r="O14" s="206">
        <v>1008</v>
      </c>
      <c r="P14" s="206">
        <v>1006.55</v>
      </c>
      <c r="Q14" s="206">
        <v>1007.65</v>
      </c>
      <c r="R14" s="206">
        <v>1009.5</v>
      </c>
      <c r="S14" s="206">
        <v>1011.95</v>
      </c>
      <c r="T14" s="206">
        <v>1007.4</v>
      </c>
      <c r="U14" s="206">
        <v>1003.6</v>
      </c>
      <c r="V14" s="207">
        <v>1000.85</v>
      </c>
      <c r="X14" s="198" t="s">
        <v>2642</v>
      </c>
      <c r="Y14" s="238" t="s">
        <v>705</v>
      </c>
      <c r="Z14" s="127">
        <v>0</v>
      </c>
      <c r="AA14" s="127">
        <v>0</v>
      </c>
      <c r="AB14" s="127">
        <v>0</v>
      </c>
      <c r="AC14" s="127">
        <v>0</v>
      </c>
      <c r="AD14" s="127">
        <v>0</v>
      </c>
      <c r="AE14" s="127">
        <v>0</v>
      </c>
      <c r="AF14" s="127">
        <v>0</v>
      </c>
      <c r="AG14" s="127">
        <v>2</v>
      </c>
      <c r="AH14" s="127">
        <v>2</v>
      </c>
      <c r="AI14" s="127">
        <v>0</v>
      </c>
      <c r="AK14" s="1122">
        <f t="shared" si="8"/>
        <v>43682.875</v>
      </c>
      <c r="AM14" s="542">
        <v>14</v>
      </c>
      <c r="AN14" s="543">
        <f>Ст.прогноза!B11</f>
        <v>9</v>
      </c>
      <c r="AO14" s="117" t="str">
        <f>Ст.прогноза!E11</f>
        <v>Бабаево</v>
      </c>
      <c r="AP14" s="631" t="str">
        <f t="shared" si="9"/>
        <v/>
      </c>
      <c r="AQ14" s="632" t="str">
        <f t="shared" si="9"/>
        <v/>
      </c>
      <c r="AR14" s="631" t="str">
        <f t="shared" si="9"/>
        <v/>
      </c>
      <c r="AS14" s="632" t="str">
        <f t="shared" si="9"/>
        <v>·</v>
      </c>
      <c r="AT14" s="631" t="str">
        <f t="shared" si="9"/>
        <v/>
      </c>
      <c r="AU14" s="632" t="str">
        <f t="shared" si="9"/>
        <v>·</v>
      </c>
      <c r="AV14" s="631" t="str">
        <f t="shared" si="9"/>
        <v/>
      </c>
      <c r="AW14" s="632" t="str">
        <f t="shared" si="9"/>
        <v/>
      </c>
      <c r="AX14" s="631" t="str">
        <f t="shared" si="9"/>
        <v/>
      </c>
      <c r="AY14" s="632" t="str">
        <f t="shared" si="9"/>
        <v/>
      </c>
      <c r="AZ14" s="631" t="str">
        <f t="shared" si="9"/>
        <v/>
      </c>
      <c r="BA14" s="632" t="str">
        <f t="shared" si="9"/>
        <v/>
      </c>
      <c r="BB14" s="631" t="str">
        <f t="shared" si="9"/>
        <v/>
      </c>
      <c r="BC14" s="632" t="str">
        <f t="shared" si="9"/>
        <v>··</v>
      </c>
      <c r="BD14" s="631" t="str">
        <f t="shared" si="9"/>
        <v/>
      </c>
      <c r="BE14" s="632" t="str">
        <f t="shared" si="9"/>
        <v/>
      </c>
      <c r="BF14" s="631" t="str">
        <f t="shared" si="10"/>
        <v/>
      </c>
      <c r="BG14" s="632" t="str">
        <f t="shared" si="10"/>
        <v>··</v>
      </c>
      <c r="BH14" s="631" t="str">
        <f t="shared" si="10"/>
        <v>··</v>
      </c>
      <c r="BI14" s="632" t="str">
        <f t="shared" si="10"/>
        <v>·</v>
      </c>
      <c r="BJ14" s="544">
        <f t="shared" si="11"/>
        <v>0</v>
      </c>
      <c r="BK14" s="545">
        <f t="shared" si="12"/>
        <v>0</v>
      </c>
      <c r="BL14" s="544">
        <f t="shared" si="13"/>
        <v>0</v>
      </c>
      <c r="BM14" s="545">
        <f t="shared" si="14"/>
        <v>2</v>
      </c>
      <c r="BN14" s="544">
        <f t="shared" si="15"/>
        <v>0</v>
      </c>
      <c r="BO14" s="545">
        <f t="shared" si="16"/>
        <v>1</v>
      </c>
      <c r="BP14" s="544">
        <f t="shared" si="17"/>
        <v>0</v>
      </c>
      <c r="BQ14" s="545">
        <f t="shared" si="18"/>
        <v>0</v>
      </c>
      <c r="BR14" s="544">
        <f t="shared" si="19"/>
        <v>0</v>
      </c>
      <c r="BS14" s="545">
        <f t="shared" si="20"/>
        <v>0</v>
      </c>
      <c r="BT14" s="544">
        <f t="shared" si="21"/>
        <v>0</v>
      </c>
      <c r="BU14" s="545">
        <f t="shared" si="22"/>
        <v>0</v>
      </c>
      <c r="BV14" s="544">
        <f t="shared" si="23"/>
        <v>0</v>
      </c>
      <c r="BW14" s="545">
        <f t="shared" si="24"/>
        <v>5</v>
      </c>
      <c r="BX14" s="544">
        <f t="shared" si="25"/>
        <v>0</v>
      </c>
      <c r="BY14" s="545">
        <f t="shared" si="26"/>
        <v>0</v>
      </c>
      <c r="BZ14" s="544">
        <f t="shared" si="27"/>
        <v>0</v>
      </c>
      <c r="CA14" s="545">
        <f t="shared" si="28"/>
        <v>3</v>
      </c>
      <c r="CB14" s="544">
        <f t="shared" si="29"/>
        <v>5</v>
      </c>
      <c r="CC14" s="546">
        <f t="shared" si="30"/>
        <v>1</v>
      </c>
      <c r="CD14" s="547">
        <f t="shared" si="31"/>
        <v>5.7</v>
      </c>
      <c r="CE14" s="548">
        <f t="shared" si="32"/>
        <v>9.1999999999999993</v>
      </c>
      <c r="CF14" s="547">
        <f t="shared" si="33"/>
        <v>7.7</v>
      </c>
      <c r="CG14" s="548">
        <f t="shared" si="34"/>
        <v>13.2</v>
      </c>
      <c r="CH14" s="547">
        <f t="shared" si="35"/>
        <v>5.9</v>
      </c>
      <c r="CI14" s="548">
        <f t="shared" si="36"/>
        <v>22.6</v>
      </c>
      <c r="CJ14" s="547">
        <f t="shared" si="37"/>
        <v>10.9</v>
      </c>
      <c r="CK14" s="548">
        <f t="shared" si="38"/>
        <v>23.4</v>
      </c>
      <c r="CL14" s="547">
        <f t="shared" si="39"/>
        <v>10.4</v>
      </c>
      <c r="CM14" s="548">
        <f t="shared" si="40"/>
        <v>17.899999999999999</v>
      </c>
      <c r="CN14" s="547">
        <f t="shared" si="41"/>
        <v>7</v>
      </c>
      <c r="CO14" s="548">
        <f t="shared" si="42"/>
        <v>22.1</v>
      </c>
      <c r="CP14" s="547">
        <f t="shared" si="43"/>
        <v>10.3</v>
      </c>
      <c r="CQ14" s="548">
        <f t="shared" si="44"/>
        <v>14.9</v>
      </c>
      <c r="CR14" s="547">
        <f t="shared" si="45"/>
        <v>10.3</v>
      </c>
      <c r="CS14" s="548">
        <f t="shared" si="46"/>
        <v>19.8</v>
      </c>
      <c r="CT14" s="547">
        <f t="shared" si="47"/>
        <v>8.6</v>
      </c>
      <c r="CU14" s="548">
        <f t="shared" si="48"/>
        <v>16.5</v>
      </c>
      <c r="CV14" s="547">
        <f t="shared" si="49"/>
        <v>12.8</v>
      </c>
      <c r="CW14" s="548">
        <f t="shared" si="50"/>
        <v>16.3</v>
      </c>
      <c r="CX14" s="547">
        <f t="shared" si="51"/>
        <v>3.7</v>
      </c>
      <c r="CY14" s="548">
        <f t="shared" si="52"/>
        <v>16.2</v>
      </c>
      <c r="CZ14" s="547">
        <f t="shared" si="53"/>
        <v>5.7</v>
      </c>
      <c r="DA14" s="548">
        <f t="shared" si="54"/>
        <v>17.2</v>
      </c>
      <c r="DB14" s="547">
        <f t="shared" si="55"/>
        <v>3.9000000000000004</v>
      </c>
      <c r="DC14" s="548">
        <f t="shared" si="56"/>
        <v>37.6</v>
      </c>
      <c r="DD14" s="547">
        <f t="shared" si="57"/>
        <v>8.9</v>
      </c>
      <c r="DE14" s="548">
        <f t="shared" si="58"/>
        <v>38.4</v>
      </c>
      <c r="DF14" s="547">
        <f t="shared" si="59"/>
        <v>8.4</v>
      </c>
      <c r="DG14" s="548">
        <f t="shared" si="60"/>
        <v>24.9</v>
      </c>
      <c r="DH14" s="547">
        <f t="shared" si="61"/>
        <v>5</v>
      </c>
      <c r="DI14" s="548">
        <f t="shared" si="62"/>
        <v>35.1</v>
      </c>
      <c r="DJ14" s="547">
        <f t="shared" si="63"/>
        <v>8.3000000000000007</v>
      </c>
      <c r="DK14" s="548">
        <f t="shared" si="64"/>
        <v>18.899999999999999</v>
      </c>
      <c r="DL14" s="547">
        <f t="shared" si="65"/>
        <v>8.3000000000000007</v>
      </c>
      <c r="DM14" s="548">
        <f t="shared" si="66"/>
        <v>30.8</v>
      </c>
      <c r="DN14" s="547">
        <f t="shared" si="67"/>
        <v>6.6</v>
      </c>
      <c r="DO14" s="548">
        <f t="shared" si="68"/>
        <v>20.5</v>
      </c>
      <c r="DP14" s="547">
        <f t="shared" si="69"/>
        <v>10.8</v>
      </c>
      <c r="DQ14" s="548">
        <f t="shared" si="70"/>
        <v>25.9</v>
      </c>
      <c r="DR14" s="549">
        <f t="shared" si="71"/>
        <v>11</v>
      </c>
      <c r="DS14" s="550">
        <f t="shared" si="72"/>
        <v>9</v>
      </c>
      <c r="DT14" s="549">
        <f t="shared" si="73"/>
        <v>9</v>
      </c>
      <c r="DU14" s="550">
        <f t="shared" si="74"/>
        <v>8</v>
      </c>
      <c r="DV14" s="549">
        <f t="shared" si="75"/>
        <v>4</v>
      </c>
      <c r="DW14" s="550">
        <f t="shared" si="76"/>
        <v>5</v>
      </c>
      <c r="DX14" s="549">
        <f t="shared" si="77"/>
        <v>4</v>
      </c>
      <c r="DY14" s="550">
        <f t="shared" si="78"/>
        <v>10</v>
      </c>
      <c r="DZ14" s="549">
        <f t="shared" si="79"/>
        <v>8</v>
      </c>
      <c r="EA14" s="550">
        <f t="shared" si="80"/>
        <v>9</v>
      </c>
      <c r="EB14" s="549">
        <f t="shared" si="81"/>
        <v>7</v>
      </c>
      <c r="EC14" s="550">
        <f t="shared" si="82"/>
        <v>6</v>
      </c>
      <c r="ED14" s="549">
        <f t="shared" si="83"/>
        <v>4</v>
      </c>
      <c r="EE14" s="550">
        <f t="shared" si="84"/>
        <v>7</v>
      </c>
      <c r="EF14" s="549">
        <f t="shared" si="85"/>
        <v>10</v>
      </c>
      <c r="EG14" s="550">
        <f t="shared" si="86"/>
        <v>6</v>
      </c>
      <c r="EH14" s="549">
        <f t="shared" si="87"/>
        <v>8</v>
      </c>
      <c r="EI14" s="550">
        <f t="shared" si="88"/>
        <v>10</v>
      </c>
      <c r="EJ14" s="549">
        <f t="shared" si="89"/>
        <v>9</v>
      </c>
      <c r="EK14" s="550">
        <f t="shared" si="90"/>
        <v>10</v>
      </c>
      <c r="EL14" s="697">
        <f t="shared" si="91"/>
        <v>0</v>
      </c>
      <c r="EM14" s="698">
        <f t="shared" si="92"/>
        <v>0</v>
      </c>
      <c r="EN14" s="699">
        <f t="shared" si="93"/>
        <v>0</v>
      </c>
      <c r="EO14" s="698">
        <f t="shared" si="94"/>
        <v>0</v>
      </c>
      <c r="EP14" s="699">
        <f t="shared" si="95"/>
        <v>0</v>
      </c>
      <c r="EQ14" s="698">
        <f t="shared" si="96"/>
        <v>0</v>
      </c>
      <c r="ER14" s="699">
        <f t="shared" si="97"/>
        <v>0</v>
      </c>
      <c r="ES14" s="698">
        <f t="shared" si="98"/>
        <v>0</v>
      </c>
      <c r="ET14" s="699">
        <f t="shared" si="99"/>
        <v>0</v>
      </c>
      <c r="EU14" s="698">
        <f t="shared" si="100"/>
        <v>0</v>
      </c>
      <c r="EV14" s="699">
        <f t="shared" si="101"/>
        <v>0</v>
      </c>
      <c r="EW14" s="698">
        <f t="shared" si="102"/>
        <v>0</v>
      </c>
      <c r="EX14" s="699">
        <f t="shared" si="103"/>
        <v>0</v>
      </c>
      <c r="EY14" s="698">
        <f t="shared" si="104"/>
        <v>0</v>
      </c>
      <c r="EZ14" s="699">
        <f t="shared" si="105"/>
        <v>0</v>
      </c>
      <c r="FA14" s="698">
        <f t="shared" si="106"/>
        <v>0</v>
      </c>
      <c r="FB14" s="699">
        <f t="shared" si="107"/>
        <v>0</v>
      </c>
      <c r="FC14" s="698">
        <f t="shared" si="108"/>
        <v>0</v>
      </c>
      <c r="FD14" s="699">
        <f t="shared" si="109"/>
        <v>0</v>
      </c>
      <c r="FE14" s="700">
        <f t="shared" si="110"/>
        <v>0</v>
      </c>
      <c r="FG14" s="690" t="s">
        <v>2356</v>
      </c>
      <c r="FI14" s="1242">
        <v>10</v>
      </c>
      <c r="FJ14" s="1243" t="str">
        <f t="shared" si="111"/>
        <v xml:space="preserve"> Пт 09 авг - день(09:00-21:00)</v>
      </c>
      <c r="FK14" s="1245" t="s">
        <v>3756</v>
      </c>
      <c r="FL14" s="1273">
        <f>FL13</f>
        <v>43686.375</v>
      </c>
      <c r="FN14" s="1276"/>
      <c r="FO14" s="1276"/>
      <c r="FP14" s="1276"/>
      <c r="FQ14" s="1276"/>
      <c r="FR14" s="1276"/>
      <c r="FU14" s="91" t="str">
        <f>Ст.прогноза!C11</f>
        <v>Октябрьская</v>
      </c>
      <c r="FV14" s="91" t="str">
        <f>Ст.прогноза!D11</f>
        <v>Волховстроевский</v>
      </c>
      <c r="FW14" s="117" t="str">
        <f t="shared" si="6"/>
        <v>Бабаево</v>
      </c>
      <c r="FX14" s="1287">
        <v>59.385800000000003</v>
      </c>
      <c r="FY14" s="1288">
        <v>35.948500000000003</v>
      </c>
      <c r="FZ14" s="1281">
        <f t="shared" si="112"/>
        <v>23.4</v>
      </c>
      <c r="GA14" s="1281">
        <f t="shared" si="7"/>
        <v>38.4</v>
      </c>
    </row>
    <row r="15" spans="1:184" ht="13.8" thickBot="1" x14ac:dyDescent="0.3">
      <c r="A15" s="198" t="s">
        <v>2646</v>
      </c>
      <c r="B15" s="228" t="s">
        <v>770</v>
      </c>
      <c r="C15" s="236" t="s">
        <v>2765</v>
      </c>
      <c r="D15" s="208" t="s">
        <v>2768</v>
      </c>
      <c r="E15" s="208" t="s">
        <v>2768</v>
      </c>
      <c r="F15" s="208" t="s">
        <v>58</v>
      </c>
      <c r="G15" s="208" t="s">
        <v>2762</v>
      </c>
      <c r="H15" s="208" t="s">
        <v>2762</v>
      </c>
      <c r="I15" s="208" t="s">
        <v>2760</v>
      </c>
      <c r="J15" s="208" t="s">
        <v>3769</v>
      </c>
      <c r="K15" s="208" t="s">
        <v>2681</v>
      </c>
      <c r="L15" s="208" t="s">
        <v>2732</v>
      </c>
      <c r="M15" s="208" t="s">
        <v>2734</v>
      </c>
      <c r="N15" s="208" t="s">
        <v>2653</v>
      </c>
      <c r="O15" s="208" t="s">
        <v>2652</v>
      </c>
      <c r="P15" s="208" t="s">
        <v>2757</v>
      </c>
      <c r="Q15" s="208" t="s">
        <v>3076</v>
      </c>
      <c r="R15" s="208" t="s">
        <v>2757</v>
      </c>
      <c r="S15" s="208" t="s">
        <v>2964</v>
      </c>
      <c r="T15" s="208" t="s">
        <v>2763</v>
      </c>
      <c r="U15" s="208" t="s">
        <v>58</v>
      </c>
      <c r="V15" s="209" t="s">
        <v>1110</v>
      </c>
      <c r="X15" s="369" t="s">
        <v>994</v>
      </c>
      <c r="Y15" s="370" t="s">
        <v>772</v>
      </c>
      <c r="Z15" s="371">
        <v>0</v>
      </c>
      <c r="AA15" s="372">
        <v>0</v>
      </c>
      <c r="AB15" s="372">
        <v>0</v>
      </c>
      <c r="AC15" s="372">
        <v>0</v>
      </c>
      <c r="AD15" s="372">
        <v>0</v>
      </c>
      <c r="AE15" s="372">
        <v>0</v>
      </c>
      <c r="AF15" s="372">
        <v>0</v>
      </c>
      <c r="AG15" s="372">
        <v>0</v>
      </c>
      <c r="AH15" s="372">
        <v>0</v>
      </c>
      <c r="AI15" s="373">
        <v>0</v>
      </c>
      <c r="AK15" s="1122">
        <f t="shared" si="8"/>
        <v>43682.875</v>
      </c>
      <c r="AM15" s="542">
        <v>15</v>
      </c>
      <c r="AN15" s="543">
        <f>Ст.прогноза!B12</f>
        <v>10</v>
      </c>
      <c r="AO15" s="117" t="str">
        <f>Ст.прогноза!E12</f>
        <v>Беломорск</v>
      </c>
      <c r="AP15" s="631" t="str">
        <f t="shared" si="9"/>
        <v>··</v>
      </c>
      <c r="AQ15" s="632" t="str">
        <f t="shared" si="9"/>
        <v/>
      </c>
      <c r="AR15" s="631" t="str">
        <f t="shared" si="9"/>
        <v/>
      </c>
      <c r="AS15" s="632" t="str">
        <f t="shared" si="9"/>
        <v/>
      </c>
      <c r="AT15" s="631" t="str">
        <f t="shared" si="9"/>
        <v/>
      </c>
      <c r="AU15" s="632" t="str">
        <f t="shared" si="9"/>
        <v>··</v>
      </c>
      <c r="AV15" s="631" t="str">
        <f t="shared" si="9"/>
        <v/>
      </c>
      <c r="AW15" s="632" t="str">
        <f t="shared" si="9"/>
        <v>·</v>
      </c>
      <c r="AX15" s="631" t="str">
        <f t="shared" si="9"/>
        <v/>
      </c>
      <c r="AY15" s="632" t="str">
        <f t="shared" si="9"/>
        <v/>
      </c>
      <c r="AZ15" s="631" t="str">
        <f t="shared" si="9"/>
        <v/>
      </c>
      <c r="BA15" s="632" t="str">
        <f t="shared" si="9"/>
        <v/>
      </c>
      <c r="BB15" s="631" t="str">
        <f t="shared" si="9"/>
        <v/>
      </c>
      <c r="BC15" s="632" t="str">
        <f t="shared" si="9"/>
        <v/>
      </c>
      <c r="BD15" s="631" t="str">
        <f t="shared" si="9"/>
        <v/>
      </c>
      <c r="BE15" s="632" t="str">
        <f t="shared" si="9"/>
        <v/>
      </c>
      <c r="BF15" s="631" t="str">
        <f t="shared" si="10"/>
        <v/>
      </c>
      <c r="BG15" s="632" t="str">
        <f t="shared" si="10"/>
        <v/>
      </c>
      <c r="BH15" s="631" t="str">
        <f t="shared" si="10"/>
        <v>··</v>
      </c>
      <c r="BI15" s="632" t="str">
        <f t="shared" si="10"/>
        <v>···</v>
      </c>
      <c r="BJ15" s="544">
        <f t="shared" si="11"/>
        <v>5</v>
      </c>
      <c r="BK15" s="545">
        <f t="shared" si="12"/>
        <v>0</v>
      </c>
      <c r="BL15" s="544">
        <f t="shared" si="13"/>
        <v>0</v>
      </c>
      <c r="BM15" s="545">
        <f t="shared" si="14"/>
        <v>0</v>
      </c>
      <c r="BN15" s="544">
        <f t="shared" si="15"/>
        <v>0</v>
      </c>
      <c r="BO15" s="545">
        <f t="shared" si="16"/>
        <v>3</v>
      </c>
      <c r="BP15" s="544">
        <f t="shared" si="17"/>
        <v>0</v>
      </c>
      <c r="BQ15" s="545">
        <f t="shared" si="18"/>
        <v>1</v>
      </c>
      <c r="BR15" s="544">
        <f t="shared" si="19"/>
        <v>0</v>
      </c>
      <c r="BS15" s="545">
        <f t="shared" si="20"/>
        <v>0</v>
      </c>
      <c r="BT15" s="544">
        <f t="shared" si="21"/>
        <v>0</v>
      </c>
      <c r="BU15" s="545">
        <f t="shared" si="22"/>
        <v>0</v>
      </c>
      <c r="BV15" s="544">
        <f t="shared" si="23"/>
        <v>0</v>
      </c>
      <c r="BW15" s="545">
        <f t="shared" si="24"/>
        <v>0</v>
      </c>
      <c r="BX15" s="544">
        <f t="shared" si="25"/>
        <v>0</v>
      </c>
      <c r="BY15" s="545">
        <f t="shared" si="26"/>
        <v>0</v>
      </c>
      <c r="BZ15" s="544">
        <f t="shared" si="27"/>
        <v>0</v>
      </c>
      <c r="CA15" s="545">
        <f t="shared" si="28"/>
        <v>0</v>
      </c>
      <c r="CB15" s="544">
        <f t="shared" si="29"/>
        <v>10</v>
      </c>
      <c r="CC15" s="546">
        <f t="shared" si="30"/>
        <v>20</v>
      </c>
      <c r="CD15" s="547">
        <f t="shared" si="31"/>
        <v>6.7</v>
      </c>
      <c r="CE15" s="548">
        <f t="shared" si="32"/>
        <v>9</v>
      </c>
      <c r="CF15" s="547">
        <f t="shared" si="33"/>
        <v>8.8000000000000007</v>
      </c>
      <c r="CG15" s="548">
        <f t="shared" si="34"/>
        <v>11</v>
      </c>
      <c r="CH15" s="547">
        <f t="shared" si="35"/>
        <v>8.4</v>
      </c>
      <c r="CI15" s="548">
        <f t="shared" si="36"/>
        <v>11.3</v>
      </c>
      <c r="CJ15" s="547">
        <f t="shared" si="37"/>
        <v>6.2</v>
      </c>
      <c r="CK15" s="548">
        <f t="shared" si="38"/>
        <v>15.9</v>
      </c>
      <c r="CL15" s="547">
        <f t="shared" si="39"/>
        <v>8.4</v>
      </c>
      <c r="CM15" s="548">
        <f t="shared" si="40"/>
        <v>15.5</v>
      </c>
      <c r="CN15" s="547">
        <f t="shared" si="41"/>
        <v>5.2</v>
      </c>
      <c r="CO15" s="548">
        <f t="shared" si="42"/>
        <v>15.8</v>
      </c>
      <c r="CP15" s="547">
        <f t="shared" si="43"/>
        <v>5.0999999999999996</v>
      </c>
      <c r="CQ15" s="548">
        <f t="shared" si="44"/>
        <v>13.4</v>
      </c>
      <c r="CR15" s="547">
        <f t="shared" si="45"/>
        <v>5.7</v>
      </c>
      <c r="CS15" s="548">
        <f t="shared" si="46"/>
        <v>14.4</v>
      </c>
      <c r="CT15" s="547">
        <f t="shared" si="47"/>
        <v>4.7</v>
      </c>
      <c r="CU15" s="548">
        <f t="shared" si="48"/>
        <v>16.600000000000001</v>
      </c>
      <c r="CV15" s="547">
        <f t="shared" si="49"/>
        <v>9.6</v>
      </c>
      <c r="CW15" s="548">
        <f t="shared" si="50"/>
        <v>9.6999999999999993</v>
      </c>
      <c r="CX15" s="547">
        <f t="shared" si="51"/>
        <v>4.7</v>
      </c>
      <c r="CY15" s="548">
        <f t="shared" si="52"/>
        <v>15.1</v>
      </c>
      <c r="CZ15" s="547">
        <f t="shared" si="53"/>
        <v>6.8000000000000007</v>
      </c>
      <c r="DA15" s="548">
        <f t="shared" si="54"/>
        <v>18</v>
      </c>
      <c r="DB15" s="547">
        <f t="shared" si="55"/>
        <v>6.4</v>
      </c>
      <c r="DC15" s="548">
        <f t="shared" si="56"/>
        <v>17.3</v>
      </c>
      <c r="DD15" s="547">
        <f t="shared" si="57"/>
        <v>4.2</v>
      </c>
      <c r="DE15" s="548">
        <f t="shared" si="58"/>
        <v>26.9</v>
      </c>
      <c r="DF15" s="547">
        <f t="shared" si="59"/>
        <v>6.4</v>
      </c>
      <c r="DG15" s="548">
        <f t="shared" si="60"/>
        <v>29.5</v>
      </c>
      <c r="DH15" s="547">
        <f t="shared" si="61"/>
        <v>3.2</v>
      </c>
      <c r="DI15" s="548">
        <f t="shared" si="62"/>
        <v>30.8</v>
      </c>
      <c r="DJ15" s="547">
        <f t="shared" si="63"/>
        <v>3.0999999999999996</v>
      </c>
      <c r="DK15" s="548">
        <f t="shared" si="64"/>
        <v>28.4</v>
      </c>
      <c r="DL15" s="547">
        <f t="shared" si="65"/>
        <v>3.7</v>
      </c>
      <c r="DM15" s="548">
        <f t="shared" si="66"/>
        <v>29.4</v>
      </c>
      <c r="DN15" s="547">
        <f t="shared" si="67"/>
        <v>2.7</v>
      </c>
      <c r="DO15" s="548">
        <f t="shared" si="68"/>
        <v>30.6</v>
      </c>
      <c r="DP15" s="547">
        <f t="shared" si="69"/>
        <v>7.6</v>
      </c>
      <c r="DQ15" s="548">
        <f t="shared" si="70"/>
        <v>13.7</v>
      </c>
      <c r="DR15" s="549">
        <f t="shared" si="71"/>
        <v>13</v>
      </c>
      <c r="DS15" s="550">
        <f t="shared" si="72"/>
        <v>12</v>
      </c>
      <c r="DT15" s="549">
        <f t="shared" si="73"/>
        <v>9</v>
      </c>
      <c r="DU15" s="550">
        <f t="shared" si="74"/>
        <v>7</v>
      </c>
      <c r="DV15" s="549">
        <f t="shared" si="75"/>
        <v>6</v>
      </c>
      <c r="DW15" s="550">
        <f t="shared" si="76"/>
        <v>4</v>
      </c>
      <c r="DX15" s="549">
        <f t="shared" si="77"/>
        <v>5</v>
      </c>
      <c r="DY15" s="550">
        <f t="shared" si="78"/>
        <v>3</v>
      </c>
      <c r="DZ15" s="549">
        <f t="shared" si="79"/>
        <v>7</v>
      </c>
      <c r="EA15" s="550">
        <f t="shared" si="80"/>
        <v>4</v>
      </c>
      <c r="EB15" s="549">
        <f t="shared" si="81"/>
        <v>5</v>
      </c>
      <c r="EC15" s="550">
        <f t="shared" si="82"/>
        <v>6</v>
      </c>
      <c r="ED15" s="549">
        <f t="shared" si="83"/>
        <v>7</v>
      </c>
      <c r="EE15" s="550">
        <f t="shared" si="84"/>
        <v>6</v>
      </c>
      <c r="EF15" s="549">
        <f t="shared" si="85"/>
        <v>4</v>
      </c>
      <c r="EG15" s="550">
        <f t="shared" si="86"/>
        <v>4</v>
      </c>
      <c r="EH15" s="549">
        <f t="shared" si="87"/>
        <v>5</v>
      </c>
      <c r="EI15" s="550">
        <f t="shared" si="88"/>
        <v>12</v>
      </c>
      <c r="EJ15" s="549">
        <f t="shared" si="89"/>
        <v>12</v>
      </c>
      <c r="EK15" s="550">
        <f t="shared" si="90"/>
        <v>12</v>
      </c>
      <c r="EL15" s="697">
        <f t="shared" si="91"/>
        <v>0</v>
      </c>
      <c r="EM15" s="698">
        <f t="shared" si="92"/>
        <v>0</v>
      </c>
      <c r="EN15" s="699">
        <f t="shared" si="93"/>
        <v>0</v>
      </c>
      <c r="EO15" s="698">
        <f t="shared" si="94"/>
        <v>0</v>
      </c>
      <c r="EP15" s="699">
        <f t="shared" si="95"/>
        <v>0</v>
      </c>
      <c r="EQ15" s="698">
        <f t="shared" si="96"/>
        <v>0</v>
      </c>
      <c r="ER15" s="699">
        <f t="shared" si="97"/>
        <v>0</v>
      </c>
      <c r="ES15" s="698">
        <f t="shared" si="98"/>
        <v>0</v>
      </c>
      <c r="ET15" s="699">
        <f t="shared" si="99"/>
        <v>0</v>
      </c>
      <c r="EU15" s="698">
        <f t="shared" si="100"/>
        <v>0</v>
      </c>
      <c r="EV15" s="699">
        <f t="shared" si="101"/>
        <v>0</v>
      </c>
      <c r="EW15" s="698">
        <f t="shared" si="102"/>
        <v>0</v>
      </c>
      <c r="EX15" s="699">
        <f t="shared" si="103"/>
        <v>0</v>
      </c>
      <c r="EY15" s="698">
        <f t="shared" si="104"/>
        <v>0</v>
      </c>
      <c r="EZ15" s="699">
        <f t="shared" si="105"/>
        <v>0</v>
      </c>
      <c r="FA15" s="698">
        <f t="shared" si="106"/>
        <v>0</v>
      </c>
      <c r="FB15" s="699">
        <f t="shared" si="107"/>
        <v>0</v>
      </c>
      <c r="FC15" s="698">
        <f t="shared" si="108"/>
        <v>0</v>
      </c>
      <c r="FD15" s="699">
        <f t="shared" si="109"/>
        <v>0</v>
      </c>
      <c r="FE15" s="700">
        <f t="shared" si="110"/>
        <v>0</v>
      </c>
      <c r="FG15" s="691"/>
      <c r="FI15" s="1247">
        <v>11</v>
      </c>
      <c r="FJ15" s="1243" t="str">
        <f t="shared" si="111"/>
        <v xml:space="preserve"> Сб 10 авг - ночь(21:00-09:00)</v>
      </c>
      <c r="FK15" s="1165" t="s">
        <v>3757</v>
      </c>
      <c r="FL15" s="1273">
        <f>FL14+24/24</f>
        <v>43687.375</v>
      </c>
      <c r="FN15" s="1276"/>
      <c r="FO15" s="1276"/>
      <c r="FP15" s="1276"/>
      <c r="FQ15" s="1276"/>
      <c r="FR15" s="1276"/>
      <c r="FU15" s="1149" t="str">
        <f>Ст.прогноза!C12</f>
        <v>Октябрьская</v>
      </c>
      <c r="FV15" s="1149" t="str">
        <f>Ст.прогноза!D12</f>
        <v>Петрозаводский</v>
      </c>
      <c r="FW15" s="1105" t="str">
        <f t="shared" si="6"/>
        <v>Беломорск</v>
      </c>
      <c r="FX15" s="1289">
        <v>64.541300000000007</v>
      </c>
      <c r="FY15" s="1290">
        <v>34.775399999999998</v>
      </c>
      <c r="FZ15" s="1282">
        <f t="shared" si="112"/>
        <v>15.9</v>
      </c>
      <c r="GA15" s="1282">
        <f t="shared" si="7"/>
        <v>26.9</v>
      </c>
    </row>
    <row r="16" spans="1:184" ht="13.8" thickBot="1" x14ac:dyDescent="0.3">
      <c r="A16" s="198" t="s">
        <v>2659</v>
      </c>
      <c r="B16" s="357" t="s">
        <v>771</v>
      </c>
      <c r="C16" s="235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v>1</v>
      </c>
      <c r="S16" s="206">
        <v>0</v>
      </c>
      <c r="T16" s="206">
        <v>1</v>
      </c>
      <c r="U16" s="206">
        <v>0</v>
      </c>
      <c r="V16" s="207">
        <v>0</v>
      </c>
      <c r="X16" s="369" t="s">
        <v>1172</v>
      </c>
      <c r="Y16" s="374" t="s">
        <v>1173</v>
      </c>
      <c r="Z16" s="375">
        <v>0</v>
      </c>
      <c r="AA16" s="376">
        <v>0</v>
      </c>
      <c r="AB16" s="376">
        <v>0</v>
      </c>
      <c r="AC16" s="376">
        <v>0</v>
      </c>
      <c r="AD16" s="376">
        <v>0</v>
      </c>
      <c r="AE16" s="376">
        <v>0</v>
      </c>
      <c r="AF16" s="376">
        <v>0</v>
      </c>
      <c r="AG16" s="376">
        <v>0</v>
      </c>
      <c r="AH16" s="376">
        <v>0</v>
      </c>
      <c r="AI16" s="377">
        <v>0</v>
      </c>
      <c r="AK16" s="1122">
        <f t="shared" si="8"/>
        <v>43682.875</v>
      </c>
      <c r="AM16" s="542">
        <v>16</v>
      </c>
      <c r="AN16" s="543">
        <f>Ст.прогноза!B13</f>
        <v>11</v>
      </c>
      <c r="AO16" s="117" t="str">
        <f>Ст.прогноза!E13</f>
        <v>Калининград</v>
      </c>
      <c r="AP16" s="631" t="str">
        <f t="shared" si="9"/>
        <v/>
      </c>
      <c r="AQ16" s="632" t="str">
        <f t="shared" si="9"/>
        <v/>
      </c>
      <c r="AR16" s="631" t="str">
        <f t="shared" si="9"/>
        <v/>
      </c>
      <c r="AS16" s="632" t="str">
        <f t="shared" si="9"/>
        <v>··</v>
      </c>
      <c r="AT16" s="631" t="str">
        <f t="shared" si="9"/>
        <v>·</v>
      </c>
      <c r="AU16" s="632" t="str">
        <f t="shared" si="9"/>
        <v>·</v>
      </c>
      <c r="AV16" s="631" t="str">
        <f t="shared" si="9"/>
        <v>···</v>
      </c>
      <c r="AW16" s="632" t="str">
        <f t="shared" si="9"/>
        <v>··</v>
      </c>
      <c r="AX16" s="631" t="str">
        <f t="shared" si="9"/>
        <v>·</v>
      </c>
      <c r="AY16" s="632" t="str">
        <f t="shared" si="9"/>
        <v>·</v>
      </c>
      <c r="AZ16" s="631" t="str">
        <f t="shared" si="9"/>
        <v>·</v>
      </c>
      <c r="BA16" s="632" t="str">
        <f t="shared" si="9"/>
        <v/>
      </c>
      <c r="BB16" s="631" t="str">
        <f t="shared" si="9"/>
        <v/>
      </c>
      <c r="BC16" s="632" t="str">
        <f t="shared" si="9"/>
        <v>··</v>
      </c>
      <c r="BD16" s="631" t="str">
        <f t="shared" si="9"/>
        <v/>
      </c>
      <c r="BE16" s="632" t="str">
        <f t="shared" si="9"/>
        <v>·</v>
      </c>
      <c r="BF16" s="631" t="str">
        <f t="shared" si="10"/>
        <v>·</v>
      </c>
      <c r="BG16" s="632" t="str">
        <f t="shared" si="10"/>
        <v>··</v>
      </c>
      <c r="BH16" s="631" t="str">
        <f t="shared" si="10"/>
        <v>·</v>
      </c>
      <c r="BI16" s="632" t="str">
        <f t="shared" si="10"/>
        <v>··</v>
      </c>
      <c r="BJ16" s="544">
        <f t="shared" si="11"/>
        <v>0</v>
      </c>
      <c r="BK16" s="545">
        <f t="shared" si="12"/>
        <v>0</v>
      </c>
      <c r="BL16" s="544">
        <f t="shared" si="13"/>
        <v>0</v>
      </c>
      <c r="BM16" s="545">
        <f t="shared" si="14"/>
        <v>5</v>
      </c>
      <c r="BN16" s="544">
        <f t="shared" si="15"/>
        <v>2</v>
      </c>
      <c r="BO16" s="545">
        <f t="shared" si="16"/>
        <v>1</v>
      </c>
      <c r="BP16" s="544">
        <f t="shared" si="17"/>
        <v>20</v>
      </c>
      <c r="BQ16" s="545">
        <f t="shared" si="18"/>
        <v>3</v>
      </c>
      <c r="BR16" s="544">
        <f t="shared" si="19"/>
        <v>2</v>
      </c>
      <c r="BS16" s="545">
        <f t="shared" si="20"/>
        <v>1</v>
      </c>
      <c r="BT16" s="544">
        <f t="shared" si="21"/>
        <v>2</v>
      </c>
      <c r="BU16" s="545">
        <f t="shared" si="22"/>
        <v>0</v>
      </c>
      <c r="BV16" s="544">
        <f t="shared" si="23"/>
        <v>0</v>
      </c>
      <c r="BW16" s="545">
        <f t="shared" si="24"/>
        <v>3</v>
      </c>
      <c r="BX16" s="544">
        <f t="shared" si="25"/>
        <v>0</v>
      </c>
      <c r="BY16" s="545">
        <f t="shared" si="26"/>
        <v>1</v>
      </c>
      <c r="BZ16" s="544">
        <f t="shared" si="27"/>
        <v>2</v>
      </c>
      <c r="CA16" s="545">
        <f t="shared" si="28"/>
        <v>3</v>
      </c>
      <c r="CB16" s="544">
        <f t="shared" si="29"/>
        <v>2</v>
      </c>
      <c r="CC16" s="546">
        <f t="shared" si="30"/>
        <v>5</v>
      </c>
      <c r="CD16" s="547">
        <f t="shared" si="31"/>
        <v>12.5</v>
      </c>
      <c r="CE16" s="548">
        <f t="shared" si="32"/>
        <v>22.4</v>
      </c>
      <c r="CF16" s="547">
        <f t="shared" si="33"/>
        <v>14.5</v>
      </c>
      <c r="CG16" s="548">
        <f t="shared" si="34"/>
        <v>21.7</v>
      </c>
      <c r="CH16" s="547">
        <f t="shared" si="35"/>
        <v>15.9</v>
      </c>
      <c r="CI16" s="548">
        <f t="shared" si="36"/>
        <v>22.2</v>
      </c>
      <c r="CJ16" s="547">
        <f t="shared" si="37"/>
        <v>16.600000000000001</v>
      </c>
      <c r="CK16" s="548">
        <f t="shared" si="38"/>
        <v>22.2</v>
      </c>
      <c r="CL16" s="547">
        <f t="shared" si="39"/>
        <v>15.7</v>
      </c>
      <c r="CM16" s="548">
        <f t="shared" si="40"/>
        <v>22.9</v>
      </c>
      <c r="CN16" s="547">
        <f t="shared" si="41"/>
        <v>17.600000000000001</v>
      </c>
      <c r="CO16" s="548">
        <f t="shared" si="42"/>
        <v>24.4</v>
      </c>
      <c r="CP16" s="547">
        <f t="shared" si="43"/>
        <v>14.2</v>
      </c>
      <c r="CQ16" s="548">
        <f t="shared" si="44"/>
        <v>23.6</v>
      </c>
      <c r="CR16" s="547">
        <f t="shared" si="45"/>
        <v>14.3</v>
      </c>
      <c r="CS16" s="548">
        <f t="shared" si="46"/>
        <v>22.2</v>
      </c>
      <c r="CT16" s="547">
        <f t="shared" si="47"/>
        <v>14.1</v>
      </c>
      <c r="CU16" s="548">
        <f t="shared" si="48"/>
        <v>20.3</v>
      </c>
      <c r="CV16" s="547">
        <f t="shared" si="49"/>
        <v>13.2</v>
      </c>
      <c r="CW16" s="548">
        <f t="shared" si="50"/>
        <v>17.7</v>
      </c>
      <c r="CX16" s="547">
        <f t="shared" si="51"/>
        <v>10.5</v>
      </c>
      <c r="CY16" s="548">
        <f t="shared" si="52"/>
        <v>37.4</v>
      </c>
      <c r="CZ16" s="547">
        <f t="shared" si="53"/>
        <v>12.5</v>
      </c>
      <c r="DA16" s="548">
        <f t="shared" si="54"/>
        <v>27.7</v>
      </c>
      <c r="DB16" s="547">
        <f t="shared" si="55"/>
        <v>13.9</v>
      </c>
      <c r="DC16" s="548">
        <f t="shared" si="56"/>
        <v>31.8</v>
      </c>
      <c r="DD16" s="547">
        <f t="shared" si="57"/>
        <v>14.600000000000001</v>
      </c>
      <c r="DE16" s="548">
        <f t="shared" si="58"/>
        <v>35.200000000000003</v>
      </c>
      <c r="DF16" s="547">
        <f t="shared" si="59"/>
        <v>13.7</v>
      </c>
      <c r="DG16" s="548">
        <f t="shared" si="60"/>
        <v>37.9</v>
      </c>
      <c r="DH16" s="547">
        <f t="shared" si="61"/>
        <v>15.600000000000001</v>
      </c>
      <c r="DI16" s="548">
        <f t="shared" si="62"/>
        <v>39.4</v>
      </c>
      <c r="DJ16" s="547">
        <f t="shared" si="63"/>
        <v>12.2</v>
      </c>
      <c r="DK16" s="548">
        <f t="shared" si="64"/>
        <v>37.6</v>
      </c>
      <c r="DL16" s="547">
        <f t="shared" si="65"/>
        <v>12.3</v>
      </c>
      <c r="DM16" s="548">
        <f t="shared" si="66"/>
        <v>35.200000000000003</v>
      </c>
      <c r="DN16" s="547">
        <f t="shared" si="67"/>
        <v>12.1</v>
      </c>
      <c r="DO16" s="548">
        <f t="shared" si="68"/>
        <v>34.299999999999997</v>
      </c>
      <c r="DP16" s="547">
        <f t="shared" si="69"/>
        <v>11.2</v>
      </c>
      <c r="DQ16" s="548">
        <f t="shared" si="70"/>
        <v>23.7</v>
      </c>
      <c r="DR16" s="549">
        <f t="shared" si="71"/>
        <v>3</v>
      </c>
      <c r="DS16" s="550">
        <f t="shared" si="72"/>
        <v>4</v>
      </c>
      <c r="DT16" s="549">
        <f t="shared" si="73"/>
        <v>4</v>
      </c>
      <c r="DU16" s="550">
        <f t="shared" si="74"/>
        <v>6</v>
      </c>
      <c r="DV16" s="549">
        <f t="shared" si="75"/>
        <v>7</v>
      </c>
      <c r="DW16" s="550">
        <f t="shared" si="76"/>
        <v>5</v>
      </c>
      <c r="DX16" s="549">
        <f t="shared" si="77"/>
        <v>7</v>
      </c>
      <c r="DY16" s="550">
        <f t="shared" si="78"/>
        <v>12</v>
      </c>
      <c r="DZ16" s="549">
        <f t="shared" si="79"/>
        <v>13</v>
      </c>
      <c r="EA16" s="550">
        <f t="shared" si="80"/>
        <v>7</v>
      </c>
      <c r="EB16" s="549">
        <f t="shared" si="81"/>
        <v>12</v>
      </c>
      <c r="EC16" s="550">
        <f t="shared" si="82"/>
        <v>12</v>
      </c>
      <c r="ED16" s="549">
        <f t="shared" si="83"/>
        <v>13</v>
      </c>
      <c r="EE16" s="550">
        <f t="shared" si="84"/>
        <v>12</v>
      </c>
      <c r="EF16" s="549">
        <f t="shared" si="85"/>
        <v>13</v>
      </c>
      <c r="EG16" s="550">
        <f t="shared" si="86"/>
        <v>9</v>
      </c>
      <c r="EH16" s="549">
        <f t="shared" si="87"/>
        <v>11</v>
      </c>
      <c r="EI16" s="550">
        <f t="shared" si="88"/>
        <v>12</v>
      </c>
      <c r="EJ16" s="549">
        <f t="shared" si="89"/>
        <v>15</v>
      </c>
      <c r="EK16" s="550">
        <f t="shared" si="90"/>
        <v>18</v>
      </c>
      <c r="EL16" s="697">
        <f t="shared" si="91"/>
        <v>0</v>
      </c>
      <c r="EM16" s="698">
        <f t="shared" si="92"/>
        <v>0</v>
      </c>
      <c r="EN16" s="699">
        <f t="shared" si="93"/>
        <v>0</v>
      </c>
      <c r="EO16" s="698">
        <f t="shared" si="94"/>
        <v>0</v>
      </c>
      <c r="EP16" s="699">
        <f t="shared" si="95"/>
        <v>0</v>
      </c>
      <c r="EQ16" s="698">
        <f t="shared" si="96"/>
        <v>0</v>
      </c>
      <c r="ER16" s="699">
        <f t="shared" si="97"/>
        <v>0</v>
      </c>
      <c r="ES16" s="698">
        <f t="shared" si="98"/>
        <v>0</v>
      </c>
      <c r="ET16" s="699">
        <f t="shared" si="99"/>
        <v>0</v>
      </c>
      <c r="EU16" s="698">
        <f t="shared" si="100"/>
        <v>0</v>
      </c>
      <c r="EV16" s="699">
        <f t="shared" si="101"/>
        <v>0</v>
      </c>
      <c r="EW16" s="698">
        <f t="shared" si="102"/>
        <v>0</v>
      </c>
      <c r="EX16" s="699">
        <f t="shared" si="103"/>
        <v>0</v>
      </c>
      <c r="EY16" s="698">
        <f t="shared" si="104"/>
        <v>0</v>
      </c>
      <c r="EZ16" s="699">
        <f t="shared" si="105"/>
        <v>0</v>
      </c>
      <c r="FA16" s="698">
        <f t="shared" si="106"/>
        <v>0</v>
      </c>
      <c r="FB16" s="699">
        <f t="shared" si="107"/>
        <v>0</v>
      </c>
      <c r="FC16" s="698">
        <f t="shared" si="108"/>
        <v>0</v>
      </c>
      <c r="FD16" s="699">
        <f t="shared" si="109"/>
        <v>0</v>
      </c>
      <c r="FE16" s="700">
        <f t="shared" si="110"/>
        <v>0</v>
      </c>
      <c r="FG16" s="691"/>
      <c r="FI16" s="1248">
        <v>12</v>
      </c>
      <c r="FJ16" s="1243" t="str">
        <f t="shared" si="111"/>
        <v xml:space="preserve"> Сб 10 авг - день(09:00-21:00)</v>
      </c>
      <c r="FK16" s="1245" t="s">
        <v>3756</v>
      </c>
      <c r="FL16" s="1273">
        <f>FL15</f>
        <v>43687.375</v>
      </c>
      <c r="FN16" s="1276"/>
      <c r="FO16" s="1276"/>
      <c r="FP16" s="1276"/>
      <c r="FQ16" s="1276"/>
      <c r="FR16" s="1276"/>
      <c r="FU16" s="1278" t="str">
        <f>Ст.прогноза!C13</f>
        <v>Калининградская</v>
      </c>
      <c r="FV16" s="1278" t="str">
        <f>Ст.прогноза!D13</f>
        <v>Калининград</v>
      </c>
      <c r="FW16" s="1328" t="str">
        <f t="shared" si="6"/>
        <v>Калининград</v>
      </c>
      <c r="FX16" s="1304">
        <v>54.716999999999999</v>
      </c>
      <c r="FY16" s="1304">
        <v>20.55</v>
      </c>
      <c r="FZ16" s="1283">
        <f t="shared" si="112"/>
        <v>22.2</v>
      </c>
      <c r="GA16" s="1283">
        <f t="shared" si="7"/>
        <v>35.200000000000003</v>
      </c>
    </row>
    <row r="17" spans="1:183" x14ac:dyDescent="0.25">
      <c r="A17" s="198" t="s">
        <v>994</v>
      </c>
      <c r="B17" s="378" t="s">
        <v>772</v>
      </c>
      <c r="C17" s="235">
        <v>0</v>
      </c>
      <c r="D17" s="206">
        <v>0</v>
      </c>
      <c r="E17" s="206">
        <v>0</v>
      </c>
      <c r="F17" s="206">
        <v>0</v>
      </c>
      <c r="G17" s="206">
        <v>0</v>
      </c>
      <c r="H17" s="206">
        <v>0</v>
      </c>
      <c r="I17" s="206">
        <v>0</v>
      </c>
      <c r="J17" s="206">
        <v>0</v>
      </c>
      <c r="K17" s="206">
        <v>0</v>
      </c>
      <c r="L17" s="206">
        <v>0</v>
      </c>
      <c r="M17" s="206">
        <v>0</v>
      </c>
      <c r="N17" s="206">
        <v>0</v>
      </c>
      <c r="O17" s="206">
        <v>0</v>
      </c>
      <c r="P17" s="206">
        <v>0</v>
      </c>
      <c r="Q17" s="206">
        <v>0</v>
      </c>
      <c r="R17" s="206">
        <v>0</v>
      </c>
      <c r="S17" s="206">
        <v>0</v>
      </c>
      <c r="T17" s="206">
        <v>0</v>
      </c>
      <c r="U17" s="206">
        <v>0</v>
      </c>
      <c r="V17" s="207">
        <v>0</v>
      </c>
      <c r="X17" s="369" t="s">
        <v>1174</v>
      </c>
      <c r="Y17" s="374" t="s">
        <v>1175</v>
      </c>
      <c r="Z17" s="375">
        <v>0</v>
      </c>
      <c r="AA17" s="376">
        <v>0</v>
      </c>
      <c r="AB17" s="376">
        <v>0</v>
      </c>
      <c r="AC17" s="376">
        <v>0</v>
      </c>
      <c r="AD17" s="376">
        <v>0</v>
      </c>
      <c r="AE17" s="376">
        <v>0</v>
      </c>
      <c r="AF17" s="376">
        <v>0</v>
      </c>
      <c r="AG17" s="376">
        <v>0</v>
      </c>
      <c r="AH17" s="376">
        <v>0</v>
      </c>
      <c r="AI17" s="377">
        <v>0</v>
      </c>
      <c r="AK17" s="1122">
        <f t="shared" si="8"/>
        <v>43682.875</v>
      </c>
      <c r="AM17" s="542">
        <v>17</v>
      </c>
      <c r="AN17" s="543">
        <f>Ст.прогноза!B14</f>
        <v>12</v>
      </c>
      <c r="AO17" s="117" t="str">
        <f>Ст.прогноза!E14</f>
        <v>Москва</v>
      </c>
      <c r="AP17" s="631" t="str">
        <f t="shared" si="9"/>
        <v/>
      </c>
      <c r="AQ17" s="632" t="str">
        <f t="shared" si="9"/>
        <v>·</v>
      </c>
      <c r="AR17" s="631" t="str">
        <f t="shared" si="9"/>
        <v>·</v>
      </c>
      <c r="AS17" s="632" t="str">
        <f t="shared" si="9"/>
        <v/>
      </c>
      <c r="AT17" s="631" t="str">
        <f t="shared" si="9"/>
        <v/>
      </c>
      <c r="AU17" s="632" t="str">
        <f t="shared" si="9"/>
        <v/>
      </c>
      <c r="AV17" s="631" t="str">
        <f t="shared" si="9"/>
        <v/>
      </c>
      <c r="AW17" s="632" t="str">
        <f t="shared" si="9"/>
        <v>··</v>
      </c>
      <c r="AX17" s="631" t="str">
        <f t="shared" si="9"/>
        <v>···</v>
      </c>
      <c r="AY17" s="632" t="str">
        <f t="shared" si="9"/>
        <v>··</v>
      </c>
      <c r="AZ17" s="631" t="str">
        <f t="shared" si="9"/>
        <v/>
      </c>
      <c r="BA17" s="632" t="str">
        <f t="shared" si="9"/>
        <v/>
      </c>
      <c r="BB17" s="631" t="str">
        <f t="shared" si="9"/>
        <v>·</v>
      </c>
      <c r="BC17" s="632" t="str">
        <f t="shared" si="9"/>
        <v>··</v>
      </c>
      <c r="BD17" s="631" t="str">
        <f t="shared" si="9"/>
        <v/>
      </c>
      <c r="BE17" s="632" t="str">
        <f t="shared" si="9"/>
        <v>·</v>
      </c>
      <c r="BF17" s="631" t="str">
        <f t="shared" si="10"/>
        <v/>
      </c>
      <c r="BG17" s="632" t="str">
        <f t="shared" si="10"/>
        <v/>
      </c>
      <c r="BH17" s="631" t="str">
        <f t="shared" si="10"/>
        <v>··</v>
      </c>
      <c r="BI17" s="632" t="str">
        <f t="shared" si="10"/>
        <v/>
      </c>
      <c r="BJ17" s="544">
        <f t="shared" si="11"/>
        <v>0</v>
      </c>
      <c r="BK17" s="545">
        <f t="shared" si="12"/>
        <v>1</v>
      </c>
      <c r="BL17" s="544">
        <f t="shared" si="13"/>
        <v>1</v>
      </c>
      <c r="BM17" s="545">
        <f t="shared" si="14"/>
        <v>0</v>
      </c>
      <c r="BN17" s="544">
        <f t="shared" si="15"/>
        <v>0</v>
      </c>
      <c r="BO17" s="545">
        <f t="shared" si="16"/>
        <v>0</v>
      </c>
      <c r="BP17" s="544">
        <f t="shared" si="17"/>
        <v>0</v>
      </c>
      <c r="BQ17" s="545">
        <f t="shared" si="18"/>
        <v>3</v>
      </c>
      <c r="BR17" s="544">
        <f t="shared" si="19"/>
        <v>20</v>
      </c>
      <c r="BS17" s="545">
        <f t="shared" si="20"/>
        <v>10</v>
      </c>
      <c r="BT17" s="544">
        <f t="shared" si="21"/>
        <v>0</v>
      </c>
      <c r="BU17" s="545">
        <f t="shared" si="22"/>
        <v>0</v>
      </c>
      <c r="BV17" s="544">
        <f t="shared" si="23"/>
        <v>1</v>
      </c>
      <c r="BW17" s="545">
        <f t="shared" si="24"/>
        <v>5</v>
      </c>
      <c r="BX17" s="544">
        <f t="shared" si="25"/>
        <v>0</v>
      </c>
      <c r="BY17" s="545">
        <f t="shared" si="26"/>
        <v>2</v>
      </c>
      <c r="BZ17" s="544">
        <f t="shared" si="27"/>
        <v>0</v>
      </c>
      <c r="CA17" s="545">
        <f t="shared" si="28"/>
        <v>0</v>
      </c>
      <c r="CB17" s="544">
        <f t="shared" si="29"/>
        <v>10</v>
      </c>
      <c r="CC17" s="546">
        <f t="shared" si="30"/>
        <v>0</v>
      </c>
      <c r="CD17" s="547">
        <f t="shared" si="31"/>
        <v>5.7</v>
      </c>
      <c r="CE17" s="548">
        <f t="shared" si="32"/>
        <v>11.4</v>
      </c>
      <c r="CF17" s="547">
        <f t="shared" si="33"/>
        <v>9</v>
      </c>
      <c r="CG17" s="548">
        <f t="shared" si="34"/>
        <v>19.5</v>
      </c>
      <c r="CH17" s="547">
        <f t="shared" si="35"/>
        <v>10.3</v>
      </c>
      <c r="CI17" s="548">
        <f t="shared" si="36"/>
        <v>24</v>
      </c>
      <c r="CJ17" s="547">
        <f t="shared" si="37"/>
        <v>14.4</v>
      </c>
      <c r="CK17" s="548">
        <f t="shared" si="38"/>
        <v>26.4</v>
      </c>
      <c r="CL17" s="547">
        <f t="shared" si="39"/>
        <v>17</v>
      </c>
      <c r="CM17" s="548">
        <f t="shared" si="40"/>
        <v>14.1</v>
      </c>
      <c r="CN17" s="547">
        <f t="shared" si="41"/>
        <v>10</v>
      </c>
      <c r="CO17" s="548">
        <f t="shared" si="42"/>
        <v>21.5</v>
      </c>
      <c r="CP17" s="547">
        <f t="shared" si="43"/>
        <v>12.8</v>
      </c>
      <c r="CQ17" s="548">
        <f t="shared" si="44"/>
        <v>19.3</v>
      </c>
      <c r="CR17" s="547">
        <f t="shared" si="45"/>
        <v>11.8</v>
      </c>
      <c r="CS17" s="548">
        <f t="shared" si="46"/>
        <v>24.1</v>
      </c>
      <c r="CT17" s="547">
        <f t="shared" si="47"/>
        <v>12.2</v>
      </c>
      <c r="CU17" s="548">
        <f t="shared" si="48"/>
        <v>22.1</v>
      </c>
      <c r="CV17" s="547">
        <f t="shared" si="49"/>
        <v>15</v>
      </c>
      <c r="CW17" s="548">
        <f t="shared" si="50"/>
        <v>19.7</v>
      </c>
      <c r="CX17" s="547">
        <f t="shared" si="51"/>
        <v>3.7</v>
      </c>
      <c r="CY17" s="548">
        <f t="shared" si="52"/>
        <v>15.4</v>
      </c>
      <c r="CZ17" s="547">
        <f t="shared" si="53"/>
        <v>7</v>
      </c>
      <c r="DA17" s="548">
        <f t="shared" si="54"/>
        <v>30.5</v>
      </c>
      <c r="DB17" s="547">
        <f t="shared" si="55"/>
        <v>8.3000000000000007</v>
      </c>
      <c r="DC17" s="548">
        <f t="shared" si="56"/>
        <v>39</v>
      </c>
      <c r="DD17" s="547">
        <f t="shared" si="57"/>
        <v>12.4</v>
      </c>
      <c r="DE17" s="548">
        <f t="shared" si="58"/>
        <v>37.4</v>
      </c>
      <c r="DF17" s="547">
        <f t="shared" si="59"/>
        <v>15</v>
      </c>
      <c r="DG17" s="548">
        <f t="shared" si="60"/>
        <v>20.100000000000001</v>
      </c>
      <c r="DH17" s="547">
        <f t="shared" si="61"/>
        <v>8</v>
      </c>
      <c r="DI17" s="548">
        <f t="shared" si="62"/>
        <v>36.5</v>
      </c>
      <c r="DJ17" s="547">
        <f t="shared" si="63"/>
        <v>10.8</v>
      </c>
      <c r="DK17" s="548">
        <f t="shared" si="64"/>
        <v>22</v>
      </c>
      <c r="DL17" s="547">
        <f t="shared" si="65"/>
        <v>9.8000000000000007</v>
      </c>
      <c r="DM17" s="548">
        <f t="shared" si="66"/>
        <v>39.1</v>
      </c>
      <c r="DN17" s="547">
        <f t="shared" si="67"/>
        <v>10.199999999999999</v>
      </c>
      <c r="DO17" s="548">
        <f t="shared" si="68"/>
        <v>29.1</v>
      </c>
      <c r="DP17" s="547">
        <f t="shared" si="69"/>
        <v>13</v>
      </c>
      <c r="DQ17" s="548">
        <f t="shared" si="70"/>
        <v>29.7</v>
      </c>
      <c r="DR17" s="549">
        <f t="shared" si="71"/>
        <v>9</v>
      </c>
      <c r="DS17" s="550">
        <f t="shared" si="72"/>
        <v>11</v>
      </c>
      <c r="DT17" s="549">
        <f t="shared" si="73"/>
        <v>10</v>
      </c>
      <c r="DU17" s="550">
        <f t="shared" si="74"/>
        <v>10</v>
      </c>
      <c r="DV17" s="549">
        <f t="shared" si="75"/>
        <v>9</v>
      </c>
      <c r="DW17" s="550">
        <f t="shared" si="76"/>
        <v>9</v>
      </c>
      <c r="DX17" s="549">
        <f t="shared" si="77"/>
        <v>11</v>
      </c>
      <c r="DY17" s="550">
        <f t="shared" si="78"/>
        <v>5</v>
      </c>
      <c r="DZ17" s="549">
        <f t="shared" si="79"/>
        <v>11</v>
      </c>
      <c r="EA17" s="550">
        <f t="shared" si="80"/>
        <v>14</v>
      </c>
      <c r="EB17" s="549">
        <f t="shared" si="81"/>
        <v>7</v>
      </c>
      <c r="EC17" s="550">
        <f t="shared" si="82"/>
        <v>6</v>
      </c>
      <c r="ED17" s="549">
        <f t="shared" si="83"/>
        <v>7</v>
      </c>
      <c r="EE17" s="550">
        <f t="shared" si="84"/>
        <v>10</v>
      </c>
      <c r="EF17" s="549">
        <f t="shared" si="85"/>
        <v>10</v>
      </c>
      <c r="EG17" s="550">
        <f t="shared" si="86"/>
        <v>10</v>
      </c>
      <c r="EH17" s="549">
        <f t="shared" si="87"/>
        <v>7</v>
      </c>
      <c r="EI17" s="550">
        <f t="shared" si="88"/>
        <v>8</v>
      </c>
      <c r="EJ17" s="549">
        <f t="shared" si="89"/>
        <v>11</v>
      </c>
      <c r="EK17" s="550">
        <f t="shared" si="90"/>
        <v>11</v>
      </c>
      <c r="EL17" s="697">
        <f t="shared" si="91"/>
        <v>0</v>
      </c>
      <c r="EM17" s="698">
        <f t="shared" si="92"/>
        <v>0</v>
      </c>
      <c r="EN17" s="699">
        <f t="shared" si="93"/>
        <v>0</v>
      </c>
      <c r="EO17" s="698">
        <f t="shared" si="94"/>
        <v>0</v>
      </c>
      <c r="EP17" s="699">
        <f t="shared" si="95"/>
        <v>0</v>
      </c>
      <c r="EQ17" s="698">
        <f t="shared" si="96"/>
        <v>0</v>
      </c>
      <c r="ER17" s="699">
        <f t="shared" si="97"/>
        <v>0</v>
      </c>
      <c r="ES17" s="698">
        <f t="shared" si="98"/>
        <v>0</v>
      </c>
      <c r="ET17" s="699">
        <f t="shared" si="99"/>
        <v>0</v>
      </c>
      <c r="EU17" s="698">
        <f t="shared" si="100"/>
        <v>0</v>
      </c>
      <c r="EV17" s="699">
        <f t="shared" si="101"/>
        <v>0</v>
      </c>
      <c r="EW17" s="698">
        <f t="shared" si="102"/>
        <v>0</v>
      </c>
      <c r="EX17" s="699">
        <f t="shared" si="103"/>
        <v>0</v>
      </c>
      <c r="EY17" s="698">
        <f t="shared" si="104"/>
        <v>0</v>
      </c>
      <c r="EZ17" s="699">
        <f t="shared" si="105"/>
        <v>0</v>
      </c>
      <c r="FA17" s="698">
        <f t="shared" si="106"/>
        <v>0</v>
      </c>
      <c r="FB17" s="699">
        <f t="shared" si="107"/>
        <v>0</v>
      </c>
      <c r="FC17" s="698">
        <f t="shared" si="108"/>
        <v>0</v>
      </c>
      <c r="FD17" s="699">
        <f t="shared" si="109"/>
        <v>0</v>
      </c>
      <c r="FE17" s="700">
        <f t="shared" si="110"/>
        <v>0</v>
      </c>
      <c r="FG17" s="691"/>
      <c r="FI17" s="1242">
        <v>13</v>
      </c>
      <c r="FJ17" s="1243" t="str">
        <f t="shared" si="111"/>
        <v xml:space="preserve"> Вс 11 авг - ночь(21:00-09:00)</v>
      </c>
      <c r="FK17" s="1165" t="s">
        <v>3757</v>
      </c>
      <c r="FL17" s="1273">
        <f>FL16+24/24</f>
        <v>43688.375</v>
      </c>
      <c r="FN17" s="1276"/>
      <c r="FO17" s="1276"/>
      <c r="FP17" s="1276"/>
      <c r="FQ17" s="1276"/>
      <c r="FR17" s="1276"/>
      <c r="FU17" s="1145" t="str">
        <f>Ст.прогноза!C14</f>
        <v>Московская</v>
      </c>
      <c r="FV17" s="1145" t="str">
        <f>Ст.прогноза!D14</f>
        <v>Московско-Курский</v>
      </c>
      <c r="FW17" s="1326" t="str">
        <f t="shared" si="6"/>
        <v>Москва</v>
      </c>
      <c r="FX17" s="1323">
        <v>55.832999999999998</v>
      </c>
      <c r="FY17" s="1323">
        <v>37.616999999999997</v>
      </c>
      <c r="FZ17" s="1284">
        <f t="shared" si="112"/>
        <v>26.4</v>
      </c>
      <c r="GA17" s="1284">
        <f t="shared" si="7"/>
        <v>37.4</v>
      </c>
    </row>
    <row r="18" spans="1:183" x14ac:dyDescent="0.25">
      <c r="A18" s="198" t="s">
        <v>1172</v>
      </c>
      <c r="B18" s="378" t="s">
        <v>1173</v>
      </c>
      <c r="C18" s="235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7">
        <v>0</v>
      </c>
      <c r="X18" s="369" t="s">
        <v>1176</v>
      </c>
      <c r="Y18" s="379" t="s">
        <v>1177</v>
      </c>
      <c r="Z18" s="380">
        <v>0</v>
      </c>
      <c r="AA18" s="381">
        <v>0</v>
      </c>
      <c r="AB18" s="381">
        <v>0</v>
      </c>
      <c r="AC18" s="381">
        <v>0</v>
      </c>
      <c r="AD18" s="381">
        <v>0</v>
      </c>
      <c r="AE18" s="381">
        <v>0</v>
      </c>
      <c r="AF18" s="381">
        <v>0</v>
      </c>
      <c r="AG18" s="381">
        <v>0</v>
      </c>
      <c r="AH18" s="381">
        <v>0</v>
      </c>
      <c r="AI18" s="382">
        <v>0</v>
      </c>
      <c r="AK18" s="1122">
        <f t="shared" si="8"/>
        <v>43682.875</v>
      </c>
      <c r="AM18" s="542">
        <v>18</v>
      </c>
      <c r="AN18" s="543">
        <f>Ст.прогноза!B15</f>
        <v>13</v>
      </c>
      <c r="AO18" s="117" t="str">
        <f>Ст.прогноза!E15</f>
        <v>Рязань</v>
      </c>
      <c r="AP18" s="631" t="str">
        <f t="shared" si="9"/>
        <v/>
      </c>
      <c r="AQ18" s="632" t="str">
        <f t="shared" si="9"/>
        <v>··</v>
      </c>
      <c r="AR18" s="631" t="str">
        <f t="shared" si="9"/>
        <v/>
      </c>
      <c r="AS18" s="632" t="str">
        <f t="shared" si="9"/>
        <v/>
      </c>
      <c r="AT18" s="631" t="str">
        <f t="shared" si="9"/>
        <v/>
      </c>
      <c r="AU18" s="632" t="str">
        <f t="shared" si="9"/>
        <v>·</v>
      </c>
      <c r="AV18" s="631" t="str">
        <f t="shared" si="9"/>
        <v>·</v>
      </c>
      <c r="AW18" s="632" t="str">
        <f t="shared" si="9"/>
        <v>··</v>
      </c>
      <c r="AX18" s="631" t="str">
        <f t="shared" si="9"/>
        <v/>
      </c>
      <c r="AY18" s="632" t="str">
        <f t="shared" si="9"/>
        <v/>
      </c>
      <c r="AZ18" s="631" t="str">
        <f t="shared" si="9"/>
        <v/>
      </c>
      <c r="BA18" s="632" t="str">
        <f t="shared" si="9"/>
        <v/>
      </c>
      <c r="BB18" s="631" t="str">
        <f t="shared" si="9"/>
        <v>·</v>
      </c>
      <c r="BC18" s="632" t="str">
        <f t="shared" si="9"/>
        <v>··</v>
      </c>
      <c r="BD18" s="631" t="str">
        <f t="shared" si="9"/>
        <v/>
      </c>
      <c r="BE18" s="632" t="str">
        <f t="shared" si="9"/>
        <v/>
      </c>
      <c r="BF18" s="631" t="str">
        <f t="shared" si="10"/>
        <v/>
      </c>
      <c r="BG18" s="632" t="str">
        <f t="shared" si="10"/>
        <v/>
      </c>
      <c r="BH18" s="631" t="str">
        <f t="shared" si="10"/>
        <v>·</v>
      </c>
      <c r="BI18" s="632" t="str">
        <f t="shared" si="10"/>
        <v/>
      </c>
      <c r="BJ18" s="544">
        <f t="shared" si="11"/>
        <v>0</v>
      </c>
      <c r="BK18" s="545">
        <f t="shared" si="12"/>
        <v>3</v>
      </c>
      <c r="BL18" s="544">
        <f t="shared" si="13"/>
        <v>0</v>
      </c>
      <c r="BM18" s="545">
        <f t="shared" si="14"/>
        <v>0</v>
      </c>
      <c r="BN18" s="544">
        <f t="shared" si="15"/>
        <v>0</v>
      </c>
      <c r="BO18" s="545">
        <f t="shared" si="16"/>
        <v>1</v>
      </c>
      <c r="BP18" s="544">
        <f t="shared" si="17"/>
        <v>2</v>
      </c>
      <c r="BQ18" s="545">
        <f t="shared" si="18"/>
        <v>10</v>
      </c>
      <c r="BR18" s="544">
        <f t="shared" si="19"/>
        <v>0</v>
      </c>
      <c r="BS18" s="545">
        <f t="shared" si="20"/>
        <v>0</v>
      </c>
      <c r="BT18" s="544">
        <f t="shared" si="21"/>
        <v>0</v>
      </c>
      <c r="BU18" s="545">
        <f t="shared" si="22"/>
        <v>0</v>
      </c>
      <c r="BV18" s="544">
        <f t="shared" si="23"/>
        <v>2</v>
      </c>
      <c r="BW18" s="545">
        <f t="shared" si="24"/>
        <v>10</v>
      </c>
      <c r="BX18" s="544">
        <f t="shared" si="25"/>
        <v>0</v>
      </c>
      <c r="BY18" s="545">
        <f t="shared" si="26"/>
        <v>0</v>
      </c>
      <c r="BZ18" s="544">
        <f t="shared" si="27"/>
        <v>0</v>
      </c>
      <c r="CA18" s="545">
        <f t="shared" si="28"/>
        <v>0</v>
      </c>
      <c r="CB18" s="544">
        <f t="shared" si="29"/>
        <v>2</v>
      </c>
      <c r="CC18" s="546">
        <f t="shared" si="30"/>
        <v>0</v>
      </c>
      <c r="CD18" s="547">
        <f t="shared" si="31"/>
        <v>5.2</v>
      </c>
      <c r="CE18" s="548">
        <f t="shared" si="32"/>
        <v>14</v>
      </c>
      <c r="CF18" s="547">
        <f t="shared" si="33"/>
        <v>9</v>
      </c>
      <c r="CG18" s="548">
        <f t="shared" si="34"/>
        <v>16.5</v>
      </c>
      <c r="CH18" s="547">
        <f t="shared" si="35"/>
        <v>9.6</v>
      </c>
      <c r="CI18" s="548">
        <f t="shared" si="36"/>
        <v>22.9</v>
      </c>
      <c r="CJ18" s="547">
        <f t="shared" si="37"/>
        <v>14.3</v>
      </c>
      <c r="CK18" s="548">
        <f t="shared" si="38"/>
        <v>24.2</v>
      </c>
      <c r="CL18" s="547">
        <f t="shared" si="39"/>
        <v>16.899999999999999</v>
      </c>
      <c r="CM18" s="548">
        <f t="shared" si="40"/>
        <v>19.899999999999999</v>
      </c>
      <c r="CN18" s="547">
        <f t="shared" si="41"/>
        <v>10.3</v>
      </c>
      <c r="CO18" s="548">
        <f t="shared" si="42"/>
        <v>21.2</v>
      </c>
      <c r="CP18" s="547">
        <f t="shared" si="43"/>
        <v>12</v>
      </c>
      <c r="CQ18" s="548">
        <f t="shared" si="44"/>
        <v>15.1</v>
      </c>
      <c r="CR18" s="547">
        <f t="shared" si="45"/>
        <v>11.6</v>
      </c>
      <c r="CS18" s="548">
        <f t="shared" si="46"/>
        <v>24</v>
      </c>
      <c r="CT18" s="547">
        <f t="shared" si="47"/>
        <v>12.6</v>
      </c>
      <c r="CU18" s="548">
        <f t="shared" si="48"/>
        <v>24.4</v>
      </c>
      <c r="CV18" s="547">
        <f t="shared" si="49"/>
        <v>16.7</v>
      </c>
      <c r="CW18" s="548">
        <f t="shared" si="50"/>
        <v>19.600000000000001</v>
      </c>
      <c r="CX18" s="547">
        <f t="shared" si="51"/>
        <v>3.2</v>
      </c>
      <c r="CY18" s="548">
        <f t="shared" si="52"/>
        <v>24</v>
      </c>
      <c r="CZ18" s="547">
        <f t="shared" si="53"/>
        <v>7</v>
      </c>
      <c r="DA18" s="548">
        <f t="shared" si="54"/>
        <v>24.8</v>
      </c>
      <c r="DB18" s="547">
        <f t="shared" si="55"/>
        <v>7.6</v>
      </c>
      <c r="DC18" s="548">
        <f t="shared" si="56"/>
        <v>37.9</v>
      </c>
      <c r="DD18" s="547">
        <f t="shared" si="57"/>
        <v>12.3</v>
      </c>
      <c r="DE18" s="548">
        <f t="shared" si="58"/>
        <v>31.2</v>
      </c>
      <c r="DF18" s="547">
        <f t="shared" si="59"/>
        <v>14.899999999999999</v>
      </c>
      <c r="DG18" s="548">
        <f t="shared" si="60"/>
        <v>29.7</v>
      </c>
      <c r="DH18" s="547">
        <f t="shared" si="61"/>
        <v>8.3000000000000007</v>
      </c>
      <c r="DI18" s="548">
        <f t="shared" si="62"/>
        <v>36.200000000000003</v>
      </c>
      <c r="DJ18" s="547">
        <f t="shared" si="63"/>
        <v>10</v>
      </c>
      <c r="DK18" s="548">
        <f t="shared" si="64"/>
        <v>19.100000000000001</v>
      </c>
      <c r="DL18" s="547">
        <f t="shared" si="65"/>
        <v>9.6</v>
      </c>
      <c r="DM18" s="548">
        <f t="shared" si="66"/>
        <v>39</v>
      </c>
      <c r="DN18" s="547">
        <f t="shared" si="67"/>
        <v>10.6</v>
      </c>
      <c r="DO18" s="548">
        <f t="shared" si="68"/>
        <v>37.4</v>
      </c>
      <c r="DP18" s="547">
        <f t="shared" si="69"/>
        <v>14.7</v>
      </c>
      <c r="DQ18" s="548">
        <f t="shared" si="70"/>
        <v>26.6</v>
      </c>
      <c r="DR18" s="549">
        <f t="shared" si="71"/>
        <v>9</v>
      </c>
      <c r="DS18" s="550">
        <f t="shared" si="72"/>
        <v>12</v>
      </c>
      <c r="DT18" s="549">
        <f t="shared" si="73"/>
        <v>12</v>
      </c>
      <c r="DU18" s="550">
        <f t="shared" si="74"/>
        <v>11</v>
      </c>
      <c r="DV18" s="549">
        <f t="shared" si="75"/>
        <v>12</v>
      </c>
      <c r="DW18" s="550">
        <f t="shared" si="76"/>
        <v>11</v>
      </c>
      <c r="DX18" s="549">
        <f t="shared" si="77"/>
        <v>14</v>
      </c>
      <c r="DY18" s="550">
        <f t="shared" si="78"/>
        <v>9</v>
      </c>
      <c r="DZ18" s="549">
        <f t="shared" si="79"/>
        <v>14</v>
      </c>
      <c r="EA18" s="550">
        <f t="shared" si="80"/>
        <v>17</v>
      </c>
      <c r="EB18" s="549">
        <f t="shared" si="81"/>
        <v>12</v>
      </c>
      <c r="EC18" s="550">
        <f t="shared" si="82"/>
        <v>7</v>
      </c>
      <c r="ED18" s="549">
        <f t="shared" si="83"/>
        <v>8</v>
      </c>
      <c r="EE18" s="550">
        <f t="shared" si="84"/>
        <v>11</v>
      </c>
      <c r="EF18" s="549">
        <f t="shared" si="85"/>
        <v>10</v>
      </c>
      <c r="EG18" s="550">
        <f t="shared" si="86"/>
        <v>10</v>
      </c>
      <c r="EH18" s="549">
        <f t="shared" si="87"/>
        <v>10</v>
      </c>
      <c r="EI18" s="550">
        <f t="shared" si="88"/>
        <v>6</v>
      </c>
      <c r="EJ18" s="549">
        <f t="shared" si="89"/>
        <v>15</v>
      </c>
      <c r="EK18" s="550">
        <f t="shared" si="90"/>
        <v>8</v>
      </c>
      <c r="EL18" s="697">
        <f t="shared" si="91"/>
        <v>0</v>
      </c>
      <c r="EM18" s="698">
        <f t="shared" si="92"/>
        <v>0</v>
      </c>
      <c r="EN18" s="699">
        <f t="shared" si="93"/>
        <v>0</v>
      </c>
      <c r="EO18" s="698">
        <f t="shared" si="94"/>
        <v>0</v>
      </c>
      <c r="EP18" s="699">
        <f t="shared" si="95"/>
        <v>0</v>
      </c>
      <c r="EQ18" s="698">
        <f t="shared" si="96"/>
        <v>0</v>
      </c>
      <c r="ER18" s="699">
        <f t="shared" si="97"/>
        <v>0</v>
      </c>
      <c r="ES18" s="698">
        <f t="shared" si="98"/>
        <v>0</v>
      </c>
      <c r="ET18" s="699">
        <f t="shared" si="99"/>
        <v>0</v>
      </c>
      <c r="EU18" s="698">
        <f t="shared" si="100"/>
        <v>0</v>
      </c>
      <c r="EV18" s="699">
        <f t="shared" si="101"/>
        <v>0</v>
      </c>
      <c r="EW18" s="698">
        <f t="shared" si="102"/>
        <v>0</v>
      </c>
      <c r="EX18" s="699">
        <f t="shared" si="103"/>
        <v>0</v>
      </c>
      <c r="EY18" s="698">
        <f t="shared" si="104"/>
        <v>0</v>
      </c>
      <c r="EZ18" s="699">
        <f t="shared" si="105"/>
        <v>0</v>
      </c>
      <c r="FA18" s="698">
        <f t="shared" si="106"/>
        <v>0</v>
      </c>
      <c r="FB18" s="699">
        <f t="shared" si="107"/>
        <v>0</v>
      </c>
      <c r="FC18" s="698">
        <f t="shared" si="108"/>
        <v>0</v>
      </c>
      <c r="FD18" s="699">
        <f t="shared" si="109"/>
        <v>0</v>
      </c>
      <c r="FE18" s="700">
        <f t="shared" si="110"/>
        <v>0</v>
      </c>
      <c r="FG18" s="691"/>
      <c r="FI18" s="1247">
        <v>14</v>
      </c>
      <c r="FJ18" s="1243" t="str">
        <f t="shared" si="111"/>
        <v xml:space="preserve"> Вс 11 авг - день(09:00-21:00)</v>
      </c>
      <c r="FK18" s="1245" t="s">
        <v>3756</v>
      </c>
      <c r="FL18" s="1273">
        <f>FL17</f>
        <v>43688.375</v>
      </c>
      <c r="FN18" s="1276"/>
      <c r="FO18" s="1276"/>
      <c r="FP18" s="1276"/>
      <c r="FQ18" s="1276"/>
      <c r="FR18" s="1276"/>
      <c r="FU18" s="91" t="str">
        <f>Ст.прогноза!C15</f>
        <v>Московская</v>
      </c>
      <c r="FV18" s="91" t="str">
        <f>Ст.прогноза!D15</f>
        <v>Московско-Рязанский</v>
      </c>
      <c r="FW18" s="117" t="str">
        <f t="shared" si="6"/>
        <v>Рязань</v>
      </c>
      <c r="FX18" s="1305">
        <v>54.633000000000003</v>
      </c>
      <c r="FY18" s="1305">
        <v>39.700000000000003</v>
      </c>
      <c r="FZ18" s="1281">
        <f t="shared" si="112"/>
        <v>24.2</v>
      </c>
      <c r="GA18" s="1281">
        <f t="shared" si="7"/>
        <v>31.2</v>
      </c>
    </row>
    <row r="19" spans="1:183" x14ac:dyDescent="0.25">
      <c r="A19" s="198" t="s">
        <v>1174</v>
      </c>
      <c r="B19" s="378" t="s">
        <v>1175</v>
      </c>
      <c r="C19" s="235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7">
        <v>0</v>
      </c>
      <c r="AK19" s="1122">
        <f t="shared" si="8"/>
        <v>43682.875</v>
      </c>
      <c r="AM19" s="517">
        <v>19</v>
      </c>
      <c r="AN19" s="543">
        <f>Ст.прогноза!B16</f>
        <v>14</v>
      </c>
      <c r="AO19" s="117" t="str">
        <f>Ст.прогноза!E16</f>
        <v>Калуга</v>
      </c>
      <c r="AP19" s="631" t="str">
        <f t="shared" si="9"/>
        <v/>
      </c>
      <c r="AQ19" s="632" t="str">
        <f t="shared" si="9"/>
        <v>··</v>
      </c>
      <c r="AR19" s="631" t="str">
        <f t="shared" si="9"/>
        <v>·</v>
      </c>
      <c r="AS19" s="632" t="str">
        <f t="shared" si="9"/>
        <v/>
      </c>
      <c r="AT19" s="631" t="str">
        <f t="shared" si="9"/>
        <v/>
      </c>
      <c r="AU19" s="632" t="str">
        <f t="shared" si="9"/>
        <v>·</v>
      </c>
      <c r="AV19" s="631" t="str">
        <f t="shared" si="9"/>
        <v/>
      </c>
      <c r="AW19" s="632" t="str">
        <f t="shared" si="9"/>
        <v>··</v>
      </c>
      <c r="AX19" s="631" t="str">
        <f t="shared" si="9"/>
        <v>·</v>
      </c>
      <c r="AY19" s="632" t="str">
        <f t="shared" si="9"/>
        <v/>
      </c>
      <c r="AZ19" s="631" t="str">
        <f t="shared" si="9"/>
        <v/>
      </c>
      <c r="BA19" s="632" t="str">
        <f t="shared" si="9"/>
        <v/>
      </c>
      <c r="BB19" s="631" t="str">
        <f t="shared" si="9"/>
        <v>··</v>
      </c>
      <c r="BC19" s="632" t="str">
        <f t="shared" si="9"/>
        <v>·</v>
      </c>
      <c r="BD19" s="631" t="str">
        <f t="shared" si="9"/>
        <v/>
      </c>
      <c r="BE19" s="632" t="str">
        <f t="shared" si="9"/>
        <v>··</v>
      </c>
      <c r="BF19" s="631" t="str">
        <f t="shared" si="10"/>
        <v/>
      </c>
      <c r="BG19" s="632" t="str">
        <f t="shared" si="10"/>
        <v/>
      </c>
      <c r="BH19" s="631" t="str">
        <f t="shared" si="10"/>
        <v>··</v>
      </c>
      <c r="BI19" s="632" t="str">
        <f t="shared" si="10"/>
        <v/>
      </c>
      <c r="BJ19" s="544">
        <f t="shared" si="11"/>
        <v>0</v>
      </c>
      <c r="BK19" s="545">
        <f t="shared" si="12"/>
        <v>5</v>
      </c>
      <c r="BL19" s="544">
        <f t="shared" si="13"/>
        <v>1</v>
      </c>
      <c r="BM19" s="545">
        <f t="shared" si="14"/>
        <v>0</v>
      </c>
      <c r="BN19" s="544">
        <f t="shared" si="15"/>
        <v>0</v>
      </c>
      <c r="BO19" s="545">
        <f t="shared" si="16"/>
        <v>2</v>
      </c>
      <c r="BP19" s="544">
        <f t="shared" si="17"/>
        <v>0</v>
      </c>
      <c r="BQ19" s="545">
        <f t="shared" si="18"/>
        <v>10</v>
      </c>
      <c r="BR19" s="544">
        <f t="shared" si="19"/>
        <v>2</v>
      </c>
      <c r="BS19" s="545">
        <f t="shared" si="20"/>
        <v>0</v>
      </c>
      <c r="BT19" s="544">
        <f t="shared" si="21"/>
        <v>0</v>
      </c>
      <c r="BU19" s="545">
        <f t="shared" si="22"/>
        <v>0</v>
      </c>
      <c r="BV19" s="544">
        <f t="shared" si="23"/>
        <v>10</v>
      </c>
      <c r="BW19" s="545">
        <f t="shared" si="24"/>
        <v>2</v>
      </c>
      <c r="BX19" s="544">
        <f t="shared" si="25"/>
        <v>0</v>
      </c>
      <c r="BY19" s="545">
        <f t="shared" si="26"/>
        <v>3</v>
      </c>
      <c r="BZ19" s="544">
        <f t="shared" si="27"/>
        <v>0</v>
      </c>
      <c r="CA19" s="545">
        <f t="shared" si="28"/>
        <v>0</v>
      </c>
      <c r="CB19" s="544">
        <f t="shared" si="29"/>
        <v>10</v>
      </c>
      <c r="CC19" s="546">
        <f t="shared" si="30"/>
        <v>0</v>
      </c>
      <c r="CD19" s="547">
        <f t="shared" si="31"/>
        <v>4.7</v>
      </c>
      <c r="CE19" s="548">
        <f t="shared" si="32"/>
        <v>13.3</v>
      </c>
      <c r="CF19" s="547">
        <f t="shared" si="33"/>
        <v>9.3000000000000007</v>
      </c>
      <c r="CG19" s="548">
        <f t="shared" si="34"/>
        <v>20.8</v>
      </c>
      <c r="CH19" s="547">
        <f t="shared" si="35"/>
        <v>9</v>
      </c>
      <c r="CI19" s="548">
        <f t="shared" si="36"/>
        <v>17.399999999999999</v>
      </c>
      <c r="CJ19" s="547">
        <f t="shared" si="37"/>
        <v>13.9</v>
      </c>
      <c r="CK19" s="548">
        <f t="shared" si="38"/>
        <v>20.9</v>
      </c>
      <c r="CL19" s="547">
        <f t="shared" si="39"/>
        <v>17.2</v>
      </c>
      <c r="CM19" s="548">
        <f t="shared" si="40"/>
        <v>20.8</v>
      </c>
      <c r="CN19" s="547">
        <f t="shared" si="41"/>
        <v>9.4</v>
      </c>
      <c r="CO19" s="548">
        <f t="shared" si="42"/>
        <v>22.7</v>
      </c>
      <c r="CP19" s="547">
        <f t="shared" si="43"/>
        <v>13.8</v>
      </c>
      <c r="CQ19" s="548">
        <f t="shared" si="44"/>
        <v>20.100000000000001</v>
      </c>
      <c r="CR19" s="547">
        <f t="shared" si="45"/>
        <v>10.6</v>
      </c>
      <c r="CS19" s="548">
        <f t="shared" si="46"/>
        <v>23.6</v>
      </c>
      <c r="CT19" s="547">
        <f t="shared" si="47"/>
        <v>12.5</v>
      </c>
      <c r="CU19" s="548">
        <f t="shared" si="48"/>
        <v>24.7</v>
      </c>
      <c r="CV19" s="547">
        <f t="shared" si="49"/>
        <v>13.8</v>
      </c>
      <c r="CW19" s="548">
        <f t="shared" si="50"/>
        <v>21.2</v>
      </c>
      <c r="CX19" s="547">
        <f t="shared" si="51"/>
        <v>2.7</v>
      </c>
      <c r="CY19" s="548">
        <f t="shared" si="52"/>
        <v>17.3</v>
      </c>
      <c r="CZ19" s="547">
        <f t="shared" si="53"/>
        <v>7.3000000000000007</v>
      </c>
      <c r="DA19" s="548">
        <f t="shared" si="54"/>
        <v>35.799999999999997</v>
      </c>
      <c r="DB19" s="547">
        <f t="shared" si="55"/>
        <v>7</v>
      </c>
      <c r="DC19" s="548">
        <f t="shared" si="56"/>
        <v>27.4</v>
      </c>
      <c r="DD19" s="547">
        <f t="shared" si="57"/>
        <v>11.9</v>
      </c>
      <c r="DE19" s="548">
        <f t="shared" si="58"/>
        <v>26.9</v>
      </c>
      <c r="DF19" s="547">
        <f t="shared" si="59"/>
        <v>15.2</v>
      </c>
      <c r="DG19" s="548">
        <f t="shared" si="60"/>
        <v>33.799999999999997</v>
      </c>
      <c r="DH19" s="547">
        <f t="shared" si="61"/>
        <v>7.4</v>
      </c>
      <c r="DI19" s="548">
        <f t="shared" si="62"/>
        <v>37.700000000000003</v>
      </c>
      <c r="DJ19" s="547">
        <f t="shared" si="63"/>
        <v>11.8</v>
      </c>
      <c r="DK19" s="548">
        <f t="shared" si="64"/>
        <v>27</v>
      </c>
      <c r="DL19" s="547">
        <f t="shared" si="65"/>
        <v>8.6</v>
      </c>
      <c r="DM19" s="548">
        <f t="shared" si="66"/>
        <v>38.6</v>
      </c>
      <c r="DN19" s="547">
        <f t="shared" si="67"/>
        <v>10.5</v>
      </c>
      <c r="DO19" s="548">
        <f t="shared" si="68"/>
        <v>37.700000000000003</v>
      </c>
      <c r="DP19" s="547">
        <f t="shared" si="69"/>
        <v>11.8</v>
      </c>
      <c r="DQ19" s="548">
        <f t="shared" si="70"/>
        <v>32.200000000000003</v>
      </c>
      <c r="DR19" s="549">
        <f t="shared" si="71"/>
        <v>9</v>
      </c>
      <c r="DS19" s="550">
        <f t="shared" si="72"/>
        <v>10</v>
      </c>
      <c r="DT19" s="549">
        <f t="shared" si="73"/>
        <v>13</v>
      </c>
      <c r="DU19" s="550">
        <f t="shared" si="74"/>
        <v>9</v>
      </c>
      <c r="DV19" s="549">
        <f t="shared" si="75"/>
        <v>9</v>
      </c>
      <c r="DW19" s="550">
        <f t="shared" si="76"/>
        <v>11</v>
      </c>
      <c r="DX19" s="549">
        <f t="shared" si="77"/>
        <v>10</v>
      </c>
      <c r="DY19" s="550">
        <f t="shared" si="78"/>
        <v>8</v>
      </c>
      <c r="DZ19" s="549">
        <f t="shared" si="79"/>
        <v>17</v>
      </c>
      <c r="EA19" s="550">
        <f t="shared" si="80"/>
        <v>13</v>
      </c>
      <c r="EB19" s="549">
        <f t="shared" si="81"/>
        <v>7</v>
      </c>
      <c r="EC19" s="550">
        <f t="shared" si="82"/>
        <v>4</v>
      </c>
      <c r="ED19" s="549">
        <f t="shared" si="83"/>
        <v>11</v>
      </c>
      <c r="EE19" s="550">
        <f t="shared" si="84"/>
        <v>10</v>
      </c>
      <c r="EF19" s="549">
        <f t="shared" si="85"/>
        <v>9</v>
      </c>
      <c r="EG19" s="550">
        <f t="shared" si="86"/>
        <v>9</v>
      </c>
      <c r="EH19" s="549">
        <f t="shared" si="87"/>
        <v>5</v>
      </c>
      <c r="EI19" s="550">
        <f t="shared" si="88"/>
        <v>11</v>
      </c>
      <c r="EJ19" s="549">
        <f t="shared" si="89"/>
        <v>11</v>
      </c>
      <c r="EK19" s="550">
        <f t="shared" si="90"/>
        <v>9</v>
      </c>
      <c r="EL19" s="697">
        <f t="shared" si="91"/>
        <v>0</v>
      </c>
      <c r="EM19" s="698">
        <f t="shared" si="92"/>
        <v>0</v>
      </c>
      <c r="EN19" s="699">
        <f t="shared" si="93"/>
        <v>0</v>
      </c>
      <c r="EO19" s="698">
        <f t="shared" si="94"/>
        <v>0</v>
      </c>
      <c r="EP19" s="699">
        <f t="shared" si="95"/>
        <v>0</v>
      </c>
      <c r="EQ19" s="698">
        <f t="shared" si="96"/>
        <v>0</v>
      </c>
      <c r="ER19" s="699">
        <f t="shared" si="97"/>
        <v>0</v>
      </c>
      <c r="ES19" s="698">
        <f t="shared" si="98"/>
        <v>0</v>
      </c>
      <c r="ET19" s="699">
        <f t="shared" si="99"/>
        <v>0</v>
      </c>
      <c r="EU19" s="698">
        <f t="shared" si="100"/>
        <v>0</v>
      </c>
      <c r="EV19" s="699">
        <f t="shared" si="101"/>
        <v>0</v>
      </c>
      <c r="EW19" s="698">
        <f t="shared" si="102"/>
        <v>0</v>
      </c>
      <c r="EX19" s="699">
        <f t="shared" si="103"/>
        <v>0</v>
      </c>
      <c r="EY19" s="698">
        <f t="shared" si="104"/>
        <v>0</v>
      </c>
      <c r="EZ19" s="699">
        <f t="shared" si="105"/>
        <v>0</v>
      </c>
      <c r="FA19" s="698">
        <f t="shared" si="106"/>
        <v>0</v>
      </c>
      <c r="FB19" s="699">
        <f t="shared" si="107"/>
        <v>0</v>
      </c>
      <c r="FC19" s="698">
        <f t="shared" si="108"/>
        <v>0</v>
      </c>
      <c r="FD19" s="699">
        <f t="shared" si="109"/>
        <v>0</v>
      </c>
      <c r="FE19" s="700">
        <f t="shared" si="110"/>
        <v>0</v>
      </c>
      <c r="FG19" s="691" t="str">
        <f>INDEX(FG13:FG14,FG12)</f>
        <v>Температура рельс,гр С</v>
      </c>
      <c r="FI19" s="1248">
        <v>15</v>
      </c>
      <c r="FJ19" s="1243" t="str">
        <f t="shared" si="111"/>
        <v xml:space="preserve"> Пн 12 авг - ночь(21:00-09:00)</v>
      </c>
      <c r="FK19" s="1165" t="s">
        <v>3757</v>
      </c>
      <c r="FL19" s="1273">
        <f>FL18+24/24</f>
        <v>43689.375</v>
      </c>
      <c r="FN19" s="1276"/>
      <c r="FO19" s="1276"/>
      <c r="FP19" s="1276"/>
      <c r="FQ19" s="1276"/>
      <c r="FR19" s="1276"/>
      <c r="FU19" s="91" t="str">
        <f>Ст.прогноза!C16</f>
        <v>Московская</v>
      </c>
      <c r="FV19" s="91" t="str">
        <f>Ст.прогноза!D16</f>
        <v>Московско-Смоленский</v>
      </c>
      <c r="FW19" s="117" t="str">
        <f t="shared" si="6"/>
        <v>Калуга</v>
      </c>
      <c r="FX19" s="1305">
        <v>54.567</v>
      </c>
      <c r="FY19" s="1305">
        <v>36.4</v>
      </c>
      <c r="FZ19" s="1281">
        <f t="shared" si="112"/>
        <v>20.9</v>
      </c>
      <c r="GA19" s="1281">
        <f t="shared" si="7"/>
        <v>26.9</v>
      </c>
    </row>
    <row r="20" spans="1:183" ht="13.8" thickBot="1" x14ac:dyDescent="0.3">
      <c r="A20" s="198" t="s">
        <v>1176</v>
      </c>
      <c r="B20" s="383" t="s">
        <v>1177</v>
      </c>
      <c r="C20" s="237">
        <v>0</v>
      </c>
      <c r="D20" s="213">
        <v>0</v>
      </c>
      <c r="E20" s="213">
        <v>0</v>
      </c>
      <c r="F20" s="213">
        <v>0</v>
      </c>
      <c r="G20" s="213">
        <v>0</v>
      </c>
      <c r="H20" s="213">
        <v>0</v>
      </c>
      <c r="I20" s="213">
        <v>0</v>
      </c>
      <c r="J20" s="213">
        <v>0</v>
      </c>
      <c r="K20" s="213">
        <v>0</v>
      </c>
      <c r="L20" s="213">
        <v>0</v>
      </c>
      <c r="M20" s="213">
        <v>0</v>
      </c>
      <c r="N20" s="213">
        <v>0</v>
      </c>
      <c r="O20" s="213">
        <v>0</v>
      </c>
      <c r="P20" s="213">
        <v>0</v>
      </c>
      <c r="Q20" s="213">
        <v>0</v>
      </c>
      <c r="R20" s="213">
        <v>0</v>
      </c>
      <c r="S20" s="213">
        <v>0</v>
      </c>
      <c r="T20" s="213">
        <v>0</v>
      </c>
      <c r="U20" s="213">
        <v>0</v>
      </c>
      <c r="V20" s="214">
        <v>0</v>
      </c>
      <c r="AK20" s="1122">
        <f t="shared" si="8"/>
        <v>43682.875</v>
      </c>
      <c r="AM20" s="517">
        <v>20</v>
      </c>
      <c r="AN20" s="543">
        <f>Ст.прогноза!B17</f>
        <v>15</v>
      </c>
      <c r="AO20" s="117" t="str">
        <f>Ст.прогноза!E17</f>
        <v>Тула</v>
      </c>
      <c r="AP20" s="631" t="str">
        <f t="shared" si="9"/>
        <v/>
      </c>
      <c r="AQ20" s="632" t="str">
        <f t="shared" si="9"/>
        <v>··</v>
      </c>
      <c r="AR20" s="631" t="str">
        <f t="shared" si="9"/>
        <v>·</v>
      </c>
      <c r="AS20" s="632" t="str">
        <f t="shared" si="9"/>
        <v/>
      </c>
      <c r="AT20" s="631" t="str">
        <f t="shared" si="9"/>
        <v/>
      </c>
      <c r="AU20" s="632" t="str">
        <f t="shared" si="9"/>
        <v>·</v>
      </c>
      <c r="AV20" s="631" t="str">
        <f t="shared" si="9"/>
        <v/>
      </c>
      <c r="AW20" s="632" t="str">
        <f t="shared" si="9"/>
        <v>··</v>
      </c>
      <c r="AX20" s="631" t="str">
        <f t="shared" si="9"/>
        <v>··</v>
      </c>
      <c r="AY20" s="632" t="str">
        <f t="shared" si="9"/>
        <v/>
      </c>
      <c r="AZ20" s="631" t="str">
        <f t="shared" si="9"/>
        <v/>
      </c>
      <c r="BA20" s="632" t="str">
        <f t="shared" si="9"/>
        <v/>
      </c>
      <c r="BB20" s="631" t="str">
        <f t="shared" si="9"/>
        <v>·</v>
      </c>
      <c r="BC20" s="632" t="str">
        <f t="shared" si="9"/>
        <v>··</v>
      </c>
      <c r="BD20" s="631" t="str">
        <f t="shared" si="9"/>
        <v/>
      </c>
      <c r="BE20" s="632" t="str">
        <f t="shared" si="9"/>
        <v/>
      </c>
      <c r="BF20" s="631" t="str">
        <f t="shared" si="10"/>
        <v/>
      </c>
      <c r="BG20" s="632" t="str">
        <f t="shared" si="10"/>
        <v/>
      </c>
      <c r="BH20" s="631" t="str">
        <f t="shared" si="10"/>
        <v>··</v>
      </c>
      <c r="BI20" s="632" t="str">
        <f t="shared" si="10"/>
        <v/>
      </c>
      <c r="BJ20" s="544">
        <f t="shared" si="11"/>
        <v>0</v>
      </c>
      <c r="BK20" s="545">
        <f t="shared" si="12"/>
        <v>3</v>
      </c>
      <c r="BL20" s="544">
        <f t="shared" si="13"/>
        <v>1</v>
      </c>
      <c r="BM20" s="545">
        <f t="shared" si="14"/>
        <v>0</v>
      </c>
      <c r="BN20" s="544">
        <f t="shared" si="15"/>
        <v>0</v>
      </c>
      <c r="BO20" s="545">
        <f t="shared" si="16"/>
        <v>2</v>
      </c>
      <c r="BP20" s="544">
        <f t="shared" si="17"/>
        <v>0</v>
      </c>
      <c r="BQ20" s="545">
        <f t="shared" si="18"/>
        <v>10</v>
      </c>
      <c r="BR20" s="544">
        <f t="shared" si="19"/>
        <v>3</v>
      </c>
      <c r="BS20" s="545">
        <f t="shared" si="20"/>
        <v>0</v>
      </c>
      <c r="BT20" s="544">
        <f t="shared" si="21"/>
        <v>0</v>
      </c>
      <c r="BU20" s="545">
        <f t="shared" si="22"/>
        <v>0</v>
      </c>
      <c r="BV20" s="544">
        <f t="shared" si="23"/>
        <v>2</v>
      </c>
      <c r="BW20" s="545">
        <f t="shared" si="24"/>
        <v>3</v>
      </c>
      <c r="BX20" s="544">
        <f t="shared" si="25"/>
        <v>0</v>
      </c>
      <c r="BY20" s="545">
        <f t="shared" si="26"/>
        <v>0</v>
      </c>
      <c r="BZ20" s="544">
        <f t="shared" si="27"/>
        <v>0</v>
      </c>
      <c r="CA20" s="545">
        <f t="shared" si="28"/>
        <v>0</v>
      </c>
      <c r="CB20" s="544">
        <f t="shared" si="29"/>
        <v>5</v>
      </c>
      <c r="CC20" s="546">
        <f t="shared" si="30"/>
        <v>0</v>
      </c>
      <c r="CD20" s="547">
        <f t="shared" si="31"/>
        <v>4.5999999999999996</v>
      </c>
      <c r="CE20" s="548">
        <f t="shared" si="32"/>
        <v>12.6</v>
      </c>
      <c r="CF20" s="547">
        <f t="shared" si="33"/>
        <v>9</v>
      </c>
      <c r="CG20" s="548">
        <f t="shared" si="34"/>
        <v>20.7</v>
      </c>
      <c r="CH20" s="547">
        <f t="shared" si="35"/>
        <v>9.3000000000000007</v>
      </c>
      <c r="CI20" s="548">
        <f t="shared" si="36"/>
        <v>22.9</v>
      </c>
      <c r="CJ20" s="547">
        <f t="shared" si="37"/>
        <v>14.3</v>
      </c>
      <c r="CK20" s="548">
        <f t="shared" si="38"/>
        <v>22.2</v>
      </c>
      <c r="CL20" s="547">
        <f t="shared" si="39"/>
        <v>16.3</v>
      </c>
      <c r="CM20" s="548">
        <f t="shared" si="40"/>
        <v>21.5</v>
      </c>
      <c r="CN20" s="547">
        <f t="shared" si="41"/>
        <v>9.5</v>
      </c>
      <c r="CO20" s="548">
        <f t="shared" si="42"/>
        <v>21.4</v>
      </c>
      <c r="CP20" s="547">
        <f t="shared" si="43"/>
        <v>12.5</v>
      </c>
      <c r="CQ20" s="548">
        <f t="shared" si="44"/>
        <v>19.399999999999999</v>
      </c>
      <c r="CR20" s="547">
        <f t="shared" si="45"/>
        <v>10.8</v>
      </c>
      <c r="CS20" s="548">
        <f t="shared" si="46"/>
        <v>24.5</v>
      </c>
      <c r="CT20" s="547">
        <f t="shared" si="47"/>
        <v>12.1</v>
      </c>
      <c r="CU20" s="548">
        <f t="shared" si="48"/>
        <v>24.9</v>
      </c>
      <c r="CV20" s="547">
        <f t="shared" si="49"/>
        <v>14.4</v>
      </c>
      <c r="CW20" s="548">
        <f t="shared" si="50"/>
        <v>20</v>
      </c>
      <c r="CX20" s="547">
        <f t="shared" si="51"/>
        <v>2.5999999999999996</v>
      </c>
      <c r="CY20" s="548">
        <f t="shared" si="52"/>
        <v>18.600000000000001</v>
      </c>
      <c r="CZ20" s="547">
        <f t="shared" si="53"/>
        <v>7</v>
      </c>
      <c r="DA20" s="548">
        <f t="shared" si="54"/>
        <v>34.700000000000003</v>
      </c>
      <c r="DB20" s="547">
        <f t="shared" si="55"/>
        <v>7.3000000000000007</v>
      </c>
      <c r="DC20" s="548">
        <f t="shared" si="56"/>
        <v>36.9</v>
      </c>
      <c r="DD20" s="547">
        <f t="shared" si="57"/>
        <v>12.3</v>
      </c>
      <c r="DE20" s="548">
        <f t="shared" si="58"/>
        <v>28.2</v>
      </c>
      <c r="DF20" s="547">
        <f t="shared" si="59"/>
        <v>14.3</v>
      </c>
      <c r="DG20" s="548">
        <f t="shared" si="60"/>
        <v>32.5</v>
      </c>
      <c r="DH20" s="547">
        <f t="shared" si="61"/>
        <v>7.5</v>
      </c>
      <c r="DI20" s="548">
        <f t="shared" si="62"/>
        <v>36.4</v>
      </c>
      <c r="DJ20" s="547">
        <f t="shared" si="63"/>
        <v>10.5</v>
      </c>
      <c r="DK20" s="548">
        <f t="shared" si="64"/>
        <v>24.9</v>
      </c>
      <c r="DL20" s="547">
        <f t="shared" si="65"/>
        <v>8.8000000000000007</v>
      </c>
      <c r="DM20" s="548">
        <f t="shared" si="66"/>
        <v>39.5</v>
      </c>
      <c r="DN20" s="547">
        <f t="shared" si="67"/>
        <v>10.1</v>
      </c>
      <c r="DO20" s="548">
        <f t="shared" si="68"/>
        <v>35.9</v>
      </c>
      <c r="DP20" s="547">
        <f t="shared" si="69"/>
        <v>12.4</v>
      </c>
      <c r="DQ20" s="548">
        <f t="shared" si="70"/>
        <v>30</v>
      </c>
      <c r="DR20" s="549">
        <f t="shared" si="71"/>
        <v>9</v>
      </c>
      <c r="DS20" s="550">
        <f t="shared" si="72"/>
        <v>11</v>
      </c>
      <c r="DT20" s="549">
        <f t="shared" si="73"/>
        <v>11</v>
      </c>
      <c r="DU20" s="550">
        <f t="shared" si="74"/>
        <v>11</v>
      </c>
      <c r="DV20" s="549">
        <f t="shared" si="75"/>
        <v>10</v>
      </c>
      <c r="DW20" s="550">
        <f t="shared" si="76"/>
        <v>11</v>
      </c>
      <c r="DX20" s="549">
        <f t="shared" si="77"/>
        <v>12</v>
      </c>
      <c r="DY20" s="550">
        <f t="shared" si="78"/>
        <v>7</v>
      </c>
      <c r="DZ20" s="549">
        <f t="shared" si="79"/>
        <v>14</v>
      </c>
      <c r="EA20" s="550">
        <f t="shared" si="80"/>
        <v>16</v>
      </c>
      <c r="EB20" s="549">
        <f t="shared" si="81"/>
        <v>8</v>
      </c>
      <c r="EC20" s="550">
        <f t="shared" si="82"/>
        <v>5</v>
      </c>
      <c r="ED20" s="549">
        <f t="shared" si="83"/>
        <v>10</v>
      </c>
      <c r="EE20" s="550">
        <f t="shared" si="84"/>
        <v>11</v>
      </c>
      <c r="EF20" s="549">
        <f t="shared" si="85"/>
        <v>9</v>
      </c>
      <c r="EG20" s="550">
        <f t="shared" si="86"/>
        <v>10</v>
      </c>
      <c r="EH20" s="549">
        <f t="shared" si="87"/>
        <v>8</v>
      </c>
      <c r="EI20" s="550">
        <f t="shared" si="88"/>
        <v>9</v>
      </c>
      <c r="EJ20" s="549">
        <f t="shared" si="89"/>
        <v>13</v>
      </c>
      <c r="EK20" s="550">
        <f t="shared" si="90"/>
        <v>9</v>
      </c>
      <c r="EL20" s="697">
        <f t="shared" si="91"/>
        <v>0</v>
      </c>
      <c r="EM20" s="698">
        <f t="shared" si="92"/>
        <v>0</v>
      </c>
      <c r="EN20" s="699">
        <f t="shared" si="93"/>
        <v>0</v>
      </c>
      <c r="EO20" s="698">
        <f t="shared" si="94"/>
        <v>0</v>
      </c>
      <c r="EP20" s="699">
        <f t="shared" si="95"/>
        <v>0</v>
      </c>
      <c r="EQ20" s="698">
        <f t="shared" si="96"/>
        <v>0</v>
      </c>
      <c r="ER20" s="699">
        <f t="shared" si="97"/>
        <v>0</v>
      </c>
      <c r="ES20" s="698">
        <f t="shared" si="98"/>
        <v>0</v>
      </c>
      <c r="ET20" s="699">
        <f t="shared" si="99"/>
        <v>0</v>
      </c>
      <c r="EU20" s="698">
        <f t="shared" si="100"/>
        <v>0</v>
      </c>
      <c r="EV20" s="699">
        <f t="shared" si="101"/>
        <v>0</v>
      </c>
      <c r="EW20" s="698">
        <f t="shared" si="102"/>
        <v>0</v>
      </c>
      <c r="EX20" s="699">
        <f t="shared" si="103"/>
        <v>0</v>
      </c>
      <c r="EY20" s="698">
        <f t="shared" si="104"/>
        <v>0</v>
      </c>
      <c r="EZ20" s="699">
        <f t="shared" si="105"/>
        <v>0</v>
      </c>
      <c r="FA20" s="698">
        <f t="shared" si="106"/>
        <v>0</v>
      </c>
      <c r="FB20" s="699">
        <f t="shared" si="107"/>
        <v>0</v>
      </c>
      <c r="FC20" s="698">
        <f t="shared" si="108"/>
        <v>0</v>
      </c>
      <c r="FD20" s="699">
        <f t="shared" si="109"/>
        <v>0</v>
      </c>
      <c r="FE20" s="700">
        <f t="shared" si="110"/>
        <v>0</v>
      </c>
      <c r="FG20" s="692"/>
      <c r="FI20" s="1242">
        <v>16</v>
      </c>
      <c r="FJ20" s="1243" t="str">
        <f t="shared" si="111"/>
        <v xml:space="preserve"> Пн 12 авг - день(09:00-21:00)</v>
      </c>
      <c r="FK20" s="1245" t="s">
        <v>3756</v>
      </c>
      <c r="FL20" s="1273">
        <f>FL19</f>
        <v>43689.375</v>
      </c>
      <c r="FN20" s="1276"/>
      <c r="FO20" s="1276"/>
      <c r="FP20" s="1276"/>
      <c r="FQ20" s="1276"/>
      <c r="FR20" s="1276"/>
      <c r="FU20" s="91" t="str">
        <f>Ст.прогноза!C17</f>
        <v>Московская</v>
      </c>
      <c r="FV20" s="91" t="str">
        <f>Ст.прогноза!D17</f>
        <v>Тульский</v>
      </c>
      <c r="FW20" s="117" t="str">
        <f t="shared" si="6"/>
        <v>Тула</v>
      </c>
      <c r="FX20" s="1305">
        <v>54.232999999999997</v>
      </c>
      <c r="FY20" s="1305">
        <v>37.616999999999997</v>
      </c>
      <c r="FZ20" s="1281">
        <f t="shared" si="112"/>
        <v>22.2</v>
      </c>
      <c r="GA20" s="1281">
        <f t="shared" si="7"/>
        <v>28.2</v>
      </c>
    </row>
    <row r="21" spans="1:183" ht="13.8" thickBot="1" x14ac:dyDescent="0.3">
      <c r="A21" t="s">
        <v>3406</v>
      </c>
      <c r="B21" t="s">
        <v>3407</v>
      </c>
      <c r="C21">
        <v>7</v>
      </c>
      <c r="D21">
        <v>10</v>
      </c>
      <c r="E21">
        <v>10</v>
      </c>
      <c r="F21">
        <v>2</v>
      </c>
      <c r="G21">
        <v>0</v>
      </c>
      <c r="H21">
        <v>9</v>
      </c>
      <c r="I21">
        <v>10</v>
      </c>
      <c r="J21">
        <v>7</v>
      </c>
      <c r="K21">
        <v>10</v>
      </c>
      <c r="L21">
        <v>10</v>
      </c>
      <c r="M21">
        <v>6</v>
      </c>
      <c r="N21">
        <v>0</v>
      </c>
      <c r="O21">
        <v>7</v>
      </c>
      <c r="P21">
        <v>10</v>
      </c>
      <c r="Q21">
        <v>6</v>
      </c>
      <c r="R21">
        <v>0</v>
      </c>
      <c r="S21">
        <v>1</v>
      </c>
      <c r="T21">
        <v>7</v>
      </c>
      <c r="U21">
        <v>10</v>
      </c>
      <c r="V21">
        <v>2</v>
      </c>
      <c r="AK21" s="1122">
        <f t="shared" si="8"/>
        <v>43682.875</v>
      </c>
      <c r="AM21" s="517">
        <v>21</v>
      </c>
      <c r="AN21" s="543">
        <f>Ст.прогноза!B18</f>
        <v>16</v>
      </c>
      <c r="AO21" s="117" t="str">
        <f>Ст.прогноза!E18</f>
        <v>Курск</v>
      </c>
      <c r="AP21" s="631" t="str">
        <f t="shared" si="9"/>
        <v/>
      </c>
      <c r="AQ21" s="632" t="str">
        <f t="shared" si="9"/>
        <v>·</v>
      </c>
      <c r="AR21" s="631" t="str">
        <f t="shared" si="9"/>
        <v/>
      </c>
      <c r="AS21" s="632" t="str">
        <f t="shared" si="9"/>
        <v/>
      </c>
      <c r="AT21" s="631" t="str">
        <f t="shared" si="9"/>
        <v/>
      </c>
      <c r="AU21" s="632" t="str">
        <f t="shared" si="9"/>
        <v/>
      </c>
      <c r="AV21" s="631" t="str">
        <f t="shared" si="9"/>
        <v>··</v>
      </c>
      <c r="AW21" s="632" t="str">
        <f t="shared" si="9"/>
        <v>··</v>
      </c>
      <c r="AX21" s="631" t="str">
        <f t="shared" si="9"/>
        <v/>
      </c>
      <c r="AY21" s="632" t="str">
        <f t="shared" si="9"/>
        <v/>
      </c>
      <c r="AZ21" s="631" t="str">
        <f t="shared" si="9"/>
        <v/>
      </c>
      <c r="BA21" s="632" t="str">
        <f t="shared" si="9"/>
        <v/>
      </c>
      <c r="BB21" s="631" t="str">
        <f t="shared" si="9"/>
        <v/>
      </c>
      <c r="BC21" s="632" t="str">
        <f t="shared" si="9"/>
        <v/>
      </c>
      <c r="BD21" s="631" t="str">
        <f t="shared" si="9"/>
        <v/>
      </c>
      <c r="BE21" s="632" t="str">
        <f t="shared" si="9"/>
        <v>·</v>
      </c>
      <c r="BF21" s="631" t="str">
        <f t="shared" si="10"/>
        <v/>
      </c>
      <c r="BG21" s="632" t="str">
        <f t="shared" si="10"/>
        <v/>
      </c>
      <c r="BH21" s="631" t="str">
        <f t="shared" si="10"/>
        <v/>
      </c>
      <c r="BI21" s="632" t="str">
        <f t="shared" si="10"/>
        <v/>
      </c>
      <c r="BJ21" s="544">
        <f t="shared" si="11"/>
        <v>0</v>
      </c>
      <c r="BK21" s="545">
        <f t="shared" si="12"/>
        <v>2</v>
      </c>
      <c r="BL21" s="544">
        <f t="shared" si="13"/>
        <v>0</v>
      </c>
      <c r="BM21" s="545">
        <f t="shared" si="14"/>
        <v>0</v>
      </c>
      <c r="BN21" s="544">
        <f t="shared" si="15"/>
        <v>0</v>
      </c>
      <c r="BO21" s="545">
        <f t="shared" si="16"/>
        <v>0</v>
      </c>
      <c r="BP21" s="544">
        <f t="shared" si="17"/>
        <v>5</v>
      </c>
      <c r="BQ21" s="545">
        <f t="shared" si="18"/>
        <v>10</v>
      </c>
      <c r="BR21" s="544">
        <f t="shared" si="19"/>
        <v>0</v>
      </c>
      <c r="BS21" s="545">
        <f t="shared" si="20"/>
        <v>0</v>
      </c>
      <c r="BT21" s="544">
        <f t="shared" si="21"/>
        <v>0</v>
      </c>
      <c r="BU21" s="545">
        <f t="shared" si="22"/>
        <v>0</v>
      </c>
      <c r="BV21" s="544">
        <f t="shared" si="23"/>
        <v>0</v>
      </c>
      <c r="BW21" s="545">
        <f t="shared" si="24"/>
        <v>0</v>
      </c>
      <c r="BX21" s="544">
        <f t="shared" si="25"/>
        <v>0</v>
      </c>
      <c r="BY21" s="545">
        <f t="shared" si="26"/>
        <v>2</v>
      </c>
      <c r="BZ21" s="544">
        <f t="shared" si="27"/>
        <v>0</v>
      </c>
      <c r="CA21" s="545">
        <f t="shared" si="28"/>
        <v>0</v>
      </c>
      <c r="CB21" s="544">
        <f t="shared" si="29"/>
        <v>0</v>
      </c>
      <c r="CC21" s="546">
        <f t="shared" si="30"/>
        <v>0</v>
      </c>
      <c r="CD21" s="547">
        <f t="shared" si="31"/>
        <v>6.4</v>
      </c>
      <c r="CE21" s="548">
        <f t="shared" si="32"/>
        <v>15.5</v>
      </c>
      <c r="CF21" s="547">
        <f t="shared" si="33"/>
        <v>8.4</v>
      </c>
      <c r="CG21" s="548">
        <f t="shared" si="34"/>
        <v>21.1</v>
      </c>
      <c r="CH21" s="547">
        <f t="shared" si="35"/>
        <v>10.5</v>
      </c>
      <c r="CI21" s="548">
        <f t="shared" si="36"/>
        <v>24.5</v>
      </c>
      <c r="CJ21" s="547">
        <f t="shared" si="37"/>
        <v>16.399999999999999</v>
      </c>
      <c r="CK21" s="548">
        <f t="shared" si="38"/>
        <v>27.1</v>
      </c>
      <c r="CL21" s="547">
        <f t="shared" si="39"/>
        <v>17.8</v>
      </c>
      <c r="CM21" s="548">
        <f t="shared" si="40"/>
        <v>24.6</v>
      </c>
      <c r="CN21" s="547">
        <f t="shared" si="41"/>
        <v>11.8</v>
      </c>
      <c r="CO21" s="548">
        <f t="shared" si="42"/>
        <v>23.7</v>
      </c>
      <c r="CP21" s="547">
        <f t="shared" si="43"/>
        <v>14.3</v>
      </c>
      <c r="CQ21" s="548">
        <f t="shared" si="44"/>
        <v>24.6</v>
      </c>
      <c r="CR21" s="547">
        <f t="shared" si="45"/>
        <v>13.1</v>
      </c>
      <c r="CS21" s="548">
        <f t="shared" si="46"/>
        <v>25.7</v>
      </c>
      <c r="CT21" s="547">
        <f t="shared" si="47"/>
        <v>13.3</v>
      </c>
      <c r="CU21" s="548">
        <f t="shared" si="48"/>
        <v>25</v>
      </c>
      <c r="CV21" s="547">
        <f t="shared" si="49"/>
        <v>15.5</v>
      </c>
      <c r="CW21" s="548">
        <f t="shared" si="50"/>
        <v>18.5</v>
      </c>
      <c r="CX21" s="547">
        <f t="shared" si="51"/>
        <v>4.4000000000000004</v>
      </c>
      <c r="CY21" s="548">
        <f t="shared" si="52"/>
        <v>21.5</v>
      </c>
      <c r="CZ21" s="547">
        <f t="shared" si="53"/>
        <v>6.4</v>
      </c>
      <c r="DA21" s="548">
        <f t="shared" si="54"/>
        <v>36.1</v>
      </c>
      <c r="DB21" s="547">
        <f t="shared" si="55"/>
        <v>8.5</v>
      </c>
      <c r="DC21" s="548">
        <f t="shared" si="56"/>
        <v>39.5</v>
      </c>
      <c r="DD21" s="547">
        <f t="shared" si="57"/>
        <v>14.399999999999999</v>
      </c>
      <c r="DE21" s="548">
        <f t="shared" si="58"/>
        <v>33.799999999999997</v>
      </c>
      <c r="DF21" s="547">
        <f t="shared" si="59"/>
        <v>15.8</v>
      </c>
      <c r="DG21" s="548">
        <f t="shared" si="60"/>
        <v>39.6</v>
      </c>
      <c r="DH21" s="547">
        <f t="shared" si="61"/>
        <v>9.8000000000000007</v>
      </c>
      <c r="DI21" s="548">
        <f t="shared" si="62"/>
        <v>38.700000000000003</v>
      </c>
      <c r="DJ21" s="547">
        <f t="shared" si="63"/>
        <v>12.3</v>
      </c>
      <c r="DK21" s="548">
        <f t="shared" si="64"/>
        <v>37.6</v>
      </c>
      <c r="DL21" s="547">
        <f t="shared" si="65"/>
        <v>11.1</v>
      </c>
      <c r="DM21" s="548">
        <f t="shared" si="66"/>
        <v>40.700000000000003</v>
      </c>
      <c r="DN21" s="547">
        <f t="shared" si="67"/>
        <v>11.3</v>
      </c>
      <c r="DO21" s="548">
        <f t="shared" si="68"/>
        <v>35</v>
      </c>
      <c r="DP21" s="547">
        <f t="shared" si="69"/>
        <v>13.5</v>
      </c>
      <c r="DQ21" s="548">
        <f t="shared" si="70"/>
        <v>28.5</v>
      </c>
      <c r="DR21" s="549">
        <f t="shared" si="71"/>
        <v>8</v>
      </c>
      <c r="DS21" s="550">
        <f t="shared" si="72"/>
        <v>9</v>
      </c>
      <c r="DT21" s="549">
        <f t="shared" si="73"/>
        <v>8</v>
      </c>
      <c r="DU21" s="550">
        <f t="shared" si="74"/>
        <v>8</v>
      </c>
      <c r="DV21" s="549">
        <f t="shared" si="75"/>
        <v>6</v>
      </c>
      <c r="DW21" s="550">
        <f t="shared" si="76"/>
        <v>11</v>
      </c>
      <c r="DX21" s="549">
        <f t="shared" si="77"/>
        <v>14</v>
      </c>
      <c r="DY21" s="550">
        <f t="shared" si="78"/>
        <v>13</v>
      </c>
      <c r="DZ21" s="549">
        <f t="shared" si="79"/>
        <v>14</v>
      </c>
      <c r="EA21" s="550">
        <f t="shared" si="80"/>
        <v>11</v>
      </c>
      <c r="EB21" s="549">
        <f t="shared" si="81"/>
        <v>8</v>
      </c>
      <c r="EC21" s="550">
        <f t="shared" si="82"/>
        <v>4</v>
      </c>
      <c r="ED21" s="549">
        <f t="shared" si="83"/>
        <v>11</v>
      </c>
      <c r="EE21" s="550">
        <f t="shared" si="84"/>
        <v>8</v>
      </c>
      <c r="EF21" s="549">
        <f t="shared" si="85"/>
        <v>6</v>
      </c>
      <c r="EG21" s="550">
        <f t="shared" si="86"/>
        <v>10</v>
      </c>
      <c r="EH21" s="549">
        <f t="shared" si="87"/>
        <v>4</v>
      </c>
      <c r="EI21" s="550">
        <f t="shared" si="88"/>
        <v>8</v>
      </c>
      <c r="EJ21" s="549">
        <f t="shared" si="89"/>
        <v>12</v>
      </c>
      <c r="EK21" s="550">
        <f t="shared" si="90"/>
        <v>7</v>
      </c>
      <c r="EL21" s="697">
        <f t="shared" si="91"/>
        <v>0</v>
      </c>
      <c r="EM21" s="698">
        <f t="shared" si="92"/>
        <v>0</v>
      </c>
      <c r="EN21" s="699">
        <f t="shared" si="93"/>
        <v>0</v>
      </c>
      <c r="EO21" s="698">
        <f t="shared" si="94"/>
        <v>0</v>
      </c>
      <c r="EP21" s="699">
        <f t="shared" si="95"/>
        <v>0</v>
      </c>
      <c r="EQ21" s="698">
        <f t="shared" si="96"/>
        <v>0</v>
      </c>
      <c r="ER21" s="699">
        <f t="shared" si="97"/>
        <v>0</v>
      </c>
      <c r="ES21" s="698">
        <f t="shared" si="98"/>
        <v>0</v>
      </c>
      <c r="ET21" s="699">
        <f t="shared" si="99"/>
        <v>0</v>
      </c>
      <c r="EU21" s="698">
        <f t="shared" si="100"/>
        <v>0</v>
      </c>
      <c r="EV21" s="699">
        <f t="shared" si="101"/>
        <v>0</v>
      </c>
      <c r="EW21" s="698">
        <f t="shared" si="102"/>
        <v>0</v>
      </c>
      <c r="EX21" s="699">
        <f t="shared" si="103"/>
        <v>0</v>
      </c>
      <c r="EY21" s="698">
        <f t="shared" si="104"/>
        <v>0</v>
      </c>
      <c r="EZ21" s="699">
        <f t="shared" si="105"/>
        <v>0</v>
      </c>
      <c r="FA21" s="698">
        <f t="shared" si="106"/>
        <v>0</v>
      </c>
      <c r="FB21" s="699">
        <f t="shared" si="107"/>
        <v>0</v>
      </c>
      <c r="FC21" s="698">
        <f t="shared" si="108"/>
        <v>0</v>
      </c>
      <c r="FD21" s="699">
        <f t="shared" si="109"/>
        <v>0</v>
      </c>
      <c r="FE21" s="700">
        <f t="shared" si="110"/>
        <v>0</v>
      </c>
      <c r="FI21" s="1248">
        <v>17</v>
      </c>
      <c r="FJ21" s="1243" t="str">
        <f t="shared" si="111"/>
        <v xml:space="preserve"> Вт 13 авг - ночь(21:00-09:00)</v>
      </c>
      <c r="FK21" s="1165" t="s">
        <v>3757</v>
      </c>
      <c r="FL21" s="1273">
        <f>FL20+24/24</f>
        <v>43690.375</v>
      </c>
      <c r="FN21" s="1276"/>
      <c r="FO21" s="1276"/>
      <c r="FP21" s="1276"/>
      <c r="FQ21" s="1276"/>
      <c r="FR21" s="1276"/>
      <c r="FU21" s="91" t="str">
        <f>Ст.прогноза!C18</f>
        <v>Московская</v>
      </c>
      <c r="FV21" s="91" t="str">
        <f>Ст.прогноза!D18</f>
        <v>Орловско-Курский</v>
      </c>
      <c r="FW21" s="117" t="str">
        <f t="shared" si="6"/>
        <v>Курск</v>
      </c>
      <c r="FX21" s="1305">
        <v>51.767000000000003</v>
      </c>
      <c r="FY21" s="1305">
        <v>36.167000000000002</v>
      </c>
      <c r="FZ21" s="1281">
        <f t="shared" si="112"/>
        <v>27.1</v>
      </c>
      <c r="GA21" s="1281">
        <f t="shared" si="7"/>
        <v>33.799999999999997</v>
      </c>
    </row>
    <row r="22" spans="1:183" x14ac:dyDescent="0.25">
      <c r="A22" t="s">
        <v>3408</v>
      </c>
      <c r="B22" t="s">
        <v>3409</v>
      </c>
      <c r="C22">
        <v>7</v>
      </c>
      <c r="D22">
        <v>10</v>
      </c>
      <c r="E22">
        <v>7</v>
      </c>
      <c r="F22">
        <v>0</v>
      </c>
      <c r="G22">
        <v>9</v>
      </c>
      <c r="H22">
        <v>10</v>
      </c>
      <c r="I22">
        <v>2</v>
      </c>
      <c r="J22">
        <v>7</v>
      </c>
      <c r="K22">
        <v>10</v>
      </c>
      <c r="L22">
        <v>10</v>
      </c>
      <c r="M22">
        <v>3</v>
      </c>
      <c r="N22">
        <v>6</v>
      </c>
      <c r="O22">
        <v>10</v>
      </c>
      <c r="P22">
        <v>9</v>
      </c>
      <c r="Q22">
        <v>2</v>
      </c>
      <c r="R22">
        <v>1</v>
      </c>
      <c r="S22">
        <v>4</v>
      </c>
      <c r="T22">
        <v>10</v>
      </c>
      <c r="U22">
        <v>8</v>
      </c>
      <c r="V22">
        <v>6</v>
      </c>
      <c r="AK22" s="1122">
        <f t="shared" si="8"/>
        <v>43682.875</v>
      </c>
      <c r="AM22" s="517">
        <v>22</v>
      </c>
      <c r="AN22" s="543">
        <f>Ст.прогноза!B19</f>
        <v>17</v>
      </c>
      <c r="AO22" s="117" t="str">
        <f>Ст.прогноза!E19</f>
        <v>Смоленск</v>
      </c>
      <c r="AP22" s="631" t="str">
        <f t="shared" ref="AP22:BD22" si="113">VLOOKUP(18&amp;$AO22,$A$6:$V$30000,AP$3,0)</f>
        <v/>
      </c>
      <c r="AQ22" s="632" t="str">
        <f t="shared" si="113"/>
        <v/>
      </c>
      <c r="AR22" s="631" t="str">
        <f t="shared" si="113"/>
        <v/>
      </c>
      <c r="AS22" s="632" t="str">
        <f t="shared" si="113"/>
        <v/>
      </c>
      <c r="AT22" s="631" t="str">
        <f t="shared" si="113"/>
        <v/>
      </c>
      <c r="AU22" s="632" t="str">
        <f t="shared" si="113"/>
        <v>··</v>
      </c>
      <c r="AV22" s="631" t="str">
        <f t="shared" si="113"/>
        <v/>
      </c>
      <c r="AW22" s="632" t="str">
        <f t="shared" si="113"/>
        <v>···</v>
      </c>
      <c r="AX22" s="631" t="str">
        <f t="shared" si="113"/>
        <v/>
      </c>
      <c r="AY22" s="632" t="str">
        <f t="shared" si="113"/>
        <v>··</v>
      </c>
      <c r="AZ22" s="631" t="str">
        <f t="shared" si="113"/>
        <v/>
      </c>
      <c r="BA22" s="632" t="str">
        <f t="shared" si="113"/>
        <v/>
      </c>
      <c r="BB22" s="631" t="str">
        <f t="shared" si="113"/>
        <v>··</v>
      </c>
      <c r="BC22" s="632" t="str">
        <f t="shared" si="113"/>
        <v/>
      </c>
      <c r="BD22" s="631" t="str">
        <f t="shared" si="113"/>
        <v/>
      </c>
      <c r="BE22" s="632" t="str">
        <f t="shared" ref="BE22:BI53" si="114">VLOOKUP(18&amp;$AO22,$A$6:$V$30000,BE$3,0)</f>
        <v>·</v>
      </c>
      <c r="BF22" s="631" t="str">
        <f t="shared" si="10"/>
        <v/>
      </c>
      <c r="BG22" s="632" t="str">
        <f t="shared" si="10"/>
        <v>···</v>
      </c>
      <c r="BH22" s="631" t="str">
        <f t="shared" si="10"/>
        <v/>
      </c>
      <c r="BI22" s="632" t="str">
        <f t="shared" si="10"/>
        <v/>
      </c>
      <c r="BJ22" s="544">
        <f t="shared" si="11"/>
        <v>0</v>
      </c>
      <c r="BK22" s="545">
        <f t="shared" si="12"/>
        <v>0</v>
      </c>
      <c r="BL22" s="544">
        <f t="shared" si="13"/>
        <v>0</v>
      </c>
      <c r="BM22" s="545">
        <f t="shared" si="14"/>
        <v>0</v>
      </c>
      <c r="BN22" s="544">
        <f t="shared" si="15"/>
        <v>0</v>
      </c>
      <c r="BO22" s="545">
        <f t="shared" si="16"/>
        <v>3</v>
      </c>
      <c r="BP22" s="544">
        <f t="shared" si="17"/>
        <v>0</v>
      </c>
      <c r="BQ22" s="545">
        <f t="shared" si="18"/>
        <v>20</v>
      </c>
      <c r="BR22" s="544">
        <f t="shared" si="19"/>
        <v>0</v>
      </c>
      <c r="BS22" s="545">
        <f t="shared" si="20"/>
        <v>3</v>
      </c>
      <c r="BT22" s="544">
        <f t="shared" si="21"/>
        <v>0</v>
      </c>
      <c r="BU22" s="545">
        <f t="shared" si="22"/>
        <v>0</v>
      </c>
      <c r="BV22" s="544">
        <f t="shared" si="23"/>
        <v>10</v>
      </c>
      <c r="BW22" s="545">
        <f t="shared" si="24"/>
        <v>0</v>
      </c>
      <c r="BX22" s="544">
        <f t="shared" si="25"/>
        <v>0</v>
      </c>
      <c r="BY22" s="545">
        <f t="shared" si="26"/>
        <v>1</v>
      </c>
      <c r="BZ22" s="544">
        <f t="shared" si="27"/>
        <v>0</v>
      </c>
      <c r="CA22" s="545">
        <f t="shared" si="28"/>
        <v>20</v>
      </c>
      <c r="CB22" s="544">
        <f t="shared" si="29"/>
        <v>0</v>
      </c>
      <c r="CC22" s="546">
        <f t="shared" si="30"/>
        <v>0</v>
      </c>
      <c r="CD22" s="547">
        <f t="shared" si="31"/>
        <v>7.1</v>
      </c>
      <c r="CE22" s="548">
        <f t="shared" si="32"/>
        <v>15.9</v>
      </c>
      <c r="CF22" s="547">
        <f t="shared" si="33"/>
        <v>7.2</v>
      </c>
      <c r="CG22" s="548">
        <f t="shared" si="34"/>
        <v>21</v>
      </c>
      <c r="CH22" s="547">
        <f t="shared" si="35"/>
        <v>11.7</v>
      </c>
      <c r="CI22" s="548">
        <f t="shared" si="36"/>
        <v>21.2</v>
      </c>
      <c r="CJ22" s="547">
        <f t="shared" si="37"/>
        <v>14.2</v>
      </c>
      <c r="CK22" s="548">
        <f t="shared" si="38"/>
        <v>18.2</v>
      </c>
      <c r="CL22" s="547">
        <f t="shared" si="39"/>
        <v>13.4</v>
      </c>
      <c r="CM22" s="548">
        <f t="shared" si="40"/>
        <v>17.100000000000001</v>
      </c>
      <c r="CN22" s="547">
        <f t="shared" si="41"/>
        <v>9.6999999999999993</v>
      </c>
      <c r="CO22" s="548">
        <f t="shared" si="42"/>
        <v>22.1</v>
      </c>
      <c r="CP22" s="547">
        <f t="shared" si="43"/>
        <v>14.9</v>
      </c>
      <c r="CQ22" s="548">
        <f t="shared" si="44"/>
        <v>21.8</v>
      </c>
      <c r="CR22" s="547">
        <f t="shared" si="45"/>
        <v>11.6</v>
      </c>
      <c r="CS22" s="548">
        <f t="shared" si="46"/>
        <v>22.8</v>
      </c>
      <c r="CT22" s="547">
        <f t="shared" si="47"/>
        <v>12.1</v>
      </c>
      <c r="CU22" s="548">
        <f t="shared" si="48"/>
        <v>19.3</v>
      </c>
      <c r="CV22" s="547">
        <f t="shared" si="49"/>
        <v>10.3</v>
      </c>
      <c r="CW22" s="548">
        <f t="shared" si="50"/>
        <v>17.8</v>
      </c>
      <c r="CX22" s="547">
        <f t="shared" si="51"/>
        <v>5.0999999999999996</v>
      </c>
      <c r="CY22" s="548">
        <f t="shared" si="52"/>
        <v>22.9</v>
      </c>
      <c r="CZ22" s="547">
        <f t="shared" si="53"/>
        <v>5.2</v>
      </c>
      <c r="DA22" s="548">
        <f t="shared" si="54"/>
        <v>36</v>
      </c>
      <c r="DB22" s="547">
        <f t="shared" si="55"/>
        <v>9.6999999999999993</v>
      </c>
      <c r="DC22" s="548">
        <f t="shared" si="56"/>
        <v>27.2</v>
      </c>
      <c r="DD22" s="547">
        <f t="shared" si="57"/>
        <v>12.2</v>
      </c>
      <c r="DE22" s="548">
        <f t="shared" si="58"/>
        <v>22.2</v>
      </c>
      <c r="DF22" s="547">
        <f t="shared" si="59"/>
        <v>11.4</v>
      </c>
      <c r="DG22" s="548">
        <f t="shared" si="60"/>
        <v>23.1</v>
      </c>
      <c r="DH22" s="547">
        <f t="shared" si="61"/>
        <v>7.6999999999999993</v>
      </c>
      <c r="DI22" s="548">
        <f t="shared" si="62"/>
        <v>36.1</v>
      </c>
      <c r="DJ22" s="547">
        <f t="shared" si="63"/>
        <v>12.9</v>
      </c>
      <c r="DK22" s="548">
        <f t="shared" si="64"/>
        <v>35.799999999999997</v>
      </c>
      <c r="DL22" s="547">
        <f t="shared" si="65"/>
        <v>9.6</v>
      </c>
      <c r="DM22" s="548">
        <f t="shared" si="66"/>
        <v>37.799999999999997</v>
      </c>
      <c r="DN22" s="547">
        <f t="shared" si="67"/>
        <v>10.1</v>
      </c>
      <c r="DO22" s="548">
        <f t="shared" si="68"/>
        <v>26.3</v>
      </c>
      <c r="DP22" s="547">
        <f t="shared" si="69"/>
        <v>8.3000000000000007</v>
      </c>
      <c r="DQ22" s="548">
        <f t="shared" si="70"/>
        <v>24.6</v>
      </c>
      <c r="DR22" s="549">
        <f t="shared" si="71"/>
        <v>7</v>
      </c>
      <c r="DS22" s="550">
        <f t="shared" si="72"/>
        <v>9</v>
      </c>
      <c r="DT22" s="549">
        <f t="shared" si="73"/>
        <v>9</v>
      </c>
      <c r="DU22" s="550">
        <f t="shared" si="74"/>
        <v>7</v>
      </c>
      <c r="DV22" s="549">
        <f t="shared" si="75"/>
        <v>9</v>
      </c>
      <c r="DW22" s="550">
        <f t="shared" si="76"/>
        <v>11</v>
      </c>
      <c r="DX22" s="549">
        <f t="shared" si="77"/>
        <v>4</v>
      </c>
      <c r="DY22" s="550">
        <f t="shared" si="78"/>
        <v>10</v>
      </c>
      <c r="DZ22" s="549">
        <f t="shared" si="79"/>
        <v>13</v>
      </c>
      <c r="EA22" s="550">
        <f t="shared" si="80"/>
        <v>10</v>
      </c>
      <c r="EB22" s="549">
        <f t="shared" si="81"/>
        <v>4</v>
      </c>
      <c r="EC22" s="550">
        <f t="shared" si="82"/>
        <v>5</v>
      </c>
      <c r="ED22" s="549">
        <f t="shared" si="83"/>
        <v>11</v>
      </c>
      <c r="EE22" s="550">
        <f t="shared" si="84"/>
        <v>10</v>
      </c>
      <c r="EF22" s="549">
        <f t="shared" si="85"/>
        <v>8</v>
      </c>
      <c r="EG22" s="550">
        <f t="shared" si="86"/>
        <v>8</v>
      </c>
      <c r="EH22" s="549">
        <f t="shared" si="87"/>
        <v>6</v>
      </c>
      <c r="EI22" s="550">
        <f t="shared" si="88"/>
        <v>9</v>
      </c>
      <c r="EJ22" s="549">
        <f t="shared" si="89"/>
        <v>11</v>
      </c>
      <c r="EK22" s="550">
        <f t="shared" si="90"/>
        <v>11</v>
      </c>
      <c r="EL22" s="697">
        <f t="shared" si="91"/>
        <v>0</v>
      </c>
      <c r="EM22" s="698">
        <f t="shared" si="92"/>
        <v>0</v>
      </c>
      <c r="EN22" s="699">
        <f t="shared" si="93"/>
        <v>0</v>
      </c>
      <c r="EO22" s="698">
        <f t="shared" si="94"/>
        <v>0</v>
      </c>
      <c r="EP22" s="699">
        <f t="shared" si="95"/>
        <v>0</v>
      </c>
      <c r="EQ22" s="698">
        <f t="shared" si="96"/>
        <v>0</v>
      </c>
      <c r="ER22" s="699">
        <f t="shared" si="97"/>
        <v>0</v>
      </c>
      <c r="ES22" s="698">
        <f t="shared" si="98"/>
        <v>0</v>
      </c>
      <c r="ET22" s="699">
        <f t="shared" si="99"/>
        <v>0</v>
      </c>
      <c r="EU22" s="698">
        <f t="shared" si="100"/>
        <v>0</v>
      </c>
      <c r="EV22" s="699">
        <f t="shared" si="101"/>
        <v>0</v>
      </c>
      <c r="EW22" s="698">
        <f t="shared" si="102"/>
        <v>0</v>
      </c>
      <c r="EX22" s="699">
        <f t="shared" si="103"/>
        <v>0</v>
      </c>
      <c r="EY22" s="698">
        <f t="shared" si="104"/>
        <v>0</v>
      </c>
      <c r="EZ22" s="699">
        <f t="shared" si="105"/>
        <v>0</v>
      </c>
      <c r="FA22" s="698">
        <f t="shared" si="106"/>
        <v>0</v>
      </c>
      <c r="FB22" s="699">
        <f t="shared" si="107"/>
        <v>0</v>
      </c>
      <c r="FC22" s="698">
        <f t="shared" si="108"/>
        <v>0</v>
      </c>
      <c r="FD22" s="699">
        <f t="shared" si="109"/>
        <v>0</v>
      </c>
      <c r="FE22" s="700">
        <f t="shared" si="110"/>
        <v>0</v>
      </c>
      <c r="FG22" s="1144">
        <v>2</v>
      </c>
      <c r="FI22" s="1242">
        <v>18</v>
      </c>
      <c r="FJ22" s="1243" t="str">
        <f t="shared" si="111"/>
        <v xml:space="preserve"> Вт 13 авг - день(09:00-21:00)</v>
      </c>
      <c r="FK22" s="1245" t="s">
        <v>3756</v>
      </c>
      <c r="FL22" s="1273">
        <f>FL21</f>
        <v>43690.375</v>
      </c>
      <c r="FU22" s="91" t="str">
        <f>Ст.прогноза!C19</f>
        <v>Московская</v>
      </c>
      <c r="FV22" s="91" t="str">
        <f>Ст.прогноза!D19</f>
        <v>Смоленский</v>
      </c>
      <c r="FW22" s="117" t="str">
        <f t="shared" si="6"/>
        <v>Смоленск</v>
      </c>
      <c r="FX22" s="1305">
        <v>54.75</v>
      </c>
      <c r="FY22" s="1305">
        <v>32.067</v>
      </c>
      <c r="FZ22" s="1281">
        <f t="shared" si="112"/>
        <v>18.2</v>
      </c>
      <c r="GA22" s="1281">
        <f t="shared" si="7"/>
        <v>22.2</v>
      </c>
    </row>
    <row r="23" spans="1:183" x14ac:dyDescent="0.25">
      <c r="A23" t="s">
        <v>3410</v>
      </c>
      <c r="B23" t="s">
        <v>3411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AK23" s="1122">
        <f t="shared" si="8"/>
        <v>43682.875</v>
      </c>
      <c r="AM23" s="517">
        <v>23</v>
      </c>
      <c r="AN23" s="543">
        <f>Ст.прогноза!B20</f>
        <v>18</v>
      </c>
      <c r="AO23" s="117" t="str">
        <f>Ст.прогноза!E20</f>
        <v>Брянск</v>
      </c>
      <c r="AP23" s="631" t="str">
        <f t="shared" ref="AP23:BD39" si="115">VLOOKUP(18&amp;$AO23,$A$6:$V$30000,AP$3,0)</f>
        <v/>
      </c>
      <c r="AQ23" s="632" t="str">
        <f t="shared" si="115"/>
        <v>·</v>
      </c>
      <c r="AR23" s="631" t="str">
        <f t="shared" si="115"/>
        <v/>
      </c>
      <c r="AS23" s="632" t="str">
        <f t="shared" si="115"/>
        <v/>
      </c>
      <c r="AT23" s="631" t="str">
        <f t="shared" si="115"/>
        <v>·</v>
      </c>
      <c r="AU23" s="632" t="str">
        <f t="shared" si="115"/>
        <v>··</v>
      </c>
      <c r="AV23" s="631" t="str">
        <f t="shared" si="115"/>
        <v>·</v>
      </c>
      <c r="AW23" s="632" t="str">
        <f t="shared" si="115"/>
        <v>···</v>
      </c>
      <c r="AX23" s="631" t="str">
        <f t="shared" si="115"/>
        <v/>
      </c>
      <c r="AY23" s="632" t="str">
        <f t="shared" si="115"/>
        <v>··</v>
      </c>
      <c r="AZ23" s="631" t="str">
        <f t="shared" si="115"/>
        <v/>
      </c>
      <c r="BA23" s="632" t="str">
        <f t="shared" si="115"/>
        <v/>
      </c>
      <c r="BB23" s="631" t="str">
        <f t="shared" si="115"/>
        <v>···</v>
      </c>
      <c r="BC23" s="632" t="str">
        <f t="shared" si="115"/>
        <v/>
      </c>
      <c r="BD23" s="631" t="str">
        <f t="shared" si="115"/>
        <v/>
      </c>
      <c r="BE23" s="632" t="str">
        <f t="shared" si="114"/>
        <v/>
      </c>
      <c r="BF23" s="631" t="str">
        <f t="shared" si="10"/>
        <v/>
      </c>
      <c r="BG23" s="632" t="str">
        <f t="shared" si="10"/>
        <v>·</v>
      </c>
      <c r="BH23" s="631" t="str">
        <f t="shared" si="10"/>
        <v>··</v>
      </c>
      <c r="BI23" s="632" t="str">
        <f t="shared" si="10"/>
        <v>·</v>
      </c>
      <c r="BJ23" s="544">
        <f t="shared" si="11"/>
        <v>0</v>
      </c>
      <c r="BK23" s="545">
        <f t="shared" si="12"/>
        <v>2</v>
      </c>
      <c r="BL23" s="544">
        <f t="shared" si="13"/>
        <v>0</v>
      </c>
      <c r="BM23" s="545">
        <f t="shared" si="14"/>
        <v>0</v>
      </c>
      <c r="BN23" s="544">
        <f t="shared" si="15"/>
        <v>2</v>
      </c>
      <c r="BO23" s="545">
        <f t="shared" si="16"/>
        <v>3</v>
      </c>
      <c r="BP23" s="544">
        <f t="shared" si="17"/>
        <v>1</v>
      </c>
      <c r="BQ23" s="545">
        <f t="shared" si="18"/>
        <v>20</v>
      </c>
      <c r="BR23" s="544">
        <f t="shared" si="19"/>
        <v>0</v>
      </c>
      <c r="BS23" s="545">
        <f t="shared" si="20"/>
        <v>3</v>
      </c>
      <c r="BT23" s="544">
        <f t="shared" si="21"/>
        <v>0</v>
      </c>
      <c r="BU23" s="545">
        <f t="shared" si="22"/>
        <v>0</v>
      </c>
      <c r="BV23" s="544">
        <f t="shared" si="23"/>
        <v>20</v>
      </c>
      <c r="BW23" s="545">
        <f t="shared" si="24"/>
        <v>0</v>
      </c>
      <c r="BX23" s="544">
        <f t="shared" si="25"/>
        <v>0</v>
      </c>
      <c r="BY23" s="545">
        <f t="shared" si="26"/>
        <v>0</v>
      </c>
      <c r="BZ23" s="544">
        <f t="shared" si="27"/>
        <v>0</v>
      </c>
      <c r="CA23" s="545">
        <f t="shared" si="28"/>
        <v>1</v>
      </c>
      <c r="CB23" s="544">
        <f t="shared" si="29"/>
        <v>10</v>
      </c>
      <c r="CC23" s="546">
        <f t="shared" si="30"/>
        <v>2</v>
      </c>
      <c r="CD23" s="547">
        <f t="shared" si="31"/>
        <v>5.3</v>
      </c>
      <c r="CE23" s="548">
        <f t="shared" si="32"/>
        <v>15.2</v>
      </c>
      <c r="CF23" s="547">
        <f t="shared" si="33"/>
        <v>7.6</v>
      </c>
      <c r="CG23" s="548">
        <f t="shared" si="34"/>
        <v>21.8</v>
      </c>
      <c r="CH23" s="547">
        <f t="shared" si="35"/>
        <v>10.199999999999999</v>
      </c>
      <c r="CI23" s="548">
        <f t="shared" si="36"/>
        <v>25.3</v>
      </c>
      <c r="CJ23" s="547">
        <f t="shared" si="37"/>
        <v>15.6</v>
      </c>
      <c r="CK23" s="548">
        <f t="shared" si="38"/>
        <v>18.8</v>
      </c>
      <c r="CL23" s="547">
        <f t="shared" si="39"/>
        <v>14</v>
      </c>
      <c r="CM23" s="548">
        <f t="shared" si="40"/>
        <v>20</v>
      </c>
      <c r="CN23" s="547">
        <f t="shared" si="41"/>
        <v>9.4</v>
      </c>
      <c r="CO23" s="548">
        <f t="shared" si="42"/>
        <v>24.2</v>
      </c>
      <c r="CP23" s="547">
        <f t="shared" si="43"/>
        <v>14.6</v>
      </c>
      <c r="CQ23" s="548">
        <f t="shared" si="44"/>
        <v>24</v>
      </c>
      <c r="CR23" s="547">
        <f t="shared" si="45"/>
        <v>12.2</v>
      </c>
      <c r="CS23" s="548">
        <f t="shared" si="46"/>
        <v>24.6</v>
      </c>
      <c r="CT23" s="547">
        <f t="shared" si="47"/>
        <v>12.3</v>
      </c>
      <c r="CU23" s="548">
        <f t="shared" si="48"/>
        <v>26.4</v>
      </c>
      <c r="CV23" s="547">
        <f t="shared" si="49"/>
        <v>14.8</v>
      </c>
      <c r="CW23" s="548">
        <f t="shared" si="50"/>
        <v>18.600000000000001</v>
      </c>
      <c r="CX23" s="547">
        <f t="shared" si="51"/>
        <v>3.3</v>
      </c>
      <c r="CY23" s="548">
        <f t="shared" si="52"/>
        <v>19.2</v>
      </c>
      <c r="CZ23" s="547">
        <f t="shared" si="53"/>
        <v>5.6</v>
      </c>
      <c r="DA23" s="548">
        <f t="shared" si="54"/>
        <v>36.799999999999997</v>
      </c>
      <c r="DB23" s="547">
        <f t="shared" si="55"/>
        <v>8.1999999999999993</v>
      </c>
      <c r="DC23" s="548">
        <f t="shared" si="56"/>
        <v>38.299999999999997</v>
      </c>
      <c r="DD23" s="547">
        <f t="shared" si="57"/>
        <v>13.6</v>
      </c>
      <c r="DE23" s="548">
        <f t="shared" si="58"/>
        <v>22.4</v>
      </c>
      <c r="DF23" s="547">
        <f t="shared" si="59"/>
        <v>12</v>
      </c>
      <c r="DG23" s="548">
        <f t="shared" si="60"/>
        <v>30</v>
      </c>
      <c r="DH23" s="547">
        <f t="shared" si="61"/>
        <v>7.4</v>
      </c>
      <c r="DI23" s="548">
        <f t="shared" si="62"/>
        <v>39.200000000000003</v>
      </c>
      <c r="DJ23" s="547">
        <f t="shared" si="63"/>
        <v>12.6</v>
      </c>
      <c r="DK23" s="548">
        <f t="shared" si="64"/>
        <v>39</v>
      </c>
      <c r="DL23" s="547">
        <f t="shared" si="65"/>
        <v>10.199999999999999</v>
      </c>
      <c r="DM23" s="548">
        <f t="shared" si="66"/>
        <v>39.6</v>
      </c>
      <c r="DN23" s="547">
        <f t="shared" si="67"/>
        <v>10.3</v>
      </c>
      <c r="DO23" s="548">
        <f t="shared" si="68"/>
        <v>39.4</v>
      </c>
      <c r="DP23" s="547">
        <f t="shared" si="69"/>
        <v>12.8</v>
      </c>
      <c r="DQ23" s="548">
        <f t="shared" si="70"/>
        <v>28.6</v>
      </c>
      <c r="DR23" s="549">
        <f t="shared" si="71"/>
        <v>8</v>
      </c>
      <c r="DS23" s="550">
        <f t="shared" si="72"/>
        <v>9</v>
      </c>
      <c r="DT23" s="549">
        <f t="shared" si="73"/>
        <v>9</v>
      </c>
      <c r="DU23" s="550">
        <f t="shared" si="74"/>
        <v>7</v>
      </c>
      <c r="DV23" s="549">
        <f t="shared" si="75"/>
        <v>4</v>
      </c>
      <c r="DW23" s="550">
        <f t="shared" si="76"/>
        <v>11</v>
      </c>
      <c r="DX23" s="549">
        <f t="shared" si="77"/>
        <v>9</v>
      </c>
      <c r="DY23" s="550">
        <f t="shared" si="78"/>
        <v>13</v>
      </c>
      <c r="DZ23" s="549">
        <f t="shared" si="79"/>
        <v>15</v>
      </c>
      <c r="EA23" s="550">
        <f t="shared" si="80"/>
        <v>11</v>
      </c>
      <c r="EB23" s="549">
        <f t="shared" si="81"/>
        <v>4</v>
      </c>
      <c r="EC23" s="550">
        <f t="shared" si="82"/>
        <v>4</v>
      </c>
      <c r="ED23" s="549">
        <f t="shared" si="83"/>
        <v>10</v>
      </c>
      <c r="EE23" s="550">
        <f t="shared" si="84"/>
        <v>10</v>
      </c>
      <c r="EF23" s="549">
        <f t="shared" si="85"/>
        <v>7</v>
      </c>
      <c r="EG23" s="550">
        <f t="shared" si="86"/>
        <v>8</v>
      </c>
      <c r="EH23" s="549">
        <f t="shared" si="87"/>
        <v>5</v>
      </c>
      <c r="EI23" s="550">
        <f t="shared" si="88"/>
        <v>13</v>
      </c>
      <c r="EJ23" s="549">
        <f t="shared" si="89"/>
        <v>11</v>
      </c>
      <c r="EK23" s="550">
        <f t="shared" si="90"/>
        <v>9</v>
      </c>
      <c r="EL23" s="697">
        <f t="shared" si="91"/>
        <v>0</v>
      </c>
      <c r="EM23" s="698">
        <f t="shared" si="92"/>
        <v>0</v>
      </c>
      <c r="EN23" s="699">
        <f t="shared" si="93"/>
        <v>0</v>
      </c>
      <c r="EO23" s="698">
        <f t="shared" si="94"/>
        <v>0</v>
      </c>
      <c r="EP23" s="699">
        <f t="shared" si="95"/>
        <v>0</v>
      </c>
      <c r="EQ23" s="698">
        <f t="shared" si="96"/>
        <v>0</v>
      </c>
      <c r="ER23" s="699">
        <f t="shared" si="97"/>
        <v>0</v>
      </c>
      <c r="ES23" s="698">
        <f t="shared" si="98"/>
        <v>0</v>
      </c>
      <c r="ET23" s="699">
        <f t="shared" si="99"/>
        <v>0</v>
      </c>
      <c r="EU23" s="698">
        <f t="shared" si="100"/>
        <v>0</v>
      </c>
      <c r="EV23" s="699">
        <f t="shared" si="101"/>
        <v>0</v>
      </c>
      <c r="EW23" s="698">
        <f t="shared" si="102"/>
        <v>0</v>
      </c>
      <c r="EX23" s="699">
        <f t="shared" si="103"/>
        <v>0</v>
      </c>
      <c r="EY23" s="698">
        <f t="shared" si="104"/>
        <v>0</v>
      </c>
      <c r="EZ23" s="699">
        <f t="shared" si="105"/>
        <v>0</v>
      </c>
      <c r="FA23" s="698">
        <f t="shared" si="106"/>
        <v>0</v>
      </c>
      <c r="FB23" s="699">
        <f t="shared" si="107"/>
        <v>0</v>
      </c>
      <c r="FC23" s="698">
        <f t="shared" si="108"/>
        <v>0</v>
      </c>
      <c r="FD23" s="699">
        <f t="shared" si="109"/>
        <v>0</v>
      </c>
      <c r="FE23" s="700">
        <f t="shared" si="110"/>
        <v>0</v>
      </c>
      <c r="FG23" s="690" t="s">
        <v>2357</v>
      </c>
      <c r="FI23" s="1248">
        <v>19</v>
      </c>
      <c r="FJ23" s="1243" t="str">
        <f t="shared" si="111"/>
        <v xml:space="preserve"> Ср 14 авг - ночь(21:00-09:00)</v>
      </c>
      <c r="FK23" s="1165" t="s">
        <v>3757</v>
      </c>
      <c r="FL23" s="1273">
        <f>FL22+24/24</f>
        <v>43691.375</v>
      </c>
      <c r="FU23" s="91" t="str">
        <f>Ст.прогноза!C20</f>
        <v>Московская</v>
      </c>
      <c r="FV23" s="91" t="str">
        <f>Ст.прогноза!D20</f>
        <v>Брянский</v>
      </c>
      <c r="FW23" s="117" t="str">
        <f t="shared" si="6"/>
        <v>Брянск</v>
      </c>
      <c r="FX23" s="1305">
        <v>53.25</v>
      </c>
      <c r="FY23" s="1305">
        <v>34.317</v>
      </c>
      <c r="FZ23" s="1281">
        <f t="shared" si="112"/>
        <v>18.8</v>
      </c>
      <c r="GA23" s="1281">
        <f t="shared" si="7"/>
        <v>22.4</v>
      </c>
    </row>
    <row r="24" spans="1:183" x14ac:dyDescent="0.25">
      <c r="AK24" s="1122">
        <f t="shared" si="8"/>
        <v>43682.875</v>
      </c>
      <c r="AM24" s="517">
        <v>24</v>
      </c>
      <c r="AN24" s="543">
        <f>Ст.прогноза!B21</f>
        <v>19</v>
      </c>
      <c r="AO24" s="117" t="str">
        <f>Ст.прогноза!E21</f>
        <v>Вязьма</v>
      </c>
      <c r="AP24" s="631" t="str">
        <f t="shared" si="115"/>
        <v/>
      </c>
      <c r="AQ24" s="632" t="str">
        <f t="shared" si="115"/>
        <v>··</v>
      </c>
      <c r="AR24" s="631" t="str">
        <f t="shared" si="115"/>
        <v/>
      </c>
      <c r="AS24" s="632" t="str">
        <f t="shared" si="115"/>
        <v/>
      </c>
      <c r="AT24" s="631" t="str">
        <f t="shared" si="115"/>
        <v/>
      </c>
      <c r="AU24" s="632" t="str">
        <f t="shared" si="115"/>
        <v>·</v>
      </c>
      <c r="AV24" s="631" t="str">
        <f t="shared" si="115"/>
        <v/>
      </c>
      <c r="AW24" s="632" t="str">
        <f t="shared" si="115"/>
        <v>···</v>
      </c>
      <c r="AX24" s="631" t="str">
        <f t="shared" si="115"/>
        <v>··</v>
      </c>
      <c r="AY24" s="632" t="str">
        <f t="shared" si="115"/>
        <v>··</v>
      </c>
      <c r="AZ24" s="631" t="str">
        <f t="shared" si="115"/>
        <v/>
      </c>
      <c r="BA24" s="632" t="str">
        <f t="shared" si="115"/>
        <v/>
      </c>
      <c r="BB24" s="631" t="str">
        <f t="shared" si="115"/>
        <v>··</v>
      </c>
      <c r="BC24" s="632" t="str">
        <f t="shared" si="115"/>
        <v>·</v>
      </c>
      <c r="BD24" s="631" t="str">
        <f t="shared" si="115"/>
        <v/>
      </c>
      <c r="BE24" s="632" t="str">
        <f t="shared" si="114"/>
        <v>·</v>
      </c>
      <c r="BF24" s="631" t="str">
        <f t="shared" si="10"/>
        <v/>
      </c>
      <c r="BG24" s="632" t="str">
        <f t="shared" si="10"/>
        <v>··</v>
      </c>
      <c r="BH24" s="631" t="str">
        <f t="shared" si="10"/>
        <v>···</v>
      </c>
      <c r="BI24" s="632" t="str">
        <f t="shared" si="10"/>
        <v/>
      </c>
      <c r="BJ24" s="544">
        <f t="shared" si="11"/>
        <v>0</v>
      </c>
      <c r="BK24" s="545">
        <f t="shared" si="12"/>
        <v>3</v>
      </c>
      <c r="BL24" s="544">
        <f t="shared" si="13"/>
        <v>0</v>
      </c>
      <c r="BM24" s="545">
        <f t="shared" si="14"/>
        <v>0</v>
      </c>
      <c r="BN24" s="544">
        <f t="shared" si="15"/>
        <v>0</v>
      </c>
      <c r="BO24" s="545">
        <f t="shared" si="16"/>
        <v>2</v>
      </c>
      <c r="BP24" s="544">
        <f t="shared" si="17"/>
        <v>0</v>
      </c>
      <c r="BQ24" s="545">
        <f t="shared" si="18"/>
        <v>20</v>
      </c>
      <c r="BR24" s="544">
        <f t="shared" si="19"/>
        <v>3</v>
      </c>
      <c r="BS24" s="545">
        <f t="shared" si="20"/>
        <v>3</v>
      </c>
      <c r="BT24" s="544">
        <f t="shared" si="21"/>
        <v>0</v>
      </c>
      <c r="BU24" s="545">
        <f t="shared" si="22"/>
        <v>0</v>
      </c>
      <c r="BV24" s="544">
        <f t="shared" si="23"/>
        <v>5</v>
      </c>
      <c r="BW24" s="545">
        <f t="shared" si="24"/>
        <v>2</v>
      </c>
      <c r="BX24" s="544">
        <f t="shared" si="25"/>
        <v>0</v>
      </c>
      <c r="BY24" s="545">
        <f t="shared" si="26"/>
        <v>2</v>
      </c>
      <c r="BZ24" s="544">
        <f t="shared" si="27"/>
        <v>0</v>
      </c>
      <c r="CA24" s="545">
        <f t="shared" si="28"/>
        <v>5</v>
      </c>
      <c r="CB24" s="544">
        <f t="shared" si="29"/>
        <v>20</v>
      </c>
      <c r="CC24" s="546">
        <f t="shared" si="30"/>
        <v>0</v>
      </c>
      <c r="CD24" s="547">
        <f t="shared" si="31"/>
        <v>7</v>
      </c>
      <c r="CE24" s="548">
        <f t="shared" si="32"/>
        <v>13.1</v>
      </c>
      <c r="CF24" s="547">
        <f t="shared" si="33"/>
        <v>8.1</v>
      </c>
      <c r="CG24" s="548">
        <f t="shared" si="34"/>
        <v>20.8</v>
      </c>
      <c r="CH24" s="547">
        <f t="shared" si="35"/>
        <v>9.4</v>
      </c>
      <c r="CI24" s="548">
        <f t="shared" si="36"/>
        <v>23.2</v>
      </c>
      <c r="CJ24" s="547">
        <f t="shared" si="37"/>
        <v>13</v>
      </c>
      <c r="CK24" s="548">
        <f t="shared" si="38"/>
        <v>20.8</v>
      </c>
      <c r="CL24" s="547">
        <f t="shared" si="39"/>
        <v>14.4</v>
      </c>
      <c r="CM24" s="548">
        <f t="shared" si="40"/>
        <v>15.1</v>
      </c>
      <c r="CN24" s="547">
        <f t="shared" si="41"/>
        <v>9.1</v>
      </c>
      <c r="CO24" s="548">
        <f t="shared" si="42"/>
        <v>22.5</v>
      </c>
      <c r="CP24" s="547">
        <f t="shared" si="43"/>
        <v>13.8</v>
      </c>
      <c r="CQ24" s="548">
        <f t="shared" si="44"/>
        <v>22</v>
      </c>
      <c r="CR24" s="547">
        <f t="shared" si="45"/>
        <v>10.5</v>
      </c>
      <c r="CS24" s="548">
        <f t="shared" si="46"/>
        <v>23.1</v>
      </c>
      <c r="CT24" s="547">
        <f t="shared" si="47"/>
        <v>12.2</v>
      </c>
      <c r="CU24" s="548">
        <f t="shared" si="48"/>
        <v>20.7</v>
      </c>
      <c r="CV24" s="547">
        <f t="shared" si="49"/>
        <v>13.7</v>
      </c>
      <c r="CW24" s="548">
        <f t="shared" si="50"/>
        <v>17.7</v>
      </c>
      <c r="CX24" s="547">
        <f t="shared" si="51"/>
        <v>5</v>
      </c>
      <c r="CY24" s="548">
        <f t="shared" si="52"/>
        <v>17.100000000000001</v>
      </c>
      <c r="CZ24" s="547">
        <f t="shared" si="53"/>
        <v>6.1</v>
      </c>
      <c r="DA24" s="548">
        <f t="shared" si="54"/>
        <v>35.799999999999997</v>
      </c>
      <c r="DB24" s="547">
        <f t="shared" si="55"/>
        <v>7.4</v>
      </c>
      <c r="DC24" s="548">
        <f t="shared" si="56"/>
        <v>34.200000000000003</v>
      </c>
      <c r="DD24" s="547">
        <f t="shared" si="57"/>
        <v>11</v>
      </c>
      <c r="DE24" s="548">
        <f t="shared" si="58"/>
        <v>30.8</v>
      </c>
      <c r="DF24" s="547">
        <f t="shared" si="59"/>
        <v>12.4</v>
      </c>
      <c r="DG24" s="548">
        <f t="shared" si="60"/>
        <v>19.100000000000001</v>
      </c>
      <c r="DH24" s="547">
        <f t="shared" si="61"/>
        <v>7.1</v>
      </c>
      <c r="DI24" s="548">
        <f t="shared" si="62"/>
        <v>36.5</v>
      </c>
      <c r="DJ24" s="547">
        <f t="shared" si="63"/>
        <v>11.8</v>
      </c>
      <c r="DK24" s="548">
        <f t="shared" si="64"/>
        <v>35</v>
      </c>
      <c r="DL24" s="547">
        <f t="shared" si="65"/>
        <v>8.5</v>
      </c>
      <c r="DM24" s="548">
        <f t="shared" si="66"/>
        <v>38.1</v>
      </c>
      <c r="DN24" s="547">
        <f t="shared" si="67"/>
        <v>10.199999999999999</v>
      </c>
      <c r="DO24" s="548">
        <f t="shared" si="68"/>
        <v>27.7</v>
      </c>
      <c r="DP24" s="547">
        <f t="shared" si="69"/>
        <v>11.7</v>
      </c>
      <c r="DQ24" s="548">
        <f t="shared" si="70"/>
        <v>24.7</v>
      </c>
      <c r="DR24" s="549">
        <f t="shared" si="71"/>
        <v>8</v>
      </c>
      <c r="DS24" s="550">
        <f t="shared" si="72"/>
        <v>10</v>
      </c>
      <c r="DT24" s="549">
        <f t="shared" si="73"/>
        <v>10</v>
      </c>
      <c r="DU24" s="550">
        <f t="shared" si="74"/>
        <v>9</v>
      </c>
      <c r="DV24" s="549">
        <f t="shared" si="75"/>
        <v>9</v>
      </c>
      <c r="DW24" s="550">
        <f t="shared" si="76"/>
        <v>11</v>
      </c>
      <c r="DX24" s="549">
        <f t="shared" si="77"/>
        <v>8</v>
      </c>
      <c r="DY24" s="550">
        <f t="shared" si="78"/>
        <v>5</v>
      </c>
      <c r="DZ24" s="549">
        <f t="shared" si="79"/>
        <v>13</v>
      </c>
      <c r="EA24" s="550">
        <f t="shared" si="80"/>
        <v>8</v>
      </c>
      <c r="EB24" s="549">
        <f t="shared" si="81"/>
        <v>6</v>
      </c>
      <c r="EC24" s="550">
        <f t="shared" si="82"/>
        <v>4</v>
      </c>
      <c r="ED24" s="549">
        <f t="shared" si="83"/>
        <v>10</v>
      </c>
      <c r="EE24" s="550">
        <f t="shared" si="84"/>
        <v>10</v>
      </c>
      <c r="EF24" s="549">
        <f t="shared" si="85"/>
        <v>9</v>
      </c>
      <c r="EG24" s="550">
        <f t="shared" si="86"/>
        <v>10</v>
      </c>
      <c r="EH24" s="549">
        <f t="shared" si="87"/>
        <v>7</v>
      </c>
      <c r="EI24" s="550">
        <f t="shared" si="88"/>
        <v>7</v>
      </c>
      <c r="EJ24" s="549">
        <f t="shared" si="89"/>
        <v>13</v>
      </c>
      <c r="EK24" s="550">
        <f t="shared" si="90"/>
        <v>11</v>
      </c>
      <c r="EL24" s="697">
        <f t="shared" si="91"/>
        <v>0</v>
      </c>
      <c r="EM24" s="698">
        <f t="shared" si="92"/>
        <v>0</v>
      </c>
      <c r="EN24" s="699">
        <f t="shared" si="93"/>
        <v>0</v>
      </c>
      <c r="EO24" s="698">
        <f t="shared" si="94"/>
        <v>0</v>
      </c>
      <c r="EP24" s="699">
        <f t="shared" si="95"/>
        <v>0</v>
      </c>
      <c r="EQ24" s="698">
        <f t="shared" si="96"/>
        <v>0</v>
      </c>
      <c r="ER24" s="699">
        <f t="shared" si="97"/>
        <v>0</v>
      </c>
      <c r="ES24" s="698">
        <f t="shared" si="98"/>
        <v>0</v>
      </c>
      <c r="ET24" s="699">
        <f t="shared" si="99"/>
        <v>0</v>
      </c>
      <c r="EU24" s="698">
        <f t="shared" si="100"/>
        <v>0</v>
      </c>
      <c r="EV24" s="699">
        <f t="shared" si="101"/>
        <v>0</v>
      </c>
      <c r="EW24" s="698">
        <f t="shared" si="102"/>
        <v>0</v>
      </c>
      <c r="EX24" s="699">
        <f t="shared" si="103"/>
        <v>0</v>
      </c>
      <c r="EY24" s="698">
        <f t="shared" si="104"/>
        <v>0</v>
      </c>
      <c r="EZ24" s="699">
        <f t="shared" si="105"/>
        <v>0</v>
      </c>
      <c r="FA24" s="698">
        <f t="shared" si="106"/>
        <v>0</v>
      </c>
      <c r="FB24" s="699">
        <f t="shared" si="107"/>
        <v>0</v>
      </c>
      <c r="FC24" s="698">
        <f t="shared" si="108"/>
        <v>0</v>
      </c>
      <c r="FD24" s="699">
        <f t="shared" si="109"/>
        <v>0</v>
      </c>
      <c r="FE24" s="700">
        <f t="shared" si="110"/>
        <v>0</v>
      </c>
      <c r="FG24" s="690" t="s">
        <v>2358</v>
      </c>
      <c r="FI24" s="1242">
        <v>20</v>
      </c>
      <c r="FJ24" s="1243" t="str">
        <f t="shared" si="111"/>
        <v xml:space="preserve"> Ср 14 авг - день(09:00-21:00)</v>
      </c>
      <c r="FK24" s="1245" t="s">
        <v>3756</v>
      </c>
      <c r="FL24" s="1273">
        <f>FL23</f>
        <v>43691.375</v>
      </c>
      <c r="FU24" s="91" t="str">
        <f>Ст.прогноза!C21</f>
        <v>Московская</v>
      </c>
      <c r="FV24" s="91" t="str">
        <f>Ст.прогноза!D21</f>
        <v>Смоленский</v>
      </c>
      <c r="FW24" s="117" t="str">
        <f t="shared" si="6"/>
        <v>Вязьма</v>
      </c>
      <c r="FX24" s="1306">
        <v>55.197400000000002</v>
      </c>
      <c r="FY24" s="1306">
        <v>34.317700000000002</v>
      </c>
      <c r="FZ24" s="1281">
        <f t="shared" si="112"/>
        <v>20.8</v>
      </c>
      <c r="GA24" s="1281">
        <f t="shared" si="7"/>
        <v>30.8</v>
      </c>
    </row>
    <row r="25" spans="1:183" ht="13.8" thickBot="1" x14ac:dyDescent="0.3">
      <c r="AK25" s="1122">
        <f xml:space="preserve">  INDEX(Z:Z,MATCH(AO25,Y:Y,0)+1 )</f>
        <v>43682.875</v>
      </c>
      <c r="AM25" s="517">
        <v>25</v>
      </c>
      <c r="AN25" s="543">
        <f>Ст.прогноза!B22</f>
        <v>20</v>
      </c>
      <c r="AO25" s="117" t="str">
        <f>Ст.прогноза!E22</f>
        <v>Ожерелье</v>
      </c>
      <c r="AP25" s="631" t="str">
        <f t="shared" si="115"/>
        <v/>
      </c>
      <c r="AQ25" s="632" t="str">
        <f t="shared" si="115"/>
        <v>··</v>
      </c>
      <c r="AR25" s="631" t="str">
        <f t="shared" si="115"/>
        <v/>
      </c>
      <c r="AS25" s="632" t="str">
        <f t="shared" si="115"/>
        <v/>
      </c>
      <c r="AT25" s="631" t="str">
        <f t="shared" si="115"/>
        <v/>
      </c>
      <c r="AU25" s="632" t="str">
        <f t="shared" si="115"/>
        <v>·</v>
      </c>
      <c r="AV25" s="631" t="str">
        <f t="shared" si="115"/>
        <v/>
      </c>
      <c r="AW25" s="632" t="str">
        <f t="shared" si="115"/>
        <v>··</v>
      </c>
      <c r="AX25" s="631" t="str">
        <f t="shared" si="115"/>
        <v>·</v>
      </c>
      <c r="AY25" s="632" t="str">
        <f t="shared" si="115"/>
        <v/>
      </c>
      <c r="AZ25" s="631" t="str">
        <f t="shared" si="115"/>
        <v/>
      </c>
      <c r="BA25" s="632" t="str">
        <f t="shared" si="115"/>
        <v/>
      </c>
      <c r="BB25" s="631" t="str">
        <f t="shared" si="115"/>
        <v>·</v>
      </c>
      <c r="BC25" s="632" t="str">
        <f t="shared" si="115"/>
        <v>··</v>
      </c>
      <c r="BD25" s="631" t="str">
        <f t="shared" si="115"/>
        <v/>
      </c>
      <c r="BE25" s="632" t="str">
        <f t="shared" si="114"/>
        <v>·</v>
      </c>
      <c r="BF25" s="631" t="str">
        <f t="shared" si="10"/>
        <v/>
      </c>
      <c r="BG25" s="632" t="str">
        <f t="shared" si="10"/>
        <v/>
      </c>
      <c r="BH25" s="631" t="str">
        <f t="shared" si="10"/>
        <v>··</v>
      </c>
      <c r="BI25" s="632" t="str">
        <f t="shared" si="10"/>
        <v/>
      </c>
      <c r="BJ25" s="544">
        <f t="shared" si="11"/>
        <v>0</v>
      </c>
      <c r="BK25" s="545">
        <f t="shared" si="12"/>
        <v>3</v>
      </c>
      <c r="BL25" s="544">
        <f t="shared" si="13"/>
        <v>0</v>
      </c>
      <c r="BM25" s="545">
        <f t="shared" si="14"/>
        <v>0</v>
      </c>
      <c r="BN25" s="544">
        <f t="shared" si="15"/>
        <v>0</v>
      </c>
      <c r="BO25" s="545">
        <f t="shared" si="16"/>
        <v>2</v>
      </c>
      <c r="BP25" s="544">
        <f t="shared" si="17"/>
        <v>0</v>
      </c>
      <c r="BQ25" s="545">
        <f t="shared" si="18"/>
        <v>10</v>
      </c>
      <c r="BR25" s="544">
        <f t="shared" si="19"/>
        <v>2</v>
      </c>
      <c r="BS25" s="545">
        <f t="shared" si="20"/>
        <v>0</v>
      </c>
      <c r="BT25" s="544">
        <f t="shared" si="21"/>
        <v>0</v>
      </c>
      <c r="BU25" s="545">
        <f t="shared" si="22"/>
        <v>0</v>
      </c>
      <c r="BV25" s="544">
        <f t="shared" si="23"/>
        <v>2</v>
      </c>
      <c r="BW25" s="545">
        <f t="shared" si="24"/>
        <v>5</v>
      </c>
      <c r="BX25" s="544">
        <f t="shared" si="25"/>
        <v>0</v>
      </c>
      <c r="BY25" s="545">
        <f t="shared" si="26"/>
        <v>1</v>
      </c>
      <c r="BZ25" s="544">
        <f t="shared" si="27"/>
        <v>0</v>
      </c>
      <c r="CA25" s="545">
        <f t="shared" si="28"/>
        <v>0</v>
      </c>
      <c r="CB25" s="544">
        <f t="shared" si="29"/>
        <v>5</v>
      </c>
      <c r="CC25" s="546">
        <f t="shared" si="30"/>
        <v>0</v>
      </c>
      <c r="CD25" s="547">
        <f t="shared" si="31"/>
        <v>5</v>
      </c>
      <c r="CE25" s="548">
        <f t="shared" si="32"/>
        <v>13.3</v>
      </c>
      <c r="CF25" s="547">
        <f t="shared" si="33"/>
        <v>9.3000000000000007</v>
      </c>
      <c r="CG25" s="548">
        <f t="shared" si="34"/>
        <v>19.399999999999999</v>
      </c>
      <c r="CH25" s="547">
        <f t="shared" si="35"/>
        <v>9.6</v>
      </c>
      <c r="CI25" s="548">
        <f t="shared" si="36"/>
        <v>22.5</v>
      </c>
      <c r="CJ25" s="547">
        <f t="shared" si="37"/>
        <v>14.3</v>
      </c>
      <c r="CK25" s="548">
        <f t="shared" si="38"/>
        <v>22.8</v>
      </c>
      <c r="CL25" s="547">
        <f t="shared" si="39"/>
        <v>16.5</v>
      </c>
      <c r="CM25" s="548">
        <f t="shared" si="40"/>
        <v>18.100000000000001</v>
      </c>
      <c r="CN25" s="547">
        <f t="shared" si="41"/>
        <v>9.6999999999999993</v>
      </c>
      <c r="CO25" s="548">
        <f t="shared" si="42"/>
        <v>21.1</v>
      </c>
      <c r="CP25" s="547">
        <f t="shared" si="43"/>
        <v>12.1</v>
      </c>
      <c r="CQ25" s="548">
        <f t="shared" si="44"/>
        <v>18.399999999999999</v>
      </c>
      <c r="CR25" s="547">
        <f t="shared" si="45"/>
        <v>11.1</v>
      </c>
      <c r="CS25" s="548">
        <f t="shared" si="46"/>
        <v>24.3</v>
      </c>
      <c r="CT25" s="547">
        <f t="shared" si="47"/>
        <v>12.1</v>
      </c>
      <c r="CU25" s="548">
        <f t="shared" si="48"/>
        <v>24.5</v>
      </c>
      <c r="CV25" s="547">
        <f t="shared" si="49"/>
        <v>15.4</v>
      </c>
      <c r="CW25" s="548">
        <f t="shared" si="50"/>
        <v>19.600000000000001</v>
      </c>
      <c r="CX25" s="547">
        <f t="shared" si="51"/>
        <v>3</v>
      </c>
      <c r="CY25" s="548">
        <f t="shared" si="52"/>
        <v>20.3</v>
      </c>
      <c r="CZ25" s="547">
        <f t="shared" si="53"/>
        <v>7.3000000000000007</v>
      </c>
      <c r="DA25" s="548">
        <f t="shared" si="54"/>
        <v>32.4</v>
      </c>
      <c r="DB25" s="547">
        <f t="shared" si="55"/>
        <v>7.6</v>
      </c>
      <c r="DC25" s="548">
        <f t="shared" si="56"/>
        <v>36.5</v>
      </c>
      <c r="DD25" s="547">
        <f t="shared" si="57"/>
        <v>12.3</v>
      </c>
      <c r="DE25" s="548">
        <f t="shared" si="58"/>
        <v>28.8</v>
      </c>
      <c r="DF25" s="547">
        <f t="shared" si="59"/>
        <v>14.5</v>
      </c>
      <c r="DG25" s="548">
        <f t="shared" si="60"/>
        <v>28</v>
      </c>
      <c r="DH25" s="547">
        <f t="shared" si="61"/>
        <v>7.6999999999999993</v>
      </c>
      <c r="DI25" s="548">
        <f t="shared" si="62"/>
        <v>36.1</v>
      </c>
      <c r="DJ25" s="547">
        <f t="shared" si="63"/>
        <v>10.1</v>
      </c>
      <c r="DK25" s="548">
        <f t="shared" si="64"/>
        <v>22.4</v>
      </c>
      <c r="DL25" s="547">
        <f t="shared" si="65"/>
        <v>9.1</v>
      </c>
      <c r="DM25" s="548">
        <f t="shared" si="66"/>
        <v>39.299999999999997</v>
      </c>
      <c r="DN25" s="547">
        <f t="shared" si="67"/>
        <v>10.1</v>
      </c>
      <c r="DO25" s="548">
        <f t="shared" si="68"/>
        <v>35.5</v>
      </c>
      <c r="DP25" s="547">
        <f t="shared" si="69"/>
        <v>13.4</v>
      </c>
      <c r="DQ25" s="548">
        <f t="shared" si="70"/>
        <v>29.6</v>
      </c>
      <c r="DR25" s="549">
        <f t="shared" si="71"/>
        <v>9</v>
      </c>
      <c r="DS25" s="550">
        <f t="shared" si="72"/>
        <v>11</v>
      </c>
      <c r="DT25" s="549">
        <f t="shared" si="73"/>
        <v>11</v>
      </c>
      <c r="DU25" s="550">
        <f t="shared" si="74"/>
        <v>10</v>
      </c>
      <c r="DV25" s="549">
        <f t="shared" si="75"/>
        <v>11</v>
      </c>
      <c r="DW25" s="550">
        <f t="shared" si="76"/>
        <v>10</v>
      </c>
      <c r="DX25" s="549">
        <f t="shared" si="77"/>
        <v>12</v>
      </c>
      <c r="DY25" s="550">
        <f t="shared" si="78"/>
        <v>7</v>
      </c>
      <c r="DZ25" s="549">
        <f t="shared" si="79"/>
        <v>15</v>
      </c>
      <c r="EA25" s="550">
        <f t="shared" si="80"/>
        <v>18</v>
      </c>
      <c r="EB25" s="549">
        <f t="shared" si="81"/>
        <v>10</v>
      </c>
      <c r="EC25" s="550">
        <f t="shared" si="82"/>
        <v>6</v>
      </c>
      <c r="ED25" s="549">
        <f t="shared" si="83"/>
        <v>10</v>
      </c>
      <c r="EE25" s="550">
        <f t="shared" si="84"/>
        <v>11</v>
      </c>
      <c r="EF25" s="549">
        <f t="shared" si="85"/>
        <v>10</v>
      </c>
      <c r="EG25" s="550">
        <f t="shared" si="86"/>
        <v>10</v>
      </c>
      <c r="EH25" s="549">
        <f t="shared" si="87"/>
        <v>9</v>
      </c>
      <c r="EI25" s="550">
        <f t="shared" si="88"/>
        <v>6</v>
      </c>
      <c r="EJ25" s="549">
        <f t="shared" si="89"/>
        <v>14</v>
      </c>
      <c r="EK25" s="550">
        <f t="shared" si="90"/>
        <v>8</v>
      </c>
      <c r="EL25" s="697">
        <f t="shared" si="91"/>
        <v>0</v>
      </c>
      <c r="EM25" s="698">
        <f t="shared" si="92"/>
        <v>0</v>
      </c>
      <c r="EN25" s="699">
        <f t="shared" si="93"/>
        <v>0</v>
      </c>
      <c r="EO25" s="698">
        <f t="shared" si="94"/>
        <v>0</v>
      </c>
      <c r="EP25" s="699">
        <f t="shared" si="95"/>
        <v>0</v>
      </c>
      <c r="EQ25" s="698">
        <f t="shared" si="96"/>
        <v>0</v>
      </c>
      <c r="ER25" s="699">
        <f t="shared" si="97"/>
        <v>0</v>
      </c>
      <c r="ES25" s="698">
        <f t="shared" si="98"/>
        <v>0</v>
      </c>
      <c r="ET25" s="699">
        <f t="shared" si="99"/>
        <v>0</v>
      </c>
      <c r="EU25" s="698">
        <f t="shared" si="100"/>
        <v>0</v>
      </c>
      <c r="EV25" s="699">
        <f t="shared" si="101"/>
        <v>0</v>
      </c>
      <c r="EW25" s="698">
        <f t="shared" si="102"/>
        <v>0</v>
      </c>
      <c r="EX25" s="699">
        <f t="shared" si="103"/>
        <v>0</v>
      </c>
      <c r="EY25" s="698">
        <f t="shared" si="104"/>
        <v>0</v>
      </c>
      <c r="EZ25" s="699">
        <f t="shared" si="105"/>
        <v>0</v>
      </c>
      <c r="FA25" s="698">
        <f t="shared" si="106"/>
        <v>0</v>
      </c>
      <c r="FB25" s="699">
        <f t="shared" si="107"/>
        <v>0</v>
      </c>
      <c r="FC25" s="698">
        <f t="shared" si="108"/>
        <v>0</v>
      </c>
      <c r="FD25" s="699">
        <f t="shared" si="109"/>
        <v>0</v>
      </c>
      <c r="FE25" s="700">
        <f t="shared" si="110"/>
        <v>0</v>
      </c>
      <c r="FG25" s="691"/>
      <c r="FU25" s="1149" t="str">
        <f>Ст.прогноза!C22</f>
        <v>Московская</v>
      </c>
      <c r="FV25" s="1149" t="str">
        <f>Ст.прогноза!D22</f>
        <v>Московско-Курский</v>
      </c>
      <c r="FW25" s="1105" t="str">
        <f t="shared" si="6"/>
        <v>Ожерелье</v>
      </c>
      <c r="FX25" s="1297">
        <v>54.801400000000001</v>
      </c>
      <c r="FY25" s="1297">
        <v>38.2727</v>
      </c>
      <c r="FZ25" s="1282">
        <f t="shared" si="112"/>
        <v>22.8</v>
      </c>
      <c r="GA25" s="1282">
        <f t="shared" si="7"/>
        <v>28.8</v>
      </c>
    </row>
    <row r="26" spans="1:183" x14ac:dyDescent="0.25">
      <c r="B26" t="s">
        <v>3412</v>
      </c>
      <c r="AK26" s="1122">
        <f t="shared" si="8"/>
        <v>43682.875</v>
      </c>
      <c r="AM26" s="517">
        <v>26</v>
      </c>
      <c r="AN26" s="543">
        <f>Ст.прогноза!B23</f>
        <v>21</v>
      </c>
      <c r="AO26" s="117" t="str">
        <f>Ст.прогноза!E23</f>
        <v>Муром</v>
      </c>
      <c r="AP26" s="631" t="str">
        <f t="shared" si="115"/>
        <v/>
      </c>
      <c r="AQ26" s="632" t="str">
        <f t="shared" si="115"/>
        <v/>
      </c>
      <c r="AR26" s="631" t="str">
        <f t="shared" si="115"/>
        <v>·</v>
      </c>
      <c r="AS26" s="632" t="str">
        <f t="shared" si="115"/>
        <v>·</v>
      </c>
      <c r="AT26" s="631" t="str">
        <f t="shared" si="115"/>
        <v/>
      </c>
      <c r="AU26" s="632" t="str">
        <f t="shared" si="115"/>
        <v>··</v>
      </c>
      <c r="AV26" s="631" t="str">
        <f t="shared" si="115"/>
        <v>··</v>
      </c>
      <c r="AW26" s="632" t="str">
        <f t="shared" si="115"/>
        <v>··</v>
      </c>
      <c r="AX26" s="631" t="str">
        <f t="shared" si="115"/>
        <v>·</v>
      </c>
      <c r="AY26" s="632" t="str">
        <f t="shared" si="115"/>
        <v>··</v>
      </c>
      <c r="AZ26" s="631" t="str">
        <f t="shared" si="115"/>
        <v>··</v>
      </c>
      <c r="BA26" s="632" t="str">
        <f t="shared" si="115"/>
        <v/>
      </c>
      <c r="BB26" s="631" t="str">
        <f t="shared" si="115"/>
        <v/>
      </c>
      <c r="BC26" s="632" t="str">
        <f t="shared" si="115"/>
        <v>··</v>
      </c>
      <c r="BD26" s="631" t="str">
        <f t="shared" si="115"/>
        <v>·</v>
      </c>
      <c r="BE26" s="632" t="str">
        <f t="shared" si="114"/>
        <v>··</v>
      </c>
      <c r="BF26" s="631" t="str">
        <f t="shared" si="10"/>
        <v/>
      </c>
      <c r="BG26" s="632" t="str">
        <f t="shared" si="10"/>
        <v/>
      </c>
      <c r="BH26" s="631" t="str">
        <f t="shared" si="10"/>
        <v>·</v>
      </c>
      <c r="BI26" s="632" t="str">
        <f t="shared" si="10"/>
        <v>·</v>
      </c>
      <c r="BJ26" s="544">
        <f t="shared" si="11"/>
        <v>0</v>
      </c>
      <c r="BK26" s="545">
        <f t="shared" si="12"/>
        <v>0</v>
      </c>
      <c r="BL26" s="544">
        <f t="shared" si="13"/>
        <v>1</v>
      </c>
      <c r="BM26" s="545">
        <f t="shared" si="14"/>
        <v>2</v>
      </c>
      <c r="BN26" s="544">
        <f t="shared" si="15"/>
        <v>0</v>
      </c>
      <c r="BO26" s="545">
        <f t="shared" si="16"/>
        <v>5</v>
      </c>
      <c r="BP26" s="544">
        <f t="shared" si="17"/>
        <v>5</v>
      </c>
      <c r="BQ26" s="545">
        <f t="shared" si="18"/>
        <v>5</v>
      </c>
      <c r="BR26" s="544">
        <f t="shared" si="19"/>
        <v>1</v>
      </c>
      <c r="BS26" s="545">
        <f t="shared" si="20"/>
        <v>3</v>
      </c>
      <c r="BT26" s="544">
        <f t="shared" si="21"/>
        <v>3</v>
      </c>
      <c r="BU26" s="545">
        <f t="shared" si="22"/>
        <v>0</v>
      </c>
      <c r="BV26" s="544">
        <f t="shared" si="23"/>
        <v>0</v>
      </c>
      <c r="BW26" s="545">
        <f t="shared" si="24"/>
        <v>10</v>
      </c>
      <c r="BX26" s="544">
        <f t="shared" si="25"/>
        <v>2</v>
      </c>
      <c r="BY26" s="545">
        <f t="shared" si="26"/>
        <v>3</v>
      </c>
      <c r="BZ26" s="544">
        <f t="shared" si="27"/>
        <v>0</v>
      </c>
      <c r="CA26" s="545">
        <f t="shared" si="28"/>
        <v>0</v>
      </c>
      <c r="CB26" s="544">
        <f t="shared" si="29"/>
        <v>2</v>
      </c>
      <c r="CC26" s="546">
        <f t="shared" si="30"/>
        <v>1</v>
      </c>
      <c r="CD26" s="547">
        <f t="shared" si="31"/>
        <v>5.2</v>
      </c>
      <c r="CE26" s="548">
        <f t="shared" si="32"/>
        <v>14</v>
      </c>
      <c r="CF26" s="547">
        <f t="shared" si="33"/>
        <v>8.4</v>
      </c>
      <c r="CG26" s="548">
        <f t="shared" si="34"/>
        <v>15.3</v>
      </c>
      <c r="CH26" s="547">
        <f t="shared" si="35"/>
        <v>7.8</v>
      </c>
      <c r="CI26" s="548">
        <f t="shared" si="36"/>
        <v>22.5</v>
      </c>
      <c r="CJ26" s="547">
        <f t="shared" si="37"/>
        <v>12.6</v>
      </c>
      <c r="CK26" s="548">
        <f t="shared" si="38"/>
        <v>25.7</v>
      </c>
      <c r="CL26" s="547">
        <f t="shared" si="39"/>
        <v>17</v>
      </c>
      <c r="CM26" s="548">
        <f t="shared" si="40"/>
        <v>19.5</v>
      </c>
      <c r="CN26" s="547">
        <f t="shared" si="41"/>
        <v>11.5</v>
      </c>
      <c r="CO26" s="548">
        <f t="shared" si="42"/>
        <v>20.2</v>
      </c>
      <c r="CP26" s="547">
        <f t="shared" si="43"/>
        <v>9.6999999999999993</v>
      </c>
      <c r="CQ26" s="548">
        <f t="shared" si="44"/>
        <v>14.9</v>
      </c>
      <c r="CR26" s="547">
        <f t="shared" si="45"/>
        <v>12</v>
      </c>
      <c r="CS26" s="548">
        <f t="shared" si="46"/>
        <v>24</v>
      </c>
      <c r="CT26" s="547">
        <f t="shared" si="47"/>
        <v>11.9</v>
      </c>
      <c r="CU26" s="548">
        <f t="shared" si="48"/>
        <v>18.5</v>
      </c>
      <c r="CV26" s="547">
        <f t="shared" si="49"/>
        <v>15.5</v>
      </c>
      <c r="CW26" s="548">
        <f t="shared" si="50"/>
        <v>20.9</v>
      </c>
      <c r="CX26" s="547">
        <f t="shared" si="51"/>
        <v>3.2</v>
      </c>
      <c r="CY26" s="548">
        <f t="shared" si="52"/>
        <v>20.2</v>
      </c>
      <c r="CZ26" s="547">
        <f t="shared" si="53"/>
        <v>6.4</v>
      </c>
      <c r="DA26" s="548">
        <f t="shared" si="54"/>
        <v>21.3</v>
      </c>
      <c r="DB26" s="547">
        <f t="shared" si="55"/>
        <v>5.8</v>
      </c>
      <c r="DC26" s="548">
        <f t="shared" si="56"/>
        <v>36.5</v>
      </c>
      <c r="DD26" s="547">
        <f t="shared" si="57"/>
        <v>10.6</v>
      </c>
      <c r="DE26" s="548">
        <f t="shared" si="58"/>
        <v>38.700000000000003</v>
      </c>
      <c r="DF26" s="547">
        <f t="shared" si="59"/>
        <v>15</v>
      </c>
      <c r="DG26" s="548">
        <f t="shared" si="60"/>
        <v>25.5</v>
      </c>
      <c r="DH26" s="547">
        <f t="shared" si="61"/>
        <v>9.5</v>
      </c>
      <c r="DI26" s="548">
        <f t="shared" si="62"/>
        <v>35.200000000000003</v>
      </c>
      <c r="DJ26" s="547">
        <f t="shared" si="63"/>
        <v>7.6999999999999993</v>
      </c>
      <c r="DK26" s="548">
        <f t="shared" si="64"/>
        <v>18.899999999999999</v>
      </c>
      <c r="DL26" s="547">
        <f t="shared" si="65"/>
        <v>10</v>
      </c>
      <c r="DM26" s="548">
        <f t="shared" si="66"/>
        <v>38</v>
      </c>
      <c r="DN26" s="547">
        <f t="shared" si="67"/>
        <v>9.9</v>
      </c>
      <c r="DO26" s="548">
        <f t="shared" si="68"/>
        <v>25</v>
      </c>
      <c r="DP26" s="547">
        <f t="shared" si="69"/>
        <v>13.5</v>
      </c>
      <c r="DQ26" s="548">
        <f t="shared" si="70"/>
        <v>24.9</v>
      </c>
      <c r="DR26" s="549">
        <f t="shared" si="71"/>
        <v>6</v>
      </c>
      <c r="DS26" s="550">
        <f t="shared" si="72"/>
        <v>10</v>
      </c>
      <c r="DT26" s="549">
        <f t="shared" si="73"/>
        <v>10</v>
      </c>
      <c r="DU26" s="550">
        <f t="shared" si="74"/>
        <v>9</v>
      </c>
      <c r="DV26" s="549">
        <f t="shared" si="75"/>
        <v>7</v>
      </c>
      <c r="DW26" s="550">
        <f t="shared" si="76"/>
        <v>9</v>
      </c>
      <c r="DX26" s="549">
        <f t="shared" si="77"/>
        <v>12</v>
      </c>
      <c r="DY26" s="550">
        <f t="shared" si="78"/>
        <v>8</v>
      </c>
      <c r="DZ26" s="549">
        <f t="shared" si="79"/>
        <v>11</v>
      </c>
      <c r="EA26" s="550">
        <f t="shared" si="80"/>
        <v>14</v>
      </c>
      <c r="EB26" s="549">
        <f t="shared" si="81"/>
        <v>13</v>
      </c>
      <c r="EC26" s="550">
        <f t="shared" si="82"/>
        <v>8</v>
      </c>
      <c r="ED26" s="549">
        <f t="shared" si="83"/>
        <v>5</v>
      </c>
      <c r="EE26" s="550">
        <f t="shared" si="84"/>
        <v>10</v>
      </c>
      <c r="EF26" s="549">
        <f t="shared" si="85"/>
        <v>11</v>
      </c>
      <c r="EG26" s="550">
        <f t="shared" si="86"/>
        <v>9</v>
      </c>
      <c r="EH26" s="549">
        <f t="shared" si="87"/>
        <v>9</v>
      </c>
      <c r="EI26" s="550">
        <f t="shared" si="88"/>
        <v>7</v>
      </c>
      <c r="EJ26" s="549">
        <f t="shared" si="89"/>
        <v>13</v>
      </c>
      <c r="EK26" s="550">
        <f t="shared" si="90"/>
        <v>8</v>
      </c>
      <c r="EL26" s="697">
        <f t="shared" si="91"/>
        <v>0</v>
      </c>
      <c r="EM26" s="698">
        <f t="shared" si="92"/>
        <v>0</v>
      </c>
      <c r="EN26" s="699">
        <f t="shared" si="93"/>
        <v>0</v>
      </c>
      <c r="EO26" s="698">
        <f t="shared" si="94"/>
        <v>0</v>
      </c>
      <c r="EP26" s="699">
        <f t="shared" si="95"/>
        <v>0</v>
      </c>
      <c r="EQ26" s="698">
        <f t="shared" si="96"/>
        <v>0</v>
      </c>
      <c r="ER26" s="699">
        <f t="shared" si="97"/>
        <v>0</v>
      </c>
      <c r="ES26" s="698">
        <f t="shared" si="98"/>
        <v>0</v>
      </c>
      <c r="ET26" s="699">
        <f t="shared" si="99"/>
        <v>0</v>
      </c>
      <c r="EU26" s="698">
        <f t="shared" si="100"/>
        <v>0</v>
      </c>
      <c r="EV26" s="699">
        <f t="shared" si="101"/>
        <v>0</v>
      </c>
      <c r="EW26" s="698">
        <f t="shared" si="102"/>
        <v>0</v>
      </c>
      <c r="EX26" s="699">
        <f t="shared" si="103"/>
        <v>0</v>
      </c>
      <c r="EY26" s="698">
        <f t="shared" si="104"/>
        <v>0</v>
      </c>
      <c r="EZ26" s="699">
        <f t="shared" si="105"/>
        <v>0</v>
      </c>
      <c r="FA26" s="698">
        <f t="shared" si="106"/>
        <v>0</v>
      </c>
      <c r="FB26" s="699">
        <f t="shared" si="107"/>
        <v>0</v>
      </c>
      <c r="FC26" s="698">
        <f t="shared" si="108"/>
        <v>0</v>
      </c>
      <c r="FD26" s="699">
        <f t="shared" si="109"/>
        <v>0</v>
      </c>
      <c r="FE26" s="700">
        <f t="shared" si="110"/>
        <v>0</v>
      </c>
      <c r="FG26" s="691"/>
      <c r="FU26" s="1145" t="str">
        <f>Ст.прогноза!C23</f>
        <v>Горьковская</v>
      </c>
      <c r="FV26" s="1145" t="str">
        <f>Ст.прогноза!D23</f>
        <v>Муромский</v>
      </c>
      <c r="FW26" s="1086" t="str">
        <f t="shared" si="6"/>
        <v>Муром</v>
      </c>
      <c r="FX26" s="1307">
        <v>55.58</v>
      </c>
      <c r="FY26" s="1307">
        <v>42.05</v>
      </c>
      <c r="FZ26" s="1284">
        <f t="shared" si="112"/>
        <v>25.7</v>
      </c>
      <c r="GA26" s="1284">
        <f t="shared" si="7"/>
        <v>38.700000000000003</v>
      </c>
    </row>
    <row r="27" spans="1:183" x14ac:dyDescent="0.25">
      <c r="B27" t="s">
        <v>3413</v>
      </c>
      <c r="AK27" s="1122">
        <f t="shared" si="8"/>
        <v>43682.875</v>
      </c>
      <c r="AM27" s="517">
        <v>27</v>
      </c>
      <c r="AN27" s="543">
        <f>Ст.прогноза!B24</f>
        <v>22</v>
      </c>
      <c r="AO27" s="117" t="str">
        <f>Ст.прогноза!E24</f>
        <v>Нижний Новгород</v>
      </c>
      <c r="AP27" s="631" t="str">
        <f t="shared" si="115"/>
        <v/>
      </c>
      <c r="AQ27" s="632" t="str">
        <f t="shared" si="115"/>
        <v/>
      </c>
      <c r="AR27" s="631" t="str">
        <f t="shared" si="115"/>
        <v>·</v>
      </c>
      <c r="AS27" s="632" t="str">
        <f t="shared" si="115"/>
        <v>·</v>
      </c>
      <c r="AT27" s="631" t="str">
        <f t="shared" si="115"/>
        <v/>
      </c>
      <c r="AU27" s="632" t="str">
        <f t="shared" si="115"/>
        <v/>
      </c>
      <c r="AV27" s="631" t="str">
        <f t="shared" si="115"/>
        <v>··</v>
      </c>
      <c r="AW27" s="632" t="str">
        <f t="shared" si="115"/>
        <v>··</v>
      </c>
      <c r="AX27" s="631" t="str">
        <f t="shared" si="115"/>
        <v>···</v>
      </c>
      <c r="AY27" s="632" t="str">
        <f t="shared" si="115"/>
        <v>···</v>
      </c>
      <c r="AZ27" s="631" t="str">
        <f t="shared" si="115"/>
        <v>··</v>
      </c>
      <c r="BA27" s="632" t="str">
        <f t="shared" si="115"/>
        <v/>
      </c>
      <c r="BB27" s="631" t="str">
        <f t="shared" si="115"/>
        <v/>
      </c>
      <c r="BC27" s="632" t="str">
        <f t="shared" si="115"/>
        <v>··</v>
      </c>
      <c r="BD27" s="631" t="str">
        <f t="shared" si="115"/>
        <v/>
      </c>
      <c r="BE27" s="632" t="str">
        <f t="shared" si="114"/>
        <v>·</v>
      </c>
      <c r="BF27" s="631" t="str">
        <f t="shared" si="10"/>
        <v/>
      </c>
      <c r="BG27" s="632" t="str">
        <f t="shared" si="10"/>
        <v/>
      </c>
      <c r="BH27" s="631" t="str">
        <f t="shared" si="10"/>
        <v>··</v>
      </c>
      <c r="BI27" s="632" t="str">
        <f t="shared" si="10"/>
        <v>·</v>
      </c>
      <c r="BJ27" s="544">
        <f t="shared" si="11"/>
        <v>0</v>
      </c>
      <c r="BK27" s="545">
        <f t="shared" si="12"/>
        <v>0</v>
      </c>
      <c r="BL27" s="544">
        <f t="shared" si="13"/>
        <v>2</v>
      </c>
      <c r="BM27" s="545">
        <f t="shared" si="14"/>
        <v>2</v>
      </c>
      <c r="BN27" s="544">
        <f t="shared" si="15"/>
        <v>0</v>
      </c>
      <c r="BO27" s="545">
        <f t="shared" si="16"/>
        <v>0</v>
      </c>
      <c r="BP27" s="544">
        <f t="shared" si="17"/>
        <v>3</v>
      </c>
      <c r="BQ27" s="545">
        <f t="shared" si="18"/>
        <v>3</v>
      </c>
      <c r="BR27" s="544">
        <f t="shared" si="19"/>
        <v>20</v>
      </c>
      <c r="BS27" s="545">
        <f t="shared" si="20"/>
        <v>20</v>
      </c>
      <c r="BT27" s="544">
        <f t="shared" si="21"/>
        <v>3</v>
      </c>
      <c r="BU27" s="545">
        <f t="shared" si="22"/>
        <v>0</v>
      </c>
      <c r="BV27" s="544">
        <f t="shared" si="23"/>
        <v>0</v>
      </c>
      <c r="BW27" s="545">
        <f t="shared" si="24"/>
        <v>10</v>
      </c>
      <c r="BX27" s="544">
        <f t="shared" si="25"/>
        <v>0</v>
      </c>
      <c r="BY27" s="545">
        <f t="shared" si="26"/>
        <v>2</v>
      </c>
      <c r="BZ27" s="544">
        <f t="shared" si="27"/>
        <v>0</v>
      </c>
      <c r="CA27" s="545">
        <f t="shared" si="28"/>
        <v>0</v>
      </c>
      <c r="CB27" s="544">
        <f t="shared" si="29"/>
        <v>3</v>
      </c>
      <c r="CC27" s="546">
        <f t="shared" si="30"/>
        <v>1</v>
      </c>
      <c r="CD27" s="547">
        <f t="shared" si="31"/>
        <v>4.3</v>
      </c>
      <c r="CE27" s="548">
        <f t="shared" si="32"/>
        <v>13.7</v>
      </c>
      <c r="CF27" s="547">
        <f t="shared" si="33"/>
        <v>6.8</v>
      </c>
      <c r="CG27" s="548">
        <f t="shared" si="34"/>
        <v>13.4</v>
      </c>
      <c r="CH27" s="547">
        <f t="shared" si="35"/>
        <v>8</v>
      </c>
      <c r="CI27" s="548">
        <f t="shared" si="36"/>
        <v>22.3</v>
      </c>
      <c r="CJ27" s="547">
        <f t="shared" si="37"/>
        <v>12.2</v>
      </c>
      <c r="CK27" s="548">
        <f t="shared" si="38"/>
        <v>22.3</v>
      </c>
      <c r="CL27" s="547">
        <f t="shared" si="39"/>
        <v>13.9</v>
      </c>
      <c r="CM27" s="548">
        <f t="shared" si="40"/>
        <v>14.2</v>
      </c>
      <c r="CN27" s="547">
        <f t="shared" si="41"/>
        <v>9.3000000000000007</v>
      </c>
      <c r="CO27" s="548">
        <f t="shared" si="42"/>
        <v>19.7</v>
      </c>
      <c r="CP27" s="547">
        <f t="shared" si="43"/>
        <v>8.8000000000000007</v>
      </c>
      <c r="CQ27" s="548">
        <f t="shared" si="44"/>
        <v>17.7</v>
      </c>
      <c r="CR27" s="547">
        <f t="shared" si="45"/>
        <v>13</v>
      </c>
      <c r="CS27" s="548">
        <f t="shared" si="46"/>
        <v>20</v>
      </c>
      <c r="CT27" s="547">
        <f t="shared" si="47"/>
        <v>10.9</v>
      </c>
      <c r="CU27" s="548">
        <f t="shared" si="48"/>
        <v>21.9</v>
      </c>
      <c r="CV27" s="547">
        <f t="shared" si="49"/>
        <v>13.9</v>
      </c>
      <c r="CW27" s="548">
        <f t="shared" si="50"/>
        <v>18.8</v>
      </c>
      <c r="CX27" s="547">
        <f t="shared" si="51"/>
        <v>2.2999999999999998</v>
      </c>
      <c r="CY27" s="548">
        <f t="shared" si="52"/>
        <v>20.7</v>
      </c>
      <c r="CZ27" s="547">
        <f t="shared" si="53"/>
        <v>4.8</v>
      </c>
      <c r="DA27" s="548">
        <f t="shared" si="54"/>
        <v>19.399999999999999</v>
      </c>
      <c r="DB27" s="547">
        <f t="shared" si="55"/>
        <v>6</v>
      </c>
      <c r="DC27" s="548">
        <f t="shared" si="56"/>
        <v>37.299999999999997</v>
      </c>
      <c r="DD27" s="547">
        <f t="shared" si="57"/>
        <v>10.199999999999999</v>
      </c>
      <c r="DE27" s="548">
        <f t="shared" si="58"/>
        <v>29.2</v>
      </c>
      <c r="DF27" s="547">
        <f t="shared" si="59"/>
        <v>11.9</v>
      </c>
      <c r="DG27" s="548">
        <f t="shared" si="60"/>
        <v>18.2</v>
      </c>
      <c r="DH27" s="547">
        <f t="shared" si="61"/>
        <v>7.3000000000000007</v>
      </c>
      <c r="DI27" s="548">
        <f t="shared" si="62"/>
        <v>34.700000000000003</v>
      </c>
      <c r="DJ27" s="547">
        <f t="shared" si="63"/>
        <v>6.8000000000000007</v>
      </c>
      <c r="DK27" s="548">
        <f t="shared" si="64"/>
        <v>21.7</v>
      </c>
      <c r="DL27" s="547">
        <f t="shared" si="65"/>
        <v>11</v>
      </c>
      <c r="DM27" s="548">
        <f t="shared" si="66"/>
        <v>29</v>
      </c>
      <c r="DN27" s="547">
        <f t="shared" si="67"/>
        <v>8.9</v>
      </c>
      <c r="DO27" s="548">
        <f t="shared" si="68"/>
        <v>36.9</v>
      </c>
      <c r="DP27" s="547">
        <f t="shared" si="69"/>
        <v>11.9</v>
      </c>
      <c r="DQ27" s="548">
        <f t="shared" si="70"/>
        <v>22.8</v>
      </c>
      <c r="DR27" s="549">
        <f t="shared" si="71"/>
        <v>5</v>
      </c>
      <c r="DS27" s="550">
        <f t="shared" si="72"/>
        <v>6</v>
      </c>
      <c r="DT27" s="549">
        <f t="shared" si="73"/>
        <v>10</v>
      </c>
      <c r="DU27" s="550">
        <f t="shared" si="74"/>
        <v>11</v>
      </c>
      <c r="DV27" s="549">
        <f t="shared" si="75"/>
        <v>11</v>
      </c>
      <c r="DW27" s="550">
        <f t="shared" si="76"/>
        <v>9</v>
      </c>
      <c r="DX27" s="549">
        <f t="shared" si="77"/>
        <v>12</v>
      </c>
      <c r="DY27" s="550">
        <f t="shared" si="78"/>
        <v>8</v>
      </c>
      <c r="DZ27" s="549">
        <f t="shared" si="79"/>
        <v>10</v>
      </c>
      <c r="EA27" s="550">
        <f t="shared" si="80"/>
        <v>11</v>
      </c>
      <c r="EB27" s="549">
        <f t="shared" si="81"/>
        <v>11</v>
      </c>
      <c r="EC27" s="550">
        <f t="shared" si="82"/>
        <v>9</v>
      </c>
      <c r="ED27" s="549">
        <f t="shared" si="83"/>
        <v>5</v>
      </c>
      <c r="EE27" s="550">
        <f t="shared" si="84"/>
        <v>9</v>
      </c>
      <c r="EF27" s="549">
        <f t="shared" si="85"/>
        <v>9</v>
      </c>
      <c r="EG27" s="550">
        <f t="shared" si="86"/>
        <v>10</v>
      </c>
      <c r="EH27" s="549">
        <f t="shared" si="87"/>
        <v>7</v>
      </c>
      <c r="EI27" s="550">
        <f t="shared" si="88"/>
        <v>4</v>
      </c>
      <c r="EJ27" s="549">
        <f t="shared" si="89"/>
        <v>14</v>
      </c>
      <c r="EK27" s="550">
        <f t="shared" si="90"/>
        <v>9</v>
      </c>
      <c r="EL27" s="697">
        <f t="shared" si="91"/>
        <v>0</v>
      </c>
      <c r="EM27" s="698">
        <f t="shared" si="92"/>
        <v>0</v>
      </c>
      <c r="EN27" s="699">
        <f t="shared" si="93"/>
        <v>0</v>
      </c>
      <c r="EO27" s="698">
        <f t="shared" si="94"/>
        <v>0</v>
      </c>
      <c r="EP27" s="699">
        <f t="shared" si="95"/>
        <v>0</v>
      </c>
      <c r="EQ27" s="698">
        <f t="shared" si="96"/>
        <v>0</v>
      </c>
      <c r="ER27" s="699">
        <f t="shared" si="97"/>
        <v>0</v>
      </c>
      <c r="ES27" s="698">
        <f t="shared" si="98"/>
        <v>0</v>
      </c>
      <c r="ET27" s="699">
        <f t="shared" si="99"/>
        <v>0</v>
      </c>
      <c r="EU27" s="698">
        <f t="shared" si="100"/>
        <v>0</v>
      </c>
      <c r="EV27" s="699">
        <f t="shared" si="101"/>
        <v>0</v>
      </c>
      <c r="EW27" s="698">
        <f t="shared" si="102"/>
        <v>0</v>
      </c>
      <c r="EX27" s="699">
        <f t="shared" si="103"/>
        <v>0</v>
      </c>
      <c r="EY27" s="698">
        <f t="shared" si="104"/>
        <v>0</v>
      </c>
      <c r="EZ27" s="699">
        <f t="shared" si="105"/>
        <v>0</v>
      </c>
      <c r="FA27" s="698">
        <f t="shared" si="106"/>
        <v>0</v>
      </c>
      <c r="FB27" s="699">
        <f t="shared" si="107"/>
        <v>0</v>
      </c>
      <c r="FC27" s="698">
        <f t="shared" si="108"/>
        <v>0</v>
      </c>
      <c r="FD27" s="699">
        <f t="shared" si="109"/>
        <v>0</v>
      </c>
      <c r="FE27" s="700">
        <f t="shared" si="110"/>
        <v>0</v>
      </c>
      <c r="FG27" s="691"/>
      <c r="FU27" s="91" t="str">
        <f>Ст.прогноза!C24</f>
        <v>Горьковская</v>
      </c>
      <c r="FV27" s="91" t="str">
        <f>Ст.прогноза!D24</f>
        <v>Горьковский</v>
      </c>
      <c r="FW27" s="1327" t="str">
        <f t="shared" si="6"/>
        <v>Нижний Новгород</v>
      </c>
      <c r="FX27" s="1308">
        <v>56.267000000000003</v>
      </c>
      <c r="FY27" s="1308">
        <v>44</v>
      </c>
      <c r="FZ27" s="1281">
        <f t="shared" si="112"/>
        <v>22.3</v>
      </c>
      <c r="GA27" s="1281">
        <f t="shared" si="7"/>
        <v>29.2</v>
      </c>
    </row>
    <row r="28" spans="1:183" x14ac:dyDescent="0.25">
      <c r="AK28" s="1122">
        <f t="shared" si="8"/>
        <v>43682.875</v>
      </c>
      <c r="AM28" s="517">
        <v>28</v>
      </c>
      <c r="AN28" s="543">
        <f>Ст.прогноза!B25</f>
        <v>23</v>
      </c>
      <c r="AO28" s="117" t="str">
        <f>Ст.прогноза!E25</f>
        <v>Киров</v>
      </c>
      <c r="AP28" s="631" t="str">
        <f t="shared" si="115"/>
        <v/>
      </c>
      <c r="AQ28" s="632" t="str">
        <f t="shared" si="115"/>
        <v/>
      </c>
      <c r="AR28" s="631" t="str">
        <f t="shared" si="115"/>
        <v/>
      </c>
      <c r="AS28" s="632" t="str">
        <f t="shared" si="115"/>
        <v>·</v>
      </c>
      <c r="AT28" s="631" t="str">
        <f t="shared" si="115"/>
        <v/>
      </c>
      <c r="AU28" s="632" t="str">
        <f t="shared" si="115"/>
        <v>·</v>
      </c>
      <c r="AV28" s="631" t="str">
        <f t="shared" si="115"/>
        <v/>
      </c>
      <c r="AW28" s="632" t="str">
        <f t="shared" si="115"/>
        <v>···</v>
      </c>
      <c r="AX28" s="631" t="str">
        <f t="shared" si="115"/>
        <v/>
      </c>
      <c r="AY28" s="632" t="str">
        <f t="shared" si="115"/>
        <v>··</v>
      </c>
      <c r="AZ28" s="631" t="str">
        <f t="shared" si="115"/>
        <v>··</v>
      </c>
      <c r="BA28" s="632" t="str">
        <f t="shared" si="115"/>
        <v/>
      </c>
      <c r="BB28" s="631" t="str">
        <f t="shared" si="115"/>
        <v/>
      </c>
      <c r="BC28" s="632" t="str">
        <f t="shared" si="115"/>
        <v/>
      </c>
      <c r="BD28" s="631" t="str">
        <f t="shared" si="115"/>
        <v/>
      </c>
      <c r="BE28" s="632" t="str">
        <f t="shared" si="114"/>
        <v>··</v>
      </c>
      <c r="BF28" s="631" t="str">
        <f t="shared" si="10"/>
        <v>··</v>
      </c>
      <c r="BG28" s="632" t="str">
        <f t="shared" si="10"/>
        <v/>
      </c>
      <c r="BH28" s="631" t="str">
        <f t="shared" si="10"/>
        <v/>
      </c>
      <c r="BI28" s="632" t="str">
        <f t="shared" si="10"/>
        <v>··</v>
      </c>
      <c r="BJ28" s="544">
        <f t="shared" si="11"/>
        <v>0</v>
      </c>
      <c r="BK28" s="545">
        <f t="shared" si="12"/>
        <v>0</v>
      </c>
      <c r="BL28" s="544">
        <f t="shared" si="13"/>
        <v>0</v>
      </c>
      <c r="BM28" s="545">
        <f t="shared" si="14"/>
        <v>2</v>
      </c>
      <c r="BN28" s="544">
        <f t="shared" si="15"/>
        <v>0</v>
      </c>
      <c r="BO28" s="545">
        <f t="shared" si="16"/>
        <v>1</v>
      </c>
      <c r="BP28" s="544">
        <f t="shared" si="17"/>
        <v>0</v>
      </c>
      <c r="BQ28" s="545">
        <f t="shared" si="18"/>
        <v>20</v>
      </c>
      <c r="BR28" s="544">
        <f t="shared" si="19"/>
        <v>0</v>
      </c>
      <c r="BS28" s="545">
        <f t="shared" si="20"/>
        <v>5</v>
      </c>
      <c r="BT28" s="544">
        <f t="shared" si="21"/>
        <v>10</v>
      </c>
      <c r="BU28" s="545">
        <f t="shared" si="22"/>
        <v>0</v>
      </c>
      <c r="BV28" s="544">
        <f t="shared" si="23"/>
        <v>0</v>
      </c>
      <c r="BW28" s="545">
        <f t="shared" si="24"/>
        <v>0</v>
      </c>
      <c r="BX28" s="544">
        <f t="shared" si="25"/>
        <v>0</v>
      </c>
      <c r="BY28" s="545">
        <f t="shared" si="26"/>
        <v>5</v>
      </c>
      <c r="BZ28" s="544">
        <f t="shared" si="27"/>
        <v>5</v>
      </c>
      <c r="CA28" s="545">
        <f t="shared" si="28"/>
        <v>0</v>
      </c>
      <c r="CB28" s="544">
        <f t="shared" si="29"/>
        <v>0</v>
      </c>
      <c r="CC28" s="546">
        <f t="shared" si="30"/>
        <v>10</v>
      </c>
      <c r="CD28" s="547">
        <f t="shared" si="31"/>
        <v>5.0999999999999996</v>
      </c>
      <c r="CE28" s="548">
        <f t="shared" si="32"/>
        <v>16.3</v>
      </c>
      <c r="CF28" s="547">
        <f t="shared" si="33"/>
        <v>7.7</v>
      </c>
      <c r="CG28" s="548">
        <f t="shared" si="34"/>
        <v>13.3</v>
      </c>
      <c r="CH28" s="547">
        <f t="shared" si="35"/>
        <v>7.1</v>
      </c>
      <c r="CI28" s="548">
        <f t="shared" si="36"/>
        <v>12.9</v>
      </c>
      <c r="CJ28" s="547">
        <f t="shared" si="37"/>
        <v>6.8</v>
      </c>
      <c r="CK28" s="548">
        <f t="shared" si="38"/>
        <v>14.9</v>
      </c>
      <c r="CL28" s="547">
        <f t="shared" si="39"/>
        <v>6.6</v>
      </c>
      <c r="CM28" s="548">
        <f t="shared" si="40"/>
        <v>13.1</v>
      </c>
      <c r="CN28" s="547">
        <f t="shared" si="41"/>
        <v>9.8000000000000007</v>
      </c>
      <c r="CO28" s="548">
        <f t="shared" si="42"/>
        <v>17.8</v>
      </c>
      <c r="CP28" s="547">
        <f t="shared" si="43"/>
        <v>4.7</v>
      </c>
      <c r="CQ28" s="548">
        <f t="shared" si="44"/>
        <v>18.5</v>
      </c>
      <c r="CR28" s="547">
        <f t="shared" si="45"/>
        <v>9.5</v>
      </c>
      <c r="CS28" s="548">
        <f t="shared" si="46"/>
        <v>16.5</v>
      </c>
      <c r="CT28" s="547">
        <f t="shared" si="47"/>
        <v>8.9</v>
      </c>
      <c r="CU28" s="548">
        <f t="shared" si="48"/>
        <v>17.899999999999999</v>
      </c>
      <c r="CV28" s="547">
        <f t="shared" si="49"/>
        <v>6.4</v>
      </c>
      <c r="CW28" s="548">
        <f t="shared" si="50"/>
        <v>14.3</v>
      </c>
      <c r="CX28" s="547">
        <f t="shared" si="51"/>
        <v>3.0999999999999996</v>
      </c>
      <c r="CY28" s="548">
        <f t="shared" si="52"/>
        <v>27.3</v>
      </c>
      <c r="CZ28" s="547">
        <f t="shared" si="53"/>
        <v>5.7</v>
      </c>
      <c r="DA28" s="548">
        <f t="shared" si="54"/>
        <v>17.3</v>
      </c>
      <c r="DB28" s="547">
        <f t="shared" si="55"/>
        <v>5.0999999999999996</v>
      </c>
      <c r="DC28" s="548">
        <f t="shared" si="56"/>
        <v>16.899999999999999</v>
      </c>
      <c r="DD28" s="547">
        <f t="shared" si="57"/>
        <v>4.8</v>
      </c>
      <c r="DE28" s="548">
        <f t="shared" si="58"/>
        <v>18.2</v>
      </c>
      <c r="DF28" s="547">
        <f t="shared" si="59"/>
        <v>4.5999999999999996</v>
      </c>
      <c r="DG28" s="548">
        <f t="shared" si="60"/>
        <v>17.100000000000001</v>
      </c>
      <c r="DH28" s="547">
        <f t="shared" si="61"/>
        <v>7.8000000000000007</v>
      </c>
      <c r="DI28" s="548">
        <f t="shared" si="62"/>
        <v>30.8</v>
      </c>
      <c r="DJ28" s="547">
        <f t="shared" si="63"/>
        <v>2.7</v>
      </c>
      <c r="DK28" s="548">
        <f t="shared" si="64"/>
        <v>32.5</v>
      </c>
      <c r="DL28" s="547">
        <f t="shared" si="65"/>
        <v>7.5</v>
      </c>
      <c r="DM28" s="548">
        <f t="shared" si="66"/>
        <v>20.5</v>
      </c>
      <c r="DN28" s="547">
        <f t="shared" si="67"/>
        <v>6.9</v>
      </c>
      <c r="DO28" s="548">
        <f t="shared" si="68"/>
        <v>32.9</v>
      </c>
      <c r="DP28" s="547">
        <f t="shared" si="69"/>
        <v>4.4000000000000004</v>
      </c>
      <c r="DQ28" s="548">
        <f t="shared" si="70"/>
        <v>15.5</v>
      </c>
      <c r="DR28" s="549">
        <f t="shared" si="71"/>
        <v>6</v>
      </c>
      <c r="DS28" s="550">
        <f t="shared" si="72"/>
        <v>3</v>
      </c>
      <c r="DT28" s="549">
        <f t="shared" si="73"/>
        <v>11</v>
      </c>
      <c r="DU28" s="550">
        <f t="shared" si="74"/>
        <v>12</v>
      </c>
      <c r="DV28" s="549">
        <f t="shared" si="75"/>
        <v>11</v>
      </c>
      <c r="DW28" s="550">
        <f t="shared" si="76"/>
        <v>11</v>
      </c>
      <c r="DX28" s="549">
        <f t="shared" si="77"/>
        <v>7</v>
      </c>
      <c r="DY28" s="550">
        <f t="shared" si="78"/>
        <v>12</v>
      </c>
      <c r="DZ28" s="549">
        <f t="shared" si="79"/>
        <v>4</v>
      </c>
      <c r="EA28" s="550">
        <f t="shared" si="80"/>
        <v>4</v>
      </c>
      <c r="EB28" s="549">
        <f t="shared" si="81"/>
        <v>9</v>
      </c>
      <c r="EC28" s="550">
        <f t="shared" si="82"/>
        <v>9</v>
      </c>
      <c r="ED28" s="549">
        <f t="shared" si="83"/>
        <v>6</v>
      </c>
      <c r="EE28" s="550">
        <f t="shared" si="84"/>
        <v>7</v>
      </c>
      <c r="EF28" s="549">
        <f t="shared" si="85"/>
        <v>4</v>
      </c>
      <c r="EG28" s="550">
        <f t="shared" si="86"/>
        <v>6</v>
      </c>
      <c r="EH28" s="549">
        <f t="shared" si="87"/>
        <v>9</v>
      </c>
      <c r="EI28" s="550">
        <f t="shared" si="88"/>
        <v>6</v>
      </c>
      <c r="EJ28" s="549">
        <f t="shared" si="89"/>
        <v>9</v>
      </c>
      <c r="EK28" s="550">
        <f t="shared" si="90"/>
        <v>16</v>
      </c>
      <c r="EL28" s="697">
        <f t="shared" si="91"/>
        <v>0</v>
      </c>
      <c r="EM28" s="698">
        <f t="shared" si="92"/>
        <v>0</v>
      </c>
      <c r="EN28" s="699">
        <f t="shared" si="93"/>
        <v>0</v>
      </c>
      <c r="EO28" s="698">
        <f t="shared" si="94"/>
        <v>0</v>
      </c>
      <c r="EP28" s="699">
        <f t="shared" si="95"/>
        <v>0</v>
      </c>
      <c r="EQ28" s="698">
        <f t="shared" si="96"/>
        <v>0</v>
      </c>
      <c r="ER28" s="699">
        <f t="shared" si="97"/>
        <v>0</v>
      </c>
      <c r="ES28" s="698">
        <f t="shared" si="98"/>
        <v>0</v>
      </c>
      <c r="ET28" s="699">
        <f t="shared" si="99"/>
        <v>0</v>
      </c>
      <c r="EU28" s="698">
        <f t="shared" si="100"/>
        <v>0</v>
      </c>
      <c r="EV28" s="699">
        <f t="shared" si="101"/>
        <v>0</v>
      </c>
      <c r="EW28" s="698">
        <f t="shared" si="102"/>
        <v>0</v>
      </c>
      <c r="EX28" s="699">
        <f t="shared" si="103"/>
        <v>0</v>
      </c>
      <c r="EY28" s="698">
        <f t="shared" si="104"/>
        <v>0</v>
      </c>
      <c r="EZ28" s="699">
        <f t="shared" si="105"/>
        <v>0</v>
      </c>
      <c r="FA28" s="698">
        <f t="shared" si="106"/>
        <v>0</v>
      </c>
      <c r="FB28" s="699">
        <f t="shared" si="107"/>
        <v>0</v>
      </c>
      <c r="FC28" s="698">
        <f t="shared" si="108"/>
        <v>0</v>
      </c>
      <c r="FD28" s="699">
        <f t="shared" si="109"/>
        <v>0</v>
      </c>
      <c r="FE28" s="700">
        <f t="shared" si="110"/>
        <v>0</v>
      </c>
      <c r="FG28" s="691"/>
      <c r="FU28" s="91" t="str">
        <f>Ст.прогноза!C25</f>
        <v>Горьковская</v>
      </c>
      <c r="FV28" s="91" t="str">
        <f>Ст.прогноза!D25</f>
        <v>Кировский</v>
      </c>
      <c r="FW28" s="117" t="str">
        <f t="shared" si="6"/>
        <v>Киров</v>
      </c>
      <c r="FX28" s="1309">
        <v>58.6</v>
      </c>
      <c r="FY28" s="1309">
        <v>49.633000000000003</v>
      </c>
      <c r="FZ28" s="1281">
        <f t="shared" si="112"/>
        <v>14.9</v>
      </c>
      <c r="GA28" s="1281">
        <f t="shared" si="7"/>
        <v>18.2</v>
      </c>
    </row>
    <row r="29" spans="1:183" x14ac:dyDescent="0.25">
      <c r="AK29" s="1122">
        <f t="shared" si="8"/>
        <v>43682.875</v>
      </c>
      <c r="AM29" s="517">
        <v>29</v>
      </c>
      <c r="AN29" s="543">
        <f>Ст.прогноза!B26</f>
        <v>24</v>
      </c>
      <c r="AO29" s="117" t="str">
        <f>Ст.прогноза!E26</f>
        <v>Казань</v>
      </c>
      <c r="AP29" s="631" t="str">
        <f t="shared" si="115"/>
        <v>··</v>
      </c>
      <c r="AQ29" s="632" t="str">
        <f t="shared" si="115"/>
        <v>···</v>
      </c>
      <c r="AR29" s="631" t="str">
        <f t="shared" si="115"/>
        <v>·</v>
      </c>
      <c r="AS29" s="632" t="str">
        <f t="shared" si="115"/>
        <v>·</v>
      </c>
      <c r="AT29" s="631" t="str">
        <f t="shared" si="115"/>
        <v/>
      </c>
      <c r="AU29" s="632" t="str">
        <f t="shared" si="115"/>
        <v>·</v>
      </c>
      <c r="AV29" s="631" t="str">
        <f t="shared" si="115"/>
        <v/>
      </c>
      <c r="AW29" s="632" t="str">
        <f t="shared" si="115"/>
        <v>··</v>
      </c>
      <c r="AX29" s="631" t="str">
        <f t="shared" si="115"/>
        <v>·</v>
      </c>
      <c r="AY29" s="632" t="str">
        <f t="shared" si="115"/>
        <v>··</v>
      </c>
      <c r="AZ29" s="631" t="str">
        <f t="shared" si="115"/>
        <v>·</v>
      </c>
      <c r="BA29" s="632" t="str">
        <f t="shared" si="115"/>
        <v>·</v>
      </c>
      <c r="BB29" s="631" t="str">
        <f t="shared" si="115"/>
        <v/>
      </c>
      <c r="BC29" s="632" t="str">
        <f t="shared" si="115"/>
        <v>·</v>
      </c>
      <c r="BD29" s="631" t="str">
        <f t="shared" si="115"/>
        <v>··</v>
      </c>
      <c r="BE29" s="632" t="str">
        <f t="shared" si="114"/>
        <v>··</v>
      </c>
      <c r="BF29" s="631" t="str">
        <f t="shared" si="10"/>
        <v/>
      </c>
      <c r="BG29" s="632" t="str">
        <f t="shared" si="10"/>
        <v/>
      </c>
      <c r="BH29" s="631" t="str">
        <f t="shared" si="10"/>
        <v/>
      </c>
      <c r="BI29" s="632" t="str">
        <f t="shared" si="10"/>
        <v>··</v>
      </c>
      <c r="BJ29" s="544">
        <f t="shared" si="11"/>
        <v>10</v>
      </c>
      <c r="BK29" s="545">
        <f t="shared" si="12"/>
        <v>20</v>
      </c>
      <c r="BL29" s="544">
        <f t="shared" si="13"/>
        <v>1</v>
      </c>
      <c r="BM29" s="545">
        <f t="shared" si="14"/>
        <v>2</v>
      </c>
      <c r="BN29" s="544">
        <f t="shared" si="15"/>
        <v>0</v>
      </c>
      <c r="BO29" s="545">
        <f t="shared" si="16"/>
        <v>1</v>
      </c>
      <c r="BP29" s="544">
        <f t="shared" si="17"/>
        <v>0</v>
      </c>
      <c r="BQ29" s="545">
        <f t="shared" si="18"/>
        <v>10</v>
      </c>
      <c r="BR29" s="544">
        <f t="shared" si="19"/>
        <v>2</v>
      </c>
      <c r="BS29" s="545">
        <f t="shared" si="20"/>
        <v>10</v>
      </c>
      <c r="BT29" s="544">
        <f t="shared" si="21"/>
        <v>1</v>
      </c>
      <c r="BU29" s="545">
        <f t="shared" si="22"/>
        <v>1</v>
      </c>
      <c r="BV29" s="544">
        <f t="shared" si="23"/>
        <v>0</v>
      </c>
      <c r="BW29" s="545">
        <f t="shared" si="24"/>
        <v>1</v>
      </c>
      <c r="BX29" s="544">
        <f t="shared" si="25"/>
        <v>5</v>
      </c>
      <c r="BY29" s="545">
        <f t="shared" si="26"/>
        <v>10</v>
      </c>
      <c r="BZ29" s="544">
        <f t="shared" si="27"/>
        <v>0</v>
      </c>
      <c r="CA29" s="545">
        <f t="shared" si="28"/>
        <v>0</v>
      </c>
      <c r="CB29" s="544">
        <f t="shared" si="29"/>
        <v>0</v>
      </c>
      <c r="CC29" s="546">
        <f t="shared" si="30"/>
        <v>10</v>
      </c>
      <c r="CD29" s="547">
        <f t="shared" si="31"/>
        <v>8.8000000000000007</v>
      </c>
      <c r="CE29" s="548">
        <f t="shared" si="32"/>
        <v>9.5</v>
      </c>
      <c r="CF29" s="547">
        <f t="shared" si="33"/>
        <v>8.1</v>
      </c>
      <c r="CG29" s="548">
        <f t="shared" si="34"/>
        <v>13.3</v>
      </c>
      <c r="CH29" s="547">
        <f t="shared" si="35"/>
        <v>7.9</v>
      </c>
      <c r="CI29" s="548">
        <f t="shared" si="36"/>
        <v>17</v>
      </c>
      <c r="CJ29" s="547">
        <f t="shared" si="37"/>
        <v>9.6</v>
      </c>
      <c r="CK29" s="548">
        <f t="shared" si="38"/>
        <v>18.5</v>
      </c>
      <c r="CL29" s="547">
        <f t="shared" si="39"/>
        <v>11.1</v>
      </c>
      <c r="CM29" s="548">
        <f t="shared" si="40"/>
        <v>18.7</v>
      </c>
      <c r="CN29" s="547">
        <f t="shared" si="41"/>
        <v>11.6</v>
      </c>
      <c r="CO29" s="548">
        <f t="shared" si="42"/>
        <v>16.3</v>
      </c>
      <c r="CP29" s="547">
        <f t="shared" si="43"/>
        <v>5.9</v>
      </c>
      <c r="CQ29" s="548">
        <f t="shared" si="44"/>
        <v>17.899999999999999</v>
      </c>
      <c r="CR29" s="547">
        <f t="shared" si="45"/>
        <v>12.2</v>
      </c>
      <c r="CS29" s="548">
        <f t="shared" si="46"/>
        <v>19.5</v>
      </c>
      <c r="CT29" s="547">
        <f t="shared" si="47"/>
        <v>11.8</v>
      </c>
      <c r="CU29" s="548">
        <f t="shared" si="48"/>
        <v>15.5</v>
      </c>
      <c r="CV29" s="547">
        <f t="shared" si="49"/>
        <v>8.6</v>
      </c>
      <c r="CW29" s="548">
        <f t="shared" si="50"/>
        <v>16.600000000000001</v>
      </c>
      <c r="CX29" s="547">
        <f t="shared" si="51"/>
        <v>6.8000000000000007</v>
      </c>
      <c r="CY29" s="548">
        <f t="shared" si="52"/>
        <v>13.5</v>
      </c>
      <c r="CZ29" s="547">
        <f t="shared" si="53"/>
        <v>6.1</v>
      </c>
      <c r="DA29" s="548">
        <f t="shared" si="54"/>
        <v>17.100000000000001</v>
      </c>
      <c r="DB29" s="547">
        <f t="shared" si="55"/>
        <v>5.9</v>
      </c>
      <c r="DC29" s="548">
        <f t="shared" si="56"/>
        <v>26.8</v>
      </c>
      <c r="DD29" s="547">
        <f t="shared" si="57"/>
        <v>7.6</v>
      </c>
      <c r="DE29" s="548">
        <f t="shared" si="58"/>
        <v>19.8</v>
      </c>
      <c r="DF29" s="547">
        <f t="shared" si="59"/>
        <v>9.1</v>
      </c>
      <c r="DG29" s="548">
        <f t="shared" si="60"/>
        <v>22.7</v>
      </c>
      <c r="DH29" s="547">
        <f t="shared" si="61"/>
        <v>9.6</v>
      </c>
      <c r="DI29" s="548">
        <f t="shared" si="62"/>
        <v>21.9</v>
      </c>
      <c r="DJ29" s="547">
        <f t="shared" si="63"/>
        <v>3.9000000000000004</v>
      </c>
      <c r="DK29" s="548">
        <f t="shared" si="64"/>
        <v>27.7</v>
      </c>
      <c r="DL29" s="547">
        <f t="shared" si="65"/>
        <v>10.199999999999999</v>
      </c>
      <c r="DM29" s="548">
        <f t="shared" si="66"/>
        <v>25.5</v>
      </c>
      <c r="DN29" s="547">
        <f t="shared" si="67"/>
        <v>9.8000000000000007</v>
      </c>
      <c r="DO29" s="548">
        <f t="shared" si="68"/>
        <v>25.5</v>
      </c>
      <c r="DP29" s="547">
        <f t="shared" si="69"/>
        <v>6.6</v>
      </c>
      <c r="DQ29" s="548">
        <f t="shared" si="70"/>
        <v>20.6</v>
      </c>
      <c r="DR29" s="549">
        <f t="shared" si="71"/>
        <v>7</v>
      </c>
      <c r="DS29" s="550">
        <f t="shared" si="72"/>
        <v>15</v>
      </c>
      <c r="DT29" s="549">
        <f t="shared" si="73"/>
        <v>13</v>
      </c>
      <c r="DU29" s="550">
        <f t="shared" si="74"/>
        <v>13</v>
      </c>
      <c r="DV29" s="549">
        <f t="shared" si="75"/>
        <v>12</v>
      </c>
      <c r="DW29" s="550">
        <f t="shared" si="76"/>
        <v>10</v>
      </c>
      <c r="DX29" s="549">
        <f t="shared" si="77"/>
        <v>11</v>
      </c>
      <c r="DY29" s="550">
        <f t="shared" si="78"/>
        <v>14</v>
      </c>
      <c r="DZ29" s="549">
        <f t="shared" si="79"/>
        <v>9</v>
      </c>
      <c r="EA29" s="550">
        <f t="shared" si="80"/>
        <v>15</v>
      </c>
      <c r="EB29" s="549">
        <f t="shared" si="81"/>
        <v>14</v>
      </c>
      <c r="EC29" s="550">
        <f t="shared" si="82"/>
        <v>12</v>
      </c>
      <c r="ED29" s="549">
        <f t="shared" si="83"/>
        <v>9</v>
      </c>
      <c r="EE29" s="550">
        <f t="shared" si="84"/>
        <v>7</v>
      </c>
      <c r="EF29" s="549">
        <f t="shared" si="85"/>
        <v>9</v>
      </c>
      <c r="EG29" s="550">
        <f t="shared" si="86"/>
        <v>12</v>
      </c>
      <c r="EH29" s="549">
        <f t="shared" si="87"/>
        <v>11</v>
      </c>
      <c r="EI29" s="550">
        <f t="shared" si="88"/>
        <v>7</v>
      </c>
      <c r="EJ29" s="549">
        <f t="shared" si="89"/>
        <v>9</v>
      </c>
      <c r="EK29" s="550">
        <f t="shared" si="90"/>
        <v>13</v>
      </c>
      <c r="EL29" s="697">
        <f t="shared" si="91"/>
        <v>0</v>
      </c>
      <c r="EM29" s="698">
        <f t="shared" si="92"/>
        <v>0</v>
      </c>
      <c r="EN29" s="699">
        <f t="shared" si="93"/>
        <v>0</v>
      </c>
      <c r="EO29" s="698">
        <f t="shared" si="94"/>
        <v>0</v>
      </c>
      <c r="EP29" s="699">
        <f t="shared" si="95"/>
        <v>0</v>
      </c>
      <c r="EQ29" s="698">
        <f t="shared" si="96"/>
        <v>0</v>
      </c>
      <c r="ER29" s="699">
        <f t="shared" si="97"/>
        <v>0</v>
      </c>
      <c r="ES29" s="698">
        <f t="shared" si="98"/>
        <v>0</v>
      </c>
      <c r="ET29" s="699">
        <f t="shared" si="99"/>
        <v>0</v>
      </c>
      <c r="EU29" s="698">
        <f t="shared" si="100"/>
        <v>0</v>
      </c>
      <c r="EV29" s="699">
        <f t="shared" si="101"/>
        <v>0</v>
      </c>
      <c r="EW29" s="698">
        <f t="shared" si="102"/>
        <v>0</v>
      </c>
      <c r="EX29" s="699">
        <f t="shared" si="103"/>
        <v>0</v>
      </c>
      <c r="EY29" s="698">
        <f t="shared" si="104"/>
        <v>0</v>
      </c>
      <c r="EZ29" s="699">
        <f t="shared" si="105"/>
        <v>0</v>
      </c>
      <c r="FA29" s="698">
        <f t="shared" si="106"/>
        <v>0</v>
      </c>
      <c r="FB29" s="699">
        <f t="shared" si="107"/>
        <v>0</v>
      </c>
      <c r="FC29" s="698">
        <f t="shared" si="108"/>
        <v>0</v>
      </c>
      <c r="FD29" s="699">
        <f t="shared" si="109"/>
        <v>0</v>
      </c>
      <c r="FE29" s="700">
        <f t="shared" si="110"/>
        <v>0</v>
      </c>
      <c r="FG29" s="691" t="str">
        <f>INDEX(FG23:FG24,FG22)</f>
        <v>Метель(++),поземок(+)</v>
      </c>
      <c r="FU29" s="91" t="str">
        <f>Ст.прогноза!C26</f>
        <v>Горьковская</v>
      </c>
      <c r="FV29" s="91" t="str">
        <f>Ст.прогноза!D26</f>
        <v>Казанский</v>
      </c>
      <c r="FW29" s="117" t="str">
        <f t="shared" si="6"/>
        <v>Казань</v>
      </c>
      <c r="FX29" s="1309">
        <v>55.6</v>
      </c>
      <c r="FY29" s="1309">
        <v>49.283000000000001</v>
      </c>
      <c r="FZ29" s="1281">
        <f t="shared" si="112"/>
        <v>18.5</v>
      </c>
      <c r="GA29" s="1281">
        <f t="shared" si="7"/>
        <v>19.8</v>
      </c>
    </row>
    <row r="30" spans="1:183" ht="13.8" thickBot="1" x14ac:dyDescent="0.3">
      <c r="AK30" s="1122">
        <f t="shared" si="8"/>
        <v>43682.916666666664</v>
      </c>
      <c r="AM30" s="517">
        <v>30</v>
      </c>
      <c r="AN30" s="543">
        <f>Ст.прогноза!B27</f>
        <v>25</v>
      </c>
      <c r="AO30" s="117" t="str">
        <f>Ст.прогноза!E27</f>
        <v>Ижевск</v>
      </c>
      <c r="AP30" s="631" t="str">
        <f t="shared" si="115"/>
        <v>·</v>
      </c>
      <c r="AQ30" s="632" t="str">
        <f t="shared" si="115"/>
        <v>···</v>
      </c>
      <c r="AR30" s="631" t="str">
        <f t="shared" si="115"/>
        <v>··</v>
      </c>
      <c r="AS30" s="632" t="str">
        <f t="shared" si="115"/>
        <v>··</v>
      </c>
      <c r="AT30" s="631" t="str">
        <f t="shared" si="115"/>
        <v/>
      </c>
      <c r="AU30" s="632" t="str">
        <f t="shared" si="115"/>
        <v>·</v>
      </c>
      <c r="AV30" s="631" t="str">
        <f t="shared" si="115"/>
        <v/>
      </c>
      <c r="AW30" s="632" t="str">
        <f t="shared" si="115"/>
        <v>··</v>
      </c>
      <c r="AX30" s="631" t="str">
        <f t="shared" si="115"/>
        <v/>
      </c>
      <c r="AY30" s="632" t="str">
        <f t="shared" si="115"/>
        <v>·</v>
      </c>
      <c r="AZ30" s="631" t="str">
        <f t="shared" si="115"/>
        <v>·</v>
      </c>
      <c r="BA30" s="632" t="str">
        <f t="shared" si="115"/>
        <v>·</v>
      </c>
      <c r="BB30" s="631" t="str">
        <f t="shared" si="115"/>
        <v/>
      </c>
      <c r="BC30" s="632" t="str">
        <f t="shared" si="115"/>
        <v/>
      </c>
      <c r="BD30" s="631" t="str">
        <f t="shared" si="115"/>
        <v/>
      </c>
      <c r="BE30" s="632" t="str">
        <f t="shared" si="114"/>
        <v>··</v>
      </c>
      <c r="BF30" s="631" t="str">
        <f t="shared" si="10"/>
        <v>·</v>
      </c>
      <c r="BG30" s="632" t="str">
        <f t="shared" si="10"/>
        <v>·</v>
      </c>
      <c r="BH30" s="631" t="str">
        <f t="shared" si="10"/>
        <v/>
      </c>
      <c r="BI30" s="632" t="str">
        <f t="shared" si="10"/>
        <v>··</v>
      </c>
      <c r="BJ30" s="544">
        <f t="shared" si="11"/>
        <v>2</v>
      </c>
      <c r="BK30" s="545">
        <f t="shared" si="12"/>
        <v>20</v>
      </c>
      <c r="BL30" s="544">
        <f t="shared" si="13"/>
        <v>10</v>
      </c>
      <c r="BM30" s="545">
        <f t="shared" si="14"/>
        <v>5</v>
      </c>
      <c r="BN30" s="544">
        <f t="shared" si="15"/>
        <v>0</v>
      </c>
      <c r="BO30" s="545">
        <f t="shared" si="16"/>
        <v>2</v>
      </c>
      <c r="BP30" s="544">
        <f t="shared" si="17"/>
        <v>0</v>
      </c>
      <c r="BQ30" s="545">
        <f t="shared" si="18"/>
        <v>5</v>
      </c>
      <c r="BR30" s="544">
        <f t="shared" si="19"/>
        <v>0</v>
      </c>
      <c r="BS30" s="545">
        <f t="shared" si="20"/>
        <v>1</v>
      </c>
      <c r="BT30" s="544">
        <f t="shared" si="21"/>
        <v>1</v>
      </c>
      <c r="BU30" s="545">
        <f t="shared" si="22"/>
        <v>2</v>
      </c>
      <c r="BV30" s="544">
        <f t="shared" si="23"/>
        <v>0</v>
      </c>
      <c r="BW30" s="545">
        <f t="shared" si="24"/>
        <v>0</v>
      </c>
      <c r="BX30" s="544">
        <f t="shared" si="25"/>
        <v>0</v>
      </c>
      <c r="BY30" s="545">
        <f t="shared" si="26"/>
        <v>5</v>
      </c>
      <c r="BZ30" s="544">
        <f t="shared" si="27"/>
        <v>1</v>
      </c>
      <c r="CA30" s="545">
        <f t="shared" si="28"/>
        <v>1</v>
      </c>
      <c r="CB30" s="544">
        <f t="shared" si="29"/>
        <v>0</v>
      </c>
      <c r="CC30" s="546">
        <f t="shared" si="30"/>
        <v>3</v>
      </c>
      <c r="CD30" s="547">
        <f t="shared" si="31"/>
        <v>12.1</v>
      </c>
      <c r="CE30" s="548">
        <f t="shared" si="32"/>
        <v>15</v>
      </c>
      <c r="CF30" s="547">
        <f t="shared" si="33"/>
        <v>8.4</v>
      </c>
      <c r="CG30" s="548">
        <f t="shared" si="34"/>
        <v>9.6999999999999993</v>
      </c>
      <c r="CH30" s="547">
        <f t="shared" si="35"/>
        <v>7.8</v>
      </c>
      <c r="CI30" s="548">
        <f t="shared" si="36"/>
        <v>14.2</v>
      </c>
      <c r="CJ30" s="547">
        <f t="shared" si="37"/>
        <v>7.7</v>
      </c>
      <c r="CK30" s="548">
        <f t="shared" si="38"/>
        <v>17.7</v>
      </c>
      <c r="CL30" s="547">
        <f t="shared" si="39"/>
        <v>7.4</v>
      </c>
      <c r="CM30" s="548">
        <f t="shared" si="40"/>
        <v>14.9</v>
      </c>
      <c r="CN30" s="547">
        <f t="shared" si="41"/>
        <v>12.9</v>
      </c>
      <c r="CO30" s="548">
        <f t="shared" si="42"/>
        <v>12.3</v>
      </c>
      <c r="CP30" s="547">
        <f t="shared" si="43"/>
        <v>6.1</v>
      </c>
      <c r="CQ30" s="548">
        <f t="shared" si="44"/>
        <v>17.399999999999999</v>
      </c>
      <c r="CR30" s="547">
        <f t="shared" si="45"/>
        <v>8.4</v>
      </c>
      <c r="CS30" s="548">
        <f t="shared" si="46"/>
        <v>13</v>
      </c>
      <c r="CT30" s="547">
        <f t="shared" si="47"/>
        <v>12.4</v>
      </c>
      <c r="CU30" s="548">
        <f t="shared" si="48"/>
        <v>15.5</v>
      </c>
      <c r="CV30" s="547">
        <f t="shared" si="49"/>
        <v>5.7</v>
      </c>
      <c r="CW30" s="548">
        <f t="shared" si="50"/>
        <v>16</v>
      </c>
      <c r="CX30" s="547">
        <f t="shared" si="51"/>
        <v>10.1</v>
      </c>
      <c r="CY30" s="548">
        <f t="shared" si="52"/>
        <v>17.8</v>
      </c>
      <c r="CZ30" s="547">
        <f t="shared" si="53"/>
        <v>6.4</v>
      </c>
      <c r="DA30" s="548">
        <f t="shared" si="54"/>
        <v>13.7</v>
      </c>
      <c r="DB30" s="547">
        <f t="shared" si="55"/>
        <v>5.8</v>
      </c>
      <c r="DC30" s="548">
        <f t="shared" si="56"/>
        <v>21.2</v>
      </c>
      <c r="DD30" s="547">
        <f t="shared" si="57"/>
        <v>5.7</v>
      </c>
      <c r="DE30" s="548">
        <f t="shared" si="58"/>
        <v>23.7</v>
      </c>
      <c r="DF30" s="547">
        <f t="shared" si="59"/>
        <v>5.4</v>
      </c>
      <c r="DG30" s="548">
        <f t="shared" si="60"/>
        <v>21.9</v>
      </c>
      <c r="DH30" s="547">
        <f t="shared" si="61"/>
        <v>10.9</v>
      </c>
      <c r="DI30" s="548">
        <f t="shared" si="62"/>
        <v>16.3</v>
      </c>
      <c r="DJ30" s="547">
        <f t="shared" si="63"/>
        <v>4.0999999999999996</v>
      </c>
      <c r="DK30" s="548">
        <f t="shared" si="64"/>
        <v>31.4</v>
      </c>
      <c r="DL30" s="547">
        <f t="shared" si="65"/>
        <v>6.4</v>
      </c>
      <c r="DM30" s="548">
        <f t="shared" si="66"/>
        <v>17</v>
      </c>
      <c r="DN30" s="547">
        <f t="shared" si="67"/>
        <v>10.4</v>
      </c>
      <c r="DO30" s="548">
        <f t="shared" si="68"/>
        <v>21.3</v>
      </c>
      <c r="DP30" s="547">
        <f t="shared" si="69"/>
        <v>3.7</v>
      </c>
      <c r="DQ30" s="548">
        <f t="shared" si="70"/>
        <v>23</v>
      </c>
      <c r="DR30" s="549">
        <f t="shared" si="71"/>
        <v>10</v>
      </c>
      <c r="DS30" s="550">
        <f t="shared" si="72"/>
        <v>18</v>
      </c>
      <c r="DT30" s="549">
        <f t="shared" si="73"/>
        <v>13</v>
      </c>
      <c r="DU30" s="550">
        <f t="shared" si="74"/>
        <v>13</v>
      </c>
      <c r="DV30" s="549">
        <f t="shared" si="75"/>
        <v>12</v>
      </c>
      <c r="DW30" s="550">
        <f t="shared" si="76"/>
        <v>11</v>
      </c>
      <c r="DX30" s="549">
        <f t="shared" si="77"/>
        <v>8</v>
      </c>
      <c r="DY30" s="550">
        <f t="shared" si="78"/>
        <v>12</v>
      </c>
      <c r="DZ30" s="549">
        <f t="shared" si="79"/>
        <v>7</v>
      </c>
      <c r="EA30" s="550">
        <f t="shared" si="80"/>
        <v>9</v>
      </c>
      <c r="EB30" s="549">
        <f t="shared" si="81"/>
        <v>9</v>
      </c>
      <c r="EC30" s="550">
        <f t="shared" si="82"/>
        <v>11</v>
      </c>
      <c r="ED30" s="549">
        <f t="shared" si="83"/>
        <v>9</v>
      </c>
      <c r="EE30" s="550">
        <f t="shared" si="84"/>
        <v>7</v>
      </c>
      <c r="EF30" s="549">
        <f t="shared" si="85"/>
        <v>9</v>
      </c>
      <c r="EG30" s="550">
        <f t="shared" si="86"/>
        <v>8</v>
      </c>
      <c r="EH30" s="549">
        <f t="shared" si="87"/>
        <v>7</v>
      </c>
      <c r="EI30" s="550">
        <f t="shared" si="88"/>
        <v>7</v>
      </c>
      <c r="EJ30" s="549">
        <f t="shared" si="89"/>
        <v>4</v>
      </c>
      <c r="EK30" s="550">
        <f t="shared" si="90"/>
        <v>13</v>
      </c>
      <c r="EL30" s="697">
        <f t="shared" si="91"/>
        <v>0</v>
      </c>
      <c r="EM30" s="698">
        <f t="shared" si="92"/>
        <v>0</v>
      </c>
      <c r="EN30" s="699">
        <f t="shared" si="93"/>
        <v>0</v>
      </c>
      <c r="EO30" s="698">
        <f t="shared" si="94"/>
        <v>0</v>
      </c>
      <c r="EP30" s="699">
        <f t="shared" si="95"/>
        <v>0</v>
      </c>
      <c r="EQ30" s="698">
        <f t="shared" si="96"/>
        <v>0</v>
      </c>
      <c r="ER30" s="699">
        <f t="shared" si="97"/>
        <v>0</v>
      </c>
      <c r="ES30" s="698">
        <f t="shared" si="98"/>
        <v>0</v>
      </c>
      <c r="ET30" s="699">
        <f t="shared" si="99"/>
        <v>0</v>
      </c>
      <c r="EU30" s="698">
        <f t="shared" si="100"/>
        <v>0</v>
      </c>
      <c r="EV30" s="699">
        <f t="shared" si="101"/>
        <v>0</v>
      </c>
      <c r="EW30" s="698">
        <f t="shared" si="102"/>
        <v>0</v>
      </c>
      <c r="EX30" s="699">
        <f t="shared" si="103"/>
        <v>0</v>
      </c>
      <c r="EY30" s="698">
        <f t="shared" si="104"/>
        <v>0</v>
      </c>
      <c r="EZ30" s="699">
        <f t="shared" si="105"/>
        <v>0</v>
      </c>
      <c r="FA30" s="698">
        <f t="shared" si="106"/>
        <v>0</v>
      </c>
      <c r="FB30" s="699">
        <f t="shared" si="107"/>
        <v>0</v>
      </c>
      <c r="FC30" s="698">
        <f t="shared" si="108"/>
        <v>0</v>
      </c>
      <c r="FD30" s="699">
        <f t="shared" si="109"/>
        <v>0</v>
      </c>
      <c r="FE30" s="700">
        <f t="shared" si="110"/>
        <v>0</v>
      </c>
      <c r="FG30" s="692"/>
      <c r="FU30" s="91" t="str">
        <f>Ст.прогноза!C27</f>
        <v>Горьковская</v>
      </c>
      <c r="FV30" s="91" t="str">
        <f>Ст.прогноза!D27</f>
        <v>Ижевский</v>
      </c>
      <c r="FW30" s="117" t="str">
        <f t="shared" si="6"/>
        <v>Ижевск</v>
      </c>
      <c r="FX30" s="1309">
        <v>56.832999999999998</v>
      </c>
      <c r="FY30" s="1309">
        <v>53.45</v>
      </c>
      <c r="FZ30" s="1281">
        <f t="shared" si="112"/>
        <v>17.7</v>
      </c>
      <c r="GA30" s="1281">
        <f t="shared" si="7"/>
        <v>23.7</v>
      </c>
    </row>
    <row r="31" spans="1:183" x14ac:dyDescent="0.25">
      <c r="AK31" s="1122">
        <f t="shared" si="8"/>
        <v>43682.916666666664</v>
      </c>
      <c r="AM31" s="517">
        <v>31</v>
      </c>
      <c r="AN31" s="543">
        <f>Ст.прогноза!B28</f>
        <v>26</v>
      </c>
      <c r="AO31" s="117" t="str">
        <f>Ст.прогноза!E28</f>
        <v>Балезино</v>
      </c>
      <c r="AP31" s="631" t="str">
        <f t="shared" si="115"/>
        <v/>
      </c>
      <c r="AQ31" s="632" t="str">
        <f t="shared" si="115"/>
        <v>···</v>
      </c>
      <c r="AR31" s="631" t="str">
        <f t="shared" si="115"/>
        <v>···</v>
      </c>
      <c r="AS31" s="632" t="str">
        <f t="shared" si="115"/>
        <v>··</v>
      </c>
      <c r="AT31" s="631" t="str">
        <f t="shared" si="115"/>
        <v/>
      </c>
      <c r="AU31" s="632" t="str">
        <f t="shared" si="115"/>
        <v>··</v>
      </c>
      <c r="AV31" s="631" t="str">
        <f t="shared" si="115"/>
        <v/>
      </c>
      <c r="AW31" s="632" t="str">
        <f t="shared" si="115"/>
        <v>··</v>
      </c>
      <c r="AX31" s="631" t="str">
        <f t="shared" si="115"/>
        <v/>
      </c>
      <c r="AY31" s="632" t="str">
        <f t="shared" si="115"/>
        <v>·</v>
      </c>
      <c r="AZ31" s="631" t="str">
        <f t="shared" si="115"/>
        <v>··</v>
      </c>
      <c r="BA31" s="632" t="str">
        <f t="shared" si="115"/>
        <v>·</v>
      </c>
      <c r="BB31" s="631" t="str">
        <f t="shared" si="115"/>
        <v/>
      </c>
      <c r="BC31" s="632" t="str">
        <f t="shared" si="115"/>
        <v/>
      </c>
      <c r="BD31" s="631" t="str">
        <f t="shared" si="115"/>
        <v/>
      </c>
      <c r="BE31" s="632" t="str">
        <f t="shared" si="114"/>
        <v>·</v>
      </c>
      <c r="BF31" s="631" t="str">
        <f t="shared" si="10"/>
        <v>·</v>
      </c>
      <c r="BG31" s="632" t="str">
        <f t="shared" si="10"/>
        <v/>
      </c>
      <c r="BH31" s="631" t="str">
        <f t="shared" si="10"/>
        <v/>
      </c>
      <c r="BI31" s="632" t="str">
        <f t="shared" si="10"/>
        <v>··</v>
      </c>
      <c r="BJ31" s="544">
        <f t="shared" si="11"/>
        <v>0</v>
      </c>
      <c r="BK31" s="545">
        <f t="shared" si="12"/>
        <v>30</v>
      </c>
      <c r="BL31" s="544">
        <f t="shared" si="13"/>
        <v>20</v>
      </c>
      <c r="BM31" s="545">
        <f t="shared" si="14"/>
        <v>10</v>
      </c>
      <c r="BN31" s="544">
        <f t="shared" si="15"/>
        <v>0</v>
      </c>
      <c r="BO31" s="545">
        <f t="shared" si="16"/>
        <v>5</v>
      </c>
      <c r="BP31" s="544">
        <f t="shared" si="17"/>
        <v>0</v>
      </c>
      <c r="BQ31" s="545">
        <f t="shared" si="18"/>
        <v>10</v>
      </c>
      <c r="BR31" s="544">
        <f t="shared" si="19"/>
        <v>0</v>
      </c>
      <c r="BS31" s="545">
        <f t="shared" si="20"/>
        <v>2</v>
      </c>
      <c r="BT31" s="544">
        <f t="shared" si="21"/>
        <v>10</v>
      </c>
      <c r="BU31" s="545">
        <f t="shared" si="22"/>
        <v>1</v>
      </c>
      <c r="BV31" s="544">
        <f t="shared" si="23"/>
        <v>0</v>
      </c>
      <c r="BW31" s="545">
        <f t="shared" si="24"/>
        <v>0</v>
      </c>
      <c r="BX31" s="544">
        <f t="shared" si="25"/>
        <v>0</v>
      </c>
      <c r="BY31" s="545">
        <f t="shared" si="26"/>
        <v>2</v>
      </c>
      <c r="BZ31" s="544">
        <f t="shared" si="27"/>
        <v>1</v>
      </c>
      <c r="CA31" s="545">
        <f t="shared" si="28"/>
        <v>0</v>
      </c>
      <c r="CB31" s="544">
        <f t="shared" si="29"/>
        <v>0</v>
      </c>
      <c r="CC31" s="546">
        <f t="shared" si="30"/>
        <v>3</v>
      </c>
      <c r="CD31" s="547">
        <f t="shared" si="31"/>
        <v>8.6999999999999993</v>
      </c>
      <c r="CE31" s="548">
        <f t="shared" si="32"/>
        <v>14.2</v>
      </c>
      <c r="CF31" s="547">
        <f t="shared" si="33"/>
        <v>7.1</v>
      </c>
      <c r="CG31" s="548">
        <f t="shared" si="34"/>
        <v>10.4</v>
      </c>
      <c r="CH31" s="547">
        <f t="shared" si="35"/>
        <v>7.7</v>
      </c>
      <c r="CI31" s="548">
        <f t="shared" si="36"/>
        <v>13.1</v>
      </c>
      <c r="CJ31" s="547">
        <f t="shared" si="37"/>
        <v>6.2</v>
      </c>
      <c r="CK31" s="548">
        <f t="shared" si="38"/>
        <v>16.5</v>
      </c>
      <c r="CL31" s="547">
        <f t="shared" si="39"/>
        <v>6.8</v>
      </c>
      <c r="CM31" s="548">
        <f t="shared" si="40"/>
        <v>15.1</v>
      </c>
      <c r="CN31" s="547">
        <f t="shared" si="41"/>
        <v>10.1</v>
      </c>
      <c r="CO31" s="548">
        <f t="shared" si="42"/>
        <v>10.9</v>
      </c>
      <c r="CP31" s="547">
        <f t="shared" si="43"/>
        <v>4.9000000000000004</v>
      </c>
      <c r="CQ31" s="548">
        <f t="shared" si="44"/>
        <v>16.399999999999999</v>
      </c>
      <c r="CR31" s="547">
        <f t="shared" si="45"/>
        <v>9.8000000000000007</v>
      </c>
      <c r="CS31" s="548">
        <f t="shared" si="46"/>
        <v>14.3</v>
      </c>
      <c r="CT31" s="547">
        <f t="shared" si="47"/>
        <v>9.3000000000000007</v>
      </c>
      <c r="CU31" s="548">
        <f t="shared" si="48"/>
        <v>17.3</v>
      </c>
      <c r="CV31" s="547">
        <f t="shared" si="49"/>
        <v>4.5</v>
      </c>
      <c r="CW31" s="548">
        <f t="shared" si="50"/>
        <v>15.3</v>
      </c>
      <c r="CX31" s="547">
        <f t="shared" si="51"/>
        <v>6.6999999999999993</v>
      </c>
      <c r="CY31" s="548">
        <f t="shared" si="52"/>
        <v>14.7</v>
      </c>
      <c r="CZ31" s="547">
        <f t="shared" si="53"/>
        <v>5.0999999999999996</v>
      </c>
      <c r="DA31" s="548">
        <f t="shared" si="54"/>
        <v>14.4</v>
      </c>
      <c r="DB31" s="547">
        <f t="shared" si="55"/>
        <v>5.7</v>
      </c>
      <c r="DC31" s="548">
        <f t="shared" si="56"/>
        <v>17.100000000000001</v>
      </c>
      <c r="DD31" s="547">
        <f t="shared" si="57"/>
        <v>4.2</v>
      </c>
      <c r="DE31" s="548">
        <f t="shared" si="58"/>
        <v>22.5</v>
      </c>
      <c r="DF31" s="547">
        <f t="shared" si="59"/>
        <v>4.8</v>
      </c>
      <c r="DG31" s="548">
        <f t="shared" si="60"/>
        <v>22.1</v>
      </c>
      <c r="DH31" s="547">
        <f t="shared" si="61"/>
        <v>8.1</v>
      </c>
      <c r="DI31" s="548">
        <f t="shared" si="62"/>
        <v>14.9</v>
      </c>
      <c r="DJ31" s="547">
        <f t="shared" si="63"/>
        <v>2.9000000000000004</v>
      </c>
      <c r="DK31" s="548">
        <f t="shared" si="64"/>
        <v>29.4</v>
      </c>
      <c r="DL31" s="547">
        <f t="shared" si="65"/>
        <v>7.8000000000000007</v>
      </c>
      <c r="DM31" s="548">
        <f t="shared" si="66"/>
        <v>18.3</v>
      </c>
      <c r="DN31" s="547">
        <f t="shared" si="67"/>
        <v>7.3000000000000007</v>
      </c>
      <c r="DO31" s="548">
        <f t="shared" si="68"/>
        <v>28.3</v>
      </c>
      <c r="DP31" s="547">
        <f t="shared" si="69"/>
        <v>2.5</v>
      </c>
      <c r="DQ31" s="548">
        <f t="shared" si="70"/>
        <v>22.3</v>
      </c>
      <c r="DR31" s="549">
        <f t="shared" si="71"/>
        <v>8</v>
      </c>
      <c r="DS31" s="550">
        <f t="shared" si="72"/>
        <v>12</v>
      </c>
      <c r="DT31" s="549">
        <f t="shared" si="73"/>
        <v>18</v>
      </c>
      <c r="DU31" s="550">
        <f t="shared" si="74"/>
        <v>13</v>
      </c>
      <c r="DV31" s="549">
        <f t="shared" si="75"/>
        <v>13</v>
      </c>
      <c r="DW31" s="550">
        <f t="shared" si="76"/>
        <v>12</v>
      </c>
      <c r="DX31" s="549">
        <f t="shared" si="77"/>
        <v>8</v>
      </c>
      <c r="DY31" s="550">
        <f t="shared" si="78"/>
        <v>13</v>
      </c>
      <c r="DZ31" s="549">
        <f t="shared" si="79"/>
        <v>9</v>
      </c>
      <c r="EA31" s="550">
        <f t="shared" si="80"/>
        <v>6</v>
      </c>
      <c r="EB31" s="549">
        <f t="shared" si="81"/>
        <v>10</v>
      </c>
      <c r="EC31" s="550">
        <f t="shared" si="82"/>
        <v>10</v>
      </c>
      <c r="ED31" s="549">
        <f t="shared" si="83"/>
        <v>8</v>
      </c>
      <c r="EE31" s="550">
        <f t="shared" si="84"/>
        <v>8</v>
      </c>
      <c r="EF31" s="549">
        <f t="shared" si="85"/>
        <v>10</v>
      </c>
      <c r="EG31" s="550">
        <f t="shared" si="86"/>
        <v>7</v>
      </c>
      <c r="EH31" s="549">
        <f t="shared" si="87"/>
        <v>10</v>
      </c>
      <c r="EI31" s="550">
        <f t="shared" si="88"/>
        <v>7</v>
      </c>
      <c r="EJ31" s="549">
        <f t="shared" si="89"/>
        <v>4</v>
      </c>
      <c r="EK31" s="550">
        <f t="shared" si="90"/>
        <v>15</v>
      </c>
      <c r="EL31" s="697">
        <f t="shared" si="91"/>
        <v>0</v>
      </c>
      <c r="EM31" s="698">
        <f t="shared" si="92"/>
        <v>0</v>
      </c>
      <c r="EN31" s="699">
        <f t="shared" si="93"/>
        <v>0</v>
      </c>
      <c r="EO31" s="698">
        <f t="shared" si="94"/>
        <v>0</v>
      </c>
      <c r="EP31" s="699">
        <f t="shared" si="95"/>
        <v>0</v>
      </c>
      <c r="EQ31" s="698">
        <f t="shared" si="96"/>
        <v>0</v>
      </c>
      <c r="ER31" s="699">
        <f t="shared" si="97"/>
        <v>0</v>
      </c>
      <c r="ES31" s="698">
        <f t="shared" si="98"/>
        <v>0</v>
      </c>
      <c r="ET31" s="699">
        <f t="shared" si="99"/>
        <v>0</v>
      </c>
      <c r="EU31" s="698">
        <f t="shared" si="100"/>
        <v>0</v>
      </c>
      <c r="EV31" s="699">
        <f t="shared" si="101"/>
        <v>0</v>
      </c>
      <c r="EW31" s="698">
        <f t="shared" si="102"/>
        <v>0</v>
      </c>
      <c r="EX31" s="699">
        <f t="shared" si="103"/>
        <v>0</v>
      </c>
      <c r="EY31" s="698">
        <f t="shared" si="104"/>
        <v>0</v>
      </c>
      <c r="EZ31" s="699">
        <f t="shared" si="105"/>
        <v>0</v>
      </c>
      <c r="FA31" s="698">
        <f t="shared" si="106"/>
        <v>0</v>
      </c>
      <c r="FB31" s="699">
        <f t="shared" si="107"/>
        <v>0</v>
      </c>
      <c r="FC31" s="698">
        <f t="shared" si="108"/>
        <v>0</v>
      </c>
      <c r="FD31" s="699">
        <f t="shared" si="109"/>
        <v>0</v>
      </c>
      <c r="FE31" s="700">
        <f t="shared" si="110"/>
        <v>0</v>
      </c>
      <c r="FU31" s="91" t="str">
        <f>Ст.прогноза!C28</f>
        <v>Горьковская</v>
      </c>
      <c r="FV31" s="91" t="str">
        <f>Ст.прогноза!D28</f>
        <v>Кировский</v>
      </c>
      <c r="FW31" s="117" t="str">
        <f t="shared" si="6"/>
        <v>Балезино</v>
      </c>
      <c r="FX31" s="1285">
        <v>57.974299999999999</v>
      </c>
      <c r="FY31" s="1285">
        <v>53.005000000000003</v>
      </c>
      <c r="FZ31" s="1281">
        <f t="shared" si="112"/>
        <v>16.5</v>
      </c>
      <c r="GA31" s="1281">
        <f t="shared" si="7"/>
        <v>22.5</v>
      </c>
    </row>
    <row r="32" spans="1:183" ht="13.8" thickBot="1" x14ac:dyDescent="0.3">
      <c r="AK32" s="1122">
        <f t="shared" si="8"/>
        <v>43682.875</v>
      </c>
      <c r="AM32" s="517">
        <v>32</v>
      </c>
      <c r="AN32" s="543">
        <f>Ст.прогноза!B29</f>
        <v>27</v>
      </c>
      <c r="AO32" s="117" t="str">
        <f>Ст.прогноза!E29</f>
        <v>Вековка</v>
      </c>
      <c r="AP32" s="631" t="str">
        <f t="shared" si="115"/>
        <v/>
      </c>
      <c r="AQ32" s="632" t="str">
        <f t="shared" si="115"/>
        <v>·</v>
      </c>
      <c r="AR32" s="631" t="str">
        <f t="shared" si="115"/>
        <v/>
      </c>
      <c r="AS32" s="632" t="str">
        <f t="shared" si="115"/>
        <v/>
      </c>
      <c r="AT32" s="631" t="str">
        <f t="shared" si="115"/>
        <v/>
      </c>
      <c r="AU32" s="632" t="str">
        <f t="shared" si="115"/>
        <v>·</v>
      </c>
      <c r="AV32" s="631" t="str">
        <f t="shared" si="115"/>
        <v>·</v>
      </c>
      <c r="AW32" s="632" t="str">
        <f t="shared" si="115"/>
        <v>·</v>
      </c>
      <c r="AX32" s="631" t="str">
        <f t="shared" si="115"/>
        <v>·</v>
      </c>
      <c r="AY32" s="632" t="str">
        <f t="shared" si="115"/>
        <v>··</v>
      </c>
      <c r="AZ32" s="631" t="str">
        <f t="shared" si="115"/>
        <v>··</v>
      </c>
      <c r="BA32" s="632" t="str">
        <f t="shared" si="115"/>
        <v/>
      </c>
      <c r="BB32" s="631" t="str">
        <f t="shared" si="115"/>
        <v/>
      </c>
      <c r="BC32" s="632" t="str">
        <f t="shared" si="115"/>
        <v>··</v>
      </c>
      <c r="BD32" s="631" t="str">
        <f t="shared" si="115"/>
        <v>·</v>
      </c>
      <c r="BE32" s="632" t="str">
        <f t="shared" si="114"/>
        <v>·</v>
      </c>
      <c r="BF32" s="631" t="str">
        <f t="shared" si="10"/>
        <v/>
      </c>
      <c r="BG32" s="632" t="str">
        <f t="shared" si="10"/>
        <v/>
      </c>
      <c r="BH32" s="631" t="str">
        <f t="shared" si="10"/>
        <v>·</v>
      </c>
      <c r="BI32" s="632" t="str">
        <f t="shared" si="10"/>
        <v/>
      </c>
      <c r="BJ32" s="544">
        <f t="shared" si="11"/>
        <v>0</v>
      </c>
      <c r="BK32" s="545">
        <f t="shared" si="12"/>
        <v>1</v>
      </c>
      <c r="BL32" s="544">
        <f t="shared" si="13"/>
        <v>0</v>
      </c>
      <c r="BM32" s="545">
        <f t="shared" si="14"/>
        <v>0</v>
      </c>
      <c r="BN32" s="544">
        <f t="shared" si="15"/>
        <v>0</v>
      </c>
      <c r="BO32" s="545">
        <f t="shared" si="16"/>
        <v>2</v>
      </c>
      <c r="BP32" s="544">
        <f t="shared" si="17"/>
        <v>2</v>
      </c>
      <c r="BQ32" s="545">
        <f t="shared" si="18"/>
        <v>1</v>
      </c>
      <c r="BR32" s="544">
        <f t="shared" si="19"/>
        <v>1</v>
      </c>
      <c r="BS32" s="545">
        <f t="shared" si="20"/>
        <v>5</v>
      </c>
      <c r="BT32" s="544">
        <f t="shared" si="21"/>
        <v>5</v>
      </c>
      <c r="BU32" s="545">
        <f t="shared" si="22"/>
        <v>0</v>
      </c>
      <c r="BV32" s="544">
        <f t="shared" si="23"/>
        <v>0</v>
      </c>
      <c r="BW32" s="545">
        <f t="shared" si="24"/>
        <v>5</v>
      </c>
      <c r="BX32" s="544">
        <f t="shared" si="25"/>
        <v>2</v>
      </c>
      <c r="BY32" s="545">
        <f t="shared" si="26"/>
        <v>2</v>
      </c>
      <c r="BZ32" s="544">
        <f t="shared" si="27"/>
        <v>0</v>
      </c>
      <c r="CA32" s="545">
        <f t="shared" si="28"/>
        <v>0</v>
      </c>
      <c r="CB32" s="544">
        <f t="shared" si="29"/>
        <v>2</v>
      </c>
      <c r="CC32" s="546">
        <f t="shared" si="30"/>
        <v>0</v>
      </c>
      <c r="CD32" s="547">
        <f t="shared" si="31"/>
        <v>4.8</v>
      </c>
      <c r="CE32" s="548">
        <f t="shared" si="32"/>
        <v>14.4</v>
      </c>
      <c r="CF32" s="547">
        <f t="shared" si="33"/>
        <v>8.1</v>
      </c>
      <c r="CG32" s="548">
        <f t="shared" si="34"/>
        <v>15.4</v>
      </c>
      <c r="CH32" s="547">
        <f t="shared" si="35"/>
        <v>7.5</v>
      </c>
      <c r="CI32" s="548">
        <f t="shared" si="36"/>
        <v>23.9</v>
      </c>
      <c r="CJ32" s="547">
        <f t="shared" si="37"/>
        <v>13.4</v>
      </c>
      <c r="CK32" s="548">
        <f t="shared" si="38"/>
        <v>25.1</v>
      </c>
      <c r="CL32" s="547">
        <f t="shared" si="39"/>
        <v>17.100000000000001</v>
      </c>
      <c r="CM32" s="548">
        <f t="shared" si="40"/>
        <v>20</v>
      </c>
      <c r="CN32" s="547">
        <f t="shared" si="41"/>
        <v>9.6</v>
      </c>
      <c r="CO32" s="548">
        <f t="shared" si="42"/>
        <v>20.399999999999999</v>
      </c>
      <c r="CP32" s="547">
        <f t="shared" si="43"/>
        <v>9.6999999999999993</v>
      </c>
      <c r="CQ32" s="548">
        <f t="shared" si="44"/>
        <v>14.1</v>
      </c>
      <c r="CR32" s="547">
        <f t="shared" si="45"/>
        <v>11.5</v>
      </c>
      <c r="CS32" s="548">
        <f t="shared" si="46"/>
        <v>24.5</v>
      </c>
      <c r="CT32" s="547">
        <f t="shared" si="47"/>
        <v>11.9</v>
      </c>
      <c r="CU32" s="548">
        <f t="shared" si="48"/>
        <v>21.2</v>
      </c>
      <c r="CV32" s="547">
        <f t="shared" si="49"/>
        <v>15.7</v>
      </c>
      <c r="CW32" s="548">
        <f t="shared" si="50"/>
        <v>20.9</v>
      </c>
      <c r="CX32" s="547">
        <f t="shared" si="51"/>
        <v>2.8</v>
      </c>
      <c r="CY32" s="548">
        <f t="shared" si="52"/>
        <v>20.399999999999999</v>
      </c>
      <c r="CZ32" s="547">
        <f t="shared" si="53"/>
        <v>6.1</v>
      </c>
      <c r="DA32" s="548">
        <f t="shared" si="54"/>
        <v>22.4</v>
      </c>
      <c r="DB32" s="547">
        <f t="shared" si="55"/>
        <v>5.5</v>
      </c>
      <c r="DC32" s="548">
        <f t="shared" si="56"/>
        <v>36.9</v>
      </c>
      <c r="DD32" s="547">
        <f t="shared" si="57"/>
        <v>11.4</v>
      </c>
      <c r="DE32" s="548">
        <f t="shared" si="58"/>
        <v>34.799999999999997</v>
      </c>
      <c r="DF32" s="547">
        <f t="shared" si="59"/>
        <v>15.100000000000001</v>
      </c>
      <c r="DG32" s="548">
        <f t="shared" si="60"/>
        <v>26</v>
      </c>
      <c r="DH32" s="547">
        <f t="shared" si="61"/>
        <v>7.6</v>
      </c>
      <c r="DI32" s="548">
        <f t="shared" si="62"/>
        <v>35.4</v>
      </c>
      <c r="DJ32" s="547">
        <f t="shared" si="63"/>
        <v>7.6999999999999993</v>
      </c>
      <c r="DK32" s="548">
        <f t="shared" si="64"/>
        <v>17.899999999999999</v>
      </c>
      <c r="DL32" s="547">
        <f t="shared" si="65"/>
        <v>9.5</v>
      </c>
      <c r="DM32" s="548">
        <f t="shared" si="66"/>
        <v>39.5</v>
      </c>
      <c r="DN32" s="547">
        <f t="shared" si="67"/>
        <v>9.9</v>
      </c>
      <c r="DO32" s="548">
        <f t="shared" si="68"/>
        <v>28.2</v>
      </c>
      <c r="DP32" s="547">
        <f t="shared" si="69"/>
        <v>13.7</v>
      </c>
      <c r="DQ32" s="548">
        <f t="shared" si="70"/>
        <v>30.9</v>
      </c>
      <c r="DR32" s="549">
        <f t="shared" si="71"/>
        <v>8</v>
      </c>
      <c r="DS32" s="550">
        <f t="shared" si="72"/>
        <v>9</v>
      </c>
      <c r="DT32" s="549">
        <f t="shared" si="73"/>
        <v>9</v>
      </c>
      <c r="DU32" s="550">
        <f t="shared" si="74"/>
        <v>9</v>
      </c>
      <c r="DV32" s="549">
        <f t="shared" si="75"/>
        <v>8</v>
      </c>
      <c r="DW32" s="550">
        <f t="shared" si="76"/>
        <v>12</v>
      </c>
      <c r="DX32" s="549">
        <f t="shared" si="77"/>
        <v>11</v>
      </c>
      <c r="DY32" s="550">
        <f t="shared" si="78"/>
        <v>7</v>
      </c>
      <c r="DZ32" s="549">
        <f t="shared" si="79"/>
        <v>11</v>
      </c>
      <c r="EA32" s="550">
        <f t="shared" si="80"/>
        <v>14</v>
      </c>
      <c r="EB32" s="549">
        <f t="shared" si="81"/>
        <v>11</v>
      </c>
      <c r="EC32" s="550">
        <f t="shared" si="82"/>
        <v>7</v>
      </c>
      <c r="ED32" s="549">
        <f t="shared" si="83"/>
        <v>7</v>
      </c>
      <c r="EE32" s="550">
        <f t="shared" si="84"/>
        <v>11</v>
      </c>
      <c r="EF32" s="549">
        <f t="shared" si="85"/>
        <v>10</v>
      </c>
      <c r="EG32" s="550">
        <f t="shared" si="86"/>
        <v>11</v>
      </c>
      <c r="EH32" s="549">
        <f t="shared" si="87"/>
        <v>8</v>
      </c>
      <c r="EI32" s="550">
        <f t="shared" si="88"/>
        <v>8</v>
      </c>
      <c r="EJ32" s="549">
        <f t="shared" si="89"/>
        <v>11</v>
      </c>
      <c r="EK32" s="550">
        <f t="shared" si="90"/>
        <v>7</v>
      </c>
      <c r="EL32" s="697">
        <f t="shared" si="91"/>
        <v>0</v>
      </c>
      <c r="EM32" s="698">
        <f t="shared" si="92"/>
        <v>0</v>
      </c>
      <c r="EN32" s="699">
        <f t="shared" si="93"/>
        <v>0</v>
      </c>
      <c r="EO32" s="698">
        <f t="shared" si="94"/>
        <v>0</v>
      </c>
      <c r="EP32" s="699">
        <f t="shared" si="95"/>
        <v>0</v>
      </c>
      <c r="EQ32" s="698">
        <f t="shared" si="96"/>
        <v>0</v>
      </c>
      <c r="ER32" s="699">
        <f t="shared" si="97"/>
        <v>0</v>
      </c>
      <c r="ES32" s="698">
        <f t="shared" si="98"/>
        <v>0</v>
      </c>
      <c r="ET32" s="699">
        <f t="shared" si="99"/>
        <v>0</v>
      </c>
      <c r="EU32" s="698">
        <f t="shared" si="100"/>
        <v>0</v>
      </c>
      <c r="EV32" s="699">
        <f t="shared" si="101"/>
        <v>0</v>
      </c>
      <c r="EW32" s="698">
        <f t="shared" si="102"/>
        <v>0</v>
      </c>
      <c r="EX32" s="699">
        <f t="shared" si="103"/>
        <v>0</v>
      </c>
      <c r="EY32" s="698">
        <f t="shared" si="104"/>
        <v>0</v>
      </c>
      <c r="EZ32" s="699">
        <f t="shared" si="105"/>
        <v>0</v>
      </c>
      <c r="FA32" s="698">
        <f t="shared" si="106"/>
        <v>0</v>
      </c>
      <c r="FB32" s="699">
        <f t="shared" si="107"/>
        <v>0</v>
      </c>
      <c r="FC32" s="698">
        <f t="shared" si="108"/>
        <v>0</v>
      </c>
      <c r="FD32" s="699">
        <f t="shared" si="109"/>
        <v>0</v>
      </c>
      <c r="FE32" s="700">
        <f t="shared" si="110"/>
        <v>0</v>
      </c>
      <c r="FU32" s="1149" t="str">
        <f>Ст.прогноза!C29</f>
        <v>Горьковская</v>
      </c>
      <c r="FV32" s="1149" t="str">
        <f>Ст.прогноза!D29</f>
        <v>Муромский</v>
      </c>
      <c r="FW32" s="1105" t="str">
        <f t="shared" si="6"/>
        <v>Вековка</v>
      </c>
      <c r="FX32" s="1286">
        <v>55.4998</v>
      </c>
      <c r="FY32" s="1286">
        <v>40.802999999999997</v>
      </c>
      <c r="FZ32" s="1281">
        <f t="shared" si="112"/>
        <v>25.1</v>
      </c>
      <c r="GA32" s="1281">
        <f t="shared" si="7"/>
        <v>34.799999999999997</v>
      </c>
    </row>
    <row r="33" spans="1:183" s="390" customFormat="1" x14ac:dyDescent="0.25">
      <c r="A33" s="262"/>
      <c r="B33" s="262"/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1122">
        <f t="shared" si="8"/>
        <v>43682.875</v>
      </c>
      <c r="AL33" s="389"/>
      <c r="AM33" s="517">
        <v>33</v>
      </c>
      <c r="AN33" s="543">
        <f>Ст.прогноза!B30</f>
        <v>28</v>
      </c>
      <c r="AO33" s="117" t="str">
        <f>Ст.прогноза!E30</f>
        <v>Ярославль</v>
      </c>
      <c r="AP33" s="631" t="str">
        <f t="shared" si="115"/>
        <v/>
      </c>
      <c r="AQ33" s="632" t="str">
        <f t="shared" si="115"/>
        <v>·</v>
      </c>
      <c r="AR33" s="631" t="str">
        <f t="shared" si="115"/>
        <v>·</v>
      </c>
      <c r="AS33" s="632" t="str">
        <f t="shared" si="115"/>
        <v>·</v>
      </c>
      <c r="AT33" s="631" t="str">
        <f t="shared" si="115"/>
        <v/>
      </c>
      <c r="AU33" s="632" t="str">
        <f t="shared" si="115"/>
        <v>·</v>
      </c>
      <c r="AV33" s="631" t="str">
        <f t="shared" si="115"/>
        <v>·</v>
      </c>
      <c r="AW33" s="632" t="str">
        <f t="shared" si="115"/>
        <v/>
      </c>
      <c r="AX33" s="631" t="str">
        <f t="shared" si="115"/>
        <v>···</v>
      </c>
      <c r="AY33" s="632" t="str">
        <f t="shared" si="115"/>
        <v>··</v>
      </c>
      <c r="AZ33" s="631" t="str">
        <f t="shared" si="115"/>
        <v/>
      </c>
      <c r="BA33" s="632" t="str">
        <f t="shared" si="115"/>
        <v/>
      </c>
      <c r="BB33" s="631" t="str">
        <f t="shared" si="115"/>
        <v/>
      </c>
      <c r="BC33" s="632" t="str">
        <f t="shared" si="115"/>
        <v>··</v>
      </c>
      <c r="BD33" s="631" t="str">
        <f t="shared" si="115"/>
        <v/>
      </c>
      <c r="BE33" s="632" t="str">
        <f t="shared" si="114"/>
        <v>··</v>
      </c>
      <c r="BF33" s="631" t="str">
        <f t="shared" si="10"/>
        <v/>
      </c>
      <c r="BG33" s="632" t="str">
        <f t="shared" si="10"/>
        <v/>
      </c>
      <c r="BH33" s="631" t="str">
        <f t="shared" si="10"/>
        <v>···</v>
      </c>
      <c r="BI33" s="632" t="str">
        <f t="shared" si="10"/>
        <v>·</v>
      </c>
      <c r="BJ33" s="544">
        <f t="shared" si="11"/>
        <v>0</v>
      </c>
      <c r="BK33" s="545">
        <f t="shared" si="12"/>
        <v>2</v>
      </c>
      <c r="BL33" s="544">
        <f t="shared" si="13"/>
        <v>2</v>
      </c>
      <c r="BM33" s="545">
        <f t="shared" si="14"/>
        <v>1</v>
      </c>
      <c r="BN33" s="544">
        <f t="shared" si="15"/>
        <v>0</v>
      </c>
      <c r="BO33" s="545">
        <f t="shared" si="16"/>
        <v>2</v>
      </c>
      <c r="BP33" s="544">
        <f t="shared" si="17"/>
        <v>2</v>
      </c>
      <c r="BQ33" s="545">
        <f t="shared" si="18"/>
        <v>0</v>
      </c>
      <c r="BR33" s="544">
        <f t="shared" si="19"/>
        <v>20</v>
      </c>
      <c r="BS33" s="545">
        <f t="shared" si="20"/>
        <v>10</v>
      </c>
      <c r="BT33" s="544">
        <f t="shared" si="21"/>
        <v>0</v>
      </c>
      <c r="BU33" s="545">
        <f t="shared" si="22"/>
        <v>0</v>
      </c>
      <c r="BV33" s="544">
        <f t="shared" si="23"/>
        <v>0</v>
      </c>
      <c r="BW33" s="545">
        <f t="shared" si="24"/>
        <v>10</v>
      </c>
      <c r="BX33" s="544">
        <f t="shared" si="25"/>
        <v>0</v>
      </c>
      <c r="BY33" s="545">
        <f t="shared" si="26"/>
        <v>10</v>
      </c>
      <c r="BZ33" s="544">
        <f t="shared" si="27"/>
        <v>0</v>
      </c>
      <c r="CA33" s="545">
        <f t="shared" si="28"/>
        <v>0</v>
      </c>
      <c r="CB33" s="544">
        <f t="shared" si="29"/>
        <v>20</v>
      </c>
      <c r="CC33" s="546">
        <f t="shared" si="30"/>
        <v>1</v>
      </c>
      <c r="CD33" s="547">
        <f t="shared" si="31"/>
        <v>5.4</v>
      </c>
      <c r="CE33" s="548">
        <f t="shared" si="32"/>
        <v>12.8</v>
      </c>
      <c r="CF33" s="547">
        <f t="shared" si="33"/>
        <v>7.9</v>
      </c>
      <c r="CG33" s="548">
        <f t="shared" si="34"/>
        <v>12.1</v>
      </c>
      <c r="CH33" s="547">
        <f t="shared" si="35"/>
        <v>7.4</v>
      </c>
      <c r="CI33" s="548">
        <f t="shared" si="36"/>
        <v>21.5</v>
      </c>
      <c r="CJ33" s="547">
        <f t="shared" si="37"/>
        <v>13.3</v>
      </c>
      <c r="CK33" s="548">
        <f t="shared" si="38"/>
        <v>22.2</v>
      </c>
      <c r="CL33" s="547">
        <f t="shared" si="39"/>
        <v>12.5</v>
      </c>
      <c r="CM33" s="548">
        <f t="shared" si="40"/>
        <v>11.9</v>
      </c>
      <c r="CN33" s="547">
        <f t="shared" si="41"/>
        <v>6.9</v>
      </c>
      <c r="CO33" s="548">
        <f t="shared" si="42"/>
        <v>19.5</v>
      </c>
      <c r="CP33" s="547">
        <f t="shared" si="43"/>
        <v>10</v>
      </c>
      <c r="CQ33" s="548">
        <f t="shared" si="44"/>
        <v>14.3</v>
      </c>
      <c r="CR33" s="547">
        <f t="shared" si="45"/>
        <v>10.9</v>
      </c>
      <c r="CS33" s="548">
        <f t="shared" si="46"/>
        <v>21.8</v>
      </c>
      <c r="CT33" s="547">
        <f t="shared" si="47"/>
        <v>8.5</v>
      </c>
      <c r="CU33" s="548">
        <f t="shared" si="48"/>
        <v>20</v>
      </c>
      <c r="CV33" s="547">
        <f t="shared" si="49"/>
        <v>14.4</v>
      </c>
      <c r="CW33" s="548">
        <f t="shared" si="50"/>
        <v>17</v>
      </c>
      <c r="CX33" s="547">
        <f t="shared" si="51"/>
        <v>3.4000000000000004</v>
      </c>
      <c r="CY33" s="548">
        <f t="shared" si="52"/>
        <v>18.8</v>
      </c>
      <c r="CZ33" s="547">
        <f t="shared" si="53"/>
        <v>5.9</v>
      </c>
      <c r="DA33" s="548">
        <f t="shared" si="54"/>
        <v>19.100000000000001</v>
      </c>
      <c r="DB33" s="547">
        <f t="shared" si="55"/>
        <v>5.4</v>
      </c>
      <c r="DC33" s="548">
        <f t="shared" si="56"/>
        <v>36.5</v>
      </c>
      <c r="DD33" s="547">
        <f t="shared" si="57"/>
        <v>11.3</v>
      </c>
      <c r="DE33" s="548">
        <f t="shared" si="58"/>
        <v>33.200000000000003</v>
      </c>
      <c r="DF33" s="547">
        <f t="shared" si="59"/>
        <v>10.5</v>
      </c>
      <c r="DG33" s="548">
        <f t="shared" si="60"/>
        <v>15.9</v>
      </c>
      <c r="DH33" s="547">
        <f t="shared" si="61"/>
        <v>4.9000000000000004</v>
      </c>
      <c r="DI33" s="548">
        <f t="shared" si="62"/>
        <v>34.5</v>
      </c>
      <c r="DJ33" s="547">
        <f t="shared" si="63"/>
        <v>8</v>
      </c>
      <c r="DK33" s="548">
        <f t="shared" si="64"/>
        <v>18.3</v>
      </c>
      <c r="DL33" s="547">
        <f t="shared" si="65"/>
        <v>8.9</v>
      </c>
      <c r="DM33" s="548">
        <f t="shared" si="66"/>
        <v>32.799999999999997</v>
      </c>
      <c r="DN33" s="547">
        <f t="shared" si="67"/>
        <v>6.5</v>
      </c>
      <c r="DO33" s="548">
        <f t="shared" si="68"/>
        <v>33</v>
      </c>
      <c r="DP33" s="547">
        <f t="shared" si="69"/>
        <v>12.4</v>
      </c>
      <c r="DQ33" s="548">
        <f t="shared" si="70"/>
        <v>23</v>
      </c>
      <c r="DR33" s="549">
        <f t="shared" si="71"/>
        <v>9</v>
      </c>
      <c r="DS33" s="550">
        <f t="shared" si="72"/>
        <v>9</v>
      </c>
      <c r="DT33" s="549">
        <f t="shared" si="73"/>
        <v>11</v>
      </c>
      <c r="DU33" s="550">
        <f t="shared" si="74"/>
        <v>10</v>
      </c>
      <c r="DV33" s="549">
        <f t="shared" si="75"/>
        <v>8</v>
      </c>
      <c r="DW33" s="550">
        <f t="shared" si="76"/>
        <v>7</v>
      </c>
      <c r="DX33" s="549">
        <f t="shared" si="77"/>
        <v>11</v>
      </c>
      <c r="DY33" s="550">
        <f t="shared" si="78"/>
        <v>6</v>
      </c>
      <c r="DZ33" s="549">
        <f t="shared" si="79"/>
        <v>11</v>
      </c>
      <c r="EA33" s="550">
        <f t="shared" si="80"/>
        <v>10</v>
      </c>
      <c r="EB33" s="549">
        <f t="shared" si="81"/>
        <v>6</v>
      </c>
      <c r="EC33" s="550">
        <f t="shared" si="82"/>
        <v>8</v>
      </c>
      <c r="ED33" s="549">
        <f t="shared" si="83"/>
        <v>7</v>
      </c>
      <c r="EE33" s="550">
        <f t="shared" si="84"/>
        <v>5</v>
      </c>
      <c r="EF33" s="549">
        <f t="shared" si="85"/>
        <v>7</v>
      </c>
      <c r="EG33" s="550">
        <f t="shared" si="86"/>
        <v>11</v>
      </c>
      <c r="EH33" s="549">
        <f t="shared" si="87"/>
        <v>4</v>
      </c>
      <c r="EI33" s="550">
        <f t="shared" si="88"/>
        <v>11</v>
      </c>
      <c r="EJ33" s="549">
        <f t="shared" si="89"/>
        <v>11</v>
      </c>
      <c r="EK33" s="550">
        <f t="shared" si="90"/>
        <v>12</v>
      </c>
      <c r="EL33" s="697">
        <f t="shared" si="91"/>
        <v>0</v>
      </c>
      <c r="EM33" s="698">
        <f t="shared" si="92"/>
        <v>0</v>
      </c>
      <c r="EN33" s="699">
        <f t="shared" si="93"/>
        <v>0</v>
      </c>
      <c r="EO33" s="698">
        <f t="shared" si="94"/>
        <v>0</v>
      </c>
      <c r="EP33" s="699">
        <f t="shared" si="95"/>
        <v>0</v>
      </c>
      <c r="EQ33" s="698">
        <f t="shared" si="96"/>
        <v>0</v>
      </c>
      <c r="ER33" s="699">
        <f t="shared" si="97"/>
        <v>0</v>
      </c>
      <c r="ES33" s="698">
        <f t="shared" si="98"/>
        <v>0</v>
      </c>
      <c r="ET33" s="699">
        <f t="shared" si="99"/>
        <v>0</v>
      </c>
      <c r="EU33" s="698">
        <f t="shared" si="100"/>
        <v>0</v>
      </c>
      <c r="EV33" s="699">
        <f t="shared" si="101"/>
        <v>0</v>
      </c>
      <c r="EW33" s="698">
        <f t="shared" si="102"/>
        <v>0</v>
      </c>
      <c r="EX33" s="699">
        <f t="shared" si="103"/>
        <v>0</v>
      </c>
      <c r="EY33" s="698">
        <f t="shared" si="104"/>
        <v>0</v>
      </c>
      <c r="EZ33" s="699">
        <f t="shared" si="105"/>
        <v>0</v>
      </c>
      <c r="FA33" s="698">
        <f t="shared" si="106"/>
        <v>0</v>
      </c>
      <c r="FB33" s="699">
        <f t="shared" si="107"/>
        <v>0</v>
      </c>
      <c r="FC33" s="698">
        <f t="shared" si="108"/>
        <v>0</v>
      </c>
      <c r="FD33" s="699">
        <f t="shared" si="109"/>
        <v>0</v>
      </c>
      <c r="FE33" s="700">
        <f t="shared" si="110"/>
        <v>0</v>
      </c>
      <c r="FJ33" s="1274"/>
      <c r="FK33" s="1274"/>
      <c r="FL33" s="1274"/>
      <c r="FU33" s="1145" t="str">
        <f>Ст.прогноза!C30</f>
        <v>Северная</v>
      </c>
      <c r="FV33" s="1145" t="str">
        <f>Ст.прогноза!D30</f>
        <v>Ярославский</v>
      </c>
      <c r="FW33" s="1326" t="str">
        <f t="shared" si="6"/>
        <v>Ярославль</v>
      </c>
      <c r="FX33" s="1324">
        <v>57.6</v>
      </c>
      <c r="FY33" s="1325">
        <v>39.869999999999997</v>
      </c>
      <c r="FZ33" s="1281">
        <f t="shared" si="112"/>
        <v>22.2</v>
      </c>
      <c r="GA33" s="1281">
        <f t="shared" si="7"/>
        <v>33.200000000000003</v>
      </c>
    </row>
    <row r="34" spans="1:183" x14ac:dyDescent="0.25">
      <c r="A34" s="253" t="s">
        <v>2661</v>
      </c>
      <c r="B34" s="254" t="s">
        <v>2552</v>
      </c>
      <c r="C34" s="255" t="s">
        <v>3773</v>
      </c>
      <c r="D34" s="256" t="s">
        <v>2618</v>
      </c>
      <c r="E34" s="256" t="s">
        <v>3774</v>
      </c>
      <c r="F34" s="256" t="s">
        <v>2618</v>
      </c>
      <c r="G34" s="256" t="s">
        <v>3775</v>
      </c>
      <c r="H34" s="256" t="s">
        <v>2618</v>
      </c>
      <c r="I34" s="256" t="s">
        <v>3782</v>
      </c>
      <c r="J34" s="256" t="s">
        <v>2618</v>
      </c>
      <c r="K34" s="256" t="s">
        <v>3788</v>
      </c>
      <c r="L34" s="256" t="s">
        <v>2618</v>
      </c>
      <c r="M34" s="256" t="s">
        <v>3789</v>
      </c>
      <c r="N34" s="256" t="s">
        <v>2618</v>
      </c>
      <c r="O34" s="256" t="s">
        <v>3790</v>
      </c>
      <c r="P34" s="256" t="s">
        <v>2618</v>
      </c>
      <c r="Q34" s="256" t="s">
        <v>3791</v>
      </c>
      <c r="R34" s="256" t="s">
        <v>2618</v>
      </c>
      <c r="S34" s="256" t="s">
        <v>3792</v>
      </c>
      <c r="T34" s="256" t="s">
        <v>2618</v>
      </c>
      <c r="U34" s="256" t="s">
        <v>3793</v>
      </c>
      <c r="V34" s="257" t="s">
        <v>2618</v>
      </c>
      <c r="X34" s="258"/>
      <c r="Y34" s="188" t="s">
        <v>2550</v>
      </c>
      <c r="Z34" s="259" t="s">
        <v>2619</v>
      </c>
      <c r="AA34" s="260" t="s">
        <v>2620</v>
      </c>
      <c r="AB34" s="260" t="s">
        <v>2621</v>
      </c>
      <c r="AC34" s="260" t="s">
        <v>2622</v>
      </c>
      <c r="AD34" s="260" t="s">
        <v>2623</v>
      </c>
      <c r="AE34" s="260" t="s">
        <v>2624</v>
      </c>
      <c r="AF34" s="260" t="s">
        <v>2625</v>
      </c>
      <c r="AG34" s="260" t="s">
        <v>2619</v>
      </c>
      <c r="AH34" s="260" t="s">
        <v>2620</v>
      </c>
      <c r="AI34" s="261" t="s">
        <v>2621</v>
      </c>
      <c r="AK34" s="1122">
        <f t="shared" si="8"/>
        <v>43682.875</v>
      </c>
      <c r="AM34" s="517">
        <v>34</v>
      </c>
      <c r="AN34" s="543">
        <f>Ст.прогноза!B31</f>
        <v>29</v>
      </c>
      <c r="AO34" s="117" t="str">
        <f>Ст.прогноза!E31</f>
        <v>Вологда</v>
      </c>
      <c r="AP34" s="631" t="str">
        <f t="shared" si="115"/>
        <v/>
      </c>
      <c r="AQ34" s="632" t="str">
        <f t="shared" si="115"/>
        <v>·</v>
      </c>
      <c r="AR34" s="631" t="str">
        <f t="shared" si="115"/>
        <v>·</v>
      </c>
      <c r="AS34" s="632" t="str">
        <f t="shared" si="115"/>
        <v>·</v>
      </c>
      <c r="AT34" s="631" t="str">
        <f t="shared" si="115"/>
        <v/>
      </c>
      <c r="AU34" s="632" t="str">
        <f t="shared" si="115"/>
        <v/>
      </c>
      <c r="AV34" s="631" t="str">
        <f t="shared" si="115"/>
        <v>··</v>
      </c>
      <c r="AW34" s="632" t="str">
        <f t="shared" si="115"/>
        <v>·</v>
      </c>
      <c r="AX34" s="631" t="str">
        <f t="shared" si="115"/>
        <v/>
      </c>
      <c r="AY34" s="632" t="str">
        <f t="shared" si="115"/>
        <v/>
      </c>
      <c r="AZ34" s="631" t="str">
        <f t="shared" si="115"/>
        <v/>
      </c>
      <c r="BA34" s="632" t="str">
        <f t="shared" si="115"/>
        <v/>
      </c>
      <c r="BB34" s="631" t="str">
        <f t="shared" si="115"/>
        <v/>
      </c>
      <c r="BC34" s="632" t="str">
        <f t="shared" si="115"/>
        <v>··</v>
      </c>
      <c r="BD34" s="631" t="str">
        <f t="shared" si="115"/>
        <v/>
      </c>
      <c r="BE34" s="632" t="str">
        <f t="shared" si="114"/>
        <v>··</v>
      </c>
      <c r="BF34" s="631" t="str">
        <f t="shared" si="10"/>
        <v/>
      </c>
      <c r="BG34" s="632" t="str">
        <f t="shared" si="10"/>
        <v/>
      </c>
      <c r="BH34" s="631" t="str">
        <f t="shared" si="10"/>
        <v>···</v>
      </c>
      <c r="BI34" s="632" t="str">
        <f t="shared" si="10"/>
        <v>·</v>
      </c>
      <c r="BJ34" s="544">
        <f t="shared" si="11"/>
        <v>0</v>
      </c>
      <c r="BK34" s="545">
        <f t="shared" si="12"/>
        <v>1</v>
      </c>
      <c r="BL34" s="544">
        <f t="shared" si="13"/>
        <v>2</v>
      </c>
      <c r="BM34" s="545">
        <f t="shared" si="14"/>
        <v>2</v>
      </c>
      <c r="BN34" s="544">
        <f t="shared" si="15"/>
        <v>0</v>
      </c>
      <c r="BO34" s="545">
        <f t="shared" si="16"/>
        <v>0</v>
      </c>
      <c r="BP34" s="544">
        <f t="shared" si="17"/>
        <v>10</v>
      </c>
      <c r="BQ34" s="545">
        <f t="shared" si="18"/>
        <v>1</v>
      </c>
      <c r="BR34" s="544">
        <f t="shared" si="19"/>
        <v>0</v>
      </c>
      <c r="BS34" s="545">
        <f t="shared" si="20"/>
        <v>0</v>
      </c>
      <c r="BT34" s="544">
        <f t="shared" si="21"/>
        <v>0</v>
      </c>
      <c r="BU34" s="545">
        <f t="shared" si="22"/>
        <v>0</v>
      </c>
      <c r="BV34" s="544">
        <f t="shared" si="23"/>
        <v>0</v>
      </c>
      <c r="BW34" s="545">
        <f t="shared" si="24"/>
        <v>3</v>
      </c>
      <c r="BX34" s="544">
        <f t="shared" si="25"/>
        <v>0</v>
      </c>
      <c r="BY34" s="545">
        <f t="shared" si="26"/>
        <v>10</v>
      </c>
      <c r="BZ34" s="544">
        <f t="shared" si="27"/>
        <v>0</v>
      </c>
      <c r="CA34" s="545">
        <f t="shared" si="28"/>
        <v>0</v>
      </c>
      <c r="CB34" s="544">
        <f t="shared" si="29"/>
        <v>20</v>
      </c>
      <c r="CC34" s="546">
        <f t="shared" si="30"/>
        <v>1</v>
      </c>
      <c r="CD34" s="547">
        <f t="shared" si="31"/>
        <v>5.9</v>
      </c>
      <c r="CE34" s="548">
        <f t="shared" si="32"/>
        <v>8.4</v>
      </c>
      <c r="CF34" s="547">
        <f t="shared" si="33"/>
        <v>7.8</v>
      </c>
      <c r="CG34" s="548">
        <f t="shared" si="34"/>
        <v>12.2</v>
      </c>
      <c r="CH34" s="547">
        <f t="shared" si="35"/>
        <v>6.8</v>
      </c>
      <c r="CI34" s="548">
        <f t="shared" si="36"/>
        <v>19.5</v>
      </c>
      <c r="CJ34" s="547">
        <f t="shared" si="37"/>
        <v>12.1</v>
      </c>
      <c r="CK34" s="548">
        <f t="shared" si="38"/>
        <v>20.7</v>
      </c>
      <c r="CL34" s="547">
        <f t="shared" si="39"/>
        <v>9.1999999999999993</v>
      </c>
      <c r="CM34" s="548">
        <f t="shared" si="40"/>
        <v>16.7</v>
      </c>
      <c r="CN34" s="547">
        <f t="shared" si="41"/>
        <v>6.6</v>
      </c>
      <c r="CO34" s="548">
        <f t="shared" si="42"/>
        <v>19.600000000000001</v>
      </c>
      <c r="CP34" s="547">
        <f t="shared" si="43"/>
        <v>10.5</v>
      </c>
      <c r="CQ34" s="548">
        <f t="shared" si="44"/>
        <v>18.899999999999999</v>
      </c>
      <c r="CR34" s="547">
        <f t="shared" si="45"/>
        <v>10.4</v>
      </c>
      <c r="CS34" s="548">
        <f t="shared" si="46"/>
        <v>13.1</v>
      </c>
      <c r="CT34" s="547">
        <f t="shared" si="47"/>
        <v>5.8</v>
      </c>
      <c r="CU34" s="548">
        <f t="shared" si="48"/>
        <v>19.8</v>
      </c>
      <c r="CV34" s="547">
        <f t="shared" si="49"/>
        <v>14</v>
      </c>
      <c r="CW34" s="548">
        <f t="shared" si="50"/>
        <v>17.3</v>
      </c>
      <c r="CX34" s="547">
        <f t="shared" si="51"/>
        <v>3.9000000000000004</v>
      </c>
      <c r="CY34" s="548">
        <f t="shared" si="52"/>
        <v>15.4</v>
      </c>
      <c r="CZ34" s="547">
        <f t="shared" si="53"/>
        <v>5.8</v>
      </c>
      <c r="DA34" s="548">
        <f t="shared" si="54"/>
        <v>15.4</v>
      </c>
      <c r="DB34" s="547">
        <f t="shared" si="55"/>
        <v>4.8</v>
      </c>
      <c r="DC34" s="548">
        <f t="shared" si="56"/>
        <v>34.5</v>
      </c>
      <c r="DD34" s="547">
        <f t="shared" si="57"/>
        <v>10.1</v>
      </c>
      <c r="DE34" s="548">
        <f t="shared" si="58"/>
        <v>31.7</v>
      </c>
      <c r="DF34" s="547">
        <f t="shared" si="59"/>
        <v>7.1999999999999993</v>
      </c>
      <c r="DG34" s="548">
        <f t="shared" si="60"/>
        <v>23.7</v>
      </c>
      <c r="DH34" s="547">
        <f t="shared" si="61"/>
        <v>4.5999999999999996</v>
      </c>
      <c r="DI34" s="548">
        <f t="shared" si="62"/>
        <v>34.6</v>
      </c>
      <c r="DJ34" s="547">
        <f t="shared" si="63"/>
        <v>8.5</v>
      </c>
      <c r="DK34" s="548">
        <f t="shared" si="64"/>
        <v>25.9</v>
      </c>
      <c r="DL34" s="547">
        <f t="shared" si="65"/>
        <v>8.4</v>
      </c>
      <c r="DM34" s="548">
        <f t="shared" si="66"/>
        <v>19.100000000000001</v>
      </c>
      <c r="DN34" s="547">
        <f t="shared" si="67"/>
        <v>3.8</v>
      </c>
      <c r="DO34" s="548">
        <f t="shared" si="68"/>
        <v>33.799999999999997</v>
      </c>
      <c r="DP34" s="547">
        <f t="shared" si="69"/>
        <v>12</v>
      </c>
      <c r="DQ34" s="548">
        <f t="shared" si="70"/>
        <v>24.1</v>
      </c>
      <c r="DR34" s="549">
        <f t="shared" si="71"/>
        <v>10</v>
      </c>
      <c r="DS34" s="550">
        <f t="shared" si="72"/>
        <v>10</v>
      </c>
      <c r="DT34" s="549">
        <f t="shared" si="73"/>
        <v>10</v>
      </c>
      <c r="DU34" s="550">
        <f t="shared" si="74"/>
        <v>11</v>
      </c>
      <c r="DV34" s="549">
        <f t="shared" si="75"/>
        <v>8</v>
      </c>
      <c r="DW34" s="550">
        <f t="shared" si="76"/>
        <v>6</v>
      </c>
      <c r="DX34" s="549">
        <f t="shared" si="77"/>
        <v>6</v>
      </c>
      <c r="DY34" s="550">
        <f t="shared" si="78"/>
        <v>5</v>
      </c>
      <c r="DZ34" s="549">
        <f t="shared" si="79"/>
        <v>6</v>
      </c>
      <c r="EA34" s="550">
        <f t="shared" si="80"/>
        <v>8</v>
      </c>
      <c r="EB34" s="549">
        <f t="shared" si="81"/>
        <v>9</v>
      </c>
      <c r="EC34" s="550">
        <f t="shared" si="82"/>
        <v>8</v>
      </c>
      <c r="ED34" s="549">
        <f t="shared" si="83"/>
        <v>7</v>
      </c>
      <c r="EE34" s="550">
        <f t="shared" si="84"/>
        <v>6</v>
      </c>
      <c r="EF34" s="549">
        <f t="shared" si="85"/>
        <v>5</v>
      </c>
      <c r="EG34" s="550">
        <f t="shared" si="86"/>
        <v>6</v>
      </c>
      <c r="EH34" s="549">
        <f t="shared" si="87"/>
        <v>4</v>
      </c>
      <c r="EI34" s="550">
        <f t="shared" si="88"/>
        <v>11</v>
      </c>
      <c r="EJ34" s="549">
        <f t="shared" si="89"/>
        <v>10</v>
      </c>
      <c r="EK34" s="550">
        <f t="shared" si="90"/>
        <v>11</v>
      </c>
      <c r="EL34" s="697">
        <f t="shared" si="91"/>
        <v>0</v>
      </c>
      <c r="EM34" s="698">
        <f t="shared" si="92"/>
        <v>0</v>
      </c>
      <c r="EN34" s="699">
        <f t="shared" si="93"/>
        <v>0</v>
      </c>
      <c r="EO34" s="698">
        <f t="shared" si="94"/>
        <v>0</v>
      </c>
      <c r="EP34" s="699">
        <f t="shared" si="95"/>
        <v>0</v>
      </c>
      <c r="EQ34" s="698">
        <f t="shared" si="96"/>
        <v>0</v>
      </c>
      <c r="ER34" s="699">
        <f t="shared" si="97"/>
        <v>0</v>
      </c>
      <c r="ES34" s="698">
        <f t="shared" si="98"/>
        <v>0</v>
      </c>
      <c r="ET34" s="699">
        <f t="shared" si="99"/>
        <v>0</v>
      </c>
      <c r="EU34" s="698">
        <f t="shared" si="100"/>
        <v>0</v>
      </c>
      <c r="EV34" s="699">
        <f t="shared" si="101"/>
        <v>0</v>
      </c>
      <c r="EW34" s="698">
        <f t="shared" si="102"/>
        <v>0</v>
      </c>
      <c r="EX34" s="699">
        <f t="shared" si="103"/>
        <v>0</v>
      </c>
      <c r="EY34" s="698">
        <f t="shared" si="104"/>
        <v>0</v>
      </c>
      <c r="EZ34" s="699">
        <f t="shared" si="105"/>
        <v>0</v>
      </c>
      <c r="FA34" s="698">
        <f t="shared" si="106"/>
        <v>0</v>
      </c>
      <c r="FB34" s="699">
        <f t="shared" si="107"/>
        <v>0</v>
      </c>
      <c r="FC34" s="698">
        <f t="shared" si="108"/>
        <v>0</v>
      </c>
      <c r="FD34" s="699">
        <f t="shared" si="109"/>
        <v>0</v>
      </c>
      <c r="FE34" s="700">
        <f t="shared" si="110"/>
        <v>0</v>
      </c>
      <c r="FU34" s="91" t="str">
        <f>Ст.прогноза!C31</f>
        <v>Северная</v>
      </c>
      <c r="FV34" s="91" t="str">
        <f>Ст.прогноза!D31</f>
        <v>Вологодский</v>
      </c>
      <c r="FW34" s="117" t="str">
        <f t="shared" si="6"/>
        <v>Вологда</v>
      </c>
      <c r="FX34" s="1302">
        <v>59.19</v>
      </c>
      <c r="FY34" s="1303">
        <v>39.549999999999997</v>
      </c>
      <c r="FZ34" s="1281">
        <f t="shared" si="112"/>
        <v>20.7</v>
      </c>
      <c r="GA34" s="1281">
        <f t="shared" si="7"/>
        <v>31.7</v>
      </c>
    </row>
    <row r="35" spans="1:183" x14ac:dyDescent="0.25">
      <c r="A35" s="198" t="s">
        <v>2663</v>
      </c>
      <c r="B35" s="220" t="s">
        <v>2530</v>
      </c>
      <c r="C35" s="124" t="s">
        <v>2521</v>
      </c>
      <c r="D35" s="124" t="s">
        <v>2522</v>
      </c>
      <c r="E35" s="124" t="s">
        <v>2521</v>
      </c>
      <c r="F35" s="124" t="s">
        <v>2522</v>
      </c>
      <c r="G35" s="124" t="s">
        <v>2521</v>
      </c>
      <c r="H35" s="124" t="s">
        <v>2522</v>
      </c>
      <c r="I35" s="124" t="s">
        <v>2521</v>
      </c>
      <c r="J35" s="124" t="s">
        <v>2522</v>
      </c>
      <c r="K35" s="124" t="s">
        <v>2521</v>
      </c>
      <c r="L35" s="124" t="s">
        <v>2522</v>
      </c>
      <c r="M35" s="124" t="s">
        <v>2521</v>
      </c>
      <c r="N35" s="124" t="s">
        <v>2522</v>
      </c>
      <c r="O35" s="124" t="s">
        <v>2521</v>
      </c>
      <c r="P35" s="124" t="s">
        <v>2522</v>
      </c>
      <c r="Q35" s="124" t="s">
        <v>2521</v>
      </c>
      <c r="R35" s="124" t="s">
        <v>2522</v>
      </c>
      <c r="S35" s="124" t="s">
        <v>2521</v>
      </c>
      <c r="T35" s="124" t="s">
        <v>2522</v>
      </c>
      <c r="U35" s="124" t="s">
        <v>2521</v>
      </c>
      <c r="V35" s="252" t="s">
        <v>2522</v>
      </c>
      <c r="X35" s="197"/>
      <c r="Y35" s="188" t="s">
        <v>2530</v>
      </c>
      <c r="Z35" s="94" t="s">
        <v>3776</v>
      </c>
      <c r="AA35" s="95" t="s">
        <v>3777</v>
      </c>
      <c r="AB35" s="95" t="s">
        <v>3778</v>
      </c>
      <c r="AC35" s="95" t="s">
        <v>3783</v>
      </c>
      <c r="AD35" s="95" t="s">
        <v>3794</v>
      </c>
      <c r="AE35" s="95" t="s">
        <v>3795</v>
      </c>
      <c r="AF35" s="95" t="s">
        <v>3796</v>
      </c>
      <c r="AG35" s="95" t="s">
        <v>3797</v>
      </c>
      <c r="AH35" s="95" t="s">
        <v>3798</v>
      </c>
      <c r="AI35" s="96" t="s">
        <v>3799</v>
      </c>
      <c r="AK35" s="1122">
        <f t="shared" si="8"/>
        <v>43682.875</v>
      </c>
      <c r="AM35" s="517">
        <v>35</v>
      </c>
      <c r="AN35" s="543">
        <f>Ст.прогноза!B32</f>
        <v>30</v>
      </c>
      <c r="AO35" s="117" t="str">
        <f>Ст.прогноза!E32</f>
        <v>Архангельск</v>
      </c>
      <c r="AP35" s="631" t="str">
        <f t="shared" si="115"/>
        <v/>
      </c>
      <c r="AQ35" s="632" t="str">
        <f t="shared" si="115"/>
        <v/>
      </c>
      <c r="AR35" s="631" t="str">
        <f t="shared" si="115"/>
        <v/>
      </c>
      <c r="AS35" s="632" t="str">
        <f t="shared" si="115"/>
        <v>·</v>
      </c>
      <c r="AT35" s="631" t="str">
        <f t="shared" si="115"/>
        <v/>
      </c>
      <c r="AU35" s="632" t="str">
        <f t="shared" si="115"/>
        <v/>
      </c>
      <c r="AV35" s="631" t="str">
        <f t="shared" si="115"/>
        <v/>
      </c>
      <c r="AW35" s="632" t="str">
        <f t="shared" si="115"/>
        <v/>
      </c>
      <c r="AX35" s="631" t="str">
        <f t="shared" si="115"/>
        <v/>
      </c>
      <c r="AY35" s="632" t="str">
        <f t="shared" si="115"/>
        <v/>
      </c>
      <c r="AZ35" s="631" t="str">
        <f t="shared" si="115"/>
        <v/>
      </c>
      <c r="BA35" s="632" t="str">
        <f t="shared" si="115"/>
        <v/>
      </c>
      <c r="BB35" s="631" t="str">
        <f t="shared" si="115"/>
        <v/>
      </c>
      <c r="BC35" s="632" t="str">
        <f t="shared" si="115"/>
        <v>·</v>
      </c>
      <c r="BD35" s="631" t="str">
        <f t="shared" si="115"/>
        <v/>
      </c>
      <c r="BE35" s="632" t="str">
        <f t="shared" si="114"/>
        <v/>
      </c>
      <c r="BF35" s="631" t="str">
        <f t="shared" si="10"/>
        <v/>
      </c>
      <c r="BG35" s="632" t="str">
        <f t="shared" si="10"/>
        <v/>
      </c>
      <c r="BH35" s="631" t="str">
        <f t="shared" si="10"/>
        <v>·</v>
      </c>
      <c r="BI35" s="632" t="str">
        <f t="shared" si="10"/>
        <v>···</v>
      </c>
      <c r="BJ35" s="544">
        <f t="shared" si="11"/>
        <v>0</v>
      </c>
      <c r="BK35" s="545">
        <f t="shared" si="12"/>
        <v>0</v>
      </c>
      <c r="BL35" s="544">
        <f t="shared" si="13"/>
        <v>0</v>
      </c>
      <c r="BM35" s="545">
        <f t="shared" si="14"/>
        <v>1</v>
      </c>
      <c r="BN35" s="544">
        <f t="shared" si="15"/>
        <v>0</v>
      </c>
      <c r="BO35" s="545">
        <f t="shared" si="16"/>
        <v>0</v>
      </c>
      <c r="BP35" s="544">
        <f t="shared" si="17"/>
        <v>0</v>
      </c>
      <c r="BQ35" s="545">
        <f t="shared" si="18"/>
        <v>0</v>
      </c>
      <c r="BR35" s="544">
        <f t="shared" si="19"/>
        <v>0</v>
      </c>
      <c r="BS35" s="545">
        <f t="shared" si="20"/>
        <v>0</v>
      </c>
      <c r="BT35" s="544">
        <f t="shared" si="21"/>
        <v>0</v>
      </c>
      <c r="BU35" s="545">
        <f t="shared" si="22"/>
        <v>0</v>
      </c>
      <c r="BV35" s="544">
        <f t="shared" si="23"/>
        <v>0</v>
      </c>
      <c r="BW35" s="545">
        <f t="shared" si="24"/>
        <v>1</v>
      </c>
      <c r="BX35" s="544">
        <f t="shared" si="25"/>
        <v>0</v>
      </c>
      <c r="BY35" s="545">
        <f t="shared" si="26"/>
        <v>0</v>
      </c>
      <c r="BZ35" s="544">
        <f t="shared" si="27"/>
        <v>0</v>
      </c>
      <c r="CA35" s="545">
        <f t="shared" si="28"/>
        <v>0</v>
      </c>
      <c r="CB35" s="544">
        <f t="shared" si="29"/>
        <v>1</v>
      </c>
      <c r="CC35" s="546">
        <f t="shared" si="30"/>
        <v>20</v>
      </c>
      <c r="CD35" s="547">
        <f t="shared" si="31"/>
        <v>8.4</v>
      </c>
      <c r="CE35" s="548">
        <f t="shared" si="32"/>
        <v>11.6</v>
      </c>
      <c r="CF35" s="547">
        <f t="shared" si="33"/>
        <v>7.1</v>
      </c>
      <c r="CG35" s="548">
        <f t="shared" si="34"/>
        <v>15.1</v>
      </c>
      <c r="CH35" s="547">
        <f t="shared" si="35"/>
        <v>9.8000000000000007</v>
      </c>
      <c r="CI35" s="548">
        <f t="shared" si="36"/>
        <v>13.2</v>
      </c>
      <c r="CJ35" s="547">
        <f t="shared" si="37"/>
        <v>7</v>
      </c>
      <c r="CK35" s="548">
        <f t="shared" si="38"/>
        <v>10.8</v>
      </c>
      <c r="CL35" s="547">
        <f t="shared" si="39"/>
        <v>7.1</v>
      </c>
      <c r="CM35" s="548">
        <f t="shared" si="40"/>
        <v>9.6999999999999993</v>
      </c>
      <c r="CN35" s="547">
        <f t="shared" si="41"/>
        <v>8.4</v>
      </c>
      <c r="CO35" s="548">
        <f t="shared" si="42"/>
        <v>9.8000000000000007</v>
      </c>
      <c r="CP35" s="547">
        <f t="shared" si="43"/>
        <v>4.7</v>
      </c>
      <c r="CQ35" s="548">
        <f t="shared" si="44"/>
        <v>12.3</v>
      </c>
      <c r="CR35" s="547">
        <f t="shared" si="45"/>
        <v>2.1</v>
      </c>
      <c r="CS35" s="548">
        <f t="shared" si="46"/>
        <v>13.2</v>
      </c>
      <c r="CT35" s="547">
        <f t="shared" si="47"/>
        <v>3.1</v>
      </c>
      <c r="CU35" s="548">
        <f t="shared" si="48"/>
        <v>17.3</v>
      </c>
      <c r="CV35" s="547">
        <f t="shared" si="49"/>
        <v>5.5</v>
      </c>
      <c r="CW35" s="548">
        <f t="shared" si="50"/>
        <v>8</v>
      </c>
      <c r="CX35" s="547">
        <f t="shared" si="51"/>
        <v>6.4</v>
      </c>
      <c r="CY35" s="548">
        <f t="shared" si="52"/>
        <v>18.600000000000001</v>
      </c>
      <c r="CZ35" s="547">
        <f t="shared" si="53"/>
        <v>5.0999999999999996</v>
      </c>
      <c r="DA35" s="548">
        <f t="shared" si="54"/>
        <v>21.8</v>
      </c>
      <c r="DB35" s="547">
        <f t="shared" si="55"/>
        <v>7.8000000000000007</v>
      </c>
      <c r="DC35" s="548">
        <f t="shared" si="56"/>
        <v>23</v>
      </c>
      <c r="DD35" s="547">
        <f t="shared" si="57"/>
        <v>5</v>
      </c>
      <c r="DE35" s="548">
        <f t="shared" si="58"/>
        <v>17.8</v>
      </c>
      <c r="DF35" s="547">
        <f t="shared" si="59"/>
        <v>5.0999999999999996</v>
      </c>
      <c r="DG35" s="548">
        <f t="shared" si="60"/>
        <v>16.7</v>
      </c>
      <c r="DH35" s="547">
        <f t="shared" si="61"/>
        <v>6.4</v>
      </c>
      <c r="DI35" s="548">
        <f t="shared" si="62"/>
        <v>19.8</v>
      </c>
      <c r="DJ35" s="547">
        <f t="shared" si="63"/>
        <v>2.7</v>
      </c>
      <c r="DK35" s="548">
        <f t="shared" si="64"/>
        <v>18.100000000000001</v>
      </c>
      <c r="DL35" s="547">
        <f t="shared" si="65"/>
        <v>0.10000000000000009</v>
      </c>
      <c r="DM35" s="548">
        <f t="shared" si="66"/>
        <v>26.2</v>
      </c>
      <c r="DN35" s="547">
        <f t="shared" si="67"/>
        <v>1.1000000000000001</v>
      </c>
      <c r="DO35" s="548">
        <f t="shared" si="68"/>
        <v>32.299999999999997</v>
      </c>
      <c r="DP35" s="547">
        <f t="shared" si="69"/>
        <v>3.5</v>
      </c>
      <c r="DQ35" s="548">
        <f t="shared" si="70"/>
        <v>12</v>
      </c>
      <c r="DR35" s="549">
        <f t="shared" si="71"/>
        <v>13</v>
      </c>
      <c r="DS35" s="550">
        <f t="shared" si="72"/>
        <v>6</v>
      </c>
      <c r="DT35" s="549">
        <f t="shared" si="73"/>
        <v>8</v>
      </c>
      <c r="DU35" s="550">
        <f t="shared" si="74"/>
        <v>9</v>
      </c>
      <c r="DV35" s="549">
        <f t="shared" si="75"/>
        <v>8</v>
      </c>
      <c r="DW35" s="550">
        <f t="shared" si="76"/>
        <v>8</v>
      </c>
      <c r="DX35" s="549">
        <f t="shared" si="77"/>
        <v>10</v>
      </c>
      <c r="DY35" s="550">
        <f t="shared" si="78"/>
        <v>11</v>
      </c>
      <c r="DZ35" s="549">
        <f t="shared" si="79"/>
        <v>8</v>
      </c>
      <c r="EA35" s="550">
        <f t="shared" si="80"/>
        <v>9</v>
      </c>
      <c r="EB35" s="549">
        <f t="shared" si="81"/>
        <v>9</v>
      </c>
      <c r="EC35" s="550">
        <f t="shared" si="82"/>
        <v>8</v>
      </c>
      <c r="ED35" s="549">
        <f t="shared" si="83"/>
        <v>6</v>
      </c>
      <c r="EE35" s="550">
        <f t="shared" si="84"/>
        <v>6</v>
      </c>
      <c r="EF35" s="549">
        <f t="shared" si="85"/>
        <v>5</v>
      </c>
      <c r="EG35" s="550">
        <f t="shared" si="86"/>
        <v>8</v>
      </c>
      <c r="EH35" s="549">
        <f t="shared" si="87"/>
        <v>2</v>
      </c>
      <c r="EI35" s="550">
        <f t="shared" si="88"/>
        <v>4</v>
      </c>
      <c r="EJ35" s="549">
        <f t="shared" si="89"/>
        <v>14</v>
      </c>
      <c r="EK35" s="550">
        <f t="shared" si="90"/>
        <v>11</v>
      </c>
      <c r="EL35" s="697">
        <f t="shared" si="91"/>
        <v>0</v>
      </c>
      <c r="EM35" s="698">
        <f t="shared" si="92"/>
        <v>0</v>
      </c>
      <c r="EN35" s="699">
        <f t="shared" si="93"/>
        <v>0</v>
      </c>
      <c r="EO35" s="698">
        <f t="shared" si="94"/>
        <v>0</v>
      </c>
      <c r="EP35" s="699">
        <f t="shared" si="95"/>
        <v>0</v>
      </c>
      <c r="EQ35" s="698">
        <f t="shared" si="96"/>
        <v>0</v>
      </c>
      <c r="ER35" s="699">
        <f t="shared" si="97"/>
        <v>0</v>
      </c>
      <c r="ES35" s="698">
        <f t="shared" si="98"/>
        <v>0</v>
      </c>
      <c r="ET35" s="699">
        <f t="shared" si="99"/>
        <v>0</v>
      </c>
      <c r="EU35" s="698">
        <f t="shared" si="100"/>
        <v>0</v>
      </c>
      <c r="EV35" s="699">
        <f t="shared" si="101"/>
        <v>0</v>
      </c>
      <c r="EW35" s="698">
        <f t="shared" si="102"/>
        <v>0</v>
      </c>
      <c r="EX35" s="699">
        <f t="shared" si="103"/>
        <v>0</v>
      </c>
      <c r="EY35" s="698">
        <f t="shared" si="104"/>
        <v>0</v>
      </c>
      <c r="EZ35" s="699">
        <f t="shared" si="105"/>
        <v>0</v>
      </c>
      <c r="FA35" s="698">
        <f t="shared" si="106"/>
        <v>0</v>
      </c>
      <c r="FB35" s="699">
        <f t="shared" si="107"/>
        <v>0</v>
      </c>
      <c r="FC35" s="698">
        <f t="shared" si="108"/>
        <v>0</v>
      </c>
      <c r="FD35" s="699">
        <f t="shared" si="109"/>
        <v>0</v>
      </c>
      <c r="FE35" s="700">
        <f t="shared" si="110"/>
        <v>0</v>
      </c>
      <c r="FU35" s="91" t="str">
        <f>Ст.прогноза!C32</f>
        <v>Северная</v>
      </c>
      <c r="FV35" s="91" t="str">
        <f>Ст.прогноза!D32</f>
        <v>Архангельский</v>
      </c>
      <c r="FW35" s="117" t="str">
        <f t="shared" si="6"/>
        <v>Архангельск</v>
      </c>
      <c r="FX35" s="1302">
        <v>64.55</v>
      </c>
      <c r="FY35" s="1303">
        <v>40.582999999999998</v>
      </c>
      <c r="FZ35" s="1281">
        <f t="shared" si="112"/>
        <v>10.8</v>
      </c>
      <c r="GA35" s="1281">
        <f t="shared" si="7"/>
        <v>17.8</v>
      </c>
    </row>
    <row r="36" spans="1:183" x14ac:dyDescent="0.25">
      <c r="A36" s="198" t="s">
        <v>2665</v>
      </c>
      <c r="B36" s="221" t="s">
        <v>2553</v>
      </c>
      <c r="C36" s="118">
        <v>43682.375</v>
      </c>
      <c r="D36" s="189">
        <v>43682.875</v>
      </c>
      <c r="E36" s="190">
        <v>43683.375</v>
      </c>
      <c r="F36" s="189">
        <v>43683.875</v>
      </c>
      <c r="G36" s="190">
        <v>43684.375</v>
      </c>
      <c r="H36" s="189">
        <v>43684.875</v>
      </c>
      <c r="I36" s="191">
        <v>43685.375</v>
      </c>
      <c r="J36" s="189">
        <v>43685.875</v>
      </c>
      <c r="K36" s="190">
        <v>43686.375</v>
      </c>
      <c r="L36" s="189">
        <v>43686.875</v>
      </c>
      <c r="M36" s="190">
        <v>43687.375</v>
      </c>
      <c r="N36" s="189">
        <v>43687.875</v>
      </c>
      <c r="O36" s="191">
        <v>43688.375</v>
      </c>
      <c r="P36" s="189">
        <v>43688.875</v>
      </c>
      <c r="Q36" s="190">
        <v>43689.375</v>
      </c>
      <c r="R36" s="189">
        <v>43689.875</v>
      </c>
      <c r="S36" s="190">
        <v>43690.375</v>
      </c>
      <c r="T36" s="189">
        <v>43690.875</v>
      </c>
      <c r="U36" s="190">
        <v>43691.375</v>
      </c>
      <c r="V36" s="192">
        <v>43691.875</v>
      </c>
      <c r="X36" s="198" t="s">
        <v>2660</v>
      </c>
      <c r="Y36" s="215"/>
      <c r="Z36" s="116">
        <v>43682.875</v>
      </c>
      <c r="AA36" s="99">
        <v>43683.875</v>
      </c>
      <c r="AB36" s="99">
        <v>43684.875</v>
      </c>
      <c r="AC36" s="99">
        <v>43685.875</v>
      </c>
      <c r="AD36" s="99">
        <v>43686.875</v>
      </c>
      <c r="AE36" s="99">
        <v>43687.875</v>
      </c>
      <c r="AF36" s="99">
        <v>43688.875</v>
      </c>
      <c r="AG36" s="99">
        <v>43689.875</v>
      </c>
      <c r="AH36" s="99">
        <v>43690.875</v>
      </c>
      <c r="AI36" s="99">
        <v>43691.875</v>
      </c>
      <c r="AK36" s="1122">
        <f t="shared" si="8"/>
        <v>43682.875</v>
      </c>
      <c r="AM36" s="517">
        <v>36</v>
      </c>
      <c r="AN36" s="543">
        <f>Ст.прогноза!B33</f>
        <v>31</v>
      </c>
      <c r="AO36" s="117" t="str">
        <f>Ст.прогноза!E33</f>
        <v>Котлас</v>
      </c>
      <c r="AP36" s="631" t="str">
        <f t="shared" si="115"/>
        <v>·</v>
      </c>
      <c r="AQ36" s="632" t="str">
        <f t="shared" si="115"/>
        <v/>
      </c>
      <c r="AR36" s="631" t="str">
        <f t="shared" si="115"/>
        <v/>
      </c>
      <c r="AS36" s="632" t="str">
        <f t="shared" si="115"/>
        <v>·</v>
      </c>
      <c r="AT36" s="631" t="str">
        <f t="shared" si="115"/>
        <v/>
      </c>
      <c r="AU36" s="632" t="str">
        <f t="shared" si="115"/>
        <v/>
      </c>
      <c r="AV36" s="631" t="str">
        <f t="shared" si="115"/>
        <v/>
      </c>
      <c r="AW36" s="632" t="str">
        <f t="shared" si="115"/>
        <v>·</v>
      </c>
      <c r="AX36" s="631" t="str">
        <f t="shared" si="115"/>
        <v/>
      </c>
      <c r="AY36" s="632" t="str">
        <f t="shared" si="115"/>
        <v/>
      </c>
      <c r="AZ36" s="631" t="str">
        <f t="shared" si="115"/>
        <v/>
      </c>
      <c r="BA36" s="632" t="str">
        <f t="shared" si="115"/>
        <v>·</v>
      </c>
      <c r="BB36" s="631" t="str">
        <f t="shared" si="115"/>
        <v/>
      </c>
      <c r="BC36" s="632" t="str">
        <f t="shared" si="115"/>
        <v/>
      </c>
      <c r="BD36" s="631" t="str">
        <f t="shared" si="115"/>
        <v/>
      </c>
      <c r="BE36" s="632" t="str">
        <f t="shared" si="114"/>
        <v>·</v>
      </c>
      <c r="BF36" s="631" t="str">
        <f t="shared" si="10"/>
        <v/>
      </c>
      <c r="BG36" s="632" t="str">
        <f t="shared" si="10"/>
        <v/>
      </c>
      <c r="BH36" s="631" t="str">
        <f t="shared" si="10"/>
        <v/>
      </c>
      <c r="BI36" s="632" t="str">
        <f t="shared" si="10"/>
        <v>···</v>
      </c>
      <c r="BJ36" s="544">
        <f t="shared" si="11"/>
        <v>2</v>
      </c>
      <c r="BK36" s="545">
        <f t="shared" si="12"/>
        <v>0</v>
      </c>
      <c r="BL36" s="544">
        <f t="shared" si="13"/>
        <v>0</v>
      </c>
      <c r="BM36" s="545">
        <f t="shared" si="14"/>
        <v>1</v>
      </c>
      <c r="BN36" s="544">
        <f t="shared" si="15"/>
        <v>0</v>
      </c>
      <c r="BO36" s="545">
        <f t="shared" si="16"/>
        <v>0</v>
      </c>
      <c r="BP36" s="544">
        <f t="shared" si="17"/>
        <v>0</v>
      </c>
      <c r="BQ36" s="545">
        <f t="shared" si="18"/>
        <v>1</v>
      </c>
      <c r="BR36" s="544">
        <f t="shared" si="19"/>
        <v>0</v>
      </c>
      <c r="BS36" s="545">
        <f t="shared" si="20"/>
        <v>0</v>
      </c>
      <c r="BT36" s="544">
        <f t="shared" si="21"/>
        <v>0</v>
      </c>
      <c r="BU36" s="545">
        <f t="shared" si="22"/>
        <v>1</v>
      </c>
      <c r="BV36" s="544">
        <f t="shared" si="23"/>
        <v>0</v>
      </c>
      <c r="BW36" s="545">
        <f t="shared" si="24"/>
        <v>0</v>
      </c>
      <c r="BX36" s="544">
        <f t="shared" si="25"/>
        <v>0</v>
      </c>
      <c r="BY36" s="545">
        <f t="shared" si="26"/>
        <v>1</v>
      </c>
      <c r="BZ36" s="544">
        <f t="shared" si="27"/>
        <v>0</v>
      </c>
      <c r="CA36" s="545">
        <f t="shared" si="28"/>
        <v>0</v>
      </c>
      <c r="CB36" s="544">
        <f t="shared" si="29"/>
        <v>0</v>
      </c>
      <c r="CC36" s="546">
        <f t="shared" si="30"/>
        <v>20</v>
      </c>
      <c r="CD36" s="547">
        <f t="shared" si="31"/>
        <v>4.9000000000000004</v>
      </c>
      <c r="CE36" s="548">
        <f t="shared" si="32"/>
        <v>8.1</v>
      </c>
      <c r="CF36" s="547">
        <f t="shared" si="33"/>
        <v>6.6</v>
      </c>
      <c r="CG36" s="548">
        <f t="shared" si="34"/>
        <v>13.6</v>
      </c>
      <c r="CH36" s="547">
        <f t="shared" si="35"/>
        <v>8.1999999999999993</v>
      </c>
      <c r="CI36" s="548">
        <f t="shared" si="36"/>
        <v>13.8</v>
      </c>
      <c r="CJ36" s="547">
        <f t="shared" si="37"/>
        <v>6.1</v>
      </c>
      <c r="CK36" s="548">
        <f t="shared" si="38"/>
        <v>19.100000000000001</v>
      </c>
      <c r="CL36" s="547">
        <f t="shared" si="39"/>
        <v>5.7</v>
      </c>
      <c r="CM36" s="548">
        <f t="shared" si="40"/>
        <v>13.2</v>
      </c>
      <c r="CN36" s="547">
        <f t="shared" si="41"/>
        <v>5.3</v>
      </c>
      <c r="CO36" s="548">
        <f t="shared" si="42"/>
        <v>12.5</v>
      </c>
      <c r="CP36" s="547">
        <f t="shared" si="43"/>
        <v>5.0999999999999996</v>
      </c>
      <c r="CQ36" s="548">
        <f t="shared" si="44"/>
        <v>16.899999999999999</v>
      </c>
      <c r="CR36" s="547">
        <f t="shared" si="45"/>
        <v>3.9</v>
      </c>
      <c r="CS36" s="548">
        <f t="shared" si="46"/>
        <v>14.2</v>
      </c>
      <c r="CT36" s="547">
        <f t="shared" si="47"/>
        <v>2.4</v>
      </c>
      <c r="CU36" s="548">
        <f t="shared" si="48"/>
        <v>16.100000000000001</v>
      </c>
      <c r="CV36" s="547">
        <f t="shared" si="49"/>
        <v>4.8</v>
      </c>
      <c r="CW36" s="548">
        <f t="shared" si="50"/>
        <v>11.8</v>
      </c>
      <c r="CX36" s="547">
        <f t="shared" si="51"/>
        <v>2.9000000000000004</v>
      </c>
      <c r="CY36" s="548">
        <f t="shared" si="52"/>
        <v>15.1</v>
      </c>
      <c r="CZ36" s="547">
        <f t="shared" si="53"/>
        <v>4.5999999999999996</v>
      </c>
      <c r="DA36" s="548">
        <f t="shared" si="54"/>
        <v>18.8</v>
      </c>
      <c r="DB36" s="547">
        <f t="shared" si="55"/>
        <v>6.1999999999999993</v>
      </c>
      <c r="DC36" s="548">
        <f t="shared" si="56"/>
        <v>23.3</v>
      </c>
      <c r="DD36" s="547">
        <f t="shared" si="57"/>
        <v>4.0999999999999996</v>
      </c>
      <c r="DE36" s="548">
        <f t="shared" si="58"/>
        <v>32.1</v>
      </c>
      <c r="DF36" s="547">
        <f t="shared" si="59"/>
        <v>3.7</v>
      </c>
      <c r="DG36" s="548">
        <f t="shared" si="60"/>
        <v>23.2</v>
      </c>
      <c r="DH36" s="547">
        <f t="shared" si="61"/>
        <v>3.3</v>
      </c>
      <c r="DI36" s="548">
        <f t="shared" si="62"/>
        <v>18.5</v>
      </c>
      <c r="DJ36" s="547">
        <f t="shared" si="63"/>
        <v>3.0999999999999996</v>
      </c>
      <c r="DK36" s="548">
        <f t="shared" si="64"/>
        <v>27.9</v>
      </c>
      <c r="DL36" s="547">
        <f t="shared" si="65"/>
        <v>1.9</v>
      </c>
      <c r="DM36" s="548">
        <f t="shared" si="66"/>
        <v>17.8</v>
      </c>
      <c r="DN36" s="547">
        <f t="shared" si="67"/>
        <v>0.39999999999999991</v>
      </c>
      <c r="DO36" s="548">
        <f t="shared" si="68"/>
        <v>31.1</v>
      </c>
      <c r="DP36" s="547">
        <f t="shared" si="69"/>
        <v>2.8</v>
      </c>
      <c r="DQ36" s="548">
        <f t="shared" si="70"/>
        <v>14.7</v>
      </c>
      <c r="DR36" s="549">
        <f t="shared" si="71"/>
        <v>11</v>
      </c>
      <c r="DS36" s="550">
        <f t="shared" si="72"/>
        <v>8</v>
      </c>
      <c r="DT36" s="549">
        <f t="shared" si="73"/>
        <v>6</v>
      </c>
      <c r="DU36" s="550">
        <f t="shared" si="74"/>
        <v>12</v>
      </c>
      <c r="DV36" s="549">
        <f t="shared" si="75"/>
        <v>13</v>
      </c>
      <c r="DW36" s="550">
        <f t="shared" si="76"/>
        <v>9</v>
      </c>
      <c r="DX36" s="549">
        <f t="shared" si="77"/>
        <v>5</v>
      </c>
      <c r="DY36" s="550">
        <f t="shared" si="78"/>
        <v>8</v>
      </c>
      <c r="DZ36" s="549">
        <f t="shared" si="79"/>
        <v>7</v>
      </c>
      <c r="EA36" s="550">
        <f t="shared" si="80"/>
        <v>5</v>
      </c>
      <c r="EB36" s="549">
        <f t="shared" si="81"/>
        <v>8</v>
      </c>
      <c r="EC36" s="550">
        <f t="shared" si="82"/>
        <v>7</v>
      </c>
      <c r="ED36" s="549">
        <f t="shared" si="83"/>
        <v>4</v>
      </c>
      <c r="EE36" s="550">
        <f t="shared" si="84"/>
        <v>4</v>
      </c>
      <c r="EF36" s="549">
        <f t="shared" si="85"/>
        <v>3</v>
      </c>
      <c r="EG36" s="550">
        <f t="shared" si="86"/>
        <v>6</v>
      </c>
      <c r="EH36" s="549">
        <f t="shared" si="87"/>
        <v>5</v>
      </c>
      <c r="EI36" s="550">
        <f t="shared" si="88"/>
        <v>5</v>
      </c>
      <c r="EJ36" s="549">
        <f t="shared" si="89"/>
        <v>12</v>
      </c>
      <c r="EK36" s="550">
        <f t="shared" si="90"/>
        <v>13</v>
      </c>
      <c r="EL36" s="697">
        <f t="shared" si="91"/>
        <v>0</v>
      </c>
      <c r="EM36" s="698">
        <f t="shared" si="92"/>
        <v>0</v>
      </c>
      <c r="EN36" s="699">
        <f t="shared" si="93"/>
        <v>0</v>
      </c>
      <c r="EO36" s="698">
        <f t="shared" si="94"/>
        <v>0</v>
      </c>
      <c r="EP36" s="699">
        <f t="shared" si="95"/>
        <v>0</v>
      </c>
      <c r="EQ36" s="698">
        <f t="shared" si="96"/>
        <v>0</v>
      </c>
      <c r="ER36" s="699">
        <f t="shared" si="97"/>
        <v>0</v>
      </c>
      <c r="ES36" s="698">
        <f t="shared" si="98"/>
        <v>0</v>
      </c>
      <c r="ET36" s="699">
        <f t="shared" si="99"/>
        <v>0</v>
      </c>
      <c r="EU36" s="698">
        <f t="shared" si="100"/>
        <v>0</v>
      </c>
      <c r="EV36" s="699">
        <f t="shared" si="101"/>
        <v>0</v>
      </c>
      <c r="EW36" s="698">
        <f t="shared" si="102"/>
        <v>0</v>
      </c>
      <c r="EX36" s="699">
        <f t="shared" si="103"/>
        <v>0</v>
      </c>
      <c r="EY36" s="698">
        <f t="shared" si="104"/>
        <v>0</v>
      </c>
      <c r="EZ36" s="699">
        <f t="shared" si="105"/>
        <v>0</v>
      </c>
      <c r="FA36" s="698">
        <f t="shared" si="106"/>
        <v>0</v>
      </c>
      <c r="FB36" s="699">
        <f t="shared" si="107"/>
        <v>0</v>
      </c>
      <c r="FC36" s="698">
        <f t="shared" si="108"/>
        <v>0</v>
      </c>
      <c r="FD36" s="699">
        <f t="shared" si="109"/>
        <v>0</v>
      </c>
      <c r="FE36" s="700">
        <f t="shared" si="110"/>
        <v>0</v>
      </c>
      <c r="FU36" s="91" t="str">
        <f>Ст.прогноза!C33</f>
        <v>Северная</v>
      </c>
      <c r="FV36" s="91" t="str">
        <f>Ст.прогноза!D33</f>
        <v>Сольвычегодский</v>
      </c>
      <c r="FW36" s="117" t="str">
        <f t="shared" si="6"/>
        <v>Котлас</v>
      </c>
      <c r="FX36" s="1302">
        <v>61.232999999999997</v>
      </c>
      <c r="FY36" s="1303">
        <v>46.716999999999999</v>
      </c>
      <c r="FZ36" s="1281">
        <f t="shared" si="112"/>
        <v>19.100000000000001</v>
      </c>
      <c r="GA36" s="1281">
        <f t="shared" si="7"/>
        <v>32.1</v>
      </c>
    </row>
    <row r="37" spans="1:183" x14ac:dyDescent="0.25">
      <c r="A37" s="198" t="s">
        <v>2667</v>
      </c>
      <c r="B37" s="222" t="s">
        <v>2545</v>
      </c>
      <c r="C37" s="230" t="e">
        <v>#N/A</v>
      </c>
      <c r="D37" s="199">
        <v>18.100000000000001</v>
      </c>
      <c r="E37" s="199" t="e">
        <v>#N/A</v>
      </c>
      <c r="F37" s="199">
        <v>22.8</v>
      </c>
      <c r="G37" s="199" t="e">
        <v>#N/A</v>
      </c>
      <c r="H37" s="199">
        <v>22.2</v>
      </c>
      <c r="I37" s="199" t="e">
        <v>#N/A</v>
      </c>
      <c r="J37" s="199">
        <v>21.5</v>
      </c>
      <c r="K37" s="199" t="e">
        <v>#N/A</v>
      </c>
      <c r="L37" s="199">
        <v>20.3</v>
      </c>
      <c r="M37" s="199" t="e">
        <v>#N/A</v>
      </c>
      <c r="N37" s="199">
        <v>20.9</v>
      </c>
      <c r="O37" s="199" t="e">
        <v>#N/A</v>
      </c>
      <c r="P37" s="199">
        <v>21.7</v>
      </c>
      <c r="Q37" s="199" t="e">
        <v>#N/A</v>
      </c>
      <c r="R37" s="199">
        <v>18</v>
      </c>
      <c r="S37" s="199" t="e">
        <v>#N/A</v>
      </c>
      <c r="T37" s="199">
        <v>14.4</v>
      </c>
      <c r="U37" s="199" t="e">
        <v>#N/A</v>
      </c>
      <c r="V37" s="104">
        <v>14.6</v>
      </c>
      <c r="X37" s="198" t="s">
        <v>2662</v>
      </c>
      <c r="Y37" s="100" t="s">
        <v>2545</v>
      </c>
      <c r="Z37" s="120">
        <v>18.100000000000001</v>
      </c>
      <c r="AA37" s="120">
        <v>22.8</v>
      </c>
      <c r="AB37" s="120">
        <v>22.2</v>
      </c>
      <c r="AC37" s="120">
        <v>21.5</v>
      </c>
      <c r="AD37" s="120">
        <v>20.3</v>
      </c>
      <c r="AE37" s="120">
        <v>20.9</v>
      </c>
      <c r="AF37" s="120">
        <v>21.7</v>
      </c>
      <c r="AG37" s="120">
        <v>18</v>
      </c>
      <c r="AH37" s="120">
        <v>14.7</v>
      </c>
      <c r="AI37" s="120">
        <v>14.6</v>
      </c>
      <c r="AK37" s="1122">
        <f t="shared" si="8"/>
        <v>43682.875</v>
      </c>
      <c r="AM37" s="517">
        <v>37</v>
      </c>
      <c r="AN37" s="543">
        <f>Ст.прогноза!B34</f>
        <v>32</v>
      </c>
      <c r="AO37" s="117" t="str">
        <f>Ст.прогноза!E34</f>
        <v>Ухта</v>
      </c>
      <c r="AP37" s="631" t="str">
        <f t="shared" si="115"/>
        <v/>
      </c>
      <c r="AQ37" s="632" t="str">
        <f t="shared" si="115"/>
        <v>·</v>
      </c>
      <c r="AR37" s="631" t="str">
        <f t="shared" si="115"/>
        <v>···</v>
      </c>
      <c r="AS37" s="632" t="str">
        <f t="shared" si="115"/>
        <v>···</v>
      </c>
      <c r="AT37" s="631" t="str">
        <f t="shared" si="115"/>
        <v/>
      </c>
      <c r="AU37" s="632" t="str">
        <f t="shared" si="115"/>
        <v>·</v>
      </c>
      <c r="AV37" s="631" t="str">
        <f t="shared" si="115"/>
        <v/>
      </c>
      <c r="AW37" s="632" t="str">
        <f t="shared" si="115"/>
        <v/>
      </c>
      <c r="AX37" s="631" t="str">
        <f t="shared" si="115"/>
        <v/>
      </c>
      <c r="AY37" s="632" t="str">
        <f t="shared" si="115"/>
        <v/>
      </c>
      <c r="AZ37" s="631" t="str">
        <f t="shared" si="115"/>
        <v>·</v>
      </c>
      <c r="BA37" s="632" t="str">
        <f t="shared" si="115"/>
        <v>··</v>
      </c>
      <c r="BB37" s="631" t="str">
        <f t="shared" si="115"/>
        <v>·</v>
      </c>
      <c r="BC37" s="632" t="str">
        <f t="shared" si="115"/>
        <v>··</v>
      </c>
      <c r="BD37" s="631" t="str">
        <f t="shared" si="115"/>
        <v>·</v>
      </c>
      <c r="BE37" s="632" t="str">
        <f t="shared" si="114"/>
        <v>·</v>
      </c>
      <c r="BF37" s="631" t="str">
        <f t="shared" si="10"/>
        <v/>
      </c>
      <c r="BG37" s="632" t="str">
        <f t="shared" si="10"/>
        <v/>
      </c>
      <c r="BH37" s="631" t="str">
        <f t="shared" si="10"/>
        <v/>
      </c>
      <c r="BI37" s="632" t="str">
        <f t="shared" si="10"/>
        <v/>
      </c>
      <c r="BJ37" s="544">
        <f t="shared" si="11"/>
        <v>0</v>
      </c>
      <c r="BK37" s="545">
        <f t="shared" si="12"/>
        <v>1</v>
      </c>
      <c r="BL37" s="544">
        <f t="shared" si="13"/>
        <v>20</v>
      </c>
      <c r="BM37" s="545">
        <f t="shared" si="14"/>
        <v>20</v>
      </c>
      <c r="BN37" s="544">
        <f t="shared" si="15"/>
        <v>0</v>
      </c>
      <c r="BO37" s="545">
        <f t="shared" si="16"/>
        <v>2</v>
      </c>
      <c r="BP37" s="544">
        <f t="shared" si="17"/>
        <v>0</v>
      </c>
      <c r="BQ37" s="545">
        <f t="shared" si="18"/>
        <v>0</v>
      </c>
      <c r="BR37" s="544">
        <f t="shared" si="19"/>
        <v>0</v>
      </c>
      <c r="BS37" s="545">
        <f t="shared" si="20"/>
        <v>0</v>
      </c>
      <c r="BT37" s="544">
        <f t="shared" si="21"/>
        <v>2</v>
      </c>
      <c r="BU37" s="545">
        <f t="shared" si="22"/>
        <v>3</v>
      </c>
      <c r="BV37" s="544">
        <f t="shared" si="23"/>
        <v>1</v>
      </c>
      <c r="BW37" s="545">
        <f t="shared" si="24"/>
        <v>5</v>
      </c>
      <c r="BX37" s="544">
        <f t="shared" si="25"/>
        <v>1</v>
      </c>
      <c r="BY37" s="545">
        <f t="shared" si="26"/>
        <v>2</v>
      </c>
      <c r="BZ37" s="544">
        <f t="shared" si="27"/>
        <v>0</v>
      </c>
      <c r="CA37" s="545">
        <f t="shared" si="28"/>
        <v>0</v>
      </c>
      <c r="CB37" s="544">
        <f t="shared" si="29"/>
        <v>0</v>
      </c>
      <c r="CC37" s="546">
        <f t="shared" si="30"/>
        <v>0</v>
      </c>
      <c r="CD37" s="547">
        <f t="shared" si="31"/>
        <v>7.3</v>
      </c>
      <c r="CE37" s="548">
        <f t="shared" si="32"/>
        <v>13.8</v>
      </c>
      <c r="CF37" s="547">
        <f t="shared" si="33"/>
        <v>8.5</v>
      </c>
      <c r="CG37" s="548">
        <f t="shared" si="34"/>
        <v>12.4</v>
      </c>
      <c r="CH37" s="547">
        <f t="shared" si="35"/>
        <v>7.1</v>
      </c>
      <c r="CI37" s="548">
        <f t="shared" si="36"/>
        <v>9.6</v>
      </c>
      <c r="CJ37" s="547">
        <f t="shared" si="37"/>
        <v>8.1</v>
      </c>
      <c r="CK37" s="548">
        <f t="shared" si="38"/>
        <v>12.9</v>
      </c>
      <c r="CL37" s="547">
        <f t="shared" si="39"/>
        <v>8.4</v>
      </c>
      <c r="CM37" s="548">
        <f t="shared" si="40"/>
        <v>10.7</v>
      </c>
      <c r="CN37" s="547">
        <f t="shared" si="41"/>
        <v>7.1</v>
      </c>
      <c r="CO37" s="548">
        <f t="shared" si="42"/>
        <v>12</v>
      </c>
      <c r="CP37" s="547">
        <f t="shared" si="43"/>
        <v>6</v>
      </c>
      <c r="CQ37" s="548">
        <f t="shared" si="44"/>
        <v>10.9</v>
      </c>
      <c r="CR37" s="547">
        <f t="shared" si="45"/>
        <v>6.3</v>
      </c>
      <c r="CS37" s="548">
        <f t="shared" si="46"/>
        <v>11.6</v>
      </c>
      <c r="CT37" s="547">
        <f t="shared" si="47"/>
        <v>6</v>
      </c>
      <c r="CU37" s="548">
        <f t="shared" si="48"/>
        <v>8.6999999999999993</v>
      </c>
      <c r="CV37" s="547">
        <f t="shared" si="49"/>
        <v>0.9</v>
      </c>
      <c r="CW37" s="548">
        <f t="shared" si="50"/>
        <v>15.7</v>
      </c>
      <c r="CX37" s="547">
        <f t="shared" si="51"/>
        <v>5.3</v>
      </c>
      <c r="CY37" s="548">
        <f t="shared" si="52"/>
        <v>15.1</v>
      </c>
      <c r="CZ37" s="547">
        <f t="shared" si="53"/>
        <v>6.5</v>
      </c>
      <c r="DA37" s="548">
        <f t="shared" si="54"/>
        <v>16.399999999999999</v>
      </c>
      <c r="DB37" s="547">
        <f t="shared" si="55"/>
        <v>5.0999999999999996</v>
      </c>
      <c r="DC37" s="548">
        <f t="shared" si="56"/>
        <v>15.6</v>
      </c>
      <c r="DD37" s="547">
        <f t="shared" si="57"/>
        <v>6.1</v>
      </c>
      <c r="DE37" s="548">
        <f t="shared" si="58"/>
        <v>19.899999999999999</v>
      </c>
      <c r="DF37" s="547">
        <f t="shared" si="59"/>
        <v>6.4</v>
      </c>
      <c r="DG37" s="548">
        <f t="shared" si="60"/>
        <v>17.7</v>
      </c>
      <c r="DH37" s="547">
        <f t="shared" si="61"/>
        <v>5.0999999999999996</v>
      </c>
      <c r="DI37" s="548">
        <f t="shared" si="62"/>
        <v>18</v>
      </c>
      <c r="DJ37" s="547">
        <f t="shared" si="63"/>
        <v>4</v>
      </c>
      <c r="DK37" s="548">
        <f t="shared" si="64"/>
        <v>14.9</v>
      </c>
      <c r="DL37" s="547">
        <f t="shared" si="65"/>
        <v>4.3</v>
      </c>
      <c r="DM37" s="548">
        <f t="shared" si="66"/>
        <v>15.6</v>
      </c>
      <c r="DN37" s="547">
        <f t="shared" si="67"/>
        <v>4</v>
      </c>
      <c r="DO37" s="548">
        <f t="shared" si="68"/>
        <v>18.7</v>
      </c>
      <c r="DP37" s="547">
        <f t="shared" si="69"/>
        <v>-1.1000000000000001</v>
      </c>
      <c r="DQ37" s="548">
        <f t="shared" si="70"/>
        <v>30.7</v>
      </c>
      <c r="DR37" s="549">
        <f t="shared" si="71"/>
        <v>10</v>
      </c>
      <c r="DS37" s="550">
        <f t="shared" si="72"/>
        <v>7</v>
      </c>
      <c r="DT37" s="549">
        <f t="shared" si="73"/>
        <v>11</v>
      </c>
      <c r="DU37" s="550">
        <f t="shared" si="74"/>
        <v>7</v>
      </c>
      <c r="DV37" s="549">
        <f t="shared" si="75"/>
        <v>4</v>
      </c>
      <c r="DW37" s="550">
        <f t="shared" si="76"/>
        <v>13</v>
      </c>
      <c r="DX37" s="549">
        <f t="shared" si="77"/>
        <v>13</v>
      </c>
      <c r="DY37" s="550">
        <f t="shared" si="78"/>
        <v>11</v>
      </c>
      <c r="DZ37" s="549">
        <f t="shared" si="79"/>
        <v>10</v>
      </c>
      <c r="EA37" s="550">
        <f t="shared" si="80"/>
        <v>8</v>
      </c>
      <c r="EB37" s="549">
        <f t="shared" si="81"/>
        <v>5</v>
      </c>
      <c r="EC37" s="550">
        <f t="shared" si="82"/>
        <v>7</v>
      </c>
      <c r="ED37" s="549">
        <f t="shared" si="83"/>
        <v>8</v>
      </c>
      <c r="EE37" s="550">
        <f t="shared" si="84"/>
        <v>8</v>
      </c>
      <c r="EF37" s="549">
        <f t="shared" si="85"/>
        <v>7</v>
      </c>
      <c r="EG37" s="550">
        <f t="shared" si="86"/>
        <v>4</v>
      </c>
      <c r="EH37" s="549">
        <f t="shared" si="87"/>
        <v>7</v>
      </c>
      <c r="EI37" s="550">
        <f t="shared" si="88"/>
        <v>7</v>
      </c>
      <c r="EJ37" s="549">
        <f t="shared" si="89"/>
        <v>4</v>
      </c>
      <c r="EK37" s="550">
        <f t="shared" si="90"/>
        <v>13</v>
      </c>
      <c r="EL37" s="697">
        <f t="shared" si="91"/>
        <v>0</v>
      </c>
      <c r="EM37" s="698">
        <f t="shared" si="92"/>
        <v>0</v>
      </c>
      <c r="EN37" s="699">
        <f t="shared" si="93"/>
        <v>0</v>
      </c>
      <c r="EO37" s="698">
        <f t="shared" si="94"/>
        <v>0</v>
      </c>
      <c r="EP37" s="699">
        <f t="shared" si="95"/>
        <v>0</v>
      </c>
      <c r="EQ37" s="698">
        <f t="shared" si="96"/>
        <v>0</v>
      </c>
      <c r="ER37" s="699">
        <f t="shared" si="97"/>
        <v>0</v>
      </c>
      <c r="ES37" s="698">
        <f t="shared" si="98"/>
        <v>0</v>
      </c>
      <c r="ET37" s="699">
        <f t="shared" si="99"/>
        <v>0</v>
      </c>
      <c r="EU37" s="698">
        <f t="shared" si="100"/>
        <v>0</v>
      </c>
      <c r="EV37" s="699">
        <f t="shared" si="101"/>
        <v>0</v>
      </c>
      <c r="EW37" s="698">
        <f t="shared" si="102"/>
        <v>0</v>
      </c>
      <c r="EX37" s="699">
        <f t="shared" si="103"/>
        <v>0</v>
      </c>
      <c r="EY37" s="698">
        <f t="shared" si="104"/>
        <v>0</v>
      </c>
      <c r="EZ37" s="699">
        <f t="shared" si="105"/>
        <v>0</v>
      </c>
      <c r="FA37" s="698">
        <f t="shared" si="106"/>
        <v>0</v>
      </c>
      <c r="FB37" s="699">
        <f t="shared" si="107"/>
        <v>0</v>
      </c>
      <c r="FC37" s="698">
        <f t="shared" si="108"/>
        <v>0</v>
      </c>
      <c r="FD37" s="699">
        <f t="shared" si="109"/>
        <v>0</v>
      </c>
      <c r="FE37" s="700">
        <f t="shared" si="110"/>
        <v>0</v>
      </c>
      <c r="FU37" s="91" t="str">
        <f>Ст.прогноза!C34</f>
        <v>Северная</v>
      </c>
      <c r="FV37" s="91" t="str">
        <f>Ст.прогноза!D34</f>
        <v>Сосногорский</v>
      </c>
      <c r="FW37" s="117" t="str">
        <f t="shared" si="6"/>
        <v>Ухта</v>
      </c>
      <c r="FX37" s="1302">
        <v>63.55</v>
      </c>
      <c r="FY37" s="1303">
        <v>53.817</v>
      </c>
      <c r="FZ37" s="1281">
        <f t="shared" si="112"/>
        <v>12.9</v>
      </c>
      <c r="GA37" s="1281">
        <f t="shared" si="7"/>
        <v>19.899999999999999</v>
      </c>
    </row>
    <row r="38" spans="1:183" x14ac:dyDescent="0.25">
      <c r="A38" s="198" t="s">
        <v>2668</v>
      </c>
      <c r="B38" s="223" t="s">
        <v>2546</v>
      </c>
      <c r="C38" s="103">
        <v>9</v>
      </c>
      <c r="D38" s="200" t="e">
        <v>#N/A</v>
      </c>
      <c r="E38" s="200">
        <v>10.1</v>
      </c>
      <c r="F38" s="200" t="e">
        <v>#N/A</v>
      </c>
      <c r="G38" s="200">
        <v>12.2</v>
      </c>
      <c r="H38" s="200" t="e">
        <v>#N/A</v>
      </c>
      <c r="I38" s="200">
        <v>11.5</v>
      </c>
      <c r="J38" s="200" t="e">
        <v>#N/A</v>
      </c>
      <c r="K38" s="200">
        <v>13.5</v>
      </c>
      <c r="L38" s="200" t="e">
        <v>#N/A</v>
      </c>
      <c r="M38" s="200">
        <v>9.6</v>
      </c>
      <c r="N38" s="200" t="e">
        <v>#N/A</v>
      </c>
      <c r="O38" s="200">
        <v>12.8</v>
      </c>
      <c r="P38" s="200" t="e">
        <v>#N/A</v>
      </c>
      <c r="Q38" s="200">
        <v>12.4</v>
      </c>
      <c r="R38" s="200" t="e">
        <v>#N/A</v>
      </c>
      <c r="S38" s="200">
        <v>13.7</v>
      </c>
      <c r="T38" s="200" t="e">
        <v>#N/A</v>
      </c>
      <c r="U38" s="200">
        <v>9.1999999999999993</v>
      </c>
      <c r="V38" s="216" t="e">
        <v>#N/A</v>
      </c>
      <c r="X38" s="198" t="s">
        <v>2664</v>
      </c>
      <c r="Y38" s="101" t="s">
        <v>2546</v>
      </c>
      <c r="Z38" s="97">
        <v>9</v>
      </c>
      <c r="AA38" s="97">
        <v>10.1</v>
      </c>
      <c r="AB38" s="97">
        <v>12.2</v>
      </c>
      <c r="AC38" s="97">
        <v>11.5</v>
      </c>
      <c r="AD38" s="97">
        <v>13.5</v>
      </c>
      <c r="AE38" s="97">
        <v>9.6</v>
      </c>
      <c r="AF38" s="97">
        <v>12.8</v>
      </c>
      <c r="AG38" s="97">
        <v>12.4</v>
      </c>
      <c r="AH38" s="97">
        <v>13.5</v>
      </c>
      <c r="AI38" s="97">
        <v>9.1999999999999993</v>
      </c>
      <c r="AK38" s="1122">
        <f t="shared" si="8"/>
        <v>43682.958333333336</v>
      </c>
      <c r="AM38" s="517">
        <v>38</v>
      </c>
      <c r="AN38" s="543">
        <f>Ст.прогноза!B35</f>
        <v>33</v>
      </c>
      <c r="AO38" s="117" t="str">
        <f>Ст.прогноза!E35</f>
        <v>Лабытнанги</v>
      </c>
      <c r="AP38" s="631" t="str">
        <f t="shared" si="115"/>
        <v/>
      </c>
      <c r="AQ38" s="632" t="str">
        <f t="shared" si="115"/>
        <v/>
      </c>
      <c r="AR38" s="631" t="str">
        <f t="shared" si="115"/>
        <v>·</v>
      </c>
      <c r="AS38" s="632" t="str">
        <f t="shared" si="115"/>
        <v>··</v>
      </c>
      <c r="AT38" s="631" t="str">
        <f t="shared" si="115"/>
        <v>··</v>
      </c>
      <c r="AU38" s="632" t="str">
        <f t="shared" si="115"/>
        <v>·</v>
      </c>
      <c r="AV38" s="631" t="str">
        <f t="shared" si="115"/>
        <v>··</v>
      </c>
      <c r="AW38" s="632" t="str">
        <f t="shared" si="115"/>
        <v>··</v>
      </c>
      <c r="AX38" s="631" t="str">
        <f t="shared" si="115"/>
        <v/>
      </c>
      <c r="AY38" s="632" t="str">
        <f t="shared" si="115"/>
        <v>·</v>
      </c>
      <c r="AZ38" s="631" t="str">
        <f t="shared" si="115"/>
        <v/>
      </c>
      <c r="BA38" s="632" t="str">
        <f t="shared" si="115"/>
        <v/>
      </c>
      <c r="BB38" s="631" t="str">
        <f t="shared" si="115"/>
        <v/>
      </c>
      <c r="BC38" s="632" t="str">
        <f t="shared" si="115"/>
        <v>··</v>
      </c>
      <c r="BD38" s="631" t="str">
        <f t="shared" si="115"/>
        <v>·</v>
      </c>
      <c r="BE38" s="632" t="str">
        <f t="shared" si="114"/>
        <v>··</v>
      </c>
      <c r="BF38" s="631" t="str">
        <f t="shared" si="10"/>
        <v/>
      </c>
      <c r="BG38" s="632" t="str">
        <f t="shared" si="10"/>
        <v/>
      </c>
      <c r="BH38" s="631" t="str">
        <f t="shared" si="10"/>
        <v/>
      </c>
      <c r="BI38" s="632" t="str">
        <f t="shared" si="10"/>
        <v/>
      </c>
      <c r="BJ38" s="544">
        <f t="shared" si="11"/>
        <v>0</v>
      </c>
      <c r="BK38" s="545">
        <f t="shared" si="12"/>
        <v>0</v>
      </c>
      <c r="BL38" s="544">
        <f t="shared" si="13"/>
        <v>1</v>
      </c>
      <c r="BM38" s="545">
        <f t="shared" si="14"/>
        <v>10</v>
      </c>
      <c r="BN38" s="544">
        <f t="shared" si="15"/>
        <v>10</v>
      </c>
      <c r="BO38" s="545">
        <f t="shared" si="16"/>
        <v>2</v>
      </c>
      <c r="BP38" s="544">
        <f t="shared" si="17"/>
        <v>3</v>
      </c>
      <c r="BQ38" s="545">
        <f t="shared" si="18"/>
        <v>3</v>
      </c>
      <c r="BR38" s="544">
        <f t="shared" si="19"/>
        <v>0</v>
      </c>
      <c r="BS38" s="545">
        <f t="shared" si="20"/>
        <v>1</v>
      </c>
      <c r="BT38" s="544">
        <f t="shared" si="21"/>
        <v>0</v>
      </c>
      <c r="BU38" s="545">
        <f t="shared" si="22"/>
        <v>0</v>
      </c>
      <c r="BV38" s="544">
        <f t="shared" si="23"/>
        <v>0</v>
      </c>
      <c r="BW38" s="545">
        <f t="shared" si="24"/>
        <v>3</v>
      </c>
      <c r="BX38" s="544">
        <f t="shared" si="25"/>
        <v>2</v>
      </c>
      <c r="BY38" s="545">
        <f t="shared" si="26"/>
        <v>5</v>
      </c>
      <c r="BZ38" s="544">
        <f t="shared" si="27"/>
        <v>0</v>
      </c>
      <c r="CA38" s="545">
        <f t="shared" si="28"/>
        <v>0</v>
      </c>
      <c r="CB38" s="544">
        <f t="shared" si="29"/>
        <v>0</v>
      </c>
      <c r="CC38" s="546">
        <f t="shared" si="30"/>
        <v>0</v>
      </c>
      <c r="CD38" s="547">
        <f t="shared" si="31"/>
        <v>5.6</v>
      </c>
      <c r="CE38" s="548">
        <f t="shared" si="32"/>
        <v>19.600000000000001</v>
      </c>
      <c r="CF38" s="547">
        <f t="shared" si="33"/>
        <v>9.8000000000000007</v>
      </c>
      <c r="CG38" s="548">
        <f t="shared" si="34"/>
        <v>16.8</v>
      </c>
      <c r="CH38" s="547">
        <f t="shared" si="35"/>
        <v>10.199999999999999</v>
      </c>
      <c r="CI38" s="548">
        <f t="shared" si="36"/>
        <v>19.399999999999999</v>
      </c>
      <c r="CJ38" s="547">
        <f t="shared" si="37"/>
        <v>9.6999999999999993</v>
      </c>
      <c r="CK38" s="548">
        <f t="shared" si="38"/>
        <v>14.5</v>
      </c>
      <c r="CL38" s="547">
        <f t="shared" si="39"/>
        <v>3.4000000000000004</v>
      </c>
      <c r="CM38" s="548">
        <f t="shared" si="40"/>
        <v>15.2</v>
      </c>
      <c r="CN38" s="547">
        <f t="shared" si="41"/>
        <v>9.6</v>
      </c>
      <c r="CO38" s="548">
        <f t="shared" si="42"/>
        <v>19.100000000000001</v>
      </c>
      <c r="CP38" s="547">
        <f t="shared" si="43"/>
        <v>8.5</v>
      </c>
      <c r="CQ38" s="548">
        <f t="shared" si="44"/>
        <v>16.3</v>
      </c>
      <c r="CR38" s="547">
        <f t="shared" si="45"/>
        <v>9.9</v>
      </c>
      <c r="CS38" s="548">
        <f t="shared" si="46"/>
        <v>11</v>
      </c>
      <c r="CT38" s="547">
        <f t="shared" si="47"/>
        <v>8.4</v>
      </c>
      <c r="CU38" s="548">
        <f t="shared" si="48"/>
        <v>13.4</v>
      </c>
      <c r="CV38" s="547">
        <f t="shared" si="49"/>
        <v>5.7</v>
      </c>
      <c r="CW38" s="548">
        <f t="shared" si="50"/>
        <v>14.1</v>
      </c>
      <c r="CX38" s="547">
        <f t="shared" si="51"/>
        <v>3.5999999999999996</v>
      </c>
      <c r="CY38" s="548">
        <f t="shared" si="52"/>
        <v>34.6</v>
      </c>
      <c r="CZ38" s="547">
        <f t="shared" si="53"/>
        <v>7.8000000000000007</v>
      </c>
      <c r="DA38" s="548">
        <f t="shared" si="54"/>
        <v>20.8</v>
      </c>
      <c r="DB38" s="547">
        <f t="shared" si="55"/>
        <v>8.1999999999999993</v>
      </c>
      <c r="DC38" s="548">
        <f t="shared" si="56"/>
        <v>30.4</v>
      </c>
      <c r="DD38" s="547">
        <f t="shared" si="57"/>
        <v>7.6999999999999993</v>
      </c>
      <c r="DE38" s="548">
        <f t="shared" si="58"/>
        <v>20.5</v>
      </c>
      <c r="DF38" s="547">
        <f t="shared" si="59"/>
        <v>1.4000000000000004</v>
      </c>
      <c r="DG38" s="548">
        <f t="shared" si="60"/>
        <v>21.2</v>
      </c>
      <c r="DH38" s="547">
        <f t="shared" si="61"/>
        <v>7.6</v>
      </c>
      <c r="DI38" s="548">
        <f t="shared" si="62"/>
        <v>33.1</v>
      </c>
      <c r="DJ38" s="547">
        <f t="shared" si="63"/>
        <v>6.5</v>
      </c>
      <c r="DK38" s="548">
        <f t="shared" si="64"/>
        <v>23.3</v>
      </c>
      <c r="DL38" s="547">
        <f t="shared" si="65"/>
        <v>7.9</v>
      </c>
      <c r="DM38" s="548">
        <f t="shared" si="66"/>
        <v>15</v>
      </c>
      <c r="DN38" s="547">
        <f t="shared" si="67"/>
        <v>6.4</v>
      </c>
      <c r="DO38" s="548">
        <f t="shared" si="68"/>
        <v>20.399999999999999</v>
      </c>
      <c r="DP38" s="547">
        <f t="shared" si="69"/>
        <v>3.7</v>
      </c>
      <c r="DQ38" s="548">
        <f t="shared" si="70"/>
        <v>25.1</v>
      </c>
      <c r="DR38" s="549">
        <f t="shared" si="71"/>
        <v>8</v>
      </c>
      <c r="DS38" s="550">
        <f t="shared" si="72"/>
        <v>8</v>
      </c>
      <c r="DT38" s="549">
        <f t="shared" si="73"/>
        <v>6</v>
      </c>
      <c r="DU38" s="550">
        <f t="shared" si="74"/>
        <v>14</v>
      </c>
      <c r="DV38" s="549">
        <f t="shared" si="75"/>
        <v>12</v>
      </c>
      <c r="DW38" s="550">
        <f t="shared" si="76"/>
        <v>10</v>
      </c>
      <c r="DX38" s="549">
        <f t="shared" si="77"/>
        <v>9</v>
      </c>
      <c r="DY38" s="550">
        <f t="shared" si="78"/>
        <v>8</v>
      </c>
      <c r="DZ38" s="549">
        <f t="shared" si="79"/>
        <v>9</v>
      </c>
      <c r="EA38" s="550">
        <f t="shared" si="80"/>
        <v>6</v>
      </c>
      <c r="EB38" s="549">
        <f t="shared" si="81"/>
        <v>5</v>
      </c>
      <c r="EC38" s="550">
        <f t="shared" si="82"/>
        <v>4</v>
      </c>
      <c r="ED38" s="549">
        <f t="shared" si="83"/>
        <v>4</v>
      </c>
      <c r="EE38" s="550">
        <f t="shared" si="84"/>
        <v>9</v>
      </c>
      <c r="EF38" s="549">
        <f t="shared" si="85"/>
        <v>10</v>
      </c>
      <c r="EG38" s="550">
        <f t="shared" si="86"/>
        <v>4</v>
      </c>
      <c r="EH38" s="549">
        <f t="shared" si="87"/>
        <v>5</v>
      </c>
      <c r="EI38" s="550">
        <f t="shared" si="88"/>
        <v>6</v>
      </c>
      <c r="EJ38" s="549">
        <f t="shared" si="89"/>
        <v>6</v>
      </c>
      <c r="EK38" s="550">
        <f t="shared" si="90"/>
        <v>3</v>
      </c>
      <c r="EL38" s="697">
        <f t="shared" si="91"/>
        <v>0</v>
      </c>
      <c r="EM38" s="698">
        <f t="shared" si="92"/>
        <v>0</v>
      </c>
      <c r="EN38" s="699">
        <f t="shared" si="93"/>
        <v>0</v>
      </c>
      <c r="EO38" s="698">
        <f t="shared" si="94"/>
        <v>0</v>
      </c>
      <c r="EP38" s="699">
        <f t="shared" si="95"/>
        <v>0</v>
      </c>
      <c r="EQ38" s="698">
        <f t="shared" si="96"/>
        <v>0</v>
      </c>
      <c r="ER38" s="699">
        <f t="shared" si="97"/>
        <v>0</v>
      </c>
      <c r="ES38" s="698">
        <f t="shared" si="98"/>
        <v>0</v>
      </c>
      <c r="ET38" s="699">
        <f t="shared" si="99"/>
        <v>0</v>
      </c>
      <c r="EU38" s="698">
        <f t="shared" si="100"/>
        <v>0</v>
      </c>
      <c r="EV38" s="699">
        <f t="shared" si="101"/>
        <v>0</v>
      </c>
      <c r="EW38" s="698">
        <f t="shared" si="102"/>
        <v>0</v>
      </c>
      <c r="EX38" s="699">
        <f t="shared" si="103"/>
        <v>0</v>
      </c>
      <c r="EY38" s="698">
        <f t="shared" si="104"/>
        <v>0</v>
      </c>
      <c r="EZ38" s="699">
        <f t="shared" si="105"/>
        <v>0</v>
      </c>
      <c r="FA38" s="698">
        <f t="shared" si="106"/>
        <v>0</v>
      </c>
      <c r="FB38" s="699">
        <f t="shared" si="107"/>
        <v>0</v>
      </c>
      <c r="FC38" s="698">
        <f t="shared" si="108"/>
        <v>0</v>
      </c>
      <c r="FD38" s="699">
        <f t="shared" si="109"/>
        <v>0</v>
      </c>
      <c r="FE38" s="700">
        <f t="shared" si="110"/>
        <v>0</v>
      </c>
      <c r="FU38" s="91" t="str">
        <f>Ст.прогноза!C35</f>
        <v>Северная</v>
      </c>
      <c r="FV38" s="91" t="str">
        <f>Ст.прогноза!D35</f>
        <v>Сосногорский</v>
      </c>
      <c r="FW38" s="117" t="str">
        <f t="shared" ref="FW38:FW69" si="116">AO38</f>
        <v>Лабытнанги</v>
      </c>
      <c r="FX38" s="1287">
        <v>66.652299999999997</v>
      </c>
      <c r="FY38" s="1288">
        <v>66.403999999999996</v>
      </c>
      <c r="FZ38" s="1281">
        <f t="shared" si="112"/>
        <v>14.5</v>
      </c>
      <c r="GA38" s="1281">
        <f t="shared" ref="GA38:GA69" si="117">INDEX(CX38:DQ38,,$FN$6)</f>
        <v>20.5</v>
      </c>
    </row>
    <row r="39" spans="1:183" x14ac:dyDescent="0.25">
      <c r="A39" s="198" t="s">
        <v>2670</v>
      </c>
      <c r="B39" s="224" t="s">
        <v>2547</v>
      </c>
      <c r="C39" s="108" t="e">
        <v>#N/A</v>
      </c>
      <c r="D39" s="201">
        <v>24.4</v>
      </c>
      <c r="E39" s="201" t="e">
        <v>#N/A</v>
      </c>
      <c r="F39" s="201">
        <v>37.799999999999997</v>
      </c>
      <c r="G39" s="201" t="e">
        <v>#N/A</v>
      </c>
      <c r="H39" s="201">
        <v>24.8</v>
      </c>
      <c r="I39" s="201" t="e">
        <v>#N/A</v>
      </c>
      <c r="J39" s="201">
        <v>28.5</v>
      </c>
      <c r="K39" s="201" t="e">
        <v>#N/A</v>
      </c>
      <c r="L39" s="201">
        <v>30.2</v>
      </c>
      <c r="M39" s="201" t="e">
        <v>#N/A</v>
      </c>
      <c r="N39" s="201">
        <v>27.9</v>
      </c>
      <c r="O39" s="201" t="e">
        <v>#N/A</v>
      </c>
      <c r="P39" s="201">
        <v>27.6</v>
      </c>
      <c r="Q39" s="201" t="e">
        <v>#N/A</v>
      </c>
      <c r="R39" s="201">
        <v>24</v>
      </c>
      <c r="S39" s="201" t="e">
        <v>#N/A</v>
      </c>
      <c r="T39" s="201">
        <v>18.399999999999999</v>
      </c>
      <c r="U39" s="201" t="e">
        <v>#N/A</v>
      </c>
      <c r="V39" s="217">
        <v>18.600000000000001</v>
      </c>
      <c r="X39" s="198" t="s">
        <v>2666</v>
      </c>
      <c r="Y39" s="102" t="s">
        <v>2547</v>
      </c>
      <c r="Z39" s="120">
        <v>24.4</v>
      </c>
      <c r="AA39" s="120">
        <v>37.799999999999997</v>
      </c>
      <c r="AB39" s="120">
        <v>24.8</v>
      </c>
      <c r="AC39" s="120">
        <v>28.5</v>
      </c>
      <c r="AD39" s="120">
        <v>30.2</v>
      </c>
      <c r="AE39" s="120">
        <v>27.9</v>
      </c>
      <c r="AF39" s="120">
        <v>27.6</v>
      </c>
      <c r="AG39" s="120">
        <v>24</v>
      </c>
      <c r="AH39" s="120">
        <v>18.399999999999999</v>
      </c>
      <c r="AI39" s="120">
        <v>18.600000000000001</v>
      </c>
      <c r="AK39" s="1122">
        <f t="shared" si="8"/>
        <v>43682.875</v>
      </c>
      <c r="AM39" s="517">
        <v>39</v>
      </c>
      <c r="AN39" s="543">
        <f>Ст.прогноза!B36</f>
        <v>34</v>
      </c>
      <c r="AO39" s="117" t="str">
        <f>Ст.прогноза!E36</f>
        <v>Череповец</v>
      </c>
      <c r="AP39" s="631" t="str">
        <f t="shared" si="115"/>
        <v/>
      </c>
      <c r="AQ39" s="632" t="str">
        <f t="shared" si="115"/>
        <v/>
      </c>
      <c r="AR39" s="631" t="str">
        <f t="shared" si="115"/>
        <v>·</v>
      </c>
      <c r="AS39" s="632" t="str">
        <f t="shared" si="115"/>
        <v>·</v>
      </c>
      <c r="AT39" s="631" t="str">
        <f t="shared" si="115"/>
        <v/>
      </c>
      <c r="AU39" s="632" t="str">
        <f t="shared" si="115"/>
        <v/>
      </c>
      <c r="AV39" s="631" t="str">
        <f t="shared" si="115"/>
        <v>·</v>
      </c>
      <c r="AW39" s="632" t="str">
        <f t="shared" si="115"/>
        <v/>
      </c>
      <c r="AX39" s="631" t="str">
        <f t="shared" si="115"/>
        <v/>
      </c>
      <c r="AY39" s="632" t="str">
        <f t="shared" si="115"/>
        <v/>
      </c>
      <c r="AZ39" s="631" t="str">
        <f t="shared" si="115"/>
        <v/>
      </c>
      <c r="BA39" s="632" t="str">
        <f t="shared" si="115"/>
        <v/>
      </c>
      <c r="BB39" s="631" t="str">
        <f t="shared" si="115"/>
        <v/>
      </c>
      <c r="BC39" s="632" t="str">
        <f t="shared" si="115"/>
        <v>·</v>
      </c>
      <c r="BD39" s="631" t="str">
        <f t="shared" si="115"/>
        <v/>
      </c>
      <c r="BE39" s="632" t="str">
        <f t="shared" si="114"/>
        <v>··</v>
      </c>
      <c r="BF39" s="631" t="str">
        <f t="shared" si="114"/>
        <v/>
      </c>
      <c r="BG39" s="632" t="str">
        <f t="shared" si="114"/>
        <v>·</v>
      </c>
      <c r="BH39" s="631" t="str">
        <f t="shared" si="114"/>
        <v>··</v>
      </c>
      <c r="BI39" s="632" t="str">
        <f t="shared" si="114"/>
        <v/>
      </c>
      <c r="BJ39" s="544">
        <f t="shared" si="11"/>
        <v>0</v>
      </c>
      <c r="BK39" s="545">
        <f t="shared" si="12"/>
        <v>0</v>
      </c>
      <c r="BL39" s="544">
        <f t="shared" si="13"/>
        <v>2</v>
      </c>
      <c r="BM39" s="545">
        <f t="shared" si="14"/>
        <v>2</v>
      </c>
      <c r="BN39" s="544">
        <f t="shared" si="15"/>
        <v>0</v>
      </c>
      <c r="BO39" s="545">
        <f t="shared" si="16"/>
        <v>0</v>
      </c>
      <c r="BP39" s="544">
        <f t="shared" si="17"/>
        <v>2</v>
      </c>
      <c r="BQ39" s="545">
        <f t="shared" si="18"/>
        <v>0</v>
      </c>
      <c r="BR39" s="544">
        <f t="shared" si="19"/>
        <v>0</v>
      </c>
      <c r="BS39" s="545">
        <f t="shared" si="20"/>
        <v>0</v>
      </c>
      <c r="BT39" s="544">
        <f t="shared" si="21"/>
        <v>0</v>
      </c>
      <c r="BU39" s="545">
        <f t="shared" si="22"/>
        <v>0</v>
      </c>
      <c r="BV39" s="544">
        <f t="shared" si="23"/>
        <v>0</v>
      </c>
      <c r="BW39" s="545">
        <f t="shared" si="24"/>
        <v>1</v>
      </c>
      <c r="BX39" s="544">
        <f t="shared" si="25"/>
        <v>0</v>
      </c>
      <c r="BY39" s="545">
        <f t="shared" si="26"/>
        <v>3</v>
      </c>
      <c r="BZ39" s="544">
        <f t="shared" si="27"/>
        <v>0</v>
      </c>
      <c r="CA39" s="545">
        <f t="shared" si="28"/>
        <v>2</v>
      </c>
      <c r="CB39" s="544">
        <f t="shared" si="29"/>
        <v>10</v>
      </c>
      <c r="CC39" s="546">
        <f t="shared" si="30"/>
        <v>0</v>
      </c>
      <c r="CD39" s="547">
        <f t="shared" si="31"/>
        <v>7.7</v>
      </c>
      <c r="CE39" s="548">
        <f t="shared" si="32"/>
        <v>10.199999999999999</v>
      </c>
      <c r="CF39" s="547">
        <f t="shared" si="33"/>
        <v>8.9</v>
      </c>
      <c r="CG39" s="548">
        <f t="shared" si="34"/>
        <v>12.4</v>
      </c>
      <c r="CH39" s="547">
        <f t="shared" si="35"/>
        <v>5.8000000000000007</v>
      </c>
      <c r="CI39" s="548">
        <f t="shared" si="36"/>
        <v>20.6</v>
      </c>
      <c r="CJ39" s="547">
        <f t="shared" si="37"/>
        <v>10.199999999999999</v>
      </c>
      <c r="CK39" s="548">
        <f t="shared" si="38"/>
        <v>22.4</v>
      </c>
      <c r="CL39" s="547">
        <f t="shared" si="39"/>
        <v>12.4</v>
      </c>
      <c r="CM39" s="548">
        <f t="shared" si="40"/>
        <v>17.100000000000001</v>
      </c>
      <c r="CN39" s="547">
        <f t="shared" si="41"/>
        <v>6.1999999999999993</v>
      </c>
      <c r="CO39" s="548">
        <f t="shared" si="42"/>
        <v>20.399999999999999</v>
      </c>
      <c r="CP39" s="547">
        <f t="shared" si="43"/>
        <v>12.5</v>
      </c>
      <c r="CQ39" s="548">
        <f t="shared" si="44"/>
        <v>17.7</v>
      </c>
      <c r="CR39" s="547">
        <f t="shared" si="45"/>
        <v>9.5</v>
      </c>
      <c r="CS39" s="548">
        <f t="shared" si="46"/>
        <v>15.6</v>
      </c>
      <c r="CT39" s="547">
        <f t="shared" si="47"/>
        <v>6.5</v>
      </c>
      <c r="CU39" s="548">
        <f t="shared" si="48"/>
        <v>16.3</v>
      </c>
      <c r="CV39" s="547">
        <f t="shared" si="49"/>
        <v>13.9</v>
      </c>
      <c r="CW39" s="548">
        <f t="shared" si="50"/>
        <v>19.899999999999999</v>
      </c>
      <c r="CX39" s="547">
        <f t="shared" si="51"/>
        <v>5.7</v>
      </c>
      <c r="CY39" s="548">
        <f t="shared" si="52"/>
        <v>17.2</v>
      </c>
      <c r="CZ39" s="547">
        <f t="shared" si="53"/>
        <v>6.9</v>
      </c>
      <c r="DA39" s="548">
        <f t="shared" si="54"/>
        <v>16.399999999999999</v>
      </c>
      <c r="DB39" s="547">
        <f t="shared" si="55"/>
        <v>3.8000000000000007</v>
      </c>
      <c r="DC39" s="548">
        <f t="shared" si="56"/>
        <v>35.6</v>
      </c>
      <c r="DD39" s="547">
        <f t="shared" si="57"/>
        <v>8.1999999999999993</v>
      </c>
      <c r="DE39" s="548">
        <f t="shared" si="58"/>
        <v>37.4</v>
      </c>
      <c r="DF39" s="547">
        <f t="shared" si="59"/>
        <v>10.4</v>
      </c>
      <c r="DG39" s="548">
        <f t="shared" si="60"/>
        <v>24.1</v>
      </c>
      <c r="DH39" s="547">
        <f t="shared" si="61"/>
        <v>4.1999999999999993</v>
      </c>
      <c r="DI39" s="548">
        <f t="shared" si="62"/>
        <v>34.4</v>
      </c>
      <c r="DJ39" s="547">
        <f t="shared" si="63"/>
        <v>10.5</v>
      </c>
      <c r="DK39" s="548">
        <f t="shared" si="64"/>
        <v>21.7</v>
      </c>
      <c r="DL39" s="547">
        <f t="shared" si="65"/>
        <v>7.5</v>
      </c>
      <c r="DM39" s="548">
        <f t="shared" si="66"/>
        <v>20.8</v>
      </c>
      <c r="DN39" s="547">
        <f t="shared" si="67"/>
        <v>4.5</v>
      </c>
      <c r="DO39" s="548">
        <f t="shared" si="68"/>
        <v>26.3</v>
      </c>
      <c r="DP39" s="547">
        <f t="shared" si="69"/>
        <v>11.9</v>
      </c>
      <c r="DQ39" s="548">
        <f t="shared" si="70"/>
        <v>30.9</v>
      </c>
      <c r="DR39" s="549">
        <f t="shared" si="71"/>
        <v>10</v>
      </c>
      <c r="DS39" s="550">
        <f t="shared" si="72"/>
        <v>11</v>
      </c>
      <c r="DT39" s="549">
        <f t="shared" si="73"/>
        <v>11</v>
      </c>
      <c r="DU39" s="550">
        <f t="shared" si="74"/>
        <v>9</v>
      </c>
      <c r="DV39" s="549">
        <f t="shared" si="75"/>
        <v>7</v>
      </c>
      <c r="DW39" s="550">
        <f t="shared" si="76"/>
        <v>5</v>
      </c>
      <c r="DX39" s="549">
        <f t="shared" si="77"/>
        <v>4</v>
      </c>
      <c r="DY39" s="550">
        <f t="shared" si="78"/>
        <v>7</v>
      </c>
      <c r="DZ39" s="549">
        <f t="shared" si="79"/>
        <v>7</v>
      </c>
      <c r="EA39" s="550">
        <f t="shared" si="80"/>
        <v>8</v>
      </c>
      <c r="EB39" s="549">
        <f t="shared" si="81"/>
        <v>7</v>
      </c>
      <c r="EC39" s="550">
        <f t="shared" si="82"/>
        <v>8</v>
      </c>
      <c r="ED39" s="549">
        <f t="shared" si="83"/>
        <v>6</v>
      </c>
      <c r="EE39" s="550">
        <f t="shared" si="84"/>
        <v>6</v>
      </c>
      <c r="EF39" s="549">
        <f t="shared" si="85"/>
        <v>8</v>
      </c>
      <c r="EG39" s="550">
        <f t="shared" si="86"/>
        <v>7</v>
      </c>
      <c r="EH39" s="549">
        <f t="shared" si="87"/>
        <v>8</v>
      </c>
      <c r="EI39" s="550">
        <f t="shared" si="88"/>
        <v>10</v>
      </c>
      <c r="EJ39" s="549">
        <f t="shared" si="89"/>
        <v>10</v>
      </c>
      <c r="EK39" s="550">
        <f t="shared" si="90"/>
        <v>12</v>
      </c>
      <c r="EL39" s="697">
        <f t="shared" si="91"/>
        <v>0</v>
      </c>
      <c r="EM39" s="698">
        <f t="shared" si="92"/>
        <v>0</v>
      </c>
      <c r="EN39" s="699">
        <f t="shared" si="93"/>
        <v>0</v>
      </c>
      <c r="EO39" s="698">
        <f t="shared" si="94"/>
        <v>0</v>
      </c>
      <c r="EP39" s="699">
        <f t="shared" si="95"/>
        <v>0</v>
      </c>
      <c r="EQ39" s="698">
        <f t="shared" si="96"/>
        <v>0</v>
      </c>
      <c r="ER39" s="699">
        <f t="shared" si="97"/>
        <v>0</v>
      </c>
      <c r="ES39" s="698">
        <f t="shared" si="98"/>
        <v>0</v>
      </c>
      <c r="ET39" s="699">
        <f t="shared" si="99"/>
        <v>0</v>
      </c>
      <c r="EU39" s="698">
        <f t="shared" si="100"/>
        <v>0</v>
      </c>
      <c r="EV39" s="699">
        <f t="shared" si="101"/>
        <v>0</v>
      </c>
      <c r="EW39" s="698">
        <f t="shared" si="102"/>
        <v>0</v>
      </c>
      <c r="EX39" s="699">
        <f t="shared" si="103"/>
        <v>0</v>
      </c>
      <c r="EY39" s="698">
        <f t="shared" si="104"/>
        <v>0</v>
      </c>
      <c r="EZ39" s="699">
        <f t="shared" si="105"/>
        <v>0</v>
      </c>
      <c r="FA39" s="698">
        <f t="shared" si="106"/>
        <v>0</v>
      </c>
      <c r="FB39" s="699">
        <f t="shared" si="107"/>
        <v>0</v>
      </c>
      <c r="FC39" s="698">
        <f t="shared" si="108"/>
        <v>0</v>
      </c>
      <c r="FD39" s="699">
        <f t="shared" si="109"/>
        <v>0</v>
      </c>
      <c r="FE39" s="700">
        <f t="shared" si="110"/>
        <v>0</v>
      </c>
      <c r="FU39" s="91" t="str">
        <f>Ст.прогноза!C36</f>
        <v>Северная</v>
      </c>
      <c r="FV39" s="91" t="str">
        <f>Ст.прогноза!D36</f>
        <v>Вологодский</v>
      </c>
      <c r="FW39" s="117" t="str">
        <f t="shared" si="116"/>
        <v>Череповец</v>
      </c>
      <c r="FX39" s="1287">
        <v>59.152500000000003</v>
      </c>
      <c r="FY39" s="1288">
        <v>37.881999999999998</v>
      </c>
      <c r="FZ39" s="1281">
        <f t="shared" si="112"/>
        <v>22.4</v>
      </c>
      <c r="GA39" s="1281">
        <f t="shared" si="117"/>
        <v>37.4</v>
      </c>
    </row>
    <row r="40" spans="1:183" x14ac:dyDescent="0.25">
      <c r="A40" s="198" t="s">
        <v>2672</v>
      </c>
      <c r="B40" s="212" t="s">
        <v>2548</v>
      </c>
      <c r="C40" s="231">
        <v>9</v>
      </c>
      <c r="D40" s="123">
        <v>9</v>
      </c>
      <c r="E40" s="123">
        <v>11</v>
      </c>
      <c r="F40" s="123">
        <v>7</v>
      </c>
      <c r="G40" s="123">
        <v>6</v>
      </c>
      <c r="H40" s="123">
        <v>9</v>
      </c>
      <c r="I40" s="123">
        <v>6</v>
      </c>
      <c r="J40" s="123">
        <v>6</v>
      </c>
      <c r="K40" s="123">
        <v>6</v>
      </c>
      <c r="L40" s="123">
        <v>5</v>
      </c>
      <c r="M40" s="123">
        <v>5</v>
      </c>
      <c r="N40" s="123">
        <v>7</v>
      </c>
      <c r="O40" s="123">
        <v>10</v>
      </c>
      <c r="P40" s="123">
        <v>9</v>
      </c>
      <c r="Q40" s="123">
        <v>9</v>
      </c>
      <c r="R40" s="123">
        <v>8</v>
      </c>
      <c r="S40" s="123">
        <v>8</v>
      </c>
      <c r="T40" s="123">
        <v>11</v>
      </c>
      <c r="U40" s="123">
        <v>12</v>
      </c>
      <c r="V40" s="218">
        <v>12</v>
      </c>
      <c r="X40" s="198" t="s">
        <v>2673</v>
      </c>
      <c r="Y40" s="119" t="s">
        <v>2548</v>
      </c>
      <c r="Z40" s="196">
        <v>9</v>
      </c>
      <c r="AA40" s="196">
        <v>11</v>
      </c>
      <c r="AB40" s="196">
        <v>9</v>
      </c>
      <c r="AC40" s="196">
        <v>9</v>
      </c>
      <c r="AD40" s="196">
        <v>6</v>
      </c>
      <c r="AE40" s="196">
        <v>7</v>
      </c>
      <c r="AF40" s="196">
        <v>10</v>
      </c>
      <c r="AG40" s="196">
        <v>9</v>
      </c>
      <c r="AH40" s="196">
        <v>11</v>
      </c>
      <c r="AI40" s="196">
        <v>12</v>
      </c>
      <c r="AK40" s="1122">
        <f t="shared" si="8"/>
        <v>43682.875</v>
      </c>
      <c r="AM40" s="517">
        <v>40</v>
      </c>
      <c r="AN40" s="543">
        <f>Ст.прогноза!B37</f>
        <v>35</v>
      </c>
      <c r="AO40" s="117" t="str">
        <f>Ст.прогноза!E37</f>
        <v>Буй</v>
      </c>
      <c r="AP40" s="631" t="str">
        <f t="shared" ref="AP40:BD49" si="118">VLOOKUP(18&amp;$AO40,$A$6:$V$30000,AP$3,0)</f>
        <v/>
      </c>
      <c r="AQ40" s="632" t="str">
        <f t="shared" si="118"/>
        <v>·</v>
      </c>
      <c r="AR40" s="631" t="str">
        <f t="shared" si="118"/>
        <v>·</v>
      </c>
      <c r="AS40" s="632" t="str">
        <f t="shared" si="118"/>
        <v>·</v>
      </c>
      <c r="AT40" s="631" t="str">
        <f t="shared" si="118"/>
        <v/>
      </c>
      <c r="AU40" s="632" t="str">
        <f t="shared" si="118"/>
        <v/>
      </c>
      <c r="AV40" s="631" t="str">
        <f t="shared" si="118"/>
        <v>··</v>
      </c>
      <c r="AW40" s="632" t="str">
        <f t="shared" si="118"/>
        <v>·</v>
      </c>
      <c r="AX40" s="631" t="str">
        <f t="shared" si="118"/>
        <v/>
      </c>
      <c r="AY40" s="632" t="str">
        <f t="shared" si="118"/>
        <v>··</v>
      </c>
      <c r="AZ40" s="631" t="str">
        <f t="shared" si="118"/>
        <v/>
      </c>
      <c r="BA40" s="632" t="str">
        <f t="shared" si="118"/>
        <v/>
      </c>
      <c r="BB40" s="631" t="str">
        <f t="shared" si="118"/>
        <v/>
      </c>
      <c r="BC40" s="632" t="str">
        <f t="shared" si="118"/>
        <v>·</v>
      </c>
      <c r="BD40" s="631" t="str">
        <f t="shared" si="118"/>
        <v/>
      </c>
      <c r="BE40" s="632" t="str">
        <f t="shared" si="114"/>
        <v>··</v>
      </c>
      <c r="BF40" s="631" t="str">
        <f t="shared" si="114"/>
        <v/>
      </c>
      <c r="BG40" s="632" t="str">
        <f t="shared" si="114"/>
        <v/>
      </c>
      <c r="BH40" s="631" t="str">
        <f t="shared" si="114"/>
        <v>···</v>
      </c>
      <c r="BI40" s="632" t="str">
        <f t="shared" si="114"/>
        <v>··</v>
      </c>
      <c r="BJ40" s="544">
        <f t="shared" si="11"/>
        <v>0</v>
      </c>
      <c r="BK40" s="545">
        <f t="shared" si="12"/>
        <v>1</v>
      </c>
      <c r="BL40" s="544">
        <f t="shared" si="13"/>
        <v>1</v>
      </c>
      <c r="BM40" s="545">
        <f t="shared" si="14"/>
        <v>2</v>
      </c>
      <c r="BN40" s="544">
        <f t="shared" si="15"/>
        <v>0</v>
      </c>
      <c r="BO40" s="545">
        <f t="shared" si="16"/>
        <v>0</v>
      </c>
      <c r="BP40" s="544">
        <f t="shared" si="17"/>
        <v>5</v>
      </c>
      <c r="BQ40" s="545">
        <f t="shared" si="18"/>
        <v>1</v>
      </c>
      <c r="BR40" s="544">
        <f t="shared" si="19"/>
        <v>0</v>
      </c>
      <c r="BS40" s="545">
        <f t="shared" si="20"/>
        <v>3</v>
      </c>
      <c r="BT40" s="544">
        <f t="shared" si="21"/>
        <v>0</v>
      </c>
      <c r="BU40" s="545">
        <f t="shared" si="22"/>
        <v>0</v>
      </c>
      <c r="BV40" s="544">
        <f t="shared" si="23"/>
        <v>0</v>
      </c>
      <c r="BW40" s="545">
        <f t="shared" si="24"/>
        <v>2</v>
      </c>
      <c r="BX40" s="544">
        <f t="shared" si="25"/>
        <v>0</v>
      </c>
      <c r="BY40" s="545">
        <f t="shared" si="26"/>
        <v>10</v>
      </c>
      <c r="BZ40" s="544">
        <f t="shared" si="27"/>
        <v>0</v>
      </c>
      <c r="CA40" s="545">
        <f t="shared" si="28"/>
        <v>0</v>
      </c>
      <c r="CB40" s="544">
        <f t="shared" si="29"/>
        <v>20</v>
      </c>
      <c r="CC40" s="546">
        <f t="shared" si="30"/>
        <v>5</v>
      </c>
      <c r="CD40" s="547">
        <f t="shared" si="31"/>
        <v>6.6</v>
      </c>
      <c r="CE40" s="548">
        <f t="shared" si="32"/>
        <v>8.9</v>
      </c>
      <c r="CF40" s="547">
        <f t="shared" si="33"/>
        <v>8.1</v>
      </c>
      <c r="CG40" s="548">
        <f t="shared" si="34"/>
        <v>12.1</v>
      </c>
      <c r="CH40" s="547">
        <f t="shared" si="35"/>
        <v>6.4</v>
      </c>
      <c r="CI40" s="548">
        <f t="shared" si="36"/>
        <v>20.2</v>
      </c>
      <c r="CJ40" s="547">
        <f t="shared" si="37"/>
        <v>12.5</v>
      </c>
      <c r="CK40" s="548">
        <f t="shared" si="38"/>
        <v>18.899999999999999</v>
      </c>
      <c r="CL40" s="547">
        <f t="shared" si="39"/>
        <v>10</v>
      </c>
      <c r="CM40" s="548">
        <f t="shared" si="40"/>
        <v>15.2</v>
      </c>
      <c r="CN40" s="547">
        <f t="shared" si="41"/>
        <v>6.5</v>
      </c>
      <c r="CO40" s="548">
        <f t="shared" si="42"/>
        <v>19</v>
      </c>
      <c r="CP40" s="547">
        <f t="shared" si="43"/>
        <v>9.8000000000000007</v>
      </c>
      <c r="CQ40" s="548">
        <f t="shared" si="44"/>
        <v>19.5</v>
      </c>
      <c r="CR40" s="547">
        <f t="shared" si="45"/>
        <v>11.7</v>
      </c>
      <c r="CS40" s="548">
        <f t="shared" si="46"/>
        <v>18.3</v>
      </c>
      <c r="CT40" s="547">
        <f t="shared" si="47"/>
        <v>5.4</v>
      </c>
      <c r="CU40" s="548">
        <f t="shared" si="48"/>
        <v>20</v>
      </c>
      <c r="CV40" s="547">
        <f t="shared" si="49"/>
        <v>12.6</v>
      </c>
      <c r="CW40" s="548">
        <f t="shared" si="50"/>
        <v>17.2</v>
      </c>
      <c r="CX40" s="547">
        <f t="shared" si="51"/>
        <v>4.5999999999999996</v>
      </c>
      <c r="CY40" s="548">
        <f t="shared" si="52"/>
        <v>15.9</v>
      </c>
      <c r="CZ40" s="547">
        <f t="shared" si="53"/>
        <v>6.1</v>
      </c>
      <c r="DA40" s="548">
        <f t="shared" si="54"/>
        <v>18.100000000000001</v>
      </c>
      <c r="DB40" s="547">
        <f t="shared" si="55"/>
        <v>4.4000000000000004</v>
      </c>
      <c r="DC40" s="548">
        <f t="shared" si="56"/>
        <v>33.200000000000003</v>
      </c>
      <c r="DD40" s="547">
        <f t="shared" si="57"/>
        <v>10.5</v>
      </c>
      <c r="DE40" s="548">
        <f t="shared" si="58"/>
        <v>25.9</v>
      </c>
      <c r="DF40" s="547">
        <f t="shared" si="59"/>
        <v>8</v>
      </c>
      <c r="DG40" s="548">
        <f t="shared" si="60"/>
        <v>19.2</v>
      </c>
      <c r="DH40" s="547">
        <f t="shared" si="61"/>
        <v>4.5</v>
      </c>
      <c r="DI40" s="548">
        <f t="shared" si="62"/>
        <v>33</v>
      </c>
      <c r="DJ40" s="547">
        <f t="shared" si="63"/>
        <v>7.8000000000000007</v>
      </c>
      <c r="DK40" s="548">
        <f t="shared" si="64"/>
        <v>26.5</v>
      </c>
      <c r="DL40" s="547">
        <f t="shared" si="65"/>
        <v>9.6999999999999993</v>
      </c>
      <c r="DM40" s="548">
        <f t="shared" si="66"/>
        <v>24.3</v>
      </c>
      <c r="DN40" s="547">
        <f t="shared" si="67"/>
        <v>3.4000000000000004</v>
      </c>
      <c r="DO40" s="548">
        <f t="shared" si="68"/>
        <v>35</v>
      </c>
      <c r="DP40" s="547">
        <f t="shared" si="69"/>
        <v>10.6</v>
      </c>
      <c r="DQ40" s="548">
        <f t="shared" si="70"/>
        <v>23.2</v>
      </c>
      <c r="DR40" s="549">
        <f t="shared" si="71"/>
        <v>10</v>
      </c>
      <c r="DS40" s="550">
        <f t="shared" si="72"/>
        <v>10</v>
      </c>
      <c r="DT40" s="549">
        <f t="shared" si="73"/>
        <v>11</v>
      </c>
      <c r="DU40" s="550">
        <f t="shared" si="74"/>
        <v>11</v>
      </c>
      <c r="DV40" s="549">
        <f t="shared" si="75"/>
        <v>8</v>
      </c>
      <c r="DW40" s="550">
        <f t="shared" si="76"/>
        <v>7</v>
      </c>
      <c r="DX40" s="549">
        <f t="shared" si="77"/>
        <v>8</v>
      </c>
      <c r="DY40" s="550">
        <f t="shared" si="78"/>
        <v>5</v>
      </c>
      <c r="DZ40" s="549">
        <f t="shared" si="79"/>
        <v>7</v>
      </c>
      <c r="EA40" s="550">
        <f t="shared" si="80"/>
        <v>11</v>
      </c>
      <c r="EB40" s="549">
        <f t="shared" si="81"/>
        <v>9</v>
      </c>
      <c r="EC40" s="550">
        <f t="shared" si="82"/>
        <v>9</v>
      </c>
      <c r="ED40" s="549">
        <f t="shared" si="83"/>
        <v>5</v>
      </c>
      <c r="EE40" s="550">
        <f t="shared" si="84"/>
        <v>7</v>
      </c>
      <c r="EF40" s="549">
        <f t="shared" si="85"/>
        <v>3</v>
      </c>
      <c r="EG40" s="550">
        <f t="shared" si="86"/>
        <v>10</v>
      </c>
      <c r="EH40" s="549">
        <f t="shared" si="87"/>
        <v>3</v>
      </c>
      <c r="EI40" s="550">
        <f t="shared" si="88"/>
        <v>11</v>
      </c>
      <c r="EJ40" s="549">
        <f t="shared" si="89"/>
        <v>12</v>
      </c>
      <c r="EK40" s="550">
        <f t="shared" si="90"/>
        <v>13</v>
      </c>
      <c r="EL40" s="697">
        <f t="shared" si="91"/>
        <v>0</v>
      </c>
      <c r="EM40" s="698">
        <f t="shared" si="92"/>
        <v>0</v>
      </c>
      <c r="EN40" s="699">
        <f t="shared" si="93"/>
        <v>0</v>
      </c>
      <c r="EO40" s="698">
        <f t="shared" si="94"/>
        <v>0</v>
      </c>
      <c r="EP40" s="699">
        <f t="shared" si="95"/>
        <v>0</v>
      </c>
      <c r="EQ40" s="698">
        <f t="shared" si="96"/>
        <v>0</v>
      </c>
      <c r="ER40" s="699">
        <f t="shared" si="97"/>
        <v>0</v>
      </c>
      <c r="ES40" s="698">
        <f t="shared" si="98"/>
        <v>0</v>
      </c>
      <c r="ET40" s="699">
        <f t="shared" si="99"/>
        <v>0</v>
      </c>
      <c r="EU40" s="698">
        <f t="shared" si="100"/>
        <v>0</v>
      </c>
      <c r="EV40" s="699">
        <f t="shared" si="101"/>
        <v>0</v>
      </c>
      <c r="EW40" s="698">
        <f t="shared" si="102"/>
        <v>0</v>
      </c>
      <c r="EX40" s="699">
        <f t="shared" si="103"/>
        <v>0</v>
      </c>
      <c r="EY40" s="698">
        <f t="shared" si="104"/>
        <v>0</v>
      </c>
      <c r="EZ40" s="699">
        <f t="shared" si="105"/>
        <v>0</v>
      </c>
      <c r="FA40" s="698">
        <f t="shared" si="106"/>
        <v>0</v>
      </c>
      <c r="FB40" s="699">
        <f t="shared" si="107"/>
        <v>0</v>
      </c>
      <c r="FC40" s="698">
        <f t="shared" si="108"/>
        <v>0</v>
      </c>
      <c r="FD40" s="699">
        <f t="shared" si="109"/>
        <v>0</v>
      </c>
      <c r="FE40" s="700">
        <f t="shared" si="110"/>
        <v>0</v>
      </c>
      <c r="FU40" s="91" t="str">
        <f>Ст.прогноза!C37</f>
        <v>Северная</v>
      </c>
      <c r="FV40" s="91" t="str">
        <f>Ст.прогноза!D37</f>
        <v>Вологодский</v>
      </c>
      <c r="FW40" s="117" t="str">
        <f t="shared" si="116"/>
        <v>Буй</v>
      </c>
      <c r="FX40" s="1287">
        <v>58.466200000000001</v>
      </c>
      <c r="FY40" s="1288">
        <v>41.545999999999999</v>
      </c>
      <c r="FZ40" s="1281">
        <f t="shared" si="112"/>
        <v>18.899999999999999</v>
      </c>
      <c r="GA40" s="1281">
        <f t="shared" si="117"/>
        <v>25.9</v>
      </c>
    </row>
    <row r="41" spans="1:183" x14ac:dyDescent="0.25">
      <c r="A41" s="198" t="s">
        <v>2675</v>
      </c>
      <c r="B41" s="225" t="s">
        <v>2549</v>
      </c>
      <c r="C41" s="232" t="s">
        <v>2618</v>
      </c>
      <c r="D41" s="210" t="s">
        <v>2618</v>
      </c>
      <c r="E41" s="210" t="s">
        <v>2618</v>
      </c>
      <c r="F41" s="210" t="s">
        <v>2618</v>
      </c>
      <c r="G41" s="210" t="s">
        <v>2618</v>
      </c>
      <c r="H41" s="210" t="s">
        <v>2618</v>
      </c>
      <c r="I41" s="210" t="s">
        <v>2618</v>
      </c>
      <c r="J41" s="210" t="s">
        <v>2618</v>
      </c>
      <c r="K41" s="210" t="s">
        <v>2618</v>
      </c>
      <c r="L41" s="210" t="s">
        <v>2618</v>
      </c>
      <c r="M41" s="210" t="s">
        <v>2618</v>
      </c>
      <c r="N41" s="210" t="s">
        <v>2618</v>
      </c>
      <c r="O41" s="210" t="s">
        <v>2618</v>
      </c>
      <c r="P41" s="210" t="s">
        <v>2618</v>
      </c>
      <c r="Q41" s="210" t="s">
        <v>2618</v>
      </c>
      <c r="R41" s="210" t="s">
        <v>2618</v>
      </c>
      <c r="S41" s="210" t="s">
        <v>2618</v>
      </c>
      <c r="T41" s="210" t="s">
        <v>2618</v>
      </c>
      <c r="U41" s="210" t="s">
        <v>2618</v>
      </c>
      <c r="V41" s="211" t="s">
        <v>2618</v>
      </c>
      <c r="X41" s="198" t="s">
        <v>2669</v>
      </c>
      <c r="Y41" s="98" t="s">
        <v>772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>
        <v>0</v>
      </c>
      <c r="AF41" s="121">
        <v>0</v>
      </c>
      <c r="AG41" s="121">
        <v>0</v>
      </c>
      <c r="AH41" s="121">
        <v>0</v>
      </c>
      <c r="AI41" s="121">
        <v>0</v>
      </c>
      <c r="AK41" s="1122">
        <f t="shared" si="8"/>
        <v>43682.875</v>
      </c>
      <c r="AM41" s="517">
        <v>41</v>
      </c>
      <c r="AN41" s="543">
        <f>Ст.прогноза!B38</f>
        <v>36</v>
      </c>
      <c r="AO41" s="117" t="str">
        <f>Ст.прогноза!E38</f>
        <v>Обозерская</v>
      </c>
      <c r="AP41" s="631" t="str">
        <f t="shared" si="118"/>
        <v>··</v>
      </c>
      <c r="AQ41" s="632" t="str">
        <f t="shared" si="118"/>
        <v>·</v>
      </c>
      <c r="AR41" s="631" t="str">
        <f t="shared" si="118"/>
        <v/>
      </c>
      <c r="AS41" s="632" t="str">
        <f t="shared" si="118"/>
        <v>·</v>
      </c>
      <c r="AT41" s="631" t="str">
        <f t="shared" si="118"/>
        <v/>
      </c>
      <c r="AU41" s="632" t="str">
        <f t="shared" si="118"/>
        <v>·</v>
      </c>
      <c r="AV41" s="631" t="str">
        <f t="shared" si="118"/>
        <v/>
      </c>
      <c r="AW41" s="632" t="str">
        <f t="shared" si="118"/>
        <v>·</v>
      </c>
      <c r="AX41" s="631" t="str">
        <f t="shared" si="118"/>
        <v/>
      </c>
      <c r="AY41" s="632" t="str">
        <f t="shared" si="118"/>
        <v>·</v>
      </c>
      <c r="AZ41" s="631" t="str">
        <f t="shared" si="118"/>
        <v/>
      </c>
      <c r="BA41" s="632" t="str">
        <f t="shared" si="118"/>
        <v/>
      </c>
      <c r="BB41" s="631" t="str">
        <f t="shared" si="118"/>
        <v/>
      </c>
      <c r="BC41" s="632" t="str">
        <f t="shared" si="118"/>
        <v/>
      </c>
      <c r="BD41" s="631" t="str">
        <f t="shared" si="118"/>
        <v/>
      </c>
      <c r="BE41" s="632" t="str">
        <f t="shared" si="114"/>
        <v/>
      </c>
      <c r="BF41" s="631" t="str">
        <f t="shared" si="114"/>
        <v/>
      </c>
      <c r="BG41" s="632" t="str">
        <f t="shared" si="114"/>
        <v/>
      </c>
      <c r="BH41" s="631" t="str">
        <f t="shared" si="114"/>
        <v>··</v>
      </c>
      <c r="BI41" s="632" t="str">
        <f t="shared" si="114"/>
        <v>··</v>
      </c>
      <c r="BJ41" s="544">
        <f t="shared" si="11"/>
        <v>10</v>
      </c>
      <c r="BK41" s="545">
        <f t="shared" si="12"/>
        <v>1</v>
      </c>
      <c r="BL41" s="544">
        <f t="shared" si="13"/>
        <v>0</v>
      </c>
      <c r="BM41" s="545">
        <f t="shared" si="14"/>
        <v>1</v>
      </c>
      <c r="BN41" s="544">
        <f t="shared" si="15"/>
        <v>0</v>
      </c>
      <c r="BO41" s="545">
        <f t="shared" si="16"/>
        <v>2</v>
      </c>
      <c r="BP41" s="544">
        <f t="shared" si="17"/>
        <v>0</v>
      </c>
      <c r="BQ41" s="545">
        <f t="shared" si="18"/>
        <v>1</v>
      </c>
      <c r="BR41" s="544">
        <f t="shared" si="19"/>
        <v>0</v>
      </c>
      <c r="BS41" s="545">
        <f t="shared" si="20"/>
        <v>1</v>
      </c>
      <c r="BT41" s="544">
        <f t="shared" si="21"/>
        <v>0</v>
      </c>
      <c r="BU41" s="545">
        <f t="shared" si="22"/>
        <v>0</v>
      </c>
      <c r="BV41" s="544">
        <f t="shared" si="23"/>
        <v>0</v>
      </c>
      <c r="BW41" s="545">
        <f t="shared" si="24"/>
        <v>0</v>
      </c>
      <c r="BX41" s="544">
        <f t="shared" si="25"/>
        <v>0</v>
      </c>
      <c r="BY41" s="545">
        <f t="shared" si="26"/>
        <v>0</v>
      </c>
      <c r="BZ41" s="544">
        <f t="shared" si="27"/>
        <v>0</v>
      </c>
      <c r="CA41" s="545">
        <f t="shared" si="28"/>
        <v>0</v>
      </c>
      <c r="CB41" s="544">
        <f t="shared" si="29"/>
        <v>10</v>
      </c>
      <c r="CC41" s="546">
        <f t="shared" si="30"/>
        <v>10</v>
      </c>
      <c r="CD41" s="547">
        <f t="shared" si="31"/>
        <v>7.6</v>
      </c>
      <c r="CE41" s="548">
        <f t="shared" si="32"/>
        <v>8.1999999999999993</v>
      </c>
      <c r="CF41" s="547">
        <f t="shared" si="33"/>
        <v>5.5</v>
      </c>
      <c r="CG41" s="548">
        <f t="shared" si="34"/>
        <v>15.7</v>
      </c>
      <c r="CH41" s="547">
        <f t="shared" si="35"/>
        <v>7.5</v>
      </c>
      <c r="CI41" s="548">
        <f t="shared" si="36"/>
        <v>12.7</v>
      </c>
      <c r="CJ41" s="547">
        <f t="shared" si="37"/>
        <v>4.8</v>
      </c>
      <c r="CK41" s="548">
        <f t="shared" si="38"/>
        <v>17.100000000000001</v>
      </c>
      <c r="CL41" s="547">
        <f t="shared" si="39"/>
        <v>4.7</v>
      </c>
      <c r="CM41" s="548">
        <f t="shared" si="40"/>
        <v>11.9</v>
      </c>
      <c r="CN41" s="547">
        <f t="shared" si="41"/>
        <v>4.3</v>
      </c>
      <c r="CO41" s="548">
        <f t="shared" si="42"/>
        <v>12.8</v>
      </c>
      <c r="CP41" s="547">
        <f t="shared" si="43"/>
        <v>1.3</v>
      </c>
      <c r="CQ41" s="548">
        <f t="shared" si="44"/>
        <v>15.5</v>
      </c>
      <c r="CR41" s="547">
        <f t="shared" si="45"/>
        <v>2.8</v>
      </c>
      <c r="CS41" s="548">
        <f t="shared" si="46"/>
        <v>14.2</v>
      </c>
      <c r="CT41" s="547">
        <f t="shared" si="47"/>
        <v>0.7</v>
      </c>
      <c r="CU41" s="548">
        <f t="shared" si="48"/>
        <v>17.600000000000001</v>
      </c>
      <c r="CV41" s="547">
        <f t="shared" si="49"/>
        <v>8</v>
      </c>
      <c r="CW41" s="548">
        <f t="shared" si="50"/>
        <v>11.5</v>
      </c>
      <c r="CX41" s="547">
        <f t="shared" si="51"/>
        <v>5.6</v>
      </c>
      <c r="CY41" s="548">
        <f t="shared" si="52"/>
        <v>12.2</v>
      </c>
      <c r="CZ41" s="547">
        <f t="shared" si="53"/>
        <v>3.5</v>
      </c>
      <c r="DA41" s="548">
        <f t="shared" si="54"/>
        <v>25.7</v>
      </c>
      <c r="DB41" s="547">
        <f t="shared" si="55"/>
        <v>5.5</v>
      </c>
      <c r="DC41" s="548">
        <f t="shared" si="56"/>
        <v>18.7</v>
      </c>
      <c r="DD41" s="547">
        <f t="shared" si="57"/>
        <v>2.8</v>
      </c>
      <c r="DE41" s="548">
        <f t="shared" si="58"/>
        <v>28.1</v>
      </c>
      <c r="DF41" s="547">
        <f t="shared" si="59"/>
        <v>2.7</v>
      </c>
      <c r="DG41" s="548">
        <f t="shared" si="60"/>
        <v>17.899999999999999</v>
      </c>
      <c r="DH41" s="547">
        <f t="shared" si="61"/>
        <v>2.2999999999999998</v>
      </c>
      <c r="DI41" s="548">
        <f t="shared" si="62"/>
        <v>22.1</v>
      </c>
      <c r="DJ41" s="547">
        <f t="shared" si="63"/>
        <v>-0.7</v>
      </c>
      <c r="DK41" s="548">
        <f t="shared" si="64"/>
        <v>29.5</v>
      </c>
      <c r="DL41" s="547">
        <f t="shared" si="65"/>
        <v>0.79999999999999982</v>
      </c>
      <c r="DM41" s="548">
        <f t="shared" si="66"/>
        <v>28.2</v>
      </c>
      <c r="DN41" s="547">
        <f t="shared" si="67"/>
        <v>-1.3</v>
      </c>
      <c r="DO41" s="548">
        <f t="shared" si="68"/>
        <v>32.6</v>
      </c>
      <c r="DP41" s="547">
        <f t="shared" si="69"/>
        <v>6</v>
      </c>
      <c r="DQ41" s="548">
        <f t="shared" si="70"/>
        <v>15.5</v>
      </c>
      <c r="DR41" s="549">
        <f t="shared" si="71"/>
        <v>13</v>
      </c>
      <c r="DS41" s="550">
        <f t="shared" si="72"/>
        <v>8</v>
      </c>
      <c r="DT41" s="549">
        <f t="shared" si="73"/>
        <v>8</v>
      </c>
      <c r="DU41" s="550">
        <f t="shared" si="74"/>
        <v>10</v>
      </c>
      <c r="DV41" s="549">
        <f t="shared" si="75"/>
        <v>9</v>
      </c>
      <c r="DW41" s="550">
        <f t="shared" si="76"/>
        <v>6</v>
      </c>
      <c r="DX41" s="549">
        <f t="shared" si="77"/>
        <v>7</v>
      </c>
      <c r="DY41" s="550">
        <f t="shared" si="78"/>
        <v>8</v>
      </c>
      <c r="DZ41" s="549">
        <f t="shared" si="79"/>
        <v>6</v>
      </c>
      <c r="EA41" s="550">
        <f t="shared" si="80"/>
        <v>8</v>
      </c>
      <c r="EB41" s="549">
        <f t="shared" si="81"/>
        <v>9</v>
      </c>
      <c r="EC41" s="550">
        <f t="shared" si="82"/>
        <v>6</v>
      </c>
      <c r="ED41" s="549">
        <f t="shared" si="83"/>
        <v>3</v>
      </c>
      <c r="EE41" s="550">
        <f t="shared" si="84"/>
        <v>3</v>
      </c>
      <c r="EF41" s="549">
        <f t="shared" si="85"/>
        <v>6</v>
      </c>
      <c r="EG41" s="550">
        <f t="shared" si="86"/>
        <v>6</v>
      </c>
      <c r="EH41" s="549">
        <f t="shared" si="87"/>
        <v>3</v>
      </c>
      <c r="EI41" s="550">
        <f t="shared" si="88"/>
        <v>11</v>
      </c>
      <c r="EJ41" s="549">
        <f t="shared" si="89"/>
        <v>12</v>
      </c>
      <c r="EK41" s="550">
        <f t="shared" si="90"/>
        <v>9</v>
      </c>
      <c r="EL41" s="697">
        <f t="shared" si="91"/>
        <v>0</v>
      </c>
      <c r="EM41" s="698">
        <f t="shared" si="92"/>
        <v>0</v>
      </c>
      <c r="EN41" s="699">
        <f t="shared" si="93"/>
        <v>0</v>
      </c>
      <c r="EO41" s="698">
        <f t="shared" si="94"/>
        <v>0</v>
      </c>
      <c r="EP41" s="699">
        <f t="shared" si="95"/>
        <v>0</v>
      </c>
      <c r="EQ41" s="698">
        <f t="shared" si="96"/>
        <v>0</v>
      </c>
      <c r="ER41" s="699">
        <f t="shared" si="97"/>
        <v>0</v>
      </c>
      <c r="ES41" s="698">
        <f t="shared" si="98"/>
        <v>0</v>
      </c>
      <c r="ET41" s="699">
        <f t="shared" si="99"/>
        <v>0</v>
      </c>
      <c r="EU41" s="698">
        <f t="shared" si="100"/>
        <v>0</v>
      </c>
      <c r="EV41" s="699">
        <f t="shared" si="101"/>
        <v>0</v>
      </c>
      <c r="EW41" s="698">
        <f t="shared" si="102"/>
        <v>0</v>
      </c>
      <c r="EX41" s="699">
        <f t="shared" si="103"/>
        <v>0</v>
      </c>
      <c r="EY41" s="698">
        <f t="shared" si="104"/>
        <v>0</v>
      </c>
      <c r="EZ41" s="699">
        <f t="shared" si="105"/>
        <v>0</v>
      </c>
      <c r="FA41" s="698">
        <f t="shared" si="106"/>
        <v>0</v>
      </c>
      <c r="FB41" s="699">
        <f t="shared" si="107"/>
        <v>0</v>
      </c>
      <c r="FC41" s="698">
        <f t="shared" si="108"/>
        <v>0</v>
      </c>
      <c r="FD41" s="699">
        <f t="shared" si="109"/>
        <v>0</v>
      </c>
      <c r="FE41" s="700">
        <f t="shared" si="110"/>
        <v>0</v>
      </c>
      <c r="FU41" s="91" t="str">
        <f>Ст.прогноза!C38</f>
        <v>Северная</v>
      </c>
      <c r="FV41" s="91" t="str">
        <f>Ст.прогноза!D38</f>
        <v>Архангельский</v>
      </c>
      <c r="FW41" s="117" t="str">
        <f t="shared" si="116"/>
        <v>Обозерская</v>
      </c>
      <c r="FX41" s="1287">
        <v>63.448999999999998</v>
      </c>
      <c r="FY41" s="1288">
        <v>40.311</v>
      </c>
      <c r="FZ41" s="1281">
        <f t="shared" si="112"/>
        <v>17.100000000000001</v>
      </c>
      <c r="GA41" s="1281">
        <f t="shared" si="117"/>
        <v>28.1</v>
      </c>
    </row>
    <row r="42" spans="1:183" ht="15" customHeight="1" thickBot="1" x14ac:dyDescent="0.3">
      <c r="A42" s="198" t="s">
        <v>2677</v>
      </c>
      <c r="B42" s="226" t="s">
        <v>769</v>
      </c>
      <c r="C42" s="233" t="s">
        <v>2618</v>
      </c>
      <c r="D42" s="202" t="s">
        <v>2618</v>
      </c>
      <c r="E42" s="202" t="s">
        <v>2618</v>
      </c>
      <c r="F42" s="202" t="s">
        <v>2631</v>
      </c>
      <c r="G42" s="202" t="s">
        <v>2618</v>
      </c>
      <c r="H42" s="202" t="s">
        <v>2632</v>
      </c>
      <c r="I42" s="202" t="s">
        <v>2618</v>
      </c>
      <c r="J42" s="202" t="s">
        <v>2631</v>
      </c>
      <c r="K42" s="202" t="s">
        <v>2632</v>
      </c>
      <c r="L42" s="202" t="s">
        <v>2618</v>
      </c>
      <c r="M42" s="202" t="s">
        <v>2618</v>
      </c>
      <c r="N42" s="202" t="s">
        <v>2632</v>
      </c>
      <c r="O42" s="202" t="s">
        <v>2632</v>
      </c>
      <c r="P42" s="202" t="s">
        <v>2632</v>
      </c>
      <c r="Q42" s="202" t="s">
        <v>2631</v>
      </c>
      <c r="R42" s="202" t="s">
        <v>2632</v>
      </c>
      <c r="S42" s="202" t="s">
        <v>2618</v>
      </c>
      <c r="T42" s="202" t="s">
        <v>2632</v>
      </c>
      <c r="U42" s="202" t="s">
        <v>2618</v>
      </c>
      <c r="V42" s="203" t="s">
        <v>2632</v>
      </c>
      <c r="X42" s="198" t="s">
        <v>2671</v>
      </c>
      <c r="Y42" s="107" t="s">
        <v>769</v>
      </c>
      <c r="Z42" s="195" t="s">
        <v>2618</v>
      </c>
      <c r="AA42" s="195" t="s">
        <v>2631</v>
      </c>
      <c r="AB42" s="195" t="s">
        <v>2632</v>
      </c>
      <c r="AC42" s="195" t="s">
        <v>2631</v>
      </c>
      <c r="AD42" s="195" t="s">
        <v>2632</v>
      </c>
      <c r="AE42" s="195" t="s">
        <v>2632</v>
      </c>
      <c r="AF42" s="195" t="s">
        <v>2632</v>
      </c>
      <c r="AG42" s="195" t="s">
        <v>2632</v>
      </c>
      <c r="AH42" s="195" t="s">
        <v>2632</v>
      </c>
      <c r="AI42" s="195" t="s">
        <v>2632</v>
      </c>
      <c r="AK42" s="1122">
        <f t="shared" si="8"/>
        <v>43682.875</v>
      </c>
      <c r="AM42" s="517">
        <v>42</v>
      </c>
      <c r="AN42" s="543">
        <f>Ст.прогноза!B39</f>
        <v>37</v>
      </c>
      <c r="AO42" s="117" t="str">
        <f>Ст.прогноза!E39</f>
        <v>Шарья</v>
      </c>
      <c r="AP42" s="631" t="str">
        <f t="shared" si="118"/>
        <v/>
      </c>
      <c r="AQ42" s="632" t="str">
        <f t="shared" si="118"/>
        <v>·</v>
      </c>
      <c r="AR42" s="631" t="str">
        <f t="shared" si="118"/>
        <v/>
      </c>
      <c r="AS42" s="632" t="str">
        <f t="shared" si="118"/>
        <v>··</v>
      </c>
      <c r="AT42" s="631" t="str">
        <f t="shared" si="118"/>
        <v/>
      </c>
      <c r="AU42" s="632" t="str">
        <f t="shared" si="118"/>
        <v/>
      </c>
      <c r="AV42" s="631" t="str">
        <f t="shared" si="118"/>
        <v>··</v>
      </c>
      <c r="AW42" s="632" t="str">
        <f t="shared" si="118"/>
        <v>·</v>
      </c>
      <c r="AX42" s="631" t="str">
        <f t="shared" si="118"/>
        <v/>
      </c>
      <c r="AY42" s="632" t="str">
        <f t="shared" si="118"/>
        <v>··</v>
      </c>
      <c r="AZ42" s="631" t="str">
        <f t="shared" si="118"/>
        <v/>
      </c>
      <c r="BA42" s="632" t="str">
        <f t="shared" si="118"/>
        <v/>
      </c>
      <c r="BB42" s="631" t="str">
        <f t="shared" si="118"/>
        <v/>
      </c>
      <c r="BC42" s="632" t="str">
        <f t="shared" si="118"/>
        <v>··</v>
      </c>
      <c r="BD42" s="631" t="str">
        <f t="shared" si="118"/>
        <v>·</v>
      </c>
      <c r="BE42" s="632" t="str">
        <f t="shared" si="114"/>
        <v>··</v>
      </c>
      <c r="BF42" s="631" t="str">
        <f t="shared" si="114"/>
        <v/>
      </c>
      <c r="BG42" s="632" t="str">
        <f t="shared" si="114"/>
        <v/>
      </c>
      <c r="BH42" s="631" t="str">
        <f t="shared" si="114"/>
        <v>··</v>
      </c>
      <c r="BI42" s="632" t="str">
        <f t="shared" si="114"/>
        <v>··</v>
      </c>
      <c r="BJ42" s="544">
        <f t="shared" si="11"/>
        <v>0</v>
      </c>
      <c r="BK42" s="545">
        <f t="shared" si="12"/>
        <v>1</v>
      </c>
      <c r="BL42" s="544">
        <f t="shared" si="13"/>
        <v>0</v>
      </c>
      <c r="BM42" s="545">
        <f t="shared" si="14"/>
        <v>3</v>
      </c>
      <c r="BN42" s="544">
        <f t="shared" si="15"/>
        <v>0</v>
      </c>
      <c r="BO42" s="545">
        <f t="shared" si="16"/>
        <v>0</v>
      </c>
      <c r="BP42" s="544">
        <f t="shared" si="17"/>
        <v>5</v>
      </c>
      <c r="BQ42" s="545">
        <f t="shared" si="18"/>
        <v>2</v>
      </c>
      <c r="BR42" s="544">
        <f t="shared" si="19"/>
        <v>0</v>
      </c>
      <c r="BS42" s="545">
        <f t="shared" si="20"/>
        <v>5</v>
      </c>
      <c r="BT42" s="544">
        <f t="shared" si="21"/>
        <v>0</v>
      </c>
      <c r="BU42" s="545">
        <f t="shared" si="22"/>
        <v>0</v>
      </c>
      <c r="BV42" s="544">
        <f t="shared" si="23"/>
        <v>0</v>
      </c>
      <c r="BW42" s="545">
        <f t="shared" si="24"/>
        <v>5</v>
      </c>
      <c r="BX42" s="544">
        <f t="shared" si="25"/>
        <v>2</v>
      </c>
      <c r="BY42" s="545">
        <f t="shared" si="26"/>
        <v>5</v>
      </c>
      <c r="BZ42" s="544">
        <f t="shared" si="27"/>
        <v>0</v>
      </c>
      <c r="CA42" s="545">
        <f t="shared" si="28"/>
        <v>0</v>
      </c>
      <c r="CB42" s="544">
        <f t="shared" si="29"/>
        <v>10</v>
      </c>
      <c r="CC42" s="546">
        <f t="shared" si="30"/>
        <v>10</v>
      </c>
      <c r="CD42" s="547">
        <f t="shared" si="31"/>
        <v>5.0999999999999996</v>
      </c>
      <c r="CE42" s="548">
        <f t="shared" si="32"/>
        <v>12.2</v>
      </c>
      <c r="CF42" s="547">
        <f t="shared" si="33"/>
        <v>7.8</v>
      </c>
      <c r="CG42" s="548">
        <f t="shared" si="34"/>
        <v>13</v>
      </c>
      <c r="CH42" s="547">
        <f t="shared" si="35"/>
        <v>6.5</v>
      </c>
      <c r="CI42" s="548">
        <f t="shared" si="36"/>
        <v>17.399999999999999</v>
      </c>
      <c r="CJ42" s="547">
        <f t="shared" si="37"/>
        <v>8.4</v>
      </c>
      <c r="CK42" s="548">
        <f t="shared" si="38"/>
        <v>17.100000000000001</v>
      </c>
      <c r="CL42" s="547">
        <f t="shared" si="39"/>
        <v>7.5</v>
      </c>
      <c r="CM42" s="548">
        <f t="shared" si="40"/>
        <v>12.2</v>
      </c>
      <c r="CN42" s="547">
        <f t="shared" si="41"/>
        <v>6.5</v>
      </c>
      <c r="CO42" s="548">
        <f t="shared" si="42"/>
        <v>16.100000000000001</v>
      </c>
      <c r="CP42" s="547">
        <f t="shared" si="43"/>
        <v>5</v>
      </c>
      <c r="CQ42" s="548">
        <f t="shared" si="44"/>
        <v>17.2</v>
      </c>
      <c r="CR42" s="547">
        <f t="shared" si="45"/>
        <v>10.4</v>
      </c>
      <c r="CS42" s="548">
        <f t="shared" si="46"/>
        <v>15.4</v>
      </c>
      <c r="CT42" s="547">
        <f t="shared" si="47"/>
        <v>5.0999999999999996</v>
      </c>
      <c r="CU42" s="548">
        <f t="shared" si="48"/>
        <v>19.5</v>
      </c>
      <c r="CV42" s="547">
        <f t="shared" si="49"/>
        <v>8.5</v>
      </c>
      <c r="CW42" s="548">
        <f t="shared" si="50"/>
        <v>15.7</v>
      </c>
      <c r="CX42" s="547">
        <f t="shared" si="51"/>
        <v>3.0999999999999996</v>
      </c>
      <c r="CY42" s="548">
        <f t="shared" si="52"/>
        <v>16.2</v>
      </c>
      <c r="CZ42" s="547">
        <f t="shared" si="53"/>
        <v>5.8</v>
      </c>
      <c r="DA42" s="548">
        <f t="shared" si="54"/>
        <v>17</v>
      </c>
      <c r="DB42" s="547">
        <f t="shared" si="55"/>
        <v>4.5</v>
      </c>
      <c r="DC42" s="548">
        <f t="shared" si="56"/>
        <v>23.6</v>
      </c>
      <c r="DD42" s="547">
        <f t="shared" si="57"/>
        <v>6.4</v>
      </c>
      <c r="DE42" s="548">
        <f t="shared" si="58"/>
        <v>21.3</v>
      </c>
      <c r="DF42" s="547">
        <f t="shared" si="59"/>
        <v>5.5</v>
      </c>
      <c r="DG42" s="548">
        <f t="shared" si="60"/>
        <v>16.2</v>
      </c>
      <c r="DH42" s="547">
        <f t="shared" si="61"/>
        <v>4.5</v>
      </c>
      <c r="DI42" s="548">
        <f t="shared" si="62"/>
        <v>29.1</v>
      </c>
      <c r="DJ42" s="547">
        <f t="shared" si="63"/>
        <v>3</v>
      </c>
      <c r="DK42" s="548">
        <f t="shared" si="64"/>
        <v>23.2</v>
      </c>
      <c r="DL42" s="547">
        <f t="shared" si="65"/>
        <v>8.4</v>
      </c>
      <c r="DM42" s="548">
        <f t="shared" si="66"/>
        <v>19.399999999999999</v>
      </c>
      <c r="DN42" s="547">
        <f t="shared" si="67"/>
        <v>3.0999999999999996</v>
      </c>
      <c r="DO42" s="548">
        <f t="shared" si="68"/>
        <v>34.5</v>
      </c>
      <c r="DP42" s="547">
        <f t="shared" si="69"/>
        <v>6.5</v>
      </c>
      <c r="DQ42" s="548">
        <f t="shared" si="70"/>
        <v>17.399999999999999</v>
      </c>
      <c r="DR42" s="549">
        <f t="shared" si="71"/>
        <v>10</v>
      </c>
      <c r="DS42" s="550">
        <f t="shared" si="72"/>
        <v>6</v>
      </c>
      <c r="DT42" s="549">
        <f t="shared" si="73"/>
        <v>9</v>
      </c>
      <c r="DU42" s="550">
        <f t="shared" si="74"/>
        <v>12</v>
      </c>
      <c r="DV42" s="549">
        <f t="shared" si="75"/>
        <v>11</v>
      </c>
      <c r="DW42" s="550">
        <f t="shared" si="76"/>
        <v>9</v>
      </c>
      <c r="DX42" s="549">
        <f t="shared" si="77"/>
        <v>9</v>
      </c>
      <c r="DY42" s="550">
        <f t="shared" si="78"/>
        <v>7</v>
      </c>
      <c r="DZ42" s="549">
        <f t="shared" si="79"/>
        <v>4</v>
      </c>
      <c r="EA42" s="550">
        <f t="shared" si="80"/>
        <v>6</v>
      </c>
      <c r="EB42" s="549">
        <f t="shared" si="81"/>
        <v>10</v>
      </c>
      <c r="EC42" s="550">
        <f t="shared" si="82"/>
        <v>9</v>
      </c>
      <c r="ED42" s="549">
        <f t="shared" si="83"/>
        <v>4</v>
      </c>
      <c r="EE42" s="550">
        <f t="shared" si="84"/>
        <v>6</v>
      </c>
      <c r="EF42" s="549">
        <f t="shared" si="85"/>
        <v>3</v>
      </c>
      <c r="EG42" s="550">
        <f t="shared" si="86"/>
        <v>8</v>
      </c>
      <c r="EH42" s="549">
        <f t="shared" si="87"/>
        <v>9</v>
      </c>
      <c r="EI42" s="550">
        <f t="shared" si="88"/>
        <v>4</v>
      </c>
      <c r="EJ42" s="549">
        <f t="shared" si="89"/>
        <v>13</v>
      </c>
      <c r="EK42" s="550">
        <f t="shared" si="90"/>
        <v>11</v>
      </c>
      <c r="EL42" s="697">
        <f t="shared" si="91"/>
        <v>0</v>
      </c>
      <c r="EM42" s="698">
        <f t="shared" si="92"/>
        <v>0</v>
      </c>
      <c r="EN42" s="699">
        <f t="shared" si="93"/>
        <v>0</v>
      </c>
      <c r="EO42" s="698">
        <f t="shared" si="94"/>
        <v>0</v>
      </c>
      <c r="EP42" s="699">
        <f t="shared" si="95"/>
        <v>0</v>
      </c>
      <c r="EQ42" s="698">
        <f t="shared" si="96"/>
        <v>0</v>
      </c>
      <c r="ER42" s="699">
        <f t="shared" si="97"/>
        <v>0</v>
      </c>
      <c r="ES42" s="698">
        <f t="shared" si="98"/>
        <v>0</v>
      </c>
      <c r="ET42" s="699">
        <f t="shared" si="99"/>
        <v>0</v>
      </c>
      <c r="EU42" s="698">
        <f t="shared" si="100"/>
        <v>0</v>
      </c>
      <c r="EV42" s="699">
        <f t="shared" si="101"/>
        <v>0</v>
      </c>
      <c r="EW42" s="698">
        <f t="shared" si="102"/>
        <v>0</v>
      </c>
      <c r="EX42" s="699">
        <f t="shared" si="103"/>
        <v>0</v>
      </c>
      <c r="EY42" s="698">
        <f t="shared" si="104"/>
        <v>0</v>
      </c>
      <c r="EZ42" s="699">
        <f t="shared" si="105"/>
        <v>0</v>
      </c>
      <c r="FA42" s="698">
        <f t="shared" si="106"/>
        <v>0</v>
      </c>
      <c r="FB42" s="699">
        <f t="shared" si="107"/>
        <v>0</v>
      </c>
      <c r="FC42" s="698">
        <f t="shared" si="108"/>
        <v>0</v>
      </c>
      <c r="FD42" s="699">
        <f t="shared" si="109"/>
        <v>0</v>
      </c>
      <c r="FE42" s="700">
        <f t="shared" si="110"/>
        <v>0</v>
      </c>
      <c r="FU42" s="1149" t="str">
        <f>Ст.прогноза!C39</f>
        <v>Северная</v>
      </c>
      <c r="FV42" s="1149" t="str">
        <f>Ст.прогноза!D39</f>
        <v>Вологодский</v>
      </c>
      <c r="FW42" s="1105" t="str">
        <f t="shared" si="116"/>
        <v>Шарья</v>
      </c>
      <c r="FX42" s="1289">
        <v>58.365900000000003</v>
      </c>
      <c r="FY42" s="1290">
        <v>45.523000000000003</v>
      </c>
      <c r="FZ42" s="1281">
        <f t="shared" si="112"/>
        <v>17.100000000000001</v>
      </c>
      <c r="GA42" s="1281">
        <f t="shared" si="117"/>
        <v>21.3</v>
      </c>
    </row>
    <row r="43" spans="1:183" x14ac:dyDescent="0.25">
      <c r="A43" s="198" t="s">
        <v>2678</v>
      </c>
      <c r="B43" s="226" t="s">
        <v>2551</v>
      </c>
      <c r="C43" s="234">
        <v>0</v>
      </c>
      <c r="D43" s="204">
        <v>0</v>
      </c>
      <c r="E43" s="204">
        <v>0</v>
      </c>
      <c r="F43" s="204">
        <v>1</v>
      </c>
      <c r="G43" s="204">
        <v>0</v>
      </c>
      <c r="H43" s="204">
        <v>5</v>
      </c>
      <c r="I43" s="204">
        <v>0</v>
      </c>
      <c r="J43" s="204">
        <v>2</v>
      </c>
      <c r="K43" s="204">
        <v>3</v>
      </c>
      <c r="L43" s="204">
        <v>0</v>
      </c>
      <c r="M43" s="204">
        <v>0</v>
      </c>
      <c r="N43" s="204">
        <v>5</v>
      </c>
      <c r="O43" s="204">
        <v>10</v>
      </c>
      <c r="P43" s="204">
        <v>5</v>
      </c>
      <c r="Q43" s="204">
        <v>1</v>
      </c>
      <c r="R43" s="204">
        <v>3</v>
      </c>
      <c r="S43" s="204">
        <v>0</v>
      </c>
      <c r="T43" s="204">
        <v>10</v>
      </c>
      <c r="U43" s="204">
        <v>0</v>
      </c>
      <c r="V43" s="205">
        <v>5</v>
      </c>
      <c r="X43" s="198" t="s">
        <v>2674</v>
      </c>
      <c r="Y43" s="91" t="s">
        <v>2551</v>
      </c>
      <c r="Z43" s="109">
        <v>0</v>
      </c>
      <c r="AA43" s="109">
        <v>1</v>
      </c>
      <c r="AB43" s="109">
        <v>5</v>
      </c>
      <c r="AC43" s="109">
        <v>2</v>
      </c>
      <c r="AD43" s="109">
        <v>3</v>
      </c>
      <c r="AE43" s="109">
        <v>5</v>
      </c>
      <c r="AF43" s="109">
        <v>10</v>
      </c>
      <c r="AG43" s="109">
        <v>5</v>
      </c>
      <c r="AH43" s="109">
        <v>10</v>
      </c>
      <c r="AI43" s="109">
        <v>5</v>
      </c>
      <c r="AK43" s="1122">
        <f t="shared" si="8"/>
        <v>43682.875</v>
      </c>
      <c r="AM43" s="517">
        <v>43</v>
      </c>
      <c r="AN43" s="543">
        <f>Ст.прогноза!B40</f>
        <v>38</v>
      </c>
      <c r="AO43" s="117" t="str">
        <f>Ст.прогноза!E40</f>
        <v>Ростов на Дону</v>
      </c>
      <c r="AP43" s="631" t="str">
        <f t="shared" si="118"/>
        <v/>
      </c>
      <c r="AQ43" s="632" t="str">
        <f t="shared" si="118"/>
        <v/>
      </c>
      <c r="AR43" s="631" t="str">
        <f t="shared" si="118"/>
        <v/>
      </c>
      <c r="AS43" s="632" t="str">
        <f t="shared" si="118"/>
        <v/>
      </c>
      <c r="AT43" s="631" t="str">
        <f t="shared" si="118"/>
        <v/>
      </c>
      <c r="AU43" s="632" t="str">
        <f t="shared" si="118"/>
        <v/>
      </c>
      <c r="AV43" s="631" t="str">
        <f t="shared" si="118"/>
        <v/>
      </c>
      <c r="AW43" s="632" t="str">
        <f t="shared" si="118"/>
        <v/>
      </c>
      <c r="AX43" s="631" t="str">
        <f t="shared" si="118"/>
        <v/>
      </c>
      <c r="AY43" s="632" t="str">
        <f t="shared" si="118"/>
        <v/>
      </c>
      <c r="AZ43" s="631" t="str">
        <f t="shared" si="118"/>
        <v/>
      </c>
      <c r="BA43" s="632" t="str">
        <f t="shared" si="118"/>
        <v/>
      </c>
      <c r="BB43" s="631" t="str">
        <f t="shared" si="118"/>
        <v/>
      </c>
      <c r="BC43" s="632" t="str">
        <f t="shared" si="118"/>
        <v/>
      </c>
      <c r="BD43" s="631" t="str">
        <f t="shared" si="118"/>
        <v/>
      </c>
      <c r="BE43" s="632" t="str">
        <f t="shared" si="114"/>
        <v/>
      </c>
      <c r="BF43" s="631" t="str">
        <f t="shared" si="114"/>
        <v/>
      </c>
      <c r="BG43" s="632" t="str">
        <f t="shared" si="114"/>
        <v/>
      </c>
      <c r="BH43" s="631" t="str">
        <f t="shared" si="114"/>
        <v/>
      </c>
      <c r="BI43" s="632" t="str">
        <f t="shared" si="114"/>
        <v/>
      </c>
      <c r="BJ43" s="544">
        <f t="shared" si="11"/>
        <v>0</v>
      </c>
      <c r="BK43" s="545">
        <f t="shared" si="12"/>
        <v>0</v>
      </c>
      <c r="BL43" s="544">
        <f t="shared" si="13"/>
        <v>0</v>
      </c>
      <c r="BM43" s="545">
        <f t="shared" si="14"/>
        <v>0</v>
      </c>
      <c r="BN43" s="544">
        <f t="shared" si="15"/>
        <v>0</v>
      </c>
      <c r="BO43" s="545">
        <f t="shared" si="16"/>
        <v>0</v>
      </c>
      <c r="BP43" s="544">
        <f t="shared" si="17"/>
        <v>0</v>
      </c>
      <c r="BQ43" s="545">
        <f t="shared" si="18"/>
        <v>0</v>
      </c>
      <c r="BR43" s="544">
        <f t="shared" si="19"/>
        <v>0</v>
      </c>
      <c r="BS43" s="545">
        <f t="shared" si="20"/>
        <v>0</v>
      </c>
      <c r="BT43" s="544">
        <f t="shared" si="21"/>
        <v>0</v>
      </c>
      <c r="BU43" s="545">
        <f t="shared" si="22"/>
        <v>0</v>
      </c>
      <c r="BV43" s="544">
        <f t="shared" si="23"/>
        <v>0</v>
      </c>
      <c r="BW43" s="545">
        <f t="shared" si="24"/>
        <v>0</v>
      </c>
      <c r="BX43" s="544">
        <f t="shared" si="25"/>
        <v>0</v>
      </c>
      <c r="BY43" s="545">
        <f t="shared" si="26"/>
        <v>0</v>
      </c>
      <c r="BZ43" s="544">
        <f t="shared" si="27"/>
        <v>0</v>
      </c>
      <c r="CA43" s="545">
        <f t="shared" si="28"/>
        <v>0</v>
      </c>
      <c r="CB43" s="544">
        <f t="shared" si="29"/>
        <v>0</v>
      </c>
      <c r="CC43" s="546">
        <f t="shared" si="30"/>
        <v>0</v>
      </c>
      <c r="CD43" s="547">
        <f t="shared" si="31"/>
        <v>14.7</v>
      </c>
      <c r="CE43" s="548">
        <f t="shared" si="32"/>
        <v>24.8</v>
      </c>
      <c r="CF43" s="547">
        <f t="shared" si="33"/>
        <v>14.6</v>
      </c>
      <c r="CG43" s="548">
        <f t="shared" si="34"/>
        <v>27.6</v>
      </c>
      <c r="CH43" s="547">
        <f t="shared" si="35"/>
        <v>14.5</v>
      </c>
      <c r="CI43" s="548">
        <f t="shared" si="36"/>
        <v>28.1</v>
      </c>
      <c r="CJ43" s="547">
        <f t="shared" si="37"/>
        <v>15.9</v>
      </c>
      <c r="CK43" s="548">
        <f t="shared" si="38"/>
        <v>32.200000000000003</v>
      </c>
      <c r="CL43" s="547">
        <f t="shared" si="39"/>
        <v>19</v>
      </c>
      <c r="CM43" s="548">
        <f t="shared" si="40"/>
        <v>35.5</v>
      </c>
      <c r="CN43" s="547">
        <f t="shared" si="41"/>
        <v>20.3</v>
      </c>
      <c r="CO43" s="548">
        <f t="shared" si="42"/>
        <v>32.5</v>
      </c>
      <c r="CP43" s="547">
        <f t="shared" si="43"/>
        <v>16.5</v>
      </c>
      <c r="CQ43" s="548">
        <f t="shared" si="44"/>
        <v>31.6</v>
      </c>
      <c r="CR43" s="547">
        <f t="shared" si="45"/>
        <v>19.7</v>
      </c>
      <c r="CS43" s="548">
        <f t="shared" si="46"/>
        <v>33.6</v>
      </c>
      <c r="CT43" s="547">
        <f t="shared" si="47"/>
        <v>18.600000000000001</v>
      </c>
      <c r="CU43" s="548">
        <f t="shared" si="48"/>
        <v>33.5</v>
      </c>
      <c r="CV43" s="547">
        <f t="shared" si="49"/>
        <v>19</v>
      </c>
      <c r="CW43" s="548">
        <f t="shared" si="50"/>
        <v>36.200000000000003</v>
      </c>
      <c r="CX43" s="547">
        <f t="shared" si="51"/>
        <v>12.7</v>
      </c>
      <c r="CY43" s="548">
        <f t="shared" si="52"/>
        <v>39.799999999999997</v>
      </c>
      <c r="CZ43" s="547">
        <f t="shared" si="53"/>
        <v>12.6</v>
      </c>
      <c r="DA43" s="548">
        <f t="shared" si="54"/>
        <v>42.6</v>
      </c>
      <c r="DB43" s="547">
        <f t="shared" si="55"/>
        <v>12.5</v>
      </c>
      <c r="DC43" s="548">
        <f t="shared" si="56"/>
        <v>43.1</v>
      </c>
      <c r="DD43" s="547">
        <f t="shared" si="57"/>
        <v>13.9</v>
      </c>
      <c r="DE43" s="548">
        <f t="shared" si="58"/>
        <v>47.2</v>
      </c>
      <c r="DF43" s="547">
        <f t="shared" si="59"/>
        <v>17</v>
      </c>
      <c r="DG43" s="548">
        <f t="shared" si="60"/>
        <v>50.5</v>
      </c>
      <c r="DH43" s="547">
        <f t="shared" si="61"/>
        <v>18.3</v>
      </c>
      <c r="DI43" s="548">
        <f t="shared" si="62"/>
        <v>47.5</v>
      </c>
      <c r="DJ43" s="547">
        <f t="shared" si="63"/>
        <v>14.5</v>
      </c>
      <c r="DK43" s="548">
        <f t="shared" si="64"/>
        <v>46.6</v>
      </c>
      <c r="DL43" s="547">
        <f t="shared" si="65"/>
        <v>17.7</v>
      </c>
      <c r="DM43" s="548">
        <f t="shared" si="66"/>
        <v>48.6</v>
      </c>
      <c r="DN43" s="547">
        <f t="shared" si="67"/>
        <v>16.600000000000001</v>
      </c>
      <c r="DO43" s="548">
        <f t="shared" si="68"/>
        <v>48.5</v>
      </c>
      <c r="DP43" s="547">
        <f t="shared" si="69"/>
        <v>17</v>
      </c>
      <c r="DQ43" s="548">
        <f t="shared" si="70"/>
        <v>51.2</v>
      </c>
      <c r="DR43" s="549">
        <f t="shared" si="71"/>
        <v>18</v>
      </c>
      <c r="DS43" s="550">
        <f t="shared" si="72"/>
        <v>9</v>
      </c>
      <c r="DT43" s="549">
        <f t="shared" si="73"/>
        <v>8</v>
      </c>
      <c r="DU43" s="550">
        <f t="shared" si="74"/>
        <v>9</v>
      </c>
      <c r="DV43" s="549">
        <f t="shared" si="75"/>
        <v>4</v>
      </c>
      <c r="DW43" s="550">
        <f t="shared" si="76"/>
        <v>4</v>
      </c>
      <c r="DX43" s="549">
        <f t="shared" si="77"/>
        <v>5</v>
      </c>
      <c r="DY43" s="550">
        <f t="shared" si="78"/>
        <v>4</v>
      </c>
      <c r="DZ43" s="549">
        <f t="shared" si="79"/>
        <v>3</v>
      </c>
      <c r="EA43" s="550">
        <f t="shared" si="80"/>
        <v>5</v>
      </c>
      <c r="EB43" s="549">
        <f t="shared" si="81"/>
        <v>6</v>
      </c>
      <c r="EC43" s="550">
        <f t="shared" si="82"/>
        <v>10</v>
      </c>
      <c r="ED43" s="549">
        <f t="shared" si="83"/>
        <v>7</v>
      </c>
      <c r="EE43" s="550">
        <f t="shared" si="84"/>
        <v>4</v>
      </c>
      <c r="EF43" s="549">
        <f t="shared" si="85"/>
        <v>3</v>
      </c>
      <c r="EG43" s="550">
        <f t="shared" si="86"/>
        <v>11</v>
      </c>
      <c r="EH43" s="549">
        <f t="shared" si="87"/>
        <v>6</v>
      </c>
      <c r="EI43" s="550">
        <f t="shared" si="88"/>
        <v>6</v>
      </c>
      <c r="EJ43" s="549">
        <f t="shared" si="89"/>
        <v>4</v>
      </c>
      <c r="EK43" s="550">
        <f t="shared" si="90"/>
        <v>3</v>
      </c>
      <c r="EL43" s="697">
        <f t="shared" si="91"/>
        <v>0</v>
      </c>
      <c r="EM43" s="698">
        <f t="shared" si="92"/>
        <v>0</v>
      </c>
      <c r="EN43" s="699">
        <f t="shared" si="93"/>
        <v>0</v>
      </c>
      <c r="EO43" s="698">
        <f t="shared" si="94"/>
        <v>0</v>
      </c>
      <c r="EP43" s="699">
        <f t="shared" si="95"/>
        <v>0</v>
      </c>
      <c r="EQ43" s="698">
        <f t="shared" si="96"/>
        <v>0</v>
      </c>
      <c r="ER43" s="699">
        <f t="shared" si="97"/>
        <v>0</v>
      </c>
      <c r="ES43" s="698">
        <f t="shared" si="98"/>
        <v>0</v>
      </c>
      <c r="ET43" s="699">
        <f t="shared" si="99"/>
        <v>0</v>
      </c>
      <c r="EU43" s="698">
        <f t="shared" si="100"/>
        <v>0</v>
      </c>
      <c r="EV43" s="699">
        <f t="shared" si="101"/>
        <v>0</v>
      </c>
      <c r="EW43" s="698">
        <f t="shared" si="102"/>
        <v>0</v>
      </c>
      <c r="EX43" s="699">
        <f t="shared" si="103"/>
        <v>0</v>
      </c>
      <c r="EY43" s="698">
        <f t="shared" si="104"/>
        <v>0</v>
      </c>
      <c r="EZ43" s="699">
        <f t="shared" si="105"/>
        <v>0</v>
      </c>
      <c r="FA43" s="698">
        <f t="shared" si="106"/>
        <v>0</v>
      </c>
      <c r="FB43" s="699">
        <f t="shared" si="107"/>
        <v>0</v>
      </c>
      <c r="FC43" s="698">
        <f t="shared" si="108"/>
        <v>0</v>
      </c>
      <c r="FD43" s="699">
        <f t="shared" si="109"/>
        <v>0</v>
      </c>
      <c r="FE43" s="700">
        <f t="shared" si="110"/>
        <v>0</v>
      </c>
      <c r="FU43" s="1145" t="str">
        <f>Ст.прогноза!C40</f>
        <v>Северо-Кавказская</v>
      </c>
      <c r="FV43" s="1145" t="str">
        <f>Ст.прогноза!D40</f>
        <v>Ростовский</v>
      </c>
      <c r="FW43" s="1326" t="str">
        <f t="shared" si="116"/>
        <v>Ростов на Дону</v>
      </c>
      <c r="FX43" s="1291">
        <v>47.267000000000003</v>
      </c>
      <c r="FY43" s="1292">
        <v>39.817</v>
      </c>
      <c r="FZ43" s="1281">
        <f t="shared" si="112"/>
        <v>32.200000000000003</v>
      </c>
      <c r="GA43" s="1281">
        <f t="shared" si="117"/>
        <v>47.2</v>
      </c>
    </row>
    <row r="44" spans="1:183" x14ac:dyDescent="0.25">
      <c r="A44" s="198" t="s">
        <v>2679</v>
      </c>
      <c r="B44" s="227" t="s">
        <v>884</v>
      </c>
      <c r="C44" s="235">
        <v>1007.35</v>
      </c>
      <c r="D44" s="206">
        <v>1005.95</v>
      </c>
      <c r="E44" s="206">
        <v>1007.95</v>
      </c>
      <c r="F44" s="206">
        <v>1007.4000000000001</v>
      </c>
      <c r="G44" s="206">
        <v>1006.7</v>
      </c>
      <c r="H44" s="206">
        <v>1004.4000000000001</v>
      </c>
      <c r="I44" s="206">
        <v>1005.65</v>
      </c>
      <c r="J44" s="206">
        <v>1003.95</v>
      </c>
      <c r="K44" s="206">
        <v>1005.85</v>
      </c>
      <c r="L44" s="206">
        <v>1010.1500000000001</v>
      </c>
      <c r="M44" s="206">
        <v>1014.05</v>
      </c>
      <c r="N44" s="206">
        <v>1010</v>
      </c>
      <c r="O44" s="206">
        <v>1007.3</v>
      </c>
      <c r="P44" s="206">
        <v>1007.45</v>
      </c>
      <c r="Q44" s="206">
        <v>1008.25</v>
      </c>
      <c r="R44" s="206">
        <v>1009.45</v>
      </c>
      <c r="S44" s="206">
        <v>1010.35</v>
      </c>
      <c r="T44" s="206">
        <v>1006.7</v>
      </c>
      <c r="U44" s="206">
        <v>1003.7</v>
      </c>
      <c r="V44" s="207">
        <v>999.3</v>
      </c>
      <c r="X44" s="198" t="s">
        <v>2676</v>
      </c>
      <c r="Y44" s="238" t="s">
        <v>705</v>
      </c>
      <c r="Z44" s="127">
        <v>0</v>
      </c>
      <c r="AA44" s="127">
        <v>0</v>
      </c>
      <c r="AB44" s="127">
        <v>2</v>
      </c>
      <c r="AC44" s="127">
        <v>2</v>
      </c>
      <c r="AD44" s="127">
        <v>0</v>
      </c>
      <c r="AE44" s="127">
        <v>2</v>
      </c>
      <c r="AF44" s="127">
        <v>2</v>
      </c>
      <c r="AG44" s="127">
        <v>0</v>
      </c>
      <c r="AH44" s="127">
        <v>0</v>
      </c>
      <c r="AI44" s="127">
        <v>0</v>
      </c>
      <c r="AK44" s="1122">
        <f xml:space="preserve">  INDEX(Z:Z,MATCH(AO44,Y:Y,0)+1 )</f>
        <v>43682.875</v>
      </c>
      <c r="AM44" s="517">
        <v>44</v>
      </c>
      <c r="AN44" s="543">
        <f>Ст.прогноза!B41</f>
        <v>39</v>
      </c>
      <c r="AO44" s="117" t="str">
        <f>Ст.прогноза!E41</f>
        <v>Краснодар</v>
      </c>
      <c r="AP44" s="631" t="str">
        <f t="shared" si="118"/>
        <v/>
      </c>
      <c r="AQ44" s="632" t="str">
        <f t="shared" si="118"/>
        <v/>
      </c>
      <c r="AR44" s="631" t="str">
        <f t="shared" si="118"/>
        <v/>
      </c>
      <c r="AS44" s="632" t="str">
        <f t="shared" si="118"/>
        <v/>
      </c>
      <c r="AT44" s="631" t="str">
        <f t="shared" si="118"/>
        <v/>
      </c>
      <c r="AU44" s="632" t="str">
        <f t="shared" si="118"/>
        <v/>
      </c>
      <c r="AV44" s="631" t="str">
        <f t="shared" si="118"/>
        <v/>
      </c>
      <c r="AW44" s="632" t="str">
        <f t="shared" si="118"/>
        <v/>
      </c>
      <c r="AX44" s="631" t="str">
        <f t="shared" si="118"/>
        <v/>
      </c>
      <c r="AY44" s="632" t="str">
        <f t="shared" si="118"/>
        <v/>
      </c>
      <c r="AZ44" s="631" t="str">
        <f t="shared" si="118"/>
        <v/>
      </c>
      <c r="BA44" s="632" t="str">
        <f t="shared" si="118"/>
        <v/>
      </c>
      <c r="BB44" s="631" t="str">
        <f t="shared" si="118"/>
        <v/>
      </c>
      <c r="BC44" s="632" t="str">
        <f t="shared" si="118"/>
        <v/>
      </c>
      <c r="BD44" s="631" t="str">
        <f t="shared" si="118"/>
        <v/>
      </c>
      <c r="BE44" s="632" t="str">
        <f t="shared" si="114"/>
        <v/>
      </c>
      <c r="BF44" s="631" t="str">
        <f t="shared" si="114"/>
        <v/>
      </c>
      <c r="BG44" s="632" t="str">
        <f t="shared" si="114"/>
        <v/>
      </c>
      <c r="BH44" s="631" t="str">
        <f t="shared" si="114"/>
        <v/>
      </c>
      <c r="BI44" s="632" t="str">
        <f t="shared" si="114"/>
        <v/>
      </c>
      <c r="BJ44" s="544">
        <f t="shared" si="11"/>
        <v>0</v>
      </c>
      <c r="BK44" s="545">
        <f t="shared" si="12"/>
        <v>0</v>
      </c>
      <c r="BL44" s="544">
        <f t="shared" si="13"/>
        <v>0</v>
      </c>
      <c r="BM44" s="545">
        <f t="shared" si="14"/>
        <v>0</v>
      </c>
      <c r="BN44" s="544">
        <f t="shared" si="15"/>
        <v>0</v>
      </c>
      <c r="BO44" s="545">
        <f t="shared" si="16"/>
        <v>0</v>
      </c>
      <c r="BP44" s="544">
        <f t="shared" si="17"/>
        <v>0</v>
      </c>
      <c r="BQ44" s="545">
        <f t="shared" si="18"/>
        <v>0</v>
      </c>
      <c r="BR44" s="544">
        <f t="shared" si="19"/>
        <v>0</v>
      </c>
      <c r="BS44" s="545">
        <f t="shared" si="20"/>
        <v>0</v>
      </c>
      <c r="BT44" s="544">
        <f t="shared" si="21"/>
        <v>0</v>
      </c>
      <c r="BU44" s="545">
        <f t="shared" si="22"/>
        <v>0</v>
      </c>
      <c r="BV44" s="544">
        <f t="shared" si="23"/>
        <v>0</v>
      </c>
      <c r="BW44" s="545">
        <f t="shared" si="24"/>
        <v>0</v>
      </c>
      <c r="BX44" s="544">
        <f t="shared" si="25"/>
        <v>0</v>
      </c>
      <c r="BY44" s="545">
        <f t="shared" si="26"/>
        <v>0</v>
      </c>
      <c r="BZ44" s="544">
        <f t="shared" si="27"/>
        <v>0</v>
      </c>
      <c r="CA44" s="545">
        <f t="shared" si="28"/>
        <v>0</v>
      </c>
      <c r="CB44" s="544">
        <f t="shared" si="29"/>
        <v>0</v>
      </c>
      <c r="CC44" s="546">
        <f t="shared" si="30"/>
        <v>0</v>
      </c>
      <c r="CD44" s="547">
        <f t="shared" si="31"/>
        <v>16.100000000000001</v>
      </c>
      <c r="CE44" s="548">
        <f t="shared" si="32"/>
        <v>28.6</v>
      </c>
      <c r="CF44" s="547">
        <f t="shared" si="33"/>
        <v>15.9</v>
      </c>
      <c r="CG44" s="548">
        <f t="shared" si="34"/>
        <v>30.1</v>
      </c>
      <c r="CH44" s="547">
        <f t="shared" si="35"/>
        <v>16.2</v>
      </c>
      <c r="CI44" s="548">
        <f t="shared" si="36"/>
        <v>31.3</v>
      </c>
      <c r="CJ44" s="547">
        <f t="shared" si="37"/>
        <v>17.2</v>
      </c>
      <c r="CK44" s="548">
        <f t="shared" si="38"/>
        <v>34.799999999999997</v>
      </c>
      <c r="CL44" s="547">
        <f t="shared" si="39"/>
        <v>20.2</v>
      </c>
      <c r="CM44" s="548">
        <f t="shared" si="40"/>
        <v>36.9</v>
      </c>
      <c r="CN44" s="547">
        <f t="shared" si="41"/>
        <v>20.8</v>
      </c>
      <c r="CO44" s="548">
        <f t="shared" si="42"/>
        <v>35.299999999999997</v>
      </c>
      <c r="CP44" s="547">
        <f t="shared" si="43"/>
        <v>19.899999999999999</v>
      </c>
      <c r="CQ44" s="548">
        <f t="shared" si="44"/>
        <v>36</v>
      </c>
      <c r="CR44" s="547">
        <f t="shared" si="45"/>
        <v>20.9</v>
      </c>
      <c r="CS44" s="548">
        <f t="shared" si="46"/>
        <v>37.5</v>
      </c>
      <c r="CT44" s="547">
        <f t="shared" si="47"/>
        <v>22.8</v>
      </c>
      <c r="CU44" s="548">
        <f t="shared" si="48"/>
        <v>34.9</v>
      </c>
      <c r="CV44" s="547">
        <f t="shared" si="49"/>
        <v>20.8</v>
      </c>
      <c r="CW44" s="548">
        <f t="shared" si="50"/>
        <v>38.799999999999997</v>
      </c>
      <c r="CX44" s="547">
        <f t="shared" si="51"/>
        <v>14.100000000000001</v>
      </c>
      <c r="CY44" s="548">
        <f t="shared" si="52"/>
        <v>43.6</v>
      </c>
      <c r="CZ44" s="547">
        <f t="shared" si="53"/>
        <v>13.9</v>
      </c>
      <c r="DA44" s="548">
        <f t="shared" si="54"/>
        <v>45.1</v>
      </c>
      <c r="DB44" s="547">
        <f t="shared" si="55"/>
        <v>14.2</v>
      </c>
      <c r="DC44" s="548">
        <f t="shared" si="56"/>
        <v>46.3</v>
      </c>
      <c r="DD44" s="547">
        <f t="shared" si="57"/>
        <v>15.2</v>
      </c>
      <c r="DE44" s="548">
        <f t="shared" si="58"/>
        <v>49.8</v>
      </c>
      <c r="DF44" s="547">
        <f t="shared" si="59"/>
        <v>18.2</v>
      </c>
      <c r="DG44" s="548">
        <f t="shared" si="60"/>
        <v>51.9</v>
      </c>
      <c r="DH44" s="547">
        <f t="shared" si="61"/>
        <v>18.8</v>
      </c>
      <c r="DI44" s="548">
        <f t="shared" si="62"/>
        <v>50.3</v>
      </c>
      <c r="DJ44" s="547">
        <f t="shared" si="63"/>
        <v>17.899999999999999</v>
      </c>
      <c r="DK44" s="548">
        <f t="shared" si="64"/>
        <v>51</v>
      </c>
      <c r="DL44" s="547">
        <f t="shared" si="65"/>
        <v>18.899999999999999</v>
      </c>
      <c r="DM44" s="548">
        <f t="shared" si="66"/>
        <v>52.5</v>
      </c>
      <c r="DN44" s="547">
        <f t="shared" si="67"/>
        <v>20.8</v>
      </c>
      <c r="DO44" s="548">
        <f t="shared" si="68"/>
        <v>44.9</v>
      </c>
      <c r="DP44" s="547">
        <f t="shared" si="69"/>
        <v>18.8</v>
      </c>
      <c r="DQ44" s="548">
        <f t="shared" si="70"/>
        <v>53.8</v>
      </c>
      <c r="DR44" s="549">
        <f t="shared" si="71"/>
        <v>10</v>
      </c>
      <c r="DS44" s="550">
        <f t="shared" si="72"/>
        <v>8</v>
      </c>
      <c r="DT44" s="549">
        <f t="shared" si="73"/>
        <v>6</v>
      </c>
      <c r="DU44" s="550">
        <f t="shared" si="74"/>
        <v>7</v>
      </c>
      <c r="DV44" s="549">
        <f t="shared" si="75"/>
        <v>3</v>
      </c>
      <c r="DW44" s="550">
        <f t="shared" si="76"/>
        <v>7</v>
      </c>
      <c r="DX44" s="549">
        <f t="shared" si="77"/>
        <v>6</v>
      </c>
      <c r="DY44" s="550">
        <f t="shared" si="78"/>
        <v>7</v>
      </c>
      <c r="DZ44" s="549">
        <f t="shared" si="79"/>
        <v>5</v>
      </c>
      <c r="EA44" s="550">
        <f t="shared" si="80"/>
        <v>6</v>
      </c>
      <c r="EB44" s="549">
        <f t="shared" si="81"/>
        <v>4</v>
      </c>
      <c r="EC44" s="550">
        <f t="shared" si="82"/>
        <v>11</v>
      </c>
      <c r="ED44" s="549">
        <f t="shared" si="83"/>
        <v>10</v>
      </c>
      <c r="EE44" s="550">
        <f t="shared" si="84"/>
        <v>11</v>
      </c>
      <c r="EF44" s="549">
        <f t="shared" si="85"/>
        <v>7</v>
      </c>
      <c r="EG44" s="550">
        <f t="shared" si="86"/>
        <v>12</v>
      </c>
      <c r="EH44" s="549">
        <f t="shared" si="87"/>
        <v>13</v>
      </c>
      <c r="EI44" s="550">
        <f t="shared" si="88"/>
        <v>15</v>
      </c>
      <c r="EJ44" s="549">
        <f t="shared" si="89"/>
        <v>8</v>
      </c>
      <c r="EK44" s="550">
        <f t="shared" si="90"/>
        <v>7</v>
      </c>
      <c r="EL44" s="697">
        <f t="shared" si="91"/>
        <v>0</v>
      </c>
      <c r="EM44" s="698">
        <f t="shared" si="92"/>
        <v>0</v>
      </c>
      <c r="EN44" s="699">
        <f t="shared" si="93"/>
        <v>0</v>
      </c>
      <c r="EO44" s="698">
        <f t="shared" si="94"/>
        <v>0</v>
      </c>
      <c r="EP44" s="699">
        <f t="shared" si="95"/>
        <v>0</v>
      </c>
      <c r="EQ44" s="698">
        <f t="shared" si="96"/>
        <v>0</v>
      </c>
      <c r="ER44" s="699">
        <f t="shared" si="97"/>
        <v>0</v>
      </c>
      <c r="ES44" s="698">
        <f t="shared" si="98"/>
        <v>0</v>
      </c>
      <c r="ET44" s="699">
        <f t="shared" si="99"/>
        <v>0</v>
      </c>
      <c r="EU44" s="698">
        <f t="shared" si="100"/>
        <v>0</v>
      </c>
      <c r="EV44" s="699">
        <f t="shared" si="101"/>
        <v>0</v>
      </c>
      <c r="EW44" s="698">
        <f t="shared" si="102"/>
        <v>0</v>
      </c>
      <c r="EX44" s="699">
        <f t="shared" si="103"/>
        <v>0</v>
      </c>
      <c r="EY44" s="698">
        <f t="shared" si="104"/>
        <v>0</v>
      </c>
      <c r="EZ44" s="699">
        <f t="shared" si="105"/>
        <v>0</v>
      </c>
      <c r="FA44" s="698">
        <f t="shared" si="106"/>
        <v>0</v>
      </c>
      <c r="FB44" s="699">
        <f t="shared" si="107"/>
        <v>0</v>
      </c>
      <c r="FC44" s="698">
        <f t="shared" si="108"/>
        <v>0</v>
      </c>
      <c r="FD44" s="699">
        <f t="shared" si="109"/>
        <v>0</v>
      </c>
      <c r="FE44" s="700">
        <f t="shared" si="110"/>
        <v>0</v>
      </c>
      <c r="FU44" s="91" t="str">
        <f>Ст.прогноза!C41</f>
        <v>Северо-Кавказская</v>
      </c>
      <c r="FV44" s="91" t="str">
        <f>Ст.прогноза!D41</f>
        <v>Краснодарский</v>
      </c>
      <c r="FW44" s="117" t="str">
        <f t="shared" si="116"/>
        <v>Краснодар</v>
      </c>
      <c r="FX44" s="1310">
        <v>45.04</v>
      </c>
      <c r="FY44" s="1311">
        <v>38.97</v>
      </c>
      <c r="FZ44" s="1281">
        <f t="shared" si="112"/>
        <v>34.799999999999997</v>
      </c>
      <c r="GA44" s="1281">
        <f t="shared" si="117"/>
        <v>49.8</v>
      </c>
    </row>
    <row r="45" spans="1:183" x14ac:dyDescent="0.25">
      <c r="A45" s="198" t="s">
        <v>2680</v>
      </c>
      <c r="B45" s="228" t="s">
        <v>770</v>
      </c>
      <c r="C45" s="236" t="s">
        <v>2767</v>
      </c>
      <c r="D45" s="208" t="s">
        <v>58</v>
      </c>
      <c r="E45" s="208" t="s">
        <v>3076</v>
      </c>
      <c r="F45" s="208" t="s">
        <v>2770</v>
      </c>
      <c r="G45" s="208" t="s">
        <v>2762</v>
      </c>
      <c r="H45" s="208" t="s">
        <v>3076</v>
      </c>
      <c r="I45" s="208" t="s">
        <v>2760</v>
      </c>
      <c r="J45" s="208" t="s">
        <v>2760</v>
      </c>
      <c r="K45" s="208" t="s">
        <v>2681</v>
      </c>
      <c r="L45" s="208" t="s">
        <v>2683</v>
      </c>
      <c r="M45" s="208" t="s">
        <v>2653</v>
      </c>
      <c r="N45" s="208" t="s">
        <v>2770</v>
      </c>
      <c r="O45" s="208" t="s">
        <v>2757</v>
      </c>
      <c r="P45" s="208" t="s">
        <v>2763</v>
      </c>
      <c r="Q45" s="208" t="s">
        <v>2964</v>
      </c>
      <c r="R45" s="208" t="s">
        <v>2763</v>
      </c>
      <c r="S45" s="208" t="s">
        <v>2964</v>
      </c>
      <c r="T45" s="208" t="s">
        <v>3076</v>
      </c>
      <c r="U45" s="208" t="s">
        <v>1110</v>
      </c>
      <c r="V45" s="209" t="s">
        <v>2759</v>
      </c>
      <c r="X45" s="369" t="s">
        <v>995</v>
      </c>
      <c r="Y45" s="370" t="s">
        <v>772</v>
      </c>
      <c r="Z45" s="371">
        <v>0</v>
      </c>
      <c r="AA45" s="372">
        <v>0</v>
      </c>
      <c r="AB45" s="372">
        <v>0</v>
      </c>
      <c r="AC45" s="372">
        <v>0</v>
      </c>
      <c r="AD45" s="372">
        <v>0</v>
      </c>
      <c r="AE45" s="372">
        <v>0</v>
      </c>
      <c r="AF45" s="372">
        <v>0</v>
      </c>
      <c r="AG45" s="372">
        <v>0</v>
      </c>
      <c r="AH45" s="372">
        <v>0</v>
      </c>
      <c r="AI45" s="373">
        <v>0</v>
      </c>
      <c r="AK45" s="1122">
        <f t="shared" si="8"/>
        <v>43682.875</v>
      </c>
      <c r="AM45" s="517">
        <v>45</v>
      </c>
      <c r="AN45" s="543">
        <f>Ст.прогноза!B42</f>
        <v>40</v>
      </c>
      <c r="AO45" s="117" t="str">
        <f>Ст.прогноза!E42</f>
        <v>Мин.Воды</v>
      </c>
      <c r="AP45" s="631" t="str">
        <f t="shared" si="118"/>
        <v/>
      </c>
      <c r="AQ45" s="632" t="str">
        <f t="shared" si="118"/>
        <v/>
      </c>
      <c r="AR45" s="631" t="str">
        <f t="shared" si="118"/>
        <v/>
      </c>
      <c r="AS45" s="632" t="str">
        <f t="shared" si="118"/>
        <v/>
      </c>
      <c r="AT45" s="631" t="str">
        <f t="shared" si="118"/>
        <v/>
      </c>
      <c r="AU45" s="632" t="str">
        <f t="shared" si="118"/>
        <v/>
      </c>
      <c r="AV45" s="631" t="str">
        <f t="shared" si="118"/>
        <v/>
      </c>
      <c r="AW45" s="632" t="str">
        <f t="shared" si="118"/>
        <v/>
      </c>
      <c r="AX45" s="631" t="str">
        <f t="shared" si="118"/>
        <v/>
      </c>
      <c r="AY45" s="632" t="str">
        <f t="shared" si="118"/>
        <v/>
      </c>
      <c r="AZ45" s="631" t="str">
        <f t="shared" si="118"/>
        <v/>
      </c>
      <c r="BA45" s="632" t="str">
        <f t="shared" si="118"/>
        <v/>
      </c>
      <c r="BB45" s="631" t="str">
        <f t="shared" si="118"/>
        <v/>
      </c>
      <c r="BC45" s="632" t="str">
        <f t="shared" si="118"/>
        <v/>
      </c>
      <c r="BD45" s="631" t="str">
        <f t="shared" si="118"/>
        <v/>
      </c>
      <c r="BE45" s="632" t="str">
        <f t="shared" si="114"/>
        <v/>
      </c>
      <c r="BF45" s="631" t="str">
        <f t="shared" si="114"/>
        <v/>
      </c>
      <c r="BG45" s="632" t="str">
        <f t="shared" si="114"/>
        <v/>
      </c>
      <c r="BH45" s="631" t="str">
        <f t="shared" si="114"/>
        <v/>
      </c>
      <c r="BI45" s="632" t="str">
        <f t="shared" si="114"/>
        <v/>
      </c>
      <c r="BJ45" s="544">
        <f t="shared" si="11"/>
        <v>0</v>
      </c>
      <c r="BK45" s="545">
        <f t="shared" si="12"/>
        <v>0</v>
      </c>
      <c r="BL45" s="544">
        <f t="shared" si="13"/>
        <v>0</v>
      </c>
      <c r="BM45" s="545">
        <f t="shared" si="14"/>
        <v>0</v>
      </c>
      <c r="BN45" s="544">
        <f t="shared" si="15"/>
        <v>0</v>
      </c>
      <c r="BO45" s="545">
        <f t="shared" si="16"/>
        <v>0</v>
      </c>
      <c r="BP45" s="544">
        <f t="shared" si="17"/>
        <v>0</v>
      </c>
      <c r="BQ45" s="545">
        <f t="shared" si="18"/>
        <v>0</v>
      </c>
      <c r="BR45" s="544">
        <f t="shared" si="19"/>
        <v>0</v>
      </c>
      <c r="BS45" s="545">
        <f t="shared" si="20"/>
        <v>0</v>
      </c>
      <c r="BT45" s="544">
        <f t="shared" si="21"/>
        <v>0</v>
      </c>
      <c r="BU45" s="545">
        <f t="shared" si="22"/>
        <v>0</v>
      </c>
      <c r="BV45" s="544">
        <f t="shared" si="23"/>
        <v>0</v>
      </c>
      <c r="BW45" s="545">
        <f t="shared" si="24"/>
        <v>0</v>
      </c>
      <c r="BX45" s="544">
        <f t="shared" si="25"/>
        <v>0</v>
      </c>
      <c r="BY45" s="545">
        <f t="shared" si="26"/>
        <v>0</v>
      </c>
      <c r="BZ45" s="544">
        <f t="shared" si="27"/>
        <v>0</v>
      </c>
      <c r="CA45" s="545">
        <f t="shared" si="28"/>
        <v>0</v>
      </c>
      <c r="CB45" s="544">
        <f t="shared" si="29"/>
        <v>0</v>
      </c>
      <c r="CC45" s="546">
        <f t="shared" si="30"/>
        <v>0</v>
      </c>
      <c r="CD45" s="547">
        <f t="shared" si="31"/>
        <v>14.5</v>
      </c>
      <c r="CE45" s="548">
        <f t="shared" si="32"/>
        <v>23.5</v>
      </c>
      <c r="CF45" s="547">
        <f t="shared" si="33"/>
        <v>13.4</v>
      </c>
      <c r="CG45" s="548">
        <f t="shared" si="34"/>
        <v>25.9</v>
      </c>
      <c r="CH45" s="547">
        <f t="shared" si="35"/>
        <v>14.9</v>
      </c>
      <c r="CI45" s="548">
        <f t="shared" si="36"/>
        <v>26.2</v>
      </c>
      <c r="CJ45" s="547">
        <f t="shared" si="37"/>
        <v>14.9</v>
      </c>
      <c r="CK45" s="548">
        <f t="shared" si="38"/>
        <v>28.9</v>
      </c>
      <c r="CL45" s="547">
        <f t="shared" si="39"/>
        <v>15.9</v>
      </c>
      <c r="CM45" s="548">
        <f t="shared" si="40"/>
        <v>31</v>
      </c>
      <c r="CN45" s="547">
        <f t="shared" si="41"/>
        <v>19.2</v>
      </c>
      <c r="CO45" s="548">
        <f t="shared" si="42"/>
        <v>31.5</v>
      </c>
      <c r="CP45" s="547">
        <f t="shared" si="43"/>
        <v>16.7</v>
      </c>
      <c r="CQ45" s="548">
        <f t="shared" si="44"/>
        <v>29.5</v>
      </c>
      <c r="CR45" s="547">
        <f t="shared" si="45"/>
        <v>17</v>
      </c>
      <c r="CS45" s="548">
        <f t="shared" si="46"/>
        <v>31.4</v>
      </c>
      <c r="CT45" s="547">
        <f t="shared" si="47"/>
        <v>18.3</v>
      </c>
      <c r="CU45" s="548">
        <f t="shared" si="48"/>
        <v>30.3</v>
      </c>
      <c r="CV45" s="547">
        <f t="shared" si="49"/>
        <v>18.399999999999999</v>
      </c>
      <c r="CW45" s="548">
        <f t="shared" si="50"/>
        <v>30.4</v>
      </c>
      <c r="CX45" s="547">
        <f t="shared" si="51"/>
        <v>12.5</v>
      </c>
      <c r="CY45" s="548">
        <f t="shared" si="52"/>
        <v>38.5</v>
      </c>
      <c r="CZ45" s="547">
        <f t="shared" si="53"/>
        <v>11.4</v>
      </c>
      <c r="DA45" s="548">
        <f t="shared" si="54"/>
        <v>40.9</v>
      </c>
      <c r="DB45" s="547">
        <f t="shared" si="55"/>
        <v>12.9</v>
      </c>
      <c r="DC45" s="548">
        <f t="shared" si="56"/>
        <v>41.2</v>
      </c>
      <c r="DD45" s="547">
        <f t="shared" si="57"/>
        <v>12.9</v>
      </c>
      <c r="DE45" s="548">
        <f t="shared" si="58"/>
        <v>43.9</v>
      </c>
      <c r="DF45" s="547">
        <f t="shared" si="59"/>
        <v>13.9</v>
      </c>
      <c r="DG45" s="548">
        <f t="shared" si="60"/>
        <v>46</v>
      </c>
      <c r="DH45" s="547">
        <f t="shared" si="61"/>
        <v>17.2</v>
      </c>
      <c r="DI45" s="548">
        <f t="shared" si="62"/>
        <v>46.5</v>
      </c>
      <c r="DJ45" s="547">
        <f t="shared" si="63"/>
        <v>14.7</v>
      </c>
      <c r="DK45" s="548">
        <f t="shared" si="64"/>
        <v>44.5</v>
      </c>
      <c r="DL45" s="547">
        <f t="shared" si="65"/>
        <v>15</v>
      </c>
      <c r="DM45" s="548">
        <f t="shared" si="66"/>
        <v>46.4</v>
      </c>
      <c r="DN45" s="547">
        <f t="shared" si="67"/>
        <v>16.3</v>
      </c>
      <c r="DO45" s="548">
        <f t="shared" si="68"/>
        <v>45.3</v>
      </c>
      <c r="DP45" s="547">
        <f t="shared" si="69"/>
        <v>16.399999999999999</v>
      </c>
      <c r="DQ45" s="548">
        <f t="shared" si="70"/>
        <v>44.4</v>
      </c>
      <c r="DR45" s="549">
        <f t="shared" si="71"/>
        <v>18</v>
      </c>
      <c r="DS45" s="550">
        <f t="shared" si="72"/>
        <v>7</v>
      </c>
      <c r="DT45" s="549">
        <f t="shared" si="73"/>
        <v>5</v>
      </c>
      <c r="DU45" s="550">
        <f t="shared" si="74"/>
        <v>4</v>
      </c>
      <c r="DV45" s="549">
        <f t="shared" si="75"/>
        <v>5</v>
      </c>
      <c r="DW45" s="550">
        <f t="shared" si="76"/>
        <v>3</v>
      </c>
      <c r="DX45" s="549">
        <f t="shared" si="77"/>
        <v>7</v>
      </c>
      <c r="DY45" s="550">
        <f t="shared" si="78"/>
        <v>8</v>
      </c>
      <c r="DZ45" s="549">
        <f t="shared" si="79"/>
        <v>3</v>
      </c>
      <c r="EA45" s="550">
        <f t="shared" si="80"/>
        <v>4</v>
      </c>
      <c r="EB45" s="549">
        <f t="shared" si="81"/>
        <v>8</v>
      </c>
      <c r="EC45" s="550">
        <f t="shared" si="82"/>
        <v>6</v>
      </c>
      <c r="ED45" s="549">
        <f t="shared" si="83"/>
        <v>7</v>
      </c>
      <c r="EE45" s="550">
        <f t="shared" si="84"/>
        <v>8</v>
      </c>
      <c r="EF45" s="549">
        <f t="shared" si="85"/>
        <v>8</v>
      </c>
      <c r="EG45" s="550">
        <f t="shared" si="86"/>
        <v>6</v>
      </c>
      <c r="EH45" s="549">
        <f t="shared" si="87"/>
        <v>8</v>
      </c>
      <c r="EI45" s="550">
        <f t="shared" si="88"/>
        <v>9</v>
      </c>
      <c r="EJ45" s="549">
        <f t="shared" si="89"/>
        <v>8</v>
      </c>
      <c r="EK45" s="550">
        <f t="shared" si="90"/>
        <v>9</v>
      </c>
      <c r="EL45" s="697">
        <f t="shared" si="91"/>
        <v>0</v>
      </c>
      <c r="EM45" s="698">
        <f t="shared" si="92"/>
        <v>0</v>
      </c>
      <c r="EN45" s="699">
        <f t="shared" si="93"/>
        <v>0</v>
      </c>
      <c r="EO45" s="698">
        <f t="shared" si="94"/>
        <v>0</v>
      </c>
      <c r="EP45" s="699">
        <f t="shared" si="95"/>
        <v>0</v>
      </c>
      <c r="EQ45" s="698">
        <f t="shared" si="96"/>
        <v>0</v>
      </c>
      <c r="ER45" s="699">
        <f t="shared" si="97"/>
        <v>0</v>
      </c>
      <c r="ES45" s="698">
        <f t="shared" si="98"/>
        <v>0</v>
      </c>
      <c r="ET45" s="699">
        <f t="shared" si="99"/>
        <v>0</v>
      </c>
      <c r="EU45" s="698">
        <f t="shared" si="100"/>
        <v>0</v>
      </c>
      <c r="EV45" s="699">
        <f t="shared" si="101"/>
        <v>0</v>
      </c>
      <c r="EW45" s="698">
        <f t="shared" si="102"/>
        <v>0</v>
      </c>
      <c r="EX45" s="699">
        <f t="shared" si="103"/>
        <v>0</v>
      </c>
      <c r="EY45" s="698">
        <f t="shared" si="104"/>
        <v>0</v>
      </c>
      <c r="EZ45" s="699">
        <f t="shared" si="105"/>
        <v>0</v>
      </c>
      <c r="FA45" s="698">
        <f t="shared" si="106"/>
        <v>0</v>
      </c>
      <c r="FB45" s="699">
        <f t="shared" si="107"/>
        <v>0</v>
      </c>
      <c r="FC45" s="698">
        <f t="shared" si="108"/>
        <v>0</v>
      </c>
      <c r="FD45" s="699">
        <f t="shared" si="109"/>
        <v>0</v>
      </c>
      <c r="FE45" s="700">
        <f t="shared" si="110"/>
        <v>0</v>
      </c>
      <c r="FU45" s="91" t="str">
        <f>Ст.прогноза!C42</f>
        <v>Северо-Кавказская</v>
      </c>
      <c r="FV45" s="91" t="str">
        <f>Ст.прогноза!D42</f>
        <v>Минераловодский</v>
      </c>
      <c r="FW45" s="117" t="str">
        <f t="shared" si="116"/>
        <v>Мин.Воды</v>
      </c>
      <c r="FX45" s="1310">
        <v>44.2</v>
      </c>
      <c r="FY45" s="1311">
        <v>43.13</v>
      </c>
      <c r="FZ45" s="1281">
        <f t="shared" si="112"/>
        <v>28.9</v>
      </c>
      <c r="GA45" s="1281">
        <f t="shared" si="117"/>
        <v>43.9</v>
      </c>
    </row>
    <row r="46" spans="1:183" x14ac:dyDescent="0.25">
      <c r="A46" s="198" t="s">
        <v>2687</v>
      </c>
      <c r="B46" s="229" t="s">
        <v>705</v>
      </c>
      <c r="C46" s="237">
        <v>0</v>
      </c>
      <c r="D46" s="213">
        <v>0</v>
      </c>
      <c r="E46" s="213">
        <v>0</v>
      </c>
      <c r="F46" s="213">
        <v>0</v>
      </c>
      <c r="G46" s="213">
        <v>0</v>
      </c>
      <c r="H46" s="213">
        <v>1</v>
      </c>
      <c r="I46" s="213">
        <v>0</v>
      </c>
      <c r="J46" s="213">
        <v>1</v>
      </c>
      <c r="K46" s="213">
        <v>0</v>
      </c>
      <c r="L46" s="213">
        <v>0</v>
      </c>
      <c r="M46" s="213">
        <v>0</v>
      </c>
      <c r="N46" s="213">
        <v>1</v>
      </c>
      <c r="O46" s="213">
        <v>0</v>
      </c>
      <c r="P46" s="213">
        <v>1</v>
      </c>
      <c r="Q46" s="213">
        <v>0</v>
      </c>
      <c r="R46" s="213">
        <v>0</v>
      </c>
      <c r="S46" s="213">
        <v>0</v>
      </c>
      <c r="T46" s="213">
        <v>0</v>
      </c>
      <c r="U46" s="213">
        <v>0</v>
      </c>
      <c r="V46" s="214">
        <v>0</v>
      </c>
      <c r="X46" s="369" t="s">
        <v>1178</v>
      </c>
      <c r="Y46" s="374" t="s">
        <v>1173</v>
      </c>
      <c r="Z46" s="375">
        <v>0</v>
      </c>
      <c r="AA46" s="376">
        <v>0</v>
      </c>
      <c r="AB46" s="376">
        <v>0</v>
      </c>
      <c r="AC46" s="376">
        <v>0</v>
      </c>
      <c r="AD46" s="376">
        <v>0</v>
      </c>
      <c r="AE46" s="376">
        <v>0</v>
      </c>
      <c r="AF46" s="376">
        <v>0</v>
      </c>
      <c r="AG46" s="376">
        <v>0</v>
      </c>
      <c r="AH46" s="376">
        <v>0</v>
      </c>
      <c r="AI46" s="377">
        <v>0</v>
      </c>
      <c r="AK46" s="1122">
        <f t="shared" si="8"/>
        <v>43682.875</v>
      </c>
      <c r="AM46" s="517">
        <v>46</v>
      </c>
      <c r="AN46" s="543">
        <f>Ст.прогноза!B43</f>
        <v>41</v>
      </c>
      <c r="AO46" s="117" t="str">
        <f>Ст.прогноза!E43</f>
        <v>Махачкала</v>
      </c>
      <c r="AP46" s="631" t="str">
        <f t="shared" si="118"/>
        <v/>
      </c>
      <c r="AQ46" s="632" t="str">
        <f t="shared" si="118"/>
        <v/>
      </c>
      <c r="AR46" s="631" t="str">
        <f t="shared" si="118"/>
        <v/>
      </c>
      <c r="AS46" s="632" t="str">
        <f t="shared" si="118"/>
        <v/>
      </c>
      <c r="AT46" s="631" t="str">
        <f t="shared" si="118"/>
        <v/>
      </c>
      <c r="AU46" s="632" t="str">
        <f t="shared" si="118"/>
        <v/>
      </c>
      <c r="AV46" s="631" t="str">
        <f t="shared" si="118"/>
        <v/>
      </c>
      <c r="AW46" s="632" t="str">
        <f t="shared" si="118"/>
        <v/>
      </c>
      <c r="AX46" s="631" t="str">
        <f t="shared" si="118"/>
        <v/>
      </c>
      <c r="AY46" s="632" t="str">
        <f t="shared" si="118"/>
        <v/>
      </c>
      <c r="AZ46" s="631" t="str">
        <f t="shared" si="118"/>
        <v/>
      </c>
      <c r="BA46" s="632" t="str">
        <f t="shared" si="118"/>
        <v/>
      </c>
      <c r="BB46" s="631" t="str">
        <f t="shared" si="118"/>
        <v/>
      </c>
      <c r="BC46" s="632" t="str">
        <f t="shared" si="118"/>
        <v/>
      </c>
      <c r="BD46" s="631" t="str">
        <f t="shared" si="118"/>
        <v/>
      </c>
      <c r="BE46" s="632" t="str">
        <f t="shared" si="114"/>
        <v/>
      </c>
      <c r="BF46" s="631" t="str">
        <f t="shared" si="114"/>
        <v/>
      </c>
      <c r="BG46" s="632" t="str">
        <f t="shared" si="114"/>
        <v>·</v>
      </c>
      <c r="BH46" s="631" t="str">
        <f t="shared" si="114"/>
        <v/>
      </c>
      <c r="BI46" s="632" t="str">
        <f t="shared" si="114"/>
        <v/>
      </c>
      <c r="BJ46" s="544">
        <f t="shared" si="11"/>
        <v>0</v>
      </c>
      <c r="BK46" s="545">
        <f t="shared" si="12"/>
        <v>0</v>
      </c>
      <c r="BL46" s="544">
        <f t="shared" si="13"/>
        <v>0</v>
      </c>
      <c r="BM46" s="545">
        <f t="shared" si="14"/>
        <v>0</v>
      </c>
      <c r="BN46" s="544">
        <f t="shared" si="15"/>
        <v>0</v>
      </c>
      <c r="BO46" s="545">
        <f t="shared" si="16"/>
        <v>0</v>
      </c>
      <c r="BP46" s="544">
        <f t="shared" si="17"/>
        <v>0</v>
      </c>
      <c r="BQ46" s="545">
        <f t="shared" si="18"/>
        <v>0</v>
      </c>
      <c r="BR46" s="544">
        <f t="shared" si="19"/>
        <v>0</v>
      </c>
      <c r="BS46" s="545">
        <f t="shared" si="20"/>
        <v>0</v>
      </c>
      <c r="BT46" s="544">
        <f t="shared" si="21"/>
        <v>0</v>
      </c>
      <c r="BU46" s="545">
        <f t="shared" si="22"/>
        <v>0</v>
      </c>
      <c r="BV46" s="544">
        <f t="shared" si="23"/>
        <v>0</v>
      </c>
      <c r="BW46" s="545">
        <f t="shared" si="24"/>
        <v>0</v>
      </c>
      <c r="BX46" s="544">
        <f t="shared" si="25"/>
        <v>0</v>
      </c>
      <c r="BY46" s="545">
        <f t="shared" si="26"/>
        <v>0</v>
      </c>
      <c r="BZ46" s="544">
        <f t="shared" si="27"/>
        <v>0</v>
      </c>
      <c r="CA46" s="545">
        <f t="shared" si="28"/>
        <v>1</v>
      </c>
      <c r="CB46" s="544">
        <f t="shared" si="29"/>
        <v>0</v>
      </c>
      <c r="CC46" s="546">
        <f t="shared" si="30"/>
        <v>0</v>
      </c>
      <c r="CD46" s="547">
        <f t="shared" si="31"/>
        <v>21.6</v>
      </c>
      <c r="CE46" s="548">
        <f t="shared" si="32"/>
        <v>26.3</v>
      </c>
      <c r="CF46" s="547">
        <f t="shared" si="33"/>
        <v>21.3</v>
      </c>
      <c r="CG46" s="548">
        <f t="shared" si="34"/>
        <v>27.5</v>
      </c>
      <c r="CH46" s="547">
        <f t="shared" si="35"/>
        <v>21.8</v>
      </c>
      <c r="CI46" s="548">
        <f t="shared" si="36"/>
        <v>27.5</v>
      </c>
      <c r="CJ46" s="547">
        <f t="shared" si="37"/>
        <v>21.5</v>
      </c>
      <c r="CK46" s="548">
        <f t="shared" si="38"/>
        <v>29.9</v>
      </c>
      <c r="CL46" s="547">
        <f t="shared" si="39"/>
        <v>23.3</v>
      </c>
      <c r="CM46" s="548">
        <f t="shared" si="40"/>
        <v>30.9</v>
      </c>
      <c r="CN46" s="547">
        <f t="shared" si="41"/>
        <v>24.2</v>
      </c>
      <c r="CO46" s="548">
        <f t="shared" si="42"/>
        <v>36.1</v>
      </c>
      <c r="CP46" s="547">
        <f t="shared" si="43"/>
        <v>24.3</v>
      </c>
      <c r="CQ46" s="548">
        <f t="shared" si="44"/>
        <v>29</v>
      </c>
      <c r="CR46" s="547">
        <f t="shared" si="45"/>
        <v>21.7</v>
      </c>
      <c r="CS46" s="548">
        <f t="shared" si="46"/>
        <v>27.9</v>
      </c>
      <c r="CT46" s="547">
        <f t="shared" si="47"/>
        <v>22.1</v>
      </c>
      <c r="CU46" s="548">
        <f t="shared" si="48"/>
        <v>29.1</v>
      </c>
      <c r="CV46" s="547">
        <f t="shared" si="49"/>
        <v>22.4</v>
      </c>
      <c r="CW46" s="548">
        <f t="shared" si="50"/>
        <v>29.5</v>
      </c>
      <c r="CX46" s="547">
        <f t="shared" si="51"/>
        <v>19.600000000000001</v>
      </c>
      <c r="CY46" s="548">
        <f t="shared" si="52"/>
        <v>41.3</v>
      </c>
      <c r="CZ46" s="547">
        <f t="shared" si="53"/>
        <v>19.3</v>
      </c>
      <c r="DA46" s="548">
        <f t="shared" si="54"/>
        <v>38.5</v>
      </c>
      <c r="DB46" s="547">
        <f t="shared" si="55"/>
        <v>19.8</v>
      </c>
      <c r="DC46" s="548">
        <f t="shared" si="56"/>
        <v>41.5</v>
      </c>
      <c r="DD46" s="547">
        <f t="shared" si="57"/>
        <v>19.5</v>
      </c>
      <c r="DE46" s="548">
        <f t="shared" si="58"/>
        <v>44.9</v>
      </c>
      <c r="DF46" s="547">
        <f t="shared" si="59"/>
        <v>21.3</v>
      </c>
      <c r="DG46" s="548">
        <f t="shared" si="60"/>
        <v>45.9</v>
      </c>
      <c r="DH46" s="547">
        <f t="shared" si="61"/>
        <v>22.2</v>
      </c>
      <c r="DI46" s="548">
        <f t="shared" si="62"/>
        <v>51.1</v>
      </c>
      <c r="DJ46" s="547">
        <f t="shared" si="63"/>
        <v>22.3</v>
      </c>
      <c r="DK46" s="548">
        <f t="shared" si="64"/>
        <v>44</v>
      </c>
      <c r="DL46" s="547">
        <f t="shared" si="65"/>
        <v>19.7</v>
      </c>
      <c r="DM46" s="548">
        <f t="shared" si="66"/>
        <v>42.9</v>
      </c>
      <c r="DN46" s="547">
        <f t="shared" si="67"/>
        <v>20.100000000000001</v>
      </c>
      <c r="DO46" s="548">
        <f t="shared" si="68"/>
        <v>44.1</v>
      </c>
      <c r="DP46" s="547">
        <f t="shared" si="69"/>
        <v>20.399999999999999</v>
      </c>
      <c r="DQ46" s="548">
        <f t="shared" si="70"/>
        <v>43.5</v>
      </c>
      <c r="DR46" s="549">
        <f t="shared" si="71"/>
        <v>21</v>
      </c>
      <c r="DS46" s="550">
        <f t="shared" si="72"/>
        <v>12</v>
      </c>
      <c r="DT46" s="549">
        <f t="shared" si="73"/>
        <v>6</v>
      </c>
      <c r="DU46" s="550">
        <f t="shared" si="74"/>
        <v>9</v>
      </c>
      <c r="DV46" s="549">
        <f t="shared" si="75"/>
        <v>10</v>
      </c>
      <c r="DW46" s="550">
        <f t="shared" si="76"/>
        <v>7</v>
      </c>
      <c r="DX46" s="549">
        <f t="shared" si="77"/>
        <v>6</v>
      </c>
      <c r="DY46" s="550">
        <f t="shared" si="78"/>
        <v>15</v>
      </c>
      <c r="DZ46" s="549">
        <f t="shared" si="79"/>
        <v>15</v>
      </c>
      <c r="EA46" s="550">
        <f t="shared" si="80"/>
        <v>15</v>
      </c>
      <c r="EB46" s="549">
        <f t="shared" si="81"/>
        <v>7</v>
      </c>
      <c r="EC46" s="550">
        <f t="shared" si="82"/>
        <v>8</v>
      </c>
      <c r="ED46" s="549">
        <f t="shared" si="83"/>
        <v>4</v>
      </c>
      <c r="EE46" s="550">
        <f t="shared" si="84"/>
        <v>7</v>
      </c>
      <c r="EF46" s="549">
        <f t="shared" si="85"/>
        <v>7</v>
      </c>
      <c r="EG46" s="550">
        <f t="shared" si="86"/>
        <v>9</v>
      </c>
      <c r="EH46" s="549">
        <f t="shared" si="87"/>
        <v>5</v>
      </c>
      <c r="EI46" s="550">
        <f t="shared" si="88"/>
        <v>6</v>
      </c>
      <c r="EJ46" s="549">
        <f t="shared" si="89"/>
        <v>6</v>
      </c>
      <c r="EK46" s="550">
        <f t="shared" si="90"/>
        <v>8</v>
      </c>
      <c r="EL46" s="697">
        <f t="shared" si="91"/>
        <v>0</v>
      </c>
      <c r="EM46" s="698">
        <f t="shared" si="92"/>
        <v>0</v>
      </c>
      <c r="EN46" s="699">
        <f t="shared" si="93"/>
        <v>0</v>
      </c>
      <c r="EO46" s="698">
        <f t="shared" si="94"/>
        <v>0</v>
      </c>
      <c r="EP46" s="699">
        <f t="shared" si="95"/>
        <v>0</v>
      </c>
      <c r="EQ46" s="698">
        <f t="shared" si="96"/>
        <v>0</v>
      </c>
      <c r="ER46" s="699">
        <f t="shared" si="97"/>
        <v>0</v>
      </c>
      <c r="ES46" s="698">
        <f t="shared" si="98"/>
        <v>0</v>
      </c>
      <c r="ET46" s="699">
        <f t="shared" si="99"/>
        <v>0</v>
      </c>
      <c r="EU46" s="698">
        <f t="shared" si="100"/>
        <v>0</v>
      </c>
      <c r="EV46" s="699">
        <f t="shared" si="101"/>
        <v>0</v>
      </c>
      <c r="EW46" s="698">
        <f t="shared" si="102"/>
        <v>0</v>
      </c>
      <c r="EX46" s="699">
        <f t="shared" si="103"/>
        <v>0</v>
      </c>
      <c r="EY46" s="698">
        <f t="shared" si="104"/>
        <v>0</v>
      </c>
      <c r="EZ46" s="699">
        <f t="shared" si="105"/>
        <v>0</v>
      </c>
      <c r="FA46" s="698">
        <f t="shared" si="106"/>
        <v>0</v>
      </c>
      <c r="FB46" s="699">
        <f t="shared" si="107"/>
        <v>0</v>
      </c>
      <c r="FC46" s="698">
        <f t="shared" si="108"/>
        <v>0</v>
      </c>
      <c r="FD46" s="699">
        <f t="shared" si="109"/>
        <v>0</v>
      </c>
      <c r="FE46" s="700">
        <f t="shared" si="110"/>
        <v>0</v>
      </c>
      <c r="FU46" s="91" t="str">
        <f>Ст.прогноза!C43</f>
        <v>Северо-Кавказская</v>
      </c>
      <c r="FV46" s="91" t="str">
        <f>Ст.прогноза!D43</f>
        <v>Махачкалинский</v>
      </c>
      <c r="FW46" s="117" t="str">
        <f t="shared" si="116"/>
        <v>Махачкала</v>
      </c>
      <c r="FX46" s="1310">
        <v>42.832999999999998</v>
      </c>
      <c r="FY46" s="1311">
        <v>47.55</v>
      </c>
      <c r="FZ46" s="1281">
        <f t="shared" si="112"/>
        <v>29.9</v>
      </c>
      <c r="GA46" s="1281">
        <f t="shared" si="117"/>
        <v>44.9</v>
      </c>
    </row>
    <row r="47" spans="1:183" x14ac:dyDescent="0.25">
      <c r="A47" s="198" t="s">
        <v>995</v>
      </c>
      <c r="B47" s="229" t="s">
        <v>772</v>
      </c>
      <c r="C47" s="237">
        <v>0</v>
      </c>
      <c r="D47" s="213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3">
        <v>0</v>
      </c>
      <c r="L47" s="213">
        <v>0</v>
      </c>
      <c r="M47" s="213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X47" s="369" t="s">
        <v>1179</v>
      </c>
      <c r="Y47" s="374" t="s">
        <v>1175</v>
      </c>
      <c r="Z47" s="375">
        <v>0</v>
      </c>
      <c r="AA47" s="376">
        <v>0</v>
      </c>
      <c r="AB47" s="376">
        <v>0</v>
      </c>
      <c r="AC47" s="376">
        <v>0</v>
      </c>
      <c r="AD47" s="376">
        <v>0</v>
      </c>
      <c r="AE47" s="376">
        <v>0</v>
      </c>
      <c r="AF47" s="376">
        <v>0</v>
      </c>
      <c r="AG47" s="376">
        <v>0</v>
      </c>
      <c r="AH47" s="376">
        <v>0</v>
      </c>
      <c r="AI47" s="377">
        <v>0</v>
      </c>
      <c r="AK47" s="1122">
        <f t="shared" si="8"/>
        <v>43682.875</v>
      </c>
      <c r="AM47" s="517">
        <v>47</v>
      </c>
      <c r="AN47" s="543">
        <f>Ст.прогноза!B44</f>
        <v>42</v>
      </c>
      <c r="AO47" s="117" t="str">
        <f>Ст.прогноза!E44</f>
        <v>Сочи</v>
      </c>
      <c r="AP47" s="631" t="str">
        <f t="shared" si="118"/>
        <v/>
      </c>
      <c r="AQ47" s="632" t="str">
        <f t="shared" si="118"/>
        <v/>
      </c>
      <c r="AR47" s="631" t="str">
        <f t="shared" si="118"/>
        <v/>
      </c>
      <c r="AS47" s="632" t="str">
        <f t="shared" si="118"/>
        <v/>
      </c>
      <c r="AT47" s="631" t="str">
        <f t="shared" si="118"/>
        <v/>
      </c>
      <c r="AU47" s="632" t="str">
        <f t="shared" si="118"/>
        <v/>
      </c>
      <c r="AV47" s="631" t="str">
        <f t="shared" si="118"/>
        <v/>
      </c>
      <c r="AW47" s="632" t="str">
        <f t="shared" si="118"/>
        <v/>
      </c>
      <c r="AX47" s="631" t="str">
        <f t="shared" si="118"/>
        <v/>
      </c>
      <c r="AY47" s="632" t="str">
        <f t="shared" si="118"/>
        <v/>
      </c>
      <c r="AZ47" s="631" t="str">
        <f t="shared" si="118"/>
        <v/>
      </c>
      <c r="BA47" s="632" t="str">
        <f t="shared" si="118"/>
        <v/>
      </c>
      <c r="BB47" s="631" t="str">
        <f t="shared" si="118"/>
        <v/>
      </c>
      <c r="BC47" s="632" t="str">
        <f t="shared" si="118"/>
        <v/>
      </c>
      <c r="BD47" s="631" t="str">
        <f t="shared" si="118"/>
        <v/>
      </c>
      <c r="BE47" s="632" t="str">
        <f t="shared" si="114"/>
        <v/>
      </c>
      <c r="BF47" s="631" t="str">
        <f t="shared" si="114"/>
        <v/>
      </c>
      <c r="BG47" s="632" t="str">
        <f t="shared" si="114"/>
        <v>·</v>
      </c>
      <c r="BH47" s="631" t="str">
        <f t="shared" si="114"/>
        <v/>
      </c>
      <c r="BI47" s="632" t="str">
        <f t="shared" si="114"/>
        <v/>
      </c>
      <c r="BJ47" s="544">
        <f t="shared" si="11"/>
        <v>0</v>
      </c>
      <c r="BK47" s="545">
        <f t="shared" si="12"/>
        <v>0</v>
      </c>
      <c r="BL47" s="544">
        <f t="shared" si="13"/>
        <v>0</v>
      </c>
      <c r="BM47" s="545">
        <f t="shared" si="14"/>
        <v>0</v>
      </c>
      <c r="BN47" s="544">
        <f t="shared" si="15"/>
        <v>0</v>
      </c>
      <c r="BO47" s="545">
        <f t="shared" si="16"/>
        <v>0</v>
      </c>
      <c r="BP47" s="544">
        <f t="shared" si="17"/>
        <v>0</v>
      </c>
      <c r="BQ47" s="545">
        <f t="shared" si="18"/>
        <v>0</v>
      </c>
      <c r="BR47" s="544">
        <f t="shared" si="19"/>
        <v>0</v>
      </c>
      <c r="BS47" s="545">
        <f t="shared" si="20"/>
        <v>0</v>
      </c>
      <c r="BT47" s="544">
        <f t="shared" si="21"/>
        <v>0</v>
      </c>
      <c r="BU47" s="545">
        <f t="shared" si="22"/>
        <v>0</v>
      </c>
      <c r="BV47" s="544">
        <f t="shared" si="23"/>
        <v>0</v>
      </c>
      <c r="BW47" s="545">
        <f t="shared" si="24"/>
        <v>0</v>
      </c>
      <c r="BX47" s="544">
        <f t="shared" si="25"/>
        <v>0</v>
      </c>
      <c r="BY47" s="545">
        <f t="shared" si="26"/>
        <v>0</v>
      </c>
      <c r="BZ47" s="544">
        <f t="shared" si="27"/>
        <v>0</v>
      </c>
      <c r="CA47" s="545">
        <f t="shared" si="28"/>
        <v>1</v>
      </c>
      <c r="CB47" s="544">
        <f t="shared" si="29"/>
        <v>0</v>
      </c>
      <c r="CC47" s="546">
        <f t="shared" si="30"/>
        <v>0</v>
      </c>
      <c r="CD47" s="547">
        <f t="shared" si="31"/>
        <v>17.2</v>
      </c>
      <c r="CE47" s="548">
        <f t="shared" si="32"/>
        <v>24</v>
      </c>
      <c r="CF47" s="547">
        <f t="shared" si="33"/>
        <v>16.100000000000001</v>
      </c>
      <c r="CG47" s="548">
        <f t="shared" si="34"/>
        <v>24.6</v>
      </c>
      <c r="CH47" s="547">
        <f t="shared" si="35"/>
        <v>17.600000000000001</v>
      </c>
      <c r="CI47" s="548">
        <f t="shared" si="36"/>
        <v>25.9</v>
      </c>
      <c r="CJ47" s="547">
        <f t="shared" si="37"/>
        <v>18.899999999999999</v>
      </c>
      <c r="CK47" s="548">
        <f t="shared" si="38"/>
        <v>27.2</v>
      </c>
      <c r="CL47" s="547">
        <f t="shared" si="39"/>
        <v>20.2</v>
      </c>
      <c r="CM47" s="548">
        <f t="shared" si="40"/>
        <v>28.1</v>
      </c>
      <c r="CN47" s="547">
        <f t="shared" si="41"/>
        <v>20.399999999999999</v>
      </c>
      <c r="CO47" s="548">
        <f t="shared" si="42"/>
        <v>27.1</v>
      </c>
      <c r="CP47" s="547">
        <f t="shared" si="43"/>
        <v>20.3</v>
      </c>
      <c r="CQ47" s="548">
        <f t="shared" si="44"/>
        <v>27.9</v>
      </c>
      <c r="CR47" s="547">
        <f t="shared" si="45"/>
        <v>21.3</v>
      </c>
      <c r="CS47" s="548">
        <f t="shared" si="46"/>
        <v>28.9</v>
      </c>
      <c r="CT47" s="547">
        <f t="shared" si="47"/>
        <v>21.2</v>
      </c>
      <c r="CU47" s="548">
        <f t="shared" si="48"/>
        <v>28.6</v>
      </c>
      <c r="CV47" s="547">
        <f t="shared" si="49"/>
        <v>21.4</v>
      </c>
      <c r="CW47" s="548">
        <f t="shared" si="50"/>
        <v>28.3</v>
      </c>
      <c r="CX47" s="547">
        <f t="shared" si="51"/>
        <v>15.2</v>
      </c>
      <c r="CY47" s="548">
        <f t="shared" si="52"/>
        <v>39</v>
      </c>
      <c r="CZ47" s="547">
        <f t="shared" si="53"/>
        <v>14.100000000000001</v>
      </c>
      <c r="DA47" s="548">
        <f t="shared" si="54"/>
        <v>39.6</v>
      </c>
      <c r="DB47" s="547">
        <f t="shared" si="55"/>
        <v>15.600000000000001</v>
      </c>
      <c r="DC47" s="548">
        <f t="shared" si="56"/>
        <v>40.9</v>
      </c>
      <c r="DD47" s="547">
        <f t="shared" si="57"/>
        <v>16.899999999999999</v>
      </c>
      <c r="DE47" s="548">
        <f t="shared" si="58"/>
        <v>42.2</v>
      </c>
      <c r="DF47" s="547">
        <f t="shared" si="59"/>
        <v>18.2</v>
      </c>
      <c r="DG47" s="548">
        <f t="shared" si="60"/>
        <v>43.1</v>
      </c>
      <c r="DH47" s="547">
        <f t="shared" si="61"/>
        <v>18.399999999999999</v>
      </c>
      <c r="DI47" s="548">
        <f t="shared" si="62"/>
        <v>42.1</v>
      </c>
      <c r="DJ47" s="547">
        <f t="shared" si="63"/>
        <v>18.3</v>
      </c>
      <c r="DK47" s="548">
        <f t="shared" si="64"/>
        <v>42.9</v>
      </c>
      <c r="DL47" s="547">
        <f t="shared" si="65"/>
        <v>19.3</v>
      </c>
      <c r="DM47" s="548">
        <f t="shared" si="66"/>
        <v>43.9</v>
      </c>
      <c r="DN47" s="547">
        <f t="shared" si="67"/>
        <v>19.2</v>
      </c>
      <c r="DO47" s="548">
        <f t="shared" si="68"/>
        <v>43.6</v>
      </c>
      <c r="DP47" s="547">
        <f t="shared" si="69"/>
        <v>19.399999999999999</v>
      </c>
      <c r="DQ47" s="548">
        <f t="shared" si="70"/>
        <v>43.3</v>
      </c>
      <c r="DR47" s="549">
        <f t="shared" si="71"/>
        <v>8</v>
      </c>
      <c r="DS47" s="550">
        <f t="shared" si="72"/>
        <v>7</v>
      </c>
      <c r="DT47" s="549">
        <f t="shared" si="73"/>
        <v>4</v>
      </c>
      <c r="DU47" s="550">
        <f t="shared" si="74"/>
        <v>5</v>
      </c>
      <c r="DV47" s="549">
        <f t="shared" si="75"/>
        <v>3</v>
      </c>
      <c r="DW47" s="550">
        <f t="shared" si="76"/>
        <v>5</v>
      </c>
      <c r="DX47" s="549">
        <f t="shared" si="77"/>
        <v>4</v>
      </c>
      <c r="DY47" s="550">
        <f t="shared" si="78"/>
        <v>5</v>
      </c>
      <c r="DZ47" s="549">
        <f t="shared" si="79"/>
        <v>3</v>
      </c>
      <c r="EA47" s="550">
        <f t="shared" si="80"/>
        <v>5</v>
      </c>
      <c r="EB47" s="549">
        <f t="shared" si="81"/>
        <v>4</v>
      </c>
      <c r="EC47" s="550">
        <f t="shared" si="82"/>
        <v>3</v>
      </c>
      <c r="ED47" s="549">
        <f t="shared" si="83"/>
        <v>4</v>
      </c>
      <c r="EE47" s="550">
        <f t="shared" si="84"/>
        <v>4</v>
      </c>
      <c r="EF47" s="549">
        <f t="shared" si="85"/>
        <v>3</v>
      </c>
      <c r="EG47" s="550">
        <f t="shared" si="86"/>
        <v>4</v>
      </c>
      <c r="EH47" s="549">
        <f t="shared" si="87"/>
        <v>2</v>
      </c>
      <c r="EI47" s="550">
        <f t="shared" si="88"/>
        <v>3</v>
      </c>
      <c r="EJ47" s="549">
        <f t="shared" si="89"/>
        <v>4</v>
      </c>
      <c r="EK47" s="550">
        <f t="shared" si="90"/>
        <v>3</v>
      </c>
      <c r="EL47" s="697">
        <f t="shared" si="91"/>
        <v>0</v>
      </c>
      <c r="EM47" s="698">
        <f t="shared" si="92"/>
        <v>0</v>
      </c>
      <c r="EN47" s="699">
        <f t="shared" si="93"/>
        <v>0</v>
      </c>
      <c r="EO47" s="698">
        <f t="shared" si="94"/>
        <v>0</v>
      </c>
      <c r="EP47" s="699">
        <f t="shared" si="95"/>
        <v>0</v>
      </c>
      <c r="EQ47" s="698">
        <f t="shared" si="96"/>
        <v>0</v>
      </c>
      <c r="ER47" s="699">
        <f t="shared" si="97"/>
        <v>0</v>
      </c>
      <c r="ES47" s="698">
        <f t="shared" si="98"/>
        <v>0</v>
      </c>
      <c r="ET47" s="699">
        <f t="shared" si="99"/>
        <v>0</v>
      </c>
      <c r="EU47" s="698">
        <f t="shared" si="100"/>
        <v>0</v>
      </c>
      <c r="EV47" s="699">
        <f t="shared" si="101"/>
        <v>0</v>
      </c>
      <c r="EW47" s="698">
        <f t="shared" si="102"/>
        <v>0</v>
      </c>
      <c r="EX47" s="699">
        <f t="shared" si="103"/>
        <v>0</v>
      </c>
      <c r="EY47" s="698">
        <f t="shared" si="104"/>
        <v>0</v>
      </c>
      <c r="EZ47" s="699">
        <f t="shared" si="105"/>
        <v>0</v>
      </c>
      <c r="FA47" s="698">
        <f t="shared" si="106"/>
        <v>0</v>
      </c>
      <c r="FB47" s="699">
        <f t="shared" si="107"/>
        <v>0</v>
      </c>
      <c r="FC47" s="698">
        <f t="shared" si="108"/>
        <v>0</v>
      </c>
      <c r="FD47" s="699">
        <f t="shared" si="109"/>
        <v>0</v>
      </c>
      <c r="FE47" s="700">
        <f t="shared" si="110"/>
        <v>0</v>
      </c>
      <c r="FU47" s="91" t="str">
        <f>Ст.прогноза!C44</f>
        <v>Северо-Кавказская</v>
      </c>
      <c r="FV47" s="91" t="str">
        <f>Ст.прогноза!D44</f>
        <v>Краснодарский</v>
      </c>
      <c r="FW47" s="117" t="str">
        <f t="shared" si="116"/>
        <v>Сочи</v>
      </c>
      <c r="FX47" s="1310">
        <v>43.433</v>
      </c>
      <c r="FY47" s="1311">
        <v>39.9</v>
      </c>
      <c r="FZ47" s="1281">
        <f t="shared" si="112"/>
        <v>27.2</v>
      </c>
      <c r="GA47" s="1281">
        <f t="shared" si="117"/>
        <v>42.2</v>
      </c>
    </row>
    <row r="48" spans="1:183" x14ac:dyDescent="0.25">
      <c r="A48" s="198" t="s">
        <v>1178</v>
      </c>
      <c r="B48" s="229" t="s">
        <v>1173</v>
      </c>
      <c r="C48" s="237">
        <v>0</v>
      </c>
      <c r="D48" s="213">
        <v>0</v>
      </c>
      <c r="E48" s="213">
        <v>0</v>
      </c>
      <c r="F48" s="213">
        <v>0</v>
      </c>
      <c r="G48" s="213">
        <v>0</v>
      </c>
      <c r="H48" s="213">
        <v>0</v>
      </c>
      <c r="I48" s="213">
        <v>0</v>
      </c>
      <c r="J48" s="213">
        <v>0</v>
      </c>
      <c r="K48" s="213">
        <v>0</v>
      </c>
      <c r="L48" s="213">
        <v>0</v>
      </c>
      <c r="M48" s="213">
        <v>0</v>
      </c>
      <c r="N48" s="213">
        <v>0</v>
      </c>
      <c r="O48" s="213">
        <v>0</v>
      </c>
      <c r="P48" s="213">
        <v>0</v>
      </c>
      <c r="Q48" s="213">
        <v>0</v>
      </c>
      <c r="R48" s="213">
        <v>0</v>
      </c>
      <c r="S48" s="213">
        <v>0</v>
      </c>
      <c r="T48" s="213">
        <v>0</v>
      </c>
      <c r="U48" s="213">
        <v>0</v>
      </c>
      <c r="V48" s="214">
        <v>0</v>
      </c>
      <c r="X48" s="369" t="s">
        <v>1180</v>
      </c>
      <c r="Y48" s="379" t="s">
        <v>1177</v>
      </c>
      <c r="Z48" s="380">
        <v>0</v>
      </c>
      <c r="AA48" s="381">
        <v>0</v>
      </c>
      <c r="AB48" s="381">
        <v>0</v>
      </c>
      <c r="AC48" s="381">
        <v>0</v>
      </c>
      <c r="AD48" s="381">
        <v>0</v>
      </c>
      <c r="AE48" s="381">
        <v>0</v>
      </c>
      <c r="AF48" s="381">
        <v>0</v>
      </c>
      <c r="AG48" s="381">
        <v>0</v>
      </c>
      <c r="AH48" s="381">
        <v>0</v>
      </c>
      <c r="AI48" s="382">
        <v>0</v>
      </c>
      <c r="AK48" s="1122">
        <f t="shared" si="8"/>
        <v>43682.875</v>
      </c>
      <c r="AM48" s="517">
        <v>48</v>
      </c>
      <c r="AN48" s="543">
        <f>Ст.прогноза!B45</f>
        <v>43</v>
      </c>
      <c r="AO48" s="117" t="str">
        <f>Ст.прогноза!E45</f>
        <v>Грозный</v>
      </c>
      <c r="AP48" s="631" t="str">
        <f t="shared" si="118"/>
        <v>···</v>
      </c>
      <c r="AQ48" s="632" t="str">
        <f t="shared" si="118"/>
        <v/>
      </c>
      <c r="AR48" s="631" t="str">
        <f t="shared" si="118"/>
        <v/>
      </c>
      <c r="AS48" s="632" t="str">
        <f t="shared" si="118"/>
        <v/>
      </c>
      <c r="AT48" s="631" t="str">
        <f t="shared" si="118"/>
        <v/>
      </c>
      <c r="AU48" s="632" t="str">
        <f t="shared" si="118"/>
        <v/>
      </c>
      <c r="AV48" s="631" t="str">
        <f t="shared" si="118"/>
        <v/>
      </c>
      <c r="AW48" s="632" t="str">
        <f t="shared" si="118"/>
        <v/>
      </c>
      <c r="AX48" s="631" t="str">
        <f t="shared" si="118"/>
        <v/>
      </c>
      <c r="AY48" s="632" t="str">
        <f t="shared" si="118"/>
        <v/>
      </c>
      <c r="AZ48" s="631" t="str">
        <f t="shared" si="118"/>
        <v>·</v>
      </c>
      <c r="BA48" s="632" t="str">
        <f t="shared" si="118"/>
        <v/>
      </c>
      <c r="BB48" s="631" t="str">
        <f t="shared" si="118"/>
        <v/>
      </c>
      <c r="BC48" s="632" t="str">
        <f t="shared" si="118"/>
        <v/>
      </c>
      <c r="BD48" s="631" t="str">
        <f t="shared" si="118"/>
        <v/>
      </c>
      <c r="BE48" s="632" t="str">
        <f t="shared" si="114"/>
        <v/>
      </c>
      <c r="BF48" s="631" t="str">
        <f t="shared" si="114"/>
        <v/>
      </c>
      <c r="BG48" s="632" t="str">
        <f t="shared" si="114"/>
        <v>·</v>
      </c>
      <c r="BH48" s="631" t="str">
        <f t="shared" si="114"/>
        <v>·</v>
      </c>
      <c r="BI48" s="632" t="str">
        <f t="shared" si="114"/>
        <v/>
      </c>
      <c r="BJ48" s="544">
        <f t="shared" si="11"/>
        <v>20</v>
      </c>
      <c r="BK48" s="545">
        <f t="shared" si="12"/>
        <v>0</v>
      </c>
      <c r="BL48" s="544">
        <f t="shared" si="13"/>
        <v>0</v>
      </c>
      <c r="BM48" s="545">
        <f t="shared" si="14"/>
        <v>0</v>
      </c>
      <c r="BN48" s="544">
        <f t="shared" si="15"/>
        <v>0</v>
      </c>
      <c r="BO48" s="545">
        <f t="shared" si="16"/>
        <v>0</v>
      </c>
      <c r="BP48" s="544">
        <f t="shared" si="17"/>
        <v>0</v>
      </c>
      <c r="BQ48" s="545">
        <f t="shared" si="18"/>
        <v>0</v>
      </c>
      <c r="BR48" s="544">
        <f t="shared" si="19"/>
        <v>0</v>
      </c>
      <c r="BS48" s="545">
        <f t="shared" si="20"/>
        <v>0</v>
      </c>
      <c r="BT48" s="544">
        <f t="shared" si="21"/>
        <v>2</v>
      </c>
      <c r="BU48" s="545">
        <f t="shared" si="22"/>
        <v>0</v>
      </c>
      <c r="BV48" s="544">
        <f t="shared" si="23"/>
        <v>0</v>
      </c>
      <c r="BW48" s="545">
        <f t="shared" si="24"/>
        <v>0</v>
      </c>
      <c r="BX48" s="544">
        <f t="shared" si="25"/>
        <v>0</v>
      </c>
      <c r="BY48" s="545">
        <f t="shared" si="26"/>
        <v>0</v>
      </c>
      <c r="BZ48" s="544">
        <f t="shared" si="27"/>
        <v>0</v>
      </c>
      <c r="CA48" s="545">
        <f t="shared" si="28"/>
        <v>2</v>
      </c>
      <c r="CB48" s="544">
        <f t="shared" si="29"/>
        <v>1</v>
      </c>
      <c r="CC48" s="546">
        <f t="shared" si="30"/>
        <v>0</v>
      </c>
      <c r="CD48" s="547">
        <f t="shared" si="31"/>
        <v>16.3</v>
      </c>
      <c r="CE48" s="548">
        <f t="shared" si="32"/>
        <v>21.9</v>
      </c>
      <c r="CF48" s="547">
        <f t="shared" si="33"/>
        <v>19.5</v>
      </c>
      <c r="CG48" s="548">
        <f t="shared" si="34"/>
        <v>29.1</v>
      </c>
      <c r="CH48" s="547">
        <f t="shared" si="35"/>
        <v>15.7</v>
      </c>
      <c r="CI48" s="548">
        <f t="shared" si="36"/>
        <v>31.2</v>
      </c>
      <c r="CJ48" s="547">
        <f t="shared" si="37"/>
        <v>15.2</v>
      </c>
      <c r="CK48" s="548">
        <f t="shared" si="38"/>
        <v>34</v>
      </c>
      <c r="CL48" s="547">
        <f t="shared" si="39"/>
        <v>16.7</v>
      </c>
      <c r="CM48" s="548">
        <f t="shared" si="40"/>
        <v>36.1</v>
      </c>
      <c r="CN48" s="547">
        <f t="shared" si="41"/>
        <v>19.2</v>
      </c>
      <c r="CO48" s="548">
        <f t="shared" si="42"/>
        <v>36.700000000000003</v>
      </c>
      <c r="CP48" s="547">
        <f t="shared" si="43"/>
        <v>18.7</v>
      </c>
      <c r="CQ48" s="548">
        <f t="shared" si="44"/>
        <v>34.200000000000003</v>
      </c>
      <c r="CR48" s="547">
        <f t="shared" si="45"/>
        <v>15.5</v>
      </c>
      <c r="CS48" s="548">
        <f t="shared" si="46"/>
        <v>34.799999999999997</v>
      </c>
      <c r="CT48" s="547">
        <f t="shared" si="47"/>
        <v>15.899999999999999</v>
      </c>
      <c r="CU48" s="548">
        <f t="shared" si="48"/>
        <v>35.299999999999997</v>
      </c>
      <c r="CV48" s="547">
        <f t="shared" si="49"/>
        <v>20.7</v>
      </c>
      <c r="CW48" s="548">
        <f t="shared" si="50"/>
        <v>31.1</v>
      </c>
      <c r="CX48" s="547">
        <f t="shared" si="51"/>
        <v>14.3</v>
      </c>
      <c r="CY48" s="548">
        <f t="shared" si="52"/>
        <v>28.9</v>
      </c>
      <c r="CZ48" s="547">
        <f t="shared" si="53"/>
        <v>17.5</v>
      </c>
      <c r="DA48" s="548">
        <f t="shared" si="54"/>
        <v>44.1</v>
      </c>
      <c r="DB48" s="547">
        <f t="shared" si="55"/>
        <v>13.7</v>
      </c>
      <c r="DC48" s="548">
        <f t="shared" si="56"/>
        <v>44.2</v>
      </c>
      <c r="DD48" s="547">
        <f t="shared" si="57"/>
        <v>13.2</v>
      </c>
      <c r="DE48" s="548">
        <f t="shared" si="58"/>
        <v>49</v>
      </c>
      <c r="DF48" s="547">
        <f t="shared" si="59"/>
        <v>14.7</v>
      </c>
      <c r="DG48" s="548">
        <f t="shared" si="60"/>
        <v>51.1</v>
      </c>
      <c r="DH48" s="547">
        <f t="shared" si="61"/>
        <v>17.2</v>
      </c>
      <c r="DI48" s="548">
        <f t="shared" si="62"/>
        <v>51.7</v>
      </c>
      <c r="DJ48" s="547">
        <f t="shared" si="63"/>
        <v>16.7</v>
      </c>
      <c r="DK48" s="548">
        <f t="shared" si="64"/>
        <v>49.2</v>
      </c>
      <c r="DL48" s="547">
        <f t="shared" si="65"/>
        <v>13.5</v>
      </c>
      <c r="DM48" s="548">
        <f t="shared" si="66"/>
        <v>49.8</v>
      </c>
      <c r="DN48" s="547">
        <f t="shared" si="67"/>
        <v>13.899999999999999</v>
      </c>
      <c r="DO48" s="548">
        <f t="shared" si="68"/>
        <v>50.3</v>
      </c>
      <c r="DP48" s="547">
        <f t="shared" si="69"/>
        <v>18.7</v>
      </c>
      <c r="DQ48" s="548">
        <f t="shared" si="70"/>
        <v>44.1</v>
      </c>
      <c r="DR48" s="549">
        <f t="shared" si="71"/>
        <v>10</v>
      </c>
      <c r="DS48" s="550">
        <f t="shared" si="72"/>
        <v>7</v>
      </c>
      <c r="DT48" s="549">
        <f t="shared" si="73"/>
        <v>5</v>
      </c>
      <c r="DU48" s="550">
        <f t="shared" si="74"/>
        <v>8</v>
      </c>
      <c r="DV48" s="549">
        <f t="shared" si="75"/>
        <v>4</v>
      </c>
      <c r="DW48" s="550">
        <f t="shared" si="76"/>
        <v>6</v>
      </c>
      <c r="DX48" s="549">
        <f t="shared" si="77"/>
        <v>3</v>
      </c>
      <c r="DY48" s="550">
        <f t="shared" si="78"/>
        <v>7</v>
      </c>
      <c r="DZ48" s="549">
        <f t="shared" si="79"/>
        <v>4</v>
      </c>
      <c r="EA48" s="550">
        <f t="shared" si="80"/>
        <v>4</v>
      </c>
      <c r="EB48" s="549">
        <f t="shared" si="81"/>
        <v>7</v>
      </c>
      <c r="EC48" s="550">
        <f t="shared" si="82"/>
        <v>8</v>
      </c>
      <c r="ED48" s="549">
        <f t="shared" si="83"/>
        <v>5</v>
      </c>
      <c r="EE48" s="550">
        <f t="shared" si="84"/>
        <v>10</v>
      </c>
      <c r="EF48" s="549">
        <f t="shared" si="85"/>
        <v>6</v>
      </c>
      <c r="EG48" s="550">
        <f t="shared" si="86"/>
        <v>8</v>
      </c>
      <c r="EH48" s="549">
        <f t="shared" si="87"/>
        <v>5</v>
      </c>
      <c r="EI48" s="550">
        <f t="shared" si="88"/>
        <v>8</v>
      </c>
      <c r="EJ48" s="549">
        <f t="shared" si="89"/>
        <v>6</v>
      </c>
      <c r="EK48" s="550">
        <f t="shared" si="90"/>
        <v>8</v>
      </c>
      <c r="EL48" s="697">
        <f t="shared" si="91"/>
        <v>0</v>
      </c>
      <c r="EM48" s="698">
        <f t="shared" si="92"/>
        <v>0</v>
      </c>
      <c r="EN48" s="699">
        <f t="shared" si="93"/>
        <v>0</v>
      </c>
      <c r="EO48" s="698">
        <f t="shared" si="94"/>
        <v>0</v>
      </c>
      <c r="EP48" s="699">
        <f t="shared" si="95"/>
        <v>0</v>
      </c>
      <c r="EQ48" s="698">
        <f t="shared" si="96"/>
        <v>0</v>
      </c>
      <c r="ER48" s="699">
        <f t="shared" si="97"/>
        <v>0</v>
      </c>
      <c r="ES48" s="698">
        <f t="shared" si="98"/>
        <v>0</v>
      </c>
      <c r="ET48" s="699">
        <f t="shared" si="99"/>
        <v>0</v>
      </c>
      <c r="EU48" s="698">
        <f t="shared" si="100"/>
        <v>0</v>
      </c>
      <c r="EV48" s="699">
        <f t="shared" si="101"/>
        <v>0</v>
      </c>
      <c r="EW48" s="698">
        <f t="shared" si="102"/>
        <v>0</v>
      </c>
      <c r="EX48" s="699">
        <f t="shared" si="103"/>
        <v>0</v>
      </c>
      <c r="EY48" s="698">
        <f t="shared" si="104"/>
        <v>0</v>
      </c>
      <c r="EZ48" s="699">
        <f t="shared" si="105"/>
        <v>0</v>
      </c>
      <c r="FA48" s="698">
        <f t="shared" si="106"/>
        <v>0</v>
      </c>
      <c r="FB48" s="699">
        <f t="shared" si="107"/>
        <v>0</v>
      </c>
      <c r="FC48" s="698">
        <f t="shared" si="108"/>
        <v>0</v>
      </c>
      <c r="FD48" s="699">
        <f t="shared" si="109"/>
        <v>0</v>
      </c>
      <c r="FE48" s="700">
        <f t="shared" si="110"/>
        <v>0</v>
      </c>
      <c r="FU48" s="91" t="str">
        <f>Ст.прогноза!C45</f>
        <v>Северо-Кавказская</v>
      </c>
      <c r="FV48" s="91" t="str">
        <f>Ст.прогноза!D45</f>
        <v>Грозненский</v>
      </c>
      <c r="FW48" s="117" t="str">
        <f t="shared" si="116"/>
        <v>Грозный</v>
      </c>
      <c r="FX48" s="1310">
        <v>43.35</v>
      </c>
      <c r="FY48" s="1311">
        <v>45.683</v>
      </c>
      <c r="FZ48" s="1281">
        <f t="shared" si="112"/>
        <v>34</v>
      </c>
      <c r="GA48" s="1281">
        <f t="shared" si="117"/>
        <v>49</v>
      </c>
    </row>
    <row r="49" spans="1:183" x14ac:dyDescent="0.25">
      <c r="A49" s="198" t="s">
        <v>1179</v>
      </c>
      <c r="B49" s="378" t="s">
        <v>1175</v>
      </c>
      <c r="C49" s="235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7">
        <v>0</v>
      </c>
      <c r="AK49" s="1122">
        <f t="shared" si="8"/>
        <v>43682.875</v>
      </c>
      <c r="AM49" s="517">
        <v>49</v>
      </c>
      <c r="AN49" s="543">
        <f>Ст.прогноза!B46</f>
        <v>44</v>
      </c>
      <c r="AO49" s="117" t="str">
        <f>Ст.прогноза!E46</f>
        <v>Кавказ</v>
      </c>
      <c r="AP49" s="631" t="str">
        <f t="shared" si="118"/>
        <v/>
      </c>
      <c r="AQ49" s="632" t="str">
        <f t="shared" si="118"/>
        <v/>
      </c>
      <c r="AR49" s="631" t="str">
        <f t="shared" si="118"/>
        <v>·</v>
      </c>
      <c r="AS49" s="632" t="str">
        <f t="shared" si="118"/>
        <v/>
      </c>
      <c r="AT49" s="631" t="str">
        <f t="shared" si="118"/>
        <v/>
      </c>
      <c r="AU49" s="632" t="str">
        <f t="shared" si="118"/>
        <v/>
      </c>
      <c r="AV49" s="631" t="str">
        <f t="shared" si="118"/>
        <v/>
      </c>
      <c r="AW49" s="632" t="str">
        <f t="shared" si="118"/>
        <v/>
      </c>
      <c r="AX49" s="631" t="str">
        <f t="shared" si="118"/>
        <v/>
      </c>
      <c r="AY49" s="632" t="str">
        <f t="shared" si="118"/>
        <v/>
      </c>
      <c r="AZ49" s="631" t="str">
        <f t="shared" si="118"/>
        <v/>
      </c>
      <c r="BA49" s="632" t="str">
        <f t="shared" si="118"/>
        <v/>
      </c>
      <c r="BB49" s="631" t="str">
        <f t="shared" si="118"/>
        <v/>
      </c>
      <c r="BC49" s="632" t="str">
        <f t="shared" si="118"/>
        <v/>
      </c>
      <c r="BD49" s="631" t="str">
        <f t="shared" si="118"/>
        <v/>
      </c>
      <c r="BE49" s="632" t="str">
        <f t="shared" si="114"/>
        <v/>
      </c>
      <c r="BF49" s="631" t="str">
        <f t="shared" si="114"/>
        <v/>
      </c>
      <c r="BG49" s="632" t="str">
        <f t="shared" si="114"/>
        <v/>
      </c>
      <c r="BH49" s="631" t="str">
        <f t="shared" si="114"/>
        <v/>
      </c>
      <c r="BI49" s="632" t="str">
        <f t="shared" si="114"/>
        <v/>
      </c>
      <c r="BJ49" s="544">
        <f t="shared" si="11"/>
        <v>0</v>
      </c>
      <c r="BK49" s="545">
        <f t="shared" si="12"/>
        <v>0</v>
      </c>
      <c r="BL49" s="544">
        <f t="shared" si="13"/>
        <v>2</v>
      </c>
      <c r="BM49" s="545">
        <f t="shared" si="14"/>
        <v>0</v>
      </c>
      <c r="BN49" s="544">
        <f t="shared" si="15"/>
        <v>0</v>
      </c>
      <c r="BO49" s="545">
        <f t="shared" si="16"/>
        <v>0</v>
      </c>
      <c r="BP49" s="544">
        <f t="shared" si="17"/>
        <v>0</v>
      </c>
      <c r="BQ49" s="545">
        <f t="shared" si="18"/>
        <v>0</v>
      </c>
      <c r="BR49" s="544">
        <f t="shared" si="19"/>
        <v>0</v>
      </c>
      <c r="BS49" s="545">
        <f t="shared" si="20"/>
        <v>0</v>
      </c>
      <c r="BT49" s="544">
        <f t="shared" si="21"/>
        <v>0</v>
      </c>
      <c r="BU49" s="545">
        <f t="shared" si="22"/>
        <v>0</v>
      </c>
      <c r="BV49" s="544">
        <f t="shared" si="23"/>
        <v>0</v>
      </c>
      <c r="BW49" s="545">
        <f t="shared" si="24"/>
        <v>0</v>
      </c>
      <c r="BX49" s="544">
        <f t="shared" si="25"/>
        <v>0</v>
      </c>
      <c r="BY49" s="545">
        <f t="shared" si="26"/>
        <v>0</v>
      </c>
      <c r="BZ49" s="544">
        <f t="shared" si="27"/>
        <v>0</v>
      </c>
      <c r="CA49" s="545">
        <f t="shared" si="28"/>
        <v>0</v>
      </c>
      <c r="CB49" s="544">
        <f t="shared" si="29"/>
        <v>0</v>
      </c>
      <c r="CC49" s="546">
        <f t="shared" si="30"/>
        <v>0</v>
      </c>
      <c r="CD49" s="547">
        <f t="shared" si="31"/>
        <v>17</v>
      </c>
      <c r="CE49" s="548">
        <f t="shared" si="32"/>
        <v>23.3</v>
      </c>
      <c r="CF49" s="547">
        <f t="shared" si="33"/>
        <v>17.7</v>
      </c>
      <c r="CG49" s="548">
        <f t="shared" si="34"/>
        <v>25.1</v>
      </c>
      <c r="CH49" s="547">
        <f t="shared" si="35"/>
        <v>18.5</v>
      </c>
      <c r="CI49" s="548">
        <f t="shared" si="36"/>
        <v>25.9</v>
      </c>
      <c r="CJ49" s="547">
        <f t="shared" si="37"/>
        <v>18.8</v>
      </c>
      <c r="CK49" s="548">
        <f t="shared" si="38"/>
        <v>26.8</v>
      </c>
      <c r="CL49" s="547">
        <f t="shared" si="39"/>
        <v>20.8</v>
      </c>
      <c r="CM49" s="548">
        <f t="shared" si="40"/>
        <v>27.5</v>
      </c>
      <c r="CN49" s="547">
        <f t="shared" si="41"/>
        <v>21.2</v>
      </c>
      <c r="CO49" s="548">
        <f t="shared" si="42"/>
        <v>27.2</v>
      </c>
      <c r="CP49" s="547">
        <f t="shared" si="43"/>
        <v>19.8</v>
      </c>
      <c r="CQ49" s="548">
        <f t="shared" si="44"/>
        <v>27.1</v>
      </c>
      <c r="CR49" s="547">
        <f t="shared" si="45"/>
        <v>20.9</v>
      </c>
      <c r="CS49" s="548">
        <f t="shared" si="46"/>
        <v>28.1</v>
      </c>
      <c r="CT49" s="547">
        <f t="shared" si="47"/>
        <v>21.1</v>
      </c>
      <c r="CU49" s="548">
        <f t="shared" si="48"/>
        <v>27.6</v>
      </c>
      <c r="CV49" s="547">
        <f t="shared" si="49"/>
        <v>21.1</v>
      </c>
      <c r="CW49" s="548">
        <f t="shared" si="50"/>
        <v>28.6</v>
      </c>
      <c r="CX49" s="547">
        <f t="shared" si="51"/>
        <v>15</v>
      </c>
      <c r="CY49" s="548">
        <f t="shared" si="52"/>
        <v>38.299999999999997</v>
      </c>
      <c r="CZ49" s="547">
        <f t="shared" si="53"/>
        <v>15.7</v>
      </c>
      <c r="DA49" s="548">
        <f t="shared" si="54"/>
        <v>40.1</v>
      </c>
      <c r="DB49" s="547">
        <f t="shared" si="55"/>
        <v>16.5</v>
      </c>
      <c r="DC49" s="548">
        <f t="shared" si="56"/>
        <v>40.9</v>
      </c>
      <c r="DD49" s="547">
        <f t="shared" si="57"/>
        <v>16.8</v>
      </c>
      <c r="DE49" s="548">
        <f t="shared" si="58"/>
        <v>41.8</v>
      </c>
      <c r="DF49" s="547">
        <f t="shared" si="59"/>
        <v>18.8</v>
      </c>
      <c r="DG49" s="548">
        <f t="shared" si="60"/>
        <v>42.5</v>
      </c>
      <c r="DH49" s="547">
        <f t="shared" si="61"/>
        <v>19.2</v>
      </c>
      <c r="DI49" s="548">
        <f t="shared" si="62"/>
        <v>42.2</v>
      </c>
      <c r="DJ49" s="547">
        <f t="shared" si="63"/>
        <v>17.8</v>
      </c>
      <c r="DK49" s="548">
        <f t="shared" si="64"/>
        <v>42.1</v>
      </c>
      <c r="DL49" s="547">
        <f t="shared" si="65"/>
        <v>18.899999999999999</v>
      </c>
      <c r="DM49" s="548">
        <f t="shared" si="66"/>
        <v>43.1</v>
      </c>
      <c r="DN49" s="547">
        <f t="shared" si="67"/>
        <v>19.100000000000001</v>
      </c>
      <c r="DO49" s="548">
        <f t="shared" si="68"/>
        <v>42.6</v>
      </c>
      <c r="DP49" s="547">
        <f t="shared" si="69"/>
        <v>19.100000000000001</v>
      </c>
      <c r="DQ49" s="548">
        <f t="shared" si="70"/>
        <v>43.6</v>
      </c>
      <c r="DR49" s="549">
        <f t="shared" si="71"/>
        <v>10</v>
      </c>
      <c r="DS49" s="550">
        <f t="shared" si="72"/>
        <v>6</v>
      </c>
      <c r="DT49" s="549">
        <f t="shared" si="73"/>
        <v>8</v>
      </c>
      <c r="DU49" s="550">
        <f t="shared" si="74"/>
        <v>8</v>
      </c>
      <c r="DV49" s="549">
        <f t="shared" si="75"/>
        <v>3</v>
      </c>
      <c r="DW49" s="550">
        <f t="shared" si="76"/>
        <v>4</v>
      </c>
      <c r="DX49" s="549">
        <f t="shared" si="77"/>
        <v>7</v>
      </c>
      <c r="DY49" s="550">
        <f t="shared" si="78"/>
        <v>9</v>
      </c>
      <c r="DZ49" s="549">
        <f t="shared" si="79"/>
        <v>8</v>
      </c>
      <c r="EA49" s="550">
        <f t="shared" si="80"/>
        <v>9</v>
      </c>
      <c r="EB49" s="549">
        <f t="shared" si="81"/>
        <v>8</v>
      </c>
      <c r="EC49" s="550">
        <f t="shared" si="82"/>
        <v>8</v>
      </c>
      <c r="ED49" s="549">
        <f t="shared" si="83"/>
        <v>10</v>
      </c>
      <c r="EE49" s="550">
        <f t="shared" si="84"/>
        <v>10</v>
      </c>
      <c r="EF49" s="549">
        <f t="shared" si="85"/>
        <v>8</v>
      </c>
      <c r="EG49" s="550">
        <f t="shared" si="86"/>
        <v>12</v>
      </c>
      <c r="EH49" s="549">
        <f t="shared" si="87"/>
        <v>12</v>
      </c>
      <c r="EI49" s="550">
        <f t="shared" si="88"/>
        <v>14</v>
      </c>
      <c r="EJ49" s="549">
        <f t="shared" si="89"/>
        <v>10</v>
      </c>
      <c r="EK49" s="550">
        <f t="shared" si="90"/>
        <v>8</v>
      </c>
      <c r="EL49" s="697">
        <f t="shared" si="91"/>
        <v>0</v>
      </c>
      <c r="EM49" s="698">
        <f t="shared" si="92"/>
        <v>0</v>
      </c>
      <c r="EN49" s="699">
        <f t="shared" si="93"/>
        <v>0</v>
      </c>
      <c r="EO49" s="698">
        <f t="shared" si="94"/>
        <v>0</v>
      </c>
      <c r="EP49" s="699">
        <f t="shared" si="95"/>
        <v>0</v>
      </c>
      <c r="EQ49" s="698">
        <f t="shared" si="96"/>
        <v>0</v>
      </c>
      <c r="ER49" s="699">
        <f t="shared" si="97"/>
        <v>0</v>
      </c>
      <c r="ES49" s="698">
        <f t="shared" si="98"/>
        <v>0</v>
      </c>
      <c r="ET49" s="699">
        <f t="shared" si="99"/>
        <v>0</v>
      </c>
      <c r="EU49" s="698">
        <f t="shared" si="100"/>
        <v>0</v>
      </c>
      <c r="EV49" s="699">
        <f t="shared" si="101"/>
        <v>0</v>
      </c>
      <c r="EW49" s="698">
        <f t="shared" si="102"/>
        <v>0</v>
      </c>
      <c r="EX49" s="699">
        <f t="shared" si="103"/>
        <v>0</v>
      </c>
      <c r="EY49" s="698">
        <f t="shared" si="104"/>
        <v>0</v>
      </c>
      <c r="EZ49" s="699">
        <f t="shared" si="105"/>
        <v>0</v>
      </c>
      <c r="FA49" s="698">
        <f t="shared" si="106"/>
        <v>0</v>
      </c>
      <c r="FB49" s="699">
        <f t="shared" si="107"/>
        <v>0</v>
      </c>
      <c r="FC49" s="698">
        <f t="shared" si="108"/>
        <v>0</v>
      </c>
      <c r="FD49" s="699">
        <f t="shared" si="109"/>
        <v>0</v>
      </c>
      <c r="FE49" s="700">
        <f t="shared" si="110"/>
        <v>0</v>
      </c>
      <c r="FU49" s="91" t="str">
        <f>Ст.прогноза!C46</f>
        <v>Северо-Кавказская</v>
      </c>
      <c r="FV49" s="91" t="str">
        <f>Ст.прогноза!D46</f>
        <v>Краснодарский</v>
      </c>
      <c r="FW49" s="117" t="str">
        <f t="shared" si="116"/>
        <v>Кавказ</v>
      </c>
      <c r="FX49" s="1310">
        <v>45.34</v>
      </c>
      <c r="FY49" s="1311">
        <v>36.67</v>
      </c>
      <c r="FZ49" s="1281">
        <f t="shared" si="112"/>
        <v>26.8</v>
      </c>
      <c r="GA49" s="1281">
        <f t="shared" si="117"/>
        <v>41.8</v>
      </c>
    </row>
    <row r="50" spans="1:183" x14ac:dyDescent="0.25">
      <c r="A50" s="198" t="s">
        <v>1180</v>
      </c>
      <c r="B50" s="383" t="s">
        <v>1177</v>
      </c>
      <c r="C50" s="237">
        <v>0</v>
      </c>
      <c r="D50" s="213">
        <v>0</v>
      </c>
      <c r="E50" s="213">
        <v>0</v>
      </c>
      <c r="F50" s="213">
        <v>0</v>
      </c>
      <c r="G50" s="213">
        <v>0</v>
      </c>
      <c r="H50" s="213">
        <v>0</v>
      </c>
      <c r="I50" s="213">
        <v>0</v>
      </c>
      <c r="J50" s="213">
        <v>0</v>
      </c>
      <c r="K50" s="213">
        <v>0</v>
      </c>
      <c r="L50" s="213">
        <v>0</v>
      </c>
      <c r="M50" s="213">
        <v>0</v>
      </c>
      <c r="N50" s="213">
        <v>0</v>
      </c>
      <c r="O50" s="213">
        <v>0</v>
      </c>
      <c r="P50" s="213">
        <v>0</v>
      </c>
      <c r="Q50" s="213">
        <v>0</v>
      </c>
      <c r="R50" s="213">
        <v>0</v>
      </c>
      <c r="S50" s="213">
        <v>0</v>
      </c>
      <c r="T50" s="213">
        <v>0</v>
      </c>
      <c r="U50" s="213">
        <v>0</v>
      </c>
      <c r="V50" s="214">
        <v>0</v>
      </c>
      <c r="AK50" s="1122">
        <f t="shared" si="8"/>
        <v>43682.875</v>
      </c>
      <c r="AM50" s="517">
        <v>50</v>
      </c>
      <c r="AN50" s="543">
        <f>Ст.прогноза!B47</f>
        <v>45</v>
      </c>
      <c r="AO50" s="117" t="str">
        <f>Ст.прогноза!E47</f>
        <v>Тихорецкая</v>
      </c>
      <c r="AP50" s="631" t="str">
        <f t="shared" ref="AP50:BD56" si="119">VLOOKUP(18&amp;$AO50,$A$6:$V$30000,AP$3,0)</f>
        <v/>
      </c>
      <c r="AQ50" s="632" t="str">
        <f t="shared" si="119"/>
        <v/>
      </c>
      <c r="AR50" s="631" t="str">
        <f t="shared" si="119"/>
        <v/>
      </c>
      <c r="AS50" s="632" t="str">
        <f t="shared" si="119"/>
        <v/>
      </c>
      <c r="AT50" s="631" t="str">
        <f t="shared" si="119"/>
        <v/>
      </c>
      <c r="AU50" s="632" t="str">
        <f t="shared" si="119"/>
        <v/>
      </c>
      <c r="AV50" s="631" t="str">
        <f t="shared" si="119"/>
        <v/>
      </c>
      <c r="AW50" s="632" t="str">
        <f t="shared" si="119"/>
        <v/>
      </c>
      <c r="AX50" s="631" t="str">
        <f t="shared" si="119"/>
        <v/>
      </c>
      <c r="AY50" s="632" t="str">
        <f t="shared" si="119"/>
        <v/>
      </c>
      <c r="AZ50" s="631" t="str">
        <f t="shared" si="119"/>
        <v/>
      </c>
      <c r="BA50" s="632" t="str">
        <f t="shared" si="119"/>
        <v/>
      </c>
      <c r="BB50" s="631" t="str">
        <f t="shared" si="119"/>
        <v/>
      </c>
      <c r="BC50" s="632" t="str">
        <f t="shared" si="119"/>
        <v/>
      </c>
      <c r="BD50" s="631" t="str">
        <f t="shared" si="119"/>
        <v/>
      </c>
      <c r="BE50" s="632" t="str">
        <f t="shared" si="114"/>
        <v/>
      </c>
      <c r="BF50" s="631" t="str">
        <f t="shared" si="114"/>
        <v/>
      </c>
      <c r="BG50" s="632" t="str">
        <f t="shared" si="114"/>
        <v/>
      </c>
      <c r="BH50" s="631" t="str">
        <f t="shared" si="114"/>
        <v/>
      </c>
      <c r="BI50" s="632" t="str">
        <f t="shared" si="114"/>
        <v/>
      </c>
      <c r="BJ50" s="544">
        <f t="shared" si="11"/>
        <v>0</v>
      </c>
      <c r="BK50" s="545">
        <f t="shared" si="12"/>
        <v>0</v>
      </c>
      <c r="BL50" s="544">
        <f t="shared" si="13"/>
        <v>0</v>
      </c>
      <c r="BM50" s="545">
        <f t="shared" si="14"/>
        <v>0</v>
      </c>
      <c r="BN50" s="544">
        <f t="shared" si="15"/>
        <v>0</v>
      </c>
      <c r="BO50" s="545">
        <f t="shared" si="16"/>
        <v>0</v>
      </c>
      <c r="BP50" s="544">
        <f t="shared" si="17"/>
        <v>0</v>
      </c>
      <c r="BQ50" s="545">
        <f t="shared" si="18"/>
        <v>0</v>
      </c>
      <c r="BR50" s="544">
        <f t="shared" si="19"/>
        <v>0</v>
      </c>
      <c r="BS50" s="545">
        <f t="shared" si="20"/>
        <v>0</v>
      </c>
      <c r="BT50" s="544">
        <f t="shared" si="21"/>
        <v>0</v>
      </c>
      <c r="BU50" s="545">
        <f t="shared" si="22"/>
        <v>0</v>
      </c>
      <c r="BV50" s="544">
        <f t="shared" si="23"/>
        <v>0</v>
      </c>
      <c r="BW50" s="545">
        <f t="shared" si="24"/>
        <v>0</v>
      </c>
      <c r="BX50" s="544">
        <f t="shared" si="25"/>
        <v>0</v>
      </c>
      <c r="BY50" s="545">
        <f t="shared" si="26"/>
        <v>0</v>
      </c>
      <c r="BZ50" s="544">
        <f t="shared" si="27"/>
        <v>0</v>
      </c>
      <c r="CA50" s="545">
        <f t="shared" si="28"/>
        <v>0</v>
      </c>
      <c r="CB50" s="544">
        <f t="shared" si="29"/>
        <v>0</v>
      </c>
      <c r="CC50" s="546">
        <f t="shared" si="30"/>
        <v>0</v>
      </c>
      <c r="CD50" s="547">
        <f t="shared" si="31"/>
        <v>15.1</v>
      </c>
      <c r="CE50" s="548">
        <f t="shared" si="32"/>
        <v>26.3</v>
      </c>
      <c r="CF50" s="547">
        <f t="shared" si="33"/>
        <v>13.5</v>
      </c>
      <c r="CG50" s="548">
        <f t="shared" si="34"/>
        <v>28.5</v>
      </c>
      <c r="CH50" s="547">
        <f t="shared" si="35"/>
        <v>14.3</v>
      </c>
      <c r="CI50" s="548">
        <f t="shared" si="36"/>
        <v>28.7</v>
      </c>
      <c r="CJ50" s="547">
        <f t="shared" si="37"/>
        <v>15.9</v>
      </c>
      <c r="CK50" s="548">
        <f t="shared" si="38"/>
        <v>32.9</v>
      </c>
      <c r="CL50" s="547">
        <f t="shared" si="39"/>
        <v>19</v>
      </c>
      <c r="CM50" s="548">
        <f t="shared" si="40"/>
        <v>35.4</v>
      </c>
      <c r="CN50" s="547">
        <f t="shared" si="41"/>
        <v>20</v>
      </c>
      <c r="CO50" s="548">
        <f t="shared" si="42"/>
        <v>33.9</v>
      </c>
      <c r="CP50" s="547">
        <f t="shared" si="43"/>
        <v>17.600000000000001</v>
      </c>
      <c r="CQ50" s="548">
        <f t="shared" si="44"/>
        <v>32.799999999999997</v>
      </c>
      <c r="CR50" s="547">
        <f t="shared" si="45"/>
        <v>20.100000000000001</v>
      </c>
      <c r="CS50" s="548">
        <f t="shared" si="46"/>
        <v>35.1</v>
      </c>
      <c r="CT50" s="547">
        <f t="shared" si="47"/>
        <v>20.7</v>
      </c>
      <c r="CU50" s="548">
        <f t="shared" si="48"/>
        <v>33.9</v>
      </c>
      <c r="CV50" s="547">
        <f t="shared" si="49"/>
        <v>19.7</v>
      </c>
      <c r="CW50" s="548">
        <f t="shared" si="50"/>
        <v>36.5</v>
      </c>
      <c r="CX50" s="547">
        <f t="shared" si="51"/>
        <v>13.1</v>
      </c>
      <c r="CY50" s="548">
        <f t="shared" si="52"/>
        <v>41.3</v>
      </c>
      <c r="CZ50" s="547">
        <f t="shared" si="53"/>
        <v>11.5</v>
      </c>
      <c r="DA50" s="548">
        <f t="shared" si="54"/>
        <v>43.5</v>
      </c>
      <c r="DB50" s="547">
        <f t="shared" si="55"/>
        <v>12.3</v>
      </c>
      <c r="DC50" s="548">
        <f t="shared" si="56"/>
        <v>43.7</v>
      </c>
      <c r="DD50" s="547">
        <f t="shared" si="57"/>
        <v>13.9</v>
      </c>
      <c r="DE50" s="548">
        <f t="shared" si="58"/>
        <v>47.9</v>
      </c>
      <c r="DF50" s="547">
        <f t="shared" si="59"/>
        <v>17</v>
      </c>
      <c r="DG50" s="548">
        <f t="shared" si="60"/>
        <v>50.4</v>
      </c>
      <c r="DH50" s="547">
        <f t="shared" si="61"/>
        <v>18</v>
      </c>
      <c r="DI50" s="548">
        <f t="shared" si="62"/>
        <v>48.9</v>
      </c>
      <c r="DJ50" s="547">
        <f t="shared" si="63"/>
        <v>15.600000000000001</v>
      </c>
      <c r="DK50" s="548">
        <f t="shared" si="64"/>
        <v>47.8</v>
      </c>
      <c r="DL50" s="547">
        <f t="shared" si="65"/>
        <v>18.100000000000001</v>
      </c>
      <c r="DM50" s="548">
        <f t="shared" si="66"/>
        <v>50.1</v>
      </c>
      <c r="DN50" s="547">
        <f t="shared" si="67"/>
        <v>18.7</v>
      </c>
      <c r="DO50" s="548">
        <f t="shared" si="68"/>
        <v>48.9</v>
      </c>
      <c r="DP50" s="547">
        <f t="shared" si="69"/>
        <v>17.7</v>
      </c>
      <c r="DQ50" s="548">
        <f t="shared" si="70"/>
        <v>51.5</v>
      </c>
      <c r="DR50" s="549">
        <f t="shared" si="71"/>
        <v>17</v>
      </c>
      <c r="DS50" s="550">
        <f t="shared" si="72"/>
        <v>9</v>
      </c>
      <c r="DT50" s="549">
        <f t="shared" si="73"/>
        <v>8</v>
      </c>
      <c r="DU50" s="550">
        <f t="shared" si="74"/>
        <v>8</v>
      </c>
      <c r="DV50" s="549">
        <f t="shared" si="75"/>
        <v>4</v>
      </c>
      <c r="DW50" s="550">
        <f t="shared" si="76"/>
        <v>4</v>
      </c>
      <c r="DX50" s="549">
        <f t="shared" si="77"/>
        <v>6</v>
      </c>
      <c r="DY50" s="550">
        <f t="shared" si="78"/>
        <v>8</v>
      </c>
      <c r="DZ50" s="549">
        <f t="shared" si="79"/>
        <v>5</v>
      </c>
      <c r="EA50" s="550">
        <f t="shared" si="80"/>
        <v>5</v>
      </c>
      <c r="EB50" s="549">
        <f t="shared" si="81"/>
        <v>5</v>
      </c>
      <c r="EC50" s="550">
        <f t="shared" si="82"/>
        <v>7</v>
      </c>
      <c r="ED50" s="549">
        <f t="shared" si="83"/>
        <v>9</v>
      </c>
      <c r="EE50" s="550">
        <f t="shared" si="84"/>
        <v>7</v>
      </c>
      <c r="EF50" s="549">
        <f t="shared" si="85"/>
        <v>8</v>
      </c>
      <c r="EG50" s="550">
        <f t="shared" si="86"/>
        <v>13</v>
      </c>
      <c r="EH50" s="549">
        <f t="shared" si="87"/>
        <v>13</v>
      </c>
      <c r="EI50" s="550">
        <f t="shared" si="88"/>
        <v>13</v>
      </c>
      <c r="EJ50" s="549">
        <f t="shared" si="89"/>
        <v>10</v>
      </c>
      <c r="EK50" s="550">
        <f t="shared" si="90"/>
        <v>5</v>
      </c>
      <c r="EL50" s="697">
        <f t="shared" si="91"/>
        <v>0</v>
      </c>
      <c r="EM50" s="698">
        <f t="shared" si="92"/>
        <v>0</v>
      </c>
      <c r="EN50" s="699">
        <f t="shared" si="93"/>
        <v>0</v>
      </c>
      <c r="EO50" s="698">
        <f t="shared" si="94"/>
        <v>0</v>
      </c>
      <c r="EP50" s="699">
        <f t="shared" si="95"/>
        <v>0</v>
      </c>
      <c r="EQ50" s="698">
        <f t="shared" si="96"/>
        <v>0</v>
      </c>
      <c r="ER50" s="699">
        <f t="shared" si="97"/>
        <v>0</v>
      </c>
      <c r="ES50" s="698">
        <f t="shared" si="98"/>
        <v>0</v>
      </c>
      <c r="ET50" s="699">
        <f t="shared" si="99"/>
        <v>0</v>
      </c>
      <c r="EU50" s="698">
        <f t="shared" si="100"/>
        <v>0</v>
      </c>
      <c r="EV50" s="699">
        <f t="shared" si="101"/>
        <v>0</v>
      </c>
      <c r="EW50" s="698">
        <f t="shared" si="102"/>
        <v>0</v>
      </c>
      <c r="EX50" s="699">
        <f t="shared" si="103"/>
        <v>0</v>
      </c>
      <c r="EY50" s="698">
        <f t="shared" si="104"/>
        <v>0</v>
      </c>
      <c r="EZ50" s="699">
        <f t="shared" si="105"/>
        <v>0</v>
      </c>
      <c r="FA50" s="698">
        <f t="shared" si="106"/>
        <v>0</v>
      </c>
      <c r="FB50" s="699">
        <f t="shared" si="107"/>
        <v>0</v>
      </c>
      <c r="FC50" s="698">
        <f t="shared" si="108"/>
        <v>0</v>
      </c>
      <c r="FD50" s="699">
        <f t="shared" si="109"/>
        <v>0</v>
      </c>
      <c r="FE50" s="700">
        <f t="shared" si="110"/>
        <v>0</v>
      </c>
      <c r="FU50" s="91" t="str">
        <f>Ст.прогноза!C47</f>
        <v>Северо-Кавказская</v>
      </c>
      <c r="FV50" s="91" t="str">
        <f>Ст.прогноза!D47</f>
        <v>Краснодарский</v>
      </c>
      <c r="FW50" s="117" t="str">
        <f t="shared" si="116"/>
        <v>Тихорецкая</v>
      </c>
      <c r="FX50" s="1293">
        <v>45.850099999999998</v>
      </c>
      <c r="FY50" s="1294">
        <v>40.115000000000002</v>
      </c>
      <c r="FZ50" s="1281">
        <f t="shared" si="112"/>
        <v>32.9</v>
      </c>
      <c r="GA50" s="1281">
        <f t="shared" si="117"/>
        <v>47.9</v>
      </c>
    </row>
    <row r="51" spans="1:183" x14ac:dyDescent="0.25">
      <c r="A51" t="s">
        <v>3414</v>
      </c>
      <c r="B51" t="s">
        <v>3407</v>
      </c>
      <c r="C51">
        <v>7</v>
      </c>
      <c r="D51">
        <v>7</v>
      </c>
      <c r="E51">
        <v>4</v>
      </c>
      <c r="F51">
        <v>0</v>
      </c>
      <c r="G51">
        <v>3</v>
      </c>
      <c r="H51">
        <v>10</v>
      </c>
      <c r="I51">
        <v>2</v>
      </c>
      <c r="J51">
        <v>7</v>
      </c>
      <c r="K51">
        <v>10</v>
      </c>
      <c r="L51">
        <v>7</v>
      </c>
      <c r="M51">
        <v>3</v>
      </c>
      <c r="N51">
        <v>7</v>
      </c>
      <c r="O51">
        <v>10</v>
      </c>
      <c r="P51">
        <v>7</v>
      </c>
      <c r="Q51">
        <v>5</v>
      </c>
      <c r="R51">
        <v>10</v>
      </c>
      <c r="S51">
        <v>6</v>
      </c>
      <c r="T51">
        <v>10</v>
      </c>
      <c r="U51">
        <v>10</v>
      </c>
      <c r="V51">
        <v>10</v>
      </c>
      <c r="AK51" s="1122">
        <f t="shared" si="8"/>
        <v>43682.875</v>
      </c>
      <c r="AM51" s="517">
        <v>51</v>
      </c>
      <c r="AN51" s="543">
        <f>Ст.прогноза!B48</f>
        <v>46</v>
      </c>
      <c r="AO51" s="117" t="str">
        <f>Ст.прогноза!E48</f>
        <v>Новороссийск</v>
      </c>
      <c r="AP51" s="631" t="str">
        <f t="shared" si="119"/>
        <v>·</v>
      </c>
      <c r="AQ51" s="632" t="str">
        <f t="shared" si="119"/>
        <v/>
      </c>
      <c r="AR51" s="631" t="str">
        <f t="shared" si="119"/>
        <v/>
      </c>
      <c r="AS51" s="632" t="str">
        <f t="shared" si="119"/>
        <v/>
      </c>
      <c r="AT51" s="631" t="str">
        <f t="shared" si="119"/>
        <v/>
      </c>
      <c r="AU51" s="632" t="str">
        <f t="shared" si="119"/>
        <v/>
      </c>
      <c r="AV51" s="631" t="str">
        <f t="shared" si="119"/>
        <v/>
      </c>
      <c r="AW51" s="632" t="str">
        <f t="shared" si="119"/>
        <v/>
      </c>
      <c r="AX51" s="631" t="str">
        <f t="shared" si="119"/>
        <v/>
      </c>
      <c r="AY51" s="632" t="str">
        <f t="shared" si="119"/>
        <v/>
      </c>
      <c r="AZ51" s="631" t="str">
        <f t="shared" si="119"/>
        <v/>
      </c>
      <c r="BA51" s="632" t="str">
        <f t="shared" si="119"/>
        <v/>
      </c>
      <c r="BB51" s="631" t="str">
        <f t="shared" si="119"/>
        <v/>
      </c>
      <c r="BC51" s="632" t="str">
        <f t="shared" si="119"/>
        <v/>
      </c>
      <c r="BD51" s="631" t="str">
        <f t="shared" si="119"/>
        <v/>
      </c>
      <c r="BE51" s="632" t="str">
        <f t="shared" si="114"/>
        <v/>
      </c>
      <c r="BF51" s="631" t="str">
        <f t="shared" si="114"/>
        <v/>
      </c>
      <c r="BG51" s="632" t="str">
        <f t="shared" si="114"/>
        <v/>
      </c>
      <c r="BH51" s="631" t="str">
        <f t="shared" si="114"/>
        <v/>
      </c>
      <c r="BI51" s="632" t="str">
        <f t="shared" si="114"/>
        <v/>
      </c>
      <c r="BJ51" s="544">
        <f t="shared" si="11"/>
        <v>2</v>
      </c>
      <c r="BK51" s="545">
        <f t="shared" si="12"/>
        <v>0</v>
      </c>
      <c r="BL51" s="544">
        <f t="shared" si="13"/>
        <v>0</v>
      </c>
      <c r="BM51" s="545">
        <f t="shared" si="14"/>
        <v>0</v>
      </c>
      <c r="BN51" s="544">
        <f t="shared" si="15"/>
        <v>0</v>
      </c>
      <c r="BO51" s="545">
        <f t="shared" si="16"/>
        <v>0</v>
      </c>
      <c r="BP51" s="544">
        <f t="shared" si="17"/>
        <v>0</v>
      </c>
      <c r="BQ51" s="545">
        <f t="shared" si="18"/>
        <v>0</v>
      </c>
      <c r="BR51" s="544">
        <f t="shared" si="19"/>
        <v>0</v>
      </c>
      <c r="BS51" s="545">
        <f t="shared" si="20"/>
        <v>0</v>
      </c>
      <c r="BT51" s="544">
        <f t="shared" si="21"/>
        <v>0</v>
      </c>
      <c r="BU51" s="545">
        <f t="shared" si="22"/>
        <v>0</v>
      </c>
      <c r="BV51" s="544">
        <f t="shared" si="23"/>
        <v>0</v>
      </c>
      <c r="BW51" s="545">
        <f t="shared" si="24"/>
        <v>0</v>
      </c>
      <c r="BX51" s="544">
        <f t="shared" si="25"/>
        <v>0</v>
      </c>
      <c r="BY51" s="545">
        <f t="shared" si="26"/>
        <v>0</v>
      </c>
      <c r="BZ51" s="544">
        <f t="shared" si="27"/>
        <v>0</v>
      </c>
      <c r="CA51" s="545">
        <f t="shared" si="28"/>
        <v>0</v>
      </c>
      <c r="CB51" s="544">
        <f t="shared" si="29"/>
        <v>0</v>
      </c>
      <c r="CC51" s="546">
        <f t="shared" si="30"/>
        <v>0</v>
      </c>
      <c r="CD51" s="547">
        <f t="shared" si="31"/>
        <v>18.399999999999999</v>
      </c>
      <c r="CE51" s="548">
        <f t="shared" si="32"/>
        <v>25.1</v>
      </c>
      <c r="CF51" s="547">
        <f t="shared" si="33"/>
        <v>18.600000000000001</v>
      </c>
      <c r="CG51" s="548">
        <f t="shared" si="34"/>
        <v>26.5</v>
      </c>
      <c r="CH51" s="547">
        <f t="shared" si="35"/>
        <v>18.600000000000001</v>
      </c>
      <c r="CI51" s="548">
        <f t="shared" si="36"/>
        <v>27.7</v>
      </c>
      <c r="CJ51" s="547">
        <f t="shared" si="37"/>
        <v>19.399999999999999</v>
      </c>
      <c r="CK51" s="548">
        <f t="shared" si="38"/>
        <v>30.5</v>
      </c>
      <c r="CL51" s="547">
        <f t="shared" si="39"/>
        <v>20.9</v>
      </c>
      <c r="CM51" s="548">
        <f t="shared" si="40"/>
        <v>31.4</v>
      </c>
      <c r="CN51" s="547">
        <f t="shared" si="41"/>
        <v>21.9</v>
      </c>
      <c r="CO51" s="548">
        <f t="shared" si="42"/>
        <v>30.7</v>
      </c>
      <c r="CP51" s="547">
        <f t="shared" si="43"/>
        <v>20.2</v>
      </c>
      <c r="CQ51" s="548">
        <f t="shared" si="44"/>
        <v>32.4</v>
      </c>
      <c r="CR51" s="547">
        <f t="shared" si="45"/>
        <v>21.5</v>
      </c>
      <c r="CS51" s="548">
        <f t="shared" si="46"/>
        <v>34</v>
      </c>
      <c r="CT51" s="547">
        <f t="shared" si="47"/>
        <v>22.4</v>
      </c>
      <c r="CU51" s="548">
        <f t="shared" si="48"/>
        <v>33.5</v>
      </c>
      <c r="CV51" s="547">
        <f t="shared" si="49"/>
        <v>21.5</v>
      </c>
      <c r="CW51" s="548">
        <f t="shared" si="50"/>
        <v>33.5</v>
      </c>
      <c r="CX51" s="547">
        <f t="shared" si="51"/>
        <v>16.399999999999999</v>
      </c>
      <c r="CY51" s="548">
        <f t="shared" si="52"/>
        <v>40.1</v>
      </c>
      <c r="CZ51" s="547">
        <f t="shared" si="53"/>
        <v>16.600000000000001</v>
      </c>
      <c r="DA51" s="548">
        <f t="shared" si="54"/>
        <v>41.5</v>
      </c>
      <c r="DB51" s="547">
        <f t="shared" si="55"/>
        <v>16.600000000000001</v>
      </c>
      <c r="DC51" s="548">
        <f t="shared" si="56"/>
        <v>42.7</v>
      </c>
      <c r="DD51" s="547">
        <f t="shared" si="57"/>
        <v>17.399999999999999</v>
      </c>
      <c r="DE51" s="548">
        <f t="shared" si="58"/>
        <v>45.5</v>
      </c>
      <c r="DF51" s="547">
        <f t="shared" si="59"/>
        <v>18.899999999999999</v>
      </c>
      <c r="DG51" s="548">
        <f t="shared" si="60"/>
        <v>46.4</v>
      </c>
      <c r="DH51" s="547">
        <f t="shared" si="61"/>
        <v>19.899999999999999</v>
      </c>
      <c r="DI51" s="548">
        <f t="shared" si="62"/>
        <v>45.7</v>
      </c>
      <c r="DJ51" s="547">
        <f t="shared" si="63"/>
        <v>18.2</v>
      </c>
      <c r="DK51" s="548">
        <f t="shared" si="64"/>
        <v>47.4</v>
      </c>
      <c r="DL51" s="547">
        <f t="shared" si="65"/>
        <v>19.5</v>
      </c>
      <c r="DM51" s="548">
        <f t="shared" si="66"/>
        <v>49</v>
      </c>
      <c r="DN51" s="547">
        <f t="shared" si="67"/>
        <v>20.399999999999999</v>
      </c>
      <c r="DO51" s="548">
        <f t="shared" si="68"/>
        <v>46.5</v>
      </c>
      <c r="DP51" s="547">
        <f t="shared" si="69"/>
        <v>19.5</v>
      </c>
      <c r="DQ51" s="548">
        <f t="shared" si="70"/>
        <v>48.5</v>
      </c>
      <c r="DR51" s="549">
        <f t="shared" si="71"/>
        <v>9</v>
      </c>
      <c r="DS51" s="550">
        <f t="shared" si="72"/>
        <v>9</v>
      </c>
      <c r="DT51" s="549">
        <f t="shared" si="73"/>
        <v>4.5999999999999996</v>
      </c>
      <c r="DU51" s="550">
        <f t="shared" si="74"/>
        <v>6</v>
      </c>
      <c r="DV51" s="549">
        <f t="shared" si="75"/>
        <v>11</v>
      </c>
      <c r="DW51" s="550">
        <f t="shared" si="76"/>
        <v>10</v>
      </c>
      <c r="DX51" s="549">
        <f t="shared" si="77"/>
        <v>16</v>
      </c>
      <c r="DY51" s="550">
        <f t="shared" si="78"/>
        <v>16</v>
      </c>
      <c r="DZ51" s="549">
        <f t="shared" si="79"/>
        <v>14</v>
      </c>
      <c r="EA51" s="550">
        <f t="shared" si="80"/>
        <v>10</v>
      </c>
      <c r="EB51" s="549">
        <f t="shared" si="81"/>
        <v>4</v>
      </c>
      <c r="EC51" s="550">
        <f t="shared" si="82"/>
        <v>13</v>
      </c>
      <c r="ED51" s="549">
        <f t="shared" si="83"/>
        <v>20</v>
      </c>
      <c r="EE51" s="550">
        <f t="shared" si="84"/>
        <v>20</v>
      </c>
      <c r="EF51" s="549">
        <f t="shared" si="85"/>
        <v>14</v>
      </c>
      <c r="EG51" s="550">
        <f t="shared" si="86"/>
        <v>16</v>
      </c>
      <c r="EH51" s="549">
        <f t="shared" si="87"/>
        <v>25</v>
      </c>
      <c r="EI51" s="550">
        <f t="shared" si="88"/>
        <v>25</v>
      </c>
      <c r="EJ51" s="549">
        <f t="shared" si="89"/>
        <v>16</v>
      </c>
      <c r="EK51" s="550">
        <f t="shared" si="90"/>
        <v>8</v>
      </c>
      <c r="EL51" s="697">
        <f t="shared" si="91"/>
        <v>0</v>
      </c>
      <c r="EM51" s="698">
        <f t="shared" si="92"/>
        <v>0</v>
      </c>
      <c r="EN51" s="699">
        <f t="shared" si="93"/>
        <v>0</v>
      </c>
      <c r="EO51" s="698">
        <f t="shared" si="94"/>
        <v>0</v>
      </c>
      <c r="EP51" s="699">
        <f t="shared" si="95"/>
        <v>0</v>
      </c>
      <c r="EQ51" s="698">
        <f t="shared" si="96"/>
        <v>0</v>
      </c>
      <c r="ER51" s="699">
        <f t="shared" si="97"/>
        <v>0</v>
      </c>
      <c r="ES51" s="698">
        <f t="shared" si="98"/>
        <v>0</v>
      </c>
      <c r="ET51" s="699">
        <f t="shared" si="99"/>
        <v>0</v>
      </c>
      <c r="EU51" s="698">
        <f t="shared" si="100"/>
        <v>0</v>
      </c>
      <c r="EV51" s="699">
        <f t="shared" si="101"/>
        <v>0</v>
      </c>
      <c r="EW51" s="698">
        <f t="shared" si="102"/>
        <v>0</v>
      </c>
      <c r="EX51" s="699">
        <f t="shared" si="103"/>
        <v>0</v>
      </c>
      <c r="EY51" s="698">
        <f t="shared" si="104"/>
        <v>0</v>
      </c>
      <c r="EZ51" s="699">
        <f t="shared" si="105"/>
        <v>0</v>
      </c>
      <c r="FA51" s="698">
        <f t="shared" si="106"/>
        <v>0</v>
      </c>
      <c r="FB51" s="699">
        <f t="shared" si="107"/>
        <v>0</v>
      </c>
      <c r="FC51" s="698">
        <f t="shared" si="108"/>
        <v>0</v>
      </c>
      <c r="FD51" s="699">
        <f t="shared" si="109"/>
        <v>0</v>
      </c>
      <c r="FE51" s="700">
        <f t="shared" si="110"/>
        <v>0</v>
      </c>
      <c r="FU51" s="91" t="str">
        <f>Ст.прогноза!C48</f>
        <v>Северо-Кавказская</v>
      </c>
      <c r="FV51" s="91" t="str">
        <f>Ст.прогноза!D48</f>
        <v>Краснодарский</v>
      </c>
      <c r="FW51" s="117" t="str">
        <f t="shared" si="116"/>
        <v>Новороссийск</v>
      </c>
      <c r="FX51" s="1293">
        <v>44.735599999999998</v>
      </c>
      <c r="FY51" s="1294">
        <v>37.771999999999998</v>
      </c>
      <c r="FZ51" s="1281">
        <f t="shared" si="112"/>
        <v>30.5</v>
      </c>
      <c r="GA51" s="1281">
        <f t="shared" si="117"/>
        <v>45.5</v>
      </c>
    </row>
    <row r="52" spans="1:183" ht="13.8" thickBot="1" x14ac:dyDescent="0.3">
      <c r="A52" t="s">
        <v>3415</v>
      </c>
      <c r="B52" t="s">
        <v>3409</v>
      </c>
      <c r="C52">
        <v>7</v>
      </c>
      <c r="D52">
        <v>7</v>
      </c>
      <c r="E52">
        <v>1</v>
      </c>
      <c r="F52">
        <v>3</v>
      </c>
      <c r="G52">
        <v>7</v>
      </c>
      <c r="H52">
        <v>10</v>
      </c>
      <c r="I52">
        <v>1</v>
      </c>
      <c r="J52">
        <v>10</v>
      </c>
      <c r="K52">
        <v>10</v>
      </c>
      <c r="L52">
        <v>6</v>
      </c>
      <c r="M52">
        <v>1</v>
      </c>
      <c r="N52">
        <v>10</v>
      </c>
      <c r="O52">
        <v>9</v>
      </c>
      <c r="P52">
        <v>7</v>
      </c>
      <c r="Q52">
        <v>10</v>
      </c>
      <c r="R52">
        <v>9</v>
      </c>
      <c r="S52">
        <v>7</v>
      </c>
      <c r="T52">
        <v>10</v>
      </c>
      <c r="U52">
        <v>1</v>
      </c>
      <c r="V52">
        <v>10</v>
      </c>
      <c r="AK52" s="1122">
        <f t="shared" si="8"/>
        <v>43682.875</v>
      </c>
      <c r="AM52" s="517">
        <v>52</v>
      </c>
      <c r="AN52" s="543">
        <f>Ст.прогноза!B49</f>
        <v>47</v>
      </c>
      <c r="AO52" s="117" t="str">
        <f>Ст.прогноза!E49</f>
        <v>Туапсе-Сортировочая</v>
      </c>
      <c r="AP52" s="631" t="str">
        <f t="shared" si="119"/>
        <v/>
      </c>
      <c r="AQ52" s="632" t="str">
        <f t="shared" si="119"/>
        <v/>
      </c>
      <c r="AR52" s="631" t="str">
        <f t="shared" si="119"/>
        <v/>
      </c>
      <c r="AS52" s="632" t="str">
        <f t="shared" si="119"/>
        <v/>
      </c>
      <c r="AT52" s="631" t="str">
        <f t="shared" si="119"/>
        <v/>
      </c>
      <c r="AU52" s="632" t="str">
        <f t="shared" si="119"/>
        <v/>
      </c>
      <c r="AV52" s="631" t="str">
        <f t="shared" si="119"/>
        <v/>
      </c>
      <c r="AW52" s="632" t="str">
        <f t="shared" si="119"/>
        <v/>
      </c>
      <c r="AX52" s="631" t="str">
        <f t="shared" si="119"/>
        <v/>
      </c>
      <c r="AY52" s="632" t="str">
        <f t="shared" si="119"/>
        <v/>
      </c>
      <c r="AZ52" s="631" t="str">
        <f t="shared" si="119"/>
        <v/>
      </c>
      <c r="BA52" s="632" t="str">
        <f t="shared" si="119"/>
        <v/>
      </c>
      <c r="BB52" s="631" t="str">
        <f t="shared" si="119"/>
        <v/>
      </c>
      <c r="BC52" s="632" t="str">
        <f t="shared" si="119"/>
        <v/>
      </c>
      <c r="BD52" s="631" t="str">
        <f t="shared" si="119"/>
        <v/>
      </c>
      <c r="BE52" s="632" t="str">
        <f t="shared" si="114"/>
        <v/>
      </c>
      <c r="BF52" s="631" t="str">
        <f t="shared" si="114"/>
        <v/>
      </c>
      <c r="BG52" s="632" t="str">
        <f t="shared" si="114"/>
        <v/>
      </c>
      <c r="BH52" s="631" t="str">
        <f t="shared" si="114"/>
        <v/>
      </c>
      <c r="BI52" s="632" t="str">
        <f t="shared" si="114"/>
        <v/>
      </c>
      <c r="BJ52" s="544">
        <f t="shared" si="11"/>
        <v>0</v>
      </c>
      <c r="BK52" s="545">
        <f t="shared" si="12"/>
        <v>0</v>
      </c>
      <c r="BL52" s="544">
        <f t="shared" si="13"/>
        <v>0</v>
      </c>
      <c r="BM52" s="545">
        <f t="shared" si="14"/>
        <v>0</v>
      </c>
      <c r="BN52" s="544">
        <f t="shared" si="15"/>
        <v>0</v>
      </c>
      <c r="BO52" s="545">
        <f t="shared" si="16"/>
        <v>0</v>
      </c>
      <c r="BP52" s="544">
        <f t="shared" si="17"/>
        <v>0</v>
      </c>
      <c r="BQ52" s="545">
        <f t="shared" si="18"/>
        <v>0</v>
      </c>
      <c r="BR52" s="544">
        <f t="shared" si="19"/>
        <v>0</v>
      </c>
      <c r="BS52" s="545">
        <f t="shared" si="20"/>
        <v>0</v>
      </c>
      <c r="BT52" s="544">
        <f t="shared" si="21"/>
        <v>0</v>
      </c>
      <c r="BU52" s="545">
        <f t="shared" si="22"/>
        <v>0</v>
      </c>
      <c r="BV52" s="544">
        <f t="shared" si="23"/>
        <v>0</v>
      </c>
      <c r="BW52" s="545">
        <f t="shared" si="24"/>
        <v>0</v>
      </c>
      <c r="BX52" s="544">
        <f t="shared" si="25"/>
        <v>0</v>
      </c>
      <c r="BY52" s="545">
        <f t="shared" si="26"/>
        <v>0</v>
      </c>
      <c r="BZ52" s="544">
        <f t="shared" si="27"/>
        <v>0</v>
      </c>
      <c r="CA52" s="545">
        <f t="shared" si="28"/>
        <v>0</v>
      </c>
      <c r="CB52" s="544">
        <f t="shared" si="29"/>
        <v>0</v>
      </c>
      <c r="CC52" s="546">
        <f t="shared" si="30"/>
        <v>0</v>
      </c>
      <c r="CD52" s="547">
        <f t="shared" si="31"/>
        <v>18.399999999999999</v>
      </c>
      <c r="CE52" s="548">
        <f t="shared" si="32"/>
        <v>24.3</v>
      </c>
      <c r="CF52" s="547">
        <f t="shared" si="33"/>
        <v>18.7</v>
      </c>
      <c r="CG52" s="548">
        <f t="shared" si="34"/>
        <v>25.2</v>
      </c>
      <c r="CH52" s="547">
        <f t="shared" si="35"/>
        <v>19.399999999999999</v>
      </c>
      <c r="CI52" s="548">
        <f t="shared" si="36"/>
        <v>27.5</v>
      </c>
      <c r="CJ52" s="547">
        <f t="shared" si="37"/>
        <v>20.399999999999999</v>
      </c>
      <c r="CK52" s="548">
        <f t="shared" si="38"/>
        <v>27.5</v>
      </c>
      <c r="CL52" s="547">
        <f t="shared" si="39"/>
        <v>22.1</v>
      </c>
      <c r="CM52" s="548">
        <f t="shared" si="40"/>
        <v>28.9</v>
      </c>
      <c r="CN52" s="547">
        <f t="shared" si="41"/>
        <v>22.1</v>
      </c>
      <c r="CO52" s="548">
        <f t="shared" si="42"/>
        <v>28</v>
      </c>
      <c r="CP52" s="547">
        <f t="shared" si="43"/>
        <v>21.6</v>
      </c>
      <c r="CQ52" s="548">
        <f t="shared" si="44"/>
        <v>28.4</v>
      </c>
      <c r="CR52" s="547">
        <f t="shared" si="45"/>
        <v>22.4</v>
      </c>
      <c r="CS52" s="548">
        <f t="shared" si="46"/>
        <v>29.4</v>
      </c>
      <c r="CT52" s="547">
        <f t="shared" si="47"/>
        <v>22.5</v>
      </c>
      <c r="CU52" s="548">
        <f t="shared" si="48"/>
        <v>29</v>
      </c>
      <c r="CV52" s="547">
        <f t="shared" si="49"/>
        <v>22.2</v>
      </c>
      <c r="CW52" s="548">
        <f t="shared" si="50"/>
        <v>29.1</v>
      </c>
      <c r="CX52" s="547">
        <f t="shared" si="51"/>
        <v>16.399999999999999</v>
      </c>
      <c r="CY52" s="548">
        <f t="shared" si="52"/>
        <v>39.299999999999997</v>
      </c>
      <c r="CZ52" s="547">
        <f t="shared" si="53"/>
        <v>16.7</v>
      </c>
      <c r="DA52" s="548">
        <f t="shared" si="54"/>
        <v>40.200000000000003</v>
      </c>
      <c r="DB52" s="547">
        <f t="shared" si="55"/>
        <v>17.399999999999999</v>
      </c>
      <c r="DC52" s="548">
        <f t="shared" si="56"/>
        <v>42.5</v>
      </c>
      <c r="DD52" s="547">
        <f t="shared" si="57"/>
        <v>18.399999999999999</v>
      </c>
      <c r="DE52" s="548">
        <f t="shared" si="58"/>
        <v>42.5</v>
      </c>
      <c r="DF52" s="547">
        <f t="shared" si="59"/>
        <v>20.100000000000001</v>
      </c>
      <c r="DG52" s="548">
        <f t="shared" si="60"/>
        <v>43.9</v>
      </c>
      <c r="DH52" s="547">
        <f t="shared" si="61"/>
        <v>20.100000000000001</v>
      </c>
      <c r="DI52" s="548">
        <f t="shared" si="62"/>
        <v>43</v>
      </c>
      <c r="DJ52" s="547">
        <f t="shared" si="63"/>
        <v>19.600000000000001</v>
      </c>
      <c r="DK52" s="548">
        <f t="shared" si="64"/>
        <v>43.4</v>
      </c>
      <c r="DL52" s="547">
        <f t="shared" si="65"/>
        <v>20.399999999999999</v>
      </c>
      <c r="DM52" s="548">
        <f t="shared" si="66"/>
        <v>44.4</v>
      </c>
      <c r="DN52" s="547">
        <f t="shared" si="67"/>
        <v>20.5</v>
      </c>
      <c r="DO52" s="548">
        <f t="shared" si="68"/>
        <v>44</v>
      </c>
      <c r="DP52" s="547">
        <f t="shared" si="69"/>
        <v>20.2</v>
      </c>
      <c r="DQ52" s="548">
        <f t="shared" si="70"/>
        <v>44.1</v>
      </c>
      <c r="DR52" s="549">
        <f t="shared" si="71"/>
        <v>8</v>
      </c>
      <c r="DS52" s="550">
        <f t="shared" si="72"/>
        <v>6</v>
      </c>
      <c r="DT52" s="549">
        <f t="shared" si="73"/>
        <v>4</v>
      </c>
      <c r="DU52" s="550">
        <f t="shared" si="74"/>
        <v>6</v>
      </c>
      <c r="DV52" s="549">
        <f t="shared" si="75"/>
        <v>6</v>
      </c>
      <c r="DW52" s="550">
        <f t="shared" si="76"/>
        <v>11</v>
      </c>
      <c r="DX52" s="549">
        <f t="shared" si="77"/>
        <v>5</v>
      </c>
      <c r="DY52" s="550">
        <f t="shared" si="78"/>
        <v>6</v>
      </c>
      <c r="DZ52" s="549">
        <f t="shared" si="79"/>
        <v>6</v>
      </c>
      <c r="EA52" s="550">
        <f t="shared" si="80"/>
        <v>6</v>
      </c>
      <c r="EB52" s="549">
        <f t="shared" si="81"/>
        <v>5</v>
      </c>
      <c r="EC52" s="550">
        <f t="shared" si="82"/>
        <v>8</v>
      </c>
      <c r="ED52" s="549">
        <f t="shared" si="83"/>
        <v>4</v>
      </c>
      <c r="EE52" s="550">
        <f t="shared" si="84"/>
        <v>7</v>
      </c>
      <c r="EF52" s="549">
        <f t="shared" si="85"/>
        <v>6</v>
      </c>
      <c r="EG52" s="550">
        <f t="shared" si="86"/>
        <v>7</v>
      </c>
      <c r="EH52" s="549">
        <f t="shared" si="87"/>
        <v>4</v>
      </c>
      <c r="EI52" s="550">
        <f t="shared" si="88"/>
        <v>6</v>
      </c>
      <c r="EJ52" s="549">
        <f t="shared" si="89"/>
        <v>4</v>
      </c>
      <c r="EK52" s="550">
        <f t="shared" si="90"/>
        <v>5</v>
      </c>
      <c r="EL52" s="697">
        <f t="shared" si="91"/>
        <v>0</v>
      </c>
      <c r="EM52" s="698">
        <f t="shared" si="92"/>
        <v>0</v>
      </c>
      <c r="EN52" s="699">
        <f t="shared" si="93"/>
        <v>0</v>
      </c>
      <c r="EO52" s="698">
        <f t="shared" si="94"/>
        <v>0</v>
      </c>
      <c r="EP52" s="699">
        <f t="shared" si="95"/>
        <v>0</v>
      </c>
      <c r="EQ52" s="698">
        <f t="shared" si="96"/>
        <v>0</v>
      </c>
      <c r="ER52" s="699">
        <f t="shared" si="97"/>
        <v>0</v>
      </c>
      <c r="ES52" s="698">
        <f t="shared" si="98"/>
        <v>0</v>
      </c>
      <c r="ET52" s="699">
        <f t="shared" si="99"/>
        <v>0</v>
      </c>
      <c r="EU52" s="698">
        <f t="shared" si="100"/>
        <v>0</v>
      </c>
      <c r="EV52" s="699">
        <f t="shared" si="101"/>
        <v>0</v>
      </c>
      <c r="EW52" s="698">
        <f t="shared" si="102"/>
        <v>0</v>
      </c>
      <c r="EX52" s="699">
        <f t="shared" si="103"/>
        <v>0</v>
      </c>
      <c r="EY52" s="698">
        <f t="shared" si="104"/>
        <v>0</v>
      </c>
      <c r="EZ52" s="699">
        <f t="shared" si="105"/>
        <v>0</v>
      </c>
      <c r="FA52" s="698">
        <f t="shared" si="106"/>
        <v>0</v>
      </c>
      <c r="FB52" s="699">
        <f t="shared" si="107"/>
        <v>0</v>
      </c>
      <c r="FC52" s="698">
        <f t="shared" si="108"/>
        <v>0</v>
      </c>
      <c r="FD52" s="699">
        <f t="shared" si="109"/>
        <v>0</v>
      </c>
      <c r="FE52" s="700">
        <f t="shared" si="110"/>
        <v>0</v>
      </c>
      <c r="FU52" s="1149" t="str">
        <f>Ст.прогноза!C49</f>
        <v>Северо-Кавказская</v>
      </c>
      <c r="FV52" s="1149" t="str">
        <f>Ст.прогноза!D49</f>
        <v>Краснодарский</v>
      </c>
      <c r="FW52" s="1105" t="str">
        <f t="shared" si="116"/>
        <v>Туапсе-Сортировочая</v>
      </c>
      <c r="FX52" s="1295">
        <v>44.097299999999997</v>
      </c>
      <c r="FY52" s="1296">
        <v>39.082999999999998</v>
      </c>
      <c r="FZ52" s="1281">
        <f t="shared" si="112"/>
        <v>27.5</v>
      </c>
      <c r="GA52" s="1281">
        <f t="shared" si="117"/>
        <v>42.5</v>
      </c>
    </row>
    <row r="53" spans="1:183" x14ac:dyDescent="0.25">
      <c r="A53" t="s">
        <v>3416</v>
      </c>
      <c r="B53" t="s">
        <v>3411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AK53" s="1122">
        <f t="shared" si="8"/>
        <v>43682.875</v>
      </c>
      <c r="AM53" s="517">
        <v>53</v>
      </c>
      <c r="AN53" s="543">
        <f>Ст.прогноза!B50</f>
        <v>48</v>
      </c>
      <c r="AO53" s="117" t="str">
        <f>Ст.прогноза!E50</f>
        <v>Воронеж</v>
      </c>
      <c r="AP53" s="631" t="str">
        <f t="shared" si="119"/>
        <v/>
      </c>
      <c r="AQ53" s="632" t="str">
        <f t="shared" si="119"/>
        <v>··</v>
      </c>
      <c r="AR53" s="631" t="str">
        <f t="shared" si="119"/>
        <v/>
      </c>
      <c r="AS53" s="632" t="str">
        <f t="shared" si="119"/>
        <v/>
      </c>
      <c r="AT53" s="631" t="str">
        <f t="shared" si="119"/>
        <v/>
      </c>
      <c r="AU53" s="632" t="str">
        <f t="shared" si="119"/>
        <v/>
      </c>
      <c r="AV53" s="631" t="str">
        <f t="shared" si="119"/>
        <v>·</v>
      </c>
      <c r="AW53" s="632" t="str">
        <f t="shared" si="119"/>
        <v>·</v>
      </c>
      <c r="AX53" s="631" t="str">
        <f t="shared" si="119"/>
        <v/>
      </c>
      <c r="AY53" s="632" t="str">
        <f t="shared" si="119"/>
        <v/>
      </c>
      <c r="AZ53" s="631" t="str">
        <f t="shared" si="119"/>
        <v/>
      </c>
      <c r="BA53" s="632" t="str">
        <f t="shared" si="119"/>
        <v/>
      </c>
      <c r="BB53" s="631" t="str">
        <f t="shared" si="119"/>
        <v/>
      </c>
      <c r="BC53" s="632" t="str">
        <f t="shared" si="119"/>
        <v/>
      </c>
      <c r="BD53" s="631" t="str">
        <f t="shared" si="119"/>
        <v/>
      </c>
      <c r="BE53" s="632" t="str">
        <f t="shared" si="114"/>
        <v/>
      </c>
      <c r="BF53" s="631" t="str">
        <f t="shared" si="114"/>
        <v/>
      </c>
      <c r="BG53" s="632" t="str">
        <f t="shared" si="114"/>
        <v/>
      </c>
      <c r="BH53" s="631" t="str">
        <f t="shared" si="114"/>
        <v>·</v>
      </c>
      <c r="BI53" s="632" t="str">
        <f t="shared" si="114"/>
        <v/>
      </c>
      <c r="BJ53" s="544">
        <f t="shared" si="11"/>
        <v>0</v>
      </c>
      <c r="BK53" s="545">
        <f t="shared" si="12"/>
        <v>3</v>
      </c>
      <c r="BL53" s="544">
        <f t="shared" si="13"/>
        <v>0</v>
      </c>
      <c r="BM53" s="545">
        <f t="shared" si="14"/>
        <v>0</v>
      </c>
      <c r="BN53" s="544">
        <f t="shared" si="15"/>
        <v>0</v>
      </c>
      <c r="BO53" s="545">
        <f t="shared" si="16"/>
        <v>0</v>
      </c>
      <c r="BP53" s="544">
        <f t="shared" si="17"/>
        <v>2</v>
      </c>
      <c r="BQ53" s="545">
        <f t="shared" si="18"/>
        <v>2</v>
      </c>
      <c r="BR53" s="544">
        <f t="shared" si="19"/>
        <v>0</v>
      </c>
      <c r="BS53" s="545">
        <f t="shared" si="20"/>
        <v>0</v>
      </c>
      <c r="BT53" s="544">
        <f t="shared" si="21"/>
        <v>0</v>
      </c>
      <c r="BU53" s="545">
        <f t="shared" si="22"/>
        <v>0</v>
      </c>
      <c r="BV53" s="544">
        <f t="shared" si="23"/>
        <v>0</v>
      </c>
      <c r="BW53" s="545">
        <f t="shared" si="24"/>
        <v>0</v>
      </c>
      <c r="BX53" s="544">
        <f t="shared" si="25"/>
        <v>0</v>
      </c>
      <c r="BY53" s="545">
        <f t="shared" si="26"/>
        <v>0</v>
      </c>
      <c r="BZ53" s="544">
        <f t="shared" si="27"/>
        <v>0</v>
      </c>
      <c r="CA53" s="545">
        <f t="shared" si="28"/>
        <v>0</v>
      </c>
      <c r="CB53" s="544">
        <f t="shared" si="29"/>
        <v>1</v>
      </c>
      <c r="CC53" s="546">
        <f t="shared" si="30"/>
        <v>0</v>
      </c>
      <c r="CD53" s="547">
        <f t="shared" si="31"/>
        <v>9</v>
      </c>
      <c r="CE53" s="548">
        <f t="shared" si="32"/>
        <v>19.100000000000001</v>
      </c>
      <c r="CF53" s="547">
        <f t="shared" si="33"/>
        <v>10</v>
      </c>
      <c r="CG53" s="548">
        <f t="shared" si="34"/>
        <v>20.8</v>
      </c>
      <c r="CH53" s="547">
        <f t="shared" si="35"/>
        <v>10.4</v>
      </c>
      <c r="CI53" s="548">
        <f t="shared" si="36"/>
        <v>24.4</v>
      </c>
      <c r="CJ53" s="547">
        <f t="shared" si="37"/>
        <v>15.5</v>
      </c>
      <c r="CK53" s="548">
        <f t="shared" si="38"/>
        <v>26</v>
      </c>
      <c r="CL53" s="547">
        <f t="shared" si="39"/>
        <v>18.100000000000001</v>
      </c>
      <c r="CM53" s="548">
        <f t="shared" si="40"/>
        <v>26.8</v>
      </c>
      <c r="CN53" s="547">
        <f t="shared" si="41"/>
        <v>12.7</v>
      </c>
      <c r="CO53" s="548">
        <f t="shared" si="42"/>
        <v>23.8</v>
      </c>
      <c r="CP53" s="547">
        <f t="shared" si="43"/>
        <v>13.3</v>
      </c>
      <c r="CQ53" s="548">
        <f t="shared" si="44"/>
        <v>22.1</v>
      </c>
      <c r="CR53" s="547">
        <f t="shared" si="45"/>
        <v>13.2</v>
      </c>
      <c r="CS53" s="548">
        <f t="shared" si="46"/>
        <v>26.9</v>
      </c>
      <c r="CT53" s="547">
        <f t="shared" si="47"/>
        <v>14</v>
      </c>
      <c r="CU53" s="548">
        <f t="shared" si="48"/>
        <v>26.7</v>
      </c>
      <c r="CV53" s="547">
        <f t="shared" si="49"/>
        <v>17.5</v>
      </c>
      <c r="CW53" s="548">
        <f t="shared" si="50"/>
        <v>23.5</v>
      </c>
      <c r="CX53" s="547">
        <f t="shared" si="51"/>
        <v>7</v>
      </c>
      <c r="CY53" s="548">
        <f t="shared" si="52"/>
        <v>33.1</v>
      </c>
      <c r="CZ53" s="547">
        <f t="shared" si="53"/>
        <v>8</v>
      </c>
      <c r="DA53" s="548">
        <f t="shared" si="54"/>
        <v>34.799999999999997</v>
      </c>
      <c r="DB53" s="547">
        <f t="shared" si="55"/>
        <v>8.4</v>
      </c>
      <c r="DC53" s="548">
        <f t="shared" si="56"/>
        <v>39.4</v>
      </c>
      <c r="DD53" s="547">
        <f t="shared" si="57"/>
        <v>13.5</v>
      </c>
      <c r="DE53" s="548">
        <f t="shared" si="58"/>
        <v>26.3</v>
      </c>
      <c r="DF53" s="547">
        <f t="shared" si="59"/>
        <v>16.100000000000001</v>
      </c>
      <c r="DG53" s="548">
        <f t="shared" si="60"/>
        <v>39.799999999999997</v>
      </c>
      <c r="DH53" s="547">
        <f t="shared" si="61"/>
        <v>10.7</v>
      </c>
      <c r="DI53" s="548">
        <f t="shared" si="62"/>
        <v>38.799999999999997</v>
      </c>
      <c r="DJ53" s="547">
        <f t="shared" si="63"/>
        <v>11.3</v>
      </c>
      <c r="DK53" s="548">
        <f t="shared" si="64"/>
        <v>27.2</v>
      </c>
      <c r="DL53" s="547">
        <f t="shared" si="65"/>
        <v>11.2</v>
      </c>
      <c r="DM53" s="548">
        <f t="shared" si="66"/>
        <v>41.9</v>
      </c>
      <c r="DN53" s="547">
        <f t="shared" si="67"/>
        <v>12</v>
      </c>
      <c r="DO53" s="548">
        <f t="shared" si="68"/>
        <v>40.700000000000003</v>
      </c>
      <c r="DP53" s="547">
        <f t="shared" si="69"/>
        <v>15.5</v>
      </c>
      <c r="DQ53" s="548">
        <f t="shared" si="70"/>
        <v>33.5</v>
      </c>
      <c r="DR53" s="549">
        <f t="shared" si="71"/>
        <v>13</v>
      </c>
      <c r="DS53" s="550">
        <f t="shared" si="72"/>
        <v>11</v>
      </c>
      <c r="DT53" s="549">
        <f t="shared" si="73"/>
        <v>9</v>
      </c>
      <c r="DU53" s="550">
        <f t="shared" si="74"/>
        <v>8</v>
      </c>
      <c r="DV53" s="549">
        <f t="shared" si="75"/>
        <v>6</v>
      </c>
      <c r="DW53" s="550">
        <f t="shared" si="76"/>
        <v>7</v>
      </c>
      <c r="DX53" s="549">
        <f t="shared" si="77"/>
        <v>15</v>
      </c>
      <c r="DY53" s="550">
        <f t="shared" si="78"/>
        <v>20</v>
      </c>
      <c r="DZ53" s="549">
        <f t="shared" si="79"/>
        <v>15</v>
      </c>
      <c r="EA53" s="550">
        <f t="shared" si="80"/>
        <v>11</v>
      </c>
      <c r="EB53" s="549">
        <f t="shared" si="81"/>
        <v>8</v>
      </c>
      <c r="EC53" s="550">
        <f t="shared" si="82"/>
        <v>7</v>
      </c>
      <c r="ED53" s="549">
        <f t="shared" si="83"/>
        <v>9</v>
      </c>
      <c r="EE53" s="550">
        <f t="shared" si="84"/>
        <v>10</v>
      </c>
      <c r="EF53" s="549">
        <f t="shared" si="85"/>
        <v>8</v>
      </c>
      <c r="EG53" s="550">
        <f t="shared" si="86"/>
        <v>8</v>
      </c>
      <c r="EH53" s="549">
        <f t="shared" si="87"/>
        <v>5</v>
      </c>
      <c r="EI53" s="550">
        <f t="shared" si="88"/>
        <v>4</v>
      </c>
      <c r="EJ53" s="549">
        <f t="shared" si="89"/>
        <v>17</v>
      </c>
      <c r="EK53" s="550">
        <f t="shared" si="90"/>
        <v>8</v>
      </c>
      <c r="EL53" s="697">
        <f t="shared" si="91"/>
        <v>0</v>
      </c>
      <c r="EM53" s="698">
        <f t="shared" si="92"/>
        <v>0</v>
      </c>
      <c r="EN53" s="699">
        <f t="shared" si="93"/>
        <v>0</v>
      </c>
      <c r="EO53" s="698">
        <f t="shared" si="94"/>
        <v>0</v>
      </c>
      <c r="EP53" s="699">
        <f t="shared" si="95"/>
        <v>0</v>
      </c>
      <c r="EQ53" s="698">
        <f t="shared" si="96"/>
        <v>0</v>
      </c>
      <c r="ER53" s="699">
        <f t="shared" si="97"/>
        <v>0</v>
      </c>
      <c r="ES53" s="698">
        <f t="shared" si="98"/>
        <v>0</v>
      </c>
      <c r="ET53" s="699">
        <f t="shared" si="99"/>
        <v>0</v>
      </c>
      <c r="EU53" s="698">
        <f t="shared" si="100"/>
        <v>0</v>
      </c>
      <c r="EV53" s="699">
        <f t="shared" si="101"/>
        <v>0</v>
      </c>
      <c r="EW53" s="698">
        <f t="shared" si="102"/>
        <v>0</v>
      </c>
      <c r="EX53" s="699">
        <f t="shared" si="103"/>
        <v>0</v>
      </c>
      <c r="EY53" s="698">
        <f t="shared" si="104"/>
        <v>0</v>
      </c>
      <c r="EZ53" s="699">
        <f t="shared" si="105"/>
        <v>0</v>
      </c>
      <c r="FA53" s="698">
        <f t="shared" si="106"/>
        <v>0</v>
      </c>
      <c r="FB53" s="699">
        <f t="shared" si="107"/>
        <v>0</v>
      </c>
      <c r="FC53" s="698">
        <f t="shared" si="108"/>
        <v>0</v>
      </c>
      <c r="FD53" s="699">
        <f t="shared" si="109"/>
        <v>0</v>
      </c>
      <c r="FE53" s="700">
        <f t="shared" si="110"/>
        <v>0</v>
      </c>
      <c r="FU53" s="1145" t="str">
        <f>Ст.прогноза!C50</f>
        <v>Юго-Восточная</v>
      </c>
      <c r="FV53" s="1145" t="str">
        <f>Ст.прогноза!D50</f>
        <v>Лискинский</v>
      </c>
      <c r="FW53" s="1326" t="str">
        <f t="shared" si="116"/>
        <v>Воронеж</v>
      </c>
      <c r="FX53" s="1312">
        <v>51.7</v>
      </c>
      <c r="FY53" s="1312">
        <v>39.216999999999999</v>
      </c>
      <c r="FZ53" s="1281">
        <f t="shared" si="112"/>
        <v>26</v>
      </c>
      <c r="GA53" s="1281">
        <f t="shared" si="117"/>
        <v>26.3</v>
      </c>
    </row>
    <row r="54" spans="1:183" x14ac:dyDescent="0.25">
      <c r="AK54" s="1122">
        <f t="shared" si="8"/>
        <v>43682.875</v>
      </c>
      <c r="AM54" s="517">
        <v>54</v>
      </c>
      <c r="AN54" s="543">
        <f>Ст.прогноза!B51</f>
        <v>49</v>
      </c>
      <c r="AO54" s="117" t="str">
        <f>Ст.прогноза!E51</f>
        <v>Валуйки</v>
      </c>
      <c r="AP54" s="631" t="str">
        <f t="shared" si="119"/>
        <v/>
      </c>
      <c r="AQ54" s="632" t="str">
        <f t="shared" si="119"/>
        <v/>
      </c>
      <c r="AR54" s="631" t="str">
        <f t="shared" si="119"/>
        <v/>
      </c>
      <c r="AS54" s="632" t="str">
        <f t="shared" si="119"/>
        <v/>
      </c>
      <c r="AT54" s="631" t="str">
        <f t="shared" si="119"/>
        <v/>
      </c>
      <c r="AU54" s="632" t="str">
        <f t="shared" si="119"/>
        <v/>
      </c>
      <c r="AV54" s="631" t="str">
        <f t="shared" si="119"/>
        <v/>
      </c>
      <c r="AW54" s="632" t="str">
        <f t="shared" si="119"/>
        <v/>
      </c>
      <c r="AX54" s="631" t="str">
        <f t="shared" si="119"/>
        <v/>
      </c>
      <c r="AY54" s="632" t="str">
        <f t="shared" si="119"/>
        <v/>
      </c>
      <c r="AZ54" s="631" t="str">
        <f t="shared" si="119"/>
        <v/>
      </c>
      <c r="BA54" s="632" t="str">
        <f t="shared" si="119"/>
        <v/>
      </c>
      <c r="BB54" s="631" t="str">
        <f t="shared" si="119"/>
        <v/>
      </c>
      <c r="BC54" s="632" t="str">
        <f t="shared" si="119"/>
        <v/>
      </c>
      <c r="BD54" s="631" t="str">
        <f t="shared" si="119"/>
        <v/>
      </c>
      <c r="BE54" s="632" t="str">
        <f t="shared" ref="BE54:BE85" si="120">VLOOKUP(18&amp;$AO54,$A$6:$V$30000,BE$3,0)</f>
        <v/>
      </c>
      <c r="BF54" s="631" t="str">
        <f t="shared" ref="BF54:BI85" si="121">VLOOKUP(18&amp;$AO54,$A$6:$V$30000,BF$3,0)</f>
        <v/>
      </c>
      <c r="BG54" s="632" t="str">
        <f t="shared" si="121"/>
        <v/>
      </c>
      <c r="BH54" s="631" t="str">
        <f t="shared" si="121"/>
        <v/>
      </c>
      <c r="BI54" s="632" t="str">
        <f t="shared" si="121"/>
        <v>·</v>
      </c>
      <c r="BJ54" s="544">
        <f t="shared" si="11"/>
        <v>0</v>
      </c>
      <c r="BK54" s="545">
        <f t="shared" si="12"/>
        <v>0</v>
      </c>
      <c r="BL54" s="544">
        <f t="shared" si="13"/>
        <v>0</v>
      </c>
      <c r="BM54" s="545">
        <f t="shared" si="14"/>
        <v>0</v>
      </c>
      <c r="BN54" s="544">
        <f t="shared" si="15"/>
        <v>0</v>
      </c>
      <c r="BO54" s="545">
        <f t="shared" si="16"/>
        <v>0</v>
      </c>
      <c r="BP54" s="544">
        <f t="shared" si="17"/>
        <v>0</v>
      </c>
      <c r="BQ54" s="545">
        <f t="shared" si="18"/>
        <v>0</v>
      </c>
      <c r="BR54" s="544">
        <f t="shared" si="19"/>
        <v>0</v>
      </c>
      <c r="BS54" s="545">
        <f t="shared" si="20"/>
        <v>0</v>
      </c>
      <c r="BT54" s="544">
        <f t="shared" si="21"/>
        <v>0</v>
      </c>
      <c r="BU54" s="545">
        <f t="shared" si="22"/>
        <v>0</v>
      </c>
      <c r="BV54" s="544">
        <f t="shared" si="23"/>
        <v>0</v>
      </c>
      <c r="BW54" s="545">
        <f t="shared" si="24"/>
        <v>0</v>
      </c>
      <c r="BX54" s="544">
        <f t="shared" si="25"/>
        <v>0</v>
      </c>
      <c r="BY54" s="545">
        <f t="shared" si="26"/>
        <v>0</v>
      </c>
      <c r="BZ54" s="544">
        <f t="shared" si="27"/>
        <v>0</v>
      </c>
      <c r="CA54" s="545">
        <f t="shared" si="28"/>
        <v>0</v>
      </c>
      <c r="CB54" s="544">
        <f t="shared" si="29"/>
        <v>0</v>
      </c>
      <c r="CC54" s="546">
        <f t="shared" si="30"/>
        <v>1</v>
      </c>
      <c r="CD54" s="547">
        <f t="shared" si="31"/>
        <v>9.1</v>
      </c>
      <c r="CE54" s="548">
        <f t="shared" si="32"/>
        <v>19.7</v>
      </c>
      <c r="CF54" s="547">
        <f t="shared" si="33"/>
        <v>10.7</v>
      </c>
      <c r="CG54" s="548">
        <f t="shared" si="34"/>
        <v>22.7</v>
      </c>
      <c r="CH54" s="547">
        <f t="shared" si="35"/>
        <v>10.9</v>
      </c>
      <c r="CI54" s="548">
        <f t="shared" si="36"/>
        <v>25.6</v>
      </c>
      <c r="CJ54" s="547">
        <f t="shared" si="37"/>
        <v>15.2</v>
      </c>
      <c r="CK54" s="548">
        <f t="shared" si="38"/>
        <v>29.6</v>
      </c>
      <c r="CL54" s="547">
        <f t="shared" si="39"/>
        <v>18.899999999999999</v>
      </c>
      <c r="CM54" s="548">
        <f t="shared" si="40"/>
        <v>28.9</v>
      </c>
      <c r="CN54" s="547">
        <f t="shared" si="41"/>
        <v>14</v>
      </c>
      <c r="CO54" s="548">
        <f t="shared" si="42"/>
        <v>24.8</v>
      </c>
      <c r="CP54" s="547">
        <f t="shared" si="43"/>
        <v>14</v>
      </c>
      <c r="CQ54" s="548">
        <f t="shared" si="44"/>
        <v>27.6</v>
      </c>
      <c r="CR54" s="547">
        <f t="shared" si="45"/>
        <v>14.3</v>
      </c>
      <c r="CS54" s="548">
        <f t="shared" si="46"/>
        <v>28.3</v>
      </c>
      <c r="CT54" s="547">
        <f t="shared" si="47"/>
        <v>14.7</v>
      </c>
      <c r="CU54" s="548">
        <f t="shared" si="48"/>
        <v>28.9</v>
      </c>
      <c r="CV54" s="547">
        <f t="shared" si="49"/>
        <v>17.7</v>
      </c>
      <c r="CW54" s="548">
        <f t="shared" si="50"/>
        <v>26.1</v>
      </c>
      <c r="CX54" s="547">
        <f t="shared" si="51"/>
        <v>7.1</v>
      </c>
      <c r="CY54" s="548">
        <f t="shared" si="52"/>
        <v>34.700000000000003</v>
      </c>
      <c r="CZ54" s="547">
        <f t="shared" si="53"/>
        <v>8.6999999999999993</v>
      </c>
      <c r="DA54" s="548">
        <f t="shared" si="54"/>
        <v>37.700000000000003</v>
      </c>
      <c r="DB54" s="547">
        <f t="shared" si="55"/>
        <v>8.9</v>
      </c>
      <c r="DC54" s="548">
        <f t="shared" si="56"/>
        <v>40.6</v>
      </c>
      <c r="DD54" s="547">
        <f t="shared" si="57"/>
        <v>13.2</v>
      </c>
      <c r="DE54" s="548">
        <f t="shared" si="58"/>
        <v>44.6</v>
      </c>
      <c r="DF54" s="547">
        <f t="shared" si="59"/>
        <v>16.899999999999999</v>
      </c>
      <c r="DG54" s="548">
        <f t="shared" si="60"/>
        <v>41.9</v>
      </c>
      <c r="DH54" s="547">
        <f t="shared" si="61"/>
        <v>12</v>
      </c>
      <c r="DI54" s="548">
        <f t="shared" si="62"/>
        <v>38.799999999999997</v>
      </c>
      <c r="DJ54" s="547">
        <f t="shared" si="63"/>
        <v>12</v>
      </c>
      <c r="DK54" s="548">
        <f t="shared" si="64"/>
        <v>41.6</v>
      </c>
      <c r="DL54" s="547">
        <f t="shared" si="65"/>
        <v>12.3</v>
      </c>
      <c r="DM54" s="548">
        <f t="shared" si="66"/>
        <v>43.3</v>
      </c>
      <c r="DN54" s="547">
        <f t="shared" si="67"/>
        <v>12.7</v>
      </c>
      <c r="DO54" s="548">
        <f t="shared" si="68"/>
        <v>43.9</v>
      </c>
      <c r="DP54" s="547">
        <f t="shared" si="69"/>
        <v>15.7</v>
      </c>
      <c r="DQ54" s="548">
        <f t="shared" si="70"/>
        <v>33.1</v>
      </c>
      <c r="DR54" s="549">
        <f t="shared" si="71"/>
        <v>13</v>
      </c>
      <c r="DS54" s="550">
        <f t="shared" si="72"/>
        <v>9</v>
      </c>
      <c r="DT54" s="549">
        <f t="shared" si="73"/>
        <v>6</v>
      </c>
      <c r="DU54" s="550">
        <f t="shared" si="74"/>
        <v>7</v>
      </c>
      <c r="DV54" s="549">
        <f t="shared" si="75"/>
        <v>5</v>
      </c>
      <c r="DW54" s="550">
        <f t="shared" si="76"/>
        <v>6</v>
      </c>
      <c r="DX54" s="549">
        <f t="shared" si="77"/>
        <v>12</v>
      </c>
      <c r="DY54" s="550">
        <f t="shared" si="78"/>
        <v>15</v>
      </c>
      <c r="DZ54" s="549">
        <f t="shared" si="79"/>
        <v>14</v>
      </c>
      <c r="EA54" s="550">
        <f t="shared" si="80"/>
        <v>8</v>
      </c>
      <c r="EB54" s="549">
        <f t="shared" si="81"/>
        <v>5</v>
      </c>
      <c r="EC54" s="550">
        <f t="shared" si="82"/>
        <v>4</v>
      </c>
      <c r="ED54" s="549">
        <f t="shared" si="83"/>
        <v>8</v>
      </c>
      <c r="EE54" s="550">
        <f t="shared" si="84"/>
        <v>8</v>
      </c>
      <c r="EF54" s="549">
        <f t="shared" si="85"/>
        <v>6</v>
      </c>
      <c r="EG54" s="550">
        <f t="shared" si="86"/>
        <v>8</v>
      </c>
      <c r="EH54" s="549">
        <f t="shared" si="87"/>
        <v>3</v>
      </c>
      <c r="EI54" s="550">
        <f t="shared" si="88"/>
        <v>4</v>
      </c>
      <c r="EJ54" s="549">
        <f t="shared" si="89"/>
        <v>14</v>
      </c>
      <c r="EK54" s="550">
        <f t="shared" si="90"/>
        <v>9</v>
      </c>
      <c r="EL54" s="697">
        <f t="shared" si="91"/>
        <v>0</v>
      </c>
      <c r="EM54" s="698">
        <f t="shared" si="92"/>
        <v>0</v>
      </c>
      <c r="EN54" s="699">
        <f t="shared" si="93"/>
        <v>0</v>
      </c>
      <c r="EO54" s="698">
        <f t="shared" si="94"/>
        <v>0</v>
      </c>
      <c r="EP54" s="699">
        <f t="shared" si="95"/>
        <v>0</v>
      </c>
      <c r="EQ54" s="698">
        <f t="shared" si="96"/>
        <v>0</v>
      </c>
      <c r="ER54" s="699">
        <f t="shared" si="97"/>
        <v>0</v>
      </c>
      <c r="ES54" s="698">
        <f t="shared" si="98"/>
        <v>0</v>
      </c>
      <c r="ET54" s="699">
        <f t="shared" si="99"/>
        <v>0</v>
      </c>
      <c r="EU54" s="698">
        <f t="shared" si="100"/>
        <v>0</v>
      </c>
      <c r="EV54" s="699">
        <f t="shared" si="101"/>
        <v>0</v>
      </c>
      <c r="EW54" s="698">
        <f t="shared" si="102"/>
        <v>0</v>
      </c>
      <c r="EX54" s="699">
        <f t="shared" si="103"/>
        <v>0</v>
      </c>
      <c r="EY54" s="698">
        <f t="shared" si="104"/>
        <v>0</v>
      </c>
      <c r="EZ54" s="699">
        <f t="shared" si="105"/>
        <v>0</v>
      </c>
      <c r="FA54" s="698">
        <f t="shared" si="106"/>
        <v>0</v>
      </c>
      <c r="FB54" s="699">
        <f t="shared" si="107"/>
        <v>0</v>
      </c>
      <c r="FC54" s="698">
        <f t="shared" si="108"/>
        <v>0</v>
      </c>
      <c r="FD54" s="699">
        <f t="shared" si="109"/>
        <v>0</v>
      </c>
      <c r="FE54" s="700">
        <f t="shared" si="110"/>
        <v>0</v>
      </c>
      <c r="FU54" s="91" t="str">
        <f>Ст.прогноза!C51</f>
        <v>Юго-Восточная</v>
      </c>
      <c r="FV54" s="91" t="str">
        <f>Ст.прогноза!D51</f>
        <v>Белгородский</v>
      </c>
      <c r="FW54" s="117" t="str">
        <f t="shared" si="116"/>
        <v>Валуйки</v>
      </c>
      <c r="FX54" s="1302">
        <v>50.216999999999999</v>
      </c>
      <c r="FY54" s="1303">
        <v>38.1</v>
      </c>
      <c r="FZ54" s="1281">
        <f t="shared" si="112"/>
        <v>29.6</v>
      </c>
      <c r="GA54" s="1281">
        <f t="shared" si="117"/>
        <v>44.6</v>
      </c>
    </row>
    <row r="55" spans="1:183" x14ac:dyDescent="0.25">
      <c r="AK55" s="1122">
        <f t="shared" si="8"/>
        <v>43682.875</v>
      </c>
      <c r="AM55" s="517">
        <v>55</v>
      </c>
      <c r="AN55" s="543">
        <f>Ст.прогноза!B52</f>
        <v>50</v>
      </c>
      <c r="AO55" s="117" t="str">
        <f>Ст.прогноза!E52</f>
        <v>Тамбов</v>
      </c>
      <c r="AP55" s="631" t="str">
        <f t="shared" si="119"/>
        <v/>
      </c>
      <c r="AQ55" s="632" t="str">
        <f t="shared" si="119"/>
        <v>·</v>
      </c>
      <c r="AR55" s="631" t="str">
        <f t="shared" si="119"/>
        <v>·</v>
      </c>
      <c r="AS55" s="632" t="str">
        <f t="shared" si="119"/>
        <v/>
      </c>
      <c r="AT55" s="631" t="str">
        <f t="shared" si="119"/>
        <v/>
      </c>
      <c r="AU55" s="632" t="str">
        <f t="shared" si="119"/>
        <v/>
      </c>
      <c r="AV55" s="631" t="str">
        <f t="shared" si="119"/>
        <v/>
      </c>
      <c r="AW55" s="632" t="str">
        <f t="shared" si="119"/>
        <v>·</v>
      </c>
      <c r="AX55" s="631" t="str">
        <f t="shared" si="119"/>
        <v>·</v>
      </c>
      <c r="AY55" s="632" t="str">
        <f t="shared" si="119"/>
        <v/>
      </c>
      <c r="AZ55" s="631" t="str">
        <f t="shared" si="119"/>
        <v/>
      </c>
      <c r="BA55" s="632" t="str">
        <f t="shared" si="119"/>
        <v/>
      </c>
      <c r="BB55" s="631" t="str">
        <f t="shared" si="119"/>
        <v/>
      </c>
      <c r="BC55" s="632" t="str">
        <f t="shared" si="119"/>
        <v>·</v>
      </c>
      <c r="BD55" s="631" t="str">
        <f t="shared" si="119"/>
        <v/>
      </c>
      <c r="BE55" s="632" t="str">
        <f t="shared" si="120"/>
        <v/>
      </c>
      <c r="BF55" s="631" t="str">
        <f t="shared" si="121"/>
        <v/>
      </c>
      <c r="BG55" s="632" t="str">
        <f t="shared" si="121"/>
        <v/>
      </c>
      <c r="BH55" s="631" t="str">
        <f t="shared" si="121"/>
        <v>·</v>
      </c>
      <c r="BI55" s="632" t="str">
        <f t="shared" si="121"/>
        <v>··</v>
      </c>
      <c r="BJ55" s="544">
        <f t="shared" si="11"/>
        <v>0</v>
      </c>
      <c r="BK55" s="545">
        <f t="shared" si="12"/>
        <v>2</v>
      </c>
      <c r="BL55" s="544">
        <f t="shared" si="13"/>
        <v>1</v>
      </c>
      <c r="BM55" s="545">
        <f t="shared" si="14"/>
        <v>0</v>
      </c>
      <c r="BN55" s="544">
        <f t="shared" si="15"/>
        <v>0</v>
      </c>
      <c r="BO55" s="545">
        <f t="shared" si="16"/>
        <v>0</v>
      </c>
      <c r="BP55" s="544">
        <f t="shared" si="17"/>
        <v>0</v>
      </c>
      <c r="BQ55" s="545">
        <f t="shared" si="18"/>
        <v>2</v>
      </c>
      <c r="BR55" s="544">
        <f t="shared" si="19"/>
        <v>2</v>
      </c>
      <c r="BS55" s="545">
        <f t="shared" si="20"/>
        <v>0</v>
      </c>
      <c r="BT55" s="544">
        <f t="shared" si="21"/>
        <v>0</v>
      </c>
      <c r="BU55" s="545">
        <f t="shared" si="22"/>
        <v>0</v>
      </c>
      <c r="BV55" s="544">
        <f t="shared" si="23"/>
        <v>0</v>
      </c>
      <c r="BW55" s="545">
        <f t="shared" si="24"/>
        <v>1</v>
      </c>
      <c r="BX55" s="544">
        <f t="shared" si="25"/>
        <v>0</v>
      </c>
      <c r="BY55" s="545">
        <f t="shared" si="26"/>
        <v>0</v>
      </c>
      <c r="BZ55" s="544">
        <f t="shared" si="27"/>
        <v>0</v>
      </c>
      <c r="CA55" s="545">
        <f t="shared" si="28"/>
        <v>0</v>
      </c>
      <c r="CB55" s="544">
        <f t="shared" si="29"/>
        <v>1</v>
      </c>
      <c r="CC55" s="546">
        <f t="shared" si="30"/>
        <v>3</v>
      </c>
      <c r="CD55" s="547">
        <f t="shared" si="31"/>
        <v>9.9</v>
      </c>
      <c r="CE55" s="548">
        <f t="shared" si="32"/>
        <v>18.399999999999999</v>
      </c>
      <c r="CF55" s="547">
        <f t="shared" si="33"/>
        <v>8.9</v>
      </c>
      <c r="CG55" s="548">
        <f t="shared" si="34"/>
        <v>19.8</v>
      </c>
      <c r="CH55" s="547">
        <f t="shared" si="35"/>
        <v>9.6</v>
      </c>
      <c r="CI55" s="548">
        <f t="shared" si="36"/>
        <v>23.6</v>
      </c>
      <c r="CJ55" s="547">
        <f t="shared" si="37"/>
        <v>13.7</v>
      </c>
      <c r="CK55" s="548">
        <f t="shared" si="38"/>
        <v>20.100000000000001</v>
      </c>
      <c r="CL55" s="547">
        <f t="shared" si="39"/>
        <v>18.2</v>
      </c>
      <c r="CM55" s="548">
        <f t="shared" si="40"/>
        <v>25.8</v>
      </c>
      <c r="CN55" s="547">
        <f t="shared" si="41"/>
        <v>11.1</v>
      </c>
      <c r="CO55" s="548">
        <f t="shared" si="42"/>
        <v>22.1</v>
      </c>
      <c r="CP55" s="547">
        <f t="shared" si="43"/>
        <v>11.6</v>
      </c>
      <c r="CQ55" s="548">
        <f t="shared" si="44"/>
        <v>18.7</v>
      </c>
      <c r="CR55" s="547">
        <f t="shared" si="45"/>
        <v>11.8</v>
      </c>
      <c r="CS55" s="548">
        <f t="shared" si="46"/>
        <v>24.7</v>
      </c>
      <c r="CT55" s="547">
        <f t="shared" si="47"/>
        <v>13.2</v>
      </c>
      <c r="CU55" s="548">
        <f t="shared" si="48"/>
        <v>26</v>
      </c>
      <c r="CV55" s="547">
        <f t="shared" si="49"/>
        <v>15.3</v>
      </c>
      <c r="CW55" s="548">
        <f t="shared" si="50"/>
        <v>23</v>
      </c>
      <c r="CX55" s="547">
        <f t="shared" si="51"/>
        <v>7.9</v>
      </c>
      <c r="CY55" s="548">
        <f t="shared" si="52"/>
        <v>31.4</v>
      </c>
      <c r="CZ55" s="547">
        <f t="shared" si="53"/>
        <v>6.9</v>
      </c>
      <c r="DA55" s="548">
        <f t="shared" si="54"/>
        <v>32.799999999999997</v>
      </c>
      <c r="DB55" s="547">
        <f t="shared" si="55"/>
        <v>7.6</v>
      </c>
      <c r="DC55" s="548">
        <f t="shared" si="56"/>
        <v>38.6</v>
      </c>
      <c r="DD55" s="547">
        <f t="shared" si="57"/>
        <v>11.7</v>
      </c>
      <c r="DE55" s="548">
        <f t="shared" si="58"/>
        <v>27.1</v>
      </c>
      <c r="DF55" s="547">
        <f t="shared" si="59"/>
        <v>16.2</v>
      </c>
      <c r="DG55" s="548">
        <f t="shared" si="60"/>
        <v>36.799999999999997</v>
      </c>
      <c r="DH55" s="547">
        <f t="shared" si="61"/>
        <v>9.1</v>
      </c>
      <c r="DI55" s="548">
        <f t="shared" si="62"/>
        <v>37.1</v>
      </c>
      <c r="DJ55" s="547">
        <f t="shared" si="63"/>
        <v>9.6</v>
      </c>
      <c r="DK55" s="548">
        <f t="shared" si="64"/>
        <v>21.2</v>
      </c>
      <c r="DL55" s="547">
        <f t="shared" si="65"/>
        <v>9.8000000000000007</v>
      </c>
      <c r="DM55" s="548">
        <f t="shared" si="66"/>
        <v>39.700000000000003</v>
      </c>
      <c r="DN55" s="547">
        <f t="shared" si="67"/>
        <v>11.2</v>
      </c>
      <c r="DO55" s="548">
        <f t="shared" si="68"/>
        <v>41</v>
      </c>
      <c r="DP55" s="547">
        <f t="shared" si="69"/>
        <v>13.3</v>
      </c>
      <c r="DQ55" s="548">
        <f t="shared" si="70"/>
        <v>29</v>
      </c>
      <c r="DR55" s="549">
        <f t="shared" si="71"/>
        <v>13</v>
      </c>
      <c r="DS55" s="550">
        <f t="shared" si="72"/>
        <v>13</v>
      </c>
      <c r="DT55" s="549">
        <f t="shared" si="73"/>
        <v>13</v>
      </c>
      <c r="DU55" s="550">
        <f t="shared" si="74"/>
        <v>11</v>
      </c>
      <c r="DV55" s="549">
        <f t="shared" si="75"/>
        <v>9</v>
      </c>
      <c r="DW55" s="550">
        <f t="shared" si="76"/>
        <v>8</v>
      </c>
      <c r="DX55" s="549">
        <f t="shared" si="77"/>
        <v>14</v>
      </c>
      <c r="DY55" s="550">
        <f t="shared" si="78"/>
        <v>13</v>
      </c>
      <c r="DZ55" s="549">
        <f t="shared" si="79"/>
        <v>19</v>
      </c>
      <c r="EA55" s="550">
        <f t="shared" si="80"/>
        <v>13</v>
      </c>
      <c r="EB55" s="549">
        <f t="shared" si="81"/>
        <v>12</v>
      </c>
      <c r="EC55" s="550">
        <f t="shared" si="82"/>
        <v>9</v>
      </c>
      <c r="ED55" s="549">
        <f t="shared" si="83"/>
        <v>6</v>
      </c>
      <c r="EE55" s="550">
        <f t="shared" si="84"/>
        <v>11</v>
      </c>
      <c r="EF55" s="549">
        <f t="shared" si="85"/>
        <v>10</v>
      </c>
      <c r="EG55" s="550">
        <f t="shared" si="86"/>
        <v>9</v>
      </c>
      <c r="EH55" s="549">
        <f t="shared" si="87"/>
        <v>7</v>
      </c>
      <c r="EI55" s="550">
        <f t="shared" si="88"/>
        <v>6</v>
      </c>
      <c r="EJ55" s="549">
        <f t="shared" si="89"/>
        <v>13</v>
      </c>
      <c r="EK55" s="550">
        <f t="shared" si="90"/>
        <v>10</v>
      </c>
      <c r="EL55" s="697">
        <f t="shared" si="91"/>
        <v>0</v>
      </c>
      <c r="EM55" s="698">
        <f t="shared" si="92"/>
        <v>0</v>
      </c>
      <c r="EN55" s="699">
        <f t="shared" si="93"/>
        <v>0</v>
      </c>
      <c r="EO55" s="698">
        <f t="shared" si="94"/>
        <v>0</v>
      </c>
      <c r="EP55" s="699">
        <f t="shared" si="95"/>
        <v>0</v>
      </c>
      <c r="EQ55" s="698">
        <f t="shared" si="96"/>
        <v>0</v>
      </c>
      <c r="ER55" s="699">
        <f t="shared" si="97"/>
        <v>0</v>
      </c>
      <c r="ES55" s="698">
        <f t="shared" si="98"/>
        <v>0</v>
      </c>
      <c r="ET55" s="699">
        <f t="shared" si="99"/>
        <v>0</v>
      </c>
      <c r="EU55" s="698">
        <f t="shared" si="100"/>
        <v>0</v>
      </c>
      <c r="EV55" s="699">
        <f t="shared" si="101"/>
        <v>0</v>
      </c>
      <c r="EW55" s="698">
        <f t="shared" si="102"/>
        <v>0</v>
      </c>
      <c r="EX55" s="699">
        <f t="shared" si="103"/>
        <v>0</v>
      </c>
      <c r="EY55" s="698">
        <f t="shared" si="104"/>
        <v>0</v>
      </c>
      <c r="EZ55" s="699">
        <f t="shared" si="105"/>
        <v>0</v>
      </c>
      <c r="FA55" s="698">
        <f t="shared" si="106"/>
        <v>0</v>
      </c>
      <c r="FB55" s="699">
        <f t="shared" si="107"/>
        <v>0</v>
      </c>
      <c r="FC55" s="698">
        <f t="shared" si="108"/>
        <v>0</v>
      </c>
      <c r="FD55" s="699">
        <f t="shared" si="109"/>
        <v>0</v>
      </c>
      <c r="FE55" s="700">
        <f t="shared" si="110"/>
        <v>0</v>
      </c>
      <c r="FU55" s="91" t="str">
        <f>Ст.прогноза!C52</f>
        <v>Юго-Восточная</v>
      </c>
      <c r="FV55" s="91" t="str">
        <f>Ст.прогноза!D52</f>
        <v>Мичуринский</v>
      </c>
      <c r="FW55" s="117" t="str">
        <f t="shared" si="116"/>
        <v>Тамбов</v>
      </c>
      <c r="FX55" s="1302">
        <v>52.8</v>
      </c>
      <c r="FY55" s="1303">
        <v>41.332999999999998</v>
      </c>
      <c r="FZ55" s="1281">
        <f t="shared" si="112"/>
        <v>20.100000000000001</v>
      </c>
      <c r="GA55" s="1281">
        <f t="shared" si="117"/>
        <v>27.1</v>
      </c>
    </row>
    <row r="56" spans="1:183" ht="13.8" thickBot="1" x14ac:dyDescent="0.3">
      <c r="AK56" s="1122">
        <f t="shared" si="8"/>
        <v>43682.875</v>
      </c>
      <c r="AM56" s="517">
        <v>56</v>
      </c>
      <c r="AN56" s="543">
        <f>Ст.прогноза!B53</f>
        <v>51</v>
      </c>
      <c r="AO56" s="117" t="str">
        <f>Ст.прогноза!E53</f>
        <v>Елец</v>
      </c>
      <c r="AP56" s="631" t="str">
        <f t="shared" si="119"/>
        <v/>
      </c>
      <c r="AQ56" s="632" t="str">
        <f t="shared" si="119"/>
        <v>·</v>
      </c>
      <c r="AR56" s="631" t="str">
        <f t="shared" si="119"/>
        <v/>
      </c>
      <c r="AS56" s="632" t="str">
        <f t="shared" si="119"/>
        <v/>
      </c>
      <c r="AT56" s="631" t="str">
        <f t="shared" si="119"/>
        <v/>
      </c>
      <c r="AU56" s="632" t="str">
        <f t="shared" si="119"/>
        <v/>
      </c>
      <c r="AV56" s="631" t="str">
        <f t="shared" si="119"/>
        <v>·</v>
      </c>
      <c r="AW56" s="632" t="str">
        <f t="shared" si="119"/>
        <v>··</v>
      </c>
      <c r="AX56" s="631" t="str">
        <f t="shared" si="119"/>
        <v>··</v>
      </c>
      <c r="AY56" s="632" t="str">
        <f t="shared" si="119"/>
        <v/>
      </c>
      <c r="AZ56" s="631" t="str">
        <f t="shared" si="119"/>
        <v/>
      </c>
      <c r="BA56" s="632" t="str">
        <f t="shared" si="119"/>
        <v/>
      </c>
      <c r="BB56" s="631" t="str">
        <f t="shared" si="119"/>
        <v>·</v>
      </c>
      <c r="BC56" s="632" t="str">
        <f t="shared" si="119"/>
        <v>··</v>
      </c>
      <c r="BD56" s="631" t="str">
        <f t="shared" si="119"/>
        <v/>
      </c>
      <c r="BE56" s="632" t="str">
        <f t="shared" si="120"/>
        <v>·</v>
      </c>
      <c r="BF56" s="631" t="str">
        <f t="shared" si="121"/>
        <v/>
      </c>
      <c r="BG56" s="632" t="str">
        <f t="shared" si="121"/>
        <v/>
      </c>
      <c r="BH56" s="631" t="str">
        <f t="shared" si="121"/>
        <v>·</v>
      </c>
      <c r="BI56" s="632" t="str">
        <f t="shared" si="121"/>
        <v/>
      </c>
      <c r="BJ56" s="544">
        <f t="shared" si="11"/>
        <v>0</v>
      </c>
      <c r="BK56" s="545">
        <f t="shared" si="12"/>
        <v>2</v>
      </c>
      <c r="BL56" s="544">
        <f t="shared" si="13"/>
        <v>0</v>
      </c>
      <c r="BM56" s="545">
        <f t="shared" si="14"/>
        <v>0</v>
      </c>
      <c r="BN56" s="544">
        <f t="shared" si="15"/>
        <v>0</v>
      </c>
      <c r="BO56" s="545">
        <f t="shared" si="16"/>
        <v>0</v>
      </c>
      <c r="BP56" s="544">
        <f t="shared" si="17"/>
        <v>2</v>
      </c>
      <c r="BQ56" s="545">
        <f t="shared" si="18"/>
        <v>10</v>
      </c>
      <c r="BR56" s="544">
        <f t="shared" si="19"/>
        <v>5</v>
      </c>
      <c r="BS56" s="545">
        <f t="shared" si="20"/>
        <v>0</v>
      </c>
      <c r="BT56" s="544">
        <f t="shared" si="21"/>
        <v>0</v>
      </c>
      <c r="BU56" s="545">
        <f t="shared" si="22"/>
        <v>0</v>
      </c>
      <c r="BV56" s="544">
        <f t="shared" si="23"/>
        <v>1</v>
      </c>
      <c r="BW56" s="545">
        <f t="shared" si="24"/>
        <v>5</v>
      </c>
      <c r="BX56" s="544">
        <f t="shared" si="25"/>
        <v>0</v>
      </c>
      <c r="BY56" s="545">
        <f t="shared" si="26"/>
        <v>1</v>
      </c>
      <c r="BZ56" s="544">
        <f t="shared" si="27"/>
        <v>0</v>
      </c>
      <c r="CA56" s="545">
        <f t="shared" si="28"/>
        <v>0</v>
      </c>
      <c r="CB56" s="544">
        <f t="shared" si="29"/>
        <v>1</v>
      </c>
      <c r="CC56" s="546">
        <f t="shared" si="30"/>
        <v>0</v>
      </c>
      <c r="CD56" s="547">
        <f t="shared" si="31"/>
        <v>7.3</v>
      </c>
      <c r="CE56" s="548">
        <f t="shared" si="32"/>
        <v>17.3</v>
      </c>
      <c r="CF56" s="547">
        <f t="shared" si="33"/>
        <v>10.9</v>
      </c>
      <c r="CG56" s="548">
        <f t="shared" si="34"/>
        <v>20.3</v>
      </c>
      <c r="CH56" s="547">
        <f t="shared" si="35"/>
        <v>9.9</v>
      </c>
      <c r="CI56" s="548">
        <f t="shared" si="36"/>
        <v>22.7</v>
      </c>
      <c r="CJ56" s="547">
        <f t="shared" si="37"/>
        <v>15.3</v>
      </c>
      <c r="CK56" s="548">
        <f t="shared" si="38"/>
        <v>20.100000000000001</v>
      </c>
      <c r="CL56" s="547">
        <f t="shared" si="39"/>
        <v>18.100000000000001</v>
      </c>
      <c r="CM56" s="548">
        <f t="shared" si="40"/>
        <v>23.3</v>
      </c>
      <c r="CN56" s="547">
        <f t="shared" si="41"/>
        <v>11</v>
      </c>
      <c r="CO56" s="548">
        <f t="shared" si="42"/>
        <v>22.8</v>
      </c>
      <c r="CP56" s="547">
        <f t="shared" si="43"/>
        <v>13.5</v>
      </c>
      <c r="CQ56" s="548">
        <f t="shared" si="44"/>
        <v>21.6</v>
      </c>
      <c r="CR56" s="547">
        <f t="shared" si="45"/>
        <v>12.6</v>
      </c>
      <c r="CS56" s="548">
        <f t="shared" si="46"/>
        <v>24.9</v>
      </c>
      <c r="CT56" s="547">
        <f t="shared" si="47"/>
        <v>13.7</v>
      </c>
      <c r="CU56" s="548">
        <f t="shared" si="48"/>
        <v>25.9</v>
      </c>
      <c r="CV56" s="547">
        <f t="shared" si="49"/>
        <v>17</v>
      </c>
      <c r="CW56" s="548">
        <f t="shared" si="50"/>
        <v>23.4</v>
      </c>
      <c r="CX56" s="547">
        <f t="shared" si="51"/>
        <v>5.3</v>
      </c>
      <c r="CY56" s="548">
        <f t="shared" si="52"/>
        <v>28.3</v>
      </c>
      <c r="CZ56" s="547">
        <f t="shared" si="53"/>
        <v>8.9</v>
      </c>
      <c r="DA56" s="548">
        <f t="shared" si="54"/>
        <v>33.299999999999997</v>
      </c>
      <c r="DB56" s="547">
        <f t="shared" si="55"/>
        <v>7.9</v>
      </c>
      <c r="DC56" s="548">
        <f t="shared" si="56"/>
        <v>35.700000000000003</v>
      </c>
      <c r="DD56" s="547">
        <f t="shared" si="57"/>
        <v>13.3</v>
      </c>
      <c r="DE56" s="548">
        <f t="shared" si="58"/>
        <v>22.6</v>
      </c>
      <c r="DF56" s="547">
        <f t="shared" si="59"/>
        <v>16.100000000000001</v>
      </c>
      <c r="DG56" s="548">
        <f t="shared" si="60"/>
        <v>37.299999999999997</v>
      </c>
      <c r="DH56" s="547">
        <f t="shared" si="61"/>
        <v>9</v>
      </c>
      <c r="DI56" s="548">
        <f t="shared" si="62"/>
        <v>37.799999999999997</v>
      </c>
      <c r="DJ56" s="547">
        <f t="shared" si="63"/>
        <v>11.5</v>
      </c>
      <c r="DK56" s="548">
        <f t="shared" si="64"/>
        <v>23.6</v>
      </c>
      <c r="DL56" s="547">
        <f t="shared" si="65"/>
        <v>10.6</v>
      </c>
      <c r="DM56" s="548">
        <f t="shared" si="66"/>
        <v>39.9</v>
      </c>
      <c r="DN56" s="547">
        <f t="shared" si="67"/>
        <v>11.7</v>
      </c>
      <c r="DO56" s="548">
        <f t="shared" si="68"/>
        <v>40.9</v>
      </c>
      <c r="DP56" s="547">
        <f t="shared" si="69"/>
        <v>15</v>
      </c>
      <c r="DQ56" s="548">
        <f t="shared" si="70"/>
        <v>36.4</v>
      </c>
      <c r="DR56" s="549">
        <f t="shared" si="71"/>
        <v>11</v>
      </c>
      <c r="DS56" s="550">
        <f t="shared" si="72"/>
        <v>11</v>
      </c>
      <c r="DT56" s="549">
        <f t="shared" si="73"/>
        <v>12</v>
      </c>
      <c r="DU56" s="550">
        <f t="shared" si="74"/>
        <v>9</v>
      </c>
      <c r="DV56" s="549">
        <f t="shared" si="75"/>
        <v>8</v>
      </c>
      <c r="DW56" s="550">
        <f t="shared" si="76"/>
        <v>10</v>
      </c>
      <c r="DX56" s="549">
        <f t="shared" si="77"/>
        <v>14</v>
      </c>
      <c r="DY56" s="550">
        <f t="shared" si="78"/>
        <v>18</v>
      </c>
      <c r="DZ56" s="549">
        <f t="shared" si="79"/>
        <v>15</v>
      </c>
      <c r="EA56" s="550">
        <f t="shared" si="80"/>
        <v>13</v>
      </c>
      <c r="EB56" s="549">
        <f t="shared" si="81"/>
        <v>8</v>
      </c>
      <c r="EC56" s="550">
        <f t="shared" si="82"/>
        <v>7</v>
      </c>
      <c r="ED56" s="549">
        <f t="shared" si="83"/>
        <v>10</v>
      </c>
      <c r="EE56" s="550">
        <f t="shared" si="84"/>
        <v>10</v>
      </c>
      <c r="EF56" s="549">
        <f t="shared" si="85"/>
        <v>8</v>
      </c>
      <c r="EG56" s="550">
        <f t="shared" si="86"/>
        <v>9</v>
      </c>
      <c r="EH56" s="549">
        <f t="shared" si="87"/>
        <v>6</v>
      </c>
      <c r="EI56" s="550">
        <f t="shared" si="88"/>
        <v>5</v>
      </c>
      <c r="EJ56" s="549">
        <f t="shared" si="89"/>
        <v>14</v>
      </c>
      <c r="EK56" s="550">
        <f t="shared" si="90"/>
        <v>7</v>
      </c>
      <c r="EL56" s="697">
        <f t="shared" si="91"/>
        <v>0</v>
      </c>
      <c r="EM56" s="698">
        <f t="shared" si="92"/>
        <v>0</v>
      </c>
      <c r="EN56" s="699">
        <f t="shared" si="93"/>
        <v>0</v>
      </c>
      <c r="EO56" s="698">
        <f t="shared" si="94"/>
        <v>0</v>
      </c>
      <c r="EP56" s="699">
        <f t="shared" si="95"/>
        <v>0</v>
      </c>
      <c r="EQ56" s="698">
        <f t="shared" si="96"/>
        <v>0</v>
      </c>
      <c r="ER56" s="699">
        <f t="shared" si="97"/>
        <v>0</v>
      </c>
      <c r="ES56" s="698">
        <f t="shared" si="98"/>
        <v>0</v>
      </c>
      <c r="ET56" s="699">
        <f t="shared" si="99"/>
        <v>0</v>
      </c>
      <c r="EU56" s="698">
        <f t="shared" si="100"/>
        <v>0</v>
      </c>
      <c r="EV56" s="699">
        <f t="shared" si="101"/>
        <v>0</v>
      </c>
      <c r="EW56" s="698">
        <f t="shared" si="102"/>
        <v>0</v>
      </c>
      <c r="EX56" s="699">
        <f t="shared" si="103"/>
        <v>0</v>
      </c>
      <c r="EY56" s="698">
        <f t="shared" si="104"/>
        <v>0</v>
      </c>
      <c r="EZ56" s="699">
        <f t="shared" si="105"/>
        <v>0</v>
      </c>
      <c r="FA56" s="698">
        <f t="shared" si="106"/>
        <v>0</v>
      </c>
      <c r="FB56" s="699">
        <f t="shared" si="107"/>
        <v>0</v>
      </c>
      <c r="FC56" s="698">
        <f t="shared" si="108"/>
        <v>0</v>
      </c>
      <c r="FD56" s="699">
        <f t="shared" si="109"/>
        <v>0</v>
      </c>
      <c r="FE56" s="700">
        <f t="shared" si="110"/>
        <v>0</v>
      </c>
      <c r="FU56" s="1149" t="str">
        <f>Ст.прогноза!C53</f>
        <v>Юго-Восточная</v>
      </c>
      <c r="FV56" s="1149" t="str">
        <f>Ст.прогноза!D53</f>
        <v>Белгородский</v>
      </c>
      <c r="FW56" s="1105" t="str">
        <f t="shared" si="116"/>
        <v>Елец</v>
      </c>
      <c r="FX56" s="1289">
        <v>52.605899999999998</v>
      </c>
      <c r="FY56" s="1290">
        <v>38.524999999999999</v>
      </c>
      <c r="FZ56" s="1281">
        <f t="shared" si="112"/>
        <v>20.100000000000001</v>
      </c>
      <c r="GA56" s="1281">
        <f t="shared" si="117"/>
        <v>22.6</v>
      </c>
    </row>
    <row r="57" spans="1:183" x14ac:dyDescent="0.25">
      <c r="AK57" s="1122">
        <f t="shared" si="8"/>
        <v>43682.875</v>
      </c>
      <c r="AM57" s="517">
        <v>57</v>
      </c>
      <c r="AN57" s="543">
        <f>Ст.прогноза!B54</f>
        <v>52</v>
      </c>
      <c r="AO57" s="117" t="str">
        <f>Ст.прогноза!E54</f>
        <v>Петров Вал</v>
      </c>
      <c r="AP57" s="631" t="str">
        <f t="shared" ref="AP57:BB76" si="122">VLOOKUP(18&amp;$AO57,$A$6:$V$30000,AP$3,0)</f>
        <v>··</v>
      </c>
      <c r="AQ57" s="632" t="str">
        <f t="shared" si="122"/>
        <v>·</v>
      </c>
      <c r="AR57" s="631" t="str">
        <f t="shared" si="122"/>
        <v/>
      </c>
      <c r="AS57" s="632" t="str">
        <f t="shared" si="122"/>
        <v/>
      </c>
      <c r="AT57" s="631" t="str">
        <f t="shared" si="122"/>
        <v/>
      </c>
      <c r="AU57" s="632" t="str">
        <f t="shared" si="122"/>
        <v/>
      </c>
      <c r="AV57" s="631" t="str">
        <f t="shared" si="122"/>
        <v/>
      </c>
      <c r="AW57" s="632" t="str">
        <f t="shared" si="122"/>
        <v/>
      </c>
      <c r="AX57" s="631" t="str">
        <f t="shared" si="122"/>
        <v/>
      </c>
      <c r="AY57" s="632" t="str">
        <f t="shared" si="122"/>
        <v/>
      </c>
      <c r="AZ57" s="631" t="str">
        <f t="shared" si="122"/>
        <v>··</v>
      </c>
      <c r="BA57" s="632" t="str">
        <f t="shared" si="122"/>
        <v/>
      </c>
      <c r="BB57" s="631" t="str">
        <f t="shared" si="122"/>
        <v/>
      </c>
      <c r="BC57" s="632" t="str">
        <f t="shared" ref="BC57:BD76" si="123">VLOOKUP(18&amp;$AO57,$A$6:$V$30000,BC$3,0)</f>
        <v/>
      </c>
      <c r="BD57" s="631" t="str">
        <f t="shared" si="123"/>
        <v>·</v>
      </c>
      <c r="BE57" s="632" t="str">
        <f t="shared" si="120"/>
        <v/>
      </c>
      <c r="BF57" s="631" t="str">
        <f t="shared" si="121"/>
        <v/>
      </c>
      <c r="BG57" s="632" t="str">
        <f t="shared" si="121"/>
        <v/>
      </c>
      <c r="BH57" s="631" t="str">
        <f t="shared" si="121"/>
        <v/>
      </c>
      <c r="BI57" s="632" t="str">
        <f t="shared" si="121"/>
        <v/>
      </c>
      <c r="BJ57" s="544">
        <f t="shared" si="11"/>
        <v>5</v>
      </c>
      <c r="BK57" s="545">
        <f t="shared" si="12"/>
        <v>1</v>
      </c>
      <c r="BL57" s="544">
        <f t="shared" si="13"/>
        <v>0</v>
      </c>
      <c r="BM57" s="545">
        <f t="shared" si="14"/>
        <v>0</v>
      </c>
      <c r="BN57" s="544">
        <f t="shared" si="15"/>
        <v>0</v>
      </c>
      <c r="BO57" s="545">
        <f t="shared" si="16"/>
        <v>0</v>
      </c>
      <c r="BP57" s="544">
        <f t="shared" si="17"/>
        <v>0</v>
      </c>
      <c r="BQ57" s="545">
        <f t="shared" si="18"/>
        <v>0</v>
      </c>
      <c r="BR57" s="544">
        <f t="shared" si="19"/>
        <v>0</v>
      </c>
      <c r="BS57" s="545">
        <f t="shared" si="20"/>
        <v>0</v>
      </c>
      <c r="BT57" s="544">
        <f t="shared" si="21"/>
        <v>5</v>
      </c>
      <c r="BU57" s="545">
        <f t="shared" si="22"/>
        <v>0</v>
      </c>
      <c r="BV57" s="544">
        <f t="shared" si="23"/>
        <v>0</v>
      </c>
      <c r="BW57" s="545">
        <f t="shared" si="24"/>
        <v>0</v>
      </c>
      <c r="BX57" s="544">
        <f t="shared" si="25"/>
        <v>1</v>
      </c>
      <c r="BY57" s="545">
        <f t="shared" si="26"/>
        <v>0</v>
      </c>
      <c r="BZ57" s="544">
        <f t="shared" si="27"/>
        <v>0</v>
      </c>
      <c r="CA57" s="545">
        <f t="shared" si="28"/>
        <v>0</v>
      </c>
      <c r="CB57" s="544">
        <f t="shared" si="29"/>
        <v>0</v>
      </c>
      <c r="CC57" s="546">
        <f t="shared" si="30"/>
        <v>0</v>
      </c>
      <c r="CD57" s="547">
        <f t="shared" si="31"/>
        <v>16.2</v>
      </c>
      <c r="CE57" s="548">
        <f t="shared" si="32"/>
        <v>15.9</v>
      </c>
      <c r="CF57" s="547">
        <f t="shared" si="33"/>
        <v>10</v>
      </c>
      <c r="CG57" s="548">
        <f t="shared" si="34"/>
        <v>22.4</v>
      </c>
      <c r="CH57" s="547">
        <f t="shared" si="35"/>
        <v>11.8</v>
      </c>
      <c r="CI57" s="548">
        <f t="shared" si="36"/>
        <v>24.9</v>
      </c>
      <c r="CJ57" s="547">
        <f t="shared" si="37"/>
        <v>13.9</v>
      </c>
      <c r="CK57" s="548">
        <f t="shared" si="38"/>
        <v>28.3</v>
      </c>
      <c r="CL57" s="547">
        <f t="shared" si="39"/>
        <v>17.7</v>
      </c>
      <c r="CM57" s="548">
        <f t="shared" si="40"/>
        <v>32.5</v>
      </c>
      <c r="CN57" s="547">
        <f t="shared" si="41"/>
        <v>19</v>
      </c>
      <c r="CO57" s="548">
        <f t="shared" si="42"/>
        <v>24.8</v>
      </c>
      <c r="CP57" s="547">
        <f t="shared" si="43"/>
        <v>11.7</v>
      </c>
      <c r="CQ57" s="548">
        <f t="shared" si="44"/>
        <v>24.8</v>
      </c>
      <c r="CR57" s="547">
        <f t="shared" si="45"/>
        <v>17.100000000000001</v>
      </c>
      <c r="CS57" s="548">
        <f t="shared" si="46"/>
        <v>27.7</v>
      </c>
      <c r="CT57" s="547">
        <f t="shared" si="47"/>
        <v>15.7</v>
      </c>
      <c r="CU57" s="548">
        <f t="shared" si="48"/>
        <v>28.8</v>
      </c>
      <c r="CV57" s="547">
        <f t="shared" si="49"/>
        <v>17</v>
      </c>
      <c r="CW57" s="548">
        <f t="shared" si="50"/>
        <v>31.7</v>
      </c>
      <c r="CX57" s="547">
        <f t="shared" si="51"/>
        <v>14.2</v>
      </c>
      <c r="CY57" s="548">
        <f t="shared" si="52"/>
        <v>19.100000000000001</v>
      </c>
      <c r="CZ57" s="547">
        <f t="shared" si="53"/>
        <v>8</v>
      </c>
      <c r="DA57" s="548">
        <f t="shared" si="54"/>
        <v>36.4</v>
      </c>
      <c r="DB57" s="547">
        <f t="shared" si="55"/>
        <v>9.8000000000000007</v>
      </c>
      <c r="DC57" s="548">
        <f t="shared" si="56"/>
        <v>39.9</v>
      </c>
      <c r="DD57" s="547">
        <f t="shared" si="57"/>
        <v>11.9</v>
      </c>
      <c r="DE57" s="548">
        <f t="shared" si="58"/>
        <v>43.3</v>
      </c>
      <c r="DF57" s="547">
        <f t="shared" si="59"/>
        <v>15.7</v>
      </c>
      <c r="DG57" s="548">
        <f t="shared" si="60"/>
        <v>47.5</v>
      </c>
      <c r="DH57" s="547">
        <f t="shared" si="61"/>
        <v>17</v>
      </c>
      <c r="DI57" s="548">
        <f t="shared" si="62"/>
        <v>39.799999999999997</v>
      </c>
      <c r="DJ57" s="547">
        <f t="shared" si="63"/>
        <v>9.6999999999999993</v>
      </c>
      <c r="DK57" s="548">
        <f t="shared" si="64"/>
        <v>38.799999999999997</v>
      </c>
      <c r="DL57" s="547">
        <f t="shared" si="65"/>
        <v>15.100000000000001</v>
      </c>
      <c r="DM57" s="548">
        <f t="shared" si="66"/>
        <v>42.7</v>
      </c>
      <c r="DN57" s="547">
        <f t="shared" si="67"/>
        <v>13.7</v>
      </c>
      <c r="DO57" s="548">
        <f t="shared" si="68"/>
        <v>43.8</v>
      </c>
      <c r="DP57" s="547">
        <f t="shared" si="69"/>
        <v>15</v>
      </c>
      <c r="DQ57" s="548">
        <f t="shared" si="70"/>
        <v>46.7</v>
      </c>
      <c r="DR57" s="549">
        <f t="shared" si="71"/>
        <v>19</v>
      </c>
      <c r="DS57" s="550">
        <f t="shared" si="72"/>
        <v>17</v>
      </c>
      <c r="DT57" s="549">
        <f t="shared" si="73"/>
        <v>12</v>
      </c>
      <c r="DU57" s="550">
        <f t="shared" si="74"/>
        <v>13</v>
      </c>
      <c r="DV57" s="549">
        <f t="shared" si="75"/>
        <v>6</v>
      </c>
      <c r="DW57" s="550">
        <f t="shared" si="76"/>
        <v>6</v>
      </c>
      <c r="DX57" s="549">
        <f t="shared" si="77"/>
        <v>7</v>
      </c>
      <c r="DY57" s="550">
        <f t="shared" si="78"/>
        <v>9</v>
      </c>
      <c r="DZ57" s="549">
        <f t="shared" si="79"/>
        <v>12</v>
      </c>
      <c r="EA57" s="550">
        <f t="shared" si="80"/>
        <v>11</v>
      </c>
      <c r="EB57" s="549">
        <f t="shared" si="81"/>
        <v>8</v>
      </c>
      <c r="EC57" s="550">
        <f t="shared" si="82"/>
        <v>10</v>
      </c>
      <c r="ED57" s="549">
        <f t="shared" si="83"/>
        <v>5</v>
      </c>
      <c r="EE57" s="550">
        <f t="shared" si="84"/>
        <v>4</v>
      </c>
      <c r="EF57" s="549">
        <f t="shared" si="85"/>
        <v>8</v>
      </c>
      <c r="EG57" s="550">
        <f t="shared" si="86"/>
        <v>8</v>
      </c>
      <c r="EH57" s="549">
        <f t="shared" si="87"/>
        <v>5</v>
      </c>
      <c r="EI57" s="550">
        <f t="shared" si="88"/>
        <v>6</v>
      </c>
      <c r="EJ57" s="549">
        <f t="shared" si="89"/>
        <v>7</v>
      </c>
      <c r="EK57" s="550">
        <f t="shared" si="90"/>
        <v>8</v>
      </c>
      <c r="EL57" s="697">
        <f t="shared" si="91"/>
        <v>0</v>
      </c>
      <c r="EM57" s="698">
        <f t="shared" si="92"/>
        <v>0</v>
      </c>
      <c r="EN57" s="699">
        <f t="shared" si="93"/>
        <v>0</v>
      </c>
      <c r="EO57" s="698">
        <f t="shared" si="94"/>
        <v>0</v>
      </c>
      <c r="EP57" s="699">
        <f t="shared" si="95"/>
        <v>0</v>
      </c>
      <c r="EQ57" s="698">
        <f t="shared" si="96"/>
        <v>0</v>
      </c>
      <c r="ER57" s="699">
        <f t="shared" si="97"/>
        <v>0</v>
      </c>
      <c r="ES57" s="698">
        <f t="shared" si="98"/>
        <v>0</v>
      </c>
      <c r="ET57" s="699">
        <f t="shared" si="99"/>
        <v>0</v>
      </c>
      <c r="EU57" s="698">
        <f t="shared" si="100"/>
        <v>0</v>
      </c>
      <c r="EV57" s="699">
        <f t="shared" si="101"/>
        <v>0</v>
      </c>
      <c r="EW57" s="698">
        <f t="shared" si="102"/>
        <v>0</v>
      </c>
      <c r="EX57" s="699">
        <f t="shared" si="103"/>
        <v>0</v>
      </c>
      <c r="EY57" s="698">
        <f t="shared" si="104"/>
        <v>0</v>
      </c>
      <c r="EZ57" s="699">
        <f t="shared" si="105"/>
        <v>0</v>
      </c>
      <c r="FA57" s="698">
        <f t="shared" si="106"/>
        <v>0</v>
      </c>
      <c r="FB57" s="699">
        <f t="shared" si="107"/>
        <v>0</v>
      </c>
      <c r="FC57" s="698">
        <f t="shared" si="108"/>
        <v>0</v>
      </c>
      <c r="FD57" s="699">
        <f t="shared" si="109"/>
        <v>0</v>
      </c>
      <c r="FE57" s="700">
        <f t="shared" si="110"/>
        <v>0</v>
      </c>
      <c r="FU57" s="1145" t="str">
        <f>Ст.прогноза!C54</f>
        <v>Приволжская</v>
      </c>
      <c r="FV57" s="1145" t="str">
        <f>Ст.прогноза!D54</f>
        <v>Волгоградский</v>
      </c>
      <c r="FW57" s="1086" t="str">
        <f t="shared" si="116"/>
        <v>Петров Вал</v>
      </c>
      <c r="FX57" s="1291">
        <v>50.139000000000003</v>
      </c>
      <c r="FY57" s="1292">
        <v>45.204999999999998</v>
      </c>
      <c r="FZ57" s="1281">
        <f t="shared" si="112"/>
        <v>28.3</v>
      </c>
      <c r="GA57" s="1281">
        <f t="shared" si="117"/>
        <v>43.3</v>
      </c>
    </row>
    <row r="58" spans="1:183" x14ac:dyDescent="0.25">
      <c r="AK58" s="1122">
        <f t="shared" si="8"/>
        <v>43682.875</v>
      </c>
      <c r="AM58" s="517">
        <v>58</v>
      </c>
      <c r="AN58" s="543">
        <f>Ст.прогноза!B55</f>
        <v>53</v>
      </c>
      <c r="AO58" s="117" t="str">
        <f>Ст.прогноза!E55</f>
        <v>Саратов</v>
      </c>
      <c r="AP58" s="631" t="str">
        <f t="shared" si="122"/>
        <v>···</v>
      </c>
      <c r="AQ58" s="632" t="str">
        <f t="shared" si="122"/>
        <v>···</v>
      </c>
      <c r="AR58" s="631" t="str">
        <f t="shared" si="122"/>
        <v/>
      </c>
      <c r="AS58" s="632" t="str">
        <f t="shared" si="122"/>
        <v>·</v>
      </c>
      <c r="AT58" s="631" t="str">
        <f t="shared" si="122"/>
        <v/>
      </c>
      <c r="AU58" s="632" t="str">
        <f t="shared" si="122"/>
        <v/>
      </c>
      <c r="AV58" s="631" t="str">
        <f t="shared" si="122"/>
        <v/>
      </c>
      <c r="AW58" s="632" t="str">
        <f t="shared" si="122"/>
        <v/>
      </c>
      <c r="AX58" s="631" t="str">
        <f t="shared" si="122"/>
        <v/>
      </c>
      <c r="AY58" s="632" t="str">
        <f t="shared" si="122"/>
        <v>·</v>
      </c>
      <c r="AZ58" s="631" t="str">
        <f t="shared" si="122"/>
        <v/>
      </c>
      <c r="BA58" s="632" t="str">
        <f t="shared" si="122"/>
        <v/>
      </c>
      <c r="BB58" s="631" t="str">
        <f t="shared" si="122"/>
        <v/>
      </c>
      <c r="BC58" s="632" t="str">
        <f t="shared" si="123"/>
        <v/>
      </c>
      <c r="BD58" s="631" t="str">
        <f t="shared" si="123"/>
        <v/>
      </c>
      <c r="BE58" s="632" t="str">
        <f t="shared" si="120"/>
        <v/>
      </c>
      <c r="BF58" s="631" t="str">
        <f t="shared" si="121"/>
        <v/>
      </c>
      <c r="BG58" s="632" t="str">
        <f t="shared" si="121"/>
        <v/>
      </c>
      <c r="BH58" s="631" t="str">
        <f t="shared" si="121"/>
        <v/>
      </c>
      <c r="BI58" s="632" t="str">
        <f t="shared" si="121"/>
        <v/>
      </c>
      <c r="BJ58" s="544">
        <f t="shared" si="11"/>
        <v>20</v>
      </c>
      <c r="BK58" s="545">
        <f t="shared" si="12"/>
        <v>20</v>
      </c>
      <c r="BL58" s="544">
        <f t="shared" si="13"/>
        <v>0</v>
      </c>
      <c r="BM58" s="545">
        <f t="shared" si="14"/>
        <v>1</v>
      </c>
      <c r="BN58" s="544">
        <f t="shared" si="15"/>
        <v>0</v>
      </c>
      <c r="BO58" s="545">
        <f t="shared" si="16"/>
        <v>0</v>
      </c>
      <c r="BP58" s="544">
        <f t="shared" si="17"/>
        <v>0</v>
      </c>
      <c r="BQ58" s="545">
        <f t="shared" si="18"/>
        <v>0</v>
      </c>
      <c r="BR58" s="544">
        <f t="shared" si="19"/>
        <v>0</v>
      </c>
      <c r="BS58" s="545">
        <f t="shared" si="20"/>
        <v>1</v>
      </c>
      <c r="BT58" s="544">
        <f t="shared" si="21"/>
        <v>0</v>
      </c>
      <c r="BU58" s="545">
        <f t="shared" si="22"/>
        <v>0</v>
      </c>
      <c r="BV58" s="544">
        <f t="shared" si="23"/>
        <v>0</v>
      </c>
      <c r="BW58" s="545">
        <f t="shared" si="24"/>
        <v>0</v>
      </c>
      <c r="BX58" s="544">
        <f t="shared" si="25"/>
        <v>0</v>
      </c>
      <c r="BY58" s="545">
        <f t="shared" si="26"/>
        <v>0</v>
      </c>
      <c r="BZ58" s="544">
        <f t="shared" si="27"/>
        <v>0</v>
      </c>
      <c r="CA58" s="545">
        <f t="shared" si="28"/>
        <v>0</v>
      </c>
      <c r="CB58" s="544">
        <f t="shared" si="29"/>
        <v>0</v>
      </c>
      <c r="CC58" s="546">
        <f t="shared" si="30"/>
        <v>0</v>
      </c>
      <c r="CD58" s="547">
        <f t="shared" si="31"/>
        <v>17.7</v>
      </c>
      <c r="CE58" s="548">
        <f t="shared" si="32"/>
        <v>15.5</v>
      </c>
      <c r="CF58" s="547">
        <f t="shared" si="33"/>
        <v>11.8</v>
      </c>
      <c r="CG58" s="548">
        <f t="shared" si="34"/>
        <v>17.899999999999999</v>
      </c>
      <c r="CH58" s="547">
        <f t="shared" si="35"/>
        <v>13.6</v>
      </c>
      <c r="CI58" s="548">
        <f t="shared" si="36"/>
        <v>23.8</v>
      </c>
      <c r="CJ58" s="547">
        <f t="shared" si="37"/>
        <v>16.2</v>
      </c>
      <c r="CK58" s="548">
        <f t="shared" si="38"/>
        <v>25.9</v>
      </c>
      <c r="CL58" s="547">
        <f t="shared" si="39"/>
        <v>20.2</v>
      </c>
      <c r="CM58" s="548">
        <f t="shared" si="40"/>
        <v>28.8</v>
      </c>
      <c r="CN58" s="547">
        <f t="shared" si="41"/>
        <v>16.8</v>
      </c>
      <c r="CO58" s="548">
        <f t="shared" si="42"/>
        <v>20.6</v>
      </c>
      <c r="CP58" s="547">
        <f t="shared" si="43"/>
        <v>13.4</v>
      </c>
      <c r="CQ58" s="548">
        <f t="shared" si="44"/>
        <v>21.4</v>
      </c>
      <c r="CR58" s="547">
        <f t="shared" si="45"/>
        <v>17.2</v>
      </c>
      <c r="CS58" s="548">
        <f t="shared" si="46"/>
        <v>25.2</v>
      </c>
      <c r="CT58" s="547">
        <f t="shared" si="47"/>
        <v>16.899999999999999</v>
      </c>
      <c r="CU58" s="548">
        <f t="shared" si="48"/>
        <v>26</v>
      </c>
      <c r="CV58" s="547">
        <f t="shared" si="49"/>
        <v>16.7</v>
      </c>
      <c r="CW58" s="548">
        <f t="shared" si="50"/>
        <v>28</v>
      </c>
      <c r="CX58" s="547">
        <f t="shared" si="51"/>
        <v>15.7</v>
      </c>
      <c r="CY58" s="548">
        <f t="shared" si="52"/>
        <v>16.2</v>
      </c>
      <c r="CZ58" s="547">
        <f t="shared" si="53"/>
        <v>9.8000000000000007</v>
      </c>
      <c r="DA58" s="548">
        <f t="shared" si="54"/>
        <v>22.2</v>
      </c>
      <c r="DB58" s="547">
        <f t="shared" si="55"/>
        <v>11.6</v>
      </c>
      <c r="DC58" s="548">
        <f t="shared" si="56"/>
        <v>38.799999999999997</v>
      </c>
      <c r="DD58" s="547">
        <f t="shared" si="57"/>
        <v>14.2</v>
      </c>
      <c r="DE58" s="548">
        <f t="shared" si="58"/>
        <v>40.9</v>
      </c>
      <c r="DF58" s="547">
        <f t="shared" si="59"/>
        <v>18.2</v>
      </c>
      <c r="DG58" s="548">
        <f t="shared" si="60"/>
        <v>42.8</v>
      </c>
      <c r="DH58" s="547">
        <f t="shared" si="61"/>
        <v>14.8</v>
      </c>
      <c r="DI58" s="548">
        <f t="shared" si="62"/>
        <v>33.6</v>
      </c>
      <c r="DJ58" s="547">
        <f t="shared" si="63"/>
        <v>11.4</v>
      </c>
      <c r="DK58" s="548">
        <f t="shared" si="64"/>
        <v>30.8</v>
      </c>
      <c r="DL58" s="547">
        <f t="shared" si="65"/>
        <v>15.2</v>
      </c>
      <c r="DM58" s="548">
        <f t="shared" si="66"/>
        <v>40.200000000000003</v>
      </c>
      <c r="DN58" s="547">
        <f t="shared" si="67"/>
        <v>14.899999999999999</v>
      </c>
      <c r="DO58" s="548">
        <f t="shared" si="68"/>
        <v>41</v>
      </c>
      <c r="DP58" s="547">
        <f t="shared" si="69"/>
        <v>14.7</v>
      </c>
      <c r="DQ58" s="548">
        <f t="shared" si="70"/>
        <v>42</v>
      </c>
      <c r="DR58" s="549">
        <f t="shared" si="71"/>
        <v>14</v>
      </c>
      <c r="DS58" s="550">
        <f t="shared" si="72"/>
        <v>22</v>
      </c>
      <c r="DT58" s="549">
        <f t="shared" si="73"/>
        <v>13</v>
      </c>
      <c r="DU58" s="550">
        <f t="shared" si="74"/>
        <v>13</v>
      </c>
      <c r="DV58" s="549">
        <f t="shared" si="75"/>
        <v>10</v>
      </c>
      <c r="DW58" s="550">
        <f t="shared" si="76"/>
        <v>9</v>
      </c>
      <c r="DX58" s="549">
        <f t="shared" si="77"/>
        <v>10</v>
      </c>
      <c r="DY58" s="550">
        <f t="shared" si="78"/>
        <v>12</v>
      </c>
      <c r="DZ58" s="549">
        <f t="shared" si="79"/>
        <v>15</v>
      </c>
      <c r="EA58" s="550">
        <f t="shared" si="80"/>
        <v>13</v>
      </c>
      <c r="EB58" s="549">
        <f t="shared" si="81"/>
        <v>9</v>
      </c>
      <c r="EC58" s="550">
        <f t="shared" si="82"/>
        <v>12</v>
      </c>
      <c r="ED58" s="549">
        <f t="shared" si="83"/>
        <v>6</v>
      </c>
      <c r="EE58" s="550">
        <f t="shared" si="84"/>
        <v>6</v>
      </c>
      <c r="EF58" s="549">
        <f t="shared" si="85"/>
        <v>12</v>
      </c>
      <c r="EG58" s="550">
        <f t="shared" si="86"/>
        <v>9</v>
      </c>
      <c r="EH58" s="549">
        <f t="shared" si="87"/>
        <v>8</v>
      </c>
      <c r="EI58" s="550">
        <f t="shared" si="88"/>
        <v>7</v>
      </c>
      <c r="EJ58" s="549">
        <f t="shared" si="89"/>
        <v>7</v>
      </c>
      <c r="EK58" s="550">
        <f t="shared" si="90"/>
        <v>9</v>
      </c>
      <c r="EL58" s="697">
        <f t="shared" si="91"/>
        <v>0</v>
      </c>
      <c r="EM58" s="698">
        <f t="shared" si="92"/>
        <v>0</v>
      </c>
      <c r="EN58" s="699">
        <f t="shared" si="93"/>
        <v>0</v>
      </c>
      <c r="EO58" s="698">
        <f t="shared" si="94"/>
        <v>0</v>
      </c>
      <c r="EP58" s="699">
        <f t="shared" si="95"/>
        <v>0</v>
      </c>
      <c r="EQ58" s="698">
        <f t="shared" si="96"/>
        <v>0</v>
      </c>
      <c r="ER58" s="699">
        <f t="shared" si="97"/>
        <v>0</v>
      </c>
      <c r="ES58" s="698">
        <f t="shared" si="98"/>
        <v>0</v>
      </c>
      <c r="ET58" s="699">
        <f t="shared" si="99"/>
        <v>0</v>
      </c>
      <c r="EU58" s="698">
        <f t="shared" si="100"/>
        <v>0</v>
      </c>
      <c r="EV58" s="699">
        <f t="shared" si="101"/>
        <v>0</v>
      </c>
      <c r="EW58" s="698">
        <f t="shared" si="102"/>
        <v>0</v>
      </c>
      <c r="EX58" s="699">
        <f t="shared" si="103"/>
        <v>0</v>
      </c>
      <c r="EY58" s="698">
        <f t="shared" si="104"/>
        <v>0</v>
      </c>
      <c r="EZ58" s="699">
        <f t="shared" si="105"/>
        <v>0</v>
      </c>
      <c r="FA58" s="698">
        <f t="shared" si="106"/>
        <v>0</v>
      </c>
      <c r="FB58" s="699">
        <f t="shared" si="107"/>
        <v>0</v>
      </c>
      <c r="FC58" s="698">
        <f t="shared" si="108"/>
        <v>0</v>
      </c>
      <c r="FD58" s="699">
        <f t="shared" si="109"/>
        <v>0</v>
      </c>
      <c r="FE58" s="700">
        <f t="shared" si="110"/>
        <v>0</v>
      </c>
      <c r="FU58" s="91" t="str">
        <f>Ст.прогноза!C55</f>
        <v>Приволжская</v>
      </c>
      <c r="FV58" s="91" t="str">
        <f>Ст.прогноза!D55</f>
        <v>Саратовский</v>
      </c>
      <c r="FW58" s="1327" t="str">
        <f t="shared" si="116"/>
        <v>Саратов</v>
      </c>
      <c r="FX58" s="1313">
        <v>51.3</v>
      </c>
      <c r="FY58" s="1313">
        <v>46</v>
      </c>
      <c r="FZ58" s="1281">
        <f t="shared" si="112"/>
        <v>25.9</v>
      </c>
      <c r="GA58" s="1281">
        <f t="shared" si="117"/>
        <v>40.9</v>
      </c>
    </row>
    <row r="59" spans="1:183" x14ac:dyDescent="0.25">
      <c r="AK59" s="1122">
        <f t="shared" si="8"/>
        <v>43682.875</v>
      </c>
      <c r="AM59" s="517">
        <v>59</v>
      </c>
      <c r="AN59" s="543">
        <f>Ст.прогноза!B56</f>
        <v>54</v>
      </c>
      <c r="AO59" s="117" t="str">
        <f>Ст.прогноза!E56</f>
        <v>Астрахань</v>
      </c>
      <c r="AP59" s="631" t="str">
        <f t="shared" si="122"/>
        <v/>
      </c>
      <c r="AQ59" s="632" t="str">
        <f t="shared" si="122"/>
        <v/>
      </c>
      <c r="AR59" s="631" t="str">
        <f t="shared" si="122"/>
        <v/>
      </c>
      <c r="AS59" s="632" t="str">
        <f t="shared" si="122"/>
        <v/>
      </c>
      <c r="AT59" s="631" t="str">
        <f t="shared" si="122"/>
        <v/>
      </c>
      <c r="AU59" s="632" t="str">
        <f t="shared" si="122"/>
        <v/>
      </c>
      <c r="AV59" s="631" t="str">
        <f t="shared" si="122"/>
        <v/>
      </c>
      <c r="AW59" s="632" t="str">
        <f t="shared" si="122"/>
        <v/>
      </c>
      <c r="AX59" s="631" t="str">
        <f t="shared" si="122"/>
        <v/>
      </c>
      <c r="AY59" s="632" t="str">
        <f t="shared" si="122"/>
        <v/>
      </c>
      <c r="AZ59" s="631" t="str">
        <f t="shared" si="122"/>
        <v/>
      </c>
      <c r="BA59" s="632" t="str">
        <f t="shared" si="122"/>
        <v/>
      </c>
      <c r="BB59" s="631" t="str">
        <f t="shared" si="122"/>
        <v/>
      </c>
      <c r="BC59" s="632" t="str">
        <f t="shared" si="123"/>
        <v/>
      </c>
      <c r="BD59" s="631" t="str">
        <f t="shared" si="123"/>
        <v/>
      </c>
      <c r="BE59" s="632" t="str">
        <f t="shared" si="120"/>
        <v/>
      </c>
      <c r="BF59" s="631" t="str">
        <f t="shared" si="121"/>
        <v/>
      </c>
      <c r="BG59" s="632" t="str">
        <f t="shared" si="121"/>
        <v/>
      </c>
      <c r="BH59" s="631" t="str">
        <f t="shared" si="121"/>
        <v/>
      </c>
      <c r="BI59" s="632" t="str">
        <f t="shared" si="121"/>
        <v/>
      </c>
      <c r="BJ59" s="544">
        <f t="shared" si="11"/>
        <v>0</v>
      </c>
      <c r="BK59" s="545">
        <f t="shared" si="12"/>
        <v>0</v>
      </c>
      <c r="BL59" s="544">
        <f t="shared" si="13"/>
        <v>0</v>
      </c>
      <c r="BM59" s="545">
        <f t="shared" si="14"/>
        <v>0</v>
      </c>
      <c r="BN59" s="544">
        <f t="shared" si="15"/>
        <v>0</v>
      </c>
      <c r="BO59" s="545">
        <f t="shared" si="16"/>
        <v>0</v>
      </c>
      <c r="BP59" s="544">
        <f t="shared" si="17"/>
        <v>0</v>
      </c>
      <c r="BQ59" s="545">
        <f t="shared" si="18"/>
        <v>0</v>
      </c>
      <c r="BR59" s="544">
        <f t="shared" si="19"/>
        <v>0</v>
      </c>
      <c r="BS59" s="545">
        <f t="shared" si="20"/>
        <v>0</v>
      </c>
      <c r="BT59" s="544">
        <f t="shared" si="21"/>
        <v>0</v>
      </c>
      <c r="BU59" s="545">
        <f t="shared" si="22"/>
        <v>0</v>
      </c>
      <c r="BV59" s="544">
        <f t="shared" si="23"/>
        <v>0</v>
      </c>
      <c r="BW59" s="545">
        <f t="shared" si="24"/>
        <v>0</v>
      </c>
      <c r="BX59" s="544">
        <f t="shared" si="25"/>
        <v>0</v>
      </c>
      <c r="BY59" s="545">
        <f t="shared" si="26"/>
        <v>0</v>
      </c>
      <c r="BZ59" s="544">
        <f t="shared" si="27"/>
        <v>0</v>
      </c>
      <c r="CA59" s="545">
        <f t="shared" si="28"/>
        <v>0</v>
      </c>
      <c r="CB59" s="544">
        <f t="shared" si="29"/>
        <v>0</v>
      </c>
      <c r="CC59" s="546">
        <f t="shared" si="30"/>
        <v>0</v>
      </c>
      <c r="CD59" s="547">
        <f t="shared" si="31"/>
        <v>20.5</v>
      </c>
      <c r="CE59" s="548">
        <f t="shared" si="32"/>
        <v>28.6</v>
      </c>
      <c r="CF59" s="547">
        <f t="shared" si="33"/>
        <v>14.4</v>
      </c>
      <c r="CG59" s="548">
        <f t="shared" si="34"/>
        <v>30.7</v>
      </c>
      <c r="CH59" s="547">
        <f t="shared" si="35"/>
        <v>19.8</v>
      </c>
      <c r="CI59" s="548">
        <f t="shared" si="36"/>
        <v>31.9</v>
      </c>
      <c r="CJ59" s="547">
        <f t="shared" si="37"/>
        <v>19.8</v>
      </c>
      <c r="CK59" s="548">
        <f t="shared" si="38"/>
        <v>34.799999999999997</v>
      </c>
      <c r="CL59" s="547">
        <f t="shared" si="39"/>
        <v>19.8</v>
      </c>
      <c r="CM59" s="548">
        <f t="shared" si="40"/>
        <v>37.299999999999997</v>
      </c>
      <c r="CN59" s="547">
        <f t="shared" si="41"/>
        <v>23.2</v>
      </c>
      <c r="CO59" s="548">
        <f t="shared" si="42"/>
        <v>38</v>
      </c>
      <c r="CP59" s="547">
        <f t="shared" si="43"/>
        <v>16.7</v>
      </c>
      <c r="CQ59" s="548">
        <f t="shared" si="44"/>
        <v>30.9</v>
      </c>
      <c r="CR59" s="547">
        <f t="shared" si="45"/>
        <v>18.2</v>
      </c>
      <c r="CS59" s="548">
        <f t="shared" si="46"/>
        <v>33.6</v>
      </c>
      <c r="CT59" s="547">
        <f t="shared" si="47"/>
        <v>20.2</v>
      </c>
      <c r="CU59" s="548">
        <f t="shared" si="48"/>
        <v>34.9</v>
      </c>
      <c r="CV59" s="547">
        <f t="shared" si="49"/>
        <v>20.5</v>
      </c>
      <c r="CW59" s="548">
        <f t="shared" si="50"/>
        <v>36.9</v>
      </c>
      <c r="CX59" s="547">
        <f t="shared" si="51"/>
        <v>18.5</v>
      </c>
      <c r="CY59" s="548">
        <f t="shared" si="52"/>
        <v>42.6</v>
      </c>
      <c r="CZ59" s="547">
        <f t="shared" si="53"/>
        <v>12.4</v>
      </c>
      <c r="DA59" s="548">
        <f t="shared" si="54"/>
        <v>45.7</v>
      </c>
      <c r="DB59" s="547">
        <f t="shared" si="55"/>
        <v>17.8</v>
      </c>
      <c r="DC59" s="548">
        <f t="shared" si="56"/>
        <v>42.9</v>
      </c>
      <c r="DD59" s="547">
        <f t="shared" si="57"/>
        <v>17.8</v>
      </c>
      <c r="DE59" s="548">
        <f t="shared" si="58"/>
        <v>49.8</v>
      </c>
      <c r="DF59" s="547">
        <f t="shared" si="59"/>
        <v>17.8</v>
      </c>
      <c r="DG59" s="548">
        <f t="shared" si="60"/>
        <v>52.3</v>
      </c>
      <c r="DH59" s="547">
        <f t="shared" si="61"/>
        <v>21.2</v>
      </c>
      <c r="DI59" s="548">
        <f t="shared" si="62"/>
        <v>53</v>
      </c>
      <c r="DJ59" s="547">
        <f t="shared" si="63"/>
        <v>14.7</v>
      </c>
      <c r="DK59" s="548">
        <f t="shared" si="64"/>
        <v>45.9</v>
      </c>
      <c r="DL59" s="547">
        <f t="shared" si="65"/>
        <v>16.2</v>
      </c>
      <c r="DM59" s="548">
        <f t="shared" si="66"/>
        <v>48.6</v>
      </c>
      <c r="DN59" s="547">
        <f t="shared" si="67"/>
        <v>18.2</v>
      </c>
      <c r="DO59" s="548">
        <f t="shared" si="68"/>
        <v>49.9</v>
      </c>
      <c r="DP59" s="547">
        <f t="shared" si="69"/>
        <v>18.5</v>
      </c>
      <c r="DQ59" s="548">
        <f t="shared" si="70"/>
        <v>51.9</v>
      </c>
      <c r="DR59" s="549">
        <f t="shared" si="71"/>
        <v>19</v>
      </c>
      <c r="DS59" s="550">
        <f t="shared" si="72"/>
        <v>14</v>
      </c>
      <c r="DT59" s="549">
        <f t="shared" si="73"/>
        <v>8</v>
      </c>
      <c r="DU59" s="550">
        <f t="shared" si="74"/>
        <v>12</v>
      </c>
      <c r="DV59" s="549">
        <f t="shared" si="75"/>
        <v>8</v>
      </c>
      <c r="DW59" s="550">
        <f t="shared" si="76"/>
        <v>8</v>
      </c>
      <c r="DX59" s="549">
        <f t="shared" si="77"/>
        <v>5</v>
      </c>
      <c r="DY59" s="550">
        <f t="shared" si="78"/>
        <v>7</v>
      </c>
      <c r="DZ59" s="549">
        <f t="shared" si="79"/>
        <v>9</v>
      </c>
      <c r="EA59" s="550">
        <f t="shared" si="80"/>
        <v>9</v>
      </c>
      <c r="EB59" s="549">
        <f t="shared" si="81"/>
        <v>10</v>
      </c>
      <c r="EC59" s="550">
        <f t="shared" si="82"/>
        <v>8</v>
      </c>
      <c r="ED59" s="549">
        <f t="shared" si="83"/>
        <v>11</v>
      </c>
      <c r="EE59" s="550">
        <f t="shared" si="84"/>
        <v>4</v>
      </c>
      <c r="EF59" s="549">
        <f t="shared" si="85"/>
        <v>4</v>
      </c>
      <c r="EG59" s="550">
        <f t="shared" si="86"/>
        <v>11</v>
      </c>
      <c r="EH59" s="549">
        <f t="shared" si="87"/>
        <v>6</v>
      </c>
      <c r="EI59" s="550">
        <f t="shared" si="88"/>
        <v>6</v>
      </c>
      <c r="EJ59" s="549">
        <f t="shared" si="89"/>
        <v>3</v>
      </c>
      <c r="EK59" s="550">
        <f t="shared" si="90"/>
        <v>6</v>
      </c>
      <c r="EL59" s="697">
        <f t="shared" si="91"/>
        <v>0</v>
      </c>
      <c r="EM59" s="698">
        <f t="shared" si="92"/>
        <v>0</v>
      </c>
      <c r="EN59" s="699">
        <f t="shared" si="93"/>
        <v>0</v>
      </c>
      <c r="EO59" s="698">
        <f t="shared" si="94"/>
        <v>0</v>
      </c>
      <c r="EP59" s="699">
        <f t="shared" si="95"/>
        <v>0</v>
      </c>
      <c r="EQ59" s="698">
        <f t="shared" si="96"/>
        <v>0</v>
      </c>
      <c r="ER59" s="699">
        <f t="shared" si="97"/>
        <v>0</v>
      </c>
      <c r="ES59" s="698">
        <f t="shared" si="98"/>
        <v>0</v>
      </c>
      <c r="ET59" s="699">
        <f t="shared" si="99"/>
        <v>0</v>
      </c>
      <c r="EU59" s="698">
        <f t="shared" si="100"/>
        <v>0</v>
      </c>
      <c r="EV59" s="699">
        <f t="shared" si="101"/>
        <v>0</v>
      </c>
      <c r="EW59" s="698">
        <f t="shared" si="102"/>
        <v>0</v>
      </c>
      <c r="EX59" s="699">
        <f t="shared" si="103"/>
        <v>0</v>
      </c>
      <c r="EY59" s="698">
        <f t="shared" si="104"/>
        <v>0</v>
      </c>
      <c r="EZ59" s="699">
        <f t="shared" si="105"/>
        <v>0</v>
      </c>
      <c r="FA59" s="698">
        <f t="shared" si="106"/>
        <v>0</v>
      </c>
      <c r="FB59" s="699">
        <f t="shared" si="107"/>
        <v>0</v>
      </c>
      <c r="FC59" s="698">
        <f t="shared" si="108"/>
        <v>0</v>
      </c>
      <c r="FD59" s="699">
        <f t="shared" si="109"/>
        <v>0</v>
      </c>
      <c r="FE59" s="700">
        <f t="shared" si="110"/>
        <v>0</v>
      </c>
      <c r="FU59" s="91" t="str">
        <f>Ст.прогноза!C56</f>
        <v>Приволжская</v>
      </c>
      <c r="FV59" s="91" t="str">
        <f>Ст.прогноза!D56</f>
        <v>Астраханский</v>
      </c>
      <c r="FW59" s="117" t="str">
        <f t="shared" si="116"/>
        <v>Астрахань</v>
      </c>
      <c r="FX59" s="1310">
        <v>46.283000000000001</v>
      </c>
      <c r="FY59" s="1311">
        <v>48.05</v>
      </c>
      <c r="FZ59" s="1281">
        <f t="shared" si="112"/>
        <v>34.799999999999997</v>
      </c>
      <c r="GA59" s="1281">
        <f t="shared" si="117"/>
        <v>49.8</v>
      </c>
    </row>
    <row r="60" spans="1:183" ht="13.8" thickBot="1" x14ac:dyDescent="0.3">
      <c r="AK60" s="1122">
        <f t="shared" si="8"/>
        <v>43682.875</v>
      </c>
      <c r="AM60" s="517">
        <v>60</v>
      </c>
      <c r="AN60" s="543">
        <f>Ст.прогноза!B57</f>
        <v>55</v>
      </c>
      <c r="AO60" s="117" t="str">
        <f>Ст.прогноза!E57</f>
        <v xml:space="preserve">Волгоград </v>
      </c>
      <c r="AP60" s="631" t="str">
        <f t="shared" si="122"/>
        <v/>
      </c>
      <c r="AQ60" s="632" t="str">
        <f t="shared" si="122"/>
        <v/>
      </c>
      <c r="AR60" s="631" t="str">
        <f t="shared" si="122"/>
        <v/>
      </c>
      <c r="AS60" s="632" t="str">
        <f t="shared" si="122"/>
        <v/>
      </c>
      <c r="AT60" s="631" t="str">
        <f t="shared" si="122"/>
        <v/>
      </c>
      <c r="AU60" s="632" t="str">
        <f t="shared" si="122"/>
        <v/>
      </c>
      <c r="AV60" s="631" t="str">
        <f t="shared" si="122"/>
        <v/>
      </c>
      <c r="AW60" s="632" t="str">
        <f t="shared" si="122"/>
        <v/>
      </c>
      <c r="AX60" s="631" t="str">
        <f t="shared" si="122"/>
        <v/>
      </c>
      <c r="AY60" s="632" t="str">
        <f t="shared" si="122"/>
        <v/>
      </c>
      <c r="AZ60" s="631" t="str">
        <f t="shared" si="122"/>
        <v>·</v>
      </c>
      <c r="BA60" s="632" t="str">
        <f t="shared" si="122"/>
        <v/>
      </c>
      <c r="BB60" s="631" t="str">
        <f t="shared" si="122"/>
        <v/>
      </c>
      <c r="BC60" s="632" t="str">
        <f t="shared" si="123"/>
        <v/>
      </c>
      <c r="BD60" s="631" t="str">
        <f t="shared" si="123"/>
        <v/>
      </c>
      <c r="BE60" s="632" t="str">
        <f t="shared" si="120"/>
        <v/>
      </c>
      <c r="BF60" s="631" t="str">
        <f t="shared" si="121"/>
        <v/>
      </c>
      <c r="BG60" s="632" t="str">
        <f t="shared" si="121"/>
        <v/>
      </c>
      <c r="BH60" s="631" t="str">
        <f t="shared" si="121"/>
        <v/>
      </c>
      <c r="BI60" s="632" t="str">
        <f t="shared" si="121"/>
        <v/>
      </c>
      <c r="BJ60" s="544">
        <f t="shared" si="11"/>
        <v>0</v>
      </c>
      <c r="BK60" s="545">
        <f t="shared" si="12"/>
        <v>0</v>
      </c>
      <c r="BL60" s="544">
        <f t="shared" si="13"/>
        <v>0</v>
      </c>
      <c r="BM60" s="545">
        <f t="shared" si="14"/>
        <v>0</v>
      </c>
      <c r="BN60" s="544">
        <f t="shared" si="15"/>
        <v>0</v>
      </c>
      <c r="BO60" s="545">
        <f t="shared" si="16"/>
        <v>0</v>
      </c>
      <c r="BP60" s="544">
        <f t="shared" si="17"/>
        <v>0</v>
      </c>
      <c r="BQ60" s="545">
        <f t="shared" si="18"/>
        <v>0</v>
      </c>
      <c r="BR60" s="544">
        <f t="shared" si="19"/>
        <v>0</v>
      </c>
      <c r="BS60" s="545">
        <f t="shared" si="20"/>
        <v>0</v>
      </c>
      <c r="BT60" s="544">
        <f t="shared" si="21"/>
        <v>1</v>
      </c>
      <c r="BU60" s="545">
        <f t="shared" si="22"/>
        <v>0</v>
      </c>
      <c r="BV60" s="544">
        <f t="shared" si="23"/>
        <v>0</v>
      </c>
      <c r="BW60" s="545">
        <f t="shared" si="24"/>
        <v>0</v>
      </c>
      <c r="BX60" s="544">
        <f t="shared" si="25"/>
        <v>0</v>
      </c>
      <c r="BY60" s="545">
        <f t="shared" si="26"/>
        <v>0</v>
      </c>
      <c r="BZ60" s="544">
        <f t="shared" si="27"/>
        <v>0</v>
      </c>
      <c r="CA60" s="545">
        <f t="shared" si="28"/>
        <v>0</v>
      </c>
      <c r="CB60" s="544">
        <f t="shared" si="29"/>
        <v>0</v>
      </c>
      <c r="CC60" s="546">
        <f t="shared" si="30"/>
        <v>0</v>
      </c>
      <c r="CD60" s="547">
        <f t="shared" si="31"/>
        <v>15.2</v>
      </c>
      <c r="CE60" s="548">
        <f t="shared" si="32"/>
        <v>21.3</v>
      </c>
      <c r="CF60" s="547">
        <f t="shared" si="33"/>
        <v>13.2</v>
      </c>
      <c r="CG60" s="548">
        <f t="shared" si="34"/>
        <v>25.3</v>
      </c>
      <c r="CH60" s="547">
        <f t="shared" si="35"/>
        <v>15.7</v>
      </c>
      <c r="CI60" s="548">
        <f t="shared" si="36"/>
        <v>26.2</v>
      </c>
      <c r="CJ60" s="547">
        <f t="shared" si="37"/>
        <v>16.399999999999999</v>
      </c>
      <c r="CK60" s="548">
        <f t="shared" si="38"/>
        <v>29.5</v>
      </c>
      <c r="CL60" s="547">
        <f t="shared" si="39"/>
        <v>20</v>
      </c>
      <c r="CM60" s="548">
        <f t="shared" si="40"/>
        <v>34</v>
      </c>
      <c r="CN60" s="547">
        <f t="shared" si="41"/>
        <v>21.5</v>
      </c>
      <c r="CO60" s="548">
        <f t="shared" si="42"/>
        <v>28.2</v>
      </c>
      <c r="CP60" s="547">
        <f t="shared" si="43"/>
        <v>15</v>
      </c>
      <c r="CQ60" s="548">
        <f t="shared" si="44"/>
        <v>26.2</v>
      </c>
      <c r="CR60" s="547">
        <f t="shared" si="45"/>
        <v>18.600000000000001</v>
      </c>
      <c r="CS60" s="548">
        <f t="shared" si="46"/>
        <v>29.9</v>
      </c>
      <c r="CT60" s="547">
        <f t="shared" si="47"/>
        <v>18.100000000000001</v>
      </c>
      <c r="CU60" s="548">
        <f t="shared" si="48"/>
        <v>30</v>
      </c>
      <c r="CV60" s="547">
        <f t="shared" si="49"/>
        <v>19.3</v>
      </c>
      <c r="CW60" s="548">
        <f t="shared" si="50"/>
        <v>33</v>
      </c>
      <c r="CX60" s="547">
        <f t="shared" si="51"/>
        <v>13.2</v>
      </c>
      <c r="CY60" s="548">
        <f t="shared" si="52"/>
        <v>35.299999999999997</v>
      </c>
      <c r="CZ60" s="547">
        <f t="shared" si="53"/>
        <v>11.2</v>
      </c>
      <c r="DA60" s="548">
        <f t="shared" si="54"/>
        <v>40.299999999999997</v>
      </c>
      <c r="DB60" s="547">
        <f t="shared" si="55"/>
        <v>13.7</v>
      </c>
      <c r="DC60" s="548">
        <f t="shared" si="56"/>
        <v>41.2</v>
      </c>
      <c r="DD60" s="547">
        <f t="shared" si="57"/>
        <v>14.399999999999999</v>
      </c>
      <c r="DE60" s="548">
        <f t="shared" si="58"/>
        <v>44.5</v>
      </c>
      <c r="DF60" s="547">
        <f t="shared" si="59"/>
        <v>18</v>
      </c>
      <c r="DG60" s="548">
        <f t="shared" si="60"/>
        <v>49</v>
      </c>
      <c r="DH60" s="547">
        <f t="shared" si="61"/>
        <v>19.5</v>
      </c>
      <c r="DI60" s="548">
        <f t="shared" si="62"/>
        <v>43.2</v>
      </c>
      <c r="DJ60" s="547">
        <f t="shared" si="63"/>
        <v>13</v>
      </c>
      <c r="DK60" s="548">
        <f t="shared" si="64"/>
        <v>41.2</v>
      </c>
      <c r="DL60" s="547">
        <f t="shared" si="65"/>
        <v>16.600000000000001</v>
      </c>
      <c r="DM60" s="548">
        <f t="shared" si="66"/>
        <v>43.9</v>
      </c>
      <c r="DN60" s="547">
        <f t="shared" si="67"/>
        <v>16.100000000000001</v>
      </c>
      <c r="DO60" s="548">
        <f t="shared" si="68"/>
        <v>45</v>
      </c>
      <c r="DP60" s="547">
        <f t="shared" si="69"/>
        <v>17.3</v>
      </c>
      <c r="DQ60" s="548">
        <f t="shared" si="70"/>
        <v>48</v>
      </c>
      <c r="DR60" s="549">
        <f t="shared" si="71"/>
        <v>24</v>
      </c>
      <c r="DS60" s="550">
        <f t="shared" si="72"/>
        <v>15</v>
      </c>
      <c r="DT60" s="549">
        <f t="shared" si="73"/>
        <v>11</v>
      </c>
      <c r="DU60" s="550">
        <f t="shared" si="74"/>
        <v>11</v>
      </c>
      <c r="DV60" s="549">
        <f t="shared" si="75"/>
        <v>5</v>
      </c>
      <c r="DW60" s="550">
        <f t="shared" si="76"/>
        <v>5</v>
      </c>
      <c r="DX60" s="549">
        <f t="shared" si="77"/>
        <v>4</v>
      </c>
      <c r="DY60" s="550">
        <f t="shared" si="78"/>
        <v>5</v>
      </c>
      <c r="DZ60" s="549">
        <f t="shared" si="79"/>
        <v>7</v>
      </c>
      <c r="EA60" s="550">
        <f t="shared" si="80"/>
        <v>8</v>
      </c>
      <c r="EB60" s="549">
        <f t="shared" si="81"/>
        <v>6</v>
      </c>
      <c r="EC60" s="550">
        <f t="shared" si="82"/>
        <v>10</v>
      </c>
      <c r="ED60" s="549">
        <f t="shared" si="83"/>
        <v>6</v>
      </c>
      <c r="EE60" s="550">
        <f t="shared" si="84"/>
        <v>3</v>
      </c>
      <c r="EF60" s="549">
        <f t="shared" si="85"/>
        <v>8</v>
      </c>
      <c r="EG60" s="550">
        <f t="shared" si="86"/>
        <v>8</v>
      </c>
      <c r="EH60" s="549">
        <f t="shared" si="87"/>
        <v>5</v>
      </c>
      <c r="EI60" s="550">
        <f t="shared" si="88"/>
        <v>5</v>
      </c>
      <c r="EJ60" s="549">
        <f t="shared" si="89"/>
        <v>5</v>
      </c>
      <c r="EK60" s="550">
        <f t="shared" si="90"/>
        <v>5</v>
      </c>
      <c r="EL60" s="697">
        <f t="shared" si="91"/>
        <v>0</v>
      </c>
      <c r="EM60" s="698">
        <f t="shared" si="92"/>
        <v>0</v>
      </c>
      <c r="EN60" s="699">
        <f t="shared" si="93"/>
        <v>0</v>
      </c>
      <c r="EO60" s="698">
        <f t="shared" si="94"/>
        <v>0</v>
      </c>
      <c r="EP60" s="699">
        <f t="shared" si="95"/>
        <v>0</v>
      </c>
      <c r="EQ60" s="698">
        <f t="shared" si="96"/>
        <v>0</v>
      </c>
      <c r="ER60" s="699">
        <f t="shared" si="97"/>
        <v>0</v>
      </c>
      <c r="ES60" s="698">
        <f t="shared" si="98"/>
        <v>0</v>
      </c>
      <c r="ET60" s="699">
        <f t="shared" si="99"/>
        <v>0</v>
      </c>
      <c r="EU60" s="698">
        <f t="shared" si="100"/>
        <v>0</v>
      </c>
      <c r="EV60" s="699">
        <f t="shared" si="101"/>
        <v>0</v>
      </c>
      <c r="EW60" s="698">
        <f t="shared" si="102"/>
        <v>0</v>
      </c>
      <c r="EX60" s="699">
        <f t="shared" si="103"/>
        <v>0</v>
      </c>
      <c r="EY60" s="698">
        <f t="shared" si="104"/>
        <v>0</v>
      </c>
      <c r="EZ60" s="699">
        <f t="shared" si="105"/>
        <v>0</v>
      </c>
      <c r="FA60" s="698">
        <f t="shared" si="106"/>
        <v>0</v>
      </c>
      <c r="FB60" s="699">
        <f t="shared" si="107"/>
        <v>0</v>
      </c>
      <c r="FC60" s="698">
        <f t="shared" si="108"/>
        <v>0</v>
      </c>
      <c r="FD60" s="699">
        <f t="shared" si="109"/>
        <v>0</v>
      </c>
      <c r="FE60" s="700">
        <f t="shared" si="110"/>
        <v>0</v>
      </c>
      <c r="FU60" s="1149" t="str">
        <f>Ст.прогноза!C57</f>
        <v>Приволжская</v>
      </c>
      <c r="FV60" s="1149" t="str">
        <f>Ст.прогноза!D57</f>
        <v>Волгоградский</v>
      </c>
      <c r="FW60" s="1105" t="str">
        <f t="shared" si="116"/>
        <v xml:space="preserve">Волгоград </v>
      </c>
      <c r="FX60" s="1314">
        <v>48.7</v>
      </c>
      <c r="FY60" s="1315">
        <v>44.51</v>
      </c>
      <c r="FZ60" s="1281">
        <f t="shared" si="112"/>
        <v>29.5</v>
      </c>
      <c r="GA60" s="1281">
        <f t="shared" si="117"/>
        <v>44.5</v>
      </c>
    </row>
    <row r="61" spans="1:183" x14ac:dyDescent="0.25">
      <c r="AK61" s="1122">
        <f t="shared" si="8"/>
        <v>43682.875</v>
      </c>
      <c r="AM61" s="517">
        <v>61</v>
      </c>
      <c r="AN61" s="543">
        <f>Ст.прогноза!B58</f>
        <v>56</v>
      </c>
      <c r="AO61" s="117" t="str">
        <f>Ст.прогноза!E58</f>
        <v>Пенза</v>
      </c>
      <c r="AP61" s="631" t="str">
        <f t="shared" si="122"/>
        <v>···</v>
      </c>
      <c r="AQ61" s="632" t="str">
        <f t="shared" si="122"/>
        <v>··</v>
      </c>
      <c r="AR61" s="631" t="str">
        <f t="shared" si="122"/>
        <v>·</v>
      </c>
      <c r="AS61" s="632" t="str">
        <f t="shared" si="122"/>
        <v>··</v>
      </c>
      <c r="AT61" s="631" t="str">
        <f t="shared" si="122"/>
        <v/>
      </c>
      <c r="AU61" s="632" t="str">
        <f t="shared" si="122"/>
        <v>·</v>
      </c>
      <c r="AV61" s="631" t="str">
        <f t="shared" si="122"/>
        <v/>
      </c>
      <c r="AW61" s="632" t="str">
        <f t="shared" si="122"/>
        <v/>
      </c>
      <c r="AX61" s="631" t="str">
        <f t="shared" si="122"/>
        <v>··</v>
      </c>
      <c r="AY61" s="632" t="str">
        <f t="shared" si="122"/>
        <v/>
      </c>
      <c r="AZ61" s="631" t="str">
        <f t="shared" si="122"/>
        <v/>
      </c>
      <c r="BA61" s="632" t="str">
        <f t="shared" si="122"/>
        <v>·</v>
      </c>
      <c r="BB61" s="631" t="str">
        <f t="shared" si="122"/>
        <v/>
      </c>
      <c r="BC61" s="632" t="str">
        <f t="shared" si="123"/>
        <v/>
      </c>
      <c r="BD61" s="631" t="str">
        <f t="shared" si="123"/>
        <v/>
      </c>
      <c r="BE61" s="632" t="str">
        <f t="shared" si="120"/>
        <v>·</v>
      </c>
      <c r="BF61" s="631" t="str">
        <f t="shared" si="121"/>
        <v/>
      </c>
      <c r="BG61" s="632" t="str">
        <f t="shared" si="121"/>
        <v/>
      </c>
      <c r="BH61" s="631" t="str">
        <f t="shared" si="121"/>
        <v/>
      </c>
      <c r="BI61" s="632" t="str">
        <f t="shared" si="121"/>
        <v>·</v>
      </c>
      <c r="BJ61" s="544">
        <f t="shared" si="11"/>
        <v>40</v>
      </c>
      <c r="BK61" s="545">
        <f t="shared" si="12"/>
        <v>5</v>
      </c>
      <c r="BL61" s="544">
        <f t="shared" si="13"/>
        <v>2</v>
      </c>
      <c r="BM61" s="545">
        <f t="shared" si="14"/>
        <v>3</v>
      </c>
      <c r="BN61" s="544">
        <f t="shared" si="15"/>
        <v>0</v>
      </c>
      <c r="BO61" s="545">
        <f t="shared" si="16"/>
        <v>2</v>
      </c>
      <c r="BP61" s="544">
        <f t="shared" si="17"/>
        <v>0</v>
      </c>
      <c r="BQ61" s="545">
        <f t="shared" si="18"/>
        <v>0</v>
      </c>
      <c r="BR61" s="544">
        <f t="shared" si="19"/>
        <v>5</v>
      </c>
      <c r="BS61" s="545">
        <f t="shared" si="20"/>
        <v>0</v>
      </c>
      <c r="BT61" s="544">
        <f t="shared" si="21"/>
        <v>0</v>
      </c>
      <c r="BU61" s="545">
        <f t="shared" si="22"/>
        <v>1</v>
      </c>
      <c r="BV61" s="544">
        <f t="shared" si="23"/>
        <v>0</v>
      </c>
      <c r="BW61" s="545">
        <f t="shared" si="24"/>
        <v>0</v>
      </c>
      <c r="BX61" s="544">
        <f t="shared" si="25"/>
        <v>0</v>
      </c>
      <c r="BY61" s="545">
        <f t="shared" si="26"/>
        <v>1</v>
      </c>
      <c r="BZ61" s="544">
        <f t="shared" si="27"/>
        <v>0</v>
      </c>
      <c r="CA61" s="545">
        <f t="shared" si="28"/>
        <v>0</v>
      </c>
      <c r="CB61" s="544">
        <f t="shared" si="29"/>
        <v>0</v>
      </c>
      <c r="CC61" s="546">
        <f t="shared" si="30"/>
        <v>2</v>
      </c>
      <c r="CD61" s="547">
        <f t="shared" si="31"/>
        <v>8.9</v>
      </c>
      <c r="CE61" s="548">
        <f t="shared" si="32"/>
        <v>12.9</v>
      </c>
      <c r="CF61" s="547">
        <f t="shared" si="33"/>
        <v>8</v>
      </c>
      <c r="CG61" s="548">
        <f t="shared" si="34"/>
        <v>12.6</v>
      </c>
      <c r="CH61" s="547">
        <f t="shared" si="35"/>
        <v>8.4</v>
      </c>
      <c r="CI61" s="548">
        <f t="shared" si="36"/>
        <v>22.2</v>
      </c>
      <c r="CJ61" s="547">
        <f t="shared" si="37"/>
        <v>11.7</v>
      </c>
      <c r="CK61" s="548">
        <f t="shared" si="38"/>
        <v>24.8</v>
      </c>
      <c r="CL61" s="547">
        <f t="shared" si="39"/>
        <v>17.5</v>
      </c>
      <c r="CM61" s="548">
        <f t="shared" si="40"/>
        <v>23.4</v>
      </c>
      <c r="CN61" s="547">
        <f t="shared" si="41"/>
        <v>12.4</v>
      </c>
      <c r="CO61" s="548">
        <f t="shared" si="42"/>
        <v>17.3</v>
      </c>
      <c r="CP61" s="547">
        <f t="shared" si="43"/>
        <v>8.5</v>
      </c>
      <c r="CQ61" s="548">
        <f t="shared" si="44"/>
        <v>19</v>
      </c>
      <c r="CR61" s="547">
        <f t="shared" si="45"/>
        <v>12.4</v>
      </c>
      <c r="CS61" s="548">
        <f t="shared" si="46"/>
        <v>23.8</v>
      </c>
      <c r="CT61" s="547">
        <f t="shared" si="47"/>
        <v>12.4</v>
      </c>
      <c r="CU61" s="548">
        <f t="shared" si="48"/>
        <v>23.6</v>
      </c>
      <c r="CV61" s="547">
        <f t="shared" si="49"/>
        <v>12.4</v>
      </c>
      <c r="CW61" s="548">
        <f t="shared" si="50"/>
        <v>23.5</v>
      </c>
      <c r="CX61" s="547">
        <f t="shared" si="51"/>
        <v>6.9</v>
      </c>
      <c r="CY61" s="548">
        <f t="shared" si="52"/>
        <v>15.6</v>
      </c>
      <c r="CZ61" s="547">
        <f t="shared" si="53"/>
        <v>6</v>
      </c>
      <c r="DA61" s="548">
        <f t="shared" si="54"/>
        <v>16.600000000000001</v>
      </c>
      <c r="DB61" s="547">
        <f t="shared" si="55"/>
        <v>6.4</v>
      </c>
      <c r="DC61" s="548">
        <f t="shared" si="56"/>
        <v>37.200000000000003</v>
      </c>
      <c r="DD61" s="547">
        <f t="shared" si="57"/>
        <v>9.6999999999999993</v>
      </c>
      <c r="DE61" s="548">
        <f t="shared" si="58"/>
        <v>37.799999999999997</v>
      </c>
      <c r="DF61" s="547">
        <f t="shared" si="59"/>
        <v>15.5</v>
      </c>
      <c r="DG61" s="548">
        <f t="shared" si="60"/>
        <v>33.200000000000003</v>
      </c>
      <c r="DH61" s="547">
        <f t="shared" si="61"/>
        <v>10.4</v>
      </c>
      <c r="DI61" s="548">
        <f t="shared" si="62"/>
        <v>23.1</v>
      </c>
      <c r="DJ61" s="547">
        <f t="shared" si="63"/>
        <v>6.5</v>
      </c>
      <c r="DK61" s="548">
        <f t="shared" si="64"/>
        <v>26</v>
      </c>
      <c r="DL61" s="547">
        <f t="shared" si="65"/>
        <v>10.4</v>
      </c>
      <c r="DM61" s="548">
        <f t="shared" si="66"/>
        <v>38.799999999999997</v>
      </c>
      <c r="DN61" s="547">
        <f t="shared" si="67"/>
        <v>10.4</v>
      </c>
      <c r="DO61" s="548">
        <f t="shared" si="68"/>
        <v>38.6</v>
      </c>
      <c r="DP61" s="547">
        <f t="shared" si="69"/>
        <v>10.4</v>
      </c>
      <c r="DQ61" s="548">
        <f t="shared" si="70"/>
        <v>33.5</v>
      </c>
      <c r="DR61" s="549">
        <f t="shared" si="71"/>
        <v>19</v>
      </c>
      <c r="DS61" s="550">
        <f t="shared" si="72"/>
        <v>11</v>
      </c>
      <c r="DT61" s="549">
        <f t="shared" si="73"/>
        <v>12</v>
      </c>
      <c r="DU61" s="550">
        <f t="shared" si="74"/>
        <v>12</v>
      </c>
      <c r="DV61" s="549">
        <f t="shared" si="75"/>
        <v>10</v>
      </c>
      <c r="DW61" s="550">
        <f t="shared" si="76"/>
        <v>10</v>
      </c>
      <c r="DX61" s="549">
        <f t="shared" si="77"/>
        <v>13</v>
      </c>
      <c r="DY61" s="550">
        <f t="shared" si="78"/>
        <v>15</v>
      </c>
      <c r="DZ61" s="549">
        <f t="shared" si="79"/>
        <v>19</v>
      </c>
      <c r="EA61" s="550">
        <f t="shared" si="80"/>
        <v>14</v>
      </c>
      <c r="EB61" s="549">
        <f t="shared" si="81"/>
        <v>13</v>
      </c>
      <c r="EC61" s="550">
        <f t="shared" si="82"/>
        <v>10</v>
      </c>
      <c r="ED61" s="549">
        <f t="shared" si="83"/>
        <v>4</v>
      </c>
      <c r="EE61" s="550">
        <f t="shared" si="84"/>
        <v>8</v>
      </c>
      <c r="EF61" s="549">
        <f t="shared" si="85"/>
        <v>11</v>
      </c>
      <c r="EG61" s="550">
        <f t="shared" si="86"/>
        <v>10</v>
      </c>
      <c r="EH61" s="549">
        <f t="shared" si="87"/>
        <v>9</v>
      </c>
      <c r="EI61" s="550">
        <f t="shared" si="88"/>
        <v>7</v>
      </c>
      <c r="EJ61" s="549">
        <f t="shared" si="89"/>
        <v>12</v>
      </c>
      <c r="EK61" s="550">
        <f t="shared" si="90"/>
        <v>14</v>
      </c>
      <c r="EL61" s="697">
        <f t="shared" si="91"/>
        <v>0</v>
      </c>
      <c r="EM61" s="698">
        <f t="shared" si="92"/>
        <v>0</v>
      </c>
      <c r="EN61" s="699">
        <f t="shared" si="93"/>
        <v>0</v>
      </c>
      <c r="EO61" s="698">
        <f t="shared" si="94"/>
        <v>0</v>
      </c>
      <c r="EP61" s="699">
        <f t="shared" si="95"/>
        <v>0</v>
      </c>
      <c r="EQ61" s="698">
        <f t="shared" si="96"/>
        <v>0</v>
      </c>
      <c r="ER61" s="699">
        <f t="shared" si="97"/>
        <v>0</v>
      </c>
      <c r="ES61" s="698">
        <f t="shared" si="98"/>
        <v>0</v>
      </c>
      <c r="ET61" s="699">
        <f t="shared" si="99"/>
        <v>0</v>
      </c>
      <c r="EU61" s="698">
        <f t="shared" si="100"/>
        <v>0</v>
      </c>
      <c r="EV61" s="699">
        <f t="shared" si="101"/>
        <v>0</v>
      </c>
      <c r="EW61" s="698">
        <f t="shared" si="102"/>
        <v>0</v>
      </c>
      <c r="EX61" s="699">
        <f t="shared" si="103"/>
        <v>0</v>
      </c>
      <c r="EY61" s="698">
        <f t="shared" si="104"/>
        <v>0</v>
      </c>
      <c r="EZ61" s="699">
        <f t="shared" si="105"/>
        <v>0</v>
      </c>
      <c r="FA61" s="698">
        <f t="shared" si="106"/>
        <v>0</v>
      </c>
      <c r="FB61" s="699">
        <f t="shared" si="107"/>
        <v>0</v>
      </c>
      <c r="FC61" s="698">
        <f t="shared" si="108"/>
        <v>0</v>
      </c>
      <c r="FD61" s="699">
        <f t="shared" si="109"/>
        <v>0</v>
      </c>
      <c r="FE61" s="700">
        <f t="shared" si="110"/>
        <v>0</v>
      </c>
      <c r="FU61" s="1145" t="str">
        <f>Ст.прогноза!C58</f>
        <v>Куйбышевская</v>
      </c>
      <c r="FV61" s="1145" t="str">
        <f>Ст.прогноза!D58</f>
        <v>Пензенский</v>
      </c>
      <c r="FW61" s="1086" t="str">
        <f t="shared" si="116"/>
        <v>Пенза</v>
      </c>
      <c r="FX61" s="1316">
        <v>53.116999999999997</v>
      </c>
      <c r="FY61" s="1317">
        <v>45.017000000000003</v>
      </c>
      <c r="FZ61" s="1281">
        <f t="shared" si="112"/>
        <v>24.8</v>
      </c>
      <c r="GA61" s="1281">
        <f t="shared" si="117"/>
        <v>37.799999999999997</v>
      </c>
    </row>
    <row r="62" spans="1:183" x14ac:dyDescent="0.25">
      <c r="AK62" s="1122">
        <f t="shared" si="8"/>
        <v>43682.875</v>
      </c>
      <c r="AL62" s="389"/>
      <c r="AM62" s="517">
        <v>62</v>
      </c>
      <c r="AN62" s="543">
        <f>Ст.прогноза!B59</f>
        <v>57</v>
      </c>
      <c r="AO62" s="117" t="str">
        <f>Ст.прогноза!E59</f>
        <v>Бугульма</v>
      </c>
      <c r="AP62" s="631" t="str">
        <f t="shared" si="122"/>
        <v>··</v>
      </c>
      <c r="AQ62" s="632" t="str">
        <f t="shared" si="122"/>
        <v>···</v>
      </c>
      <c r="AR62" s="631" t="str">
        <f t="shared" si="122"/>
        <v>·</v>
      </c>
      <c r="AS62" s="632" t="str">
        <f t="shared" si="122"/>
        <v>·</v>
      </c>
      <c r="AT62" s="631" t="str">
        <f t="shared" si="122"/>
        <v/>
      </c>
      <c r="AU62" s="632" t="str">
        <f t="shared" si="122"/>
        <v>·</v>
      </c>
      <c r="AV62" s="631" t="str">
        <f t="shared" si="122"/>
        <v/>
      </c>
      <c r="AW62" s="632" t="str">
        <f t="shared" si="122"/>
        <v>···</v>
      </c>
      <c r="AX62" s="631" t="str">
        <f t="shared" si="122"/>
        <v>·</v>
      </c>
      <c r="AY62" s="632" t="str">
        <f t="shared" si="122"/>
        <v>··</v>
      </c>
      <c r="AZ62" s="631" t="str">
        <f t="shared" si="122"/>
        <v/>
      </c>
      <c r="BA62" s="632" t="str">
        <f t="shared" si="122"/>
        <v/>
      </c>
      <c r="BB62" s="631" t="str">
        <f t="shared" si="122"/>
        <v/>
      </c>
      <c r="BC62" s="632" t="str">
        <f t="shared" si="123"/>
        <v/>
      </c>
      <c r="BD62" s="631" t="str">
        <f t="shared" si="123"/>
        <v/>
      </c>
      <c r="BE62" s="632" t="str">
        <f t="shared" si="120"/>
        <v>·</v>
      </c>
      <c r="BF62" s="631" t="str">
        <f t="shared" si="121"/>
        <v/>
      </c>
      <c r="BG62" s="632" t="str">
        <f t="shared" si="121"/>
        <v>·</v>
      </c>
      <c r="BH62" s="631" t="str">
        <f t="shared" si="121"/>
        <v/>
      </c>
      <c r="BI62" s="632" t="str">
        <f t="shared" si="121"/>
        <v/>
      </c>
      <c r="BJ62" s="544">
        <f t="shared" si="11"/>
        <v>5</v>
      </c>
      <c r="BK62" s="545">
        <f t="shared" si="12"/>
        <v>20</v>
      </c>
      <c r="BL62" s="544">
        <f t="shared" si="13"/>
        <v>2</v>
      </c>
      <c r="BM62" s="545">
        <f t="shared" si="14"/>
        <v>1</v>
      </c>
      <c r="BN62" s="544">
        <f t="shared" si="15"/>
        <v>0</v>
      </c>
      <c r="BO62" s="545">
        <f t="shared" si="16"/>
        <v>2</v>
      </c>
      <c r="BP62" s="544">
        <f t="shared" si="17"/>
        <v>0</v>
      </c>
      <c r="BQ62" s="545">
        <f t="shared" si="18"/>
        <v>20</v>
      </c>
      <c r="BR62" s="544">
        <f t="shared" si="19"/>
        <v>2</v>
      </c>
      <c r="BS62" s="545">
        <f t="shared" si="20"/>
        <v>10</v>
      </c>
      <c r="BT62" s="544">
        <f t="shared" si="21"/>
        <v>0</v>
      </c>
      <c r="BU62" s="545">
        <f t="shared" si="22"/>
        <v>0</v>
      </c>
      <c r="BV62" s="544">
        <f t="shared" si="23"/>
        <v>0</v>
      </c>
      <c r="BW62" s="545">
        <f t="shared" si="24"/>
        <v>0</v>
      </c>
      <c r="BX62" s="544">
        <f t="shared" si="25"/>
        <v>0</v>
      </c>
      <c r="BY62" s="545">
        <f t="shared" si="26"/>
        <v>2</v>
      </c>
      <c r="BZ62" s="544">
        <f t="shared" si="27"/>
        <v>0</v>
      </c>
      <c r="CA62" s="545">
        <f t="shared" si="28"/>
        <v>2</v>
      </c>
      <c r="CB62" s="544">
        <f t="shared" si="29"/>
        <v>0</v>
      </c>
      <c r="CC62" s="546">
        <f t="shared" si="30"/>
        <v>0</v>
      </c>
      <c r="CD62" s="547">
        <f t="shared" si="31"/>
        <v>11.3</v>
      </c>
      <c r="CE62" s="548">
        <f t="shared" si="32"/>
        <v>22.1</v>
      </c>
      <c r="CF62" s="547">
        <f t="shared" si="33"/>
        <v>9</v>
      </c>
      <c r="CG62" s="548">
        <f t="shared" si="34"/>
        <v>13.3</v>
      </c>
      <c r="CH62" s="547">
        <f t="shared" si="35"/>
        <v>8.1999999999999993</v>
      </c>
      <c r="CI62" s="548">
        <f t="shared" si="36"/>
        <v>14.5</v>
      </c>
      <c r="CJ62" s="547">
        <f t="shared" si="37"/>
        <v>8.4</v>
      </c>
      <c r="CK62" s="548">
        <f t="shared" si="38"/>
        <v>17.600000000000001</v>
      </c>
      <c r="CL62" s="547">
        <f t="shared" si="39"/>
        <v>14.6</v>
      </c>
      <c r="CM62" s="548">
        <f t="shared" si="40"/>
        <v>19.2</v>
      </c>
      <c r="CN62" s="547">
        <f t="shared" si="41"/>
        <v>13.4</v>
      </c>
      <c r="CO62" s="548">
        <f t="shared" si="42"/>
        <v>17.2</v>
      </c>
      <c r="CP62" s="547">
        <f t="shared" si="43"/>
        <v>7.4</v>
      </c>
      <c r="CQ62" s="548">
        <f t="shared" si="44"/>
        <v>17.399999999999999</v>
      </c>
      <c r="CR62" s="547">
        <f t="shared" si="45"/>
        <v>9.1999999999999993</v>
      </c>
      <c r="CS62" s="548">
        <f t="shared" si="46"/>
        <v>15.6</v>
      </c>
      <c r="CT62" s="547">
        <f t="shared" si="47"/>
        <v>11.7</v>
      </c>
      <c r="CU62" s="548">
        <f t="shared" si="48"/>
        <v>19.8</v>
      </c>
      <c r="CV62" s="547">
        <f t="shared" si="49"/>
        <v>7.7</v>
      </c>
      <c r="CW62" s="548">
        <f t="shared" si="50"/>
        <v>17.600000000000001</v>
      </c>
      <c r="CX62" s="547">
        <f t="shared" si="51"/>
        <v>9.3000000000000007</v>
      </c>
      <c r="CY62" s="548">
        <f t="shared" si="52"/>
        <v>33.1</v>
      </c>
      <c r="CZ62" s="547">
        <f t="shared" si="53"/>
        <v>7</v>
      </c>
      <c r="DA62" s="548">
        <f t="shared" si="54"/>
        <v>17.3</v>
      </c>
      <c r="DB62" s="547">
        <f t="shared" si="55"/>
        <v>6.1999999999999993</v>
      </c>
      <c r="DC62" s="548">
        <f t="shared" si="56"/>
        <v>20.399999999999999</v>
      </c>
      <c r="DD62" s="547">
        <f t="shared" si="57"/>
        <v>6.4</v>
      </c>
      <c r="DE62" s="548">
        <f t="shared" si="58"/>
        <v>24.6</v>
      </c>
      <c r="DF62" s="547">
        <f t="shared" si="59"/>
        <v>12.6</v>
      </c>
      <c r="DG62" s="548">
        <f t="shared" si="60"/>
        <v>25.2</v>
      </c>
      <c r="DH62" s="547">
        <f t="shared" si="61"/>
        <v>11.4</v>
      </c>
      <c r="DI62" s="548">
        <f t="shared" si="62"/>
        <v>24.2</v>
      </c>
      <c r="DJ62" s="547">
        <f t="shared" si="63"/>
        <v>5.4</v>
      </c>
      <c r="DK62" s="548">
        <f t="shared" si="64"/>
        <v>32.4</v>
      </c>
      <c r="DL62" s="547">
        <f t="shared" si="65"/>
        <v>7.1999999999999993</v>
      </c>
      <c r="DM62" s="548">
        <f t="shared" si="66"/>
        <v>25.6</v>
      </c>
      <c r="DN62" s="547">
        <f t="shared" si="67"/>
        <v>9.6999999999999993</v>
      </c>
      <c r="DO62" s="548">
        <f t="shared" si="68"/>
        <v>30.8</v>
      </c>
      <c r="DP62" s="547">
        <f t="shared" si="69"/>
        <v>5.7</v>
      </c>
      <c r="DQ62" s="548">
        <f t="shared" si="70"/>
        <v>27.6</v>
      </c>
      <c r="DR62" s="549">
        <f t="shared" si="71"/>
        <v>15</v>
      </c>
      <c r="DS62" s="550">
        <f t="shared" si="72"/>
        <v>19</v>
      </c>
      <c r="DT62" s="549">
        <f t="shared" si="73"/>
        <v>19</v>
      </c>
      <c r="DU62" s="550">
        <f t="shared" si="74"/>
        <v>14</v>
      </c>
      <c r="DV62" s="549">
        <f t="shared" si="75"/>
        <v>13</v>
      </c>
      <c r="DW62" s="550">
        <f t="shared" si="76"/>
        <v>12</v>
      </c>
      <c r="DX62" s="549">
        <f t="shared" si="77"/>
        <v>9</v>
      </c>
      <c r="DY62" s="550">
        <f t="shared" si="78"/>
        <v>19</v>
      </c>
      <c r="DZ62" s="549">
        <f t="shared" si="79"/>
        <v>9</v>
      </c>
      <c r="EA62" s="550">
        <f t="shared" si="80"/>
        <v>13</v>
      </c>
      <c r="EB62" s="549">
        <f t="shared" si="81"/>
        <v>12</v>
      </c>
      <c r="EC62" s="550">
        <f t="shared" si="82"/>
        <v>11</v>
      </c>
      <c r="ED62" s="549">
        <f t="shared" si="83"/>
        <v>8</v>
      </c>
      <c r="EE62" s="550">
        <f t="shared" si="84"/>
        <v>8</v>
      </c>
      <c r="EF62" s="549">
        <f t="shared" si="85"/>
        <v>12</v>
      </c>
      <c r="EG62" s="550">
        <f t="shared" si="86"/>
        <v>12</v>
      </c>
      <c r="EH62" s="549">
        <f t="shared" si="87"/>
        <v>12</v>
      </c>
      <c r="EI62" s="550">
        <f t="shared" si="88"/>
        <v>10</v>
      </c>
      <c r="EJ62" s="549">
        <f t="shared" si="89"/>
        <v>4</v>
      </c>
      <c r="EK62" s="550">
        <f t="shared" si="90"/>
        <v>12</v>
      </c>
      <c r="EL62" s="697">
        <f t="shared" si="91"/>
        <v>0</v>
      </c>
      <c r="EM62" s="698">
        <f t="shared" si="92"/>
        <v>0</v>
      </c>
      <c r="EN62" s="699">
        <f t="shared" si="93"/>
        <v>0</v>
      </c>
      <c r="EO62" s="698">
        <f t="shared" si="94"/>
        <v>0</v>
      </c>
      <c r="EP62" s="699">
        <f t="shared" si="95"/>
        <v>0</v>
      </c>
      <c r="EQ62" s="698">
        <f t="shared" si="96"/>
        <v>0</v>
      </c>
      <c r="ER62" s="699">
        <f t="shared" si="97"/>
        <v>0</v>
      </c>
      <c r="ES62" s="698">
        <f t="shared" si="98"/>
        <v>0</v>
      </c>
      <c r="ET62" s="699">
        <f t="shared" si="99"/>
        <v>0</v>
      </c>
      <c r="EU62" s="698">
        <f t="shared" si="100"/>
        <v>0</v>
      </c>
      <c r="EV62" s="699">
        <f t="shared" si="101"/>
        <v>0</v>
      </c>
      <c r="EW62" s="698">
        <f t="shared" si="102"/>
        <v>0</v>
      </c>
      <c r="EX62" s="699">
        <f t="shared" si="103"/>
        <v>0</v>
      </c>
      <c r="EY62" s="698">
        <f t="shared" si="104"/>
        <v>0</v>
      </c>
      <c r="EZ62" s="699">
        <f t="shared" si="105"/>
        <v>0</v>
      </c>
      <c r="FA62" s="698">
        <f t="shared" si="106"/>
        <v>0</v>
      </c>
      <c r="FB62" s="699">
        <f t="shared" si="107"/>
        <v>0</v>
      </c>
      <c r="FC62" s="698">
        <f t="shared" si="108"/>
        <v>0</v>
      </c>
      <c r="FD62" s="699">
        <f t="shared" si="109"/>
        <v>0</v>
      </c>
      <c r="FE62" s="700">
        <f t="shared" si="110"/>
        <v>0</v>
      </c>
      <c r="FF62" s="390"/>
      <c r="FG62" s="390"/>
      <c r="FH62" s="390"/>
      <c r="FI62" s="390"/>
      <c r="FJ62" s="1274"/>
      <c r="FK62" s="1274"/>
      <c r="FL62" s="1274"/>
      <c r="FM62" s="390"/>
      <c r="FU62" s="91" t="str">
        <f>Ст.прогноза!C59</f>
        <v>Куйбышевская</v>
      </c>
      <c r="FV62" s="91" t="str">
        <f>Ст.прогноза!D59</f>
        <v>Волго-Камский</v>
      </c>
      <c r="FW62" s="117" t="str">
        <f t="shared" si="116"/>
        <v>Бугульма</v>
      </c>
      <c r="FX62" s="1302">
        <v>54.37</v>
      </c>
      <c r="FY62" s="1303">
        <v>52.48</v>
      </c>
      <c r="FZ62" s="1281">
        <f t="shared" si="112"/>
        <v>17.600000000000001</v>
      </c>
      <c r="GA62" s="1281">
        <f t="shared" si="117"/>
        <v>24.6</v>
      </c>
    </row>
    <row r="63" spans="1:183" s="390" customFormat="1" x14ac:dyDescent="0.25">
      <c r="A63" s="262"/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1122">
        <f xml:space="preserve">  INDEX(Z:Z,MATCH(AO63,Y:Y,0)+1 )</f>
        <v>43682.916666666664</v>
      </c>
      <c r="AL63" s="388"/>
      <c r="AM63" s="517">
        <v>63</v>
      </c>
      <c r="AN63" s="543">
        <f>Ст.прогноза!B60</f>
        <v>58</v>
      </c>
      <c r="AO63" s="117" t="str">
        <f>Ст.прогноза!E60</f>
        <v>Самара</v>
      </c>
      <c r="AP63" s="631" t="str">
        <f t="shared" si="122"/>
        <v>··</v>
      </c>
      <c r="AQ63" s="632" t="str">
        <f t="shared" si="122"/>
        <v>···</v>
      </c>
      <c r="AR63" s="631" t="str">
        <f t="shared" si="122"/>
        <v/>
      </c>
      <c r="AS63" s="632" t="str">
        <f t="shared" si="122"/>
        <v>·</v>
      </c>
      <c r="AT63" s="631" t="str">
        <f t="shared" si="122"/>
        <v/>
      </c>
      <c r="AU63" s="632" t="str">
        <f t="shared" si="122"/>
        <v>·</v>
      </c>
      <c r="AV63" s="631" t="str">
        <f t="shared" si="122"/>
        <v/>
      </c>
      <c r="AW63" s="632" t="str">
        <f t="shared" si="122"/>
        <v>·</v>
      </c>
      <c r="AX63" s="631" t="str">
        <f t="shared" si="122"/>
        <v>··</v>
      </c>
      <c r="AY63" s="632" t="str">
        <f t="shared" si="122"/>
        <v>··</v>
      </c>
      <c r="AZ63" s="631" t="str">
        <f t="shared" si="122"/>
        <v/>
      </c>
      <c r="BA63" s="632" t="str">
        <f t="shared" si="122"/>
        <v>·</v>
      </c>
      <c r="BB63" s="631" t="str">
        <f t="shared" si="122"/>
        <v/>
      </c>
      <c r="BC63" s="632" t="str">
        <f t="shared" si="123"/>
        <v/>
      </c>
      <c r="BD63" s="631" t="str">
        <f t="shared" si="123"/>
        <v>·</v>
      </c>
      <c r="BE63" s="632" t="str">
        <f t="shared" si="120"/>
        <v>··</v>
      </c>
      <c r="BF63" s="631" t="str">
        <f t="shared" si="121"/>
        <v/>
      </c>
      <c r="BG63" s="632" t="str">
        <f t="shared" si="121"/>
        <v>·</v>
      </c>
      <c r="BH63" s="631" t="str">
        <f t="shared" si="121"/>
        <v/>
      </c>
      <c r="BI63" s="632" t="str">
        <f t="shared" si="121"/>
        <v/>
      </c>
      <c r="BJ63" s="544">
        <f t="shared" si="11"/>
        <v>10</v>
      </c>
      <c r="BK63" s="545">
        <f t="shared" si="12"/>
        <v>20</v>
      </c>
      <c r="BL63" s="544">
        <f t="shared" si="13"/>
        <v>0</v>
      </c>
      <c r="BM63" s="545">
        <f t="shared" si="14"/>
        <v>2</v>
      </c>
      <c r="BN63" s="544">
        <f t="shared" si="15"/>
        <v>0</v>
      </c>
      <c r="BO63" s="545">
        <f t="shared" si="16"/>
        <v>1</v>
      </c>
      <c r="BP63" s="544">
        <f t="shared" si="17"/>
        <v>0</v>
      </c>
      <c r="BQ63" s="545">
        <f t="shared" si="18"/>
        <v>1</v>
      </c>
      <c r="BR63" s="544">
        <f t="shared" si="19"/>
        <v>5</v>
      </c>
      <c r="BS63" s="545">
        <f t="shared" si="20"/>
        <v>3</v>
      </c>
      <c r="BT63" s="544">
        <f t="shared" si="21"/>
        <v>0</v>
      </c>
      <c r="BU63" s="545">
        <f t="shared" si="22"/>
        <v>1</v>
      </c>
      <c r="BV63" s="544">
        <f t="shared" si="23"/>
        <v>0</v>
      </c>
      <c r="BW63" s="545">
        <f t="shared" si="24"/>
        <v>0</v>
      </c>
      <c r="BX63" s="544">
        <f t="shared" si="25"/>
        <v>2</v>
      </c>
      <c r="BY63" s="545">
        <f t="shared" si="26"/>
        <v>5</v>
      </c>
      <c r="BZ63" s="544">
        <f t="shared" si="27"/>
        <v>0</v>
      </c>
      <c r="CA63" s="545">
        <f t="shared" si="28"/>
        <v>2</v>
      </c>
      <c r="CB63" s="544">
        <f t="shared" si="29"/>
        <v>0</v>
      </c>
      <c r="CC63" s="546">
        <f t="shared" si="30"/>
        <v>0</v>
      </c>
      <c r="CD63" s="547">
        <f t="shared" si="31"/>
        <v>14.8</v>
      </c>
      <c r="CE63" s="548">
        <f t="shared" si="32"/>
        <v>17.600000000000001</v>
      </c>
      <c r="CF63" s="547">
        <f t="shared" si="33"/>
        <v>8.1999999999999993</v>
      </c>
      <c r="CG63" s="548">
        <f t="shared" si="34"/>
        <v>15.9</v>
      </c>
      <c r="CH63" s="547">
        <f t="shared" si="35"/>
        <v>9.1999999999999993</v>
      </c>
      <c r="CI63" s="548">
        <f t="shared" si="36"/>
        <v>21.2</v>
      </c>
      <c r="CJ63" s="547">
        <f t="shared" si="37"/>
        <v>11.7</v>
      </c>
      <c r="CK63" s="548">
        <f t="shared" si="38"/>
        <v>25.1</v>
      </c>
      <c r="CL63" s="547">
        <f t="shared" si="39"/>
        <v>16</v>
      </c>
      <c r="CM63" s="548">
        <f t="shared" si="40"/>
        <v>28.4</v>
      </c>
      <c r="CN63" s="547">
        <f t="shared" si="41"/>
        <v>14.9</v>
      </c>
      <c r="CO63" s="548">
        <f t="shared" si="42"/>
        <v>17.7</v>
      </c>
      <c r="CP63" s="547">
        <f t="shared" si="43"/>
        <v>9.6</v>
      </c>
      <c r="CQ63" s="548">
        <f t="shared" si="44"/>
        <v>20.8</v>
      </c>
      <c r="CR63" s="547">
        <f t="shared" si="45"/>
        <v>11.6</v>
      </c>
      <c r="CS63" s="548">
        <f t="shared" si="46"/>
        <v>21.5</v>
      </c>
      <c r="CT63" s="547">
        <f t="shared" si="47"/>
        <v>12.5</v>
      </c>
      <c r="CU63" s="548">
        <f t="shared" si="48"/>
        <v>24.1</v>
      </c>
      <c r="CV63" s="547">
        <f t="shared" si="49"/>
        <v>9.5</v>
      </c>
      <c r="CW63" s="548">
        <f t="shared" si="50"/>
        <v>24.9</v>
      </c>
      <c r="CX63" s="547">
        <f t="shared" si="51"/>
        <v>12.8</v>
      </c>
      <c r="CY63" s="548">
        <f t="shared" si="52"/>
        <v>23.6</v>
      </c>
      <c r="CZ63" s="547">
        <f t="shared" si="53"/>
        <v>6.1999999999999993</v>
      </c>
      <c r="DA63" s="548">
        <f t="shared" si="54"/>
        <v>19.7</v>
      </c>
      <c r="DB63" s="547">
        <f t="shared" si="55"/>
        <v>7.1999999999999993</v>
      </c>
      <c r="DC63" s="548">
        <f t="shared" si="56"/>
        <v>34.200000000000003</v>
      </c>
      <c r="DD63" s="547">
        <f t="shared" si="57"/>
        <v>9.6999999999999993</v>
      </c>
      <c r="DE63" s="548">
        <f t="shared" si="58"/>
        <v>36.1</v>
      </c>
      <c r="DF63" s="547">
        <f t="shared" si="59"/>
        <v>14</v>
      </c>
      <c r="DG63" s="548">
        <f t="shared" si="60"/>
        <v>42.4</v>
      </c>
      <c r="DH63" s="547">
        <f t="shared" si="61"/>
        <v>12.9</v>
      </c>
      <c r="DI63" s="548">
        <f t="shared" si="62"/>
        <v>21.7</v>
      </c>
      <c r="DJ63" s="547">
        <f t="shared" si="63"/>
        <v>7.6</v>
      </c>
      <c r="DK63" s="548">
        <f t="shared" si="64"/>
        <v>34.799999999999997</v>
      </c>
      <c r="DL63" s="547">
        <f t="shared" si="65"/>
        <v>9.6</v>
      </c>
      <c r="DM63" s="548">
        <f t="shared" si="66"/>
        <v>27.5</v>
      </c>
      <c r="DN63" s="547">
        <f t="shared" si="67"/>
        <v>10.5</v>
      </c>
      <c r="DO63" s="548">
        <f t="shared" si="68"/>
        <v>39.1</v>
      </c>
      <c r="DP63" s="547">
        <f t="shared" si="69"/>
        <v>7.5</v>
      </c>
      <c r="DQ63" s="548">
        <f t="shared" si="70"/>
        <v>38.9</v>
      </c>
      <c r="DR63" s="549">
        <f t="shared" si="71"/>
        <v>17</v>
      </c>
      <c r="DS63" s="550">
        <f t="shared" si="72"/>
        <v>19</v>
      </c>
      <c r="DT63" s="549">
        <f t="shared" si="73"/>
        <v>13</v>
      </c>
      <c r="DU63" s="550">
        <f t="shared" si="74"/>
        <v>12</v>
      </c>
      <c r="DV63" s="549">
        <f t="shared" si="75"/>
        <v>10</v>
      </c>
      <c r="DW63" s="550">
        <f t="shared" si="76"/>
        <v>11</v>
      </c>
      <c r="DX63" s="549">
        <f t="shared" si="77"/>
        <v>10</v>
      </c>
      <c r="DY63" s="550">
        <f t="shared" si="78"/>
        <v>15</v>
      </c>
      <c r="DZ63" s="549">
        <f t="shared" si="79"/>
        <v>14</v>
      </c>
      <c r="EA63" s="550">
        <f t="shared" si="80"/>
        <v>14</v>
      </c>
      <c r="EB63" s="549">
        <f t="shared" si="81"/>
        <v>10</v>
      </c>
      <c r="EC63" s="550">
        <f t="shared" si="82"/>
        <v>9</v>
      </c>
      <c r="ED63" s="549">
        <f t="shared" si="83"/>
        <v>10</v>
      </c>
      <c r="EE63" s="550">
        <f t="shared" si="84"/>
        <v>7</v>
      </c>
      <c r="EF63" s="549">
        <f t="shared" si="85"/>
        <v>12</v>
      </c>
      <c r="EG63" s="550">
        <f t="shared" si="86"/>
        <v>9</v>
      </c>
      <c r="EH63" s="549">
        <f t="shared" si="87"/>
        <v>9</v>
      </c>
      <c r="EI63" s="550">
        <f t="shared" si="88"/>
        <v>9</v>
      </c>
      <c r="EJ63" s="549">
        <f t="shared" si="89"/>
        <v>4</v>
      </c>
      <c r="EK63" s="550">
        <f t="shared" si="90"/>
        <v>12</v>
      </c>
      <c r="EL63" s="697">
        <f t="shared" si="91"/>
        <v>0</v>
      </c>
      <c r="EM63" s="698">
        <f t="shared" si="92"/>
        <v>0</v>
      </c>
      <c r="EN63" s="699">
        <f t="shared" si="93"/>
        <v>0</v>
      </c>
      <c r="EO63" s="698">
        <f t="shared" si="94"/>
        <v>0</v>
      </c>
      <c r="EP63" s="699">
        <f t="shared" si="95"/>
        <v>0</v>
      </c>
      <c r="EQ63" s="698">
        <f t="shared" si="96"/>
        <v>0</v>
      </c>
      <c r="ER63" s="699">
        <f t="shared" si="97"/>
        <v>0</v>
      </c>
      <c r="ES63" s="698">
        <f t="shared" si="98"/>
        <v>0</v>
      </c>
      <c r="ET63" s="699">
        <f t="shared" si="99"/>
        <v>0</v>
      </c>
      <c r="EU63" s="698">
        <f t="shared" si="100"/>
        <v>0</v>
      </c>
      <c r="EV63" s="699">
        <f t="shared" si="101"/>
        <v>0</v>
      </c>
      <c r="EW63" s="698">
        <f t="shared" si="102"/>
        <v>0</v>
      </c>
      <c r="EX63" s="699">
        <f t="shared" si="103"/>
        <v>0</v>
      </c>
      <c r="EY63" s="698">
        <f t="shared" si="104"/>
        <v>0</v>
      </c>
      <c r="EZ63" s="699">
        <f t="shared" si="105"/>
        <v>0</v>
      </c>
      <c r="FA63" s="698">
        <f t="shared" si="106"/>
        <v>0</v>
      </c>
      <c r="FB63" s="699">
        <f t="shared" si="107"/>
        <v>0</v>
      </c>
      <c r="FC63" s="698">
        <f t="shared" si="108"/>
        <v>0</v>
      </c>
      <c r="FD63" s="699">
        <f t="shared" si="109"/>
        <v>0</v>
      </c>
      <c r="FE63" s="700">
        <f t="shared" si="110"/>
        <v>0</v>
      </c>
      <c r="FF63" s="35"/>
      <c r="FG63" s="35"/>
      <c r="FH63" s="35"/>
      <c r="FI63" s="35"/>
      <c r="FJ63" s="64"/>
      <c r="FK63" s="64"/>
      <c r="FL63" s="64"/>
      <c r="FM63" s="35"/>
      <c r="FU63" s="91" t="str">
        <f>Ст.прогноза!C60</f>
        <v>Куйбышевская</v>
      </c>
      <c r="FV63" s="91" t="str">
        <f>Ст.прогноза!D60</f>
        <v>Самарский</v>
      </c>
      <c r="FW63" s="1327" t="str">
        <f t="shared" si="116"/>
        <v>Самара</v>
      </c>
      <c r="FX63" s="1287">
        <v>53.25</v>
      </c>
      <c r="FY63" s="1288">
        <v>50.45</v>
      </c>
      <c r="FZ63" s="1281">
        <f t="shared" si="112"/>
        <v>25.1</v>
      </c>
      <c r="GA63" s="1281">
        <f t="shared" si="117"/>
        <v>36.1</v>
      </c>
    </row>
    <row r="64" spans="1:183" x14ac:dyDescent="0.25">
      <c r="A64" s="253" t="s">
        <v>2689</v>
      </c>
      <c r="B64" s="254" t="s">
        <v>2552</v>
      </c>
      <c r="C64" s="255" t="s">
        <v>3773</v>
      </c>
      <c r="D64" s="256" t="s">
        <v>2618</v>
      </c>
      <c r="E64" s="256" t="s">
        <v>3774</v>
      </c>
      <c r="F64" s="256" t="s">
        <v>2618</v>
      </c>
      <c r="G64" s="256" t="s">
        <v>3775</v>
      </c>
      <c r="H64" s="256" t="s">
        <v>2618</v>
      </c>
      <c r="I64" s="256" t="s">
        <v>3782</v>
      </c>
      <c r="J64" s="256" t="s">
        <v>2618</v>
      </c>
      <c r="K64" s="256" t="s">
        <v>3788</v>
      </c>
      <c r="L64" s="256" t="s">
        <v>2618</v>
      </c>
      <c r="M64" s="256" t="s">
        <v>3789</v>
      </c>
      <c r="N64" s="256" t="s">
        <v>2618</v>
      </c>
      <c r="O64" s="256" t="s">
        <v>3790</v>
      </c>
      <c r="P64" s="256" t="s">
        <v>2618</v>
      </c>
      <c r="Q64" s="256" t="s">
        <v>3791</v>
      </c>
      <c r="R64" s="256" t="s">
        <v>2618</v>
      </c>
      <c r="S64" s="256" t="s">
        <v>3792</v>
      </c>
      <c r="T64" s="256" t="s">
        <v>2618</v>
      </c>
      <c r="U64" s="256" t="s">
        <v>3793</v>
      </c>
      <c r="V64" s="257" t="s">
        <v>2618</v>
      </c>
      <c r="X64" s="258"/>
      <c r="Y64" s="188" t="s">
        <v>2550</v>
      </c>
      <c r="Z64" s="259" t="s">
        <v>2619</v>
      </c>
      <c r="AA64" s="260" t="s">
        <v>2620</v>
      </c>
      <c r="AB64" s="260" t="s">
        <v>2621</v>
      </c>
      <c r="AC64" s="260" t="s">
        <v>2622</v>
      </c>
      <c r="AD64" s="260" t="s">
        <v>2623</v>
      </c>
      <c r="AE64" s="260" t="s">
        <v>2624</v>
      </c>
      <c r="AF64" s="260" t="s">
        <v>2625</v>
      </c>
      <c r="AG64" s="260" t="s">
        <v>2619</v>
      </c>
      <c r="AH64" s="260" t="s">
        <v>2620</v>
      </c>
      <c r="AI64" s="261" t="s">
        <v>2621</v>
      </c>
      <c r="AK64" s="1122">
        <f t="shared" si="8"/>
        <v>43682.958333333336</v>
      </c>
      <c r="AM64" s="517">
        <v>64</v>
      </c>
      <c r="AN64" s="543">
        <f>Ст.прогноза!B61</f>
        <v>59</v>
      </c>
      <c r="AO64" s="117" t="str">
        <f>Ст.прогноза!E61</f>
        <v>Уфа</v>
      </c>
      <c r="AP64" s="631" t="str">
        <f t="shared" si="122"/>
        <v/>
      </c>
      <c r="AQ64" s="632" t="str">
        <f t="shared" si="122"/>
        <v>··</v>
      </c>
      <c r="AR64" s="631" t="str">
        <f t="shared" si="122"/>
        <v>·</v>
      </c>
      <c r="AS64" s="632" t="str">
        <f t="shared" si="122"/>
        <v>··</v>
      </c>
      <c r="AT64" s="631" t="str">
        <f t="shared" si="122"/>
        <v/>
      </c>
      <c r="AU64" s="632" t="str">
        <f t="shared" si="122"/>
        <v>·</v>
      </c>
      <c r="AV64" s="631" t="str">
        <f t="shared" si="122"/>
        <v/>
      </c>
      <c r="AW64" s="632" t="str">
        <f t="shared" si="122"/>
        <v>··</v>
      </c>
      <c r="AX64" s="631" t="str">
        <f t="shared" si="122"/>
        <v>··</v>
      </c>
      <c r="AY64" s="632" t="str">
        <f t="shared" si="122"/>
        <v>··</v>
      </c>
      <c r="AZ64" s="631" t="str">
        <f t="shared" si="122"/>
        <v>·</v>
      </c>
      <c r="BA64" s="632" t="str">
        <f t="shared" si="122"/>
        <v>··</v>
      </c>
      <c r="BB64" s="631" t="str">
        <f t="shared" si="122"/>
        <v/>
      </c>
      <c r="BC64" s="632" t="str">
        <f t="shared" si="123"/>
        <v>·</v>
      </c>
      <c r="BD64" s="631" t="str">
        <f t="shared" si="123"/>
        <v/>
      </c>
      <c r="BE64" s="632" t="str">
        <f t="shared" si="120"/>
        <v>··</v>
      </c>
      <c r="BF64" s="631" t="str">
        <f t="shared" si="121"/>
        <v>··</v>
      </c>
      <c r="BG64" s="632" t="str">
        <f t="shared" si="121"/>
        <v>··</v>
      </c>
      <c r="BH64" s="631" t="str">
        <f t="shared" si="121"/>
        <v/>
      </c>
      <c r="BI64" s="632" t="str">
        <f t="shared" si="121"/>
        <v/>
      </c>
      <c r="BJ64" s="544">
        <f t="shared" si="11"/>
        <v>0</v>
      </c>
      <c r="BK64" s="545">
        <f t="shared" si="12"/>
        <v>5</v>
      </c>
      <c r="BL64" s="544">
        <f t="shared" si="13"/>
        <v>1</v>
      </c>
      <c r="BM64" s="545">
        <f t="shared" si="14"/>
        <v>5</v>
      </c>
      <c r="BN64" s="544">
        <f t="shared" si="15"/>
        <v>0</v>
      </c>
      <c r="BO64" s="545">
        <f t="shared" si="16"/>
        <v>2</v>
      </c>
      <c r="BP64" s="544">
        <f t="shared" si="17"/>
        <v>0</v>
      </c>
      <c r="BQ64" s="545">
        <f t="shared" si="18"/>
        <v>10</v>
      </c>
      <c r="BR64" s="544">
        <f t="shared" si="19"/>
        <v>3</v>
      </c>
      <c r="BS64" s="545">
        <f t="shared" si="20"/>
        <v>10</v>
      </c>
      <c r="BT64" s="544">
        <f t="shared" si="21"/>
        <v>2</v>
      </c>
      <c r="BU64" s="545">
        <f t="shared" si="22"/>
        <v>5</v>
      </c>
      <c r="BV64" s="544">
        <f t="shared" si="23"/>
        <v>0</v>
      </c>
      <c r="BW64" s="545">
        <f t="shared" si="24"/>
        <v>1</v>
      </c>
      <c r="BX64" s="544">
        <f t="shared" si="25"/>
        <v>0</v>
      </c>
      <c r="BY64" s="545">
        <f t="shared" si="26"/>
        <v>3</v>
      </c>
      <c r="BZ64" s="544">
        <f t="shared" si="27"/>
        <v>3</v>
      </c>
      <c r="CA64" s="545">
        <f t="shared" si="28"/>
        <v>5</v>
      </c>
      <c r="CB64" s="544">
        <f t="shared" si="29"/>
        <v>0</v>
      </c>
      <c r="CC64" s="546">
        <f t="shared" si="30"/>
        <v>0</v>
      </c>
      <c r="CD64" s="547">
        <f t="shared" si="31"/>
        <v>12.1</v>
      </c>
      <c r="CE64" s="548">
        <f t="shared" si="32"/>
        <v>17.600000000000001</v>
      </c>
      <c r="CF64" s="547">
        <f t="shared" si="33"/>
        <v>13.1</v>
      </c>
      <c r="CG64" s="548">
        <f t="shared" si="34"/>
        <v>15</v>
      </c>
      <c r="CH64" s="547">
        <f t="shared" si="35"/>
        <v>8.9</v>
      </c>
      <c r="CI64" s="548">
        <f t="shared" si="36"/>
        <v>14.2</v>
      </c>
      <c r="CJ64" s="547">
        <f t="shared" si="37"/>
        <v>8.6999999999999993</v>
      </c>
      <c r="CK64" s="548">
        <f t="shared" si="38"/>
        <v>22.6</v>
      </c>
      <c r="CL64" s="547">
        <f t="shared" si="39"/>
        <v>14.4</v>
      </c>
      <c r="CM64" s="548">
        <f t="shared" si="40"/>
        <v>16.7</v>
      </c>
      <c r="CN64" s="547">
        <f t="shared" si="41"/>
        <v>16.2</v>
      </c>
      <c r="CO64" s="548">
        <f t="shared" si="42"/>
        <v>19.600000000000001</v>
      </c>
      <c r="CP64" s="547">
        <f t="shared" si="43"/>
        <v>10.6</v>
      </c>
      <c r="CQ64" s="548">
        <f t="shared" si="44"/>
        <v>18.3</v>
      </c>
      <c r="CR64" s="547">
        <f t="shared" si="45"/>
        <v>8.3000000000000007</v>
      </c>
      <c r="CS64" s="548">
        <f t="shared" si="46"/>
        <v>15.8</v>
      </c>
      <c r="CT64" s="547">
        <f t="shared" si="47"/>
        <v>11.7</v>
      </c>
      <c r="CU64" s="548">
        <f t="shared" si="48"/>
        <v>18.2</v>
      </c>
      <c r="CV64" s="547">
        <f t="shared" si="49"/>
        <v>8.8000000000000007</v>
      </c>
      <c r="CW64" s="548">
        <f t="shared" si="50"/>
        <v>20</v>
      </c>
      <c r="CX64" s="547">
        <f t="shared" si="51"/>
        <v>10.1</v>
      </c>
      <c r="CY64" s="548">
        <f t="shared" si="52"/>
        <v>21.6</v>
      </c>
      <c r="CZ64" s="547">
        <f t="shared" si="53"/>
        <v>11.1</v>
      </c>
      <c r="DA64" s="548">
        <f t="shared" si="54"/>
        <v>25</v>
      </c>
      <c r="DB64" s="547">
        <f t="shared" si="55"/>
        <v>6.9</v>
      </c>
      <c r="DC64" s="548">
        <f t="shared" si="56"/>
        <v>20.2</v>
      </c>
      <c r="DD64" s="547">
        <f t="shared" si="57"/>
        <v>6.6999999999999993</v>
      </c>
      <c r="DE64" s="548">
        <f t="shared" si="58"/>
        <v>37.6</v>
      </c>
      <c r="DF64" s="547">
        <f t="shared" si="59"/>
        <v>12.4</v>
      </c>
      <c r="DG64" s="548">
        <f t="shared" si="60"/>
        <v>20.7</v>
      </c>
      <c r="DH64" s="547">
        <f t="shared" si="61"/>
        <v>14.2</v>
      </c>
      <c r="DI64" s="548">
        <f t="shared" si="62"/>
        <v>23.6</v>
      </c>
      <c r="DJ64" s="547">
        <f t="shared" si="63"/>
        <v>8.6</v>
      </c>
      <c r="DK64" s="548">
        <f t="shared" si="64"/>
        <v>29.3</v>
      </c>
      <c r="DL64" s="547">
        <f t="shared" si="65"/>
        <v>6.3000000000000007</v>
      </c>
      <c r="DM64" s="548">
        <f t="shared" si="66"/>
        <v>21.8</v>
      </c>
      <c r="DN64" s="547">
        <f t="shared" si="67"/>
        <v>9.6999999999999993</v>
      </c>
      <c r="DO64" s="548">
        <f t="shared" si="68"/>
        <v>28.2</v>
      </c>
      <c r="DP64" s="547">
        <f t="shared" si="69"/>
        <v>6.8000000000000007</v>
      </c>
      <c r="DQ64" s="548">
        <f t="shared" si="70"/>
        <v>34</v>
      </c>
      <c r="DR64" s="549">
        <f t="shared" si="71"/>
        <v>12</v>
      </c>
      <c r="DS64" s="550">
        <f t="shared" si="72"/>
        <v>22</v>
      </c>
      <c r="DT64" s="549">
        <f t="shared" si="73"/>
        <v>18</v>
      </c>
      <c r="DU64" s="550">
        <f t="shared" si="74"/>
        <v>13</v>
      </c>
      <c r="DV64" s="549">
        <f t="shared" si="75"/>
        <v>13</v>
      </c>
      <c r="DW64" s="550">
        <f t="shared" si="76"/>
        <v>11</v>
      </c>
      <c r="DX64" s="549">
        <f t="shared" si="77"/>
        <v>10</v>
      </c>
      <c r="DY64" s="550">
        <f t="shared" si="78"/>
        <v>15</v>
      </c>
      <c r="DZ64" s="549">
        <f t="shared" si="79"/>
        <v>13</v>
      </c>
      <c r="EA64" s="550">
        <f t="shared" si="80"/>
        <v>12</v>
      </c>
      <c r="EB64" s="549">
        <f t="shared" si="81"/>
        <v>12</v>
      </c>
      <c r="EC64" s="550">
        <f t="shared" si="82"/>
        <v>11</v>
      </c>
      <c r="ED64" s="549">
        <f t="shared" si="83"/>
        <v>10</v>
      </c>
      <c r="EE64" s="550">
        <f t="shared" si="84"/>
        <v>8</v>
      </c>
      <c r="EF64" s="549">
        <f t="shared" si="85"/>
        <v>8</v>
      </c>
      <c r="EG64" s="550">
        <f t="shared" si="86"/>
        <v>13</v>
      </c>
      <c r="EH64" s="549">
        <f t="shared" si="87"/>
        <v>10</v>
      </c>
      <c r="EI64" s="550">
        <f t="shared" si="88"/>
        <v>9</v>
      </c>
      <c r="EJ64" s="549">
        <f t="shared" si="89"/>
        <v>5</v>
      </c>
      <c r="EK64" s="550">
        <f t="shared" si="90"/>
        <v>10</v>
      </c>
      <c r="EL64" s="697">
        <f t="shared" si="91"/>
        <v>0</v>
      </c>
      <c r="EM64" s="698">
        <f t="shared" si="92"/>
        <v>0</v>
      </c>
      <c r="EN64" s="699">
        <f t="shared" si="93"/>
        <v>0</v>
      </c>
      <c r="EO64" s="698">
        <f t="shared" si="94"/>
        <v>0</v>
      </c>
      <c r="EP64" s="699">
        <f t="shared" si="95"/>
        <v>0</v>
      </c>
      <c r="EQ64" s="698">
        <f t="shared" si="96"/>
        <v>0</v>
      </c>
      <c r="ER64" s="699">
        <f t="shared" si="97"/>
        <v>0</v>
      </c>
      <c r="ES64" s="698">
        <f t="shared" si="98"/>
        <v>0</v>
      </c>
      <c r="ET64" s="699">
        <f t="shared" si="99"/>
        <v>0</v>
      </c>
      <c r="EU64" s="698">
        <f t="shared" si="100"/>
        <v>0</v>
      </c>
      <c r="EV64" s="699">
        <f t="shared" si="101"/>
        <v>0</v>
      </c>
      <c r="EW64" s="698">
        <f t="shared" si="102"/>
        <v>0</v>
      </c>
      <c r="EX64" s="699">
        <f t="shared" si="103"/>
        <v>0</v>
      </c>
      <c r="EY64" s="698">
        <f t="shared" si="104"/>
        <v>0</v>
      </c>
      <c r="EZ64" s="699">
        <f t="shared" si="105"/>
        <v>0</v>
      </c>
      <c r="FA64" s="698">
        <f t="shared" si="106"/>
        <v>0</v>
      </c>
      <c r="FB64" s="699">
        <f t="shared" si="107"/>
        <v>0</v>
      </c>
      <c r="FC64" s="698">
        <f t="shared" si="108"/>
        <v>0</v>
      </c>
      <c r="FD64" s="699">
        <f t="shared" si="109"/>
        <v>0</v>
      </c>
      <c r="FE64" s="700">
        <f t="shared" si="110"/>
        <v>0</v>
      </c>
      <c r="FU64" s="91" t="str">
        <f>Ст.прогноза!C61</f>
        <v>Куйбышевская</v>
      </c>
      <c r="FV64" s="91" t="str">
        <f>Ст.прогноза!D61</f>
        <v>Башкирский</v>
      </c>
      <c r="FW64" s="117" t="str">
        <f t="shared" si="116"/>
        <v>Уфа</v>
      </c>
      <c r="FX64" s="1302">
        <v>54.716999999999999</v>
      </c>
      <c r="FY64" s="1303">
        <v>55.832999999999998</v>
      </c>
      <c r="FZ64" s="1281">
        <f t="shared" si="112"/>
        <v>22.6</v>
      </c>
      <c r="GA64" s="1281">
        <f t="shared" si="117"/>
        <v>37.6</v>
      </c>
    </row>
    <row r="65" spans="1:183" x14ac:dyDescent="0.25">
      <c r="A65" s="198" t="s">
        <v>2691</v>
      </c>
      <c r="B65" s="220" t="s">
        <v>2527</v>
      </c>
      <c r="C65" s="124" t="s">
        <v>2521</v>
      </c>
      <c r="D65" s="124" t="s">
        <v>2522</v>
      </c>
      <c r="E65" s="124" t="s">
        <v>2521</v>
      </c>
      <c r="F65" s="124" t="s">
        <v>2522</v>
      </c>
      <c r="G65" s="124" t="s">
        <v>2521</v>
      </c>
      <c r="H65" s="124" t="s">
        <v>2522</v>
      </c>
      <c r="I65" s="124" t="s">
        <v>2521</v>
      </c>
      <c r="J65" s="124" t="s">
        <v>2522</v>
      </c>
      <c r="K65" s="124" t="s">
        <v>2521</v>
      </c>
      <c r="L65" s="124" t="s">
        <v>2522</v>
      </c>
      <c r="M65" s="124" t="s">
        <v>2521</v>
      </c>
      <c r="N65" s="124" t="s">
        <v>2522</v>
      </c>
      <c r="O65" s="124" t="s">
        <v>2521</v>
      </c>
      <c r="P65" s="124" t="s">
        <v>2522</v>
      </c>
      <c r="Q65" s="124" t="s">
        <v>2521</v>
      </c>
      <c r="R65" s="124" t="s">
        <v>2522</v>
      </c>
      <c r="S65" s="124" t="s">
        <v>2521</v>
      </c>
      <c r="T65" s="124" t="s">
        <v>2522</v>
      </c>
      <c r="U65" s="124" t="s">
        <v>2521</v>
      </c>
      <c r="V65" s="252" t="s">
        <v>2522</v>
      </c>
      <c r="X65" s="197"/>
      <c r="Y65" s="188" t="s">
        <v>2527</v>
      </c>
      <c r="Z65" s="94" t="s">
        <v>3776</v>
      </c>
      <c r="AA65" s="95" t="s">
        <v>3777</v>
      </c>
      <c r="AB65" s="95" t="s">
        <v>3778</v>
      </c>
      <c r="AC65" s="95" t="s">
        <v>3783</v>
      </c>
      <c r="AD65" s="95" t="s">
        <v>3794</v>
      </c>
      <c r="AE65" s="95" t="s">
        <v>3795</v>
      </c>
      <c r="AF65" s="95" t="s">
        <v>3796</v>
      </c>
      <c r="AG65" s="95" t="s">
        <v>3797</v>
      </c>
      <c r="AH65" s="95" t="s">
        <v>3798</v>
      </c>
      <c r="AI65" s="96" t="s">
        <v>3799</v>
      </c>
      <c r="AK65" s="1122">
        <f xml:space="preserve">  INDEX(Z:Z,MATCH(AO65,Y:Y,0)+1 )</f>
        <v>43682.875</v>
      </c>
      <c r="AM65" s="517">
        <v>65</v>
      </c>
      <c r="AN65" s="543">
        <f>Ст.прогноза!B62</f>
        <v>60</v>
      </c>
      <c r="AO65" s="117" t="str">
        <f>Ст.прогноза!E62</f>
        <v>Рузаевка</v>
      </c>
      <c r="AP65" s="631" t="str">
        <f t="shared" si="122"/>
        <v>···</v>
      </c>
      <c r="AQ65" s="632" t="str">
        <f t="shared" si="122"/>
        <v>··</v>
      </c>
      <c r="AR65" s="631" t="str">
        <f t="shared" si="122"/>
        <v/>
      </c>
      <c r="AS65" s="632" t="str">
        <f t="shared" si="122"/>
        <v>·</v>
      </c>
      <c r="AT65" s="631" t="str">
        <f t="shared" si="122"/>
        <v/>
      </c>
      <c r="AU65" s="632" t="str">
        <f t="shared" si="122"/>
        <v/>
      </c>
      <c r="AV65" s="631" t="str">
        <f t="shared" si="122"/>
        <v/>
      </c>
      <c r="AW65" s="632" t="str">
        <f t="shared" si="122"/>
        <v>·</v>
      </c>
      <c r="AX65" s="631" t="str">
        <f t="shared" si="122"/>
        <v>···</v>
      </c>
      <c r="AY65" s="632" t="str">
        <f t="shared" si="122"/>
        <v/>
      </c>
      <c r="AZ65" s="631" t="str">
        <f t="shared" si="122"/>
        <v/>
      </c>
      <c r="BA65" s="632" t="str">
        <f t="shared" si="122"/>
        <v>·</v>
      </c>
      <c r="BB65" s="631" t="str">
        <f t="shared" si="122"/>
        <v/>
      </c>
      <c r="BC65" s="632" t="str">
        <f t="shared" si="123"/>
        <v/>
      </c>
      <c r="BD65" s="631" t="str">
        <f t="shared" si="123"/>
        <v>·</v>
      </c>
      <c r="BE65" s="632" t="str">
        <f t="shared" si="120"/>
        <v>·</v>
      </c>
      <c r="BF65" s="631" t="str">
        <f t="shared" si="121"/>
        <v/>
      </c>
      <c r="BG65" s="632" t="str">
        <f t="shared" si="121"/>
        <v/>
      </c>
      <c r="BH65" s="631" t="str">
        <f t="shared" si="121"/>
        <v/>
      </c>
      <c r="BI65" s="632" t="str">
        <f t="shared" si="121"/>
        <v>··</v>
      </c>
      <c r="BJ65" s="544">
        <f t="shared" si="11"/>
        <v>20</v>
      </c>
      <c r="BK65" s="545">
        <f t="shared" si="12"/>
        <v>3</v>
      </c>
      <c r="BL65" s="544">
        <f t="shared" si="13"/>
        <v>0</v>
      </c>
      <c r="BM65" s="545">
        <f t="shared" si="14"/>
        <v>2</v>
      </c>
      <c r="BN65" s="544">
        <f t="shared" si="15"/>
        <v>0</v>
      </c>
      <c r="BO65" s="545">
        <f t="shared" si="16"/>
        <v>0</v>
      </c>
      <c r="BP65" s="544">
        <f t="shared" si="17"/>
        <v>0</v>
      </c>
      <c r="BQ65" s="545">
        <f t="shared" si="18"/>
        <v>2</v>
      </c>
      <c r="BR65" s="544">
        <f t="shared" si="19"/>
        <v>20</v>
      </c>
      <c r="BS65" s="545">
        <f t="shared" si="20"/>
        <v>0</v>
      </c>
      <c r="BT65" s="544">
        <f t="shared" si="21"/>
        <v>0</v>
      </c>
      <c r="BU65" s="545">
        <f t="shared" si="22"/>
        <v>1</v>
      </c>
      <c r="BV65" s="544">
        <f t="shared" si="23"/>
        <v>0</v>
      </c>
      <c r="BW65" s="545">
        <f t="shared" si="24"/>
        <v>0</v>
      </c>
      <c r="BX65" s="544">
        <f t="shared" si="25"/>
        <v>2</v>
      </c>
      <c r="BY65" s="545">
        <f t="shared" si="26"/>
        <v>2</v>
      </c>
      <c r="BZ65" s="544">
        <f t="shared" si="27"/>
        <v>0</v>
      </c>
      <c r="CA65" s="545">
        <f t="shared" si="28"/>
        <v>0</v>
      </c>
      <c r="CB65" s="544">
        <f t="shared" si="29"/>
        <v>0</v>
      </c>
      <c r="CC65" s="546">
        <f t="shared" si="30"/>
        <v>5</v>
      </c>
      <c r="CD65" s="547">
        <f t="shared" si="31"/>
        <v>8.3000000000000007</v>
      </c>
      <c r="CE65" s="548">
        <f t="shared" si="32"/>
        <v>13.4</v>
      </c>
      <c r="CF65" s="547">
        <f t="shared" si="33"/>
        <v>7.8</v>
      </c>
      <c r="CG65" s="548">
        <f t="shared" si="34"/>
        <v>13</v>
      </c>
      <c r="CH65" s="547">
        <f t="shared" si="35"/>
        <v>8</v>
      </c>
      <c r="CI65" s="548">
        <f t="shared" si="36"/>
        <v>21.8</v>
      </c>
      <c r="CJ65" s="547">
        <f t="shared" si="37"/>
        <v>12.1</v>
      </c>
      <c r="CK65" s="548">
        <f t="shared" si="38"/>
        <v>23</v>
      </c>
      <c r="CL65" s="547">
        <f t="shared" si="39"/>
        <v>17.100000000000001</v>
      </c>
      <c r="CM65" s="548">
        <f t="shared" si="40"/>
        <v>19.399999999999999</v>
      </c>
      <c r="CN65" s="547">
        <f t="shared" si="41"/>
        <v>12</v>
      </c>
      <c r="CO65" s="548">
        <f t="shared" si="42"/>
        <v>16.600000000000001</v>
      </c>
      <c r="CP65" s="547">
        <f t="shared" si="43"/>
        <v>8.6999999999999993</v>
      </c>
      <c r="CQ65" s="548">
        <f t="shared" si="44"/>
        <v>19</v>
      </c>
      <c r="CR65" s="547">
        <f t="shared" si="45"/>
        <v>13.2</v>
      </c>
      <c r="CS65" s="548">
        <f t="shared" si="46"/>
        <v>22.7</v>
      </c>
      <c r="CT65" s="547">
        <f t="shared" si="47"/>
        <v>12.6</v>
      </c>
      <c r="CU65" s="548">
        <f t="shared" si="48"/>
        <v>17</v>
      </c>
      <c r="CV65" s="547">
        <f t="shared" si="49"/>
        <v>11.3</v>
      </c>
      <c r="CW65" s="548">
        <f t="shared" si="50"/>
        <v>20.5</v>
      </c>
      <c r="CX65" s="547">
        <f t="shared" si="51"/>
        <v>6.3000000000000007</v>
      </c>
      <c r="CY65" s="548">
        <f t="shared" si="52"/>
        <v>17.399999999999999</v>
      </c>
      <c r="CZ65" s="547">
        <f t="shared" si="53"/>
        <v>5.8</v>
      </c>
      <c r="DA65" s="548">
        <f t="shared" si="54"/>
        <v>19</v>
      </c>
      <c r="DB65" s="547">
        <f t="shared" si="55"/>
        <v>6</v>
      </c>
      <c r="DC65" s="548">
        <f t="shared" si="56"/>
        <v>36.799999999999997</v>
      </c>
      <c r="DD65" s="547">
        <f t="shared" si="57"/>
        <v>10.1</v>
      </c>
      <c r="DE65" s="548">
        <f t="shared" si="58"/>
        <v>29</v>
      </c>
      <c r="DF65" s="547">
        <f t="shared" si="59"/>
        <v>15.100000000000001</v>
      </c>
      <c r="DG65" s="548">
        <f t="shared" si="60"/>
        <v>26.4</v>
      </c>
      <c r="DH65" s="547">
        <f t="shared" si="61"/>
        <v>10</v>
      </c>
      <c r="DI65" s="548">
        <f t="shared" si="62"/>
        <v>22</v>
      </c>
      <c r="DJ65" s="547">
        <f t="shared" si="63"/>
        <v>6.6999999999999993</v>
      </c>
      <c r="DK65" s="548">
        <f t="shared" si="64"/>
        <v>26</v>
      </c>
      <c r="DL65" s="547">
        <f t="shared" si="65"/>
        <v>11.2</v>
      </c>
      <c r="DM65" s="548">
        <f t="shared" si="66"/>
        <v>36.700000000000003</v>
      </c>
      <c r="DN65" s="547">
        <f t="shared" si="67"/>
        <v>10.6</v>
      </c>
      <c r="DO65" s="548">
        <f t="shared" si="68"/>
        <v>23.4</v>
      </c>
      <c r="DP65" s="547">
        <f t="shared" si="69"/>
        <v>9.3000000000000007</v>
      </c>
      <c r="DQ65" s="548">
        <f t="shared" si="70"/>
        <v>24.5</v>
      </c>
      <c r="DR65" s="549">
        <f t="shared" si="71"/>
        <v>13</v>
      </c>
      <c r="DS65" s="550">
        <f t="shared" si="72"/>
        <v>12</v>
      </c>
      <c r="DT65" s="549">
        <f t="shared" si="73"/>
        <v>11</v>
      </c>
      <c r="DU65" s="550">
        <f t="shared" si="74"/>
        <v>11</v>
      </c>
      <c r="DV65" s="549">
        <f t="shared" si="75"/>
        <v>11</v>
      </c>
      <c r="DW65" s="550">
        <f t="shared" si="76"/>
        <v>11</v>
      </c>
      <c r="DX65" s="549">
        <f t="shared" si="77"/>
        <v>14</v>
      </c>
      <c r="DY65" s="550">
        <f t="shared" si="78"/>
        <v>13</v>
      </c>
      <c r="DZ65" s="549">
        <f t="shared" si="79"/>
        <v>14</v>
      </c>
      <c r="EA65" s="550">
        <f t="shared" si="80"/>
        <v>15</v>
      </c>
      <c r="EB65" s="549">
        <f t="shared" si="81"/>
        <v>14</v>
      </c>
      <c r="EC65" s="550">
        <f t="shared" si="82"/>
        <v>10</v>
      </c>
      <c r="ED65" s="549">
        <f t="shared" si="83"/>
        <v>5</v>
      </c>
      <c r="EE65" s="550">
        <f t="shared" si="84"/>
        <v>10</v>
      </c>
      <c r="EF65" s="549">
        <f t="shared" si="85"/>
        <v>11</v>
      </c>
      <c r="EG65" s="550">
        <f t="shared" si="86"/>
        <v>11</v>
      </c>
      <c r="EH65" s="549">
        <f t="shared" si="87"/>
        <v>11</v>
      </c>
      <c r="EI65" s="550">
        <f t="shared" si="88"/>
        <v>5</v>
      </c>
      <c r="EJ65" s="549">
        <f t="shared" si="89"/>
        <v>13</v>
      </c>
      <c r="EK65" s="550">
        <f t="shared" si="90"/>
        <v>13</v>
      </c>
      <c r="EL65" s="697">
        <f t="shared" si="91"/>
        <v>0</v>
      </c>
      <c r="EM65" s="698">
        <f t="shared" si="92"/>
        <v>0</v>
      </c>
      <c r="EN65" s="699">
        <f t="shared" si="93"/>
        <v>0</v>
      </c>
      <c r="EO65" s="698">
        <f t="shared" si="94"/>
        <v>0</v>
      </c>
      <c r="EP65" s="699">
        <f t="shared" si="95"/>
        <v>0</v>
      </c>
      <c r="EQ65" s="698">
        <f t="shared" si="96"/>
        <v>0</v>
      </c>
      <c r="ER65" s="699">
        <f t="shared" si="97"/>
        <v>0</v>
      </c>
      <c r="ES65" s="698">
        <f t="shared" si="98"/>
        <v>0</v>
      </c>
      <c r="ET65" s="699">
        <f t="shared" si="99"/>
        <v>0</v>
      </c>
      <c r="EU65" s="698">
        <f t="shared" si="100"/>
        <v>0</v>
      </c>
      <c r="EV65" s="699">
        <f t="shared" si="101"/>
        <v>0</v>
      </c>
      <c r="EW65" s="698">
        <f t="shared" si="102"/>
        <v>0</v>
      </c>
      <c r="EX65" s="699">
        <f t="shared" si="103"/>
        <v>0</v>
      </c>
      <c r="EY65" s="698">
        <f t="shared" si="104"/>
        <v>0</v>
      </c>
      <c r="EZ65" s="699">
        <f t="shared" si="105"/>
        <v>0</v>
      </c>
      <c r="FA65" s="698">
        <f t="shared" si="106"/>
        <v>0</v>
      </c>
      <c r="FB65" s="699">
        <f t="shared" si="107"/>
        <v>0</v>
      </c>
      <c r="FC65" s="698">
        <f t="shared" si="108"/>
        <v>0</v>
      </c>
      <c r="FD65" s="699">
        <f t="shared" si="109"/>
        <v>0</v>
      </c>
      <c r="FE65" s="700">
        <f t="shared" si="110"/>
        <v>0</v>
      </c>
      <c r="FU65" s="91" t="str">
        <f>Ст.прогноза!C62</f>
        <v>Куйбышевская</v>
      </c>
      <c r="FV65" s="91" t="str">
        <f>Ст.прогноза!D62</f>
        <v>Пензенский</v>
      </c>
      <c r="FW65" s="117" t="str">
        <f t="shared" si="116"/>
        <v>Рузаевка</v>
      </c>
      <c r="FX65" s="1287">
        <v>54.055599999999998</v>
      </c>
      <c r="FY65" s="1288">
        <v>44.948999999999998</v>
      </c>
      <c r="FZ65" s="1281">
        <f t="shared" si="112"/>
        <v>23</v>
      </c>
      <c r="GA65" s="1281">
        <f t="shared" si="117"/>
        <v>29</v>
      </c>
    </row>
    <row r="66" spans="1:183" x14ac:dyDescent="0.25">
      <c r="A66" s="198" t="s">
        <v>2693</v>
      </c>
      <c r="B66" s="221" t="s">
        <v>2553</v>
      </c>
      <c r="C66" s="118">
        <v>43682.375</v>
      </c>
      <c r="D66" s="189">
        <v>43682.875</v>
      </c>
      <c r="E66" s="190">
        <v>43683.375</v>
      </c>
      <c r="F66" s="189">
        <v>43683.875</v>
      </c>
      <c r="G66" s="190">
        <v>43684.375</v>
      </c>
      <c r="H66" s="189">
        <v>43684.875</v>
      </c>
      <c r="I66" s="191">
        <v>43685.375</v>
      </c>
      <c r="J66" s="189">
        <v>43685.875</v>
      </c>
      <c r="K66" s="190">
        <v>43686.375</v>
      </c>
      <c r="L66" s="189">
        <v>43686.875</v>
      </c>
      <c r="M66" s="190">
        <v>43687.375</v>
      </c>
      <c r="N66" s="189">
        <v>43687.875</v>
      </c>
      <c r="O66" s="191">
        <v>43688.375</v>
      </c>
      <c r="P66" s="189">
        <v>43688.875</v>
      </c>
      <c r="Q66" s="190">
        <v>43689.375</v>
      </c>
      <c r="R66" s="189">
        <v>43689.875</v>
      </c>
      <c r="S66" s="190">
        <v>43690.375</v>
      </c>
      <c r="T66" s="189">
        <v>43690.875</v>
      </c>
      <c r="U66" s="190">
        <v>43691.375</v>
      </c>
      <c r="V66" s="192">
        <v>43691.875</v>
      </c>
      <c r="X66" s="198" t="s">
        <v>2688</v>
      </c>
      <c r="Y66" s="215"/>
      <c r="Z66" s="116">
        <v>43682.875</v>
      </c>
      <c r="AA66" s="99">
        <v>43683.875</v>
      </c>
      <c r="AB66" s="99">
        <v>43684.875</v>
      </c>
      <c r="AC66" s="99">
        <v>43685.875</v>
      </c>
      <c r="AD66" s="99">
        <v>43686.875</v>
      </c>
      <c r="AE66" s="99">
        <v>43687.875</v>
      </c>
      <c r="AF66" s="99">
        <v>43688.875</v>
      </c>
      <c r="AG66" s="99">
        <v>43689.875</v>
      </c>
      <c r="AH66" s="99">
        <v>43690.875</v>
      </c>
      <c r="AI66" s="99">
        <v>43691.875</v>
      </c>
      <c r="AK66" s="1122">
        <f t="shared" si="8"/>
        <v>43682.958333333336</v>
      </c>
      <c r="AM66" s="517">
        <v>66</v>
      </c>
      <c r="AN66" s="543">
        <f>Ст.прогноза!B63</f>
        <v>61</v>
      </c>
      <c r="AO66" s="117" t="str">
        <f>Ст.прогноза!E63</f>
        <v>Абдулино</v>
      </c>
      <c r="AP66" s="631" t="str">
        <f t="shared" si="122"/>
        <v/>
      </c>
      <c r="AQ66" s="632" t="str">
        <f t="shared" si="122"/>
        <v>··</v>
      </c>
      <c r="AR66" s="631" t="str">
        <f t="shared" si="122"/>
        <v>·</v>
      </c>
      <c r="AS66" s="632" t="str">
        <f t="shared" si="122"/>
        <v>··</v>
      </c>
      <c r="AT66" s="631" t="str">
        <f t="shared" si="122"/>
        <v/>
      </c>
      <c r="AU66" s="632" t="str">
        <f t="shared" si="122"/>
        <v>·</v>
      </c>
      <c r="AV66" s="631" t="str">
        <f t="shared" si="122"/>
        <v/>
      </c>
      <c r="AW66" s="632" t="str">
        <f t="shared" si="122"/>
        <v>··</v>
      </c>
      <c r="AX66" s="631" t="str">
        <f t="shared" si="122"/>
        <v>··</v>
      </c>
      <c r="AY66" s="632" t="str">
        <f t="shared" si="122"/>
        <v>··</v>
      </c>
      <c r="AZ66" s="631" t="str">
        <f t="shared" si="122"/>
        <v>··</v>
      </c>
      <c r="BA66" s="632" t="str">
        <f t="shared" si="122"/>
        <v>··</v>
      </c>
      <c r="BB66" s="631" t="str">
        <f t="shared" si="122"/>
        <v/>
      </c>
      <c r="BC66" s="632" t="str">
        <f t="shared" si="123"/>
        <v>·</v>
      </c>
      <c r="BD66" s="631" t="str">
        <f t="shared" si="123"/>
        <v/>
      </c>
      <c r="BE66" s="632" t="str">
        <f t="shared" si="120"/>
        <v>··</v>
      </c>
      <c r="BF66" s="631" t="str">
        <f t="shared" si="121"/>
        <v/>
      </c>
      <c r="BG66" s="632" t="str">
        <f t="shared" si="121"/>
        <v>··</v>
      </c>
      <c r="BH66" s="631" t="str">
        <f t="shared" si="121"/>
        <v/>
      </c>
      <c r="BI66" s="632" t="str">
        <f t="shared" si="121"/>
        <v/>
      </c>
      <c r="BJ66" s="544">
        <f t="shared" si="11"/>
        <v>0</v>
      </c>
      <c r="BK66" s="545">
        <f t="shared" si="12"/>
        <v>3</v>
      </c>
      <c r="BL66" s="544">
        <f t="shared" si="13"/>
        <v>2</v>
      </c>
      <c r="BM66" s="545">
        <f t="shared" si="14"/>
        <v>5</v>
      </c>
      <c r="BN66" s="544">
        <f t="shared" si="15"/>
        <v>0</v>
      </c>
      <c r="BO66" s="545">
        <f t="shared" si="16"/>
        <v>1</v>
      </c>
      <c r="BP66" s="544">
        <f t="shared" si="17"/>
        <v>0</v>
      </c>
      <c r="BQ66" s="545">
        <f t="shared" si="18"/>
        <v>5</v>
      </c>
      <c r="BR66" s="544">
        <f t="shared" si="19"/>
        <v>5</v>
      </c>
      <c r="BS66" s="545">
        <f t="shared" si="20"/>
        <v>10</v>
      </c>
      <c r="BT66" s="544">
        <f t="shared" si="21"/>
        <v>5</v>
      </c>
      <c r="BU66" s="545">
        <f t="shared" si="22"/>
        <v>3</v>
      </c>
      <c r="BV66" s="544">
        <f t="shared" si="23"/>
        <v>0</v>
      </c>
      <c r="BW66" s="545">
        <f t="shared" si="24"/>
        <v>1</v>
      </c>
      <c r="BX66" s="544">
        <f t="shared" si="25"/>
        <v>0</v>
      </c>
      <c r="BY66" s="545">
        <f t="shared" si="26"/>
        <v>3</v>
      </c>
      <c r="BZ66" s="544">
        <f t="shared" si="27"/>
        <v>0</v>
      </c>
      <c r="CA66" s="545">
        <f t="shared" si="28"/>
        <v>5</v>
      </c>
      <c r="CB66" s="544">
        <f t="shared" si="29"/>
        <v>0</v>
      </c>
      <c r="CC66" s="546">
        <f t="shared" si="30"/>
        <v>0</v>
      </c>
      <c r="CD66" s="547">
        <f t="shared" si="31"/>
        <v>12.3</v>
      </c>
      <c r="CE66" s="548">
        <f t="shared" si="32"/>
        <v>21.2</v>
      </c>
      <c r="CF66" s="547">
        <f t="shared" si="33"/>
        <v>9.6999999999999993</v>
      </c>
      <c r="CG66" s="548">
        <f t="shared" si="34"/>
        <v>14.9</v>
      </c>
      <c r="CH66" s="547">
        <f t="shared" si="35"/>
        <v>8.3000000000000007</v>
      </c>
      <c r="CI66" s="548">
        <f t="shared" si="36"/>
        <v>15.5</v>
      </c>
      <c r="CJ66" s="547">
        <f t="shared" si="37"/>
        <v>9.1</v>
      </c>
      <c r="CK66" s="548">
        <f t="shared" si="38"/>
        <v>23.1</v>
      </c>
      <c r="CL66" s="547">
        <f t="shared" si="39"/>
        <v>14</v>
      </c>
      <c r="CM66" s="548">
        <f t="shared" si="40"/>
        <v>22.1</v>
      </c>
      <c r="CN66" s="547">
        <f t="shared" si="41"/>
        <v>15.8</v>
      </c>
      <c r="CO66" s="548">
        <f t="shared" si="42"/>
        <v>18.3</v>
      </c>
      <c r="CP66" s="547">
        <f t="shared" si="43"/>
        <v>9.1999999999999993</v>
      </c>
      <c r="CQ66" s="548">
        <f t="shared" si="44"/>
        <v>18.100000000000001</v>
      </c>
      <c r="CR66" s="547">
        <f t="shared" si="45"/>
        <v>9.3000000000000007</v>
      </c>
      <c r="CS66" s="548">
        <f t="shared" si="46"/>
        <v>16.3</v>
      </c>
      <c r="CT66" s="547">
        <f t="shared" si="47"/>
        <v>11.2</v>
      </c>
      <c r="CU66" s="548">
        <f t="shared" si="48"/>
        <v>21.3</v>
      </c>
      <c r="CV66" s="547">
        <f t="shared" si="49"/>
        <v>9.1</v>
      </c>
      <c r="CW66" s="548">
        <f t="shared" si="50"/>
        <v>21.2</v>
      </c>
      <c r="CX66" s="547">
        <f t="shared" si="51"/>
        <v>10.3</v>
      </c>
      <c r="CY66" s="548">
        <f t="shared" si="52"/>
        <v>27.2</v>
      </c>
      <c r="CZ66" s="547">
        <f t="shared" si="53"/>
        <v>7.6999999999999993</v>
      </c>
      <c r="DA66" s="548">
        <f t="shared" si="54"/>
        <v>20.9</v>
      </c>
      <c r="DB66" s="547">
        <f t="shared" si="55"/>
        <v>6.3000000000000007</v>
      </c>
      <c r="DC66" s="548">
        <f t="shared" si="56"/>
        <v>21.2</v>
      </c>
      <c r="DD66" s="547">
        <f t="shared" si="57"/>
        <v>7.1</v>
      </c>
      <c r="DE66" s="548">
        <f t="shared" si="58"/>
        <v>36.1</v>
      </c>
      <c r="DF66" s="547">
        <f t="shared" si="59"/>
        <v>12</v>
      </c>
      <c r="DG66" s="548">
        <f t="shared" si="60"/>
        <v>22.5</v>
      </c>
      <c r="DH66" s="547">
        <f t="shared" si="61"/>
        <v>13.8</v>
      </c>
      <c r="DI66" s="548">
        <f t="shared" si="62"/>
        <v>22.3</v>
      </c>
      <c r="DJ66" s="547">
        <f t="shared" si="63"/>
        <v>7.1999999999999993</v>
      </c>
      <c r="DK66" s="548">
        <f t="shared" si="64"/>
        <v>29.1</v>
      </c>
      <c r="DL66" s="547">
        <f t="shared" si="65"/>
        <v>7.3000000000000007</v>
      </c>
      <c r="DM66" s="548">
        <f t="shared" si="66"/>
        <v>20.3</v>
      </c>
      <c r="DN66" s="547">
        <f t="shared" si="67"/>
        <v>9.1999999999999993</v>
      </c>
      <c r="DO66" s="548">
        <f t="shared" si="68"/>
        <v>35.299999999999997</v>
      </c>
      <c r="DP66" s="547">
        <f t="shared" si="69"/>
        <v>7.1</v>
      </c>
      <c r="DQ66" s="548">
        <f t="shared" si="70"/>
        <v>32.200000000000003</v>
      </c>
      <c r="DR66" s="549">
        <f t="shared" si="71"/>
        <v>14</v>
      </c>
      <c r="DS66" s="550">
        <f t="shared" si="72"/>
        <v>21</v>
      </c>
      <c r="DT66" s="549">
        <f t="shared" si="73"/>
        <v>18</v>
      </c>
      <c r="DU66" s="550">
        <f t="shared" si="74"/>
        <v>13</v>
      </c>
      <c r="DV66" s="549">
        <f t="shared" si="75"/>
        <v>12</v>
      </c>
      <c r="DW66" s="550">
        <f t="shared" si="76"/>
        <v>12</v>
      </c>
      <c r="DX66" s="549">
        <f t="shared" si="77"/>
        <v>8</v>
      </c>
      <c r="DY66" s="550">
        <f t="shared" si="78"/>
        <v>18</v>
      </c>
      <c r="DZ66" s="549">
        <f t="shared" si="79"/>
        <v>13</v>
      </c>
      <c r="EA66" s="550">
        <f t="shared" si="80"/>
        <v>11</v>
      </c>
      <c r="EB66" s="549">
        <f t="shared" si="81"/>
        <v>11</v>
      </c>
      <c r="EC66" s="550">
        <f t="shared" si="82"/>
        <v>11</v>
      </c>
      <c r="ED66" s="549">
        <f t="shared" si="83"/>
        <v>10</v>
      </c>
      <c r="EE66" s="550">
        <f t="shared" si="84"/>
        <v>8</v>
      </c>
      <c r="EF66" s="549">
        <f t="shared" si="85"/>
        <v>10</v>
      </c>
      <c r="EG66" s="550">
        <f t="shared" si="86"/>
        <v>12</v>
      </c>
      <c r="EH66" s="549">
        <f t="shared" si="87"/>
        <v>9</v>
      </c>
      <c r="EI66" s="550">
        <f t="shared" si="88"/>
        <v>10</v>
      </c>
      <c r="EJ66" s="549">
        <f t="shared" si="89"/>
        <v>4</v>
      </c>
      <c r="EK66" s="550">
        <f t="shared" si="90"/>
        <v>9</v>
      </c>
      <c r="EL66" s="697">
        <f t="shared" si="91"/>
        <v>0</v>
      </c>
      <c r="EM66" s="698">
        <f t="shared" si="92"/>
        <v>0</v>
      </c>
      <c r="EN66" s="699">
        <f t="shared" si="93"/>
        <v>0</v>
      </c>
      <c r="EO66" s="698">
        <f t="shared" si="94"/>
        <v>0</v>
      </c>
      <c r="EP66" s="699">
        <f t="shared" si="95"/>
        <v>0</v>
      </c>
      <c r="EQ66" s="698">
        <f t="shared" si="96"/>
        <v>0</v>
      </c>
      <c r="ER66" s="699">
        <f t="shared" si="97"/>
        <v>0</v>
      </c>
      <c r="ES66" s="698">
        <f t="shared" si="98"/>
        <v>0</v>
      </c>
      <c r="ET66" s="699">
        <f t="shared" si="99"/>
        <v>0</v>
      </c>
      <c r="EU66" s="698">
        <f t="shared" si="100"/>
        <v>0</v>
      </c>
      <c r="EV66" s="699">
        <f t="shared" si="101"/>
        <v>0</v>
      </c>
      <c r="EW66" s="698">
        <f t="shared" si="102"/>
        <v>0</v>
      </c>
      <c r="EX66" s="699">
        <f t="shared" si="103"/>
        <v>0</v>
      </c>
      <c r="EY66" s="698">
        <f t="shared" si="104"/>
        <v>0</v>
      </c>
      <c r="EZ66" s="699">
        <f t="shared" si="105"/>
        <v>0</v>
      </c>
      <c r="FA66" s="698">
        <f t="shared" si="106"/>
        <v>0</v>
      </c>
      <c r="FB66" s="699">
        <f t="shared" si="107"/>
        <v>0</v>
      </c>
      <c r="FC66" s="698">
        <f t="shared" si="108"/>
        <v>0</v>
      </c>
      <c r="FD66" s="699">
        <f t="shared" si="109"/>
        <v>0</v>
      </c>
      <c r="FE66" s="700">
        <f t="shared" si="110"/>
        <v>0</v>
      </c>
      <c r="FU66" s="91" t="str">
        <f>Ст.прогноза!C63</f>
        <v>Куйбышевская</v>
      </c>
      <c r="FV66" s="91" t="str">
        <f>Ст.прогноза!D63</f>
        <v>Самарский</v>
      </c>
      <c r="FW66" s="117" t="str">
        <f t="shared" si="116"/>
        <v>Абдулино</v>
      </c>
      <c r="FX66" s="1287">
        <v>53.682899999999997</v>
      </c>
      <c r="FY66" s="1288">
        <v>53.645000000000003</v>
      </c>
      <c r="FZ66" s="1281">
        <f t="shared" si="112"/>
        <v>23.1</v>
      </c>
      <c r="GA66" s="1281">
        <f t="shared" si="117"/>
        <v>36.1</v>
      </c>
    </row>
    <row r="67" spans="1:183" ht="13.8" thickBot="1" x14ac:dyDescent="0.3">
      <c r="A67" s="198" t="s">
        <v>2695</v>
      </c>
      <c r="B67" s="222" t="s">
        <v>2545</v>
      </c>
      <c r="C67" s="230" t="e">
        <v>#N/A</v>
      </c>
      <c r="D67" s="199">
        <v>19</v>
      </c>
      <c r="E67" s="199" t="e">
        <v>#N/A</v>
      </c>
      <c r="F67" s="199">
        <v>19.8</v>
      </c>
      <c r="G67" s="199" t="e">
        <v>#N/A</v>
      </c>
      <c r="H67" s="199">
        <v>16.100000000000001</v>
      </c>
      <c r="I67" s="199" t="e">
        <v>#N/A</v>
      </c>
      <c r="J67" s="199">
        <v>22.5</v>
      </c>
      <c r="K67" s="199" t="e">
        <v>#N/A</v>
      </c>
      <c r="L67" s="199">
        <v>19</v>
      </c>
      <c r="M67" s="199" t="e">
        <v>#N/A</v>
      </c>
      <c r="N67" s="199">
        <v>24</v>
      </c>
      <c r="O67" s="199" t="e">
        <v>#N/A</v>
      </c>
      <c r="P67" s="199">
        <v>18.399999999999999</v>
      </c>
      <c r="Q67" s="199" t="e">
        <v>#N/A</v>
      </c>
      <c r="R67" s="199">
        <v>22.8</v>
      </c>
      <c r="S67" s="199" t="e">
        <v>#N/A</v>
      </c>
      <c r="T67" s="199">
        <v>19.899999999999999</v>
      </c>
      <c r="U67" s="199" t="e">
        <v>#N/A</v>
      </c>
      <c r="V67" s="104">
        <v>13.6</v>
      </c>
      <c r="X67" s="198" t="s">
        <v>2690</v>
      </c>
      <c r="Y67" s="100" t="s">
        <v>2545</v>
      </c>
      <c r="Z67" s="120">
        <v>19</v>
      </c>
      <c r="AA67" s="120">
        <v>19.8</v>
      </c>
      <c r="AB67" s="120">
        <v>16.100000000000001</v>
      </c>
      <c r="AC67" s="120">
        <v>22.5</v>
      </c>
      <c r="AD67" s="120">
        <v>19</v>
      </c>
      <c r="AE67" s="120">
        <v>24</v>
      </c>
      <c r="AF67" s="120">
        <v>18.399999999999999</v>
      </c>
      <c r="AG67" s="120">
        <v>22.8</v>
      </c>
      <c r="AH67" s="120">
        <v>19.899999999999999</v>
      </c>
      <c r="AI67" s="120">
        <v>13.6</v>
      </c>
      <c r="AK67" s="1122">
        <f t="shared" si="8"/>
        <v>43682.875</v>
      </c>
      <c r="AM67" s="517">
        <v>67</v>
      </c>
      <c r="AN67" s="543">
        <f>Ст.прогноза!B64</f>
        <v>62</v>
      </c>
      <c r="AO67" s="117" t="str">
        <f>Ст.прогноза!E64</f>
        <v>Биклянь</v>
      </c>
      <c r="AP67" s="631" t="str">
        <f t="shared" si="122"/>
        <v>···</v>
      </c>
      <c r="AQ67" s="632" t="str">
        <f t="shared" si="122"/>
        <v>···</v>
      </c>
      <c r="AR67" s="631" t="str">
        <f t="shared" si="122"/>
        <v>··</v>
      </c>
      <c r="AS67" s="632" t="str">
        <f t="shared" si="122"/>
        <v>··</v>
      </c>
      <c r="AT67" s="631" t="str">
        <f t="shared" si="122"/>
        <v/>
      </c>
      <c r="AU67" s="632" t="str">
        <f t="shared" si="122"/>
        <v>·</v>
      </c>
      <c r="AV67" s="631" t="str">
        <f t="shared" si="122"/>
        <v/>
      </c>
      <c r="AW67" s="632" t="str">
        <f t="shared" si="122"/>
        <v>··</v>
      </c>
      <c r="AX67" s="631" t="str">
        <f t="shared" si="122"/>
        <v/>
      </c>
      <c r="AY67" s="632" t="str">
        <f t="shared" si="122"/>
        <v>··</v>
      </c>
      <c r="AZ67" s="631" t="str">
        <f t="shared" si="122"/>
        <v/>
      </c>
      <c r="BA67" s="632" t="str">
        <f t="shared" si="122"/>
        <v>·</v>
      </c>
      <c r="BB67" s="631" t="str">
        <f t="shared" si="122"/>
        <v/>
      </c>
      <c r="BC67" s="632" t="str">
        <f t="shared" si="123"/>
        <v/>
      </c>
      <c r="BD67" s="631" t="str">
        <f t="shared" si="123"/>
        <v>·</v>
      </c>
      <c r="BE67" s="632" t="str">
        <f t="shared" si="120"/>
        <v>··</v>
      </c>
      <c r="BF67" s="631" t="str">
        <f t="shared" si="121"/>
        <v/>
      </c>
      <c r="BG67" s="632" t="str">
        <f t="shared" si="121"/>
        <v/>
      </c>
      <c r="BH67" s="631" t="str">
        <f t="shared" si="121"/>
        <v/>
      </c>
      <c r="BI67" s="632" t="str">
        <f t="shared" si="121"/>
        <v>··</v>
      </c>
      <c r="BJ67" s="544">
        <f t="shared" si="11"/>
        <v>20</v>
      </c>
      <c r="BK67" s="545">
        <f t="shared" si="12"/>
        <v>20</v>
      </c>
      <c r="BL67" s="544">
        <f t="shared" si="13"/>
        <v>10</v>
      </c>
      <c r="BM67" s="545">
        <f t="shared" si="14"/>
        <v>5</v>
      </c>
      <c r="BN67" s="544">
        <f t="shared" si="15"/>
        <v>0</v>
      </c>
      <c r="BO67" s="545">
        <f t="shared" si="16"/>
        <v>2</v>
      </c>
      <c r="BP67" s="544">
        <f t="shared" si="17"/>
        <v>0</v>
      </c>
      <c r="BQ67" s="545">
        <f t="shared" si="18"/>
        <v>10</v>
      </c>
      <c r="BR67" s="544">
        <f t="shared" si="19"/>
        <v>0</v>
      </c>
      <c r="BS67" s="545">
        <f t="shared" si="20"/>
        <v>10</v>
      </c>
      <c r="BT67" s="544">
        <f t="shared" si="21"/>
        <v>0</v>
      </c>
      <c r="BU67" s="545">
        <f t="shared" si="22"/>
        <v>2</v>
      </c>
      <c r="BV67" s="544">
        <f t="shared" si="23"/>
        <v>0</v>
      </c>
      <c r="BW67" s="545">
        <f t="shared" si="24"/>
        <v>0</v>
      </c>
      <c r="BX67" s="544">
        <f t="shared" si="25"/>
        <v>1</v>
      </c>
      <c r="BY67" s="545">
        <f t="shared" si="26"/>
        <v>5</v>
      </c>
      <c r="BZ67" s="544">
        <f t="shared" si="27"/>
        <v>0</v>
      </c>
      <c r="CA67" s="545">
        <f t="shared" si="28"/>
        <v>0</v>
      </c>
      <c r="CB67" s="544">
        <f t="shared" si="29"/>
        <v>0</v>
      </c>
      <c r="CC67" s="546">
        <f t="shared" si="30"/>
        <v>5</v>
      </c>
      <c r="CD67" s="547">
        <f t="shared" si="31"/>
        <v>12.1</v>
      </c>
      <c r="CE67" s="548">
        <f t="shared" si="32"/>
        <v>17.5</v>
      </c>
      <c r="CF67" s="547">
        <f t="shared" si="33"/>
        <v>9.3000000000000007</v>
      </c>
      <c r="CG67" s="548">
        <f t="shared" si="34"/>
        <v>12.3</v>
      </c>
      <c r="CH67" s="547">
        <f t="shared" si="35"/>
        <v>8.1</v>
      </c>
      <c r="CI67" s="548">
        <f t="shared" si="36"/>
        <v>15.4</v>
      </c>
      <c r="CJ67" s="547">
        <f t="shared" si="37"/>
        <v>8.6</v>
      </c>
      <c r="CK67" s="548">
        <f t="shared" si="38"/>
        <v>16.7</v>
      </c>
      <c r="CL67" s="547">
        <f t="shared" si="39"/>
        <v>11.2</v>
      </c>
      <c r="CM67" s="548">
        <f t="shared" si="40"/>
        <v>17.100000000000001</v>
      </c>
      <c r="CN67" s="547">
        <f t="shared" si="41"/>
        <v>13.4</v>
      </c>
      <c r="CO67" s="548">
        <f t="shared" si="42"/>
        <v>13.4</v>
      </c>
      <c r="CP67" s="547">
        <f t="shared" si="43"/>
        <v>7.7</v>
      </c>
      <c r="CQ67" s="548">
        <f t="shared" si="44"/>
        <v>17.899999999999999</v>
      </c>
      <c r="CR67" s="547">
        <f t="shared" si="45"/>
        <v>10</v>
      </c>
      <c r="CS67" s="548">
        <f t="shared" si="46"/>
        <v>16.5</v>
      </c>
      <c r="CT67" s="547">
        <f t="shared" si="47"/>
        <v>11.6</v>
      </c>
      <c r="CU67" s="548">
        <f t="shared" si="48"/>
        <v>18.399999999999999</v>
      </c>
      <c r="CV67" s="547">
        <f t="shared" si="49"/>
        <v>7.6</v>
      </c>
      <c r="CW67" s="548">
        <f t="shared" si="50"/>
        <v>17.2</v>
      </c>
      <c r="CX67" s="547">
        <f t="shared" si="51"/>
        <v>10.1</v>
      </c>
      <c r="CY67" s="548">
        <f t="shared" si="52"/>
        <v>21.5</v>
      </c>
      <c r="CZ67" s="547">
        <f t="shared" si="53"/>
        <v>7.3000000000000007</v>
      </c>
      <c r="DA67" s="548">
        <f t="shared" si="54"/>
        <v>16.3</v>
      </c>
      <c r="DB67" s="547">
        <f t="shared" si="55"/>
        <v>6.1</v>
      </c>
      <c r="DC67" s="548">
        <f t="shared" si="56"/>
        <v>22.2</v>
      </c>
      <c r="DD67" s="547">
        <f t="shared" si="57"/>
        <v>6.6</v>
      </c>
      <c r="DE67" s="548">
        <f t="shared" si="58"/>
        <v>22.7</v>
      </c>
      <c r="DF67" s="547">
        <f t="shared" si="59"/>
        <v>9.1999999999999993</v>
      </c>
      <c r="DG67" s="548">
        <f t="shared" si="60"/>
        <v>19.899999999999999</v>
      </c>
      <c r="DH67" s="547">
        <f t="shared" si="61"/>
        <v>11.4</v>
      </c>
      <c r="DI67" s="548">
        <f t="shared" si="62"/>
        <v>18.8</v>
      </c>
      <c r="DJ67" s="547">
        <f t="shared" si="63"/>
        <v>5.7</v>
      </c>
      <c r="DK67" s="548">
        <f t="shared" si="64"/>
        <v>32.9</v>
      </c>
      <c r="DL67" s="547">
        <f t="shared" si="65"/>
        <v>8</v>
      </c>
      <c r="DM67" s="548">
        <f t="shared" si="66"/>
        <v>20.5</v>
      </c>
      <c r="DN67" s="547">
        <f t="shared" si="67"/>
        <v>9.6</v>
      </c>
      <c r="DO67" s="548">
        <f t="shared" si="68"/>
        <v>29.4</v>
      </c>
      <c r="DP67" s="547">
        <f t="shared" si="69"/>
        <v>5.6</v>
      </c>
      <c r="DQ67" s="548">
        <f t="shared" si="70"/>
        <v>24.2</v>
      </c>
      <c r="DR67" s="549">
        <f t="shared" si="71"/>
        <v>10</v>
      </c>
      <c r="DS67" s="550">
        <f t="shared" si="72"/>
        <v>16</v>
      </c>
      <c r="DT67" s="549">
        <f t="shared" si="73"/>
        <v>18</v>
      </c>
      <c r="DU67" s="550">
        <f t="shared" si="74"/>
        <v>13</v>
      </c>
      <c r="DV67" s="549">
        <f t="shared" si="75"/>
        <v>12</v>
      </c>
      <c r="DW67" s="550">
        <f t="shared" si="76"/>
        <v>11</v>
      </c>
      <c r="DX67" s="549">
        <f t="shared" si="77"/>
        <v>10</v>
      </c>
      <c r="DY67" s="550">
        <f t="shared" si="78"/>
        <v>14</v>
      </c>
      <c r="DZ67" s="549">
        <f t="shared" si="79"/>
        <v>5</v>
      </c>
      <c r="EA67" s="550">
        <f t="shared" si="80"/>
        <v>15</v>
      </c>
      <c r="EB67" s="549">
        <f t="shared" si="81"/>
        <v>13</v>
      </c>
      <c r="EC67" s="550">
        <f t="shared" si="82"/>
        <v>10</v>
      </c>
      <c r="ED67" s="549">
        <f t="shared" si="83"/>
        <v>10</v>
      </c>
      <c r="EE67" s="550">
        <f t="shared" si="84"/>
        <v>7</v>
      </c>
      <c r="EF67" s="549">
        <f t="shared" si="85"/>
        <v>10</v>
      </c>
      <c r="EG67" s="550">
        <f t="shared" si="86"/>
        <v>12</v>
      </c>
      <c r="EH67" s="549">
        <f t="shared" si="87"/>
        <v>10</v>
      </c>
      <c r="EI67" s="550">
        <f t="shared" si="88"/>
        <v>9</v>
      </c>
      <c r="EJ67" s="549">
        <f t="shared" si="89"/>
        <v>5</v>
      </c>
      <c r="EK67" s="550">
        <f t="shared" si="90"/>
        <v>17</v>
      </c>
      <c r="EL67" s="697">
        <f t="shared" si="91"/>
        <v>0</v>
      </c>
      <c r="EM67" s="698">
        <f t="shared" si="92"/>
        <v>0</v>
      </c>
      <c r="EN67" s="699">
        <f t="shared" si="93"/>
        <v>0</v>
      </c>
      <c r="EO67" s="698">
        <f t="shared" si="94"/>
        <v>0</v>
      </c>
      <c r="EP67" s="699">
        <f t="shared" si="95"/>
        <v>0</v>
      </c>
      <c r="EQ67" s="698">
        <f t="shared" si="96"/>
        <v>0</v>
      </c>
      <c r="ER67" s="699">
        <f t="shared" si="97"/>
        <v>0</v>
      </c>
      <c r="ES67" s="698">
        <f t="shared" si="98"/>
        <v>0</v>
      </c>
      <c r="ET67" s="699">
        <f t="shared" si="99"/>
        <v>0</v>
      </c>
      <c r="EU67" s="698">
        <f t="shared" si="100"/>
        <v>0</v>
      </c>
      <c r="EV67" s="699">
        <f t="shared" si="101"/>
        <v>0</v>
      </c>
      <c r="EW67" s="698">
        <f t="shared" si="102"/>
        <v>0</v>
      </c>
      <c r="EX67" s="699">
        <f t="shared" si="103"/>
        <v>0</v>
      </c>
      <c r="EY67" s="698">
        <f t="shared" si="104"/>
        <v>0</v>
      </c>
      <c r="EZ67" s="699">
        <f t="shared" si="105"/>
        <v>0</v>
      </c>
      <c r="FA67" s="698">
        <f t="shared" si="106"/>
        <v>0</v>
      </c>
      <c r="FB67" s="699">
        <f t="shared" si="107"/>
        <v>0</v>
      </c>
      <c r="FC67" s="698">
        <f t="shared" si="108"/>
        <v>0</v>
      </c>
      <c r="FD67" s="699">
        <f t="shared" si="109"/>
        <v>0</v>
      </c>
      <c r="FE67" s="700">
        <f t="shared" si="110"/>
        <v>0</v>
      </c>
      <c r="FU67" s="1149" t="str">
        <f>Ст.прогноза!C64</f>
        <v>Куйбышевская</v>
      </c>
      <c r="FV67" s="1149" t="str">
        <f>Ст.прогноза!D64</f>
        <v>Волго-Камский</v>
      </c>
      <c r="FW67" s="1105" t="str">
        <f t="shared" si="116"/>
        <v>Биклянь</v>
      </c>
      <c r="FX67" s="1287">
        <v>55.591200000000001</v>
      </c>
      <c r="FY67" s="1288">
        <v>51.97</v>
      </c>
      <c r="FZ67" s="1281">
        <f t="shared" si="112"/>
        <v>16.7</v>
      </c>
      <c r="GA67" s="1281">
        <f t="shared" si="117"/>
        <v>22.7</v>
      </c>
    </row>
    <row r="68" spans="1:183" ht="13.8" thickBot="1" x14ac:dyDescent="0.3">
      <c r="A68" s="198" t="s">
        <v>2696</v>
      </c>
      <c r="B68" s="223" t="s">
        <v>2546</v>
      </c>
      <c r="C68" s="103">
        <v>9.5</v>
      </c>
      <c r="D68" s="200" t="e">
        <v>#N/A</v>
      </c>
      <c r="E68" s="200">
        <v>7.8</v>
      </c>
      <c r="F68" s="200" t="e">
        <v>#N/A</v>
      </c>
      <c r="G68" s="200">
        <v>9.4</v>
      </c>
      <c r="H68" s="200" t="e">
        <v>#N/A</v>
      </c>
      <c r="I68" s="200">
        <v>10</v>
      </c>
      <c r="J68" s="200" t="e">
        <v>#N/A</v>
      </c>
      <c r="K68" s="200">
        <v>11.2</v>
      </c>
      <c r="L68" s="200" t="e">
        <v>#N/A</v>
      </c>
      <c r="M68" s="200">
        <v>11.1</v>
      </c>
      <c r="N68" s="200" t="e">
        <v>#N/A</v>
      </c>
      <c r="O68" s="200">
        <v>13.6</v>
      </c>
      <c r="P68" s="200" t="e">
        <v>#N/A</v>
      </c>
      <c r="Q68" s="200">
        <v>13.1</v>
      </c>
      <c r="R68" s="200" t="e">
        <v>#N/A</v>
      </c>
      <c r="S68" s="200">
        <v>13</v>
      </c>
      <c r="T68" s="200" t="e">
        <v>#N/A</v>
      </c>
      <c r="U68" s="200">
        <v>10.8</v>
      </c>
      <c r="V68" s="216" t="e">
        <v>#N/A</v>
      </c>
      <c r="X68" s="198" t="s">
        <v>2692</v>
      </c>
      <c r="Y68" s="101" t="s">
        <v>2546</v>
      </c>
      <c r="Z68" s="97">
        <v>9.5</v>
      </c>
      <c r="AA68" s="97">
        <v>7.8</v>
      </c>
      <c r="AB68" s="97">
        <v>9.4</v>
      </c>
      <c r="AC68" s="97">
        <v>10</v>
      </c>
      <c r="AD68" s="97">
        <v>11.2</v>
      </c>
      <c r="AE68" s="97">
        <v>11.1</v>
      </c>
      <c r="AF68" s="97">
        <v>13.6</v>
      </c>
      <c r="AG68" s="97">
        <v>13.1</v>
      </c>
      <c r="AH68" s="97">
        <v>13</v>
      </c>
      <c r="AI68" s="97">
        <v>10.8</v>
      </c>
      <c r="AK68" s="1122">
        <f t="shared" si="8"/>
        <v>43682.958333333336</v>
      </c>
      <c r="AM68" s="517">
        <v>68</v>
      </c>
      <c r="AN68" s="543">
        <f>Ст.прогноза!B65</f>
        <v>63</v>
      </c>
      <c r="AO68" s="117" t="str">
        <f>Ст.прогноза!E65</f>
        <v>Пермь</v>
      </c>
      <c r="AP68" s="631" t="str">
        <f t="shared" si="122"/>
        <v>··</v>
      </c>
      <c r="AQ68" s="632" t="str">
        <f t="shared" si="122"/>
        <v>··</v>
      </c>
      <c r="AR68" s="631" t="str">
        <f t="shared" si="122"/>
        <v>··</v>
      </c>
      <c r="AS68" s="632" t="str">
        <f t="shared" si="122"/>
        <v>··</v>
      </c>
      <c r="AT68" s="631" t="str">
        <f t="shared" si="122"/>
        <v/>
      </c>
      <c r="AU68" s="632" t="str">
        <f t="shared" si="122"/>
        <v>·</v>
      </c>
      <c r="AV68" s="631" t="str">
        <f t="shared" si="122"/>
        <v>·</v>
      </c>
      <c r="AW68" s="632" t="str">
        <f t="shared" si="122"/>
        <v>·</v>
      </c>
      <c r="AX68" s="631" t="str">
        <f t="shared" si="122"/>
        <v>··</v>
      </c>
      <c r="AY68" s="632" t="str">
        <f t="shared" si="122"/>
        <v>·</v>
      </c>
      <c r="AZ68" s="631" t="str">
        <f t="shared" si="122"/>
        <v>··</v>
      </c>
      <c r="BA68" s="632" t="str">
        <f t="shared" si="122"/>
        <v>·</v>
      </c>
      <c r="BB68" s="631" t="str">
        <f t="shared" si="122"/>
        <v/>
      </c>
      <c r="BC68" s="632" t="str">
        <f t="shared" si="123"/>
        <v/>
      </c>
      <c r="BD68" s="631" t="str">
        <f t="shared" si="123"/>
        <v>··</v>
      </c>
      <c r="BE68" s="632" t="str">
        <f t="shared" si="120"/>
        <v>··</v>
      </c>
      <c r="BF68" s="631" t="str">
        <f t="shared" si="121"/>
        <v>·</v>
      </c>
      <c r="BG68" s="632" t="str">
        <f t="shared" si="121"/>
        <v/>
      </c>
      <c r="BH68" s="631" t="str">
        <f t="shared" si="121"/>
        <v/>
      </c>
      <c r="BI68" s="632" t="str">
        <f t="shared" si="121"/>
        <v/>
      </c>
      <c r="BJ68" s="544">
        <f t="shared" si="11"/>
        <v>5</v>
      </c>
      <c r="BK68" s="545">
        <f t="shared" si="12"/>
        <v>5</v>
      </c>
      <c r="BL68" s="544">
        <f t="shared" si="13"/>
        <v>10</v>
      </c>
      <c r="BM68" s="545">
        <f t="shared" si="14"/>
        <v>5</v>
      </c>
      <c r="BN68" s="544">
        <f t="shared" si="15"/>
        <v>0</v>
      </c>
      <c r="BO68" s="545">
        <f t="shared" si="16"/>
        <v>1</v>
      </c>
      <c r="BP68" s="544">
        <f t="shared" si="17"/>
        <v>1</v>
      </c>
      <c r="BQ68" s="545">
        <f t="shared" si="18"/>
        <v>2</v>
      </c>
      <c r="BR68" s="544">
        <f t="shared" si="19"/>
        <v>3</v>
      </c>
      <c r="BS68" s="545">
        <f t="shared" si="20"/>
        <v>2</v>
      </c>
      <c r="BT68" s="544">
        <f t="shared" si="21"/>
        <v>5</v>
      </c>
      <c r="BU68" s="545">
        <f t="shared" si="22"/>
        <v>2</v>
      </c>
      <c r="BV68" s="544">
        <f t="shared" si="23"/>
        <v>0</v>
      </c>
      <c r="BW68" s="545">
        <f t="shared" si="24"/>
        <v>0</v>
      </c>
      <c r="BX68" s="544">
        <f t="shared" si="25"/>
        <v>10</v>
      </c>
      <c r="BY68" s="545">
        <f t="shared" si="26"/>
        <v>5</v>
      </c>
      <c r="BZ68" s="544">
        <f t="shared" si="27"/>
        <v>1</v>
      </c>
      <c r="CA68" s="545">
        <f t="shared" si="28"/>
        <v>0</v>
      </c>
      <c r="CB68" s="544">
        <f t="shared" si="29"/>
        <v>0</v>
      </c>
      <c r="CC68" s="546">
        <f t="shared" si="30"/>
        <v>0</v>
      </c>
      <c r="CD68" s="547">
        <f t="shared" si="31"/>
        <v>11</v>
      </c>
      <c r="CE68" s="548">
        <f t="shared" si="32"/>
        <v>14.2</v>
      </c>
      <c r="CF68" s="547">
        <f t="shared" si="33"/>
        <v>11.1</v>
      </c>
      <c r="CG68" s="548">
        <f t="shared" si="34"/>
        <v>9.1999999999999993</v>
      </c>
      <c r="CH68" s="547">
        <f t="shared" si="35"/>
        <v>8.1999999999999993</v>
      </c>
      <c r="CI68" s="548">
        <f t="shared" si="36"/>
        <v>11.1</v>
      </c>
      <c r="CJ68" s="547">
        <f t="shared" si="37"/>
        <v>8</v>
      </c>
      <c r="CK68" s="548">
        <f t="shared" si="38"/>
        <v>20.8</v>
      </c>
      <c r="CL68" s="547">
        <f t="shared" si="39"/>
        <v>10.6</v>
      </c>
      <c r="CM68" s="548">
        <f t="shared" si="40"/>
        <v>19.7</v>
      </c>
      <c r="CN68" s="547">
        <f t="shared" si="41"/>
        <v>10.5</v>
      </c>
      <c r="CO68" s="548">
        <f t="shared" si="42"/>
        <v>13.2</v>
      </c>
      <c r="CP68" s="547">
        <f t="shared" si="43"/>
        <v>6.8</v>
      </c>
      <c r="CQ68" s="548">
        <f t="shared" si="44"/>
        <v>15.3</v>
      </c>
      <c r="CR68" s="547">
        <f t="shared" si="45"/>
        <v>5.5</v>
      </c>
      <c r="CS68" s="548">
        <f t="shared" si="46"/>
        <v>16.5</v>
      </c>
      <c r="CT68" s="547">
        <f t="shared" si="47"/>
        <v>10.5</v>
      </c>
      <c r="CU68" s="548">
        <f t="shared" si="48"/>
        <v>17</v>
      </c>
      <c r="CV68" s="547">
        <f t="shared" si="49"/>
        <v>3.9</v>
      </c>
      <c r="CW68" s="548">
        <f t="shared" si="50"/>
        <v>18.7</v>
      </c>
      <c r="CX68" s="547">
        <f t="shared" si="51"/>
        <v>9</v>
      </c>
      <c r="CY68" s="548">
        <f t="shared" si="52"/>
        <v>17</v>
      </c>
      <c r="CZ68" s="547">
        <f t="shared" si="53"/>
        <v>9.1</v>
      </c>
      <c r="DA68" s="548">
        <f t="shared" si="54"/>
        <v>12.7</v>
      </c>
      <c r="DB68" s="547">
        <f t="shared" si="55"/>
        <v>6.1999999999999993</v>
      </c>
      <c r="DC68" s="548">
        <f t="shared" si="56"/>
        <v>18.100000000000001</v>
      </c>
      <c r="DD68" s="547">
        <f t="shared" si="57"/>
        <v>6</v>
      </c>
      <c r="DE68" s="548">
        <f t="shared" si="58"/>
        <v>35.799999999999997</v>
      </c>
      <c r="DF68" s="547">
        <f t="shared" si="59"/>
        <v>8.6</v>
      </c>
      <c r="DG68" s="548">
        <f t="shared" si="60"/>
        <v>32.700000000000003</v>
      </c>
      <c r="DH68" s="547">
        <f t="shared" si="61"/>
        <v>8.5</v>
      </c>
      <c r="DI68" s="548">
        <f t="shared" si="62"/>
        <v>19.2</v>
      </c>
      <c r="DJ68" s="547">
        <f t="shared" si="63"/>
        <v>4.8</v>
      </c>
      <c r="DK68" s="548">
        <f t="shared" si="64"/>
        <v>28.3</v>
      </c>
      <c r="DL68" s="547">
        <f t="shared" si="65"/>
        <v>3.5</v>
      </c>
      <c r="DM68" s="548">
        <f t="shared" si="66"/>
        <v>22.5</v>
      </c>
      <c r="DN68" s="547">
        <f t="shared" si="67"/>
        <v>8.5</v>
      </c>
      <c r="DO68" s="548">
        <f t="shared" si="68"/>
        <v>30</v>
      </c>
      <c r="DP68" s="547">
        <f t="shared" si="69"/>
        <v>1.9</v>
      </c>
      <c r="DQ68" s="548">
        <f t="shared" si="70"/>
        <v>29.7</v>
      </c>
      <c r="DR68" s="549">
        <f t="shared" si="71"/>
        <v>13</v>
      </c>
      <c r="DS68" s="550">
        <f t="shared" si="72"/>
        <v>15</v>
      </c>
      <c r="DT68" s="549">
        <f t="shared" si="73"/>
        <v>16</v>
      </c>
      <c r="DU68" s="550">
        <f t="shared" si="74"/>
        <v>13</v>
      </c>
      <c r="DV68" s="549">
        <f t="shared" si="75"/>
        <v>13</v>
      </c>
      <c r="DW68" s="550">
        <f t="shared" si="76"/>
        <v>11</v>
      </c>
      <c r="DX68" s="549">
        <f t="shared" si="77"/>
        <v>10</v>
      </c>
      <c r="DY68" s="550">
        <f t="shared" si="78"/>
        <v>14</v>
      </c>
      <c r="DZ68" s="549">
        <f t="shared" si="79"/>
        <v>11</v>
      </c>
      <c r="EA68" s="550">
        <f t="shared" si="80"/>
        <v>5</v>
      </c>
      <c r="EB68" s="549">
        <f t="shared" si="81"/>
        <v>10</v>
      </c>
      <c r="EC68" s="550">
        <f t="shared" si="82"/>
        <v>9</v>
      </c>
      <c r="ED68" s="549">
        <f t="shared" si="83"/>
        <v>9</v>
      </c>
      <c r="EE68" s="550">
        <f t="shared" si="84"/>
        <v>8</v>
      </c>
      <c r="EF68" s="549">
        <f t="shared" si="85"/>
        <v>8</v>
      </c>
      <c r="EG68" s="550">
        <f t="shared" si="86"/>
        <v>6</v>
      </c>
      <c r="EH68" s="549">
        <f t="shared" si="87"/>
        <v>7</v>
      </c>
      <c r="EI68" s="550">
        <f t="shared" si="88"/>
        <v>8</v>
      </c>
      <c r="EJ68" s="549">
        <f t="shared" si="89"/>
        <v>3</v>
      </c>
      <c r="EK68" s="550">
        <f t="shared" si="90"/>
        <v>11</v>
      </c>
      <c r="EL68" s="697">
        <f t="shared" si="91"/>
        <v>0</v>
      </c>
      <c r="EM68" s="698">
        <f t="shared" si="92"/>
        <v>0</v>
      </c>
      <c r="EN68" s="699">
        <f t="shared" si="93"/>
        <v>0</v>
      </c>
      <c r="EO68" s="698">
        <f t="shared" si="94"/>
        <v>0</v>
      </c>
      <c r="EP68" s="699">
        <f t="shared" si="95"/>
        <v>0</v>
      </c>
      <c r="EQ68" s="698">
        <f t="shared" si="96"/>
        <v>0</v>
      </c>
      <c r="ER68" s="699">
        <f t="shared" si="97"/>
        <v>0</v>
      </c>
      <c r="ES68" s="698">
        <f t="shared" si="98"/>
        <v>0</v>
      </c>
      <c r="ET68" s="699">
        <f t="shared" si="99"/>
        <v>0</v>
      </c>
      <c r="EU68" s="698">
        <f t="shared" si="100"/>
        <v>0</v>
      </c>
      <c r="EV68" s="699">
        <f t="shared" si="101"/>
        <v>0</v>
      </c>
      <c r="EW68" s="698">
        <f t="shared" si="102"/>
        <v>0</v>
      </c>
      <c r="EX68" s="699">
        <f t="shared" si="103"/>
        <v>0</v>
      </c>
      <c r="EY68" s="698">
        <f t="shared" si="104"/>
        <v>0</v>
      </c>
      <c r="EZ68" s="699">
        <f t="shared" si="105"/>
        <v>0</v>
      </c>
      <c r="FA68" s="698">
        <f t="shared" si="106"/>
        <v>0</v>
      </c>
      <c r="FB68" s="699">
        <f t="shared" si="107"/>
        <v>0</v>
      </c>
      <c r="FC68" s="698">
        <f t="shared" si="108"/>
        <v>0</v>
      </c>
      <c r="FD68" s="699">
        <f t="shared" si="109"/>
        <v>0</v>
      </c>
      <c r="FE68" s="700">
        <f t="shared" si="110"/>
        <v>0</v>
      </c>
      <c r="FU68" s="1145" t="str">
        <f>Ст.прогноза!C65</f>
        <v>Свердловская</v>
      </c>
      <c r="FV68" s="1145" t="str">
        <f>Ст.прогноза!D65</f>
        <v>Пермский</v>
      </c>
      <c r="FW68" s="1086" t="str">
        <f t="shared" si="116"/>
        <v>Пермь</v>
      </c>
      <c r="FX68" s="1318">
        <v>58.017000000000003</v>
      </c>
      <c r="FY68" s="1319">
        <v>56.3</v>
      </c>
      <c r="FZ68" s="1281">
        <f t="shared" si="112"/>
        <v>20.8</v>
      </c>
      <c r="GA68" s="1281">
        <f t="shared" si="117"/>
        <v>35.799999999999997</v>
      </c>
    </row>
    <row r="69" spans="1:183" x14ac:dyDescent="0.25">
      <c r="A69" s="198" t="s">
        <v>2698</v>
      </c>
      <c r="B69" s="224" t="s">
        <v>2547</v>
      </c>
      <c r="C69" s="108" t="e">
        <v>#N/A</v>
      </c>
      <c r="D69" s="201">
        <v>24.7</v>
      </c>
      <c r="E69" s="201" t="e">
        <v>#N/A</v>
      </c>
      <c r="F69" s="201">
        <v>34.799999999999997</v>
      </c>
      <c r="G69" s="201" t="e">
        <v>#N/A</v>
      </c>
      <c r="H69" s="201">
        <v>20.100000000000001</v>
      </c>
      <c r="I69" s="201" t="e">
        <v>#N/A</v>
      </c>
      <c r="J69" s="201">
        <v>36.5</v>
      </c>
      <c r="K69" s="201" t="e">
        <v>#N/A</v>
      </c>
      <c r="L69" s="201">
        <v>25.9</v>
      </c>
      <c r="M69" s="201" t="e">
        <v>#N/A</v>
      </c>
      <c r="N69" s="201">
        <v>39</v>
      </c>
      <c r="O69" s="201" t="e">
        <v>#N/A</v>
      </c>
      <c r="P69" s="201">
        <v>25.4</v>
      </c>
      <c r="Q69" s="201" t="e">
        <v>#N/A</v>
      </c>
      <c r="R69" s="201">
        <v>33.799999999999997</v>
      </c>
      <c r="S69" s="201" t="e">
        <v>#N/A</v>
      </c>
      <c r="T69" s="201">
        <v>25.9</v>
      </c>
      <c r="U69" s="201" t="e">
        <v>#N/A</v>
      </c>
      <c r="V69" s="217">
        <v>17.600000000000001</v>
      </c>
      <c r="X69" s="198" t="s">
        <v>2694</v>
      </c>
      <c r="Y69" s="102" t="s">
        <v>2547</v>
      </c>
      <c r="Z69" s="120">
        <v>24.7</v>
      </c>
      <c r="AA69" s="120">
        <v>34.799999999999997</v>
      </c>
      <c r="AB69" s="120">
        <v>20.100000000000001</v>
      </c>
      <c r="AC69" s="120">
        <v>36.5</v>
      </c>
      <c r="AD69" s="120">
        <v>25.9</v>
      </c>
      <c r="AE69" s="120">
        <v>39</v>
      </c>
      <c r="AF69" s="120">
        <v>25.4</v>
      </c>
      <c r="AG69" s="120">
        <v>33.799999999999997</v>
      </c>
      <c r="AH69" s="120">
        <v>25.9</v>
      </c>
      <c r="AI69" s="120">
        <v>17.600000000000001</v>
      </c>
      <c r="AK69" s="1122">
        <f t="shared" si="8"/>
        <v>43682.958333333336</v>
      </c>
      <c r="AM69" s="517">
        <v>69</v>
      </c>
      <c r="AN69" s="543">
        <f>Ст.прогноза!B66</f>
        <v>64</v>
      </c>
      <c r="AO69" s="117" t="str">
        <f>Ст.прогноза!E66</f>
        <v>Екатеринбург</v>
      </c>
      <c r="AP69" s="631" t="str">
        <f t="shared" si="122"/>
        <v/>
      </c>
      <c r="AQ69" s="632" t="str">
        <f t="shared" si="122"/>
        <v/>
      </c>
      <c r="AR69" s="631" t="str">
        <f t="shared" si="122"/>
        <v>··</v>
      </c>
      <c r="AS69" s="632" t="str">
        <f t="shared" si="122"/>
        <v/>
      </c>
      <c r="AT69" s="631" t="str">
        <f t="shared" si="122"/>
        <v/>
      </c>
      <c r="AU69" s="632" t="str">
        <f t="shared" si="122"/>
        <v>·</v>
      </c>
      <c r="AV69" s="631" t="str">
        <f t="shared" si="122"/>
        <v/>
      </c>
      <c r="AW69" s="632" t="str">
        <f t="shared" si="122"/>
        <v/>
      </c>
      <c r="AX69" s="631" t="str">
        <f t="shared" si="122"/>
        <v>·</v>
      </c>
      <c r="AY69" s="632" t="str">
        <f t="shared" si="122"/>
        <v/>
      </c>
      <c r="AZ69" s="631" t="str">
        <f t="shared" si="122"/>
        <v>·</v>
      </c>
      <c r="BA69" s="632" t="str">
        <f t="shared" si="122"/>
        <v>·</v>
      </c>
      <c r="BB69" s="631" t="str">
        <f t="shared" si="122"/>
        <v/>
      </c>
      <c r="BC69" s="632" t="str">
        <f t="shared" si="123"/>
        <v/>
      </c>
      <c r="BD69" s="631" t="str">
        <f t="shared" si="123"/>
        <v/>
      </c>
      <c r="BE69" s="632" t="str">
        <f t="shared" si="120"/>
        <v>··</v>
      </c>
      <c r="BF69" s="631" t="str">
        <f t="shared" si="121"/>
        <v>·</v>
      </c>
      <c r="BG69" s="632" t="str">
        <f t="shared" si="121"/>
        <v>··</v>
      </c>
      <c r="BH69" s="631" t="str">
        <f t="shared" si="121"/>
        <v/>
      </c>
      <c r="BI69" s="632" t="str">
        <f t="shared" si="121"/>
        <v/>
      </c>
      <c r="BJ69" s="544">
        <f t="shared" si="11"/>
        <v>0</v>
      </c>
      <c r="BK69" s="545">
        <f t="shared" si="12"/>
        <v>0</v>
      </c>
      <c r="BL69" s="544">
        <f t="shared" si="13"/>
        <v>10</v>
      </c>
      <c r="BM69" s="545">
        <f t="shared" si="14"/>
        <v>0</v>
      </c>
      <c r="BN69" s="544">
        <f t="shared" si="15"/>
        <v>0</v>
      </c>
      <c r="BO69" s="545">
        <f t="shared" si="16"/>
        <v>1</v>
      </c>
      <c r="BP69" s="544">
        <f t="shared" si="17"/>
        <v>0</v>
      </c>
      <c r="BQ69" s="545">
        <f t="shared" si="18"/>
        <v>0</v>
      </c>
      <c r="BR69" s="544">
        <f t="shared" si="19"/>
        <v>1</v>
      </c>
      <c r="BS69" s="545">
        <f t="shared" si="20"/>
        <v>0</v>
      </c>
      <c r="BT69" s="544">
        <f t="shared" si="21"/>
        <v>2</v>
      </c>
      <c r="BU69" s="545">
        <f t="shared" si="22"/>
        <v>1</v>
      </c>
      <c r="BV69" s="544">
        <f t="shared" si="23"/>
        <v>0</v>
      </c>
      <c r="BW69" s="545">
        <f t="shared" si="24"/>
        <v>0</v>
      </c>
      <c r="BX69" s="544">
        <f t="shared" si="25"/>
        <v>0</v>
      </c>
      <c r="BY69" s="545">
        <f t="shared" si="26"/>
        <v>3</v>
      </c>
      <c r="BZ69" s="544">
        <f t="shared" si="27"/>
        <v>2</v>
      </c>
      <c r="CA69" s="545">
        <f t="shared" si="28"/>
        <v>5</v>
      </c>
      <c r="CB69" s="544">
        <f t="shared" si="29"/>
        <v>0</v>
      </c>
      <c r="CC69" s="546">
        <f t="shared" si="30"/>
        <v>0</v>
      </c>
      <c r="CD69" s="547">
        <f t="shared" si="31"/>
        <v>9.1</v>
      </c>
      <c r="CE69" s="548">
        <f t="shared" si="32"/>
        <v>21</v>
      </c>
      <c r="CF69" s="547">
        <f t="shared" si="33"/>
        <v>13.9</v>
      </c>
      <c r="CG69" s="548">
        <f t="shared" si="34"/>
        <v>19.399999999999999</v>
      </c>
      <c r="CH69" s="547">
        <f t="shared" si="35"/>
        <v>9.6999999999999993</v>
      </c>
      <c r="CI69" s="548">
        <f t="shared" si="36"/>
        <v>13.3</v>
      </c>
      <c r="CJ69" s="547">
        <f t="shared" si="37"/>
        <v>7.7</v>
      </c>
      <c r="CK69" s="548">
        <f t="shared" si="38"/>
        <v>18.600000000000001</v>
      </c>
      <c r="CL69" s="547">
        <f t="shared" si="39"/>
        <v>13.1</v>
      </c>
      <c r="CM69" s="548">
        <f t="shared" si="40"/>
        <v>20.8</v>
      </c>
      <c r="CN69" s="547">
        <f t="shared" si="41"/>
        <v>12.1</v>
      </c>
      <c r="CO69" s="548">
        <f t="shared" si="42"/>
        <v>24.1</v>
      </c>
      <c r="CP69" s="547">
        <f t="shared" si="43"/>
        <v>11.1</v>
      </c>
      <c r="CQ69" s="548">
        <f t="shared" si="44"/>
        <v>17.100000000000001</v>
      </c>
      <c r="CR69" s="547">
        <f t="shared" si="45"/>
        <v>5.5</v>
      </c>
      <c r="CS69" s="548">
        <f t="shared" si="46"/>
        <v>13.7</v>
      </c>
      <c r="CT69" s="547">
        <f t="shared" si="47"/>
        <v>10.8</v>
      </c>
      <c r="CU69" s="548">
        <f t="shared" si="48"/>
        <v>13.6</v>
      </c>
      <c r="CV69" s="547">
        <f t="shared" si="49"/>
        <v>5.7</v>
      </c>
      <c r="CW69" s="548">
        <f t="shared" si="50"/>
        <v>19</v>
      </c>
      <c r="CX69" s="547">
        <f t="shared" si="51"/>
        <v>7.1</v>
      </c>
      <c r="CY69" s="548">
        <f t="shared" si="52"/>
        <v>28</v>
      </c>
      <c r="CZ69" s="547">
        <f t="shared" si="53"/>
        <v>11.9</v>
      </c>
      <c r="DA69" s="548">
        <f t="shared" si="54"/>
        <v>33.4</v>
      </c>
      <c r="DB69" s="547">
        <f t="shared" si="55"/>
        <v>7.6999999999999993</v>
      </c>
      <c r="DC69" s="548">
        <f t="shared" si="56"/>
        <v>19.2</v>
      </c>
      <c r="DD69" s="547">
        <f t="shared" si="57"/>
        <v>5.7</v>
      </c>
      <c r="DE69" s="548">
        <f t="shared" si="58"/>
        <v>31.6</v>
      </c>
      <c r="DF69" s="547">
        <f t="shared" si="59"/>
        <v>11.1</v>
      </c>
      <c r="DG69" s="548">
        <f t="shared" si="60"/>
        <v>35.799999999999997</v>
      </c>
      <c r="DH69" s="547">
        <f t="shared" si="61"/>
        <v>10.1</v>
      </c>
      <c r="DI69" s="548">
        <f t="shared" si="62"/>
        <v>35.1</v>
      </c>
      <c r="DJ69" s="547">
        <f t="shared" si="63"/>
        <v>9.1</v>
      </c>
      <c r="DK69" s="548">
        <f t="shared" si="64"/>
        <v>32.1</v>
      </c>
      <c r="DL69" s="547">
        <f t="shared" si="65"/>
        <v>3.5</v>
      </c>
      <c r="DM69" s="548">
        <f t="shared" si="66"/>
        <v>17.7</v>
      </c>
      <c r="DN69" s="547">
        <f t="shared" si="67"/>
        <v>8.8000000000000007</v>
      </c>
      <c r="DO69" s="548">
        <f t="shared" si="68"/>
        <v>17.399999999999999</v>
      </c>
      <c r="DP69" s="547">
        <f t="shared" si="69"/>
        <v>3.7</v>
      </c>
      <c r="DQ69" s="548">
        <f t="shared" si="70"/>
        <v>33</v>
      </c>
      <c r="DR69" s="549">
        <f t="shared" si="71"/>
        <v>8</v>
      </c>
      <c r="DS69" s="550">
        <f t="shared" si="72"/>
        <v>15</v>
      </c>
      <c r="DT69" s="549">
        <f t="shared" si="73"/>
        <v>19</v>
      </c>
      <c r="DU69" s="550">
        <f t="shared" si="74"/>
        <v>13</v>
      </c>
      <c r="DV69" s="549">
        <f t="shared" si="75"/>
        <v>13</v>
      </c>
      <c r="DW69" s="550">
        <f t="shared" si="76"/>
        <v>11</v>
      </c>
      <c r="DX69" s="549">
        <f t="shared" si="77"/>
        <v>12</v>
      </c>
      <c r="DY69" s="550">
        <f t="shared" si="78"/>
        <v>11</v>
      </c>
      <c r="DZ69" s="549">
        <f t="shared" si="79"/>
        <v>12</v>
      </c>
      <c r="EA69" s="550">
        <f t="shared" si="80"/>
        <v>8</v>
      </c>
      <c r="EB69" s="549">
        <f t="shared" si="81"/>
        <v>12</v>
      </c>
      <c r="EC69" s="550">
        <f t="shared" si="82"/>
        <v>11</v>
      </c>
      <c r="ED69" s="549">
        <f t="shared" si="83"/>
        <v>9</v>
      </c>
      <c r="EE69" s="550">
        <f t="shared" si="84"/>
        <v>11</v>
      </c>
      <c r="EF69" s="549">
        <f t="shared" si="85"/>
        <v>11</v>
      </c>
      <c r="EG69" s="550">
        <f t="shared" si="86"/>
        <v>10</v>
      </c>
      <c r="EH69" s="549">
        <f t="shared" si="87"/>
        <v>5</v>
      </c>
      <c r="EI69" s="550">
        <f t="shared" si="88"/>
        <v>8</v>
      </c>
      <c r="EJ69" s="549">
        <f t="shared" si="89"/>
        <v>7</v>
      </c>
      <c r="EK69" s="550">
        <f t="shared" si="90"/>
        <v>6</v>
      </c>
      <c r="EL69" s="697">
        <f t="shared" si="91"/>
        <v>0</v>
      </c>
      <c r="EM69" s="698">
        <f t="shared" si="92"/>
        <v>0</v>
      </c>
      <c r="EN69" s="699">
        <f t="shared" si="93"/>
        <v>0</v>
      </c>
      <c r="EO69" s="698">
        <f t="shared" si="94"/>
        <v>0</v>
      </c>
      <c r="EP69" s="699">
        <f t="shared" si="95"/>
        <v>0</v>
      </c>
      <c r="EQ69" s="698">
        <f t="shared" si="96"/>
        <v>0</v>
      </c>
      <c r="ER69" s="699">
        <f t="shared" si="97"/>
        <v>0</v>
      </c>
      <c r="ES69" s="698">
        <f t="shared" si="98"/>
        <v>0</v>
      </c>
      <c r="ET69" s="699">
        <f t="shared" si="99"/>
        <v>0</v>
      </c>
      <c r="EU69" s="698">
        <f t="shared" si="100"/>
        <v>0</v>
      </c>
      <c r="EV69" s="699">
        <f t="shared" si="101"/>
        <v>0</v>
      </c>
      <c r="EW69" s="698">
        <f t="shared" si="102"/>
        <v>0</v>
      </c>
      <c r="EX69" s="699">
        <f t="shared" si="103"/>
        <v>0</v>
      </c>
      <c r="EY69" s="698">
        <f t="shared" si="104"/>
        <v>0</v>
      </c>
      <c r="EZ69" s="699">
        <f t="shared" si="105"/>
        <v>0</v>
      </c>
      <c r="FA69" s="698">
        <f t="shared" si="106"/>
        <v>0</v>
      </c>
      <c r="FB69" s="699">
        <f t="shared" si="107"/>
        <v>0</v>
      </c>
      <c r="FC69" s="698">
        <f t="shared" si="108"/>
        <v>0</v>
      </c>
      <c r="FD69" s="699">
        <f t="shared" si="109"/>
        <v>0</v>
      </c>
      <c r="FE69" s="700">
        <f t="shared" si="110"/>
        <v>0</v>
      </c>
      <c r="FU69" s="91" t="str">
        <f>Ст.прогноза!C66</f>
        <v>Свердловская</v>
      </c>
      <c r="FV69" s="91" t="str">
        <f>Ст.прогноза!D66</f>
        <v>Екатеринбургский</v>
      </c>
      <c r="FW69" s="1327" t="str">
        <f t="shared" si="116"/>
        <v>Екатеринбург</v>
      </c>
      <c r="FX69" s="1313">
        <v>56.832999999999998</v>
      </c>
      <c r="FY69" s="1313">
        <v>60.633000000000003</v>
      </c>
      <c r="FZ69" s="1281">
        <f t="shared" si="112"/>
        <v>18.600000000000001</v>
      </c>
      <c r="GA69" s="1281">
        <f t="shared" si="117"/>
        <v>31.6</v>
      </c>
    </row>
    <row r="70" spans="1:183" x14ac:dyDescent="0.25">
      <c r="A70" s="198" t="s">
        <v>2700</v>
      </c>
      <c r="B70" s="212" t="s">
        <v>2548</v>
      </c>
      <c r="C70" s="231">
        <v>9</v>
      </c>
      <c r="D70" s="123">
        <v>9</v>
      </c>
      <c r="E70" s="123">
        <v>6</v>
      </c>
      <c r="F70" s="123">
        <v>7</v>
      </c>
      <c r="G70" s="123">
        <v>5</v>
      </c>
      <c r="H70" s="123">
        <v>6</v>
      </c>
      <c r="I70" s="123">
        <v>4</v>
      </c>
      <c r="J70" s="123">
        <v>4</v>
      </c>
      <c r="K70" s="123">
        <v>6</v>
      </c>
      <c r="L70" s="123">
        <v>5</v>
      </c>
      <c r="M70" s="123">
        <v>5</v>
      </c>
      <c r="N70" s="123">
        <v>8</v>
      </c>
      <c r="O70" s="123">
        <v>6</v>
      </c>
      <c r="P70" s="123">
        <v>10</v>
      </c>
      <c r="Q70" s="123">
        <v>7</v>
      </c>
      <c r="R70" s="123">
        <v>6</v>
      </c>
      <c r="S70" s="123">
        <v>7</v>
      </c>
      <c r="T70" s="123">
        <v>11</v>
      </c>
      <c r="U70" s="123">
        <v>12</v>
      </c>
      <c r="V70" s="218">
        <v>11</v>
      </c>
      <c r="X70" s="198" t="s">
        <v>2701</v>
      </c>
      <c r="Y70" s="119" t="s">
        <v>2548</v>
      </c>
      <c r="Z70" s="196">
        <v>9</v>
      </c>
      <c r="AA70" s="196">
        <v>7</v>
      </c>
      <c r="AB70" s="196">
        <v>6</v>
      </c>
      <c r="AC70" s="196">
        <v>6</v>
      </c>
      <c r="AD70" s="196">
        <v>6</v>
      </c>
      <c r="AE70" s="196">
        <v>8</v>
      </c>
      <c r="AF70" s="196">
        <v>10</v>
      </c>
      <c r="AG70" s="196">
        <v>10</v>
      </c>
      <c r="AH70" s="196">
        <v>11</v>
      </c>
      <c r="AI70" s="196">
        <v>12</v>
      </c>
      <c r="AK70" s="1122">
        <f t="shared" si="8"/>
        <v>43682.958333333336</v>
      </c>
      <c r="AM70" s="517">
        <v>70</v>
      </c>
      <c r="AN70" s="543">
        <f>Ст.прогноза!B67</f>
        <v>65</v>
      </c>
      <c r="AO70" s="117" t="str">
        <f>Ст.прогноза!E67</f>
        <v>Тюмень</v>
      </c>
      <c r="AP70" s="631" t="str">
        <f t="shared" si="122"/>
        <v/>
      </c>
      <c r="AQ70" s="632" t="str">
        <f t="shared" si="122"/>
        <v/>
      </c>
      <c r="AR70" s="631" t="str">
        <f t="shared" si="122"/>
        <v/>
      </c>
      <c r="AS70" s="632" t="str">
        <f t="shared" si="122"/>
        <v/>
      </c>
      <c r="AT70" s="631" t="str">
        <f t="shared" si="122"/>
        <v/>
      </c>
      <c r="AU70" s="632" t="str">
        <f t="shared" si="122"/>
        <v>·</v>
      </c>
      <c r="AV70" s="631" t="str">
        <f t="shared" si="122"/>
        <v/>
      </c>
      <c r="AW70" s="632" t="str">
        <f t="shared" si="122"/>
        <v>·</v>
      </c>
      <c r="AX70" s="631" t="str">
        <f t="shared" si="122"/>
        <v>·</v>
      </c>
      <c r="AY70" s="632" t="str">
        <f t="shared" si="122"/>
        <v>··</v>
      </c>
      <c r="AZ70" s="631" t="str">
        <f t="shared" si="122"/>
        <v/>
      </c>
      <c r="BA70" s="632" t="str">
        <f t="shared" si="122"/>
        <v>·</v>
      </c>
      <c r="BB70" s="631" t="str">
        <f t="shared" si="122"/>
        <v>·</v>
      </c>
      <c r="BC70" s="632" t="str">
        <f t="shared" si="123"/>
        <v>··</v>
      </c>
      <c r="BD70" s="631" t="str">
        <f t="shared" si="123"/>
        <v/>
      </c>
      <c r="BE70" s="632" t="str">
        <f t="shared" si="120"/>
        <v/>
      </c>
      <c r="BF70" s="631" t="str">
        <f t="shared" si="121"/>
        <v/>
      </c>
      <c r="BG70" s="632" t="str">
        <f t="shared" si="121"/>
        <v>·</v>
      </c>
      <c r="BH70" s="631" t="str">
        <f t="shared" si="121"/>
        <v/>
      </c>
      <c r="BI70" s="632" t="str">
        <f t="shared" si="121"/>
        <v/>
      </c>
      <c r="BJ70" s="544">
        <f t="shared" si="11"/>
        <v>0</v>
      </c>
      <c r="BK70" s="545">
        <f t="shared" si="12"/>
        <v>0</v>
      </c>
      <c r="BL70" s="544">
        <f t="shared" si="13"/>
        <v>0</v>
      </c>
      <c r="BM70" s="545">
        <f t="shared" si="14"/>
        <v>0</v>
      </c>
      <c r="BN70" s="544">
        <f t="shared" si="15"/>
        <v>0</v>
      </c>
      <c r="BO70" s="545">
        <f t="shared" si="16"/>
        <v>1</v>
      </c>
      <c r="BP70" s="544">
        <f t="shared" si="17"/>
        <v>0</v>
      </c>
      <c r="BQ70" s="545">
        <f t="shared" si="18"/>
        <v>1</v>
      </c>
      <c r="BR70" s="544">
        <f t="shared" si="19"/>
        <v>2</v>
      </c>
      <c r="BS70" s="545">
        <f t="shared" si="20"/>
        <v>5</v>
      </c>
      <c r="BT70" s="544">
        <f t="shared" si="21"/>
        <v>0</v>
      </c>
      <c r="BU70" s="545">
        <f t="shared" si="22"/>
        <v>1</v>
      </c>
      <c r="BV70" s="544">
        <f t="shared" si="23"/>
        <v>2</v>
      </c>
      <c r="BW70" s="545">
        <f t="shared" si="24"/>
        <v>3</v>
      </c>
      <c r="BX70" s="544">
        <f t="shared" si="25"/>
        <v>0</v>
      </c>
      <c r="BY70" s="545">
        <f t="shared" si="26"/>
        <v>0</v>
      </c>
      <c r="BZ70" s="544">
        <f t="shared" si="27"/>
        <v>0</v>
      </c>
      <c r="CA70" s="545">
        <f t="shared" si="28"/>
        <v>2</v>
      </c>
      <c r="CB70" s="544">
        <f t="shared" si="29"/>
        <v>0</v>
      </c>
      <c r="CC70" s="546">
        <f t="shared" si="30"/>
        <v>0</v>
      </c>
      <c r="CD70" s="547">
        <f t="shared" si="31"/>
        <v>9.9</v>
      </c>
      <c r="CE70" s="548">
        <f t="shared" si="32"/>
        <v>24.3</v>
      </c>
      <c r="CF70" s="547">
        <f t="shared" si="33"/>
        <v>14.9</v>
      </c>
      <c r="CG70" s="548">
        <f t="shared" si="34"/>
        <v>26.4</v>
      </c>
      <c r="CH70" s="547">
        <f t="shared" si="35"/>
        <v>8.8000000000000007</v>
      </c>
      <c r="CI70" s="548">
        <f t="shared" si="36"/>
        <v>19.8</v>
      </c>
      <c r="CJ70" s="547">
        <f t="shared" si="37"/>
        <v>7.3</v>
      </c>
      <c r="CK70" s="548">
        <f t="shared" si="38"/>
        <v>15.5</v>
      </c>
      <c r="CL70" s="547">
        <f t="shared" si="39"/>
        <v>8.3000000000000007</v>
      </c>
      <c r="CM70" s="548">
        <f t="shared" si="40"/>
        <v>16.8</v>
      </c>
      <c r="CN70" s="547">
        <f t="shared" si="41"/>
        <v>8.9</v>
      </c>
      <c r="CO70" s="548">
        <f t="shared" si="42"/>
        <v>21.3</v>
      </c>
      <c r="CP70" s="547">
        <f t="shared" si="43"/>
        <v>14.5</v>
      </c>
      <c r="CQ70" s="548">
        <f t="shared" si="44"/>
        <v>16.8</v>
      </c>
      <c r="CR70" s="547">
        <f t="shared" si="45"/>
        <v>7.9</v>
      </c>
      <c r="CS70" s="548">
        <f t="shared" si="46"/>
        <v>18.100000000000001</v>
      </c>
      <c r="CT70" s="547">
        <f t="shared" si="47"/>
        <v>7.9</v>
      </c>
      <c r="CU70" s="548">
        <f t="shared" si="48"/>
        <v>13.6</v>
      </c>
      <c r="CV70" s="547">
        <f t="shared" si="49"/>
        <v>9.3000000000000007</v>
      </c>
      <c r="CW70" s="548">
        <f t="shared" si="50"/>
        <v>19.100000000000001</v>
      </c>
      <c r="CX70" s="547">
        <f t="shared" si="51"/>
        <v>7.9</v>
      </c>
      <c r="CY70" s="548">
        <f t="shared" si="52"/>
        <v>35.299999999999997</v>
      </c>
      <c r="CZ70" s="547">
        <f t="shared" si="53"/>
        <v>12.9</v>
      </c>
      <c r="DA70" s="548">
        <f t="shared" si="54"/>
        <v>40.4</v>
      </c>
      <c r="DB70" s="547">
        <f t="shared" si="55"/>
        <v>6.8000000000000007</v>
      </c>
      <c r="DC70" s="548">
        <f t="shared" si="56"/>
        <v>32.799999999999997</v>
      </c>
      <c r="DD70" s="547">
        <f t="shared" si="57"/>
        <v>5.3</v>
      </c>
      <c r="DE70" s="548">
        <f t="shared" si="58"/>
        <v>21.2</v>
      </c>
      <c r="DF70" s="547">
        <f t="shared" si="59"/>
        <v>6.3000000000000007</v>
      </c>
      <c r="DG70" s="548">
        <f t="shared" si="60"/>
        <v>23.8</v>
      </c>
      <c r="DH70" s="547">
        <f t="shared" si="61"/>
        <v>6.9</v>
      </c>
      <c r="DI70" s="548">
        <f t="shared" si="62"/>
        <v>27.3</v>
      </c>
      <c r="DJ70" s="547">
        <f t="shared" si="63"/>
        <v>12.5</v>
      </c>
      <c r="DK70" s="548">
        <f t="shared" si="64"/>
        <v>22.8</v>
      </c>
      <c r="DL70" s="547">
        <f t="shared" si="65"/>
        <v>5.9</v>
      </c>
      <c r="DM70" s="548">
        <f t="shared" si="66"/>
        <v>32.1</v>
      </c>
      <c r="DN70" s="547">
        <f t="shared" si="67"/>
        <v>5.9</v>
      </c>
      <c r="DO70" s="548">
        <f t="shared" si="68"/>
        <v>17.600000000000001</v>
      </c>
      <c r="DP70" s="547">
        <f t="shared" si="69"/>
        <v>7.3000000000000007</v>
      </c>
      <c r="DQ70" s="548">
        <f t="shared" si="70"/>
        <v>34.1</v>
      </c>
      <c r="DR70" s="549">
        <f t="shared" si="71"/>
        <v>9</v>
      </c>
      <c r="DS70" s="550">
        <f t="shared" si="72"/>
        <v>14</v>
      </c>
      <c r="DT70" s="549">
        <f t="shared" si="73"/>
        <v>16</v>
      </c>
      <c r="DU70" s="550">
        <f t="shared" si="74"/>
        <v>11</v>
      </c>
      <c r="DV70" s="549">
        <f t="shared" si="75"/>
        <v>10</v>
      </c>
      <c r="DW70" s="550">
        <f t="shared" si="76"/>
        <v>9</v>
      </c>
      <c r="DX70" s="549">
        <f t="shared" si="77"/>
        <v>9</v>
      </c>
      <c r="DY70" s="550">
        <f t="shared" si="78"/>
        <v>8</v>
      </c>
      <c r="DZ70" s="549">
        <f t="shared" si="79"/>
        <v>12</v>
      </c>
      <c r="EA70" s="550">
        <f t="shared" si="80"/>
        <v>11</v>
      </c>
      <c r="EB70" s="549">
        <f t="shared" si="81"/>
        <v>7</v>
      </c>
      <c r="EC70" s="550">
        <f t="shared" si="82"/>
        <v>8</v>
      </c>
      <c r="ED70" s="549">
        <f t="shared" si="83"/>
        <v>7</v>
      </c>
      <c r="EE70" s="550">
        <f t="shared" si="84"/>
        <v>11</v>
      </c>
      <c r="EF70" s="549">
        <f t="shared" si="85"/>
        <v>10</v>
      </c>
      <c r="EG70" s="550">
        <f t="shared" si="86"/>
        <v>9</v>
      </c>
      <c r="EH70" s="549">
        <f t="shared" si="87"/>
        <v>4</v>
      </c>
      <c r="EI70" s="550">
        <f t="shared" si="88"/>
        <v>4</v>
      </c>
      <c r="EJ70" s="549">
        <f t="shared" si="89"/>
        <v>8</v>
      </c>
      <c r="EK70" s="550">
        <f t="shared" si="90"/>
        <v>7</v>
      </c>
      <c r="EL70" s="697">
        <f t="shared" si="91"/>
        <v>0</v>
      </c>
      <c r="EM70" s="698">
        <f t="shared" si="92"/>
        <v>0</v>
      </c>
      <c r="EN70" s="699">
        <f t="shared" si="93"/>
        <v>0</v>
      </c>
      <c r="EO70" s="698">
        <f t="shared" si="94"/>
        <v>0</v>
      </c>
      <c r="EP70" s="699">
        <f t="shared" si="95"/>
        <v>0</v>
      </c>
      <c r="EQ70" s="698">
        <f t="shared" si="96"/>
        <v>0</v>
      </c>
      <c r="ER70" s="699">
        <f t="shared" si="97"/>
        <v>0</v>
      </c>
      <c r="ES70" s="698">
        <f t="shared" si="98"/>
        <v>0</v>
      </c>
      <c r="ET70" s="699">
        <f t="shared" si="99"/>
        <v>0</v>
      </c>
      <c r="EU70" s="698">
        <f t="shared" si="100"/>
        <v>0</v>
      </c>
      <c r="EV70" s="699">
        <f t="shared" si="101"/>
        <v>0</v>
      </c>
      <c r="EW70" s="698">
        <f t="shared" si="102"/>
        <v>0</v>
      </c>
      <c r="EX70" s="699">
        <f t="shared" si="103"/>
        <v>0</v>
      </c>
      <c r="EY70" s="698">
        <f t="shared" si="104"/>
        <v>0</v>
      </c>
      <c r="EZ70" s="699">
        <f t="shared" si="105"/>
        <v>0</v>
      </c>
      <c r="FA70" s="698">
        <f t="shared" si="106"/>
        <v>0</v>
      </c>
      <c r="FB70" s="699">
        <f t="shared" si="107"/>
        <v>0</v>
      </c>
      <c r="FC70" s="698">
        <f t="shared" si="108"/>
        <v>0</v>
      </c>
      <c r="FD70" s="699">
        <f t="shared" si="109"/>
        <v>0</v>
      </c>
      <c r="FE70" s="700">
        <f t="shared" si="110"/>
        <v>0</v>
      </c>
      <c r="FU70" s="91" t="str">
        <f>Ст.прогноза!C67</f>
        <v>Свердловская</v>
      </c>
      <c r="FV70" s="91" t="str">
        <f>Ст.прогноза!D67</f>
        <v>Тюменский</v>
      </c>
      <c r="FW70" s="117" t="str">
        <f t="shared" ref="FW70:FW101" si="124">AO70</f>
        <v>Тюмень</v>
      </c>
      <c r="FX70" s="1310">
        <v>57.116999999999997</v>
      </c>
      <c r="FY70" s="1311">
        <v>65.433000000000007</v>
      </c>
      <c r="FZ70" s="1281">
        <f t="shared" si="112"/>
        <v>15.5</v>
      </c>
      <c r="GA70" s="1281">
        <f t="shared" ref="GA70:GA101" si="125">INDEX(CX70:DQ70,,$FN$6)</f>
        <v>21.2</v>
      </c>
    </row>
    <row r="71" spans="1:183" x14ac:dyDescent="0.25">
      <c r="A71" s="198" t="s">
        <v>2703</v>
      </c>
      <c r="B71" s="225" t="s">
        <v>2549</v>
      </c>
      <c r="C71" s="232" t="s">
        <v>2618</v>
      </c>
      <c r="D71" s="210" t="s">
        <v>2618</v>
      </c>
      <c r="E71" s="210" t="s">
        <v>2618</v>
      </c>
      <c r="F71" s="210" t="s">
        <v>2618</v>
      </c>
      <c r="G71" s="210" t="s">
        <v>2618</v>
      </c>
      <c r="H71" s="210" t="s">
        <v>2618</v>
      </c>
      <c r="I71" s="210" t="s">
        <v>2618</v>
      </c>
      <c r="J71" s="210" t="s">
        <v>2618</v>
      </c>
      <c r="K71" s="210" t="s">
        <v>2618</v>
      </c>
      <c r="L71" s="210" t="s">
        <v>2618</v>
      </c>
      <c r="M71" s="210" t="s">
        <v>2618</v>
      </c>
      <c r="N71" s="210" t="s">
        <v>2618</v>
      </c>
      <c r="O71" s="210" t="s">
        <v>2618</v>
      </c>
      <c r="P71" s="210" t="s">
        <v>2618</v>
      </c>
      <c r="Q71" s="210" t="s">
        <v>2618</v>
      </c>
      <c r="R71" s="210" t="s">
        <v>2618</v>
      </c>
      <c r="S71" s="210" t="s">
        <v>2618</v>
      </c>
      <c r="T71" s="210" t="s">
        <v>2618</v>
      </c>
      <c r="U71" s="210" t="s">
        <v>2618</v>
      </c>
      <c r="V71" s="211" t="s">
        <v>2618</v>
      </c>
      <c r="X71" s="198" t="s">
        <v>2697</v>
      </c>
      <c r="Y71" s="98" t="s">
        <v>772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1">
        <v>0</v>
      </c>
      <c r="AF71" s="121">
        <v>0</v>
      </c>
      <c r="AG71" s="121">
        <v>0</v>
      </c>
      <c r="AH71" s="121">
        <v>0</v>
      </c>
      <c r="AI71" s="121">
        <v>0</v>
      </c>
      <c r="AK71" s="1122">
        <f t="shared" ref="AK71:AK89" si="126" xml:space="preserve">  INDEX(Z:Z,MATCH(AO71,Y:Y,0)+1 )</f>
        <v>43682.958333333336</v>
      </c>
      <c r="AM71" s="517">
        <v>71</v>
      </c>
      <c r="AN71" s="543">
        <f>Ст.прогноза!B68</f>
        <v>66</v>
      </c>
      <c r="AO71" s="117" t="str">
        <f>Ст.прогноза!E68</f>
        <v>Нижний Тагил</v>
      </c>
      <c r="AP71" s="631" t="str">
        <f t="shared" si="122"/>
        <v/>
      </c>
      <c r="AQ71" s="632" t="str">
        <f t="shared" si="122"/>
        <v/>
      </c>
      <c r="AR71" s="631" t="str">
        <f t="shared" si="122"/>
        <v>···</v>
      </c>
      <c r="AS71" s="632" t="str">
        <f t="shared" si="122"/>
        <v/>
      </c>
      <c r="AT71" s="631" t="str">
        <f t="shared" si="122"/>
        <v>·</v>
      </c>
      <c r="AU71" s="632" t="str">
        <f t="shared" si="122"/>
        <v/>
      </c>
      <c r="AV71" s="631" t="str">
        <f t="shared" si="122"/>
        <v/>
      </c>
      <c r="AW71" s="632" t="str">
        <f t="shared" si="122"/>
        <v/>
      </c>
      <c r="AX71" s="631" t="str">
        <f t="shared" si="122"/>
        <v>··</v>
      </c>
      <c r="AY71" s="632" t="str">
        <f t="shared" si="122"/>
        <v/>
      </c>
      <c r="AZ71" s="631" t="str">
        <f t="shared" si="122"/>
        <v>·</v>
      </c>
      <c r="BA71" s="632" t="str">
        <f t="shared" si="122"/>
        <v>··</v>
      </c>
      <c r="BB71" s="631" t="str">
        <f t="shared" si="122"/>
        <v>·</v>
      </c>
      <c r="BC71" s="632" t="str">
        <f t="shared" si="123"/>
        <v/>
      </c>
      <c r="BD71" s="631" t="str">
        <f t="shared" si="123"/>
        <v/>
      </c>
      <c r="BE71" s="632" t="str">
        <f t="shared" si="120"/>
        <v/>
      </c>
      <c r="BF71" s="631" t="str">
        <f t="shared" si="121"/>
        <v>··</v>
      </c>
      <c r="BG71" s="632" t="str">
        <f t="shared" si="121"/>
        <v>·</v>
      </c>
      <c r="BH71" s="631" t="str">
        <f t="shared" si="121"/>
        <v/>
      </c>
      <c r="BI71" s="632" t="str">
        <f t="shared" si="121"/>
        <v/>
      </c>
      <c r="BJ71" s="544">
        <f t="shared" ref="BJ71:BJ118" si="127">VLOOKUP(19&amp;$AO71,$A$6:$V$30000,AP$3,0)</f>
        <v>0</v>
      </c>
      <c r="BK71" s="545">
        <f t="shared" ref="BK71:BK118" si="128">VLOOKUP(19&amp;$AO71,$A$6:$V$30000,AQ$3,0)</f>
        <v>0</v>
      </c>
      <c r="BL71" s="544">
        <f t="shared" ref="BL71:BL118" si="129">VLOOKUP(19&amp;$AO71,$A$6:$V$30000,AR$3,0)</f>
        <v>20</v>
      </c>
      <c r="BM71" s="545">
        <f t="shared" ref="BM71:BM118" si="130">VLOOKUP(19&amp;$AO71,$A$6:$V$30000,AS$3,0)</f>
        <v>0</v>
      </c>
      <c r="BN71" s="544">
        <f t="shared" ref="BN71:BN118" si="131">VLOOKUP(19&amp;$AO71,$A$6:$V$30000,AT$3,0)</f>
        <v>1</v>
      </c>
      <c r="BO71" s="545">
        <f t="shared" ref="BO71:BO118" si="132">VLOOKUP(19&amp;$AO71,$A$6:$V$30000,AU$3,0)</f>
        <v>0</v>
      </c>
      <c r="BP71" s="544">
        <f t="shared" ref="BP71:BP118" si="133">VLOOKUP(19&amp;$AO71,$A$6:$V$30000,AV$3,0)</f>
        <v>0</v>
      </c>
      <c r="BQ71" s="545">
        <f t="shared" ref="BQ71:BQ118" si="134">VLOOKUP(19&amp;$AO71,$A$6:$V$30000,AW$3,0)</f>
        <v>0</v>
      </c>
      <c r="BR71" s="544">
        <f t="shared" ref="BR71:BR118" si="135">VLOOKUP(19&amp;$AO71,$A$6:$V$30000,AX$3,0)</f>
        <v>5</v>
      </c>
      <c r="BS71" s="545">
        <f t="shared" ref="BS71:BS118" si="136">VLOOKUP(19&amp;$AO71,$A$6:$V$30000,AY$3,0)</f>
        <v>0</v>
      </c>
      <c r="BT71" s="544">
        <f t="shared" ref="BT71:BT118" si="137">VLOOKUP(19&amp;$AO71,$A$6:$V$30000,AZ$3,0)</f>
        <v>2</v>
      </c>
      <c r="BU71" s="545">
        <f t="shared" ref="BU71:BU118" si="138">VLOOKUP(19&amp;$AO71,$A$6:$V$30000,BA$3,0)</f>
        <v>10</v>
      </c>
      <c r="BV71" s="544">
        <f t="shared" ref="BV71:BV118" si="139">VLOOKUP(19&amp;$AO71,$A$6:$V$30000,BB$3,0)</f>
        <v>2</v>
      </c>
      <c r="BW71" s="545">
        <f t="shared" ref="BW71:BW118" si="140">VLOOKUP(19&amp;$AO71,$A$6:$V$30000,BC$3,0)</f>
        <v>0</v>
      </c>
      <c r="BX71" s="544">
        <f t="shared" ref="BX71:BX118" si="141">VLOOKUP(19&amp;$AO71,$A$6:$V$30000,BD$3,0)</f>
        <v>0</v>
      </c>
      <c r="BY71" s="545">
        <f t="shared" ref="BY71:BY118" si="142">VLOOKUP(19&amp;$AO71,$A$6:$V$30000,BE$3,0)</f>
        <v>0</v>
      </c>
      <c r="BZ71" s="544">
        <f t="shared" ref="BZ71:BZ118" si="143">VLOOKUP(19&amp;$AO71,$A$6:$V$30000,BF$3,0)</f>
        <v>3</v>
      </c>
      <c r="CA71" s="545">
        <f t="shared" ref="CA71:CA118" si="144">VLOOKUP(19&amp;$AO71,$A$6:$V$30000,BG$3,0)</f>
        <v>2</v>
      </c>
      <c r="CB71" s="544">
        <f t="shared" ref="CB71:CB118" si="145">VLOOKUP(19&amp;$AO71,$A$6:$V$30000,BH$3,0)</f>
        <v>0</v>
      </c>
      <c r="CC71" s="546">
        <f t="shared" ref="CC71:CC118" si="146">VLOOKUP(19&amp;$AO71,$A$6:$V$30000,BI$3,0)</f>
        <v>0</v>
      </c>
      <c r="CD71" s="547">
        <f t="shared" ref="CD71:CD118" si="147">VLOOKUP(14&amp;$AO71,$A$6:$V$30000,AP$3,0)</f>
        <v>8</v>
      </c>
      <c r="CE71" s="548">
        <f t="shared" ref="CE71:CE118" si="148">VLOOKUP(13&amp;$AO71,$A$6:$V$30000,AQ$3,0)</f>
        <v>19.600000000000001</v>
      </c>
      <c r="CF71" s="547">
        <f t="shared" ref="CF71:CF118" si="149">VLOOKUP(14&amp;$AO71,$A$6:$V$30000,AR$3,0)</f>
        <v>13.6</v>
      </c>
      <c r="CG71" s="548">
        <f t="shared" ref="CG71:CG118" si="150">VLOOKUP(13&amp;$AO71,$A$6:$V$30000,AS$3,0)</f>
        <v>11.8</v>
      </c>
      <c r="CH71" s="547">
        <f t="shared" ref="CH71:CH118" si="151">VLOOKUP(14&amp;$AO71,$A$6:$V$30000,AT$3,0)</f>
        <v>9.4</v>
      </c>
      <c r="CI71" s="548">
        <f t="shared" ref="CI71:CI118" si="152">VLOOKUP(13&amp;$AO71,$A$6:$V$30000,AU$3,0)</f>
        <v>11.2</v>
      </c>
      <c r="CJ71" s="547">
        <f t="shared" ref="CJ71:CJ118" si="153">VLOOKUP(14&amp;$AO71,$A$6:$V$30000,AV$3,0)</f>
        <v>7.7</v>
      </c>
      <c r="CK71" s="548">
        <f t="shared" ref="CK71:CK118" si="154">VLOOKUP(13&amp;$AO71,$A$6:$V$30000,AW$3,0)</f>
        <v>18.5</v>
      </c>
      <c r="CL71" s="547">
        <f t="shared" ref="CL71:CL118" si="155">VLOOKUP(14&amp;$AO71,$A$6:$V$30000,AX$3,0)</f>
        <v>13.1</v>
      </c>
      <c r="CM71" s="548">
        <f t="shared" ref="CM71:CM118" si="156">VLOOKUP(13&amp;$AO71,$A$6:$V$30000,AY$3,0)</f>
        <v>19.399999999999999</v>
      </c>
      <c r="CN71" s="547">
        <f t="shared" ref="CN71:CN118" si="157">VLOOKUP(14&amp;$AO71,$A$6:$V$30000,AZ$3,0)</f>
        <v>10.4</v>
      </c>
      <c r="CO71" s="548">
        <f t="shared" ref="CO71:CO118" si="158">VLOOKUP(13&amp;$AO71,$A$6:$V$30000,BA$3,0)</f>
        <v>18.3</v>
      </c>
      <c r="CP71" s="547">
        <f t="shared" ref="CP71:CP118" si="159">VLOOKUP(14&amp;$AO71,$A$6:$V$30000,BB$3,0)</f>
        <v>9.9</v>
      </c>
      <c r="CQ71" s="548">
        <f t="shared" ref="CQ71:CQ118" si="160">VLOOKUP(13&amp;$AO71,$A$6:$V$30000,BC$3,0)</f>
        <v>15.8</v>
      </c>
      <c r="CR71" s="547">
        <f t="shared" ref="CR71:CR118" si="161">VLOOKUP(14&amp;$AO71,$A$6:$V$30000,BD$3,0)</f>
        <v>4</v>
      </c>
      <c r="CS71" s="548">
        <f t="shared" ref="CS71:CS118" si="162">VLOOKUP(13&amp;$AO71,$A$6:$V$30000,BE$3,0)</f>
        <v>14.6</v>
      </c>
      <c r="CT71" s="547">
        <f t="shared" ref="CT71:CT118" si="163">VLOOKUP(14&amp;$AO71,$A$6:$V$30000,BF$3,0)</f>
        <v>8.6999999999999993</v>
      </c>
      <c r="CU71" s="548">
        <f t="shared" ref="CU71:CU118" si="164">VLOOKUP(13&amp;$AO71,$A$6:$V$30000,BG$3,0)</f>
        <v>9.8000000000000007</v>
      </c>
      <c r="CV71" s="547">
        <f t="shared" ref="CV71:CV118" si="165">VLOOKUP(14&amp;$AO71,$A$6:$V$30000,BH$3,0)</f>
        <v>4.3</v>
      </c>
      <c r="CW71" s="548">
        <f t="shared" ref="CW71:CW118" si="166">VLOOKUP(13&amp;$AO71,$A$6:$V$30000,BI$3,0)</f>
        <v>18.2</v>
      </c>
      <c r="CX71" s="547">
        <f t="shared" ref="CX71:CX118" si="167">CD71-2</f>
        <v>6</v>
      </c>
      <c r="CY71" s="548">
        <f t="shared" ref="CY71:CY118" si="168">VLOOKUP(15&amp;$AO71,$A$6:$V$30000,AQ$3,0)</f>
        <v>29.6</v>
      </c>
      <c r="CZ71" s="547">
        <f t="shared" ref="CZ71:CZ118" si="169">CF71-2</f>
        <v>11.6</v>
      </c>
      <c r="DA71" s="548">
        <f t="shared" ref="DA71:DA118" si="170">VLOOKUP(15&amp;$AO71,$A$6:$V$30000,AS$3,0)</f>
        <v>18.8</v>
      </c>
      <c r="DB71" s="547">
        <f t="shared" ref="DB71:DB118" si="171">CH71-2</f>
        <v>7.4</v>
      </c>
      <c r="DC71" s="548">
        <f t="shared" ref="DC71:DC118" si="172">VLOOKUP(15&amp;$AO71,$A$6:$V$30000,AU$3,0)</f>
        <v>18</v>
      </c>
      <c r="DD71" s="547">
        <f t="shared" ref="DD71:DD118" si="173">CJ71-2</f>
        <v>5.7</v>
      </c>
      <c r="DE71" s="548">
        <f t="shared" ref="DE71:DE118" si="174">VLOOKUP(15&amp;$AO71,$A$6:$V$30000,AW$3,0)</f>
        <v>32.5</v>
      </c>
      <c r="DF71" s="547">
        <f t="shared" ref="DF71:DF118" si="175">CL71-2</f>
        <v>11.1</v>
      </c>
      <c r="DG71" s="548">
        <f t="shared" ref="DG71:DG118" si="176">VLOOKUP(15&amp;$AO71,$A$6:$V$30000,AY$3,0)</f>
        <v>33.4</v>
      </c>
      <c r="DH71" s="547">
        <f t="shared" ref="DH71:DH118" si="177">CN71-2</f>
        <v>8.4</v>
      </c>
      <c r="DI71" s="548">
        <f t="shared" ref="DI71:DI118" si="178">VLOOKUP(15&amp;$AO71,$A$6:$V$30000,BA$3,0)</f>
        <v>22.3</v>
      </c>
      <c r="DJ71" s="547">
        <f t="shared" ref="DJ71:DJ118" si="179">CP71-2</f>
        <v>7.9</v>
      </c>
      <c r="DK71" s="548">
        <f t="shared" ref="DK71:DK118" si="180">VLOOKUP(15&amp;$AO71,$A$6:$V$30000,BC$3,0)</f>
        <v>28.8</v>
      </c>
      <c r="DL71" s="547">
        <f t="shared" ref="DL71:DL118" si="181">CR71-2</f>
        <v>2</v>
      </c>
      <c r="DM71" s="548">
        <f t="shared" ref="DM71:DM118" si="182">VLOOKUP(15&amp;$AO71,$A$6:$V$30000,BE$3,0)</f>
        <v>21.1</v>
      </c>
      <c r="DN71" s="547">
        <f t="shared" ref="DN71:DN118" si="183">CT71-2</f>
        <v>6.6999999999999993</v>
      </c>
      <c r="DO71" s="548">
        <f t="shared" ref="DO71:DO118" si="184">VLOOKUP(15&amp;$AO71,$A$6:$V$30000,BG$3,0)</f>
        <v>13.4</v>
      </c>
      <c r="DP71" s="547">
        <f t="shared" ref="DP71:DP118" si="185">CV71-2</f>
        <v>2.2999999999999998</v>
      </c>
      <c r="DQ71" s="548">
        <f t="shared" ref="DQ71:DQ118" si="186">VLOOKUP(15&amp;$AO71,$A$6:$V$30000,BI$3,0)</f>
        <v>31.2</v>
      </c>
      <c r="DR71" s="549">
        <f t="shared" ref="DR71:DR118" si="187">VLOOKUP(16&amp;$AO71,$A$6:$V$30000,AP$3,0)</f>
        <v>10</v>
      </c>
      <c r="DS71" s="550">
        <f t="shared" ref="DS71:DS118" si="188">VLOOKUP(16&amp;$AO71,$A$6:$V$30000,AQ$3,0)</f>
        <v>11</v>
      </c>
      <c r="DT71" s="549">
        <f t="shared" ref="DT71:DT118" si="189">VLOOKUP(16&amp;$AO71,$A$6:$V$30000,AR$3,0)</f>
        <v>17</v>
      </c>
      <c r="DU71" s="550">
        <f t="shared" ref="DU71:DU118" si="190">VLOOKUP(16&amp;$AO71,$A$6:$V$30000,AS$3,0)</f>
        <v>15</v>
      </c>
      <c r="DV71" s="549">
        <f t="shared" ref="DV71:DV118" si="191">VLOOKUP(16&amp;$AO71,$A$6:$V$30000,AT$3,0)</f>
        <v>12</v>
      </c>
      <c r="DW71" s="550">
        <f t="shared" ref="DW71:DW118" si="192">VLOOKUP(16&amp;$AO71,$A$6:$V$30000,AU$3,0)</f>
        <v>12</v>
      </c>
      <c r="DX71" s="549">
        <f t="shared" ref="DX71:DX118" si="193">VLOOKUP(16&amp;$AO71,$A$6:$V$30000,AV$3,0)</f>
        <v>12</v>
      </c>
      <c r="DY71" s="550">
        <f t="shared" ref="DY71:DY118" si="194">VLOOKUP(16&amp;$AO71,$A$6:$V$30000,AW$3,0)</f>
        <v>10</v>
      </c>
      <c r="DZ71" s="549">
        <f t="shared" ref="DZ71:DZ118" si="195">VLOOKUP(16&amp;$AO71,$A$6:$V$30000,AX$3,0)</f>
        <v>12</v>
      </c>
      <c r="EA71" s="550">
        <f t="shared" ref="EA71:EA118" si="196">VLOOKUP(16&amp;$AO71,$A$6:$V$30000,AY$3,0)</f>
        <v>8</v>
      </c>
      <c r="EB71" s="549">
        <f t="shared" ref="EB71:EB118" si="197">VLOOKUP(16&amp;$AO71,$A$6:$V$30000,AZ$3,0)</f>
        <v>6</v>
      </c>
      <c r="EC71" s="550">
        <f t="shared" ref="EC71:EC118" si="198">VLOOKUP(16&amp;$AO71,$A$6:$V$30000,BA$3,0)</f>
        <v>10</v>
      </c>
      <c r="ED71" s="549">
        <f t="shared" ref="ED71:ED118" si="199">VLOOKUP(16&amp;$AO71,$A$6:$V$30000,BB$3,0)</f>
        <v>9</v>
      </c>
      <c r="EE71" s="550">
        <f t="shared" ref="EE71:EE118" si="200">VLOOKUP(16&amp;$AO71,$A$6:$V$30000,BC$3,0)</f>
        <v>11</v>
      </c>
      <c r="EF71" s="549">
        <f t="shared" ref="EF71:EF118" si="201">VLOOKUP(16&amp;$AO71,$A$6:$V$30000,BD$3,0)</f>
        <v>10</v>
      </c>
      <c r="EG71" s="550">
        <f t="shared" ref="EG71:EG118" si="202">VLOOKUP(16&amp;$AO71,$A$6:$V$30000,BE$3,0)</f>
        <v>7</v>
      </c>
      <c r="EH71" s="549">
        <f t="shared" ref="EH71:EH118" si="203">VLOOKUP(16&amp;$AO71,$A$6:$V$30000,BF$3,0)</f>
        <v>3</v>
      </c>
      <c r="EI71" s="550">
        <f t="shared" ref="EI71:EI118" si="204">VLOOKUP(16&amp;$AO71,$A$6:$V$30000,BG$3,0)</f>
        <v>7</v>
      </c>
      <c r="EJ71" s="549">
        <f t="shared" ref="EJ71:EJ118" si="205">VLOOKUP(16&amp;$AO71,$A$6:$V$30000,BH$3,0)</f>
        <v>5</v>
      </c>
      <c r="EK71" s="550">
        <f t="shared" ref="EK71:EK118" si="206">VLOOKUP(16&amp;$AO71,$A$6:$V$30000,BI$3,0)</f>
        <v>6</v>
      </c>
      <c r="EL71" s="697">
        <f t="shared" ref="EL71:EL118" si="207">VLOOKUP(24&amp;$AO71,$A$6:$V$30000,AP$3,0)</f>
        <v>0</v>
      </c>
      <c r="EM71" s="698">
        <f t="shared" ref="EM71:EM118" si="208">VLOOKUP(24&amp;$AO71,$A$6:$V$30000,AQ$3,0)</f>
        <v>0</v>
      </c>
      <c r="EN71" s="699">
        <f t="shared" ref="EN71:EN118" si="209">VLOOKUP(24&amp;$AO71,$A$6:$V$30000,AR$3,0)</f>
        <v>0</v>
      </c>
      <c r="EO71" s="698">
        <f t="shared" ref="EO71:EO118" si="210">VLOOKUP(24&amp;$AO71,$A$6:$V$30000,AS$3,0)</f>
        <v>0</v>
      </c>
      <c r="EP71" s="699">
        <f t="shared" ref="EP71:EP118" si="211">VLOOKUP(24&amp;$AO71,$A$6:$V$30000,AT$3,0)</f>
        <v>0</v>
      </c>
      <c r="EQ71" s="698">
        <f t="shared" ref="EQ71:EQ118" si="212">VLOOKUP(24&amp;$AO71,$A$6:$V$30000,AU$3,0)</f>
        <v>0</v>
      </c>
      <c r="ER71" s="699">
        <f t="shared" ref="ER71:ER118" si="213">VLOOKUP(24&amp;$AO71,$A$6:$V$30000,AV$3,0)</f>
        <v>0</v>
      </c>
      <c r="ES71" s="698">
        <f t="shared" ref="ES71:ES118" si="214">VLOOKUP(24&amp;$AO71,$A$6:$V$30000,AW$3,0)</f>
        <v>0</v>
      </c>
      <c r="ET71" s="699">
        <f t="shared" ref="ET71:ET118" si="215">VLOOKUP(24&amp;$AO71,$A$6:$V$30000,AX$3,0)</f>
        <v>0</v>
      </c>
      <c r="EU71" s="698">
        <f t="shared" ref="EU71:EU118" si="216">VLOOKUP(24&amp;$AO71,$A$6:$V$30000,AY$3,0)</f>
        <v>0</v>
      </c>
      <c r="EV71" s="699">
        <f t="shared" ref="EV71:EV118" si="217">VLOOKUP(24&amp;$AO71,$A$6:$V$30000,AZ$3,0)</f>
        <v>0</v>
      </c>
      <c r="EW71" s="698">
        <f t="shared" ref="EW71:EW118" si="218">VLOOKUP(24&amp;$AO71,$A$6:$V$30000,BA$3,0)</f>
        <v>0</v>
      </c>
      <c r="EX71" s="699">
        <f t="shared" ref="EX71:EX118" si="219">VLOOKUP(24&amp;$AO71,$A$6:$V$30000,BB$3,0)</f>
        <v>0</v>
      </c>
      <c r="EY71" s="698">
        <f t="shared" ref="EY71:EY118" si="220">VLOOKUP(24&amp;$AO71,$A$6:$V$30000,BC$3,0)</f>
        <v>0</v>
      </c>
      <c r="EZ71" s="699">
        <f t="shared" ref="EZ71:EZ118" si="221">VLOOKUP(24&amp;$AO71,$A$6:$V$30000,BD$3,0)</f>
        <v>0</v>
      </c>
      <c r="FA71" s="698">
        <f t="shared" ref="FA71:FA118" si="222">VLOOKUP(24&amp;$AO71,$A$6:$V$30000,BE$3,0)</f>
        <v>0</v>
      </c>
      <c r="FB71" s="699">
        <f t="shared" ref="FB71:FB118" si="223">VLOOKUP(24&amp;$AO71,$A$6:$V$30000,BF$3,0)</f>
        <v>0</v>
      </c>
      <c r="FC71" s="698">
        <f t="shared" ref="FC71:FC118" si="224">VLOOKUP(24&amp;$AO71,$A$6:$V$30000,BG$3,0)</f>
        <v>0</v>
      </c>
      <c r="FD71" s="699">
        <f t="shared" ref="FD71:FD118" si="225">VLOOKUP(24&amp;$AO71,$A$6:$V$30000,BH$3,0)</f>
        <v>0</v>
      </c>
      <c r="FE71" s="700">
        <f t="shared" ref="FE71:FE118" si="226">VLOOKUP(24&amp;$AO71,$A$6:$V$30000,BI$3,0)</f>
        <v>0</v>
      </c>
      <c r="FU71" s="91" t="str">
        <f>Ст.прогноза!C68</f>
        <v>Свердловская</v>
      </c>
      <c r="FV71" s="91" t="str">
        <f>Ст.прогноза!D68</f>
        <v>Нижнетагильский</v>
      </c>
      <c r="FW71" s="117" t="str">
        <f t="shared" si="124"/>
        <v>Нижний Тагил</v>
      </c>
      <c r="FX71" s="1310">
        <v>57.883000000000003</v>
      </c>
      <c r="FY71" s="1311">
        <v>60.067</v>
      </c>
      <c r="FZ71" s="1281">
        <f t="shared" ref="FZ71:FZ118" si="227">INDEX($CD71:$CW71,,$FN$6)</f>
        <v>18.5</v>
      </c>
      <c r="GA71" s="1281">
        <f t="shared" si="125"/>
        <v>32.5</v>
      </c>
    </row>
    <row r="72" spans="1:183" ht="15" x14ac:dyDescent="0.25">
      <c r="A72" s="198" t="s">
        <v>2705</v>
      </c>
      <c r="B72" s="226" t="s">
        <v>769</v>
      </c>
      <c r="C72" s="233" t="s">
        <v>2618</v>
      </c>
      <c r="D72" s="202" t="s">
        <v>2618</v>
      </c>
      <c r="E72" s="202" t="s">
        <v>2618</v>
      </c>
      <c r="F72" s="202" t="s">
        <v>2618</v>
      </c>
      <c r="G72" s="202" t="s">
        <v>2631</v>
      </c>
      <c r="H72" s="202" t="s">
        <v>2632</v>
      </c>
      <c r="I72" s="202" t="s">
        <v>2618</v>
      </c>
      <c r="J72" s="202" t="s">
        <v>2618</v>
      </c>
      <c r="K72" s="202" t="s">
        <v>2618</v>
      </c>
      <c r="L72" s="202" t="s">
        <v>2618</v>
      </c>
      <c r="M72" s="202" t="s">
        <v>2618</v>
      </c>
      <c r="N72" s="202" t="s">
        <v>2618</v>
      </c>
      <c r="O72" s="202" t="s">
        <v>2632</v>
      </c>
      <c r="P72" s="202" t="s">
        <v>2632</v>
      </c>
      <c r="Q72" s="202" t="s">
        <v>2631</v>
      </c>
      <c r="R72" s="202" t="s">
        <v>2631</v>
      </c>
      <c r="S72" s="202" t="s">
        <v>2618</v>
      </c>
      <c r="T72" s="202" t="s">
        <v>2632</v>
      </c>
      <c r="U72" s="202" t="s">
        <v>2631</v>
      </c>
      <c r="V72" s="203" t="s">
        <v>2632</v>
      </c>
      <c r="X72" s="198" t="s">
        <v>2699</v>
      </c>
      <c r="Y72" s="107" t="s">
        <v>769</v>
      </c>
      <c r="Z72" s="195" t="s">
        <v>2618</v>
      </c>
      <c r="AA72" s="195" t="s">
        <v>2618</v>
      </c>
      <c r="AB72" s="195" t="s">
        <v>2632</v>
      </c>
      <c r="AC72" s="195" t="s">
        <v>2618</v>
      </c>
      <c r="AD72" s="195" t="s">
        <v>2618</v>
      </c>
      <c r="AE72" s="195" t="s">
        <v>2618</v>
      </c>
      <c r="AF72" s="195" t="s">
        <v>773</v>
      </c>
      <c r="AG72" s="195" t="s">
        <v>2632</v>
      </c>
      <c r="AH72" s="195" t="s">
        <v>2632</v>
      </c>
      <c r="AI72" s="195" t="s">
        <v>2632</v>
      </c>
      <c r="AK72" s="1122">
        <f t="shared" si="126"/>
        <v>43682.958333333336</v>
      </c>
      <c r="AM72" s="517">
        <v>72</v>
      </c>
      <c r="AN72" s="543">
        <f>Ст.прогноза!B69</f>
        <v>67</v>
      </c>
      <c r="AO72" s="117" t="str">
        <f>Ст.прогноза!E69</f>
        <v>Сургут</v>
      </c>
      <c r="AP72" s="631" t="str">
        <f t="shared" si="122"/>
        <v/>
      </c>
      <c r="AQ72" s="632" t="str">
        <f t="shared" si="122"/>
        <v/>
      </c>
      <c r="AR72" s="631" t="str">
        <f t="shared" si="122"/>
        <v/>
      </c>
      <c r="AS72" s="632" t="str">
        <f t="shared" si="122"/>
        <v/>
      </c>
      <c r="AT72" s="631" t="str">
        <f t="shared" si="122"/>
        <v>···</v>
      </c>
      <c r="AU72" s="632" t="str">
        <f t="shared" si="122"/>
        <v/>
      </c>
      <c r="AV72" s="631" t="str">
        <f t="shared" si="122"/>
        <v/>
      </c>
      <c r="AW72" s="632" t="str">
        <f t="shared" si="122"/>
        <v/>
      </c>
      <c r="AX72" s="631" t="str">
        <f t="shared" si="122"/>
        <v/>
      </c>
      <c r="AY72" s="632" t="str">
        <f t="shared" si="122"/>
        <v/>
      </c>
      <c r="AZ72" s="631" t="str">
        <f t="shared" si="122"/>
        <v/>
      </c>
      <c r="BA72" s="632" t="str">
        <f t="shared" si="122"/>
        <v>·</v>
      </c>
      <c r="BB72" s="631" t="str">
        <f t="shared" si="122"/>
        <v/>
      </c>
      <c r="BC72" s="632" t="str">
        <f t="shared" si="123"/>
        <v>··</v>
      </c>
      <c r="BD72" s="631" t="str">
        <f t="shared" si="123"/>
        <v/>
      </c>
      <c r="BE72" s="632" t="str">
        <f t="shared" si="120"/>
        <v>·</v>
      </c>
      <c r="BF72" s="631" t="str">
        <f t="shared" si="121"/>
        <v/>
      </c>
      <c r="BG72" s="632" t="str">
        <f t="shared" si="121"/>
        <v>·</v>
      </c>
      <c r="BH72" s="631" t="str">
        <f t="shared" si="121"/>
        <v>··</v>
      </c>
      <c r="BI72" s="632" t="str">
        <f t="shared" si="121"/>
        <v>··</v>
      </c>
      <c r="BJ72" s="544">
        <f t="shared" si="127"/>
        <v>0</v>
      </c>
      <c r="BK72" s="545">
        <f t="shared" si="128"/>
        <v>0</v>
      </c>
      <c r="BL72" s="544">
        <f t="shared" si="129"/>
        <v>0</v>
      </c>
      <c r="BM72" s="545">
        <f t="shared" si="130"/>
        <v>0</v>
      </c>
      <c r="BN72" s="544">
        <f t="shared" si="131"/>
        <v>30</v>
      </c>
      <c r="BO72" s="545">
        <f t="shared" si="132"/>
        <v>0</v>
      </c>
      <c r="BP72" s="544">
        <f t="shared" si="133"/>
        <v>0</v>
      </c>
      <c r="BQ72" s="545">
        <f t="shared" si="134"/>
        <v>0</v>
      </c>
      <c r="BR72" s="544">
        <f t="shared" si="135"/>
        <v>0</v>
      </c>
      <c r="BS72" s="545">
        <f t="shared" si="136"/>
        <v>0</v>
      </c>
      <c r="BT72" s="544">
        <f t="shared" si="137"/>
        <v>0</v>
      </c>
      <c r="BU72" s="545">
        <f t="shared" si="138"/>
        <v>2</v>
      </c>
      <c r="BV72" s="544">
        <f t="shared" si="139"/>
        <v>0</v>
      </c>
      <c r="BW72" s="545">
        <f t="shared" si="140"/>
        <v>10</v>
      </c>
      <c r="BX72" s="544">
        <f t="shared" si="141"/>
        <v>0</v>
      </c>
      <c r="BY72" s="545">
        <f t="shared" si="142"/>
        <v>2</v>
      </c>
      <c r="BZ72" s="544">
        <f t="shared" si="143"/>
        <v>0</v>
      </c>
      <c r="CA72" s="545">
        <f t="shared" si="144"/>
        <v>1</v>
      </c>
      <c r="CB72" s="544">
        <f t="shared" si="145"/>
        <v>10</v>
      </c>
      <c r="CC72" s="546">
        <f t="shared" si="146"/>
        <v>10</v>
      </c>
      <c r="CD72" s="547">
        <f t="shared" si="147"/>
        <v>10.3</v>
      </c>
      <c r="CE72" s="548">
        <f t="shared" si="148"/>
        <v>24.3</v>
      </c>
      <c r="CF72" s="547">
        <f t="shared" si="149"/>
        <v>13.7</v>
      </c>
      <c r="CG72" s="548">
        <f t="shared" si="150"/>
        <v>24.2</v>
      </c>
      <c r="CH72" s="547">
        <f t="shared" si="151"/>
        <v>16.7</v>
      </c>
      <c r="CI72" s="548">
        <f t="shared" si="152"/>
        <v>23.1</v>
      </c>
      <c r="CJ72" s="547">
        <f t="shared" si="153"/>
        <v>6.8000000000000007</v>
      </c>
      <c r="CK72" s="548">
        <f t="shared" si="154"/>
        <v>20.399999999999999</v>
      </c>
      <c r="CL72" s="547">
        <f t="shared" si="155"/>
        <v>5.6</v>
      </c>
      <c r="CM72" s="548">
        <f t="shared" si="156"/>
        <v>22.1</v>
      </c>
      <c r="CN72" s="547">
        <f t="shared" si="157"/>
        <v>8.3000000000000007</v>
      </c>
      <c r="CO72" s="548">
        <f t="shared" si="158"/>
        <v>17.8</v>
      </c>
      <c r="CP72" s="547">
        <f t="shared" si="159"/>
        <v>12.3</v>
      </c>
      <c r="CQ72" s="548">
        <f t="shared" si="160"/>
        <v>16.7</v>
      </c>
      <c r="CR72" s="547">
        <f t="shared" si="161"/>
        <v>12.2</v>
      </c>
      <c r="CS72" s="548">
        <f t="shared" si="162"/>
        <v>15</v>
      </c>
      <c r="CT72" s="547">
        <f t="shared" si="163"/>
        <v>5</v>
      </c>
      <c r="CU72" s="548">
        <f t="shared" si="164"/>
        <v>14.8</v>
      </c>
      <c r="CV72" s="547">
        <f t="shared" si="165"/>
        <v>8.9</v>
      </c>
      <c r="CW72" s="548">
        <f t="shared" si="166"/>
        <v>9.4</v>
      </c>
      <c r="CX72" s="547">
        <f t="shared" si="167"/>
        <v>8.3000000000000007</v>
      </c>
      <c r="CY72" s="548">
        <f t="shared" si="168"/>
        <v>37.299999999999997</v>
      </c>
      <c r="CZ72" s="547">
        <f t="shared" si="169"/>
        <v>11.7</v>
      </c>
      <c r="DA72" s="548">
        <f t="shared" si="170"/>
        <v>34.200000000000003</v>
      </c>
      <c r="DB72" s="547">
        <f t="shared" si="171"/>
        <v>14.7</v>
      </c>
      <c r="DC72" s="548">
        <f t="shared" si="172"/>
        <v>37.1</v>
      </c>
      <c r="DD72" s="547">
        <f t="shared" si="173"/>
        <v>4.8000000000000007</v>
      </c>
      <c r="DE72" s="548">
        <f t="shared" si="174"/>
        <v>34.4</v>
      </c>
      <c r="DF72" s="547">
        <f t="shared" si="175"/>
        <v>3.5999999999999996</v>
      </c>
      <c r="DG72" s="548">
        <f t="shared" si="176"/>
        <v>33.1</v>
      </c>
      <c r="DH72" s="547">
        <f t="shared" si="177"/>
        <v>6.3000000000000007</v>
      </c>
      <c r="DI72" s="548">
        <f t="shared" si="178"/>
        <v>21.8</v>
      </c>
      <c r="DJ72" s="547">
        <f t="shared" si="179"/>
        <v>10.3</v>
      </c>
      <c r="DK72" s="548">
        <f t="shared" si="180"/>
        <v>20.7</v>
      </c>
      <c r="DL72" s="547">
        <f t="shared" si="181"/>
        <v>10.199999999999999</v>
      </c>
      <c r="DM72" s="548">
        <f t="shared" si="182"/>
        <v>19</v>
      </c>
      <c r="DN72" s="547">
        <f t="shared" si="183"/>
        <v>3</v>
      </c>
      <c r="DO72" s="548">
        <f t="shared" si="184"/>
        <v>20.8</v>
      </c>
      <c r="DP72" s="547">
        <f t="shared" si="185"/>
        <v>6.9</v>
      </c>
      <c r="DQ72" s="548">
        <f t="shared" si="186"/>
        <v>13.4</v>
      </c>
      <c r="DR72" s="549">
        <f t="shared" si="187"/>
        <v>5</v>
      </c>
      <c r="DS72" s="550">
        <f t="shared" si="188"/>
        <v>6</v>
      </c>
      <c r="DT72" s="549">
        <f t="shared" si="189"/>
        <v>10</v>
      </c>
      <c r="DU72" s="550">
        <f t="shared" si="190"/>
        <v>12</v>
      </c>
      <c r="DV72" s="549">
        <f t="shared" si="191"/>
        <v>15</v>
      </c>
      <c r="DW72" s="550">
        <f t="shared" si="192"/>
        <v>8</v>
      </c>
      <c r="DX72" s="549">
        <f t="shared" si="193"/>
        <v>8</v>
      </c>
      <c r="DY72" s="550">
        <f t="shared" si="194"/>
        <v>8</v>
      </c>
      <c r="DZ72" s="549">
        <f t="shared" si="195"/>
        <v>6</v>
      </c>
      <c r="EA72" s="550">
        <f t="shared" si="196"/>
        <v>7</v>
      </c>
      <c r="EB72" s="549">
        <f t="shared" si="197"/>
        <v>7</v>
      </c>
      <c r="EC72" s="550">
        <f t="shared" si="198"/>
        <v>8</v>
      </c>
      <c r="ED72" s="549">
        <f t="shared" si="199"/>
        <v>8</v>
      </c>
      <c r="EE72" s="550">
        <f t="shared" si="200"/>
        <v>6</v>
      </c>
      <c r="EF72" s="549">
        <f t="shared" si="201"/>
        <v>7</v>
      </c>
      <c r="EG72" s="550">
        <f t="shared" si="202"/>
        <v>10</v>
      </c>
      <c r="EH72" s="549">
        <f t="shared" si="203"/>
        <v>9</v>
      </c>
      <c r="EI72" s="550">
        <f t="shared" si="204"/>
        <v>6</v>
      </c>
      <c r="EJ72" s="549">
        <f t="shared" si="205"/>
        <v>5</v>
      </c>
      <c r="EK72" s="550">
        <f t="shared" si="206"/>
        <v>13</v>
      </c>
      <c r="EL72" s="697">
        <f t="shared" si="207"/>
        <v>0</v>
      </c>
      <c r="EM72" s="698">
        <f t="shared" si="208"/>
        <v>0</v>
      </c>
      <c r="EN72" s="699">
        <f t="shared" si="209"/>
        <v>0</v>
      </c>
      <c r="EO72" s="698">
        <f t="shared" si="210"/>
        <v>0</v>
      </c>
      <c r="EP72" s="699">
        <f t="shared" si="211"/>
        <v>0</v>
      </c>
      <c r="EQ72" s="698">
        <f t="shared" si="212"/>
        <v>0</v>
      </c>
      <c r="ER72" s="699">
        <f t="shared" si="213"/>
        <v>0</v>
      </c>
      <c r="ES72" s="698">
        <f t="shared" si="214"/>
        <v>0</v>
      </c>
      <c r="ET72" s="699">
        <f t="shared" si="215"/>
        <v>0</v>
      </c>
      <c r="EU72" s="698">
        <f t="shared" si="216"/>
        <v>0</v>
      </c>
      <c r="EV72" s="699">
        <f t="shared" si="217"/>
        <v>0</v>
      </c>
      <c r="EW72" s="698">
        <f t="shared" si="218"/>
        <v>0</v>
      </c>
      <c r="EX72" s="699">
        <f t="shared" si="219"/>
        <v>0</v>
      </c>
      <c r="EY72" s="698">
        <f t="shared" si="220"/>
        <v>0</v>
      </c>
      <c r="EZ72" s="699">
        <f t="shared" si="221"/>
        <v>0</v>
      </c>
      <c r="FA72" s="698">
        <f t="shared" si="222"/>
        <v>0</v>
      </c>
      <c r="FB72" s="699">
        <f t="shared" si="223"/>
        <v>0</v>
      </c>
      <c r="FC72" s="698">
        <f t="shared" si="224"/>
        <v>0</v>
      </c>
      <c r="FD72" s="699">
        <f t="shared" si="225"/>
        <v>0</v>
      </c>
      <c r="FE72" s="700">
        <f t="shared" si="226"/>
        <v>0</v>
      </c>
      <c r="FU72" s="91" t="str">
        <f>Ст.прогноза!C69</f>
        <v>Свердловская</v>
      </c>
      <c r="FV72" s="91" t="str">
        <f>Ст.прогноза!D69</f>
        <v>Сургутский</v>
      </c>
      <c r="FW72" s="117" t="str">
        <f t="shared" si="124"/>
        <v>Сургут</v>
      </c>
      <c r="FX72" s="1310">
        <v>61.25</v>
      </c>
      <c r="FY72" s="1311">
        <v>73.5</v>
      </c>
      <c r="FZ72" s="1281">
        <f t="shared" si="227"/>
        <v>20.399999999999999</v>
      </c>
      <c r="GA72" s="1281">
        <f t="shared" si="125"/>
        <v>34.4</v>
      </c>
    </row>
    <row r="73" spans="1:183" x14ac:dyDescent="0.25">
      <c r="A73" s="198" t="s">
        <v>2706</v>
      </c>
      <c r="B73" s="226" t="s">
        <v>2551</v>
      </c>
      <c r="C73" s="234">
        <v>0</v>
      </c>
      <c r="D73" s="204">
        <v>0</v>
      </c>
      <c r="E73" s="204">
        <v>0</v>
      </c>
      <c r="F73" s="204">
        <v>0</v>
      </c>
      <c r="G73" s="204">
        <v>2</v>
      </c>
      <c r="H73" s="204">
        <v>5</v>
      </c>
      <c r="I73" s="204">
        <v>0</v>
      </c>
      <c r="J73" s="204">
        <v>0</v>
      </c>
      <c r="K73" s="204">
        <v>0</v>
      </c>
      <c r="L73" s="204">
        <v>0</v>
      </c>
      <c r="M73" s="204">
        <v>0</v>
      </c>
      <c r="N73" s="204">
        <v>0</v>
      </c>
      <c r="O73" s="204">
        <v>3</v>
      </c>
      <c r="P73" s="204">
        <v>10</v>
      </c>
      <c r="Q73" s="204">
        <v>1</v>
      </c>
      <c r="R73" s="204">
        <v>2</v>
      </c>
      <c r="S73" s="204">
        <v>0</v>
      </c>
      <c r="T73" s="204">
        <v>5</v>
      </c>
      <c r="U73" s="204">
        <v>1</v>
      </c>
      <c r="V73" s="205">
        <v>5</v>
      </c>
      <c r="X73" s="198" t="s">
        <v>2702</v>
      </c>
      <c r="Y73" s="91" t="s">
        <v>2551</v>
      </c>
      <c r="Z73" s="109">
        <v>0</v>
      </c>
      <c r="AA73" s="109">
        <v>0</v>
      </c>
      <c r="AB73" s="109">
        <v>10</v>
      </c>
      <c r="AC73" s="109">
        <v>0</v>
      </c>
      <c r="AD73" s="109">
        <v>0</v>
      </c>
      <c r="AE73" s="109">
        <v>0</v>
      </c>
      <c r="AF73" s="109">
        <v>20</v>
      </c>
      <c r="AG73" s="109">
        <v>3</v>
      </c>
      <c r="AH73" s="109">
        <v>5</v>
      </c>
      <c r="AI73" s="109">
        <v>5</v>
      </c>
      <c r="AK73" s="1122">
        <f t="shared" si="126"/>
        <v>43682.958333333336</v>
      </c>
      <c r="AM73" s="517">
        <v>73</v>
      </c>
      <c r="AN73" s="543">
        <f>Ст.прогноза!B70</f>
        <v>68</v>
      </c>
      <c r="AO73" s="117" t="str">
        <f>Ст.прогноза!E70</f>
        <v>Новый Уренгой</v>
      </c>
      <c r="AP73" s="631" t="str">
        <f t="shared" si="122"/>
        <v>··</v>
      </c>
      <c r="AQ73" s="632" t="str">
        <f t="shared" si="122"/>
        <v>··</v>
      </c>
      <c r="AR73" s="631" t="str">
        <f t="shared" si="122"/>
        <v/>
      </c>
      <c r="AS73" s="632" t="str">
        <f t="shared" si="122"/>
        <v/>
      </c>
      <c r="AT73" s="631" t="str">
        <f t="shared" si="122"/>
        <v/>
      </c>
      <c r="AU73" s="632" t="str">
        <f t="shared" si="122"/>
        <v>··</v>
      </c>
      <c r="AV73" s="631" t="str">
        <f t="shared" si="122"/>
        <v/>
      </c>
      <c r="AW73" s="632" t="str">
        <f t="shared" si="122"/>
        <v/>
      </c>
      <c r="AX73" s="631" t="str">
        <f t="shared" si="122"/>
        <v/>
      </c>
      <c r="AY73" s="632" t="str">
        <f t="shared" si="122"/>
        <v/>
      </c>
      <c r="AZ73" s="631" t="str">
        <f t="shared" si="122"/>
        <v/>
      </c>
      <c r="BA73" s="632" t="str">
        <f t="shared" si="122"/>
        <v/>
      </c>
      <c r="BB73" s="631" t="str">
        <f t="shared" si="122"/>
        <v>··</v>
      </c>
      <c r="BC73" s="632" t="str">
        <f t="shared" si="123"/>
        <v>·</v>
      </c>
      <c r="BD73" s="631" t="str">
        <f t="shared" si="123"/>
        <v>···</v>
      </c>
      <c r="BE73" s="632" t="str">
        <f t="shared" si="120"/>
        <v/>
      </c>
      <c r="BF73" s="631" t="str">
        <f t="shared" si="121"/>
        <v>···</v>
      </c>
      <c r="BG73" s="632" t="str">
        <f t="shared" si="121"/>
        <v/>
      </c>
      <c r="BH73" s="631" t="str">
        <f t="shared" si="121"/>
        <v/>
      </c>
      <c r="BI73" s="632" t="str">
        <f t="shared" si="121"/>
        <v/>
      </c>
      <c r="BJ73" s="544">
        <f t="shared" si="127"/>
        <v>3</v>
      </c>
      <c r="BK73" s="545">
        <f t="shared" si="128"/>
        <v>5</v>
      </c>
      <c r="BL73" s="544">
        <f t="shared" si="129"/>
        <v>0</v>
      </c>
      <c r="BM73" s="545">
        <f t="shared" si="130"/>
        <v>0</v>
      </c>
      <c r="BN73" s="544">
        <f t="shared" si="131"/>
        <v>0</v>
      </c>
      <c r="BO73" s="545">
        <f t="shared" si="132"/>
        <v>5</v>
      </c>
      <c r="BP73" s="544">
        <f t="shared" si="133"/>
        <v>0</v>
      </c>
      <c r="BQ73" s="545">
        <f t="shared" si="134"/>
        <v>0</v>
      </c>
      <c r="BR73" s="544">
        <f t="shared" si="135"/>
        <v>0</v>
      </c>
      <c r="BS73" s="545">
        <f t="shared" si="136"/>
        <v>0</v>
      </c>
      <c r="BT73" s="544">
        <f t="shared" si="137"/>
        <v>0</v>
      </c>
      <c r="BU73" s="545">
        <f t="shared" si="138"/>
        <v>0</v>
      </c>
      <c r="BV73" s="544">
        <f t="shared" si="139"/>
        <v>10</v>
      </c>
      <c r="BW73" s="545">
        <f t="shared" si="140"/>
        <v>1</v>
      </c>
      <c r="BX73" s="544">
        <f t="shared" si="141"/>
        <v>20</v>
      </c>
      <c r="BY73" s="545">
        <f t="shared" si="142"/>
        <v>0</v>
      </c>
      <c r="BZ73" s="544">
        <f t="shared" si="143"/>
        <v>30</v>
      </c>
      <c r="CA73" s="545">
        <f t="shared" si="144"/>
        <v>0</v>
      </c>
      <c r="CB73" s="544">
        <f t="shared" si="145"/>
        <v>0</v>
      </c>
      <c r="CC73" s="546">
        <f t="shared" si="146"/>
        <v>0</v>
      </c>
      <c r="CD73" s="547">
        <f t="shared" si="147"/>
        <v>15.2</v>
      </c>
      <c r="CE73" s="548">
        <f t="shared" si="148"/>
        <v>20.8</v>
      </c>
      <c r="CF73" s="547">
        <f t="shared" si="149"/>
        <v>8.5</v>
      </c>
      <c r="CG73" s="548">
        <f t="shared" si="150"/>
        <v>25.1</v>
      </c>
      <c r="CH73" s="547">
        <f t="shared" si="151"/>
        <v>16.600000000000001</v>
      </c>
      <c r="CI73" s="548">
        <f t="shared" si="152"/>
        <v>16.7</v>
      </c>
      <c r="CJ73" s="547">
        <f t="shared" si="153"/>
        <v>13.9</v>
      </c>
      <c r="CK73" s="548">
        <f t="shared" si="154"/>
        <v>22.1</v>
      </c>
      <c r="CL73" s="547">
        <f t="shared" si="155"/>
        <v>7.5</v>
      </c>
      <c r="CM73" s="548">
        <f t="shared" si="156"/>
        <v>20.5</v>
      </c>
      <c r="CN73" s="547">
        <f t="shared" si="157"/>
        <v>8.1</v>
      </c>
      <c r="CO73" s="548">
        <f t="shared" si="158"/>
        <v>19</v>
      </c>
      <c r="CP73" s="547">
        <f t="shared" si="159"/>
        <v>13.2</v>
      </c>
      <c r="CQ73" s="548">
        <f t="shared" si="160"/>
        <v>19.600000000000001</v>
      </c>
      <c r="CR73" s="547">
        <f t="shared" si="161"/>
        <v>13.8</v>
      </c>
      <c r="CS73" s="548">
        <f t="shared" si="162"/>
        <v>17.3</v>
      </c>
      <c r="CT73" s="547">
        <f t="shared" si="163"/>
        <v>12.6</v>
      </c>
      <c r="CU73" s="548">
        <f t="shared" si="164"/>
        <v>11.5</v>
      </c>
      <c r="CV73" s="547">
        <f t="shared" si="165"/>
        <v>8.5</v>
      </c>
      <c r="CW73" s="548">
        <f t="shared" si="166"/>
        <v>12.2</v>
      </c>
      <c r="CX73" s="547">
        <f t="shared" si="167"/>
        <v>13.2</v>
      </c>
      <c r="CY73" s="548">
        <f t="shared" si="168"/>
        <v>27.8</v>
      </c>
      <c r="CZ73" s="547">
        <f t="shared" si="169"/>
        <v>6.5</v>
      </c>
      <c r="DA73" s="548">
        <f t="shared" si="170"/>
        <v>36.1</v>
      </c>
      <c r="DB73" s="547">
        <f t="shared" si="171"/>
        <v>14.600000000000001</v>
      </c>
      <c r="DC73" s="548">
        <f t="shared" si="172"/>
        <v>20.7</v>
      </c>
      <c r="DD73" s="547">
        <f t="shared" si="173"/>
        <v>11.9</v>
      </c>
      <c r="DE73" s="548">
        <f t="shared" si="174"/>
        <v>36.1</v>
      </c>
      <c r="DF73" s="547">
        <f t="shared" si="175"/>
        <v>5.5</v>
      </c>
      <c r="DG73" s="548">
        <f t="shared" si="176"/>
        <v>31.5</v>
      </c>
      <c r="DH73" s="547">
        <f t="shared" si="177"/>
        <v>6.1</v>
      </c>
      <c r="DI73" s="548">
        <f t="shared" si="178"/>
        <v>26</v>
      </c>
      <c r="DJ73" s="547">
        <f t="shared" si="179"/>
        <v>11.2</v>
      </c>
      <c r="DK73" s="548">
        <f t="shared" si="180"/>
        <v>29.6</v>
      </c>
      <c r="DL73" s="547">
        <f t="shared" si="181"/>
        <v>11.8</v>
      </c>
      <c r="DM73" s="548">
        <f t="shared" si="182"/>
        <v>24.3</v>
      </c>
      <c r="DN73" s="547">
        <f t="shared" si="183"/>
        <v>10.6</v>
      </c>
      <c r="DO73" s="548">
        <f t="shared" si="184"/>
        <v>21.5</v>
      </c>
      <c r="DP73" s="547">
        <f t="shared" si="185"/>
        <v>6.5</v>
      </c>
      <c r="DQ73" s="548">
        <f t="shared" si="186"/>
        <v>22.2</v>
      </c>
      <c r="DR73" s="549">
        <f t="shared" si="187"/>
        <v>5</v>
      </c>
      <c r="DS73" s="550">
        <f t="shared" si="188"/>
        <v>5</v>
      </c>
      <c r="DT73" s="549">
        <f t="shared" si="189"/>
        <v>10</v>
      </c>
      <c r="DU73" s="550">
        <f t="shared" si="190"/>
        <v>13</v>
      </c>
      <c r="DV73" s="549">
        <f t="shared" si="191"/>
        <v>17</v>
      </c>
      <c r="DW73" s="550">
        <f t="shared" si="192"/>
        <v>14</v>
      </c>
      <c r="DX73" s="549">
        <f t="shared" si="193"/>
        <v>10</v>
      </c>
      <c r="DY73" s="550">
        <f t="shared" si="194"/>
        <v>8</v>
      </c>
      <c r="DZ73" s="549">
        <f t="shared" si="195"/>
        <v>9</v>
      </c>
      <c r="EA73" s="550">
        <f t="shared" si="196"/>
        <v>7</v>
      </c>
      <c r="EB73" s="549">
        <f t="shared" si="197"/>
        <v>7</v>
      </c>
      <c r="EC73" s="550">
        <f t="shared" si="198"/>
        <v>10</v>
      </c>
      <c r="ED73" s="549">
        <f t="shared" si="199"/>
        <v>7</v>
      </c>
      <c r="EE73" s="550">
        <f t="shared" si="200"/>
        <v>7</v>
      </c>
      <c r="EF73" s="549">
        <f t="shared" si="201"/>
        <v>9</v>
      </c>
      <c r="EG73" s="550">
        <f t="shared" si="202"/>
        <v>8</v>
      </c>
      <c r="EH73" s="549">
        <f t="shared" si="203"/>
        <v>14</v>
      </c>
      <c r="EI73" s="550">
        <f t="shared" si="204"/>
        <v>10</v>
      </c>
      <c r="EJ73" s="549">
        <f t="shared" si="205"/>
        <v>7</v>
      </c>
      <c r="EK73" s="550">
        <f t="shared" si="206"/>
        <v>11</v>
      </c>
      <c r="EL73" s="697">
        <f t="shared" si="207"/>
        <v>0</v>
      </c>
      <c r="EM73" s="698">
        <f t="shared" si="208"/>
        <v>0</v>
      </c>
      <c r="EN73" s="699">
        <f t="shared" si="209"/>
        <v>0</v>
      </c>
      <c r="EO73" s="698">
        <f t="shared" si="210"/>
        <v>0</v>
      </c>
      <c r="EP73" s="699">
        <f t="shared" si="211"/>
        <v>0</v>
      </c>
      <c r="EQ73" s="698">
        <f t="shared" si="212"/>
        <v>0</v>
      </c>
      <c r="ER73" s="699">
        <f t="shared" si="213"/>
        <v>0</v>
      </c>
      <c r="ES73" s="698">
        <f t="shared" si="214"/>
        <v>0</v>
      </c>
      <c r="ET73" s="699">
        <f t="shared" si="215"/>
        <v>0</v>
      </c>
      <c r="EU73" s="698">
        <f t="shared" si="216"/>
        <v>0</v>
      </c>
      <c r="EV73" s="699">
        <f t="shared" si="217"/>
        <v>0</v>
      </c>
      <c r="EW73" s="698">
        <f t="shared" si="218"/>
        <v>0</v>
      </c>
      <c r="EX73" s="699">
        <f t="shared" si="219"/>
        <v>0</v>
      </c>
      <c r="EY73" s="698">
        <f t="shared" si="220"/>
        <v>0</v>
      </c>
      <c r="EZ73" s="699">
        <f t="shared" si="221"/>
        <v>0</v>
      </c>
      <c r="FA73" s="698">
        <f t="shared" si="222"/>
        <v>0</v>
      </c>
      <c r="FB73" s="699">
        <f t="shared" si="223"/>
        <v>0</v>
      </c>
      <c r="FC73" s="698">
        <f t="shared" si="224"/>
        <v>0</v>
      </c>
      <c r="FD73" s="699">
        <f t="shared" si="225"/>
        <v>0</v>
      </c>
      <c r="FE73" s="700">
        <f t="shared" si="226"/>
        <v>0</v>
      </c>
      <c r="FU73" s="91" t="str">
        <f>Ст.прогноза!C70</f>
        <v>Свердловская</v>
      </c>
      <c r="FV73" s="91" t="str">
        <f>Ст.прогноза!D70</f>
        <v>Сургутский</v>
      </c>
      <c r="FW73" s="117" t="str">
        <f t="shared" si="124"/>
        <v>Новый Уренгой</v>
      </c>
      <c r="FX73" s="1293">
        <v>66.090500000000006</v>
      </c>
      <c r="FY73" s="1294">
        <v>76.694999999999993</v>
      </c>
      <c r="FZ73" s="1281">
        <f t="shared" si="227"/>
        <v>22.1</v>
      </c>
      <c r="GA73" s="1281">
        <f t="shared" si="125"/>
        <v>36.1</v>
      </c>
    </row>
    <row r="74" spans="1:183" ht="13.8" thickBot="1" x14ac:dyDescent="0.3">
      <c r="A74" s="198" t="s">
        <v>2707</v>
      </c>
      <c r="B74" s="227" t="s">
        <v>884</v>
      </c>
      <c r="C74" s="235">
        <v>1003.6</v>
      </c>
      <c r="D74" s="206">
        <v>1003.2</v>
      </c>
      <c r="E74" s="206">
        <v>1004.6500000000001</v>
      </c>
      <c r="F74" s="206">
        <v>1005.95</v>
      </c>
      <c r="G74" s="206">
        <v>1005.8499999999999</v>
      </c>
      <c r="H74" s="206">
        <v>1003.85</v>
      </c>
      <c r="I74" s="206">
        <v>1004.85</v>
      </c>
      <c r="J74" s="206">
        <v>1005.45</v>
      </c>
      <c r="K74" s="206">
        <v>1006.0999999999999</v>
      </c>
      <c r="L74" s="206">
        <v>1010.2</v>
      </c>
      <c r="M74" s="206">
        <v>1013.05</v>
      </c>
      <c r="N74" s="206">
        <v>1010</v>
      </c>
      <c r="O74" s="206">
        <v>1005.5</v>
      </c>
      <c r="P74" s="206">
        <v>1004.25</v>
      </c>
      <c r="Q74" s="206">
        <v>1005.85</v>
      </c>
      <c r="R74" s="206">
        <v>1008.45</v>
      </c>
      <c r="S74" s="206">
        <v>1007.85</v>
      </c>
      <c r="T74" s="206">
        <v>1003.5</v>
      </c>
      <c r="U74" s="206">
        <v>999.3</v>
      </c>
      <c r="V74" s="207">
        <v>995.35</v>
      </c>
      <c r="X74" s="198" t="s">
        <v>2704</v>
      </c>
      <c r="Y74" s="238" t="s">
        <v>705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>
        <v>2</v>
      </c>
      <c r="AH74" s="127">
        <v>0</v>
      </c>
      <c r="AI74" s="127">
        <v>0</v>
      </c>
      <c r="AK74" s="1122">
        <f t="shared" si="126"/>
        <v>43682.958333333336</v>
      </c>
      <c r="AM74" s="517">
        <v>74</v>
      </c>
      <c r="AN74" s="543">
        <f>Ст.прогноза!B71</f>
        <v>69</v>
      </c>
      <c r="AO74" s="117" t="str">
        <f>Ст.прогноза!E71</f>
        <v>Ишим</v>
      </c>
      <c r="AP74" s="631" t="str">
        <f t="shared" si="122"/>
        <v/>
      </c>
      <c r="AQ74" s="632" t="str">
        <f t="shared" si="122"/>
        <v/>
      </c>
      <c r="AR74" s="631" t="str">
        <f t="shared" si="122"/>
        <v/>
      </c>
      <c r="AS74" s="632" t="str">
        <f t="shared" si="122"/>
        <v/>
      </c>
      <c r="AT74" s="631" t="str">
        <f t="shared" si="122"/>
        <v/>
      </c>
      <c r="AU74" s="632" t="str">
        <f t="shared" si="122"/>
        <v>·</v>
      </c>
      <c r="AV74" s="631" t="str">
        <f t="shared" si="122"/>
        <v/>
      </c>
      <c r="AW74" s="632" t="str">
        <f t="shared" si="122"/>
        <v>··</v>
      </c>
      <c r="AX74" s="631" t="str">
        <f t="shared" si="122"/>
        <v/>
      </c>
      <c r="AY74" s="632" t="str">
        <f t="shared" si="122"/>
        <v>··</v>
      </c>
      <c r="AZ74" s="631" t="str">
        <f t="shared" si="122"/>
        <v/>
      </c>
      <c r="BA74" s="632" t="str">
        <f t="shared" si="122"/>
        <v>··</v>
      </c>
      <c r="BB74" s="631" t="str">
        <f t="shared" si="122"/>
        <v/>
      </c>
      <c r="BC74" s="632" t="str">
        <f t="shared" si="123"/>
        <v>···</v>
      </c>
      <c r="BD74" s="631" t="str">
        <f t="shared" si="123"/>
        <v>·</v>
      </c>
      <c r="BE74" s="632" t="str">
        <f t="shared" si="120"/>
        <v>·</v>
      </c>
      <c r="BF74" s="631" t="str">
        <f t="shared" si="121"/>
        <v/>
      </c>
      <c r="BG74" s="632" t="str">
        <f t="shared" si="121"/>
        <v>··</v>
      </c>
      <c r="BH74" s="631" t="str">
        <f t="shared" si="121"/>
        <v>·</v>
      </c>
      <c r="BI74" s="632" t="str">
        <f t="shared" si="121"/>
        <v/>
      </c>
      <c r="BJ74" s="544">
        <f t="shared" si="127"/>
        <v>0</v>
      </c>
      <c r="BK74" s="545">
        <f t="shared" si="128"/>
        <v>0</v>
      </c>
      <c r="BL74" s="544">
        <f t="shared" si="129"/>
        <v>0</v>
      </c>
      <c r="BM74" s="545">
        <f t="shared" si="130"/>
        <v>0</v>
      </c>
      <c r="BN74" s="544">
        <f t="shared" si="131"/>
        <v>0</v>
      </c>
      <c r="BO74" s="545">
        <f t="shared" si="132"/>
        <v>1</v>
      </c>
      <c r="BP74" s="544">
        <f t="shared" si="133"/>
        <v>0</v>
      </c>
      <c r="BQ74" s="545">
        <f t="shared" si="134"/>
        <v>5</v>
      </c>
      <c r="BR74" s="544">
        <f t="shared" si="135"/>
        <v>0</v>
      </c>
      <c r="BS74" s="545">
        <f t="shared" si="136"/>
        <v>3</v>
      </c>
      <c r="BT74" s="544">
        <f t="shared" si="137"/>
        <v>0</v>
      </c>
      <c r="BU74" s="545">
        <f t="shared" si="138"/>
        <v>3</v>
      </c>
      <c r="BV74" s="544">
        <f t="shared" si="139"/>
        <v>0</v>
      </c>
      <c r="BW74" s="545">
        <f t="shared" si="140"/>
        <v>20</v>
      </c>
      <c r="BX74" s="544">
        <f t="shared" si="141"/>
        <v>1</v>
      </c>
      <c r="BY74" s="545">
        <f t="shared" si="142"/>
        <v>1</v>
      </c>
      <c r="BZ74" s="544">
        <f t="shared" si="143"/>
        <v>0</v>
      </c>
      <c r="CA74" s="545">
        <f t="shared" si="144"/>
        <v>5</v>
      </c>
      <c r="CB74" s="544">
        <f t="shared" si="145"/>
        <v>1</v>
      </c>
      <c r="CC74" s="546">
        <f t="shared" si="146"/>
        <v>0</v>
      </c>
      <c r="CD74" s="547">
        <f t="shared" si="147"/>
        <v>7.6999999999999993</v>
      </c>
      <c r="CE74" s="548">
        <f t="shared" si="148"/>
        <v>23.6</v>
      </c>
      <c r="CF74" s="547">
        <f t="shared" si="149"/>
        <v>10.1</v>
      </c>
      <c r="CG74" s="548">
        <f t="shared" si="150"/>
        <v>22.7</v>
      </c>
      <c r="CH74" s="547">
        <f t="shared" si="151"/>
        <v>6.1</v>
      </c>
      <c r="CI74" s="548">
        <f t="shared" si="152"/>
        <v>21.8</v>
      </c>
      <c r="CJ74" s="547">
        <f t="shared" si="153"/>
        <v>5.6999999999999993</v>
      </c>
      <c r="CK74" s="548">
        <f t="shared" si="154"/>
        <v>16.600000000000001</v>
      </c>
      <c r="CL74" s="547">
        <f t="shared" si="155"/>
        <v>4.7</v>
      </c>
      <c r="CM74" s="548">
        <f t="shared" si="156"/>
        <v>18.399999999999999</v>
      </c>
      <c r="CN74" s="547">
        <f t="shared" si="157"/>
        <v>6.6</v>
      </c>
      <c r="CO74" s="548">
        <f t="shared" si="158"/>
        <v>22.5</v>
      </c>
      <c r="CP74" s="547">
        <f t="shared" si="159"/>
        <v>12.2</v>
      </c>
      <c r="CQ74" s="548">
        <f t="shared" si="160"/>
        <v>16.2</v>
      </c>
      <c r="CR74" s="547">
        <f t="shared" si="161"/>
        <v>11.1</v>
      </c>
      <c r="CS74" s="548">
        <f t="shared" si="162"/>
        <v>15.3</v>
      </c>
      <c r="CT74" s="547">
        <f t="shared" si="163"/>
        <v>4.7</v>
      </c>
      <c r="CU74" s="548">
        <f t="shared" si="164"/>
        <v>17.100000000000001</v>
      </c>
      <c r="CV74" s="547">
        <f t="shared" si="165"/>
        <v>10</v>
      </c>
      <c r="CW74" s="548">
        <f t="shared" si="166"/>
        <v>19.2</v>
      </c>
      <c r="CX74" s="547">
        <f t="shared" si="167"/>
        <v>5.6999999999999993</v>
      </c>
      <c r="CY74" s="548">
        <f t="shared" si="168"/>
        <v>34.6</v>
      </c>
      <c r="CZ74" s="547">
        <f t="shared" si="169"/>
        <v>8.1</v>
      </c>
      <c r="DA74" s="548">
        <f t="shared" si="170"/>
        <v>29.7</v>
      </c>
      <c r="DB74" s="547">
        <f t="shared" si="171"/>
        <v>4.0999999999999996</v>
      </c>
      <c r="DC74" s="548">
        <f t="shared" si="172"/>
        <v>36.799999999999997</v>
      </c>
      <c r="DD74" s="547">
        <f t="shared" si="173"/>
        <v>3.6999999999999993</v>
      </c>
      <c r="DE74" s="548">
        <f t="shared" si="174"/>
        <v>23.6</v>
      </c>
      <c r="DF74" s="547">
        <f t="shared" si="175"/>
        <v>2.7</v>
      </c>
      <c r="DG74" s="548">
        <f t="shared" si="176"/>
        <v>24.4</v>
      </c>
      <c r="DH74" s="547">
        <f t="shared" si="177"/>
        <v>4.5999999999999996</v>
      </c>
      <c r="DI74" s="548">
        <f t="shared" si="178"/>
        <v>32.5</v>
      </c>
      <c r="DJ74" s="547">
        <f t="shared" si="179"/>
        <v>10.199999999999999</v>
      </c>
      <c r="DK74" s="548">
        <f t="shared" si="180"/>
        <v>20.2</v>
      </c>
      <c r="DL74" s="547">
        <f t="shared" si="181"/>
        <v>9.1</v>
      </c>
      <c r="DM74" s="548">
        <f t="shared" si="182"/>
        <v>25.3</v>
      </c>
      <c r="DN74" s="547">
        <f t="shared" si="183"/>
        <v>2.7</v>
      </c>
      <c r="DO74" s="548">
        <f t="shared" si="184"/>
        <v>23.1</v>
      </c>
      <c r="DP74" s="547">
        <f t="shared" si="185"/>
        <v>8</v>
      </c>
      <c r="DQ74" s="548">
        <f t="shared" si="186"/>
        <v>33.200000000000003</v>
      </c>
      <c r="DR74" s="549">
        <f t="shared" si="187"/>
        <v>4</v>
      </c>
      <c r="DS74" s="550">
        <f t="shared" si="188"/>
        <v>5</v>
      </c>
      <c r="DT74" s="549">
        <f t="shared" si="189"/>
        <v>13</v>
      </c>
      <c r="DU74" s="550">
        <f t="shared" si="190"/>
        <v>13</v>
      </c>
      <c r="DV74" s="549">
        <f t="shared" si="191"/>
        <v>10</v>
      </c>
      <c r="DW74" s="550">
        <f t="shared" si="192"/>
        <v>10</v>
      </c>
      <c r="DX74" s="549">
        <f t="shared" si="193"/>
        <v>8</v>
      </c>
      <c r="DY74" s="550">
        <f t="shared" si="194"/>
        <v>7</v>
      </c>
      <c r="DZ74" s="549">
        <f t="shared" si="195"/>
        <v>10</v>
      </c>
      <c r="EA74" s="550">
        <f t="shared" si="196"/>
        <v>13</v>
      </c>
      <c r="EB74" s="549">
        <f t="shared" si="197"/>
        <v>6</v>
      </c>
      <c r="EC74" s="550">
        <f t="shared" si="198"/>
        <v>8</v>
      </c>
      <c r="ED74" s="549">
        <f t="shared" si="199"/>
        <v>9</v>
      </c>
      <c r="EE74" s="550">
        <f t="shared" si="200"/>
        <v>11</v>
      </c>
      <c r="EF74" s="549">
        <f t="shared" si="201"/>
        <v>9</v>
      </c>
      <c r="EG74" s="550">
        <f t="shared" si="202"/>
        <v>9</v>
      </c>
      <c r="EH74" s="549">
        <f t="shared" si="203"/>
        <v>8</v>
      </c>
      <c r="EI74" s="550">
        <f t="shared" si="204"/>
        <v>6</v>
      </c>
      <c r="EJ74" s="549">
        <f t="shared" si="205"/>
        <v>8</v>
      </c>
      <c r="EK74" s="550">
        <f t="shared" si="206"/>
        <v>7</v>
      </c>
      <c r="EL74" s="697">
        <f t="shared" si="207"/>
        <v>0</v>
      </c>
      <c r="EM74" s="698">
        <f t="shared" si="208"/>
        <v>0</v>
      </c>
      <c r="EN74" s="699">
        <f t="shared" si="209"/>
        <v>0</v>
      </c>
      <c r="EO74" s="698">
        <f t="shared" si="210"/>
        <v>0</v>
      </c>
      <c r="EP74" s="699">
        <f t="shared" si="211"/>
        <v>0</v>
      </c>
      <c r="EQ74" s="698">
        <f t="shared" si="212"/>
        <v>0</v>
      </c>
      <c r="ER74" s="699">
        <f t="shared" si="213"/>
        <v>0</v>
      </c>
      <c r="ES74" s="698">
        <f t="shared" si="214"/>
        <v>0</v>
      </c>
      <c r="ET74" s="699">
        <f t="shared" si="215"/>
        <v>0</v>
      </c>
      <c r="EU74" s="698">
        <f t="shared" si="216"/>
        <v>0</v>
      </c>
      <c r="EV74" s="699">
        <f t="shared" si="217"/>
        <v>0</v>
      </c>
      <c r="EW74" s="698">
        <f t="shared" si="218"/>
        <v>0</v>
      </c>
      <c r="EX74" s="699">
        <f t="shared" si="219"/>
        <v>0</v>
      </c>
      <c r="EY74" s="698">
        <f t="shared" si="220"/>
        <v>0</v>
      </c>
      <c r="EZ74" s="699">
        <f t="shared" si="221"/>
        <v>0</v>
      </c>
      <c r="FA74" s="698">
        <f t="shared" si="222"/>
        <v>0</v>
      </c>
      <c r="FB74" s="699">
        <f t="shared" si="223"/>
        <v>0</v>
      </c>
      <c r="FC74" s="698">
        <f t="shared" si="224"/>
        <v>0</v>
      </c>
      <c r="FD74" s="699">
        <f t="shared" si="225"/>
        <v>0</v>
      </c>
      <c r="FE74" s="700">
        <f t="shared" si="226"/>
        <v>0</v>
      </c>
      <c r="FU74" s="1149" t="str">
        <f>Ст.прогноза!C71</f>
        <v>Свердловская</v>
      </c>
      <c r="FV74" s="1149" t="str">
        <f>Ст.прогноза!D71</f>
        <v>Тюменский</v>
      </c>
      <c r="FW74" s="1105" t="str">
        <f t="shared" si="124"/>
        <v>Ишим</v>
      </c>
      <c r="FX74" s="1295">
        <v>56.112699999999997</v>
      </c>
      <c r="FY74" s="1296">
        <v>69.509</v>
      </c>
      <c r="FZ74" s="1281">
        <f t="shared" si="227"/>
        <v>16.600000000000001</v>
      </c>
      <c r="GA74" s="1281">
        <f t="shared" si="125"/>
        <v>23.6</v>
      </c>
    </row>
    <row r="75" spans="1:183" x14ac:dyDescent="0.25">
      <c r="A75" s="198" t="s">
        <v>2708</v>
      </c>
      <c r="B75" s="228" t="s">
        <v>770</v>
      </c>
      <c r="C75" s="236" t="s">
        <v>2767</v>
      </c>
      <c r="D75" s="208" t="s">
        <v>2656</v>
      </c>
      <c r="E75" s="208" t="s">
        <v>2768</v>
      </c>
      <c r="F75" s="208" t="s">
        <v>2769</v>
      </c>
      <c r="G75" s="208" t="s">
        <v>2652</v>
      </c>
      <c r="H75" s="208" t="s">
        <v>2651</v>
      </c>
      <c r="I75" s="208" t="s">
        <v>2682</v>
      </c>
      <c r="J75" s="208" t="s">
        <v>2650</v>
      </c>
      <c r="K75" s="208" t="s">
        <v>2650</v>
      </c>
      <c r="L75" s="208" t="s">
        <v>2964</v>
      </c>
      <c r="M75" s="208" t="s">
        <v>2762</v>
      </c>
      <c r="N75" s="208" t="s">
        <v>2770</v>
      </c>
      <c r="O75" s="208" t="s">
        <v>2653</v>
      </c>
      <c r="P75" s="208" t="s">
        <v>2763</v>
      </c>
      <c r="Q75" s="208" t="s">
        <v>2681</v>
      </c>
      <c r="R75" s="208" t="s">
        <v>2655</v>
      </c>
      <c r="S75" s="208" t="s">
        <v>2964</v>
      </c>
      <c r="T75" s="208" t="s">
        <v>2759</v>
      </c>
      <c r="U75" s="208" t="s">
        <v>1110</v>
      </c>
      <c r="V75" s="209" t="s">
        <v>2759</v>
      </c>
      <c r="X75" s="369" t="s">
        <v>998</v>
      </c>
      <c r="Y75" s="370" t="s">
        <v>772</v>
      </c>
      <c r="Z75" s="371">
        <v>0</v>
      </c>
      <c r="AA75" s="372">
        <v>0</v>
      </c>
      <c r="AB75" s="372">
        <v>0</v>
      </c>
      <c r="AC75" s="372">
        <v>0</v>
      </c>
      <c r="AD75" s="372">
        <v>0</v>
      </c>
      <c r="AE75" s="372">
        <v>0</v>
      </c>
      <c r="AF75" s="372">
        <v>0</v>
      </c>
      <c r="AG75" s="372">
        <v>0</v>
      </c>
      <c r="AH75" s="372">
        <v>0</v>
      </c>
      <c r="AI75" s="373">
        <v>0</v>
      </c>
      <c r="AK75" s="1122">
        <f t="shared" si="126"/>
        <v>43682.958333333336</v>
      </c>
      <c r="AM75" s="517">
        <v>75</v>
      </c>
      <c r="AN75" s="543">
        <f>Ст.прогноза!B72</f>
        <v>70</v>
      </c>
      <c r="AO75" s="117" t="str">
        <f>Ст.прогноза!E72</f>
        <v>Челябинск</v>
      </c>
      <c r="AP75" s="631" t="str">
        <f t="shared" si="122"/>
        <v/>
      </c>
      <c r="AQ75" s="632" t="str">
        <f t="shared" si="122"/>
        <v/>
      </c>
      <c r="AR75" s="631" t="str">
        <f t="shared" si="122"/>
        <v>·</v>
      </c>
      <c r="AS75" s="632" t="str">
        <f t="shared" si="122"/>
        <v/>
      </c>
      <c r="AT75" s="631" t="str">
        <f t="shared" si="122"/>
        <v/>
      </c>
      <c r="AU75" s="632" t="str">
        <f t="shared" si="122"/>
        <v>·</v>
      </c>
      <c r="AV75" s="631" t="str">
        <f t="shared" si="122"/>
        <v/>
      </c>
      <c r="AW75" s="632" t="str">
        <f t="shared" si="122"/>
        <v/>
      </c>
      <c r="AX75" s="631" t="str">
        <f t="shared" si="122"/>
        <v>·</v>
      </c>
      <c r="AY75" s="632" t="str">
        <f t="shared" si="122"/>
        <v/>
      </c>
      <c r="AZ75" s="631" t="str">
        <f t="shared" si="122"/>
        <v/>
      </c>
      <c r="BA75" s="632" t="str">
        <f t="shared" si="122"/>
        <v/>
      </c>
      <c r="BB75" s="631" t="str">
        <f t="shared" si="122"/>
        <v>··</v>
      </c>
      <c r="BC75" s="632" t="str">
        <f t="shared" si="123"/>
        <v/>
      </c>
      <c r="BD75" s="631" t="str">
        <f t="shared" si="123"/>
        <v/>
      </c>
      <c r="BE75" s="632" t="str">
        <f t="shared" si="120"/>
        <v/>
      </c>
      <c r="BF75" s="631" t="str">
        <f t="shared" si="121"/>
        <v>·</v>
      </c>
      <c r="BG75" s="632" t="str">
        <f t="shared" si="121"/>
        <v>·</v>
      </c>
      <c r="BH75" s="631" t="str">
        <f t="shared" si="121"/>
        <v/>
      </c>
      <c r="BI75" s="632" t="str">
        <f t="shared" si="121"/>
        <v/>
      </c>
      <c r="BJ75" s="544">
        <f t="shared" si="127"/>
        <v>0</v>
      </c>
      <c r="BK75" s="545">
        <f t="shared" si="128"/>
        <v>0</v>
      </c>
      <c r="BL75" s="544">
        <f t="shared" si="129"/>
        <v>2</v>
      </c>
      <c r="BM75" s="545">
        <f t="shared" si="130"/>
        <v>0</v>
      </c>
      <c r="BN75" s="544">
        <f t="shared" si="131"/>
        <v>0</v>
      </c>
      <c r="BO75" s="545">
        <f t="shared" si="132"/>
        <v>1</v>
      </c>
      <c r="BP75" s="544">
        <f t="shared" si="133"/>
        <v>0</v>
      </c>
      <c r="BQ75" s="545">
        <f t="shared" si="134"/>
        <v>0</v>
      </c>
      <c r="BR75" s="544">
        <f t="shared" si="135"/>
        <v>2</v>
      </c>
      <c r="BS75" s="545">
        <f t="shared" si="136"/>
        <v>0</v>
      </c>
      <c r="BT75" s="544">
        <f t="shared" si="137"/>
        <v>0</v>
      </c>
      <c r="BU75" s="545">
        <f t="shared" si="138"/>
        <v>0</v>
      </c>
      <c r="BV75" s="544">
        <f t="shared" si="139"/>
        <v>5</v>
      </c>
      <c r="BW75" s="545">
        <f t="shared" si="140"/>
        <v>0</v>
      </c>
      <c r="BX75" s="544">
        <f t="shared" si="141"/>
        <v>0</v>
      </c>
      <c r="BY75" s="545">
        <f t="shared" si="142"/>
        <v>0</v>
      </c>
      <c r="BZ75" s="544">
        <f t="shared" si="143"/>
        <v>2</v>
      </c>
      <c r="CA75" s="545">
        <f t="shared" si="144"/>
        <v>1</v>
      </c>
      <c r="CB75" s="544">
        <f t="shared" si="145"/>
        <v>0</v>
      </c>
      <c r="CC75" s="546">
        <f t="shared" si="146"/>
        <v>0</v>
      </c>
      <c r="CD75" s="547">
        <f t="shared" si="147"/>
        <v>10.5</v>
      </c>
      <c r="CE75" s="548">
        <f t="shared" si="148"/>
        <v>24.3</v>
      </c>
      <c r="CF75" s="547">
        <f t="shared" si="149"/>
        <v>15.2</v>
      </c>
      <c r="CG75" s="548">
        <f t="shared" si="150"/>
        <v>21.5</v>
      </c>
      <c r="CH75" s="547">
        <f t="shared" si="151"/>
        <v>5.6</v>
      </c>
      <c r="CI75" s="548">
        <f t="shared" si="152"/>
        <v>16.600000000000001</v>
      </c>
      <c r="CJ75" s="547">
        <f t="shared" si="153"/>
        <v>4.5999999999999996</v>
      </c>
      <c r="CK75" s="548">
        <f t="shared" si="154"/>
        <v>17.7</v>
      </c>
      <c r="CL75" s="547">
        <f t="shared" si="155"/>
        <v>13.2</v>
      </c>
      <c r="CM75" s="548">
        <f t="shared" si="156"/>
        <v>23.4</v>
      </c>
      <c r="CN75" s="547">
        <f t="shared" si="157"/>
        <v>14.4</v>
      </c>
      <c r="CO75" s="548">
        <f t="shared" si="158"/>
        <v>27.2</v>
      </c>
      <c r="CP75" s="547">
        <f t="shared" si="159"/>
        <v>13.3</v>
      </c>
      <c r="CQ75" s="548">
        <f t="shared" si="160"/>
        <v>20.2</v>
      </c>
      <c r="CR75" s="547">
        <f t="shared" si="161"/>
        <v>3.5</v>
      </c>
      <c r="CS75" s="548">
        <f t="shared" si="162"/>
        <v>20.8</v>
      </c>
      <c r="CT75" s="547">
        <f t="shared" si="163"/>
        <v>11.6</v>
      </c>
      <c r="CU75" s="548">
        <f t="shared" si="164"/>
        <v>18.5</v>
      </c>
      <c r="CV75" s="547">
        <f t="shared" si="165"/>
        <v>5.4</v>
      </c>
      <c r="CW75" s="548">
        <f t="shared" si="166"/>
        <v>20.5</v>
      </c>
      <c r="CX75" s="547">
        <f t="shared" si="167"/>
        <v>8.5</v>
      </c>
      <c r="CY75" s="548">
        <f t="shared" si="168"/>
        <v>35.299999999999997</v>
      </c>
      <c r="CZ75" s="547">
        <f t="shared" si="169"/>
        <v>13.2</v>
      </c>
      <c r="DA75" s="548">
        <f t="shared" si="170"/>
        <v>32.5</v>
      </c>
      <c r="DB75" s="547">
        <f t="shared" si="171"/>
        <v>3.5999999999999996</v>
      </c>
      <c r="DC75" s="548">
        <f t="shared" si="172"/>
        <v>22.6</v>
      </c>
      <c r="DD75" s="547">
        <f t="shared" si="173"/>
        <v>2.5999999999999996</v>
      </c>
      <c r="DE75" s="548">
        <f t="shared" si="174"/>
        <v>27.7</v>
      </c>
      <c r="DF75" s="547">
        <f t="shared" si="175"/>
        <v>11.2</v>
      </c>
      <c r="DG75" s="548">
        <f t="shared" si="176"/>
        <v>38.4</v>
      </c>
      <c r="DH75" s="547">
        <f t="shared" si="177"/>
        <v>12.4</v>
      </c>
      <c r="DI75" s="548">
        <f t="shared" si="178"/>
        <v>38.200000000000003</v>
      </c>
      <c r="DJ75" s="547">
        <f t="shared" si="179"/>
        <v>11.3</v>
      </c>
      <c r="DK75" s="548">
        <f t="shared" si="180"/>
        <v>34.200000000000003</v>
      </c>
      <c r="DL75" s="547">
        <f t="shared" si="181"/>
        <v>1.5</v>
      </c>
      <c r="DM75" s="548">
        <f t="shared" si="182"/>
        <v>35.799999999999997</v>
      </c>
      <c r="DN75" s="547">
        <f t="shared" si="183"/>
        <v>9.6</v>
      </c>
      <c r="DO75" s="548">
        <f t="shared" si="184"/>
        <v>24.5</v>
      </c>
      <c r="DP75" s="547">
        <f t="shared" si="185"/>
        <v>3.4000000000000004</v>
      </c>
      <c r="DQ75" s="548">
        <f t="shared" si="186"/>
        <v>35.5</v>
      </c>
      <c r="DR75" s="549">
        <f t="shared" si="187"/>
        <v>9</v>
      </c>
      <c r="DS75" s="550">
        <f t="shared" si="188"/>
        <v>18</v>
      </c>
      <c r="DT75" s="549">
        <f t="shared" si="189"/>
        <v>21</v>
      </c>
      <c r="DU75" s="550">
        <f t="shared" si="190"/>
        <v>12</v>
      </c>
      <c r="DV75" s="549">
        <f t="shared" si="191"/>
        <v>11</v>
      </c>
      <c r="DW75" s="550">
        <f t="shared" si="192"/>
        <v>12</v>
      </c>
      <c r="DX75" s="549">
        <f t="shared" si="193"/>
        <v>12</v>
      </c>
      <c r="DY75" s="550">
        <f t="shared" si="194"/>
        <v>9</v>
      </c>
      <c r="DZ75" s="549">
        <f t="shared" si="195"/>
        <v>14</v>
      </c>
      <c r="EA75" s="550">
        <f t="shared" si="196"/>
        <v>10</v>
      </c>
      <c r="EB75" s="549">
        <f t="shared" si="197"/>
        <v>10</v>
      </c>
      <c r="EC75" s="550">
        <f t="shared" si="198"/>
        <v>11</v>
      </c>
      <c r="ED75" s="549">
        <f t="shared" si="199"/>
        <v>10</v>
      </c>
      <c r="EE75" s="550">
        <f t="shared" si="200"/>
        <v>10</v>
      </c>
      <c r="EF75" s="549">
        <f t="shared" si="201"/>
        <v>11</v>
      </c>
      <c r="EG75" s="550">
        <f t="shared" si="202"/>
        <v>8</v>
      </c>
      <c r="EH75" s="549">
        <f t="shared" si="203"/>
        <v>8</v>
      </c>
      <c r="EI75" s="550">
        <f t="shared" si="204"/>
        <v>9</v>
      </c>
      <c r="EJ75" s="549">
        <f t="shared" si="205"/>
        <v>9</v>
      </c>
      <c r="EK75" s="550">
        <f t="shared" si="206"/>
        <v>5</v>
      </c>
      <c r="EL75" s="697">
        <f t="shared" si="207"/>
        <v>0</v>
      </c>
      <c r="EM75" s="698">
        <f t="shared" si="208"/>
        <v>0</v>
      </c>
      <c r="EN75" s="699">
        <f t="shared" si="209"/>
        <v>0</v>
      </c>
      <c r="EO75" s="698">
        <f t="shared" si="210"/>
        <v>0</v>
      </c>
      <c r="EP75" s="699">
        <f t="shared" si="211"/>
        <v>0</v>
      </c>
      <c r="EQ75" s="698">
        <f t="shared" si="212"/>
        <v>0</v>
      </c>
      <c r="ER75" s="699">
        <f t="shared" si="213"/>
        <v>0</v>
      </c>
      <c r="ES75" s="698">
        <f t="shared" si="214"/>
        <v>0</v>
      </c>
      <c r="ET75" s="699">
        <f t="shared" si="215"/>
        <v>0</v>
      </c>
      <c r="EU75" s="698">
        <f t="shared" si="216"/>
        <v>0</v>
      </c>
      <c r="EV75" s="699">
        <f t="shared" si="217"/>
        <v>0</v>
      </c>
      <c r="EW75" s="698">
        <f t="shared" si="218"/>
        <v>0</v>
      </c>
      <c r="EX75" s="699">
        <f t="shared" si="219"/>
        <v>0</v>
      </c>
      <c r="EY75" s="698">
        <f t="shared" si="220"/>
        <v>0</v>
      </c>
      <c r="EZ75" s="699">
        <f t="shared" si="221"/>
        <v>0</v>
      </c>
      <c r="FA75" s="698">
        <f t="shared" si="222"/>
        <v>0</v>
      </c>
      <c r="FB75" s="699">
        <f t="shared" si="223"/>
        <v>0</v>
      </c>
      <c r="FC75" s="698">
        <f t="shared" si="224"/>
        <v>0</v>
      </c>
      <c r="FD75" s="699">
        <f t="shared" si="225"/>
        <v>0</v>
      </c>
      <c r="FE75" s="700">
        <f t="shared" si="226"/>
        <v>0</v>
      </c>
      <c r="FU75" s="1145" t="str">
        <f>Ст.прогноза!C72</f>
        <v>Южно-Уральская</v>
      </c>
      <c r="FV75" s="1145" t="str">
        <f>Ст.прогноза!D72</f>
        <v>Челябинский</v>
      </c>
      <c r="FW75" s="1326" t="str">
        <f t="shared" si="124"/>
        <v>Челябинск</v>
      </c>
      <c r="FX75" s="1324">
        <v>55.18</v>
      </c>
      <c r="FY75" s="1325">
        <v>61.3</v>
      </c>
      <c r="FZ75" s="1281">
        <f t="shared" si="227"/>
        <v>17.7</v>
      </c>
      <c r="GA75" s="1281">
        <f t="shared" si="125"/>
        <v>27.7</v>
      </c>
    </row>
    <row r="76" spans="1:183" x14ac:dyDescent="0.25">
      <c r="A76" s="198" t="s">
        <v>2709</v>
      </c>
      <c r="B76" s="229" t="s">
        <v>705</v>
      </c>
      <c r="C76" s="237">
        <v>0</v>
      </c>
      <c r="D76" s="213">
        <v>0</v>
      </c>
      <c r="E76" s="213">
        <v>0</v>
      </c>
      <c r="F76" s="213">
        <v>0</v>
      </c>
      <c r="G76" s="213">
        <v>0</v>
      </c>
      <c r="H76" s="213">
        <v>0</v>
      </c>
      <c r="I76" s="213">
        <v>0</v>
      </c>
      <c r="J76" s="213">
        <v>0</v>
      </c>
      <c r="K76" s="213">
        <v>0</v>
      </c>
      <c r="L76" s="213">
        <v>0</v>
      </c>
      <c r="M76" s="213">
        <v>0</v>
      </c>
      <c r="N76" s="213">
        <v>0</v>
      </c>
      <c r="O76" s="213">
        <v>0</v>
      </c>
      <c r="P76" s="213">
        <v>0</v>
      </c>
      <c r="Q76" s="213">
        <v>0</v>
      </c>
      <c r="R76" s="213">
        <v>1</v>
      </c>
      <c r="S76" s="213">
        <v>0</v>
      </c>
      <c r="T76" s="213">
        <v>0</v>
      </c>
      <c r="U76" s="213">
        <v>0</v>
      </c>
      <c r="V76" s="214">
        <v>0</v>
      </c>
      <c r="X76" s="369" t="s">
        <v>1181</v>
      </c>
      <c r="Y76" s="374" t="s">
        <v>1173</v>
      </c>
      <c r="Z76" s="375">
        <v>0</v>
      </c>
      <c r="AA76" s="376">
        <v>0</v>
      </c>
      <c r="AB76" s="376">
        <v>0</v>
      </c>
      <c r="AC76" s="376">
        <v>0</v>
      </c>
      <c r="AD76" s="376">
        <v>0</v>
      </c>
      <c r="AE76" s="376">
        <v>0</v>
      </c>
      <c r="AF76" s="376">
        <v>0</v>
      </c>
      <c r="AG76" s="376">
        <v>0</v>
      </c>
      <c r="AH76" s="376">
        <v>0</v>
      </c>
      <c r="AI76" s="377">
        <v>0</v>
      </c>
      <c r="AK76" s="1122">
        <f t="shared" si="126"/>
        <v>43682.958333333336</v>
      </c>
      <c r="AM76" s="517">
        <v>76</v>
      </c>
      <c r="AN76" s="543">
        <f>Ст.прогноза!B73</f>
        <v>71</v>
      </c>
      <c r="AO76" s="117" t="str">
        <f>Ст.прогноза!E73</f>
        <v>Златоуст</v>
      </c>
      <c r="AP76" s="631" t="str">
        <f t="shared" si="122"/>
        <v/>
      </c>
      <c r="AQ76" s="632" t="str">
        <f t="shared" si="122"/>
        <v/>
      </c>
      <c r="AR76" s="631" t="str">
        <f t="shared" si="122"/>
        <v>··</v>
      </c>
      <c r="AS76" s="632" t="str">
        <f t="shared" si="122"/>
        <v/>
      </c>
      <c r="AT76" s="631" t="str">
        <f t="shared" si="122"/>
        <v/>
      </c>
      <c r="AU76" s="632" t="str">
        <f t="shared" si="122"/>
        <v>·</v>
      </c>
      <c r="AV76" s="631" t="str">
        <f t="shared" si="122"/>
        <v/>
      </c>
      <c r="AW76" s="632" t="str">
        <f t="shared" si="122"/>
        <v/>
      </c>
      <c r="AX76" s="631" t="str">
        <f t="shared" ref="AX76:BB85" si="228">VLOOKUP(18&amp;$AO76,$A$6:$V$30000,AX$3,0)</f>
        <v>··</v>
      </c>
      <c r="AY76" s="632" t="str">
        <f t="shared" si="228"/>
        <v>·</v>
      </c>
      <c r="AZ76" s="631" t="str">
        <f t="shared" si="228"/>
        <v/>
      </c>
      <c r="BA76" s="632" t="str">
        <f t="shared" si="228"/>
        <v>··</v>
      </c>
      <c r="BB76" s="631" t="str">
        <f t="shared" si="228"/>
        <v>··</v>
      </c>
      <c r="BC76" s="632" t="str">
        <f t="shared" si="123"/>
        <v/>
      </c>
      <c r="BD76" s="631" t="str">
        <f t="shared" si="123"/>
        <v/>
      </c>
      <c r="BE76" s="632" t="str">
        <f t="shared" si="120"/>
        <v>·</v>
      </c>
      <c r="BF76" s="631" t="str">
        <f t="shared" si="121"/>
        <v>·</v>
      </c>
      <c r="BG76" s="632" t="str">
        <f t="shared" si="121"/>
        <v>··</v>
      </c>
      <c r="BH76" s="631" t="str">
        <f t="shared" si="121"/>
        <v/>
      </c>
      <c r="BI76" s="632" t="str">
        <f t="shared" si="121"/>
        <v/>
      </c>
      <c r="BJ76" s="544">
        <f t="shared" si="127"/>
        <v>0</v>
      </c>
      <c r="BK76" s="545">
        <f t="shared" si="128"/>
        <v>0</v>
      </c>
      <c r="BL76" s="544">
        <f t="shared" si="129"/>
        <v>5</v>
      </c>
      <c r="BM76" s="545">
        <f t="shared" si="130"/>
        <v>0</v>
      </c>
      <c r="BN76" s="544">
        <f t="shared" si="131"/>
        <v>0</v>
      </c>
      <c r="BO76" s="545">
        <f t="shared" si="132"/>
        <v>1</v>
      </c>
      <c r="BP76" s="544">
        <f t="shared" si="133"/>
        <v>0</v>
      </c>
      <c r="BQ76" s="545">
        <f t="shared" si="134"/>
        <v>0</v>
      </c>
      <c r="BR76" s="544">
        <f t="shared" si="135"/>
        <v>3</v>
      </c>
      <c r="BS76" s="545">
        <f t="shared" si="136"/>
        <v>2</v>
      </c>
      <c r="BT76" s="544">
        <f t="shared" si="137"/>
        <v>0</v>
      </c>
      <c r="BU76" s="545">
        <f t="shared" si="138"/>
        <v>3</v>
      </c>
      <c r="BV76" s="544">
        <f t="shared" si="139"/>
        <v>3</v>
      </c>
      <c r="BW76" s="545">
        <f t="shared" si="140"/>
        <v>0</v>
      </c>
      <c r="BX76" s="544">
        <f t="shared" si="141"/>
        <v>0</v>
      </c>
      <c r="BY76" s="545">
        <f t="shared" si="142"/>
        <v>1</v>
      </c>
      <c r="BZ76" s="544">
        <f t="shared" si="143"/>
        <v>1</v>
      </c>
      <c r="CA76" s="545">
        <f t="shared" si="144"/>
        <v>3</v>
      </c>
      <c r="CB76" s="544">
        <f t="shared" si="145"/>
        <v>0</v>
      </c>
      <c r="CC76" s="546">
        <f t="shared" si="146"/>
        <v>0</v>
      </c>
      <c r="CD76" s="547">
        <f t="shared" si="147"/>
        <v>8</v>
      </c>
      <c r="CE76" s="548">
        <f t="shared" si="148"/>
        <v>18.899999999999999</v>
      </c>
      <c r="CF76" s="547">
        <f t="shared" si="149"/>
        <v>14.6</v>
      </c>
      <c r="CG76" s="548">
        <f t="shared" si="150"/>
        <v>17.3</v>
      </c>
      <c r="CH76" s="547">
        <f t="shared" si="151"/>
        <v>3.8</v>
      </c>
      <c r="CI76" s="548">
        <f t="shared" si="152"/>
        <v>13.1</v>
      </c>
      <c r="CJ76" s="547">
        <f t="shared" si="153"/>
        <v>3.7</v>
      </c>
      <c r="CK76" s="548">
        <f t="shared" si="154"/>
        <v>18.600000000000001</v>
      </c>
      <c r="CL76" s="547">
        <f t="shared" si="155"/>
        <v>12.1</v>
      </c>
      <c r="CM76" s="548">
        <f t="shared" si="156"/>
        <v>20.5</v>
      </c>
      <c r="CN76" s="547">
        <f t="shared" si="157"/>
        <v>13.7</v>
      </c>
      <c r="CO76" s="548">
        <f t="shared" si="158"/>
        <v>21.4</v>
      </c>
      <c r="CP76" s="547">
        <f t="shared" si="159"/>
        <v>10.5</v>
      </c>
      <c r="CQ76" s="548">
        <f t="shared" si="160"/>
        <v>16.100000000000001</v>
      </c>
      <c r="CR76" s="547">
        <f t="shared" si="161"/>
        <v>0.5</v>
      </c>
      <c r="CS76" s="548">
        <f t="shared" si="162"/>
        <v>18.8</v>
      </c>
      <c r="CT76" s="547">
        <f t="shared" si="163"/>
        <v>9.3000000000000007</v>
      </c>
      <c r="CU76" s="548">
        <f t="shared" si="164"/>
        <v>14.3</v>
      </c>
      <c r="CV76" s="547">
        <f t="shared" si="165"/>
        <v>5.0999999999999996</v>
      </c>
      <c r="CW76" s="548">
        <f t="shared" si="166"/>
        <v>18.899999999999999</v>
      </c>
      <c r="CX76" s="547">
        <f t="shared" si="167"/>
        <v>6</v>
      </c>
      <c r="CY76" s="548">
        <f t="shared" si="168"/>
        <v>25.9</v>
      </c>
      <c r="CZ76" s="547">
        <f t="shared" si="169"/>
        <v>12.6</v>
      </c>
      <c r="DA76" s="548">
        <f t="shared" si="170"/>
        <v>31.3</v>
      </c>
      <c r="DB76" s="547">
        <f t="shared" si="171"/>
        <v>1.7999999999999998</v>
      </c>
      <c r="DC76" s="548">
        <f t="shared" si="172"/>
        <v>19</v>
      </c>
      <c r="DD76" s="547">
        <f t="shared" si="173"/>
        <v>1.7000000000000002</v>
      </c>
      <c r="DE76" s="548">
        <f t="shared" si="174"/>
        <v>33.6</v>
      </c>
      <c r="DF76" s="547">
        <f t="shared" si="175"/>
        <v>10.1</v>
      </c>
      <c r="DG76" s="548">
        <f t="shared" si="176"/>
        <v>33.5</v>
      </c>
      <c r="DH76" s="547">
        <f t="shared" si="177"/>
        <v>11.7</v>
      </c>
      <c r="DI76" s="548">
        <f t="shared" si="178"/>
        <v>28.4</v>
      </c>
      <c r="DJ76" s="547">
        <f t="shared" si="179"/>
        <v>8.5</v>
      </c>
      <c r="DK76" s="548">
        <f t="shared" si="180"/>
        <v>30.1</v>
      </c>
      <c r="DL76" s="547">
        <f t="shared" si="181"/>
        <v>-1.5</v>
      </c>
      <c r="DM76" s="548">
        <f t="shared" si="182"/>
        <v>32.799999999999997</v>
      </c>
      <c r="DN76" s="547">
        <f t="shared" si="183"/>
        <v>7.3000000000000007</v>
      </c>
      <c r="DO76" s="548">
        <f t="shared" si="184"/>
        <v>19.7</v>
      </c>
      <c r="DP76" s="547">
        <f t="shared" si="185"/>
        <v>3.0999999999999996</v>
      </c>
      <c r="DQ76" s="548">
        <f t="shared" si="186"/>
        <v>33.9</v>
      </c>
      <c r="DR76" s="549">
        <f t="shared" si="187"/>
        <v>8</v>
      </c>
      <c r="DS76" s="550">
        <f t="shared" si="188"/>
        <v>17</v>
      </c>
      <c r="DT76" s="549">
        <f t="shared" si="189"/>
        <v>17</v>
      </c>
      <c r="DU76" s="550">
        <f t="shared" si="190"/>
        <v>13</v>
      </c>
      <c r="DV76" s="549">
        <f t="shared" si="191"/>
        <v>13</v>
      </c>
      <c r="DW76" s="550">
        <f t="shared" si="192"/>
        <v>13</v>
      </c>
      <c r="DX76" s="549">
        <f t="shared" si="193"/>
        <v>13</v>
      </c>
      <c r="DY76" s="550">
        <f t="shared" si="194"/>
        <v>12</v>
      </c>
      <c r="DZ76" s="549">
        <f t="shared" si="195"/>
        <v>13</v>
      </c>
      <c r="EA76" s="550">
        <f t="shared" si="196"/>
        <v>8</v>
      </c>
      <c r="EB76" s="549">
        <f t="shared" si="197"/>
        <v>12</v>
      </c>
      <c r="EC76" s="550">
        <f t="shared" si="198"/>
        <v>12</v>
      </c>
      <c r="ED76" s="549">
        <f t="shared" si="199"/>
        <v>10</v>
      </c>
      <c r="EE76" s="550">
        <f t="shared" si="200"/>
        <v>10</v>
      </c>
      <c r="EF76" s="549">
        <f t="shared" si="201"/>
        <v>8</v>
      </c>
      <c r="EG76" s="550">
        <f t="shared" si="202"/>
        <v>8</v>
      </c>
      <c r="EH76" s="549">
        <f t="shared" si="203"/>
        <v>9</v>
      </c>
      <c r="EI76" s="550">
        <f t="shared" si="204"/>
        <v>10</v>
      </c>
      <c r="EJ76" s="549">
        <f t="shared" si="205"/>
        <v>5</v>
      </c>
      <c r="EK76" s="550">
        <f t="shared" si="206"/>
        <v>5</v>
      </c>
      <c r="EL76" s="697">
        <f t="shared" si="207"/>
        <v>0</v>
      </c>
      <c r="EM76" s="698">
        <f t="shared" si="208"/>
        <v>0</v>
      </c>
      <c r="EN76" s="699">
        <f t="shared" si="209"/>
        <v>0</v>
      </c>
      <c r="EO76" s="698">
        <f t="shared" si="210"/>
        <v>0</v>
      </c>
      <c r="EP76" s="699">
        <f t="shared" si="211"/>
        <v>0</v>
      </c>
      <c r="EQ76" s="698">
        <f t="shared" si="212"/>
        <v>0</v>
      </c>
      <c r="ER76" s="699">
        <f t="shared" si="213"/>
        <v>0</v>
      </c>
      <c r="ES76" s="698">
        <f t="shared" si="214"/>
        <v>0</v>
      </c>
      <c r="ET76" s="699">
        <f t="shared" si="215"/>
        <v>0</v>
      </c>
      <c r="EU76" s="698">
        <f t="shared" si="216"/>
        <v>0</v>
      </c>
      <c r="EV76" s="699">
        <f t="shared" si="217"/>
        <v>0</v>
      </c>
      <c r="EW76" s="698">
        <f t="shared" si="218"/>
        <v>0</v>
      </c>
      <c r="EX76" s="699">
        <f t="shared" si="219"/>
        <v>0</v>
      </c>
      <c r="EY76" s="698">
        <f t="shared" si="220"/>
        <v>0</v>
      </c>
      <c r="EZ76" s="699">
        <f t="shared" si="221"/>
        <v>0</v>
      </c>
      <c r="FA76" s="698">
        <f t="shared" si="222"/>
        <v>0</v>
      </c>
      <c r="FB76" s="699">
        <f t="shared" si="223"/>
        <v>0</v>
      </c>
      <c r="FC76" s="698">
        <f t="shared" si="224"/>
        <v>0</v>
      </c>
      <c r="FD76" s="699">
        <f t="shared" si="225"/>
        <v>0</v>
      </c>
      <c r="FE76" s="700">
        <f t="shared" si="226"/>
        <v>0</v>
      </c>
      <c r="FU76" s="91" t="str">
        <f>Ст.прогноза!C73</f>
        <v>Южно-Уральская</v>
      </c>
      <c r="FV76" s="91" t="str">
        <f>Ст.прогноза!D73</f>
        <v>Златоустовский</v>
      </c>
      <c r="FW76" s="117" t="str">
        <f t="shared" si="124"/>
        <v>Златоуст</v>
      </c>
      <c r="FX76" s="1302">
        <v>55.12</v>
      </c>
      <c r="FY76" s="1303">
        <v>59.4</v>
      </c>
      <c r="FZ76" s="1281">
        <f t="shared" si="227"/>
        <v>18.600000000000001</v>
      </c>
      <c r="GA76" s="1281">
        <f t="shared" si="125"/>
        <v>33.6</v>
      </c>
    </row>
    <row r="77" spans="1:183" x14ac:dyDescent="0.25">
      <c r="A77" s="198" t="s">
        <v>998</v>
      </c>
      <c r="B77" s="229" t="s">
        <v>772</v>
      </c>
      <c r="C77" s="237">
        <v>0</v>
      </c>
      <c r="D77" s="213">
        <v>0</v>
      </c>
      <c r="E77" s="213">
        <v>0</v>
      </c>
      <c r="F77" s="213">
        <v>0</v>
      </c>
      <c r="G77" s="213">
        <v>0</v>
      </c>
      <c r="H77" s="213">
        <v>0</v>
      </c>
      <c r="I77" s="213">
        <v>0</v>
      </c>
      <c r="J77" s="213">
        <v>0</v>
      </c>
      <c r="K77" s="213">
        <v>0</v>
      </c>
      <c r="L77" s="213">
        <v>0</v>
      </c>
      <c r="M77" s="213">
        <v>0</v>
      </c>
      <c r="N77" s="213">
        <v>0</v>
      </c>
      <c r="O77" s="213">
        <v>0</v>
      </c>
      <c r="P77" s="213">
        <v>0</v>
      </c>
      <c r="Q77" s="213">
        <v>0</v>
      </c>
      <c r="R77" s="213">
        <v>0</v>
      </c>
      <c r="S77" s="213">
        <v>0</v>
      </c>
      <c r="T77" s="213">
        <v>0</v>
      </c>
      <c r="U77" s="213">
        <v>0</v>
      </c>
      <c r="V77" s="214">
        <v>0</v>
      </c>
      <c r="X77" s="369" t="s">
        <v>2148</v>
      </c>
      <c r="Y77" s="374" t="s">
        <v>1175</v>
      </c>
      <c r="Z77" s="375">
        <v>0</v>
      </c>
      <c r="AA77" s="376">
        <v>0</v>
      </c>
      <c r="AB77" s="376">
        <v>0</v>
      </c>
      <c r="AC77" s="376">
        <v>0</v>
      </c>
      <c r="AD77" s="376">
        <v>0</v>
      </c>
      <c r="AE77" s="376">
        <v>0</v>
      </c>
      <c r="AF77" s="376">
        <v>0</v>
      </c>
      <c r="AG77" s="376">
        <v>0</v>
      </c>
      <c r="AH77" s="376">
        <v>0</v>
      </c>
      <c r="AI77" s="377">
        <v>0</v>
      </c>
      <c r="AK77" s="1122">
        <f t="shared" si="126"/>
        <v>43682.958333333336</v>
      </c>
      <c r="AM77" s="517">
        <v>77</v>
      </c>
      <c r="AN77" s="543">
        <f>Ст.прогноза!B74</f>
        <v>72</v>
      </c>
      <c r="AO77" s="117" t="str">
        <f>Ст.прогноза!E74</f>
        <v>Курган</v>
      </c>
      <c r="AP77" s="631" t="str">
        <f t="shared" ref="AP77:AZ107" si="229">VLOOKUP(18&amp;$AO77,$A$6:$V$30000,AP$3,0)</f>
        <v/>
      </c>
      <c r="AQ77" s="632" t="str">
        <f t="shared" si="229"/>
        <v/>
      </c>
      <c r="AR77" s="631" t="str">
        <f t="shared" si="229"/>
        <v/>
      </c>
      <c r="AS77" s="632" t="str">
        <f t="shared" si="229"/>
        <v/>
      </c>
      <c r="AT77" s="631" t="str">
        <f t="shared" si="229"/>
        <v/>
      </c>
      <c r="AU77" s="632" t="str">
        <f t="shared" si="229"/>
        <v>·</v>
      </c>
      <c r="AV77" s="631" t="str">
        <f t="shared" si="229"/>
        <v>·</v>
      </c>
      <c r="AW77" s="632" t="str">
        <f t="shared" si="229"/>
        <v>·</v>
      </c>
      <c r="AX77" s="631" t="str">
        <f t="shared" si="228"/>
        <v>··</v>
      </c>
      <c r="AY77" s="632" t="str">
        <f t="shared" si="228"/>
        <v>·</v>
      </c>
      <c r="AZ77" s="631" t="str">
        <f t="shared" si="228"/>
        <v/>
      </c>
      <c r="BA77" s="632" t="str">
        <f t="shared" si="228"/>
        <v>··</v>
      </c>
      <c r="BB77" s="631" t="str">
        <f t="shared" si="228"/>
        <v>·</v>
      </c>
      <c r="BC77" s="632" t="str">
        <f t="shared" ref="BC77:BD96" si="230">VLOOKUP(18&amp;$AO77,$A$6:$V$30000,BC$3,0)</f>
        <v/>
      </c>
      <c r="BD77" s="631" t="str">
        <f t="shared" si="230"/>
        <v/>
      </c>
      <c r="BE77" s="632" t="str">
        <f t="shared" si="120"/>
        <v/>
      </c>
      <c r="BF77" s="631" t="str">
        <f t="shared" si="121"/>
        <v/>
      </c>
      <c r="BG77" s="632" t="str">
        <f t="shared" si="121"/>
        <v>··</v>
      </c>
      <c r="BH77" s="631" t="str">
        <f t="shared" si="121"/>
        <v/>
      </c>
      <c r="BI77" s="632" t="str">
        <f t="shared" si="121"/>
        <v/>
      </c>
      <c r="BJ77" s="544">
        <f t="shared" si="127"/>
        <v>0</v>
      </c>
      <c r="BK77" s="545">
        <f t="shared" si="128"/>
        <v>0</v>
      </c>
      <c r="BL77" s="544">
        <f t="shared" si="129"/>
        <v>0</v>
      </c>
      <c r="BM77" s="545">
        <f t="shared" si="130"/>
        <v>0</v>
      </c>
      <c r="BN77" s="544">
        <f t="shared" si="131"/>
        <v>0</v>
      </c>
      <c r="BO77" s="545">
        <f t="shared" si="132"/>
        <v>2</v>
      </c>
      <c r="BP77" s="544">
        <f t="shared" si="133"/>
        <v>1</v>
      </c>
      <c r="BQ77" s="545">
        <f t="shared" si="134"/>
        <v>2</v>
      </c>
      <c r="BR77" s="544">
        <f t="shared" si="135"/>
        <v>3</v>
      </c>
      <c r="BS77" s="545">
        <f t="shared" si="136"/>
        <v>1</v>
      </c>
      <c r="BT77" s="544">
        <f t="shared" si="137"/>
        <v>0</v>
      </c>
      <c r="BU77" s="545">
        <f t="shared" si="138"/>
        <v>3</v>
      </c>
      <c r="BV77" s="544">
        <f t="shared" si="139"/>
        <v>1</v>
      </c>
      <c r="BW77" s="545">
        <f t="shared" si="140"/>
        <v>0</v>
      </c>
      <c r="BX77" s="544">
        <f t="shared" si="141"/>
        <v>0</v>
      </c>
      <c r="BY77" s="545">
        <f t="shared" si="142"/>
        <v>0</v>
      </c>
      <c r="BZ77" s="544">
        <f t="shared" si="143"/>
        <v>0</v>
      </c>
      <c r="CA77" s="545">
        <f t="shared" si="144"/>
        <v>5</v>
      </c>
      <c r="CB77" s="544">
        <f t="shared" si="145"/>
        <v>0</v>
      </c>
      <c r="CC77" s="546">
        <f t="shared" si="146"/>
        <v>0</v>
      </c>
      <c r="CD77" s="547">
        <f t="shared" si="147"/>
        <v>10.8</v>
      </c>
      <c r="CE77" s="548">
        <f t="shared" si="148"/>
        <v>25.3</v>
      </c>
      <c r="CF77" s="547">
        <f t="shared" si="149"/>
        <v>15.8</v>
      </c>
      <c r="CG77" s="548">
        <f t="shared" si="150"/>
        <v>25.9</v>
      </c>
      <c r="CH77" s="547">
        <f t="shared" si="151"/>
        <v>6.3000000000000007</v>
      </c>
      <c r="CI77" s="548">
        <f t="shared" si="152"/>
        <v>16.8</v>
      </c>
      <c r="CJ77" s="547">
        <f t="shared" si="153"/>
        <v>5</v>
      </c>
      <c r="CK77" s="548">
        <f t="shared" si="154"/>
        <v>16.399999999999999</v>
      </c>
      <c r="CL77" s="547">
        <f t="shared" si="155"/>
        <v>7.3000000000000007</v>
      </c>
      <c r="CM77" s="548">
        <f t="shared" si="156"/>
        <v>23</v>
      </c>
      <c r="CN77" s="547">
        <f t="shared" si="157"/>
        <v>14.1</v>
      </c>
      <c r="CO77" s="548">
        <f t="shared" si="158"/>
        <v>23.6</v>
      </c>
      <c r="CP77" s="547">
        <f t="shared" si="159"/>
        <v>11</v>
      </c>
      <c r="CQ77" s="548">
        <f t="shared" si="160"/>
        <v>17.399999999999999</v>
      </c>
      <c r="CR77" s="547">
        <f t="shared" si="161"/>
        <v>3.0999999999999996</v>
      </c>
      <c r="CS77" s="548">
        <f t="shared" si="162"/>
        <v>19.2</v>
      </c>
      <c r="CT77" s="547">
        <f t="shared" si="163"/>
        <v>6.9</v>
      </c>
      <c r="CU77" s="548">
        <f t="shared" si="164"/>
        <v>18.7</v>
      </c>
      <c r="CV77" s="547">
        <f t="shared" si="165"/>
        <v>8.1999999999999993</v>
      </c>
      <c r="CW77" s="548">
        <f t="shared" si="166"/>
        <v>19.8</v>
      </c>
      <c r="CX77" s="547">
        <f t="shared" si="167"/>
        <v>8.8000000000000007</v>
      </c>
      <c r="CY77" s="548">
        <f t="shared" si="168"/>
        <v>39.299999999999997</v>
      </c>
      <c r="CZ77" s="547">
        <f t="shared" si="169"/>
        <v>13.8</v>
      </c>
      <c r="DA77" s="548">
        <f t="shared" si="170"/>
        <v>40.9</v>
      </c>
      <c r="DB77" s="547">
        <f t="shared" si="171"/>
        <v>4.3000000000000007</v>
      </c>
      <c r="DC77" s="548">
        <f t="shared" si="172"/>
        <v>23.8</v>
      </c>
      <c r="DD77" s="547">
        <f t="shared" si="173"/>
        <v>3</v>
      </c>
      <c r="DE77" s="548">
        <f t="shared" si="174"/>
        <v>22.4</v>
      </c>
      <c r="DF77" s="547">
        <f t="shared" si="175"/>
        <v>5.3000000000000007</v>
      </c>
      <c r="DG77" s="548">
        <f t="shared" si="176"/>
        <v>38</v>
      </c>
      <c r="DH77" s="547">
        <f t="shared" si="177"/>
        <v>12.1</v>
      </c>
      <c r="DI77" s="548">
        <f t="shared" si="178"/>
        <v>30.6</v>
      </c>
      <c r="DJ77" s="547">
        <f t="shared" si="179"/>
        <v>9</v>
      </c>
      <c r="DK77" s="548">
        <f t="shared" si="180"/>
        <v>26.8</v>
      </c>
      <c r="DL77" s="547">
        <f t="shared" si="181"/>
        <v>1.0999999999999996</v>
      </c>
      <c r="DM77" s="548">
        <f t="shared" si="182"/>
        <v>34.200000000000003</v>
      </c>
      <c r="DN77" s="547">
        <f t="shared" si="183"/>
        <v>4.9000000000000004</v>
      </c>
      <c r="DO77" s="548">
        <f t="shared" si="184"/>
        <v>22.6</v>
      </c>
      <c r="DP77" s="547">
        <f t="shared" si="185"/>
        <v>6.1999999999999993</v>
      </c>
      <c r="DQ77" s="548">
        <f t="shared" si="186"/>
        <v>34.799999999999997</v>
      </c>
      <c r="DR77" s="549">
        <f t="shared" si="187"/>
        <v>9</v>
      </c>
      <c r="DS77" s="550">
        <f t="shared" si="188"/>
        <v>16</v>
      </c>
      <c r="DT77" s="549">
        <f t="shared" si="189"/>
        <v>18</v>
      </c>
      <c r="DU77" s="550">
        <f t="shared" si="190"/>
        <v>12</v>
      </c>
      <c r="DV77" s="549">
        <f t="shared" si="191"/>
        <v>11</v>
      </c>
      <c r="DW77" s="550">
        <f t="shared" si="192"/>
        <v>11</v>
      </c>
      <c r="DX77" s="549">
        <f t="shared" si="193"/>
        <v>10</v>
      </c>
      <c r="DY77" s="550">
        <f t="shared" si="194"/>
        <v>10</v>
      </c>
      <c r="DZ77" s="549">
        <f t="shared" si="195"/>
        <v>12</v>
      </c>
      <c r="EA77" s="550">
        <f t="shared" si="196"/>
        <v>11</v>
      </c>
      <c r="EB77" s="549">
        <f t="shared" si="197"/>
        <v>7</v>
      </c>
      <c r="EC77" s="550">
        <f t="shared" si="198"/>
        <v>9</v>
      </c>
      <c r="ED77" s="549">
        <f t="shared" si="199"/>
        <v>12</v>
      </c>
      <c r="EE77" s="550">
        <f t="shared" si="200"/>
        <v>14</v>
      </c>
      <c r="EF77" s="549">
        <f t="shared" si="201"/>
        <v>12</v>
      </c>
      <c r="EG77" s="550">
        <f t="shared" si="202"/>
        <v>11</v>
      </c>
      <c r="EH77" s="549">
        <f t="shared" si="203"/>
        <v>8</v>
      </c>
      <c r="EI77" s="550">
        <f t="shared" si="204"/>
        <v>6</v>
      </c>
      <c r="EJ77" s="549">
        <f t="shared" si="205"/>
        <v>9</v>
      </c>
      <c r="EK77" s="550">
        <f t="shared" si="206"/>
        <v>6</v>
      </c>
      <c r="EL77" s="697">
        <f t="shared" si="207"/>
        <v>0</v>
      </c>
      <c r="EM77" s="698">
        <f t="shared" si="208"/>
        <v>0</v>
      </c>
      <c r="EN77" s="699">
        <f t="shared" si="209"/>
        <v>0</v>
      </c>
      <c r="EO77" s="698">
        <f t="shared" si="210"/>
        <v>0</v>
      </c>
      <c r="EP77" s="699">
        <f t="shared" si="211"/>
        <v>0</v>
      </c>
      <c r="EQ77" s="698">
        <f t="shared" si="212"/>
        <v>0</v>
      </c>
      <c r="ER77" s="699">
        <f t="shared" si="213"/>
        <v>0</v>
      </c>
      <c r="ES77" s="698">
        <f t="shared" si="214"/>
        <v>0</v>
      </c>
      <c r="ET77" s="699">
        <f t="shared" si="215"/>
        <v>0</v>
      </c>
      <c r="EU77" s="698">
        <f t="shared" si="216"/>
        <v>0</v>
      </c>
      <c r="EV77" s="699">
        <f t="shared" si="217"/>
        <v>0</v>
      </c>
      <c r="EW77" s="698">
        <f t="shared" si="218"/>
        <v>0</v>
      </c>
      <c r="EX77" s="699">
        <f t="shared" si="219"/>
        <v>0</v>
      </c>
      <c r="EY77" s="698">
        <f t="shared" si="220"/>
        <v>0</v>
      </c>
      <c r="EZ77" s="699">
        <f t="shared" si="221"/>
        <v>0</v>
      </c>
      <c r="FA77" s="698">
        <f t="shared" si="222"/>
        <v>0</v>
      </c>
      <c r="FB77" s="699">
        <f t="shared" si="223"/>
        <v>0</v>
      </c>
      <c r="FC77" s="698">
        <f t="shared" si="224"/>
        <v>0</v>
      </c>
      <c r="FD77" s="699">
        <f t="shared" si="225"/>
        <v>0</v>
      </c>
      <c r="FE77" s="700">
        <f t="shared" si="226"/>
        <v>0</v>
      </c>
      <c r="FU77" s="91" t="str">
        <f>Ст.прогноза!C74</f>
        <v>Южно-Уральская</v>
      </c>
      <c r="FV77" s="91" t="str">
        <f>Ст.прогноза!D74</f>
        <v>Курганский</v>
      </c>
      <c r="FW77" s="117" t="str">
        <f t="shared" si="124"/>
        <v>Курган</v>
      </c>
      <c r="FX77" s="1302">
        <v>55.466999999999999</v>
      </c>
      <c r="FY77" s="1303">
        <v>65.400000000000006</v>
      </c>
      <c r="FZ77" s="1281">
        <f t="shared" si="227"/>
        <v>16.399999999999999</v>
      </c>
      <c r="GA77" s="1281">
        <f t="shared" si="125"/>
        <v>22.4</v>
      </c>
    </row>
    <row r="78" spans="1:183" x14ac:dyDescent="0.25">
      <c r="A78" s="198" t="s">
        <v>1181</v>
      </c>
      <c r="B78" s="229" t="s">
        <v>1173</v>
      </c>
      <c r="C78" s="237">
        <v>0</v>
      </c>
      <c r="D78" s="213">
        <v>0</v>
      </c>
      <c r="E78" s="213">
        <v>0</v>
      </c>
      <c r="F78" s="213">
        <v>0</v>
      </c>
      <c r="G78" s="213">
        <v>0</v>
      </c>
      <c r="H78" s="213">
        <v>0</v>
      </c>
      <c r="I78" s="213">
        <v>0</v>
      </c>
      <c r="J78" s="213">
        <v>0</v>
      </c>
      <c r="K78" s="213">
        <v>0</v>
      </c>
      <c r="L78" s="213">
        <v>0</v>
      </c>
      <c r="M78" s="213">
        <v>0</v>
      </c>
      <c r="N78" s="213">
        <v>0</v>
      </c>
      <c r="O78" s="213">
        <v>0</v>
      </c>
      <c r="P78" s="213">
        <v>0</v>
      </c>
      <c r="Q78" s="213">
        <v>0</v>
      </c>
      <c r="R78" s="213">
        <v>0</v>
      </c>
      <c r="S78" s="213">
        <v>0</v>
      </c>
      <c r="T78" s="213">
        <v>0</v>
      </c>
      <c r="U78" s="213">
        <v>0</v>
      </c>
      <c r="V78" s="214">
        <v>0</v>
      </c>
      <c r="X78" s="369" t="s">
        <v>2149</v>
      </c>
      <c r="Y78" s="379" t="s">
        <v>1177</v>
      </c>
      <c r="Z78" s="380">
        <v>0</v>
      </c>
      <c r="AA78" s="381">
        <v>0</v>
      </c>
      <c r="AB78" s="381">
        <v>0</v>
      </c>
      <c r="AC78" s="381">
        <v>0</v>
      </c>
      <c r="AD78" s="381">
        <v>0</v>
      </c>
      <c r="AE78" s="381">
        <v>0</v>
      </c>
      <c r="AF78" s="381">
        <v>0</v>
      </c>
      <c r="AG78" s="381">
        <v>0</v>
      </c>
      <c r="AH78" s="381">
        <v>0</v>
      </c>
      <c r="AI78" s="382">
        <v>0</v>
      </c>
      <c r="AK78" s="1122">
        <f t="shared" si="126"/>
        <v>43682.958333333336</v>
      </c>
      <c r="AM78" s="517">
        <v>78</v>
      </c>
      <c r="AN78" s="543">
        <f>Ст.прогноза!B75</f>
        <v>73</v>
      </c>
      <c r="AO78" s="117" t="str">
        <f>Ст.прогноза!E75</f>
        <v>Петропавловск</v>
      </c>
      <c r="AP78" s="631" t="str">
        <f t="shared" si="229"/>
        <v/>
      </c>
      <c r="AQ78" s="632" t="str">
        <f t="shared" si="229"/>
        <v/>
      </c>
      <c r="AR78" s="631" t="str">
        <f t="shared" si="229"/>
        <v/>
      </c>
      <c r="AS78" s="632" t="str">
        <f t="shared" si="229"/>
        <v/>
      </c>
      <c r="AT78" s="631" t="str">
        <f t="shared" si="229"/>
        <v/>
      </c>
      <c r="AU78" s="632" t="str">
        <f t="shared" si="229"/>
        <v/>
      </c>
      <c r="AV78" s="631" t="str">
        <f t="shared" si="229"/>
        <v>·</v>
      </c>
      <c r="AW78" s="632" t="str">
        <f t="shared" si="229"/>
        <v>·</v>
      </c>
      <c r="AX78" s="631" t="str">
        <f t="shared" si="228"/>
        <v/>
      </c>
      <c r="AY78" s="632" t="str">
        <f t="shared" si="228"/>
        <v>·</v>
      </c>
      <c r="AZ78" s="631" t="str">
        <f t="shared" si="228"/>
        <v/>
      </c>
      <c r="BA78" s="632" t="str">
        <f t="shared" si="228"/>
        <v>·</v>
      </c>
      <c r="BB78" s="631" t="str">
        <f t="shared" si="228"/>
        <v>·</v>
      </c>
      <c r="BC78" s="632" t="str">
        <f t="shared" si="230"/>
        <v>··</v>
      </c>
      <c r="BD78" s="631" t="str">
        <f t="shared" si="230"/>
        <v>·</v>
      </c>
      <c r="BE78" s="632" t="str">
        <f t="shared" si="120"/>
        <v>·</v>
      </c>
      <c r="BF78" s="631" t="str">
        <f t="shared" si="121"/>
        <v/>
      </c>
      <c r="BG78" s="632" t="str">
        <f t="shared" si="121"/>
        <v>··</v>
      </c>
      <c r="BH78" s="631" t="str">
        <f t="shared" si="121"/>
        <v/>
      </c>
      <c r="BI78" s="632" t="str">
        <f t="shared" si="121"/>
        <v/>
      </c>
      <c r="BJ78" s="544">
        <f t="shared" si="127"/>
        <v>0</v>
      </c>
      <c r="BK78" s="545">
        <f t="shared" si="128"/>
        <v>0</v>
      </c>
      <c r="BL78" s="544">
        <f t="shared" si="129"/>
        <v>0</v>
      </c>
      <c r="BM78" s="545">
        <f t="shared" si="130"/>
        <v>0</v>
      </c>
      <c r="BN78" s="544">
        <f t="shared" si="131"/>
        <v>0</v>
      </c>
      <c r="BO78" s="545">
        <f t="shared" si="132"/>
        <v>0</v>
      </c>
      <c r="BP78" s="544">
        <f t="shared" si="133"/>
        <v>1</v>
      </c>
      <c r="BQ78" s="545">
        <f t="shared" si="134"/>
        <v>2</v>
      </c>
      <c r="BR78" s="544">
        <f t="shared" si="135"/>
        <v>0</v>
      </c>
      <c r="BS78" s="545">
        <f t="shared" si="136"/>
        <v>1</v>
      </c>
      <c r="BT78" s="544">
        <f t="shared" si="137"/>
        <v>0</v>
      </c>
      <c r="BU78" s="545">
        <f t="shared" si="138"/>
        <v>1</v>
      </c>
      <c r="BV78" s="544">
        <f t="shared" si="139"/>
        <v>1</v>
      </c>
      <c r="BW78" s="545">
        <f t="shared" si="140"/>
        <v>5</v>
      </c>
      <c r="BX78" s="544">
        <f t="shared" si="141"/>
        <v>2</v>
      </c>
      <c r="BY78" s="545">
        <f t="shared" si="142"/>
        <v>2</v>
      </c>
      <c r="BZ78" s="544">
        <f t="shared" si="143"/>
        <v>0</v>
      </c>
      <c r="CA78" s="545">
        <f t="shared" si="144"/>
        <v>3</v>
      </c>
      <c r="CB78" s="544">
        <f t="shared" si="145"/>
        <v>0</v>
      </c>
      <c r="CC78" s="546">
        <f t="shared" si="146"/>
        <v>0</v>
      </c>
      <c r="CD78" s="547">
        <f t="shared" si="147"/>
        <v>8.3000000000000007</v>
      </c>
      <c r="CE78" s="548">
        <f t="shared" si="148"/>
        <v>22.5</v>
      </c>
      <c r="CF78" s="547">
        <f t="shared" si="149"/>
        <v>10.6</v>
      </c>
      <c r="CG78" s="548">
        <f t="shared" si="150"/>
        <v>23</v>
      </c>
      <c r="CH78" s="547">
        <f t="shared" si="151"/>
        <v>7.3000000000000007</v>
      </c>
      <c r="CI78" s="548">
        <f t="shared" si="152"/>
        <v>22.3</v>
      </c>
      <c r="CJ78" s="547">
        <f t="shared" si="153"/>
        <v>7.1999999999999993</v>
      </c>
      <c r="CK78" s="548">
        <f t="shared" si="154"/>
        <v>17.3</v>
      </c>
      <c r="CL78" s="547">
        <f t="shared" si="155"/>
        <v>5</v>
      </c>
      <c r="CM78" s="548">
        <f t="shared" si="156"/>
        <v>20.399999999999999</v>
      </c>
      <c r="CN78" s="547">
        <f t="shared" si="157"/>
        <v>7.6</v>
      </c>
      <c r="CO78" s="548">
        <f t="shared" si="158"/>
        <v>26.9</v>
      </c>
      <c r="CP78" s="547">
        <f t="shared" si="159"/>
        <v>13.600000000000001</v>
      </c>
      <c r="CQ78" s="548">
        <f t="shared" si="160"/>
        <v>20.3</v>
      </c>
      <c r="CR78" s="547">
        <f t="shared" si="161"/>
        <v>12.3</v>
      </c>
      <c r="CS78" s="548">
        <f t="shared" si="162"/>
        <v>15.5</v>
      </c>
      <c r="CT78" s="547">
        <f t="shared" si="163"/>
        <v>5.6999999999999993</v>
      </c>
      <c r="CU78" s="548">
        <f t="shared" si="164"/>
        <v>19.3</v>
      </c>
      <c r="CV78" s="547">
        <f t="shared" si="165"/>
        <v>7.5</v>
      </c>
      <c r="CW78" s="548">
        <f t="shared" si="166"/>
        <v>20.6</v>
      </c>
      <c r="CX78" s="547">
        <f t="shared" si="167"/>
        <v>6.3000000000000007</v>
      </c>
      <c r="CY78" s="548">
        <f t="shared" si="168"/>
        <v>32.5</v>
      </c>
      <c r="CZ78" s="547">
        <f t="shared" si="169"/>
        <v>8.6</v>
      </c>
      <c r="DA78" s="548">
        <f t="shared" si="170"/>
        <v>30</v>
      </c>
      <c r="DB78" s="547">
        <f t="shared" si="171"/>
        <v>5.3000000000000007</v>
      </c>
      <c r="DC78" s="548">
        <f t="shared" si="172"/>
        <v>37.299999999999997</v>
      </c>
      <c r="DD78" s="547">
        <f t="shared" si="173"/>
        <v>5.1999999999999993</v>
      </c>
      <c r="DE78" s="548">
        <f t="shared" si="174"/>
        <v>23.3</v>
      </c>
      <c r="DF78" s="547">
        <f t="shared" si="175"/>
        <v>3</v>
      </c>
      <c r="DG78" s="548">
        <f t="shared" si="176"/>
        <v>29</v>
      </c>
      <c r="DH78" s="547">
        <f t="shared" si="177"/>
        <v>5.6</v>
      </c>
      <c r="DI78" s="548">
        <f t="shared" si="178"/>
        <v>37.9</v>
      </c>
      <c r="DJ78" s="547">
        <f t="shared" si="179"/>
        <v>11.600000000000001</v>
      </c>
      <c r="DK78" s="548">
        <f t="shared" si="180"/>
        <v>24.3</v>
      </c>
      <c r="DL78" s="547">
        <f t="shared" si="181"/>
        <v>10.3</v>
      </c>
      <c r="DM78" s="548">
        <f t="shared" si="182"/>
        <v>25.5</v>
      </c>
      <c r="DN78" s="547">
        <f t="shared" si="183"/>
        <v>3.6999999999999993</v>
      </c>
      <c r="DO78" s="548">
        <f t="shared" si="184"/>
        <v>26.3</v>
      </c>
      <c r="DP78" s="547">
        <f t="shared" si="185"/>
        <v>5.5</v>
      </c>
      <c r="DQ78" s="548">
        <f t="shared" si="186"/>
        <v>31.6</v>
      </c>
      <c r="DR78" s="549">
        <f t="shared" si="187"/>
        <v>3</v>
      </c>
      <c r="DS78" s="550">
        <f t="shared" si="188"/>
        <v>5</v>
      </c>
      <c r="DT78" s="549">
        <f t="shared" si="189"/>
        <v>11</v>
      </c>
      <c r="DU78" s="550">
        <f t="shared" si="190"/>
        <v>12</v>
      </c>
      <c r="DV78" s="549">
        <f t="shared" si="191"/>
        <v>11</v>
      </c>
      <c r="DW78" s="550">
        <f t="shared" si="192"/>
        <v>11</v>
      </c>
      <c r="DX78" s="549">
        <f t="shared" si="193"/>
        <v>7</v>
      </c>
      <c r="DY78" s="550">
        <f t="shared" si="194"/>
        <v>9</v>
      </c>
      <c r="DZ78" s="549">
        <f t="shared" si="195"/>
        <v>11</v>
      </c>
      <c r="EA78" s="550">
        <f t="shared" si="196"/>
        <v>11</v>
      </c>
      <c r="EB78" s="549">
        <f t="shared" si="197"/>
        <v>7</v>
      </c>
      <c r="EC78" s="550">
        <f t="shared" si="198"/>
        <v>9</v>
      </c>
      <c r="ED78" s="549">
        <f t="shared" si="199"/>
        <v>10</v>
      </c>
      <c r="EE78" s="550">
        <f t="shared" si="200"/>
        <v>9</v>
      </c>
      <c r="EF78" s="549">
        <f t="shared" si="201"/>
        <v>9</v>
      </c>
      <c r="EG78" s="550">
        <f t="shared" si="202"/>
        <v>9</v>
      </c>
      <c r="EH78" s="549">
        <f t="shared" si="203"/>
        <v>10</v>
      </c>
      <c r="EI78" s="550">
        <f t="shared" si="204"/>
        <v>10</v>
      </c>
      <c r="EJ78" s="549">
        <f t="shared" si="205"/>
        <v>8</v>
      </c>
      <c r="EK78" s="550">
        <f t="shared" si="206"/>
        <v>7</v>
      </c>
      <c r="EL78" s="697">
        <f t="shared" si="207"/>
        <v>0</v>
      </c>
      <c r="EM78" s="698">
        <f t="shared" si="208"/>
        <v>0</v>
      </c>
      <c r="EN78" s="699">
        <f t="shared" si="209"/>
        <v>0</v>
      </c>
      <c r="EO78" s="698">
        <f t="shared" si="210"/>
        <v>0</v>
      </c>
      <c r="EP78" s="699">
        <f t="shared" si="211"/>
        <v>0</v>
      </c>
      <c r="EQ78" s="698">
        <f t="shared" si="212"/>
        <v>0</v>
      </c>
      <c r="ER78" s="699">
        <f t="shared" si="213"/>
        <v>0</v>
      </c>
      <c r="ES78" s="698">
        <f t="shared" si="214"/>
        <v>0</v>
      </c>
      <c r="ET78" s="699">
        <f t="shared" si="215"/>
        <v>0</v>
      </c>
      <c r="EU78" s="698">
        <f t="shared" si="216"/>
        <v>0</v>
      </c>
      <c r="EV78" s="699">
        <f t="shared" si="217"/>
        <v>0</v>
      </c>
      <c r="EW78" s="698">
        <f t="shared" si="218"/>
        <v>0</v>
      </c>
      <c r="EX78" s="699">
        <f t="shared" si="219"/>
        <v>0</v>
      </c>
      <c r="EY78" s="698">
        <f t="shared" si="220"/>
        <v>0</v>
      </c>
      <c r="EZ78" s="699">
        <f t="shared" si="221"/>
        <v>0</v>
      </c>
      <c r="FA78" s="698">
        <f t="shared" si="222"/>
        <v>0</v>
      </c>
      <c r="FB78" s="699">
        <f t="shared" si="223"/>
        <v>0</v>
      </c>
      <c r="FC78" s="698">
        <f t="shared" si="224"/>
        <v>0</v>
      </c>
      <c r="FD78" s="699">
        <f t="shared" si="225"/>
        <v>0</v>
      </c>
      <c r="FE78" s="700">
        <f t="shared" si="226"/>
        <v>0</v>
      </c>
      <c r="FU78" s="91" t="str">
        <f>Ст.прогноза!C75</f>
        <v>Южно-Уральская</v>
      </c>
      <c r="FV78" s="91" t="str">
        <f>Ст.прогноза!D75</f>
        <v>Петропавловское</v>
      </c>
      <c r="FW78" s="117" t="str">
        <f t="shared" si="124"/>
        <v>Петропавловск</v>
      </c>
      <c r="FX78" s="1302">
        <v>54.53</v>
      </c>
      <c r="FY78" s="1303">
        <v>69.099999999999994</v>
      </c>
      <c r="FZ78" s="1281">
        <f t="shared" si="227"/>
        <v>17.3</v>
      </c>
      <c r="GA78" s="1281">
        <f t="shared" si="125"/>
        <v>23.3</v>
      </c>
    </row>
    <row r="79" spans="1:183" x14ac:dyDescent="0.25">
      <c r="A79" s="198" t="s">
        <v>2148</v>
      </c>
      <c r="B79" s="378" t="s">
        <v>1175</v>
      </c>
      <c r="C79" s="235">
        <v>0</v>
      </c>
      <c r="D79" s="206">
        <v>0</v>
      </c>
      <c r="E79" s="206">
        <v>0</v>
      </c>
      <c r="F79" s="206">
        <v>0</v>
      </c>
      <c r="G79" s="206">
        <v>0</v>
      </c>
      <c r="H79" s="206">
        <v>0</v>
      </c>
      <c r="I79" s="206">
        <v>0</v>
      </c>
      <c r="J79" s="206">
        <v>0</v>
      </c>
      <c r="K79" s="206">
        <v>0</v>
      </c>
      <c r="L79" s="206">
        <v>0</v>
      </c>
      <c r="M79" s="206">
        <v>0</v>
      </c>
      <c r="N79" s="206">
        <v>0</v>
      </c>
      <c r="O79" s="206">
        <v>0</v>
      </c>
      <c r="P79" s="206">
        <v>0</v>
      </c>
      <c r="Q79" s="206">
        <v>0</v>
      </c>
      <c r="R79" s="206">
        <v>0</v>
      </c>
      <c r="S79" s="206">
        <v>0</v>
      </c>
      <c r="T79" s="206">
        <v>0</v>
      </c>
      <c r="U79" s="206">
        <v>0</v>
      </c>
      <c r="V79" s="207">
        <v>0</v>
      </c>
      <c r="AK79" s="1122">
        <f t="shared" si="126"/>
        <v>43682.958333333336</v>
      </c>
      <c r="AM79" s="517">
        <v>79</v>
      </c>
      <c r="AN79" s="543">
        <f>Ст.прогноза!B76</f>
        <v>74</v>
      </c>
      <c r="AO79" s="117" t="str">
        <f>Ст.прогноза!E76</f>
        <v>Оренбург</v>
      </c>
      <c r="AP79" s="631" t="str">
        <f t="shared" si="229"/>
        <v/>
      </c>
      <c r="AQ79" s="632" t="str">
        <f t="shared" si="229"/>
        <v>·</v>
      </c>
      <c r="AR79" s="631" t="str">
        <f t="shared" si="229"/>
        <v/>
      </c>
      <c r="AS79" s="632" t="str">
        <f t="shared" si="229"/>
        <v/>
      </c>
      <c r="AT79" s="631" t="str">
        <f t="shared" si="229"/>
        <v/>
      </c>
      <c r="AU79" s="632" t="str">
        <f t="shared" si="229"/>
        <v/>
      </c>
      <c r="AV79" s="631" t="str">
        <f t="shared" si="229"/>
        <v/>
      </c>
      <c r="AW79" s="632" t="str">
        <f t="shared" si="229"/>
        <v/>
      </c>
      <c r="AX79" s="631" t="str">
        <f t="shared" si="228"/>
        <v>·</v>
      </c>
      <c r="AY79" s="632" t="str">
        <f t="shared" si="228"/>
        <v/>
      </c>
      <c r="AZ79" s="631" t="str">
        <f t="shared" si="228"/>
        <v/>
      </c>
      <c r="BA79" s="632" t="str">
        <f t="shared" si="228"/>
        <v>·</v>
      </c>
      <c r="BB79" s="631" t="str">
        <f t="shared" si="228"/>
        <v/>
      </c>
      <c r="BC79" s="632" t="str">
        <f t="shared" si="230"/>
        <v/>
      </c>
      <c r="BD79" s="631" t="str">
        <f t="shared" si="230"/>
        <v/>
      </c>
      <c r="BE79" s="632" t="str">
        <f t="shared" si="120"/>
        <v/>
      </c>
      <c r="BF79" s="631" t="str">
        <f t="shared" si="121"/>
        <v>·</v>
      </c>
      <c r="BG79" s="632" t="str">
        <f t="shared" si="121"/>
        <v/>
      </c>
      <c r="BH79" s="631" t="str">
        <f t="shared" si="121"/>
        <v/>
      </c>
      <c r="BI79" s="632" t="str">
        <f t="shared" si="121"/>
        <v/>
      </c>
      <c r="BJ79" s="544">
        <f t="shared" si="127"/>
        <v>0</v>
      </c>
      <c r="BK79" s="545">
        <f t="shared" si="128"/>
        <v>2</v>
      </c>
      <c r="BL79" s="544">
        <f t="shared" si="129"/>
        <v>0</v>
      </c>
      <c r="BM79" s="545">
        <f t="shared" si="130"/>
        <v>0</v>
      </c>
      <c r="BN79" s="544">
        <f t="shared" si="131"/>
        <v>0</v>
      </c>
      <c r="BO79" s="545">
        <f t="shared" si="132"/>
        <v>0</v>
      </c>
      <c r="BP79" s="544">
        <f t="shared" si="133"/>
        <v>0</v>
      </c>
      <c r="BQ79" s="545">
        <f t="shared" si="134"/>
        <v>0</v>
      </c>
      <c r="BR79" s="544">
        <f t="shared" si="135"/>
        <v>1</v>
      </c>
      <c r="BS79" s="545">
        <f t="shared" si="136"/>
        <v>0</v>
      </c>
      <c r="BT79" s="544">
        <f t="shared" si="137"/>
        <v>0</v>
      </c>
      <c r="BU79" s="545">
        <f t="shared" si="138"/>
        <v>2</v>
      </c>
      <c r="BV79" s="544">
        <f t="shared" si="139"/>
        <v>0</v>
      </c>
      <c r="BW79" s="545">
        <f t="shared" si="140"/>
        <v>0</v>
      </c>
      <c r="BX79" s="544">
        <f t="shared" si="141"/>
        <v>0</v>
      </c>
      <c r="BY79" s="545">
        <f t="shared" si="142"/>
        <v>0</v>
      </c>
      <c r="BZ79" s="544">
        <f t="shared" si="143"/>
        <v>1</v>
      </c>
      <c r="CA79" s="545">
        <f t="shared" si="144"/>
        <v>0</v>
      </c>
      <c r="CB79" s="544">
        <f t="shared" si="145"/>
        <v>0</v>
      </c>
      <c r="CC79" s="546">
        <f t="shared" si="146"/>
        <v>0</v>
      </c>
      <c r="CD79" s="547">
        <f t="shared" si="147"/>
        <v>14.4</v>
      </c>
      <c r="CE79" s="548">
        <f t="shared" si="148"/>
        <v>25.3</v>
      </c>
      <c r="CF79" s="547">
        <f t="shared" si="149"/>
        <v>9.6</v>
      </c>
      <c r="CG79" s="548">
        <f t="shared" si="150"/>
        <v>21.6</v>
      </c>
      <c r="CH79" s="547">
        <f t="shared" si="151"/>
        <v>8.1</v>
      </c>
      <c r="CI79" s="548">
        <f t="shared" si="152"/>
        <v>23.4</v>
      </c>
      <c r="CJ79" s="547">
        <f t="shared" si="153"/>
        <v>8.6</v>
      </c>
      <c r="CK79" s="548">
        <f t="shared" si="154"/>
        <v>26.1</v>
      </c>
      <c r="CL79" s="547">
        <f t="shared" si="155"/>
        <v>17.2</v>
      </c>
      <c r="CM79" s="548">
        <f t="shared" si="156"/>
        <v>30.6</v>
      </c>
      <c r="CN79" s="547">
        <f t="shared" si="157"/>
        <v>16.399999999999999</v>
      </c>
      <c r="CO79" s="548">
        <f t="shared" si="158"/>
        <v>22.2</v>
      </c>
      <c r="CP79" s="547">
        <f t="shared" si="159"/>
        <v>10.1</v>
      </c>
      <c r="CQ79" s="548">
        <f t="shared" si="160"/>
        <v>21.5</v>
      </c>
      <c r="CR79" s="547">
        <f t="shared" si="161"/>
        <v>10.9</v>
      </c>
      <c r="CS79" s="548">
        <f t="shared" si="162"/>
        <v>24.6</v>
      </c>
      <c r="CT79" s="547">
        <f t="shared" si="163"/>
        <v>10.6</v>
      </c>
      <c r="CU79" s="548">
        <f t="shared" si="164"/>
        <v>26.3</v>
      </c>
      <c r="CV79" s="547">
        <f t="shared" si="165"/>
        <v>9</v>
      </c>
      <c r="CW79" s="548">
        <f t="shared" si="166"/>
        <v>23.8</v>
      </c>
      <c r="CX79" s="547">
        <f t="shared" si="167"/>
        <v>12.4</v>
      </c>
      <c r="CY79" s="548">
        <f t="shared" si="168"/>
        <v>32.299999999999997</v>
      </c>
      <c r="CZ79" s="547">
        <f t="shared" si="169"/>
        <v>7.6</v>
      </c>
      <c r="DA79" s="548">
        <f t="shared" si="170"/>
        <v>35.6</v>
      </c>
      <c r="DB79" s="547">
        <f t="shared" si="171"/>
        <v>6.1</v>
      </c>
      <c r="DC79" s="548">
        <f t="shared" si="172"/>
        <v>37.4</v>
      </c>
      <c r="DD79" s="547">
        <f t="shared" si="173"/>
        <v>6.6</v>
      </c>
      <c r="DE79" s="548">
        <f t="shared" si="174"/>
        <v>41.1</v>
      </c>
      <c r="DF79" s="547">
        <f t="shared" si="175"/>
        <v>15.2</v>
      </c>
      <c r="DG79" s="548">
        <f t="shared" si="176"/>
        <v>45.6</v>
      </c>
      <c r="DH79" s="547">
        <f t="shared" si="177"/>
        <v>14.399999999999999</v>
      </c>
      <c r="DI79" s="548">
        <f t="shared" si="178"/>
        <v>32.200000000000003</v>
      </c>
      <c r="DJ79" s="547">
        <f t="shared" si="179"/>
        <v>8.1</v>
      </c>
      <c r="DK79" s="548">
        <f t="shared" si="180"/>
        <v>35.5</v>
      </c>
      <c r="DL79" s="547">
        <f t="shared" si="181"/>
        <v>8.9</v>
      </c>
      <c r="DM79" s="548">
        <f t="shared" si="182"/>
        <v>38.6</v>
      </c>
      <c r="DN79" s="547">
        <f t="shared" si="183"/>
        <v>8.6</v>
      </c>
      <c r="DO79" s="548">
        <f t="shared" si="184"/>
        <v>41.3</v>
      </c>
      <c r="DP79" s="547">
        <f t="shared" si="185"/>
        <v>7</v>
      </c>
      <c r="DQ79" s="548">
        <f t="shared" si="186"/>
        <v>34.799999999999997</v>
      </c>
      <c r="DR79" s="549">
        <f t="shared" si="187"/>
        <v>12</v>
      </c>
      <c r="DS79" s="550">
        <f t="shared" si="188"/>
        <v>18</v>
      </c>
      <c r="DT79" s="549">
        <f t="shared" si="189"/>
        <v>14</v>
      </c>
      <c r="DU79" s="550">
        <f t="shared" si="190"/>
        <v>14</v>
      </c>
      <c r="DV79" s="549">
        <f t="shared" si="191"/>
        <v>11</v>
      </c>
      <c r="DW79" s="550">
        <f t="shared" si="192"/>
        <v>12</v>
      </c>
      <c r="DX79" s="549">
        <f t="shared" si="193"/>
        <v>9</v>
      </c>
      <c r="DY79" s="550">
        <f t="shared" si="194"/>
        <v>10</v>
      </c>
      <c r="DZ79" s="549">
        <f t="shared" si="195"/>
        <v>12</v>
      </c>
      <c r="EA79" s="550">
        <f t="shared" si="196"/>
        <v>14</v>
      </c>
      <c r="EB79" s="549">
        <f t="shared" si="197"/>
        <v>10</v>
      </c>
      <c r="EC79" s="550">
        <f t="shared" si="198"/>
        <v>13</v>
      </c>
      <c r="ED79" s="549">
        <f t="shared" si="199"/>
        <v>10</v>
      </c>
      <c r="EE79" s="550">
        <f t="shared" si="200"/>
        <v>8</v>
      </c>
      <c r="EF79" s="549">
        <f t="shared" si="201"/>
        <v>4</v>
      </c>
      <c r="EG79" s="550">
        <f t="shared" si="202"/>
        <v>8</v>
      </c>
      <c r="EH79" s="549">
        <f t="shared" si="203"/>
        <v>9</v>
      </c>
      <c r="EI79" s="550">
        <f t="shared" si="204"/>
        <v>11</v>
      </c>
      <c r="EJ79" s="549">
        <f t="shared" si="205"/>
        <v>5</v>
      </c>
      <c r="EK79" s="550">
        <f t="shared" si="206"/>
        <v>4</v>
      </c>
      <c r="EL79" s="697">
        <f t="shared" si="207"/>
        <v>0</v>
      </c>
      <c r="EM79" s="698">
        <f t="shared" si="208"/>
        <v>0</v>
      </c>
      <c r="EN79" s="699">
        <f t="shared" si="209"/>
        <v>0</v>
      </c>
      <c r="EO79" s="698">
        <f t="shared" si="210"/>
        <v>0</v>
      </c>
      <c r="EP79" s="699">
        <f t="shared" si="211"/>
        <v>0</v>
      </c>
      <c r="EQ79" s="698">
        <f t="shared" si="212"/>
        <v>0</v>
      </c>
      <c r="ER79" s="699">
        <f t="shared" si="213"/>
        <v>0</v>
      </c>
      <c r="ES79" s="698">
        <f t="shared" si="214"/>
        <v>0</v>
      </c>
      <c r="ET79" s="699">
        <f t="shared" si="215"/>
        <v>0</v>
      </c>
      <c r="EU79" s="698">
        <f t="shared" si="216"/>
        <v>0</v>
      </c>
      <c r="EV79" s="699">
        <f t="shared" si="217"/>
        <v>0</v>
      </c>
      <c r="EW79" s="698">
        <f t="shared" si="218"/>
        <v>0</v>
      </c>
      <c r="EX79" s="699">
        <f t="shared" si="219"/>
        <v>0</v>
      </c>
      <c r="EY79" s="698">
        <f t="shared" si="220"/>
        <v>0</v>
      </c>
      <c r="EZ79" s="699">
        <f t="shared" si="221"/>
        <v>0</v>
      </c>
      <c r="FA79" s="698">
        <f t="shared" si="222"/>
        <v>0</v>
      </c>
      <c r="FB79" s="699">
        <f t="shared" si="223"/>
        <v>0</v>
      </c>
      <c r="FC79" s="698">
        <f t="shared" si="224"/>
        <v>0</v>
      </c>
      <c r="FD79" s="699">
        <f t="shared" si="225"/>
        <v>0</v>
      </c>
      <c r="FE79" s="700">
        <f t="shared" si="226"/>
        <v>0</v>
      </c>
      <c r="FU79" s="91" t="str">
        <f>Ст.прогноза!C76</f>
        <v>Южно-Уральская</v>
      </c>
      <c r="FV79" s="91" t="str">
        <f>Ст.прогноза!D76</f>
        <v>Оренбургский</v>
      </c>
      <c r="FW79" s="117" t="str">
        <f t="shared" si="124"/>
        <v>Оренбург</v>
      </c>
      <c r="FX79" s="1302">
        <v>51.683</v>
      </c>
      <c r="FY79" s="1303">
        <v>55.1</v>
      </c>
      <c r="FZ79" s="1281">
        <f t="shared" si="227"/>
        <v>26.1</v>
      </c>
      <c r="GA79" s="1281">
        <f t="shared" si="125"/>
        <v>41.1</v>
      </c>
    </row>
    <row r="80" spans="1:183" x14ac:dyDescent="0.25">
      <c r="A80" s="198" t="s">
        <v>2149</v>
      </c>
      <c r="B80" s="383" t="s">
        <v>1177</v>
      </c>
      <c r="C80" s="237">
        <v>0</v>
      </c>
      <c r="D80" s="213">
        <v>0</v>
      </c>
      <c r="E80" s="213">
        <v>0</v>
      </c>
      <c r="F80" s="213">
        <v>0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>
        <v>0</v>
      </c>
      <c r="M80" s="213">
        <v>0</v>
      </c>
      <c r="N80" s="213">
        <v>0</v>
      </c>
      <c r="O80" s="213">
        <v>0</v>
      </c>
      <c r="P80" s="213">
        <v>0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AK80" s="1122">
        <f t="shared" si="126"/>
        <v>43682.958333333336</v>
      </c>
      <c r="AM80" s="517">
        <v>80</v>
      </c>
      <c r="AN80" s="543">
        <f>Ст.прогноза!B77</f>
        <v>75</v>
      </c>
      <c r="AO80" s="117" t="str">
        <f>Ст.прогноза!E77</f>
        <v>Орск</v>
      </c>
      <c r="AP80" s="631" t="str">
        <f t="shared" si="229"/>
        <v/>
      </c>
      <c r="AQ80" s="632" t="str">
        <f t="shared" si="229"/>
        <v>·</v>
      </c>
      <c r="AR80" s="631" t="str">
        <f t="shared" si="229"/>
        <v>·</v>
      </c>
      <c r="AS80" s="632" t="str">
        <f t="shared" si="229"/>
        <v/>
      </c>
      <c r="AT80" s="631" t="str">
        <f t="shared" si="229"/>
        <v/>
      </c>
      <c r="AU80" s="632" t="str">
        <f t="shared" si="229"/>
        <v/>
      </c>
      <c r="AV80" s="631" t="str">
        <f t="shared" si="229"/>
        <v/>
      </c>
      <c r="AW80" s="632" t="str">
        <f t="shared" si="229"/>
        <v/>
      </c>
      <c r="AX80" s="631" t="str">
        <f t="shared" si="228"/>
        <v/>
      </c>
      <c r="AY80" s="632" t="str">
        <f t="shared" si="228"/>
        <v/>
      </c>
      <c r="AZ80" s="631" t="str">
        <f t="shared" si="228"/>
        <v/>
      </c>
      <c r="BA80" s="632" t="str">
        <f t="shared" si="228"/>
        <v/>
      </c>
      <c r="BB80" s="631" t="str">
        <f t="shared" si="228"/>
        <v>·</v>
      </c>
      <c r="BC80" s="632" t="str">
        <f t="shared" si="230"/>
        <v/>
      </c>
      <c r="BD80" s="631" t="str">
        <f t="shared" si="230"/>
        <v/>
      </c>
      <c r="BE80" s="632" t="str">
        <f t="shared" si="120"/>
        <v/>
      </c>
      <c r="BF80" s="631" t="str">
        <f t="shared" si="121"/>
        <v/>
      </c>
      <c r="BG80" s="632" t="str">
        <f t="shared" si="121"/>
        <v/>
      </c>
      <c r="BH80" s="631" t="str">
        <f t="shared" si="121"/>
        <v/>
      </c>
      <c r="BI80" s="632" t="str">
        <f t="shared" si="121"/>
        <v/>
      </c>
      <c r="BJ80" s="544">
        <f t="shared" si="127"/>
        <v>0</v>
      </c>
      <c r="BK80" s="545">
        <f t="shared" si="128"/>
        <v>2</v>
      </c>
      <c r="BL80" s="544">
        <f t="shared" si="129"/>
        <v>1</v>
      </c>
      <c r="BM80" s="545">
        <f t="shared" si="130"/>
        <v>0</v>
      </c>
      <c r="BN80" s="544">
        <f t="shared" si="131"/>
        <v>0</v>
      </c>
      <c r="BO80" s="545">
        <f t="shared" si="132"/>
        <v>0</v>
      </c>
      <c r="BP80" s="544">
        <f t="shared" si="133"/>
        <v>0</v>
      </c>
      <c r="BQ80" s="545">
        <f t="shared" si="134"/>
        <v>0</v>
      </c>
      <c r="BR80" s="544">
        <f t="shared" si="135"/>
        <v>0</v>
      </c>
      <c r="BS80" s="545">
        <f t="shared" si="136"/>
        <v>0</v>
      </c>
      <c r="BT80" s="544">
        <f t="shared" si="137"/>
        <v>0</v>
      </c>
      <c r="BU80" s="545">
        <f t="shared" si="138"/>
        <v>0</v>
      </c>
      <c r="BV80" s="544">
        <f t="shared" si="139"/>
        <v>1</v>
      </c>
      <c r="BW80" s="545">
        <f t="shared" si="140"/>
        <v>0</v>
      </c>
      <c r="BX80" s="544">
        <f t="shared" si="141"/>
        <v>0</v>
      </c>
      <c r="BY80" s="545">
        <f t="shared" si="142"/>
        <v>0</v>
      </c>
      <c r="BZ80" s="544">
        <f t="shared" si="143"/>
        <v>0</v>
      </c>
      <c r="CA80" s="545">
        <f t="shared" si="144"/>
        <v>0</v>
      </c>
      <c r="CB80" s="544">
        <f t="shared" si="145"/>
        <v>0</v>
      </c>
      <c r="CC80" s="546">
        <f t="shared" si="146"/>
        <v>0</v>
      </c>
      <c r="CD80" s="547">
        <f t="shared" si="147"/>
        <v>12.2</v>
      </c>
      <c r="CE80" s="548">
        <f t="shared" si="148"/>
        <v>30.1</v>
      </c>
      <c r="CF80" s="547">
        <f t="shared" si="149"/>
        <v>12.9</v>
      </c>
      <c r="CG80" s="548">
        <f t="shared" si="150"/>
        <v>22.1</v>
      </c>
      <c r="CH80" s="547">
        <f t="shared" si="151"/>
        <v>8.6</v>
      </c>
      <c r="CI80" s="548">
        <f t="shared" si="152"/>
        <v>22.8</v>
      </c>
      <c r="CJ80" s="547">
        <f t="shared" si="153"/>
        <v>8.5</v>
      </c>
      <c r="CK80" s="548">
        <f t="shared" si="154"/>
        <v>24.6</v>
      </c>
      <c r="CL80" s="547">
        <f t="shared" si="155"/>
        <v>12.8</v>
      </c>
      <c r="CM80" s="548">
        <f t="shared" si="156"/>
        <v>26.8</v>
      </c>
      <c r="CN80" s="547">
        <f t="shared" si="157"/>
        <v>16.7</v>
      </c>
      <c r="CO80" s="548">
        <f t="shared" si="158"/>
        <v>33.5</v>
      </c>
      <c r="CP80" s="547">
        <f t="shared" si="159"/>
        <v>15.7</v>
      </c>
      <c r="CQ80" s="548">
        <f t="shared" si="160"/>
        <v>23.3</v>
      </c>
      <c r="CR80" s="547">
        <f t="shared" si="161"/>
        <v>11.4</v>
      </c>
      <c r="CS80" s="548">
        <f t="shared" si="162"/>
        <v>23.5</v>
      </c>
      <c r="CT80" s="547">
        <f t="shared" si="163"/>
        <v>16.2</v>
      </c>
      <c r="CU80" s="548">
        <f t="shared" si="164"/>
        <v>26.3</v>
      </c>
      <c r="CV80" s="547">
        <f t="shared" si="165"/>
        <v>9.9</v>
      </c>
      <c r="CW80" s="548">
        <f t="shared" si="166"/>
        <v>26.5</v>
      </c>
      <c r="CX80" s="547">
        <f t="shared" si="167"/>
        <v>10.199999999999999</v>
      </c>
      <c r="CY80" s="548">
        <f t="shared" si="168"/>
        <v>43.1</v>
      </c>
      <c r="CZ80" s="547">
        <f t="shared" si="169"/>
        <v>10.9</v>
      </c>
      <c r="DA80" s="548">
        <f t="shared" si="170"/>
        <v>37.1</v>
      </c>
      <c r="DB80" s="547">
        <f t="shared" si="171"/>
        <v>6.6</v>
      </c>
      <c r="DC80" s="548">
        <f t="shared" si="172"/>
        <v>36.799999999999997</v>
      </c>
      <c r="DD80" s="547">
        <f t="shared" si="173"/>
        <v>6.5</v>
      </c>
      <c r="DE80" s="548">
        <f t="shared" si="174"/>
        <v>39.6</v>
      </c>
      <c r="DF80" s="547">
        <f t="shared" si="175"/>
        <v>10.8</v>
      </c>
      <c r="DG80" s="548">
        <f t="shared" si="176"/>
        <v>35.5</v>
      </c>
      <c r="DH80" s="547">
        <f t="shared" si="177"/>
        <v>14.7</v>
      </c>
      <c r="DI80" s="548">
        <f t="shared" si="178"/>
        <v>48.5</v>
      </c>
      <c r="DJ80" s="547">
        <f t="shared" si="179"/>
        <v>13.7</v>
      </c>
      <c r="DK80" s="548">
        <f t="shared" si="180"/>
        <v>38.299999999999997</v>
      </c>
      <c r="DL80" s="547">
        <f t="shared" si="181"/>
        <v>9.4</v>
      </c>
      <c r="DM80" s="548">
        <f t="shared" si="182"/>
        <v>38.5</v>
      </c>
      <c r="DN80" s="547">
        <f t="shared" si="183"/>
        <v>14.2</v>
      </c>
      <c r="DO80" s="548">
        <f t="shared" si="184"/>
        <v>41.3</v>
      </c>
      <c r="DP80" s="547">
        <f t="shared" si="185"/>
        <v>7.9</v>
      </c>
      <c r="DQ80" s="548">
        <f t="shared" si="186"/>
        <v>41.5</v>
      </c>
      <c r="DR80" s="549">
        <f t="shared" si="187"/>
        <v>9</v>
      </c>
      <c r="DS80" s="550">
        <f t="shared" si="188"/>
        <v>10</v>
      </c>
      <c r="DT80" s="549">
        <f t="shared" si="189"/>
        <v>15</v>
      </c>
      <c r="DU80" s="550">
        <f t="shared" si="190"/>
        <v>11</v>
      </c>
      <c r="DV80" s="549">
        <f t="shared" si="191"/>
        <v>12</v>
      </c>
      <c r="DW80" s="550">
        <f t="shared" si="192"/>
        <v>14</v>
      </c>
      <c r="DX80" s="549">
        <f t="shared" si="193"/>
        <v>10</v>
      </c>
      <c r="DY80" s="550">
        <f t="shared" si="194"/>
        <v>11</v>
      </c>
      <c r="DZ80" s="549">
        <f t="shared" si="195"/>
        <v>13</v>
      </c>
      <c r="EA80" s="550">
        <f t="shared" si="196"/>
        <v>12</v>
      </c>
      <c r="EB80" s="549">
        <f t="shared" si="197"/>
        <v>13</v>
      </c>
      <c r="EC80" s="550">
        <f t="shared" si="198"/>
        <v>15</v>
      </c>
      <c r="ED80" s="549">
        <f t="shared" si="199"/>
        <v>8</v>
      </c>
      <c r="EE80" s="550">
        <f t="shared" si="200"/>
        <v>11</v>
      </c>
      <c r="EF80" s="549">
        <f t="shared" si="201"/>
        <v>7</v>
      </c>
      <c r="EG80" s="550">
        <f t="shared" si="202"/>
        <v>6</v>
      </c>
      <c r="EH80" s="549">
        <f t="shared" si="203"/>
        <v>11</v>
      </c>
      <c r="EI80" s="550">
        <f t="shared" si="204"/>
        <v>10</v>
      </c>
      <c r="EJ80" s="549">
        <f t="shared" si="205"/>
        <v>7</v>
      </c>
      <c r="EK80" s="550">
        <f t="shared" si="206"/>
        <v>5</v>
      </c>
      <c r="EL80" s="697">
        <f t="shared" si="207"/>
        <v>0</v>
      </c>
      <c r="EM80" s="698">
        <f t="shared" si="208"/>
        <v>0</v>
      </c>
      <c r="EN80" s="699">
        <f t="shared" si="209"/>
        <v>0</v>
      </c>
      <c r="EO80" s="698">
        <f t="shared" si="210"/>
        <v>0</v>
      </c>
      <c r="EP80" s="699">
        <f t="shared" si="211"/>
        <v>0</v>
      </c>
      <c r="EQ80" s="698">
        <f t="shared" si="212"/>
        <v>0</v>
      </c>
      <c r="ER80" s="699">
        <f t="shared" si="213"/>
        <v>0</v>
      </c>
      <c r="ES80" s="698">
        <f t="shared" si="214"/>
        <v>0</v>
      </c>
      <c r="ET80" s="699">
        <f t="shared" si="215"/>
        <v>0</v>
      </c>
      <c r="EU80" s="698">
        <f t="shared" si="216"/>
        <v>0</v>
      </c>
      <c r="EV80" s="699">
        <f t="shared" si="217"/>
        <v>0</v>
      </c>
      <c r="EW80" s="698">
        <f t="shared" si="218"/>
        <v>0</v>
      </c>
      <c r="EX80" s="699">
        <f t="shared" si="219"/>
        <v>0</v>
      </c>
      <c r="EY80" s="698">
        <f t="shared" si="220"/>
        <v>0</v>
      </c>
      <c r="EZ80" s="699">
        <f t="shared" si="221"/>
        <v>0</v>
      </c>
      <c r="FA80" s="698">
        <f t="shared" si="222"/>
        <v>0</v>
      </c>
      <c r="FB80" s="699">
        <f t="shared" si="223"/>
        <v>0</v>
      </c>
      <c r="FC80" s="698">
        <f t="shared" si="224"/>
        <v>0</v>
      </c>
      <c r="FD80" s="699">
        <f t="shared" si="225"/>
        <v>0</v>
      </c>
      <c r="FE80" s="700">
        <f t="shared" si="226"/>
        <v>0</v>
      </c>
      <c r="FU80" s="91" t="str">
        <f>Ст.прогноза!C77</f>
        <v>Южно-Уральская</v>
      </c>
      <c r="FV80" s="91" t="str">
        <f>Ст.прогноза!D77</f>
        <v>Оренбургский</v>
      </c>
      <c r="FW80" s="117" t="str">
        <f t="shared" si="124"/>
        <v>Орск</v>
      </c>
      <c r="FX80" s="1287">
        <v>51.213500000000003</v>
      </c>
      <c r="FY80" s="1288">
        <v>58.619</v>
      </c>
      <c r="FZ80" s="1281">
        <f t="shared" si="227"/>
        <v>24.6</v>
      </c>
      <c r="GA80" s="1281">
        <f t="shared" si="125"/>
        <v>39.6</v>
      </c>
    </row>
    <row r="81" spans="1:203" x14ac:dyDescent="0.25">
      <c r="A81" t="s">
        <v>3417</v>
      </c>
      <c r="B81" t="s">
        <v>3407</v>
      </c>
      <c r="C81">
        <v>7</v>
      </c>
      <c r="D81">
        <v>7</v>
      </c>
      <c r="E81">
        <v>3</v>
      </c>
      <c r="F81">
        <v>0</v>
      </c>
      <c r="G81">
        <v>0</v>
      </c>
      <c r="H81">
        <v>10</v>
      </c>
      <c r="I81">
        <v>10</v>
      </c>
      <c r="J81">
        <v>2</v>
      </c>
      <c r="K81">
        <v>7</v>
      </c>
      <c r="L81">
        <v>7</v>
      </c>
      <c r="M81">
        <v>1</v>
      </c>
      <c r="N81">
        <v>0</v>
      </c>
      <c r="O81">
        <v>10</v>
      </c>
      <c r="P81">
        <v>10</v>
      </c>
      <c r="Q81">
        <v>9</v>
      </c>
      <c r="R81">
        <v>7</v>
      </c>
      <c r="S81">
        <v>1</v>
      </c>
      <c r="T81">
        <v>9</v>
      </c>
      <c r="U81">
        <v>9</v>
      </c>
      <c r="V81">
        <v>10</v>
      </c>
      <c r="AK81" s="1122">
        <f t="shared" si="126"/>
        <v>43682.958333333336</v>
      </c>
      <c r="AM81" s="517">
        <v>81</v>
      </c>
      <c r="AN81" s="543">
        <f>Ст.прогноза!B78</f>
        <v>76</v>
      </c>
      <c r="AO81" s="117" t="str">
        <f>Ст.прогноза!E78</f>
        <v>Бердяуш</v>
      </c>
      <c r="AP81" s="631" t="str">
        <f t="shared" si="229"/>
        <v/>
      </c>
      <c r="AQ81" s="632" t="str">
        <f t="shared" si="229"/>
        <v/>
      </c>
      <c r="AR81" s="631" t="str">
        <f t="shared" si="229"/>
        <v>·</v>
      </c>
      <c r="AS81" s="632" t="str">
        <f t="shared" si="229"/>
        <v>·</v>
      </c>
      <c r="AT81" s="631" t="str">
        <f t="shared" si="229"/>
        <v>·</v>
      </c>
      <c r="AU81" s="632" t="str">
        <f t="shared" si="229"/>
        <v>··</v>
      </c>
      <c r="AV81" s="631" t="str">
        <f t="shared" si="229"/>
        <v/>
      </c>
      <c r="AW81" s="632" t="str">
        <f t="shared" si="229"/>
        <v>·</v>
      </c>
      <c r="AX81" s="631" t="str">
        <f t="shared" si="228"/>
        <v>··</v>
      </c>
      <c r="AY81" s="632" t="str">
        <f t="shared" si="228"/>
        <v>··</v>
      </c>
      <c r="AZ81" s="631" t="str">
        <f t="shared" si="228"/>
        <v/>
      </c>
      <c r="BA81" s="632" t="str">
        <f t="shared" si="228"/>
        <v>··</v>
      </c>
      <c r="BB81" s="631" t="str">
        <f t="shared" si="228"/>
        <v>··</v>
      </c>
      <c r="BC81" s="632" t="str">
        <f t="shared" si="230"/>
        <v>·</v>
      </c>
      <c r="BD81" s="631" t="str">
        <f t="shared" si="230"/>
        <v/>
      </c>
      <c r="BE81" s="632" t="str">
        <f t="shared" si="120"/>
        <v>·</v>
      </c>
      <c r="BF81" s="631" t="str">
        <f t="shared" si="121"/>
        <v>·</v>
      </c>
      <c r="BG81" s="632" t="str">
        <f t="shared" si="121"/>
        <v>··</v>
      </c>
      <c r="BH81" s="631" t="str">
        <f t="shared" si="121"/>
        <v/>
      </c>
      <c r="BI81" s="632" t="str">
        <f t="shared" si="121"/>
        <v/>
      </c>
      <c r="BJ81" s="544">
        <f t="shared" si="127"/>
        <v>0</v>
      </c>
      <c r="BK81" s="545">
        <f t="shared" si="128"/>
        <v>0</v>
      </c>
      <c r="BL81" s="544">
        <f t="shared" si="129"/>
        <v>2</v>
      </c>
      <c r="BM81" s="545">
        <f t="shared" si="130"/>
        <v>2</v>
      </c>
      <c r="BN81" s="544">
        <f t="shared" si="131"/>
        <v>1</v>
      </c>
      <c r="BO81" s="545">
        <f t="shared" si="132"/>
        <v>3</v>
      </c>
      <c r="BP81" s="544">
        <f t="shared" si="133"/>
        <v>0</v>
      </c>
      <c r="BQ81" s="545">
        <f t="shared" si="134"/>
        <v>1</v>
      </c>
      <c r="BR81" s="544">
        <f t="shared" si="135"/>
        <v>3</v>
      </c>
      <c r="BS81" s="545">
        <f t="shared" si="136"/>
        <v>3</v>
      </c>
      <c r="BT81" s="544">
        <f t="shared" si="137"/>
        <v>0</v>
      </c>
      <c r="BU81" s="545">
        <f t="shared" si="138"/>
        <v>3</v>
      </c>
      <c r="BV81" s="544">
        <f t="shared" si="139"/>
        <v>5</v>
      </c>
      <c r="BW81" s="545">
        <f t="shared" si="140"/>
        <v>2</v>
      </c>
      <c r="BX81" s="544">
        <f t="shared" si="141"/>
        <v>0</v>
      </c>
      <c r="BY81" s="545">
        <f t="shared" si="142"/>
        <v>1</v>
      </c>
      <c r="BZ81" s="544">
        <f t="shared" si="143"/>
        <v>1</v>
      </c>
      <c r="CA81" s="545">
        <f t="shared" si="144"/>
        <v>5</v>
      </c>
      <c r="CB81" s="544">
        <f t="shared" si="145"/>
        <v>0</v>
      </c>
      <c r="CC81" s="546">
        <f t="shared" si="146"/>
        <v>0</v>
      </c>
      <c r="CD81" s="547">
        <f t="shared" si="147"/>
        <v>8.1</v>
      </c>
      <c r="CE81" s="548">
        <f t="shared" si="148"/>
        <v>17.899999999999999</v>
      </c>
      <c r="CF81" s="547">
        <f t="shared" si="149"/>
        <v>13.9</v>
      </c>
      <c r="CG81" s="548">
        <f t="shared" si="150"/>
        <v>12.9</v>
      </c>
      <c r="CH81" s="547">
        <f t="shared" si="151"/>
        <v>3.9000000000000004</v>
      </c>
      <c r="CI81" s="548">
        <f t="shared" si="152"/>
        <v>11.7</v>
      </c>
      <c r="CJ81" s="547">
        <f t="shared" si="153"/>
        <v>3.9000000000000004</v>
      </c>
      <c r="CK81" s="548">
        <f t="shared" si="154"/>
        <v>18.3</v>
      </c>
      <c r="CL81" s="547">
        <f t="shared" si="155"/>
        <v>12.5</v>
      </c>
      <c r="CM81" s="548">
        <f t="shared" si="156"/>
        <v>17.600000000000001</v>
      </c>
      <c r="CN81" s="547">
        <f t="shared" si="157"/>
        <v>14.3</v>
      </c>
      <c r="CO81" s="548">
        <f t="shared" si="158"/>
        <v>19.8</v>
      </c>
      <c r="CP81" s="547">
        <f t="shared" si="159"/>
        <v>9.6</v>
      </c>
      <c r="CQ81" s="548">
        <f t="shared" si="160"/>
        <v>12.5</v>
      </c>
      <c r="CR81" s="547">
        <f t="shared" si="161"/>
        <v>0.79999999999999982</v>
      </c>
      <c r="CS81" s="548">
        <f t="shared" si="162"/>
        <v>18.5</v>
      </c>
      <c r="CT81" s="547">
        <f t="shared" si="163"/>
        <v>9.5</v>
      </c>
      <c r="CU81" s="548">
        <f t="shared" si="164"/>
        <v>13.9</v>
      </c>
      <c r="CV81" s="547">
        <f t="shared" si="165"/>
        <v>8.1999999999999993</v>
      </c>
      <c r="CW81" s="548">
        <f t="shared" si="166"/>
        <v>18.7</v>
      </c>
      <c r="CX81" s="547">
        <f t="shared" si="167"/>
        <v>6.1</v>
      </c>
      <c r="CY81" s="548">
        <f t="shared" si="168"/>
        <v>24.9</v>
      </c>
      <c r="CZ81" s="547">
        <f t="shared" si="169"/>
        <v>11.9</v>
      </c>
      <c r="DA81" s="548">
        <f t="shared" si="170"/>
        <v>22.9</v>
      </c>
      <c r="DB81" s="547">
        <f t="shared" si="171"/>
        <v>1.9000000000000004</v>
      </c>
      <c r="DC81" s="548">
        <f t="shared" si="172"/>
        <v>17.399999999999999</v>
      </c>
      <c r="DD81" s="547">
        <f t="shared" si="173"/>
        <v>1.9000000000000004</v>
      </c>
      <c r="DE81" s="548">
        <f t="shared" si="174"/>
        <v>32.299999999999997</v>
      </c>
      <c r="DF81" s="547">
        <f t="shared" si="175"/>
        <v>10.5</v>
      </c>
      <c r="DG81" s="548">
        <f t="shared" si="176"/>
        <v>27.6</v>
      </c>
      <c r="DH81" s="547">
        <f t="shared" si="177"/>
        <v>12.3</v>
      </c>
      <c r="DI81" s="548">
        <f t="shared" si="178"/>
        <v>26.8</v>
      </c>
      <c r="DJ81" s="547">
        <f t="shared" si="179"/>
        <v>7.6</v>
      </c>
      <c r="DK81" s="548">
        <f t="shared" si="180"/>
        <v>22.5</v>
      </c>
      <c r="DL81" s="547">
        <f t="shared" si="181"/>
        <v>-1.2000000000000002</v>
      </c>
      <c r="DM81" s="548">
        <f t="shared" si="182"/>
        <v>32.5</v>
      </c>
      <c r="DN81" s="547">
        <f t="shared" si="183"/>
        <v>7.5</v>
      </c>
      <c r="DO81" s="548">
        <f t="shared" si="184"/>
        <v>19.899999999999999</v>
      </c>
      <c r="DP81" s="547">
        <f t="shared" si="185"/>
        <v>6.1999999999999993</v>
      </c>
      <c r="DQ81" s="548">
        <f t="shared" si="186"/>
        <v>33.700000000000003</v>
      </c>
      <c r="DR81" s="549">
        <f t="shared" si="187"/>
        <v>8</v>
      </c>
      <c r="DS81" s="550">
        <f t="shared" si="188"/>
        <v>19</v>
      </c>
      <c r="DT81" s="549">
        <f t="shared" si="189"/>
        <v>15</v>
      </c>
      <c r="DU81" s="550">
        <f t="shared" si="190"/>
        <v>13</v>
      </c>
      <c r="DV81" s="549">
        <f t="shared" si="191"/>
        <v>13</v>
      </c>
      <c r="DW81" s="550">
        <f t="shared" si="192"/>
        <v>13</v>
      </c>
      <c r="DX81" s="549">
        <f t="shared" si="193"/>
        <v>13</v>
      </c>
      <c r="DY81" s="550">
        <f t="shared" si="194"/>
        <v>14</v>
      </c>
      <c r="DZ81" s="549">
        <f t="shared" si="195"/>
        <v>13</v>
      </c>
      <c r="EA81" s="550">
        <f t="shared" si="196"/>
        <v>11</v>
      </c>
      <c r="EB81" s="549">
        <f t="shared" si="197"/>
        <v>13</v>
      </c>
      <c r="EC81" s="550">
        <f t="shared" si="198"/>
        <v>12</v>
      </c>
      <c r="ED81" s="549">
        <f t="shared" si="199"/>
        <v>9</v>
      </c>
      <c r="EE81" s="550">
        <f t="shared" si="200"/>
        <v>10</v>
      </c>
      <c r="EF81" s="549">
        <f t="shared" si="201"/>
        <v>10</v>
      </c>
      <c r="EG81" s="550">
        <f t="shared" si="202"/>
        <v>10</v>
      </c>
      <c r="EH81" s="549">
        <f t="shared" si="203"/>
        <v>11</v>
      </c>
      <c r="EI81" s="550">
        <f t="shared" si="204"/>
        <v>9</v>
      </c>
      <c r="EJ81" s="549">
        <f t="shared" si="205"/>
        <v>4</v>
      </c>
      <c r="EK81" s="550">
        <f t="shared" si="206"/>
        <v>4</v>
      </c>
      <c r="EL81" s="697">
        <f t="shared" si="207"/>
        <v>0</v>
      </c>
      <c r="EM81" s="698">
        <f t="shared" si="208"/>
        <v>0</v>
      </c>
      <c r="EN81" s="699">
        <f t="shared" si="209"/>
        <v>0</v>
      </c>
      <c r="EO81" s="698">
        <f t="shared" si="210"/>
        <v>0</v>
      </c>
      <c r="EP81" s="699">
        <f t="shared" si="211"/>
        <v>0</v>
      </c>
      <c r="EQ81" s="698">
        <f t="shared" si="212"/>
        <v>0</v>
      </c>
      <c r="ER81" s="699">
        <f t="shared" si="213"/>
        <v>0</v>
      </c>
      <c r="ES81" s="698">
        <f t="shared" si="214"/>
        <v>0</v>
      </c>
      <c r="ET81" s="699">
        <f t="shared" si="215"/>
        <v>0</v>
      </c>
      <c r="EU81" s="698">
        <f t="shared" si="216"/>
        <v>0</v>
      </c>
      <c r="EV81" s="699">
        <f t="shared" si="217"/>
        <v>0</v>
      </c>
      <c r="EW81" s="698">
        <f t="shared" si="218"/>
        <v>0</v>
      </c>
      <c r="EX81" s="699">
        <f t="shared" si="219"/>
        <v>0</v>
      </c>
      <c r="EY81" s="698">
        <f t="shared" si="220"/>
        <v>0</v>
      </c>
      <c r="EZ81" s="699">
        <f t="shared" si="221"/>
        <v>0</v>
      </c>
      <c r="FA81" s="698">
        <f t="shared" si="222"/>
        <v>0</v>
      </c>
      <c r="FB81" s="699">
        <f t="shared" si="223"/>
        <v>0</v>
      </c>
      <c r="FC81" s="698">
        <f t="shared" si="224"/>
        <v>0</v>
      </c>
      <c r="FD81" s="699">
        <f t="shared" si="225"/>
        <v>0</v>
      </c>
      <c r="FE81" s="700">
        <f t="shared" si="226"/>
        <v>0</v>
      </c>
      <c r="FU81" s="91" t="str">
        <f>Ст.прогноза!C78</f>
        <v>Южно-Уральская</v>
      </c>
      <c r="FV81" s="91" t="str">
        <f>Ст.прогноза!D78</f>
        <v>Златоустовский</v>
      </c>
      <c r="FW81" s="117" t="str">
        <f t="shared" si="124"/>
        <v>Бердяуш</v>
      </c>
      <c r="FX81" s="1287">
        <v>55.159100000000002</v>
      </c>
      <c r="FY81" s="1288">
        <v>59.143999999999998</v>
      </c>
      <c r="FZ81" s="1281">
        <f t="shared" si="227"/>
        <v>18.3</v>
      </c>
      <c r="GA81" s="1281">
        <f t="shared" si="125"/>
        <v>32.299999999999997</v>
      </c>
    </row>
    <row r="82" spans="1:203" s="1119" customFormat="1" ht="13.8" thickBot="1" x14ac:dyDescent="0.3">
      <c r="A82" s="1100" t="s">
        <v>3418</v>
      </c>
      <c r="B82" s="1100" t="s">
        <v>3409</v>
      </c>
      <c r="C82" s="1100">
        <v>7</v>
      </c>
      <c r="D82" s="1100">
        <v>7</v>
      </c>
      <c r="E82" s="1100">
        <v>0</v>
      </c>
      <c r="F82" s="1100">
        <v>0</v>
      </c>
      <c r="G82" s="1100">
        <v>8</v>
      </c>
      <c r="H82" s="1100">
        <v>10</v>
      </c>
      <c r="I82" s="1100">
        <v>6</v>
      </c>
      <c r="J82" s="1100">
        <v>7</v>
      </c>
      <c r="K82" s="1100">
        <v>7</v>
      </c>
      <c r="L82" s="1100">
        <v>7</v>
      </c>
      <c r="M82" s="1100">
        <v>0</v>
      </c>
      <c r="N82" s="1100">
        <v>1</v>
      </c>
      <c r="O82" s="1100">
        <v>10</v>
      </c>
      <c r="P82" s="1100">
        <v>9</v>
      </c>
      <c r="Q82" s="1100">
        <v>7</v>
      </c>
      <c r="R82" s="1100">
        <v>5</v>
      </c>
      <c r="S82" s="1100">
        <v>6</v>
      </c>
      <c r="T82" s="1100">
        <v>9</v>
      </c>
      <c r="U82" s="1100">
        <v>5</v>
      </c>
      <c r="V82" s="1100">
        <v>10</v>
      </c>
      <c r="W82" s="1101"/>
      <c r="X82" s="1100"/>
      <c r="Y82" s="1100"/>
      <c r="Z82" s="1100"/>
      <c r="AA82" s="1100"/>
      <c r="AB82" s="1100"/>
      <c r="AC82" s="1100"/>
      <c r="AD82" s="1100"/>
      <c r="AE82" s="1100"/>
      <c r="AF82" s="1100"/>
      <c r="AG82" s="1100"/>
      <c r="AH82" s="1100"/>
      <c r="AI82" s="1100"/>
      <c r="AJ82" s="1100"/>
      <c r="AK82" s="1122">
        <f t="shared" si="126"/>
        <v>43682.958333333336</v>
      </c>
      <c r="AL82" s="1102"/>
      <c r="AM82" s="1103">
        <v>82</v>
      </c>
      <c r="AN82" s="1104">
        <f>Ст.прогноза!B79</f>
        <v>77</v>
      </c>
      <c r="AO82" s="1105" t="str">
        <f>Ст.прогноза!E79</f>
        <v>Карталы I</v>
      </c>
      <c r="AP82" s="1106" t="str">
        <f t="shared" si="229"/>
        <v/>
      </c>
      <c r="AQ82" s="1107" t="str">
        <f t="shared" si="229"/>
        <v/>
      </c>
      <c r="AR82" s="1106" t="str">
        <f t="shared" si="229"/>
        <v>·</v>
      </c>
      <c r="AS82" s="1107" t="str">
        <f t="shared" si="229"/>
        <v/>
      </c>
      <c r="AT82" s="1106" t="str">
        <f t="shared" si="229"/>
        <v/>
      </c>
      <c r="AU82" s="1107" t="str">
        <f t="shared" si="229"/>
        <v/>
      </c>
      <c r="AV82" s="1106" t="str">
        <f t="shared" si="229"/>
        <v/>
      </c>
      <c r="AW82" s="1107" t="str">
        <f t="shared" si="229"/>
        <v/>
      </c>
      <c r="AX82" s="1106" t="str">
        <f t="shared" si="228"/>
        <v/>
      </c>
      <c r="AY82" s="1107" t="str">
        <f t="shared" si="228"/>
        <v>··</v>
      </c>
      <c r="AZ82" s="1106" t="str">
        <f t="shared" si="228"/>
        <v/>
      </c>
      <c r="BA82" s="1107" t="str">
        <f t="shared" si="228"/>
        <v/>
      </c>
      <c r="BB82" s="1106" t="str">
        <f t="shared" si="228"/>
        <v>·</v>
      </c>
      <c r="BC82" s="1107" t="str">
        <f t="shared" si="230"/>
        <v>·</v>
      </c>
      <c r="BD82" s="1106" t="str">
        <f t="shared" si="230"/>
        <v/>
      </c>
      <c r="BE82" s="1107" t="str">
        <f t="shared" si="120"/>
        <v/>
      </c>
      <c r="BF82" s="1106" t="str">
        <f t="shared" si="121"/>
        <v/>
      </c>
      <c r="BG82" s="1107" t="str">
        <f t="shared" si="121"/>
        <v>··</v>
      </c>
      <c r="BH82" s="1106" t="str">
        <f t="shared" si="121"/>
        <v/>
      </c>
      <c r="BI82" s="1107" t="str">
        <f t="shared" si="121"/>
        <v/>
      </c>
      <c r="BJ82" s="1108">
        <f t="shared" si="127"/>
        <v>0</v>
      </c>
      <c r="BK82" s="1109">
        <f t="shared" si="128"/>
        <v>0</v>
      </c>
      <c r="BL82" s="1108">
        <f t="shared" si="129"/>
        <v>2</v>
      </c>
      <c r="BM82" s="1109">
        <f t="shared" si="130"/>
        <v>0</v>
      </c>
      <c r="BN82" s="1108">
        <f t="shared" si="131"/>
        <v>0</v>
      </c>
      <c r="BO82" s="1109">
        <f t="shared" si="132"/>
        <v>0</v>
      </c>
      <c r="BP82" s="1108">
        <f t="shared" si="133"/>
        <v>0</v>
      </c>
      <c r="BQ82" s="1109">
        <f t="shared" si="134"/>
        <v>0</v>
      </c>
      <c r="BR82" s="1108">
        <f t="shared" si="135"/>
        <v>0</v>
      </c>
      <c r="BS82" s="1109">
        <f t="shared" si="136"/>
        <v>5</v>
      </c>
      <c r="BT82" s="1108">
        <f t="shared" si="137"/>
        <v>0</v>
      </c>
      <c r="BU82" s="1109">
        <f t="shared" si="138"/>
        <v>0</v>
      </c>
      <c r="BV82" s="1108">
        <f t="shared" si="139"/>
        <v>2</v>
      </c>
      <c r="BW82" s="1109">
        <f t="shared" si="140"/>
        <v>2</v>
      </c>
      <c r="BX82" s="1108">
        <f t="shared" si="141"/>
        <v>0</v>
      </c>
      <c r="BY82" s="1109">
        <f t="shared" si="142"/>
        <v>0</v>
      </c>
      <c r="BZ82" s="1108">
        <f t="shared" si="143"/>
        <v>0</v>
      </c>
      <c r="CA82" s="1109">
        <f t="shared" si="144"/>
        <v>5</v>
      </c>
      <c r="CB82" s="1108">
        <f t="shared" si="145"/>
        <v>0</v>
      </c>
      <c r="CC82" s="1110">
        <f t="shared" si="146"/>
        <v>0</v>
      </c>
      <c r="CD82" s="1111">
        <f t="shared" si="147"/>
        <v>12.5</v>
      </c>
      <c r="CE82" s="1112">
        <f t="shared" si="148"/>
        <v>26.6</v>
      </c>
      <c r="CF82" s="1111">
        <f t="shared" si="149"/>
        <v>17.2</v>
      </c>
      <c r="CG82" s="1112">
        <f t="shared" si="150"/>
        <v>20.7</v>
      </c>
      <c r="CH82" s="1111">
        <f t="shared" si="151"/>
        <v>6.8000000000000007</v>
      </c>
      <c r="CI82" s="1112">
        <f t="shared" si="152"/>
        <v>20.6</v>
      </c>
      <c r="CJ82" s="1111">
        <f t="shared" si="153"/>
        <v>6.1</v>
      </c>
      <c r="CK82" s="1112">
        <f t="shared" si="154"/>
        <v>21.8</v>
      </c>
      <c r="CL82" s="1111">
        <f t="shared" si="155"/>
        <v>9.9</v>
      </c>
      <c r="CM82" s="1112">
        <f t="shared" si="156"/>
        <v>17.8</v>
      </c>
      <c r="CN82" s="1111">
        <f t="shared" si="157"/>
        <v>12.1</v>
      </c>
      <c r="CO82" s="1112">
        <f t="shared" si="158"/>
        <v>31.2</v>
      </c>
      <c r="CP82" s="1111">
        <f t="shared" si="159"/>
        <v>14.8</v>
      </c>
      <c r="CQ82" s="1112">
        <f t="shared" si="160"/>
        <v>17.399999999999999</v>
      </c>
      <c r="CR82" s="1111">
        <f t="shared" si="161"/>
        <v>4.9000000000000004</v>
      </c>
      <c r="CS82" s="1112">
        <f t="shared" si="162"/>
        <v>21</v>
      </c>
      <c r="CT82" s="1111">
        <f t="shared" si="163"/>
        <v>8.6999999999999993</v>
      </c>
      <c r="CU82" s="1112">
        <f t="shared" si="164"/>
        <v>20.2</v>
      </c>
      <c r="CV82" s="1111">
        <f t="shared" si="165"/>
        <v>7.3000000000000007</v>
      </c>
      <c r="CW82" s="1112">
        <f t="shared" si="166"/>
        <v>18</v>
      </c>
      <c r="CX82" s="1111">
        <f t="shared" si="167"/>
        <v>10.5</v>
      </c>
      <c r="CY82" s="1112">
        <f t="shared" si="168"/>
        <v>39.6</v>
      </c>
      <c r="CZ82" s="1111">
        <f t="shared" si="169"/>
        <v>15.2</v>
      </c>
      <c r="DA82" s="1112">
        <f t="shared" si="170"/>
        <v>35.700000000000003</v>
      </c>
      <c r="DB82" s="1111">
        <f t="shared" si="171"/>
        <v>4.8000000000000007</v>
      </c>
      <c r="DC82" s="1112">
        <f t="shared" si="172"/>
        <v>34.6</v>
      </c>
      <c r="DD82" s="1111">
        <f t="shared" si="173"/>
        <v>4.0999999999999996</v>
      </c>
      <c r="DE82" s="1112">
        <f t="shared" si="174"/>
        <v>36.799999999999997</v>
      </c>
      <c r="DF82" s="1111">
        <f t="shared" si="175"/>
        <v>7.9</v>
      </c>
      <c r="DG82" s="1112">
        <f t="shared" si="176"/>
        <v>27.8</v>
      </c>
      <c r="DH82" s="1111">
        <f t="shared" si="177"/>
        <v>10.1</v>
      </c>
      <c r="DI82" s="1112">
        <f t="shared" si="178"/>
        <v>46.2</v>
      </c>
      <c r="DJ82" s="1111">
        <f t="shared" si="179"/>
        <v>12.8</v>
      </c>
      <c r="DK82" s="1112">
        <f t="shared" si="180"/>
        <v>23.3</v>
      </c>
      <c r="DL82" s="1111">
        <f t="shared" si="181"/>
        <v>2.9000000000000004</v>
      </c>
      <c r="DM82" s="1112">
        <f t="shared" si="182"/>
        <v>32</v>
      </c>
      <c r="DN82" s="1111">
        <f t="shared" si="183"/>
        <v>6.6999999999999993</v>
      </c>
      <c r="DO82" s="1112">
        <f t="shared" si="184"/>
        <v>30.2</v>
      </c>
      <c r="DP82" s="1111">
        <f t="shared" si="185"/>
        <v>5.3000000000000007</v>
      </c>
      <c r="DQ82" s="1112">
        <f t="shared" si="186"/>
        <v>28</v>
      </c>
      <c r="DR82" s="1113">
        <f t="shared" si="187"/>
        <v>9</v>
      </c>
      <c r="DS82" s="1114">
        <f t="shared" si="188"/>
        <v>19</v>
      </c>
      <c r="DT82" s="1113">
        <f t="shared" si="189"/>
        <v>15</v>
      </c>
      <c r="DU82" s="1114">
        <f t="shared" si="190"/>
        <v>13</v>
      </c>
      <c r="DV82" s="1113">
        <f t="shared" si="191"/>
        <v>13</v>
      </c>
      <c r="DW82" s="1114">
        <f t="shared" si="192"/>
        <v>12</v>
      </c>
      <c r="DX82" s="1113">
        <f t="shared" si="193"/>
        <v>12</v>
      </c>
      <c r="DY82" s="1114">
        <f t="shared" si="194"/>
        <v>12</v>
      </c>
      <c r="DZ82" s="1113">
        <f t="shared" si="195"/>
        <v>15</v>
      </c>
      <c r="EA82" s="1114">
        <f t="shared" si="196"/>
        <v>13</v>
      </c>
      <c r="EB82" s="1113">
        <f t="shared" si="197"/>
        <v>13</v>
      </c>
      <c r="EC82" s="1114">
        <f t="shared" si="198"/>
        <v>14</v>
      </c>
      <c r="ED82" s="1113">
        <f t="shared" si="199"/>
        <v>12</v>
      </c>
      <c r="EE82" s="1114">
        <f t="shared" si="200"/>
        <v>12</v>
      </c>
      <c r="EF82" s="1113">
        <f t="shared" si="201"/>
        <v>9</v>
      </c>
      <c r="EG82" s="1114">
        <f t="shared" si="202"/>
        <v>9</v>
      </c>
      <c r="EH82" s="1113">
        <f t="shared" si="203"/>
        <v>11</v>
      </c>
      <c r="EI82" s="1114">
        <f t="shared" si="204"/>
        <v>11</v>
      </c>
      <c r="EJ82" s="1113">
        <f t="shared" si="205"/>
        <v>9</v>
      </c>
      <c r="EK82" s="1114">
        <f t="shared" si="206"/>
        <v>5</v>
      </c>
      <c r="EL82" s="1115">
        <f t="shared" si="207"/>
        <v>0</v>
      </c>
      <c r="EM82" s="1116">
        <f t="shared" si="208"/>
        <v>0</v>
      </c>
      <c r="EN82" s="1117">
        <f t="shared" si="209"/>
        <v>0</v>
      </c>
      <c r="EO82" s="1116">
        <f t="shared" si="210"/>
        <v>0</v>
      </c>
      <c r="EP82" s="1117">
        <f t="shared" si="211"/>
        <v>0</v>
      </c>
      <c r="EQ82" s="1116">
        <f t="shared" si="212"/>
        <v>0</v>
      </c>
      <c r="ER82" s="1117">
        <f t="shared" si="213"/>
        <v>0</v>
      </c>
      <c r="ES82" s="1116">
        <f t="shared" si="214"/>
        <v>0</v>
      </c>
      <c r="ET82" s="1117">
        <f t="shared" si="215"/>
        <v>0</v>
      </c>
      <c r="EU82" s="1116">
        <f t="shared" si="216"/>
        <v>0</v>
      </c>
      <c r="EV82" s="1117">
        <f t="shared" si="217"/>
        <v>0</v>
      </c>
      <c r="EW82" s="1116">
        <f t="shared" si="218"/>
        <v>0</v>
      </c>
      <c r="EX82" s="1117">
        <f t="shared" si="219"/>
        <v>0</v>
      </c>
      <c r="EY82" s="1116">
        <f t="shared" si="220"/>
        <v>0</v>
      </c>
      <c r="EZ82" s="1117">
        <f t="shared" si="221"/>
        <v>0</v>
      </c>
      <c r="FA82" s="1116">
        <f t="shared" si="222"/>
        <v>0</v>
      </c>
      <c r="FB82" s="1117">
        <f t="shared" si="223"/>
        <v>0</v>
      </c>
      <c r="FC82" s="1116">
        <f t="shared" si="224"/>
        <v>0</v>
      </c>
      <c r="FD82" s="1117">
        <f t="shared" si="225"/>
        <v>0</v>
      </c>
      <c r="FE82" s="1118">
        <f t="shared" si="226"/>
        <v>0</v>
      </c>
      <c r="FJ82" s="1275"/>
      <c r="FK82" s="1275"/>
      <c r="FL82" s="1275"/>
      <c r="FU82" s="1149" t="str">
        <f>Ст.прогноза!C79</f>
        <v>Южно-Уральская</v>
      </c>
      <c r="FV82" s="1149" t="str">
        <f>Ст.прогноза!D79</f>
        <v>Челябинский</v>
      </c>
      <c r="FW82" s="1105" t="str">
        <f t="shared" si="124"/>
        <v>Карталы I</v>
      </c>
      <c r="FX82" s="1289">
        <v>53.052999999999997</v>
      </c>
      <c r="FY82" s="1290">
        <v>60.642000000000003</v>
      </c>
      <c r="FZ82" s="1281">
        <f t="shared" si="227"/>
        <v>21.8</v>
      </c>
      <c r="GA82" s="1281">
        <f t="shared" si="125"/>
        <v>36.799999999999997</v>
      </c>
    </row>
    <row r="83" spans="1:203" x14ac:dyDescent="0.25">
      <c r="A83" t="s">
        <v>3419</v>
      </c>
      <c r="B83" t="s">
        <v>3411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AK83" s="1122">
        <f t="shared" si="126"/>
        <v>43683.75</v>
      </c>
      <c r="AM83" s="514">
        <v>83</v>
      </c>
      <c r="AN83" s="1085">
        <f>Ст.прогноза!B80</f>
        <v>78</v>
      </c>
      <c r="AO83" s="1086" t="str">
        <f>Ст.прогноза!E80</f>
        <v>Омск</v>
      </c>
      <c r="AP83" s="1087" t="str">
        <f>VLOOKUP(18&amp;$AO83,$A$6:$V$30000,AP$3,0)</f>
        <v/>
      </c>
      <c r="AQ83" s="1088" t="str">
        <f t="shared" si="229"/>
        <v/>
      </c>
      <c r="AR83" s="1087" t="str">
        <f t="shared" si="229"/>
        <v/>
      </c>
      <c r="AS83" s="1088" t="str">
        <f t="shared" si="229"/>
        <v>·</v>
      </c>
      <c r="AT83" s="1087" t="str">
        <f t="shared" si="229"/>
        <v/>
      </c>
      <c r="AU83" s="1088" t="str">
        <f t="shared" si="229"/>
        <v>·</v>
      </c>
      <c r="AV83" s="1087" t="str">
        <f t="shared" si="229"/>
        <v>·</v>
      </c>
      <c r="AW83" s="1088" t="str">
        <f t="shared" si="229"/>
        <v/>
      </c>
      <c r="AX83" s="1087" t="str">
        <f t="shared" si="228"/>
        <v>··</v>
      </c>
      <c r="AY83" s="1088" t="str">
        <f t="shared" si="228"/>
        <v/>
      </c>
      <c r="AZ83" s="1087" t="str">
        <f t="shared" si="228"/>
        <v/>
      </c>
      <c r="BA83" s="1088" t="str">
        <f t="shared" si="228"/>
        <v>·</v>
      </c>
      <c r="BB83" s="1087" t="str">
        <f t="shared" si="228"/>
        <v/>
      </c>
      <c r="BC83" s="1088" t="str">
        <f t="shared" si="230"/>
        <v>·</v>
      </c>
      <c r="BD83" s="1087" t="str">
        <f t="shared" si="230"/>
        <v/>
      </c>
      <c r="BE83" s="1088" t="str">
        <f t="shared" si="120"/>
        <v/>
      </c>
      <c r="BF83" s="1087" t="str">
        <f t="shared" si="121"/>
        <v/>
      </c>
      <c r="BG83" s="1088" t="str">
        <f t="shared" si="121"/>
        <v>·</v>
      </c>
      <c r="BH83" s="1087" t="str">
        <f t="shared" si="121"/>
        <v/>
      </c>
      <c r="BI83" s="1088" t="e">
        <f t="shared" si="121"/>
        <v>#N/A</v>
      </c>
      <c r="BJ83" s="1089">
        <f t="shared" si="127"/>
        <v>0</v>
      </c>
      <c r="BK83" s="1090">
        <f t="shared" si="128"/>
        <v>0</v>
      </c>
      <c r="BL83" s="1089">
        <f t="shared" si="129"/>
        <v>0</v>
      </c>
      <c r="BM83" s="1090">
        <f t="shared" si="130"/>
        <v>2</v>
      </c>
      <c r="BN83" s="1089">
        <f t="shared" si="131"/>
        <v>0</v>
      </c>
      <c r="BO83" s="1090">
        <f t="shared" si="132"/>
        <v>1</v>
      </c>
      <c r="BP83" s="1089">
        <f t="shared" si="133"/>
        <v>2</v>
      </c>
      <c r="BQ83" s="1090">
        <f t="shared" si="134"/>
        <v>0</v>
      </c>
      <c r="BR83" s="1089">
        <f t="shared" si="135"/>
        <v>3</v>
      </c>
      <c r="BS83" s="1090">
        <f t="shared" si="136"/>
        <v>0</v>
      </c>
      <c r="BT83" s="1089">
        <f t="shared" si="137"/>
        <v>0</v>
      </c>
      <c r="BU83" s="1090">
        <f t="shared" si="138"/>
        <v>1</v>
      </c>
      <c r="BV83" s="1089">
        <f t="shared" si="139"/>
        <v>0</v>
      </c>
      <c r="BW83" s="1090">
        <f t="shared" si="140"/>
        <v>2</v>
      </c>
      <c r="BX83" s="1089">
        <f t="shared" si="141"/>
        <v>0</v>
      </c>
      <c r="BY83" s="1090">
        <f t="shared" si="142"/>
        <v>0</v>
      </c>
      <c r="BZ83" s="1089">
        <f t="shared" si="143"/>
        <v>0</v>
      </c>
      <c r="CA83" s="1090">
        <f t="shared" si="144"/>
        <v>1</v>
      </c>
      <c r="CB83" s="1089">
        <f t="shared" si="145"/>
        <v>0</v>
      </c>
      <c r="CC83" s="1091" t="e">
        <f t="shared" si="146"/>
        <v>#N/A</v>
      </c>
      <c r="CD83" s="1092">
        <f t="shared" si="147"/>
        <v>12.3</v>
      </c>
      <c r="CE83" s="1093">
        <f t="shared" si="148"/>
        <v>32.299999999999997</v>
      </c>
      <c r="CF83" s="1092">
        <f t="shared" si="149"/>
        <v>19</v>
      </c>
      <c r="CG83" s="1093">
        <f t="shared" si="150"/>
        <v>25</v>
      </c>
      <c r="CH83" s="1092">
        <f t="shared" si="151"/>
        <v>9.3000000000000007</v>
      </c>
      <c r="CI83" s="1093">
        <f t="shared" si="152"/>
        <v>22.8</v>
      </c>
      <c r="CJ83" s="1092">
        <f t="shared" si="153"/>
        <v>7</v>
      </c>
      <c r="CK83" s="1093">
        <f t="shared" si="154"/>
        <v>23</v>
      </c>
      <c r="CL83" s="1092">
        <f t="shared" si="155"/>
        <v>9.6</v>
      </c>
      <c r="CM83" s="1093">
        <f t="shared" si="156"/>
        <v>26.7</v>
      </c>
      <c r="CN83" s="1092">
        <f t="shared" si="157"/>
        <v>14.2</v>
      </c>
      <c r="CO83" s="1093">
        <f t="shared" si="158"/>
        <v>31</v>
      </c>
      <c r="CP83" s="1092">
        <f t="shared" si="159"/>
        <v>15.899999999999999</v>
      </c>
      <c r="CQ83" s="1093">
        <f t="shared" si="160"/>
        <v>20.9</v>
      </c>
      <c r="CR83" s="1092">
        <f t="shared" si="161"/>
        <v>5.8000000000000007</v>
      </c>
      <c r="CS83" s="1093">
        <f t="shared" si="162"/>
        <v>21.4</v>
      </c>
      <c r="CT83" s="1092">
        <f t="shared" si="163"/>
        <v>8.8000000000000007</v>
      </c>
      <c r="CU83" s="1093">
        <f t="shared" si="164"/>
        <v>24</v>
      </c>
      <c r="CV83" s="1092">
        <f t="shared" si="165"/>
        <v>6.5</v>
      </c>
      <c r="CW83" s="1093" t="e">
        <f t="shared" si="166"/>
        <v>#N/A</v>
      </c>
      <c r="CX83" s="1092">
        <f t="shared" si="167"/>
        <v>10.3</v>
      </c>
      <c r="CY83" s="1093">
        <f t="shared" si="168"/>
        <v>43.3</v>
      </c>
      <c r="CZ83" s="1092">
        <f t="shared" si="169"/>
        <v>17</v>
      </c>
      <c r="DA83" s="1093">
        <f t="shared" si="170"/>
        <v>40</v>
      </c>
      <c r="DB83" s="1092">
        <f t="shared" si="171"/>
        <v>7.3000000000000007</v>
      </c>
      <c r="DC83" s="1093">
        <f t="shared" si="172"/>
        <v>37.799999999999997</v>
      </c>
      <c r="DD83" s="1092">
        <f t="shared" si="173"/>
        <v>5</v>
      </c>
      <c r="DE83" s="1093">
        <f t="shared" si="174"/>
        <v>37</v>
      </c>
      <c r="DF83" s="1092">
        <f t="shared" si="175"/>
        <v>7.6</v>
      </c>
      <c r="DG83" s="1093">
        <f t="shared" si="176"/>
        <v>41.7</v>
      </c>
      <c r="DH83" s="1092">
        <f t="shared" si="177"/>
        <v>12.2</v>
      </c>
      <c r="DI83" s="1093">
        <f t="shared" si="178"/>
        <v>44</v>
      </c>
      <c r="DJ83" s="1092">
        <f t="shared" si="179"/>
        <v>13.899999999999999</v>
      </c>
      <c r="DK83" s="1093">
        <f t="shared" si="180"/>
        <v>34.9</v>
      </c>
      <c r="DL83" s="1092">
        <f t="shared" si="181"/>
        <v>3.8000000000000007</v>
      </c>
      <c r="DM83" s="1093">
        <f t="shared" si="182"/>
        <v>35.4</v>
      </c>
      <c r="DN83" s="1092">
        <f t="shared" si="183"/>
        <v>6.8000000000000007</v>
      </c>
      <c r="DO83" s="1093">
        <f t="shared" si="184"/>
        <v>39</v>
      </c>
      <c r="DP83" s="1092">
        <f t="shared" si="185"/>
        <v>4.5</v>
      </c>
      <c r="DQ83" s="1093" t="e">
        <f t="shared" si="186"/>
        <v>#N/A</v>
      </c>
      <c r="DR83" s="1094">
        <f t="shared" si="187"/>
        <v>8</v>
      </c>
      <c r="DS83" s="1095">
        <f t="shared" si="188"/>
        <v>10</v>
      </c>
      <c r="DT83" s="1094">
        <f t="shared" si="189"/>
        <v>21</v>
      </c>
      <c r="DU83" s="1095">
        <f t="shared" si="190"/>
        <v>8</v>
      </c>
      <c r="DV83" s="1094">
        <f t="shared" si="191"/>
        <v>10</v>
      </c>
      <c r="DW83" s="1095">
        <f t="shared" si="192"/>
        <v>7</v>
      </c>
      <c r="DX83" s="1094">
        <f t="shared" si="193"/>
        <v>7</v>
      </c>
      <c r="DY83" s="1095">
        <f t="shared" si="194"/>
        <v>8</v>
      </c>
      <c r="DZ83" s="1094">
        <f t="shared" si="195"/>
        <v>13</v>
      </c>
      <c r="EA83" s="1095">
        <f t="shared" si="196"/>
        <v>7</v>
      </c>
      <c r="EB83" s="1094">
        <f t="shared" si="197"/>
        <v>10</v>
      </c>
      <c r="EC83" s="1095">
        <f t="shared" si="198"/>
        <v>9</v>
      </c>
      <c r="ED83" s="1094">
        <f t="shared" si="199"/>
        <v>10</v>
      </c>
      <c r="EE83" s="1095">
        <f t="shared" si="200"/>
        <v>9</v>
      </c>
      <c r="EF83" s="1094">
        <f t="shared" si="201"/>
        <v>10</v>
      </c>
      <c r="EG83" s="1095">
        <f t="shared" si="202"/>
        <v>9</v>
      </c>
      <c r="EH83" s="1094">
        <f t="shared" si="203"/>
        <v>6</v>
      </c>
      <c r="EI83" s="1095">
        <f t="shared" si="204"/>
        <v>10</v>
      </c>
      <c r="EJ83" s="1094">
        <f t="shared" si="205"/>
        <v>8</v>
      </c>
      <c r="EK83" s="1095" t="e">
        <f t="shared" si="206"/>
        <v>#N/A</v>
      </c>
      <c r="EL83" s="1096">
        <f t="shared" si="207"/>
        <v>0</v>
      </c>
      <c r="EM83" s="1097">
        <f t="shared" si="208"/>
        <v>0</v>
      </c>
      <c r="EN83" s="1098">
        <f t="shared" si="209"/>
        <v>0</v>
      </c>
      <c r="EO83" s="1097">
        <f t="shared" si="210"/>
        <v>0</v>
      </c>
      <c r="EP83" s="1098">
        <f t="shared" si="211"/>
        <v>0</v>
      </c>
      <c r="EQ83" s="1097">
        <f t="shared" si="212"/>
        <v>0</v>
      </c>
      <c r="ER83" s="1098">
        <f t="shared" si="213"/>
        <v>0</v>
      </c>
      <c r="ES83" s="1097">
        <f t="shared" si="214"/>
        <v>0</v>
      </c>
      <c r="ET83" s="1098">
        <f t="shared" si="215"/>
        <v>0</v>
      </c>
      <c r="EU83" s="1097">
        <f t="shared" si="216"/>
        <v>0</v>
      </c>
      <c r="EV83" s="1098">
        <f t="shared" si="217"/>
        <v>0</v>
      </c>
      <c r="EW83" s="1097">
        <f t="shared" si="218"/>
        <v>0</v>
      </c>
      <c r="EX83" s="1098">
        <f t="shared" si="219"/>
        <v>0</v>
      </c>
      <c r="EY83" s="1097">
        <f t="shared" si="220"/>
        <v>0</v>
      </c>
      <c r="EZ83" s="1098">
        <f t="shared" si="221"/>
        <v>0</v>
      </c>
      <c r="FA83" s="1097">
        <f t="shared" si="222"/>
        <v>0</v>
      </c>
      <c r="FB83" s="1098">
        <f t="shared" si="223"/>
        <v>0</v>
      </c>
      <c r="FC83" s="1097">
        <f t="shared" si="224"/>
        <v>0</v>
      </c>
      <c r="FD83" s="1098">
        <f t="shared" si="225"/>
        <v>0</v>
      </c>
      <c r="FE83" s="1099" t="e">
        <f t="shared" si="226"/>
        <v>#N/A</v>
      </c>
      <c r="FU83" s="1145" t="str">
        <f>Ст.прогноза!C80</f>
        <v>Западно-Сибирская</v>
      </c>
      <c r="FV83" s="1145" t="str">
        <f>Ст.прогноза!D80</f>
        <v>Омский</v>
      </c>
      <c r="FW83" s="1086" t="str">
        <f t="shared" si="124"/>
        <v>Омск</v>
      </c>
      <c r="FX83" s="1320">
        <v>55.017000000000003</v>
      </c>
      <c r="FY83" s="1321">
        <v>73.382999999999996</v>
      </c>
      <c r="FZ83" s="1281">
        <f t="shared" si="227"/>
        <v>23</v>
      </c>
      <c r="GA83" s="1281">
        <f t="shared" si="125"/>
        <v>37</v>
      </c>
    </row>
    <row r="84" spans="1:203" x14ac:dyDescent="0.25">
      <c r="AK84" s="1122">
        <f xml:space="preserve">  INDEX(Z:Z,MATCH(AO84,Y:Y,0)+1 )</f>
        <v>43683.791666666664</v>
      </c>
      <c r="AM84" s="517">
        <v>84</v>
      </c>
      <c r="AN84" s="543">
        <f>Ст.прогноза!B81</f>
        <v>79</v>
      </c>
      <c r="AO84" s="117" t="str">
        <f>Ст.прогноза!E81</f>
        <v>Новосибирск</v>
      </c>
      <c r="AP84" s="631" t="str">
        <f t="shared" si="229"/>
        <v/>
      </c>
      <c r="AQ84" s="632" t="str">
        <f t="shared" si="229"/>
        <v/>
      </c>
      <c r="AR84" s="631" t="str">
        <f t="shared" si="229"/>
        <v/>
      </c>
      <c r="AS84" s="632" t="str">
        <f t="shared" si="229"/>
        <v/>
      </c>
      <c r="AT84" s="631" t="str">
        <f t="shared" si="229"/>
        <v/>
      </c>
      <c r="AU84" s="632" t="str">
        <f t="shared" si="229"/>
        <v/>
      </c>
      <c r="AV84" s="631" t="str">
        <f t="shared" si="229"/>
        <v/>
      </c>
      <c r="AW84" s="632" t="str">
        <f t="shared" si="229"/>
        <v/>
      </c>
      <c r="AX84" s="631" t="str">
        <f t="shared" si="228"/>
        <v/>
      </c>
      <c r="AY84" s="632" t="str">
        <f t="shared" si="228"/>
        <v>·</v>
      </c>
      <c r="AZ84" s="631" t="str">
        <f t="shared" si="228"/>
        <v/>
      </c>
      <c r="BA84" s="632" t="str">
        <f t="shared" si="228"/>
        <v/>
      </c>
      <c r="BB84" s="631" t="str">
        <f t="shared" si="228"/>
        <v/>
      </c>
      <c r="BC84" s="632" t="str">
        <f t="shared" si="230"/>
        <v/>
      </c>
      <c r="BD84" s="631" t="str">
        <f t="shared" si="230"/>
        <v>·</v>
      </c>
      <c r="BE84" s="632" t="str">
        <f t="shared" si="120"/>
        <v/>
      </c>
      <c r="BF84" s="631" t="str">
        <f t="shared" si="121"/>
        <v/>
      </c>
      <c r="BG84" s="632" t="str">
        <f t="shared" si="121"/>
        <v/>
      </c>
      <c r="BH84" s="631" t="str">
        <f t="shared" si="121"/>
        <v/>
      </c>
      <c r="BI84" s="632" t="e">
        <f t="shared" si="121"/>
        <v>#N/A</v>
      </c>
      <c r="BJ84" s="544">
        <f t="shared" si="127"/>
        <v>0</v>
      </c>
      <c r="BK84" s="545">
        <f t="shared" si="128"/>
        <v>0</v>
      </c>
      <c r="BL84" s="544">
        <f t="shared" si="129"/>
        <v>0</v>
      </c>
      <c r="BM84" s="545">
        <f t="shared" si="130"/>
        <v>0</v>
      </c>
      <c r="BN84" s="544">
        <f t="shared" si="131"/>
        <v>0</v>
      </c>
      <c r="BO84" s="545">
        <f t="shared" si="132"/>
        <v>0</v>
      </c>
      <c r="BP84" s="544">
        <f t="shared" si="133"/>
        <v>0</v>
      </c>
      <c r="BQ84" s="545">
        <f t="shared" si="134"/>
        <v>0</v>
      </c>
      <c r="BR84" s="544">
        <f t="shared" si="135"/>
        <v>0</v>
      </c>
      <c r="BS84" s="545">
        <f t="shared" si="136"/>
        <v>1</v>
      </c>
      <c r="BT84" s="544">
        <f t="shared" si="137"/>
        <v>0</v>
      </c>
      <c r="BU84" s="545">
        <f t="shared" si="138"/>
        <v>0</v>
      </c>
      <c r="BV84" s="544">
        <f t="shared" si="139"/>
        <v>0</v>
      </c>
      <c r="BW84" s="545">
        <f t="shared" si="140"/>
        <v>0</v>
      </c>
      <c r="BX84" s="544">
        <f t="shared" si="141"/>
        <v>2</v>
      </c>
      <c r="BY84" s="545">
        <f t="shared" si="142"/>
        <v>0</v>
      </c>
      <c r="BZ84" s="544">
        <f t="shared" si="143"/>
        <v>0</v>
      </c>
      <c r="CA84" s="545">
        <f t="shared" si="144"/>
        <v>0</v>
      </c>
      <c r="CB84" s="544">
        <f t="shared" si="145"/>
        <v>0</v>
      </c>
      <c r="CC84" s="546" t="e">
        <f t="shared" si="146"/>
        <v>#N/A</v>
      </c>
      <c r="CD84" s="547">
        <f t="shared" si="147"/>
        <v>11.5</v>
      </c>
      <c r="CE84" s="548">
        <f t="shared" si="148"/>
        <v>29.7</v>
      </c>
      <c r="CF84" s="547">
        <f t="shared" si="149"/>
        <v>12.3</v>
      </c>
      <c r="CG84" s="548">
        <f t="shared" si="150"/>
        <v>30.4</v>
      </c>
      <c r="CH84" s="547">
        <f t="shared" si="151"/>
        <v>12.5</v>
      </c>
      <c r="CI84" s="548">
        <f t="shared" si="152"/>
        <v>26</v>
      </c>
      <c r="CJ84" s="547">
        <f t="shared" si="153"/>
        <v>8</v>
      </c>
      <c r="CK84" s="548">
        <f t="shared" si="154"/>
        <v>24.5</v>
      </c>
      <c r="CL84" s="547">
        <f t="shared" si="155"/>
        <v>11.1</v>
      </c>
      <c r="CM84" s="548">
        <f t="shared" si="156"/>
        <v>23.7</v>
      </c>
      <c r="CN84" s="547">
        <f t="shared" si="157"/>
        <v>8.6999999999999993</v>
      </c>
      <c r="CO84" s="548">
        <f t="shared" si="158"/>
        <v>28.1</v>
      </c>
      <c r="CP84" s="547">
        <f t="shared" si="159"/>
        <v>12.6</v>
      </c>
      <c r="CQ84" s="548">
        <f t="shared" si="160"/>
        <v>27.3</v>
      </c>
      <c r="CR84" s="547">
        <f t="shared" si="161"/>
        <v>13.8</v>
      </c>
      <c r="CS84" s="548">
        <f t="shared" si="162"/>
        <v>19</v>
      </c>
      <c r="CT84" s="547">
        <f t="shared" si="163"/>
        <v>4.3</v>
      </c>
      <c r="CU84" s="548">
        <f t="shared" si="164"/>
        <v>23</v>
      </c>
      <c r="CV84" s="547">
        <f t="shared" si="165"/>
        <v>10.5</v>
      </c>
      <c r="CW84" s="548" t="e">
        <f t="shared" si="166"/>
        <v>#N/A</v>
      </c>
      <c r="CX84" s="547">
        <f t="shared" si="167"/>
        <v>9.5</v>
      </c>
      <c r="CY84" s="548">
        <f t="shared" si="168"/>
        <v>44.7</v>
      </c>
      <c r="CZ84" s="547">
        <f t="shared" si="169"/>
        <v>10.3</v>
      </c>
      <c r="DA84" s="548">
        <f t="shared" si="170"/>
        <v>45.4</v>
      </c>
      <c r="DB84" s="547">
        <f t="shared" si="171"/>
        <v>10.5</v>
      </c>
      <c r="DC84" s="548">
        <f t="shared" si="172"/>
        <v>41</v>
      </c>
      <c r="DD84" s="547">
        <f t="shared" si="173"/>
        <v>6</v>
      </c>
      <c r="DE84" s="548">
        <f t="shared" si="174"/>
        <v>39.299999999999997</v>
      </c>
      <c r="DF84" s="547">
        <f t="shared" si="175"/>
        <v>9.1</v>
      </c>
      <c r="DG84" s="548">
        <f t="shared" si="176"/>
        <v>34.700000000000003</v>
      </c>
      <c r="DH84" s="547">
        <f t="shared" si="177"/>
        <v>6.6999999999999993</v>
      </c>
      <c r="DI84" s="548">
        <f t="shared" si="178"/>
        <v>43.1</v>
      </c>
      <c r="DJ84" s="547">
        <f t="shared" si="179"/>
        <v>10.6</v>
      </c>
      <c r="DK84" s="548">
        <f t="shared" si="180"/>
        <v>37.299999999999997</v>
      </c>
      <c r="DL84" s="547">
        <f t="shared" si="181"/>
        <v>11.8</v>
      </c>
      <c r="DM84" s="548">
        <f t="shared" si="182"/>
        <v>29</v>
      </c>
      <c r="DN84" s="547">
        <f t="shared" si="183"/>
        <v>2.2999999999999998</v>
      </c>
      <c r="DO84" s="548">
        <f t="shared" si="184"/>
        <v>36.799999999999997</v>
      </c>
      <c r="DP84" s="547">
        <f t="shared" si="185"/>
        <v>8.5</v>
      </c>
      <c r="DQ84" s="548" t="e">
        <f t="shared" si="186"/>
        <v>#N/A</v>
      </c>
      <c r="DR84" s="549">
        <f t="shared" si="187"/>
        <v>3</v>
      </c>
      <c r="DS84" s="550">
        <f t="shared" si="188"/>
        <v>4</v>
      </c>
      <c r="DT84" s="549">
        <f t="shared" si="189"/>
        <v>3</v>
      </c>
      <c r="DU84" s="550">
        <f t="shared" si="190"/>
        <v>4</v>
      </c>
      <c r="DV84" s="549">
        <f t="shared" si="191"/>
        <v>8</v>
      </c>
      <c r="DW84" s="550">
        <f t="shared" si="192"/>
        <v>7</v>
      </c>
      <c r="DX84" s="549">
        <f t="shared" si="193"/>
        <v>4</v>
      </c>
      <c r="DY84" s="550">
        <f t="shared" si="194"/>
        <v>7</v>
      </c>
      <c r="DZ84" s="549">
        <f t="shared" si="195"/>
        <v>7</v>
      </c>
      <c r="EA84" s="550">
        <f t="shared" si="196"/>
        <v>10</v>
      </c>
      <c r="EB84" s="549">
        <f t="shared" si="197"/>
        <v>7</v>
      </c>
      <c r="EC84" s="550">
        <f t="shared" si="198"/>
        <v>5</v>
      </c>
      <c r="ED84" s="549">
        <f t="shared" si="199"/>
        <v>8</v>
      </c>
      <c r="EE84" s="550">
        <f t="shared" si="200"/>
        <v>9</v>
      </c>
      <c r="EF84" s="549">
        <f t="shared" si="201"/>
        <v>6</v>
      </c>
      <c r="EG84" s="550">
        <f t="shared" si="202"/>
        <v>7</v>
      </c>
      <c r="EH84" s="549">
        <f t="shared" si="203"/>
        <v>7</v>
      </c>
      <c r="EI84" s="550">
        <f t="shared" si="204"/>
        <v>7</v>
      </c>
      <c r="EJ84" s="549">
        <f t="shared" si="205"/>
        <v>10</v>
      </c>
      <c r="EK84" s="550" t="e">
        <f t="shared" si="206"/>
        <v>#N/A</v>
      </c>
      <c r="EL84" s="697">
        <f t="shared" si="207"/>
        <v>0</v>
      </c>
      <c r="EM84" s="698">
        <f t="shared" si="208"/>
        <v>0</v>
      </c>
      <c r="EN84" s="699">
        <f t="shared" si="209"/>
        <v>0</v>
      </c>
      <c r="EO84" s="698">
        <f t="shared" si="210"/>
        <v>0</v>
      </c>
      <c r="EP84" s="699">
        <f t="shared" si="211"/>
        <v>0</v>
      </c>
      <c r="EQ84" s="698">
        <f t="shared" si="212"/>
        <v>0</v>
      </c>
      <c r="ER84" s="699">
        <f t="shared" si="213"/>
        <v>0</v>
      </c>
      <c r="ES84" s="698">
        <f t="shared" si="214"/>
        <v>0</v>
      </c>
      <c r="ET84" s="699">
        <f t="shared" si="215"/>
        <v>0</v>
      </c>
      <c r="EU84" s="698">
        <f t="shared" si="216"/>
        <v>0</v>
      </c>
      <c r="EV84" s="699">
        <f t="shared" si="217"/>
        <v>0</v>
      </c>
      <c r="EW84" s="698">
        <f t="shared" si="218"/>
        <v>0</v>
      </c>
      <c r="EX84" s="699">
        <f t="shared" si="219"/>
        <v>0</v>
      </c>
      <c r="EY84" s="698">
        <f t="shared" si="220"/>
        <v>0</v>
      </c>
      <c r="EZ84" s="699">
        <f t="shared" si="221"/>
        <v>0</v>
      </c>
      <c r="FA84" s="698">
        <f t="shared" si="222"/>
        <v>0</v>
      </c>
      <c r="FB84" s="699">
        <f t="shared" si="223"/>
        <v>0</v>
      </c>
      <c r="FC84" s="698">
        <f t="shared" si="224"/>
        <v>0</v>
      </c>
      <c r="FD84" s="699">
        <f t="shared" si="225"/>
        <v>0</v>
      </c>
      <c r="FE84" s="700" t="e">
        <f t="shared" si="226"/>
        <v>#N/A</v>
      </c>
      <c r="FU84" s="91" t="str">
        <f>Ст.прогноза!C81</f>
        <v>Западно-Сибирская</v>
      </c>
      <c r="FV84" s="91" t="str">
        <f>Ст.прогноза!D81</f>
        <v>Новосибирский</v>
      </c>
      <c r="FW84" s="1327" t="str">
        <f t="shared" si="124"/>
        <v>Новосибирск</v>
      </c>
      <c r="FX84" s="1313">
        <v>55.03</v>
      </c>
      <c r="FY84" s="1313">
        <v>82.92</v>
      </c>
      <c r="FZ84" s="1281">
        <f t="shared" si="227"/>
        <v>24.5</v>
      </c>
      <c r="GA84" s="1281">
        <f t="shared" si="125"/>
        <v>39.299999999999997</v>
      </c>
    </row>
    <row r="85" spans="1:203" x14ac:dyDescent="0.25">
      <c r="AK85" s="1122">
        <f t="shared" si="126"/>
        <v>43683.791666666664</v>
      </c>
      <c r="AM85" s="517">
        <v>85</v>
      </c>
      <c r="AN85" s="543">
        <f>Ст.прогноза!B82</f>
        <v>80</v>
      </c>
      <c r="AO85" s="117" t="str">
        <f>Ст.прогноза!E82</f>
        <v>Новокузнецк</v>
      </c>
      <c r="AP85" s="631" t="str">
        <f t="shared" si="229"/>
        <v/>
      </c>
      <c r="AQ85" s="632" t="str">
        <f t="shared" si="229"/>
        <v/>
      </c>
      <c r="AR85" s="631" t="str">
        <f t="shared" si="229"/>
        <v/>
      </c>
      <c r="AS85" s="632" t="str">
        <f t="shared" si="229"/>
        <v/>
      </c>
      <c r="AT85" s="631" t="str">
        <f t="shared" si="229"/>
        <v/>
      </c>
      <c r="AU85" s="632" t="str">
        <f t="shared" si="229"/>
        <v/>
      </c>
      <c r="AV85" s="631" t="str">
        <f t="shared" si="229"/>
        <v>·</v>
      </c>
      <c r="AW85" s="632" t="str">
        <f t="shared" si="229"/>
        <v/>
      </c>
      <c r="AX85" s="631" t="str">
        <f t="shared" si="228"/>
        <v/>
      </c>
      <c r="AY85" s="632" t="str">
        <f t="shared" si="228"/>
        <v>·</v>
      </c>
      <c r="AZ85" s="631" t="str">
        <f t="shared" si="228"/>
        <v/>
      </c>
      <c r="BA85" s="632" t="str">
        <f t="shared" si="228"/>
        <v/>
      </c>
      <c r="BB85" s="631" t="str">
        <f t="shared" si="228"/>
        <v/>
      </c>
      <c r="BC85" s="632" t="str">
        <f t="shared" si="230"/>
        <v/>
      </c>
      <c r="BD85" s="631" t="str">
        <f t="shared" si="230"/>
        <v/>
      </c>
      <c r="BE85" s="632" t="str">
        <f t="shared" si="120"/>
        <v>··</v>
      </c>
      <c r="BF85" s="631" t="str">
        <f t="shared" si="121"/>
        <v>··</v>
      </c>
      <c r="BG85" s="632" t="str">
        <f t="shared" si="121"/>
        <v>··</v>
      </c>
      <c r="BH85" s="631" t="str">
        <f t="shared" si="121"/>
        <v/>
      </c>
      <c r="BI85" s="632" t="e">
        <f t="shared" si="121"/>
        <v>#N/A</v>
      </c>
      <c r="BJ85" s="544">
        <f t="shared" si="127"/>
        <v>0</v>
      </c>
      <c r="BK85" s="545">
        <f t="shared" si="128"/>
        <v>0</v>
      </c>
      <c r="BL85" s="544">
        <f t="shared" si="129"/>
        <v>0</v>
      </c>
      <c r="BM85" s="545">
        <f t="shared" si="130"/>
        <v>0</v>
      </c>
      <c r="BN85" s="544">
        <f t="shared" si="131"/>
        <v>0</v>
      </c>
      <c r="BO85" s="545">
        <f t="shared" si="132"/>
        <v>0</v>
      </c>
      <c r="BP85" s="544">
        <f t="shared" si="133"/>
        <v>2</v>
      </c>
      <c r="BQ85" s="545">
        <f t="shared" si="134"/>
        <v>0</v>
      </c>
      <c r="BR85" s="544">
        <f t="shared" si="135"/>
        <v>0</v>
      </c>
      <c r="BS85" s="545">
        <f t="shared" si="136"/>
        <v>2</v>
      </c>
      <c r="BT85" s="544">
        <f t="shared" si="137"/>
        <v>0</v>
      </c>
      <c r="BU85" s="545">
        <f t="shared" si="138"/>
        <v>0</v>
      </c>
      <c r="BV85" s="544">
        <f t="shared" si="139"/>
        <v>0</v>
      </c>
      <c r="BW85" s="545">
        <f t="shared" si="140"/>
        <v>0</v>
      </c>
      <c r="BX85" s="544">
        <f t="shared" si="141"/>
        <v>0</v>
      </c>
      <c r="BY85" s="545">
        <f t="shared" si="142"/>
        <v>5</v>
      </c>
      <c r="BZ85" s="544">
        <f t="shared" si="143"/>
        <v>3</v>
      </c>
      <c r="CA85" s="545">
        <f t="shared" si="144"/>
        <v>3</v>
      </c>
      <c r="CB85" s="544">
        <f t="shared" si="145"/>
        <v>0</v>
      </c>
      <c r="CC85" s="546" t="e">
        <f t="shared" si="146"/>
        <v>#N/A</v>
      </c>
      <c r="CD85" s="547">
        <f t="shared" si="147"/>
        <v>13.600000000000001</v>
      </c>
      <c r="CE85" s="548">
        <f t="shared" si="148"/>
        <v>24.2</v>
      </c>
      <c r="CF85" s="547">
        <f t="shared" si="149"/>
        <v>11.3</v>
      </c>
      <c r="CG85" s="548">
        <f t="shared" si="150"/>
        <v>29</v>
      </c>
      <c r="CH85" s="547">
        <f t="shared" si="151"/>
        <v>13.899999999999999</v>
      </c>
      <c r="CI85" s="548">
        <f t="shared" si="152"/>
        <v>30.8</v>
      </c>
      <c r="CJ85" s="547">
        <f t="shared" si="153"/>
        <v>8.3000000000000007</v>
      </c>
      <c r="CK85" s="548">
        <f t="shared" si="154"/>
        <v>25.7</v>
      </c>
      <c r="CL85" s="547">
        <f t="shared" si="155"/>
        <v>8.6</v>
      </c>
      <c r="CM85" s="548">
        <f t="shared" si="156"/>
        <v>20.2</v>
      </c>
      <c r="CN85" s="547">
        <f t="shared" si="157"/>
        <v>8.9</v>
      </c>
      <c r="CO85" s="548">
        <f t="shared" si="158"/>
        <v>27.7</v>
      </c>
      <c r="CP85" s="547">
        <f t="shared" si="159"/>
        <v>9.1</v>
      </c>
      <c r="CQ85" s="548">
        <f t="shared" si="160"/>
        <v>27.8</v>
      </c>
      <c r="CR85" s="547">
        <f t="shared" si="161"/>
        <v>11.6</v>
      </c>
      <c r="CS85" s="548">
        <f t="shared" si="162"/>
        <v>18.100000000000001</v>
      </c>
      <c r="CT85" s="547">
        <f t="shared" si="163"/>
        <v>8.1999999999999993</v>
      </c>
      <c r="CU85" s="548">
        <f t="shared" si="164"/>
        <v>21.4</v>
      </c>
      <c r="CV85" s="547">
        <f t="shared" si="165"/>
        <v>5.8000000000000007</v>
      </c>
      <c r="CW85" s="548" t="e">
        <f t="shared" si="166"/>
        <v>#N/A</v>
      </c>
      <c r="CX85" s="547">
        <f t="shared" si="167"/>
        <v>11.600000000000001</v>
      </c>
      <c r="CY85" s="548">
        <f t="shared" si="168"/>
        <v>31.2</v>
      </c>
      <c r="CZ85" s="547">
        <f t="shared" si="169"/>
        <v>9.3000000000000007</v>
      </c>
      <c r="DA85" s="548">
        <f t="shared" si="170"/>
        <v>44</v>
      </c>
      <c r="DB85" s="547">
        <f t="shared" si="171"/>
        <v>11.899999999999999</v>
      </c>
      <c r="DC85" s="548">
        <f t="shared" si="172"/>
        <v>45.8</v>
      </c>
      <c r="DD85" s="547">
        <f t="shared" si="173"/>
        <v>6.3000000000000007</v>
      </c>
      <c r="DE85" s="548">
        <f t="shared" si="174"/>
        <v>40.700000000000003</v>
      </c>
      <c r="DF85" s="547">
        <f t="shared" si="175"/>
        <v>6.6</v>
      </c>
      <c r="DG85" s="548">
        <f t="shared" si="176"/>
        <v>31.2</v>
      </c>
      <c r="DH85" s="547">
        <f t="shared" si="177"/>
        <v>6.9</v>
      </c>
      <c r="DI85" s="548">
        <f t="shared" si="178"/>
        <v>42.7</v>
      </c>
      <c r="DJ85" s="547">
        <f t="shared" si="179"/>
        <v>7.1</v>
      </c>
      <c r="DK85" s="548">
        <f t="shared" si="180"/>
        <v>38.799999999999997</v>
      </c>
      <c r="DL85" s="547">
        <f t="shared" si="181"/>
        <v>9.6</v>
      </c>
      <c r="DM85" s="548">
        <f t="shared" si="182"/>
        <v>22.1</v>
      </c>
      <c r="DN85" s="547">
        <f t="shared" si="183"/>
        <v>6.1999999999999993</v>
      </c>
      <c r="DO85" s="548">
        <f t="shared" si="184"/>
        <v>36.4</v>
      </c>
      <c r="DP85" s="547">
        <f t="shared" si="185"/>
        <v>3.8000000000000007</v>
      </c>
      <c r="DQ85" s="548" t="e">
        <f t="shared" si="186"/>
        <v>#N/A</v>
      </c>
      <c r="DR85" s="549">
        <f t="shared" si="187"/>
        <v>7</v>
      </c>
      <c r="DS85" s="550">
        <f t="shared" si="188"/>
        <v>8</v>
      </c>
      <c r="DT85" s="549">
        <f t="shared" si="189"/>
        <v>3</v>
      </c>
      <c r="DU85" s="550">
        <f t="shared" si="190"/>
        <v>3</v>
      </c>
      <c r="DV85" s="549">
        <f t="shared" si="191"/>
        <v>3</v>
      </c>
      <c r="DW85" s="550">
        <f t="shared" si="192"/>
        <v>6</v>
      </c>
      <c r="DX85" s="549">
        <f t="shared" si="193"/>
        <v>4</v>
      </c>
      <c r="DY85" s="550">
        <f t="shared" si="194"/>
        <v>5</v>
      </c>
      <c r="DZ85" s="549">
        <f t="shared" si="195"/>
        <v>2</v>
      </c>
      <c r="EA85" s="550">
        <f t="shared" si="196"/>
        <v>6</v>
      </c>
      <c r="EB85" s="549">
        <f t="shared" si="197"/>
        <v>4</v>
      </c>
      <c r="EC85" s="550">
        <f t="shared" si="198"/>
        <v>6</v>
      </c>
      <c r="ED85" s="549">
        <f t="shared" si="199"/>
        <v>3</v>
      </c>
      <c r="EE85" s="550">
        <f t="shared" si="200"/>
        <v>4</v>
      </c>
      <c r="EF85" s="549">
        <f t="shared" si="201"/>
        <v>5</v>
      </c>
      <c r="EG85" s="550">
        <f t="shared" si="202"/>
        <v>8</v>
      </c>
      <c r="EH85" s="549">
        <f t="shared" si="203"/>
        <v>4</v>
      </c>
      <c r="EI85" s="550">
        <f t="shared" si="204"/>
        <v>5</v>
      </c>
      <c r="EJ85" s="549">
        <f t="shared" si="205"/>
        <v>3</v>
      </c>
      <c r="EK85" s="550" t="e">
        <f t="shared" si="206"/>
        <v>#N/A</v>
      </c>
      <c r="EL85" s="697">
        <f t="shared" si="207"/>
        <v>0</v>
      </c>
      <c r="EM85" s="698">
        <f t="shared" si="208"/>
        <v>0</v>
      </c>
      <c r="EN85" s="699">
        <f t="shared" si="209"/>
        <v>0</v>
      </c>
      <c r="EO85" s="698">
        <f t="shared" si="210"/>
        <v>0</v>
      </c>
      <c r="EP85" s="699">
        <f t="shared" si="211"/>
        <v>0</v>
      </c>
      <c r="EQ85" s="698">
        <f t="shared" si="212"/>
        <v>0</v>
      </c>
      <c r="ER85" s="699">
        <f t="shared" si="213"/>
        <v>0</v>
      </c>
      <c r="ES85" s="698">
        <f t="shared" si="214"/>
        <v>0</v>
      </c>
      <c r="ET85" s="699">
        <f t="shared" si="215"/>
        <v>0</v>
      </c>
      <c r="EU85" s="698">
        <f t="shared" si="216"/>
        <v>0</v>
      </c>
      <c r="EV85" s="699">
        <f t="shared" si="217"/>
        <v>0</v>
      </c>
      <c r="EW85" s="698">
        <f t="shared" si="218"/>
        <v>0</v>
      </c>
      <c r="EX85" s="699">
        <f t="shared" si="219"/>
        <v>0</v>
      </c>
      <c r="EY85" s="698">
        <f t="shared" si="220"/>
        <v>0</v>
      </c>
      <c r="EZ85" s="699">
        <f t="shared" si="221"/>
        <v>0</v>
      </c>
      <c r="FA85" s="698">
        <f t="shared" si="222"/>
        <v>0</v>
      </c>
      <c r="FB85" s="699">
        <f t="shared" si="223"/>
        <v>0</v>
      </c>
      <c r="FC85" s="698">
        <f t="shared" si="224"/>
        <v>0</v>
      </c>
      <c r="FD85" s="699">
        <f t="shared" si="225"/>
        <v>0</v>
      </c>
      <c r="FE85" s="700" t="e">
        <f t="shared" si="226"/>
        <v>#N/A</v>
      </c>
      <c r="FU85" s="91" t="str">
        <f>Ст.прогноза!C82</f>
        <v>Западно-Сибирская</v>
      </c>
      <c r="FV85" s="91" t="str">
        <f>Ст.прогноза!D82</f>
        <v>Кузбасский</v>
      </c>
      <c r="FW85" s="117" t="str">
        <f t="shared" si="124"/>
        <v>Новокузнецк</v>
      </c>
      <c r="FX85" s="1310">
        <v>53.817</v>
      </c>
      <c r="FY85" s="1311">
        <v>86.882999999999996</v>
      </c>
      <c r="FZ85" s="1281">
        <f t="shared" si="227"/>
        <v>25.7</v>
      </c>
      <c r="GA85" s="1281">
        <f t="shared" si="125"/>
        <v>40.700000000000003</v>
      </c>
    </row>
    <row r="86" spans="1:203" x14ac:dyDescent="0.25">
      <c r="AK86" s="1122">
        <f t="shared" si="126"/>
        <v>43683.791666666664</v>
      </c>
      <c r="AM86" s="517">
        <v>86</v>
      </c>
      <c r="AN86" s="543">
        <f>Ст.прогноза!B83</f>
        <v>81</v>
      </c>
      <c r="AO86" s="117" t="str">
        <f>Ст.прогноза!E83</f>
        <v>Кемерово</v>
      </c>
      <c r="AP86" s="631" t="str">
        <f t="shared" si="229"/>
        <v/>
      </c>
      <c r="AQ86" s="632" t="str">
        <f t="shared" si="229"/>
        <v/>
      </c>
      <c r="AR86" s="631" t="str">
        <f t="shared" si="229"/>
        <v/>
      </c>
      <c r="AS86" s="632" t="str">
        <f t="shared" si="229"/>
        <v/>
      </c>
      <c r="AT86" s="631" t="str">
        <f t="shared" si="229"/>
        <v/>
      </c>
      <c r="AU86" s="632" t="str">
        <f t="shared" si="229"/>
        <v>··</v>
      </c>
      <c r="AV86" s="631" t="str">
        <f t="shared" si="229"/>
        <v>·</v>
      </c>
      <c r="AW86" s="632" t="str">
        <f t="shared" si="229"/>
        <v/>
      </c>
      <c r="AX86" s="631" t="str">
        <f t="shared" ref="AX86:BB95" si="231">VLOOKUP(18&amp;$AO86,$A$6:$V$30000,AX$3,0)</f>
        <v/>
      </c>
      <c r="AY86" s="632" t="str">
        <f t="shared" si="231"/>
        <v/>
      </c>
      <c r="AZ86" s="631" t="str">
        <f t="shared" si="231"/>
        <v/>
      </c>
      <c r="BA86" s="632" t="str">
        <f t="shared" si="231"/>
        <v/>
      </c>
      <c r="BB86" s="631" t="str">
        <f t="shared" si="231"/>
        <v/>
      </c>
      <c r="BC86" s="632" t="str">
        <f t="shared" si="230"/>
        <v/>
      </c>
      <c r="BD86" s="631" t="str">
        <f t="shared" si="230"/>
        <v/>
      </c>
      <c r="BE86" s="632" t="str">
        <f t="shared" ref="BE86:BE103" si="232">VLOOKUP(18&amp;$AO86,$A$6:$V$30000,BE$3,0)</f>
        <v>··</v>
      </c>
      <c r="BF86" s="631" t="str">
        <f t="shared" ref="BF86:BI103" si="233">VLOOKUP(18&amp;$AO86,$A$6:$V$30000,BF$3,0)</f>
        <v/>
      </c>
      <c r="BG86" s="632" t="str">
        <f t="shared" si="233"/>
        <v/>
      </c>
      <c r="BH86" s="631" t="str">
        <f t="shared" si="233"/>
        <v/>
      </c>
      <c r="BI86" s="632" t="e">
        <f t="shared" si="233"/>
        <v>#N/A</v>
      </c>
      <c r="BJ86" s="544">
        <f t="shared" si="127"/>
        <v>0</v>
      </c>
      <c r="BK86" s="545">
        <f t="shared" si="128"/>
        <v>0</v>
      </c>
      <c r="BL86" s="544">
        <f t="shared" si="129"/>
        <v>0</v>
      </c>
      <c r="BM86" s="545">
        <f t="shared" si="130"/>
        <v>0</v>
      </c>
      <c r="BN86" s="544">
        <f t="shared" si="131"/>
        <v>0</v>
      </c>
      <c r="BO86" s="545">
        <f t="shared" si="132"/>
        <v>10</v>
      </c>
      <c r="BP86" s="544">
        <f t="shared" si="133"/>
        <v>2</v>
      </c>
      <c r="BQ86" s="545">
        <f t="shared" si="134"/>
        <v>0</v>
      </c>
      <c r="BR86" s="544">
        <f t="shared" si="135"/>
        <v>0</v>
      </c>
      <c r="BS86" s="545">
        <f t="shared" si="136"/>
        <v>0</v>
      </c>
      <c r="BT86" s="544">
        <f t="shared" si="137"/>
        <v>0</v>
      </c>
      <c r="BU86" s="545">
        <f t="shared" si="138"/>
        <v>0</v>
      </c>
      <c r="BV86" s="544">
        <f t="shared" si="139"/>
        <v>0</v>
      </c>
      <c r="BW86" s="545">
        <f t="shared" si="140"/>
        <v>0</v>
      </c>
      <c r="BX86" s="544">
        <f t="shared" si="141"/>
        <v>0</v>
      </c>
      <c r="BY86" s="545">
        <f t="shared" si="142"/>
        <v>10</v>
      </c>
      <c r="BZ86" s="544">
        <f t="shared" si="143"/>
        <v>0</v>
      </c>
      <c r="CA86" s="545">
        <f t="shared" si="144"/>
        <v>0</v>
      </c>
      <c r="CB86" s="544">
        <f t="shared" si="145"/>
        <v>0</v>
      </c>
      <c r="CC86" s="546" t="e">
        <f t="shared" si="146"/>
        <v>#N/A</v>
      </c>
      <c r="CD86" s="547">
        <f t="shared" si="147"/>
        <v>11.8</v>
      </c>
      <c r="CE86" s="548">
        <f t="shared" si="148"/>
        <v>28</v>
      </c>
      <c r="CF86" s="547">
        <f t="shared" si="149"/>
        <v>17.2</v>
      </c>
      <c r="CG86" s="548">
        <f t="shared" si="150"/>
        <v>29</v>
      </c>
      <c r="CH86" s="547">
        <f t="shared" si="151"/>
        <v>14.899999999999999</v>
      </c>
      <c r="CI86" s="548">
        <f t="shared" si="152"/>
        <v>30.4</v>
      </c>
      <c r="CJ86" s="547">
        <f t="shared" si="153"/>
        <v>8.1999999999999993</v>
      </c>
      <c r="CK86" s="548">
        <f t="shared" si="154"/>
        <v>24</v>
      </c>
      <c r="CL86" s="547">
        <f t="shared" si="155"/>
        <v>8.6</v>
      </c>
      <c r="CM86" s="548">
        <f t="shared" si="156"/>
        <v>20.7</v>
      </c>
      <c r="CN86" s="547">
        <f t="shared" si="157"/>
        <v>8.1999999999999993</v>
      </c>
      <c r="CO86" s="548">
        <f t="shared" si="158"/>
        <v>27.1</v>
      </c>
      <c r="CP86" s="547">
        <f t="shared" si="159"/>
        <v>10.1</v>
      </c>
      <c r="CQ86" s="548">
        <f t="shared" si="160"/>
        <v>27.7</v>
      </c>
      <c r="CR86" s="547">
        <f t="shared" si="161"/>
        <v>11.4</v>
      </c>
      <c r="CS86" s="548">
        <f t="shared" si="162"/>
        <v>19.399999999999999</v>
      </c>
      <c r="CT86" s="547">
        <f t="shared" si="163"/>
        <v>6.3000000000000007</v>
      </c>
      <c r="CU86" s="548">
        <f t="shared" si="164"/>
        <v>21.9</v>
      </c>
      <c r="CV86" s="547">
        <f t="shared" si="165"/>
        <v>8.1999999999999993</v>
      </c>
      <c r="CW86" s="548" t="e">
        <f t="shared" si="166"/>
        <v>#N/A</v>
      </c>
      <c r="CX86" s="547">
        <f t="shared" si="167"/>
        <v>9.8000000000000007</v>
      </c>
      <c r="CY86" s="548">
        <f t="shared" si="168"/>
        <v>42</v>
      </c>
      <c r="CZ86" s="547">
        <f t="shared" si="169"/>
        <v>15.2</v>
      </c>
      <c r="DA86" s="548">
        <f t="shared" si="170"/>
        <v>43</v>
      </c>
      <c r="DB86" s="547">
        <f t="shared" si="171"/>
        <v>12.899999999999999</v>
      </c>
      <c r="DC86" s="548">
        <f t="shared" si="172"/>
        <v>44.6</v>
      </c>
      <c r="DD86" s="547">
        <f t="shared" si="173"/>
        <v>6.1999999999999993</v>
      </c>
      <c r="DE86" s="548">
        <f t="shared" si="174"/>
        <v>38.700000000000003</v>
      </c>
      <c r="DF86" s="547">
        <f t="shared" si="175"/>
        <v>6.6</v>
      </c>
      <c r="DG86" s="548">
        <f t="shared" si="176"/>
        <v>30.7</v>
      </c>
      <c r="DH86" s="547">
        <f t="shared" si="177"/>
        <v>6.1999999999999993</v>
      </c>
      <c r="DI86" s="548">
        <f t="shared" si="178"/>
        <v>42.1</v>
      </c>
      <c r="DJ86" s="547">
        <f t="shared" si="179"/>
        <v>8.1</v>
      </c>
      <c r="DK86" s="548">
        <f t="shared" si="180"/>
        <v>41.7</v>
      </c>
      <c r="DL86" s="547">
        <f t="shared" si="181"/>
        <v>9.4</v>
      </c>
      <c r="DM86" s="548">
        <f t="shared" si="182"/>
        <v>23.4</v>
      </c>
      <c r="DN86" s="547">
        <f t="shared" si="183"/>
        <v>4.3000000000000007</v>
      </c>
      <c r="DO86" s="548">
        <f t="shared" si="184"/>
        <v>36.9</v>
      </c>
      <c r="DP86" s="547">
        <f t="shared" si="185"/>
        <v>6.1999999999999993</v>
      </c>
      <c r="DQ86" s="548" t="e">
        <f t="shared" si="186"/>
        <v>#N/A</v>
      </c>
      <c r="DR86" s="549">
        <f t="shared" si="187"/>
        <v>3</v>
      </c>
      <c r="DS86" s="550">
        <f t="shared" si="188"/>
        <v>6</v>
      </c>
      <c r="DT86" s="549">
        <f t="shared" si="189"/>
        <v>3</v>
      </c>
      <c r="DU86" s="550">
        <f t="shared" si="190"/>
        <v>3</v>
      </c>
      <c r="DV86" s="549">
        <f t="shared" si="191"/>
        <v>3</v>
      </c>
      <c r="DW86" s="550">
        <f t="shared" si="192"/>
        <v>7</v>
      </c>
      <c r="DX86" s="549">
        <f t="shared" si="193"/>
        <v>7</v>
      </c>
      <c r="DY86" s="550">
        <f t="shared" si="194"/>
        <v>6</v>
      </c>
      <c r="DZ86" s="549">
        <f t="shared" si="195"/>
        <v>3</v>
      </c>
      <c r="EA86" s="550">
        <f t="shared" si="196"/>
        <v>6</v>
      </c>
      <c r="EB86" s="549">
        <f t="shared" si="197"/>
        <v>6</v>
      </c>
      <c r="EC86" s="550">
        <f t="shared" si="198"/>
        <v>6</v>
      </c>
      <c r="ED86" s="549">
        <f t="shared" si="199"/>
        <v>4</v>
      </c>
      <c r="EE86" s="550">
        <f t="shared" si="200"/>
        <v>4</v>
      </c>
      <c r="EF86" s="549">
        <f t="shared" si="201"/>
        <v>7</v>
      </c>
      <c r="EG86" s="550">
        <f t="shared" si="202"/>
        <v>7</v>
      </c>
      <c r="EH86" s="549">
        <f t="shared" si="203"/>
        <v>5</v>
      </c>
      <c r="EI86" s="550">
        <f t="shared" si="204"/>
        <v>7</v>
      </c>
      <c r="EJ86" s="549">
        <f t="shared" si="205"/>
        <v>10</v>
      </c>
      <c r="EK86" s="550" t="e">
        <f t="shared" si="206"/>
        <v>#N/A</v>
      </c>
      <c r="EL86" s="697">
        <f t="shared" si="207"/>
        <v>0</v>
      </c>
      <c r="EM86" s="698">
        <f t="shared" si="208"/>
        <v>0</v>
      </c>
      <c r="EN86" s="699">
        <f t="shared" si="209"/>
        <v>0</v>
      </c>
      <c r="EO86" s="698">
        <f t="shared" si="210"/>
        <v>0</v>
      </c>
      <c r="EP86" s="699">
        <f t="shared" si="211"/>
        <v>0</v>
      </c>
      <c r="EQ86" s="698">
        <f t="shared" si="212"/>
        <v>0</v>
      </c>
      <c r="ER86" s="699">
        <f t="shared" si="213"/>
        <v>0</v>
      </c>
      <c r="ES86" s="698">
        <f t="shared" si="214"/>
        <v>0</v>
      </c>
      <c r="ET86" s="699">
        <f t="shared" si="215"/>
        <v>0</v>
      </c>
      <c r="EU86" s="698">
        <f t="shared" si="216"/>
        <v>0</v>
      </c>
      <c r="EV86" s="699">
        <f t="shared" si="217"/>
        <v>0</v>
      </c>
      <c r="EW86" s="698">
        <f t="shared" si="218"/>
        <v>0</v>
      </c>
      <c r="EX86" s="699">
        <f t="shared" si="219"/>
        <v>0</v>
      </c>
      <c r="EY86" s="698">
        <f t="shared" si="220"/>
        <v>0</v>
      </c>
      <c r="EZ86" s="699">
        <f t="shared" si="221"/>
        <v>0</v>
      </c>
      <c r="FA86" s="698">
        <f t="shared" si="222"/>
        <v>0</v>
      </c>
      <c r="FB86" s="699">
        <f t="shared" si="223"/>
        <v>0</v>
      </c>
      <c r="FC86" s="698">
        <f t="shared" si="224"/>
        <v>0</v>
      </c>
      <c r="FD86" s="699">
        <f t="shared" si="225"/>
        <v>0</v>
      </c>
      <c r="FE86" s="700" t="e">
        <f t="shared" si="226"/>
        <v>#N/A</v>
      </c>
      <c r="FU86" s="91" t="str">
        <f>Ст.прогноза!C83</f>
        <v>Западно-Сибирская</v>
      </c>
      <c r="FV86" s="91" t="str">
        <f>Ст.прогноза!D83</f>
        <v>Кузбаский</v>
      </c>
      <c r="FW86" s="117" t="str">
        <f t="shared" si="124"/>
        <v>Кемерово</v>
      </c>
      <c r="FX86" s="1293">
        <v>55.344099999999997</v>
      </c>
      <c r="FY86" s="1294">
        <v>86.058999999999997</v>
      </c>
      <c r="FZ86" s="1281">
        <f t="shared" si="227"/>
        <v>24</v>
      </c>
      <c r="GA86" s="1281">
        <f t="shared" si="125"/>
        <v>38.700000000000003</v>
      </c>
    </row>
    <row r="87" spans="1:203" x14ac:dyDescent="0.25">
      <c r="AK87" s="1122">
        <f t="shared" si="126"/>
        <v>43683.791666666664</v>
      </c>
      <c r="AM87" s="517">
        <v>87</v>
      </c>
      <c r="AN87" s="543">
        <f>Ст.прогноза!B84</f>
        <v>82</v>
      </c>
      <c r="AO87" s="117" t="str">
        <f>Ст.прогноза!E84</f>
        <v>Барнаул</v>
      </c>
      <c r="AP87" s="631" t="str">
        <f t="shared" si="229"/>
        <v>··</v>
      </c>
      <c r="AQ87" s="632" t="str">
        <f t="shared" si="229"/>
        <v/>
      </c>
      <c r="AR87" s="631" t="str">
        <f t="shared" si="229"/>
        <v/>
      </c>
      <c r="AS87" s="632" t="str">
        <f t="shared" si="229"/>
        <v/>
      </c>
      <c r="AT87" s="631" t="str">
        <f t="shared" si="229"/>
        <v/>
      </c>
      <c r="AU87" s="632" t="str">
        <f t="shared" si="229"/>
        <v/>
      </c>
      <c r="AV87" s="631" t="str">
        <f t="shared" si="229"/>
        <v/>
      </c>
      <c r="AW87" s="632" t="str">
        <f t="shared" si="229"/>
        <v/>
      </c>
      <c r="AX87" s="631" t="str">
        <f t="shared" si="231"/>
        <v/>
      </c>
      <c r="AY87" s="632" t="str">
        <f t="shared" si="231"/>
        <v>··</v>
      </c>
      <c r="AZ87" s="631" t="str">
        <f t="shared" si="231"/>
        <v>·</v>
      </c>
      <c r="BA87" s="632" t="str">
        <f t="shared" si="231"/>
        <v/>
      </c>
      <c r="BB87" s="631" t="str">
        <f t="shared" si="231"/>
        <v/>
      </c>
      <c r="BC87" s="632" t="str">
        <f t="shared" si="230"/>
        <v/>
      </c>
      <c r="BD87" s="631" t="str">
        <f t="shared" si="230"/>
        <v/>
      </c>
      <c r="BE87" s="632" t="str">
        <f t="shared" si="232"/>
        <v>··</v>
      </c>
      <c r="BF87" s="631" t="str">
        <f t="shared" si="233"/>
        <v/>
      </c>
      <c r="BG87" s="632" t="str">
        <f t="shared" si="233"/>
        <v/>
      </c>
      <c r="BH87" s="631" t="str">
        <f t="shared" si="233"/>
        <v/>
      </c>
      <c r="BI87" s="632" t="e">
        <f t="shared" si="233"/>
        <v>#N/A</v>
      </c>
      <c r="BJ87" s="544">
        <f t="shared" si="127"/>
        <v>3</v>
      </c>
      <c r="BK87" s="545">
        <f t="shared" si="128"/>
        <v>0</v>
      </c>
      <c r="BL87" s="544">
        <f t="shared" si="129"/>
        <v>0</v>
      </c>
      <c r="BM87" s="545">
        <f t="shared" si="130"/>
        <v>0</v>
      </c>
      <c r="BN87" s="544">
        <f t="shared" si="131"/>
        <v>0</v>
      </c>
      <c r="BO87" s="545">
        <f t="shared" si="132"/>
        <v>0</v>
      </c>
      <c r="BP87" s="544">
        <f t="shared" si="133"/>
        <v>0</v>
      </c>
      <c r="BQ87" s="545">
        <f t="shared" si="134"/>
        <v>0</v>
      </c>
      <c r="BR87" s="544">
        <f t="shared" si="135"/>
        <v>0</v>
      </c>
      <c r="BS87" s="545">
        <f t="shared" si="136"/>
        <v>3</v>
      </c>
      <c r="BT87" s="544">
        <f t="shared" si="137"/>
        <v>2</v>
      </c>
      <c r="BU87" s="545">
        <f t="shared" si="138"/>
        <v>0</v>
      </c>
      <c r="BV87" s="544">
        <f t="shared" si="139"/>
        <v>0</v>
      </c>
      <c r="BW87" s="545">
        <f t="shared" si="140"/>
        <v>0</v>
      </c>
      <c r="BX87" s="544">
        <f t="shared" si="141"/>
        <v>0</v>
      </c>
      <c r="BY87" s="545">
        <f t="shared" si="142"/>
        <v>10</v>
      </c>
      <c r="BZ87" s="544">
        <f t="shared" si="143"/>
        <v>0</v>
      </c>
      <c r="CA87" s="545">
        <f t="shared" si="144"/>
        <v>0</v>
      </c>
      <c r="CB87" s="544">
        <f t="shared" si="145"/>
        <v>0</v>
      </c>
      <c r="CC87" s="546" t="e">
        <f t="shared" si="146"/>
        <v>#N/A</v>
      </c>
      <c r="CD87" s="547">
        <f t="shared" si="147"/>
        <v>13</v>
      </c>
      <c r="CE87" s="548">
        <f t="shared" si="148"/>
        <v>30.5</v>
      </c>
      <c r="CF87" s="547">
        <f t="shared" si="149"/>
        <v>12.9</v>
      </c>
      <c r="CG87" s="548">
        <f t="shared" si="150"/>
        <v>31</v>
      </c>
      <c r="CH87" s="547">
        <f t="shared" si="151"/>
        <v>14</v>
      </c>
      <c r="CI87" s="548">
        <f t="shared" si="152"/>
        <v>29.3</v>
      </c>
      <c r="CJ87" s="547">
        <f t="shared" si="153"/>
        <v>9</v>
      </c>
      <c r="CK87" s="548">
        <f t="shared" si="154"/>
        <v>27.1</v>
      </c>
      <c r="CL87" s="547">
        <f t="shared" si="155"/>
        <v>10.5</v>
      </c>
      <c r="CM87" s="548">
        <f t="shared" si="156"/>
        <v>25</v>
      </c>
      <c r="CN87" s="547">
        <f t="shared" si="157"/>
        <v>9.5</v>
      </c>
      <c r="CO87" s="548">
        <f t="shared" si="158"/>
        <v>29.3</v>
      </c>
      <c r="CP87" s="547">
        <f t="shared" si="159"/>
        <v>12.4</v>
      </c>
      <c r="CQ87" s="548">
        <f t="shared" si="160"/>
        <v>28.2</v>
      </c>
      <c r="CR87" s="547">
        <f t="shared" si="161"/>
        <v>13</v>
      </c>
      <c r="CS87" s="548">
        <f t="shared" si="162"/>
        <v>20.2</v>
      </c>
      <c r="CT87" s="547">
        <f t="shared" si="163"/>
        <v>7.3000000000000007</v>
      </c>
      <c r="CU87" s="548">
        <f t="shared" si="164"/>
        <v>24.4</v>
      </c>
      <c r="CV87" s="547">
        <f t="shared" si="165"/>
        <v>8.3000000000000007</v>
      </c>
      <c r="CW87" s="548" t="e">
        <f t="shared" si="166"/>
        <v>#N/A</v>
      </c>
      <c r="CX87" s="547">
        <f t="shared" si="167"/>
        <v>11</v>
      </c>
      <c r="CY87" s="548">
        <f t="shared" si="168"/>
        <v>45.5</v>
      </c>
      <c r="CZ87" s="547">
        <f t="shared" si="169"/>
        <v>10.9</v>
      </c>
      <c r="DA87" s="548">
        <f t="shared" si="170"/>
        <v>46</v>
      </c>
      <c r="DB87" s="547">
        <f t="shared" si="171"/>
        <v>12</v>
      </c>
      <c r="DC87" s="548">
        <f t="shared" si="172"/>
        <v>44.3</v>
      </c>
      <c r="DD87" s="547">
        <f t="shared" si="173"/>
        <v>7</v>
      </c>
      <c r="DE87" s="548">
        <f t="shared" si="174"/>
        <v>42.1</v>
      </c>
      <c r="DF87" s="547">
        <f t="shared" si="175"/>
        <v>8.5</v>
      </c>
      <c r="DG87" s="548">
        <f t="shared" si="176"/>
        <v>39</v>
      </c>
      <c r="DH87" s="547">
        <f t="shared" si="177"/>
        <v>7.5</v>
      </c>
      <c r="DI87" s="548">
        <f t="shared" si="178"/>
        <v>44.3</v>
      </c>
      <c r="DJ87" s="547">
        <f t="shared" si="179"/>
        <v>10.4</v>
      </c>
      <c r="DK87" s="548">
        <f t="shared" si="180"/>
        <v>41.2</v>
      </c>
      <c r="DL87" s="547">
        <f t="shared" si="181"/>
        <v>11</v>
      </c>
      <c r="DM87" s="548">
        <f t="shared" si="182"/>
        <v>24.2</v>
      </c>
      <c r="DN87" s="547">
        <f t="shared" si="183"/>
        <v>5.3000000000000007</v>
      </c>
      <c r="DO87" s="548">
        <f t="shared" si="184"/>
        <v>39.4</v>
      </c>
      <c r="DP87" s="547">
        <f t="shared" si="185"/>
        <v>6.3000000000000007</v>
      </c>
      <c r="DQ87" s="548" t="e">
        <f t="shared" si="186"/>
        <v>#N/A</v>
      </c>
      <c r="DR87" s="549">
        <f t="shared" si="187"/>
        <v>4</v>
      </c>
      <c r="DS87" s="550">
        <f t="shared" si="188"/>
        <v>6</v>
      </c>
      <c r="DT87" s="549">
        <f t="shared" si="189"/>
        <v>4</v>
      </c>
      <c r="DU87" s="550">
        <f t="shared" si="190"/>
        <v>4</v>
      </c>
      <c r="DV87" s="549">
        <f t="shared" si="191"/>
        <v>3</v>
      </c>
      <c r="DW87" s="550">
        <f t="shared" si="192"/>
        <v>6</v>
      </c>
      <c r="DX87" s="549">
        <f t="shared" si="193"/>
        <v>4</v>
      </c>
      <c r="DY87" s="550">
        <f t="shared" si="194"/>
        <v>5</v>
      </c>
      <c r="DZ87" s="549">
        <f t="shared" si="195"/>
        <v>5</v>
      </c>
      <c r="EA87" s="550">
        <f t="shared" si="196"/>
        <v>8</v>
      </c>
      <c r="EB87" s="549">
        <f t="shared" si="197"/>
        <v>3</v>
      </c>
      <c r="EC87" s="550">
        <f t="shared" si="198"/>
        <v>4</v>
      </c>
      <c r="ED87" s="549">
        <f t="shared" si="199"/>
        <v>4</v>
      </c>
      <c r="EE87" s="550">
        <f t="shared" si="200"/>
        <v>5</v>
      </c>
      <c r="EF87" s="549">
        <f t="shared" si="201"/>
        <v>5</v>
      </c>
      <c r="EG87" s="550">
        <f t="shared" si="202"/>
        <v>7</v>
      </c>
      <c r="EH87" s="549">
        <f t="shared" si="203"/>
        <v>6</v>
      </c>
      <c r="EI87" s="550">
        <f t="shared" si="204"/>
        <v>5</v>
      </c>
      <c r="EJ87" s="549">
        <f t="shared" si="205"/>
        <v>6</v>
      </c>
      <c r="EK87" s="550" t="e">
        <f t="shared" si="206"/>
        <v>#N/A</v>
      </c>
      <c r="EL87" s="697">
        <f t="shared" si="207"/>
        <v>0</v>
      </c>
      <c r="EM87" s="698">
        <f t="shared" si="208"/>
        <v>0</v>
      </c>
      <c r="EN87" s="699">
        <f t="shared" si="209"/>
        <v>0</v>
      </c>
      <c r="EO87" s="698">
        <f t="shared" si="210"/>
        <v>0</v>
      </c>
      <c r="EP87" s="699">
        <f t="shared" si="211"/>
        <v>0</v>
      </c>
      <c r="EQ87" s="698">
        <f t="shared" si="212"/>
        <v>0</v>
      </c>
      <c r="ER87" s="699">
        <f t="shared" si="213"/>
        <v>0</v>
      </c>
      <c r="ES87" s="698">
        <f t="shared" si="214"/>
        <v>0</v>
      </c>
      <c r="ET87" s="699">
        <f t="shared" si="215"/>
        <v>0</v>
      </c>
      <c r="EU87" s="698">
        <f t="shared" si="216"/>
        <v>0</v>
      </c>
      <c r="EV87" s="699">
        <f t="shared" si="217"/>
        <v>0</v>
      </c>
      <c r="EW87" s="698">
        <f t="shared" si="218"/>
        <v>0</v>
      </c>
      <c r="EX87" s="699">
        <f t="shared" si="219"/>
        <v>0</v>
      </c>
      <c r="EY87" s="698">
        <f t="shared" si="220"/>
        <v>0</v>
      </c>
      <c r="EZ87" s="699">
        <f t="shared" si="221"/>
        <v>0</v>
      </c>
      <c r="FA87" s="698">
        <f t="shared" si="222"/>
        <v>0</v>
      </c>
      <c r="FB87" s="699">
        <f t="shared" si="223"/>
        <v>0</v>
      </c>
      <c r="FC87" s="698">
        <f t="shared" si="224"/>
        <v>0</v>
      </c>
      <c r="FD87" s="699">
        <f t="shared" si="225"/>
        <v>0</v>
      </c>
      <c r="FE87" s="700" t="e">
        <f t="shared" si="226"/>
        <v>#N/A</v>
      </c>
      <c r="FU87" s="91" t="str">
        <f>Ст.прогноза!C84</f>
        <v>Западно-Сибирская</v>
      </c>
      <c r="FV87" s="91" t="str">
        <f>Ст.прогноза!D84</f>
        <v>Алтайский</v>
      </c>
      <c r="FW87" s="117" t="str">
        <f t="shared" si="124"/>
        <v>Барнаул</v>
      </c>
      <c r="FX87" s="1310">
        <v>53.433</v>
      </c>
      <c r="FY87" s="1311">
        <v>83.516999999999996</v>
      </c>
      <c r="FZ87" s="1281">
        <f t="shared" si="227"/>
        <v>27.1</v>
      </c>
      <c r="GA87" s="1281">
        <f t="shared" si="125"/>
        <v>42.1</v>
      </c>
    </row>
    <row r="88" spans="1:203" x14ac:dyDescent="0.25">
      <c r="AK88" s="1122">
        <f t="shared" si="126"/>
        <v>43683.791666666664</v>
      </c>
      <c r="AM88" s="517">
        <v>88</v>
      </c>
      <c r="AN88" s="543">
        <f>Ст.прогноза!B85</f>
        <v>83</v>
      </c>
      <c r="AO88" s="117" t="str">
        <f>Ст.прогноза!E85</f>
        <v>Барабинск</v>
      </c>
      <c r="AP88" s="631" t="str">
        <f t="shared" si="229"/>
        <v/>
      </c>
      <c r="AQ88" s="632" t="str">
        <f t="shared" si="229"/>
        <v/>
      </c>
      <c r="AR88" s="631" t="str">
        <f t="shared" si="229"/>
        <v/>
      </c>
      <c r="AS88" s="632" t="str">
        <f t="shared" si="229"/>
        <v/>
      </c>
      <c r="AT88" s="631" t="str">
        <f t="shared" si="229"/>
        <v/>
      </c>
      <c r="AU88" s="632" t="str">
        <f t="shared" si="229"/>
        <v/>
      </c>
      <c r="AV88" s="631" t="str">
        <f t="shared" si="229"/>
        <v>·</v>
      </c>
      <c r="AW88" s="632" t="str">
        <f t="shared" si="229"/>
        <v/>
      </c>
      <c r="AX88" s="631" t="str">
        <f t="shared" si="231"/>
        <v/>
      </c>
      <c r="AY88" s="632" t="str">
        <f t="shared" si="231"/>
        <v>··</v>
      </c>
      <c r="AZ88" s="631" t="str">
        <f t="shared" si="231"/>
        <v/>
      </c>
      <c r="BA88" s="632" t="str">
        <f t="shared" si="231"/>
        <v/>
      </c>
      <c r="BB88" s="631" t="str">
        <f t="shared" si="231"/>
        <v>··</v>
      </c>
      <c r="BC88" s="632" t="str">
        <f t="shared" si="230"/>
        <v>··</v>
      </c>
      <c r="BD88" s="631" t="str">
        <f t="shared" si="230"/>
        <v/>
      </c>
      <c r="BE88" s="632" t="str">
        <f t="shared" si="232"/>
        <v/>
      </c>
      <c r="BF88" s="631" t="str">
        <f t="shared" si="233"/>
        <v/>
      </c>
      <c r="BG88" s="632" t="str">
        <f t="shared" si="233"/>
        <v/>
      </c>
      <c r="BH88" s="631" t="str">
        <f t="shared" si="233"/>
        <v>·</v>
      </c>
      <c r="BI88" s="632" t="e">
        <f t="shared" si="233"/>
        <v>#N/A</v>
      </c>
      <c r="BJ88" s="544">
        <f t="shared" si="127"/>
        <v>0</v>
      </c>
      <c r="BK88" s="545">
        <f t="shared" si="128"/>
        <v>0</v>
      </c>
      <c r="BL88" s="544">
        <f t="shared" si="129"/>
        <v>0</v>
      </c>
      <c r="BM88" s="545">
        <f t="shared" si="130"/>
        <v>0</v>
      </c>
      <c r="BN88" s="544">
        <f t="shared" si="131"/>
        <v>0</v>
      </c>
      <c r="BO88" s="545">
        <f t="shared" si="132"/>
        <v>0</v>
      </c>
      <c r="BP88" s="544">
        <f t="shared" si="133"/>
        <v>1</v>
      </c>
      <c r="BQ88" s="545">
        <f t="shared" si="134"/>
        <v>0</v>
      </c>
      <c r="BR88" s="544">
        <f t="shared" si="135"/>
        <v>0</v>
      </c>
      <c r="BS88" s="545">
        <f t="shared" si="136"/>
        <v>5</v>
      </c>
      <c r="BT88" s="544">
        <f t="shared" si="137"/>
        <v>0</v>
      </c>
      <c r="BU88" s="545">
        <f t="shared" si="138"/>
        <v>0</v>
      </c>
      <c r="BV88" s="544">
        <f t="shared" si="139"/>
        <v>5</v>
      </c>
      <c r="BW88" s="545">
        <f t="shared" si="140"/>
        <v>10</v>
      </c>
      <c r="BX88" s="544">
        <f t="shared" si="141"/>
        <v>0</v>
      </c>
      <c r="BY88" s="545">
        <f t="shared" si="142"/>
        <v>0</v>
      </c>
      <c r="BZ88" s="544">
        <f t="shared" si="143"/>
        <v>0</v>
      </c>
      <c r="CA88" s="545">
        <f t="shared" si="144"/>
        <v>0</v>
      </c>
      <c r="CB88" s="544">
        <f t="shared" si="145"/>
        <v>2</v>
      </c>
      <c r="CC88" s="546" t="e">
        <f t="shared" si="146"/>
        <v>#N/A</v>
      </c>
      <c r="CD88" s="547">
        <f t="shared" si="147"/>
        <v>10.7</v>
      </c>
      <c r="CE88" s="548">
        <f t="shared" si="148"/>
        <v>28.6</v>
      </c>
      <c r="CF88" s="547">
        <f t="shared" si="149"/>
        <v>13.600000000000001</v>
      </c>
      <c r="CG88" s="548">
        <f t="shared" si="150"/>
        <v>28.4</v>
      </c>
      <c r="CH88" s="547">
        <f t="shared" si="151"/>
        <v>8.3000000000000007</v>
      </c>
      <c r="CI88" s="548">
        <f t="shared" si="152"/>
        <v>23</v>
      </c>
      <c r="CJ88" s="547">
        <f t="shared" si="153"/>
        <v>9.4</v>
      </c>
      <c r="CK88" s="548">
        <f t="shared" si="154"/>
        <v>23</v>
      </c>
      <c r="CL88" s="547">
        <f t="shared" si="155"/>
        <v>9.4</v>
      </c>
      <c r="CM88" s="548">
        <f t="shared" si="156"/>
        <v>24.2</v>
      </c>
      <c r="CN88" s="547">
        <f t="shared" si="157"/>
        <v>9.8000000000000007</v>
      </c>
      <c r="CO88" s="548">
        <f t="shared" si="158"/>
        <v>30.1</v>
      </c>
      <c r="CP88" s="547">
        <f t="shared" si="159"/>
        <v>17.5</v>
      </c>
      <c r="CQ88" s="548">
        <f t="shared" si="160"/>
        <v>21.3</v>
      </c>
      <c r="CR88" s="547">
        <f t="shared" si="161"/>
        <v>10</v>
      </c>
      <c r="CS88" s="548">
        <f t="shared" si="162"/>
        <v>20.9</v>
      </c>
      <c r="CT88" s="547">
        <f t="shared" si="163"/>
        <v>7.1</v>
      </c>
      <c r="CU88" s="548">
        <f t="shared" si="164"/>
        <v>24.7</v>
      </c>
      <c r="CV88" s="547">
        <f t="shared" si="165"/>
        <v>6.1</v>
      </c>
      <c r="CW88" s="548" t="e">
        <f t="shared" si="166"/>
        <v>#N/A</v>
      </c>
      <c r="CX88" s="547">
        <f t="shared" si="167"/>
        <v>8.6999999999999993</v>
      </c>
      <c r="CY88" s="548">
        <f t="shared" si="168"/>
        <v>43.6</v>
      </c>
      <c r="CZ88" s="547">
        <f t="shared" si="169"/>
        <v>11.600000000000001</v>
      </c>
      <c r="DA88" s="548">
        <f t="shared" si="170"/>
        <v>41.4</v>
      </c>
      <c r="DB88" s="547">
        <f t="shared" si="171"/>
        <v>6.3000000000000007</v>
      </c>
      <c r="DC88" s="548">
        <f t="shared" si="172"/>
        <v>37.9</v>
      </c>
      <c r="DD88" s="547">
        <f t="shared" si="173"/>
        <v>7.4</v>
      </c>
      <c r="DE88" s="548">
        <f t="shared" si="174"/>
        <v>38</v>
      </c>
      <c r="DF88" s="547">
        <f t="shared" si="175"/>
        <v>7.4</v>
      </c>
      <c r="DG88" s="548">
        <f t="shared" si="176"/>
        <v>39.200000000000003</v>
      </c>
      <c r="DH88" s="547">
        <f t="shared" si="177"/>
        <v>7.8000000000000007</v>
      </c>
      <c r="DI88" s="548">
        <f t="shared" si="178"/>
        <v>42.6</v>
      </c>
      <c r="DJ88" s="547">
        <f t="shared" si="179"/>
        <v>15.5</v>
      </c>
      <c r="DK88" s="548">
        <f t="shared" si="180"/>
        <v>25.6</v>
      </c>
      <c r="DL88" s="547">
        <f t="shared" si="181"/>
        <v>8</v>
      </c>
      <c r="DM88" s="548">
        <f t="shared" si="182"/>
        <v>35.9</v>
      </c>
      <c r="DN88" s="547">
        <f t="shared" si="183"/>
        <v>5.0999999999999996</v>
      </c>
      <c r="DO88" s="548">
        <f t="shared" si="184"/>
        <v>37.700000000000003</v>
      </c>
      <c r="DP88" s="547">
        <f t="shared" si="185"/>
        <v>4.0999999999999996</v>
      </c>
      <c r="DQ88" s="548" t="e">
        <f t="shared" si="186"/>
        <v>#N/A</v>
      </c>
      <c r="DR88" s="549">
        <f t="shared" si="187"/>
        <v>4</v>
      </c>
      <c r="DS88" s="550">
        <f t="shared" si="188"/>
        <v>5</v>
      </c>
      <c r="DT88" s="549">
        <f t="shared" si="189"/>
        <v>12</v>
      </c>
      <c r="DU88" s="550">
        <f t="shared" si="190"/>
        <v>9</v>
      </c>
      <c r="DV88" s="549">
        <f t="shared" si="191"/>
        <v>6</v>
      </c>
      <c r="DW88" s="550">
        <f t="shared" si="192"/>
        <v>7</v>
      </c>
      <c r="DX88" s="549">
        <f t="shared" si="193"/>
        <v>4</v>
      </c>
      <c r="DY88" s="550">
        <f t="shared" si="194"/>
        <v>7</v>
      </c>
      <c r="DZ88" s="549">
        <f t="shared" si="195"/>
        <v>10</v>
      </c>
      <c r="EA88" s="550">
        <f t="shared" si="196"/>
        <v>7</v>
      </c>
      <c r="EB88" s="549">
        <f t="shared" si="197"/>
        <v>7</v>
      </c>
      <c r="EC88" s="550">
        <f t="shared" si="198"/>
        <v>6</v>
      </c>
      <c r="ED88" s="549">
        <f t="shared" si="199"/>
        <v>6</v>
      </c>
      <c r="EE88" s="550">
        <f t="shared" si="200"/>
        <v>9</v>
      </c>
      <c r="EF88" s="549">
        <f t="shared" si="201"/>
        <v>9</v>
      </c>
      <c r="EG88" s="550">
        <f t="shared" si="202"/>
        <v>7</v>
      </c>
      <c r="EH88" s="549">
        <f t="shared" si="203"/>
        <v>7</v>
      </c>
      <c r="EI88" s="550">
        <f t="shared" si="204"/>
        <v>10</v>
      </c>
      <c r="EJ88" s="549">
        <f t="shared" si="205"/>
        <v>8</v>
      </c>
      <c r="EK88" s="550" t="e">
        <f t="shared" si="206"/>
        <v>#N/A</v>
      </c>
      <c r="EL88" s="697">
        <f t="shared" si="207"/>
        <v>0</v>
      </c>
      <c r="EM88" s="698">
        <f t="shared" si="208"/>
        <v>0</v>
      </c>
      <c r="EN88" s="699">
        <f t="shared" si="209"/>
        <v>0</v>
      </c>
      <c r="EO88" s="698">
        <f t="shared" si="210"/>
        <v>0</v>
      </c>
      <c r="EP88" s="699">
        <f t="shared" si="211"/>
        <v>0</v>
      </c>
      <c r="EQ88" s="698">
        <f t="shared" si="212"/>
        <v>0</v>
      </c>
      <c r="ER88" s="699">
        <f t="shared" si="213"/>
        <v>0</v>
      </c>
      <c r="ES88" s="698">
        <f t="shared" si="214"/>
        <v>0</v>
      </c>
      <c r="ET88" s="699">
        <f t="shared" si="215"/>
        <v>0</v>
      </c>
      <c r="EU88" s="698">
        <f t="shared" si="216"/>
        <v>0</v>
      </c>
      <c r="EV88" s="699">
        <f t="shared" si="217"/>
        <v>0</v>
      </c>
      <c r="EW88" s="698">
        <f t="shared" si="218"/>
        <v>0</v>
      </c>
      <c r="EX88" s="699">
        <f t="shared" si="219"/>
        <v>0</v>
      </c>
      <c r="EY88" s="698">
        <f t="shared" si="220"/>
        <v>0</v>
      </c>
      <c r="EZ88" s="699">
        <f t="shared" si="221"/>
        <v>0</v>
      </c>
      <c r="FA88" s="698">
        <f t="shared" si="222"/>
        <v>0</v>
      </c>
      <c r="FB88" s="699">
        <f t="shared" si="223"/>
        <v>0</v>
      </c>
      <c r="FC88" s="698">
        <f t="shared" si="224"/>
        <v>0</v>
      </c>
      <c r="FD88" s="699">
        <f t="shared" si="225"/>
        <v>0</v>
      </c>
      <c r="FE88" s="700" t="e">
        <f t="shared" si="226"/>
        <v>#N/A</v>
      </c>
      <c r="FU88" s="91" t="str">
        <f>Ст.прогноза!C85</f>
        <v>Западно-Сибирская</v>
      </c>
      <c r="FV88" s="91" t="str">
        <f>Ст.прогноза!D85</f>
        <v>Новосибирский</v>
      </c>
      <c r="FW88" s="117" t="str">
        <f t="shared" si="124"/>
        <v>Барабинск</v>
      </c>
      <c r="FX88" s="1293">
        <v>55.3551</v>
      </c>
      <c r="FY88" s="1294">
        <v>78.350999999999999</v>
      </c>
      <c r="FZ88" s="1281">
        <f t="shared" si="227"/>
        <v>23</v>
      </c>
      <c r="GA88" s="1281">
        <f t="shared" si="125"/>
        <v>38</v>
      </c>
    </row>
    <row r="89" spans="1:203" x14ac:dyDescent="0.25">
      <c r="AK89" s="1122">
        <f t="shared" si="126"/>
        <v>43683.791666666664</v>
      </c>
      <c r="AM89" s="517">
        <v>89</v>
      </c>
      <c r="AN89" s="543">
        <f>Ст.прогноза!B86</f>
        <v>84</v>
      </c>
      <c r="AO89" s="117" t="str">
        <f>Ст.прогноза!E86</f>
        <v>Тайга</v>
      </c>
      <c r="AP89" s="631" t="str">
        <f t="shared" si="229"/>
        <v/>
      </c>
      <c r="AQ89" s="632" t="str">
        <f t="shared" si="229"/>
        <v/>
      </c>
      <c r="AR89" s="631" t="str">
        <f t="shared" si="229"/>
        <v/>
      </c>
      <c r="AS89" s="632" t="str">
        <f t="shared" si="229"/>
        <v/>
      </c>
      <c r="AT89" s="631" t="str">
        <f t="shared" si="229"/>
        <v/>
      </c>
      <c r="AU89" s="632" t="str">
        <f t="shared" si="229"/>
        <v>···</v>
      </c>
      <c r="AV89" s="631" t="str">
        <f t="shared" si="229"/>
        <v>·</v>
      </c>
      <c r="AW89" s="632" t="str">
        <f t="shared" si="229"/>
        <v/>
      </c>
      <c r="AX89" s="631" t="str">
        <f t="shared" si="231"/>
        <v/>
      </c>
      <c r="AY89" s="632" t="str">
        <f t="shared" si="231"/>
        <v/>
      </c>
      <c r="AZ89" s="631" t="str">
        <f t="shared" si="231"/>
        <v/>
      </c>
      <c r="BA89" s="632" t="str">
        <f t="shared" si="231"/>
        <v/>
      </c>
      <c r="BB89" s="631" t="str">
        <f t="shared" si="231"/>
        <v/>
      </c>
      <c r="BC89" s="632" t="str">
        <f t="shared" si="230"/>
        <v/>
      </c>
      <c r="BD89" s="631" t="str">
        <f t="shared" si="230"/>
        <v/>
      </c>
      <c r="BE89" s="632" t="str">
        <f t="shared" si="232"/>
        <v/>
      </c>
      <c r="BF89" s="631" t="str">
        <f t="shared" si="233"/>
        <v/>
      </c>
      <c r="BG89" s="632" t="str">
        <f t="shared" si="233"/>
        <v/>
      </c>
      <c r="BH89" s="631" t="str">
        <f t="shared" si="233"/>
        <v/>
      </c>
      <c r="BI89" s="632" t="e">
        <f t="shared" si="233"/>
        <v>#N/A</v>
      </c>
      <c r="BJ89" s="544">
        <f t="shared" si="127"/>
        <v>0</v>
      </c>
      <c r="BK89" s="545">
        <f t="shared" si="128"/>
        <v>0</v>
      </c>
      <c r="BL89" s="544">
        <f t="shared" si="129"/>
        <v>0</v>
      </c>
      <c r="BM89" s="545">
        <f t="shared" si="130"/>
        <v>0</v>
      </c>
      <c r="BN89" s="544">
        <f t="shared" si="131"/>
        <v>0</v>
      </c>
      <c r="BO89" s="545">
        <f t="shared" si="132"/>
        <v>20</v>
      </c>
      <c r="BP89" s="544">
        <f t="shared" si="133"/>
        <v>1</v>
      </c>
      <c r="BQ89" s="545">
        <f t="shared" si="134"/>
        <v>0</v>
      </c>
      <c r="BR89" s="544">
        <f t="shared" si="135"/>
        <v>0</v>
      </c>
      <c r="BS89" s="545">
        <f t="shared" si="136"/>
        <v>0</v>
      </c>
      <c r="BT89" s="544">
        <f t="shared" si="137"/>
        <v>0</v>
      </c>
      <c r="BU89" s="545">
        <f t="shared" si="138"/>
        <v>0</v>
      </c>
      <c r="BV89" s="544">
        <f t="shared" si="139"/>
        <v>0</v>
      </c>
      <c r="BW89" s="545">
        <f t="shared" si="140"/>
        <v>0</v>
      </c>
      <c r="BX89" s="544">
        <f t="shared" si="141"/>
        <v>0</v>
      </c>
      <c r="BY89" s="545">
        <f t="shared" si="142"/>
        <v>0</v>
      </c>
      <c r="BZ89" s="544">
        <f t="shared" si="143"/>
        <v>0</v>
      </c>
      <c r="CA89" s="545">
        <f t="shared" si="144"/>
        <v>0</v>
      </c>
      <c r="CB89" s="544">
        <f t="shared" si="145"/>
        <v>0</v>
      </c>
      <c r="CC89" s="546" t="e">
        <f t="shared" si="146"/>
        <v>#N/A</v>
      </c>
      <c r="CD89" s="547">
        <f t="shared" si="147"/>
        <v>11.5</v>
      </c>
      <c r="CE89" s="548">
        <f t="shared" si="148"/>
        <v>28.4</v>
      </c>
      <c r="CF89" s="547">
        <f t="shared" si="149"/>
        <v>12.1</v>
      </c>
      <c r="CG89" s="548">
        <f t="shared" si="150"/>
        <v>28.7</v>
      </c>
      <c r="CH89" s="547">
        <f t="shared" si="151"/>
        <v>15</v>
      </c>
      <c r="CI89" s="548">
        <f t="shared" si="152"/>
        <v>29.2</v>
      </c>
      <c r="CJ89" s="547">
        <f t="shared" si="153"/>
        <v>7.9</v>
      </c>
      <c r="CK89" s="548">
        <f t="shared" si="154"/>
        <v>23.6</v>
      </c>
      <c r="CL89" s="547">
        <f t="shared" si="155"/>
        <v>7.6</v>
      </c>
      <c r="CM89" s="548">
        <f t="shared" si="156"/>
        <v>23.9</v>
      </c>
      <c r="CN89" s="547">
        <f t="shared" si="157"/>
        <v>7.9</v>
      </c>
      <c r="CO89" s="548">
        <f t="shared" si="158"/>
        <v>26.6</v>
      </c>
      <c r="CP89" s="547">
        <f t="shared" si="159"/>
        <v>10.6</v>
      </c>
      <c r="CQ89" s="548">
        <f t="shared" si="160"/>
        <v>28.3</v>
      </c>
      <c r="CR89" s="547">
        <f t="shared" si="161"/>
        <v>11</v>
      </c>
      <c r="CS89" s="548">
        <f t="shared" si="162"/>
        <v>21.2</v>
      </c>
      <c r="CT89" s="547">
        <f t="shared" si="163"/>
        <v>5.6</v>
      </c>
      <c r="CU89" s="548">
        <f t="shared" si="164"/>
        <v>21.4</v>
      </c>
      <c r="CV89" s="547">
        <f t="shared" si="165"/>
        <v>8.6999999999999993</v>
      </c>
      <c r="CW89" s="548" t="e">
        <f t="shared" si="166"/>
        <v>#N/A</v>
      </c>
      <c r="CX89" s="547">
        <f t="shared" si="167"/>
        <v>9.5</v>
      </c>
      <c r="CY89" s="548">
        <f t="shared" si="168"/>
        <v>43.4</v>
      </c>
      <c r="CZ89" s="547">
        <f t="shared" si="169"/>
        <v>10.1</v>
      </c>
      <c r="DA89" s="548">
        <f t="shared" si="170"/>
        <v>43.7</v>
      </c>
      <c r="DB89" s="547">
        <f t="shared" si="171"/>
        <v>13</v>
      </c>
      <c r="DC89" s="548">
        <f t="shared" si="172"/>
        <v>42.2</v>
      </c>
      <c r="DD89" s="547">
        <f t="shared" si="173"/>
        <v>5.9</v>
      </c>
      <c r="DE89" s="548">
        <f t="shared" si="174"/>
        <v>38.200000000000003</v>
      </c>
      <c r="DF89" s="547">
        <f t="shared" si="175"/>
        <v>5.6</v>
      </c>
      <c r="DG89" s="548">
        <f t="shared" si="176"/>
        <v>37.9</v>
      </c>
      <c r="DH89" s="547">
        <f t="shared" si="177"/>
        <v>5.9</v>
      </c>
      <c r="DI89" s="548">
        <f t="shared" si="178"/>
        <v>41.6</v>
      </c>
      <c r="DJ89" s="547">
        <f t="shared" si="179"/>
        <v>8.6</v>
      </c>
      <c r="DK89" s="548">
        <f t="shared" si="180"/>
        <v>41.3</v>
      </c>
      <c r="DL89" s="547">
        <f t="shared" si="181"/>
        <v>9</v>
      </c>
      <c r="DM89" s="548">
        <f t="shared" si="182"/>
        <v>32.200000000000003</v>
      </c>
      <c r="DN89" s="547">
        <f t="shared" si="183"/>
        <v>3.5999999999999996</v>
      </c>
      <c r="DO89" s="548">
        <f t="shared" si="184"/>
        <v>36.4</v>
      </c>
      <c r="DP89" s="547">
        <f t="shared" si="185"/>
        <v>6.6999999999999993</v>
      </c>
      <c r="DQ89" s="548" t="e">
        <f t="shared" si="186"/>
        <v>#N/A</v>
      </c>
      <c r="DR89" s="549">
        <f t="shared" si="187"/>
        <v>5</v>
      </c>
      <c r="DS89" s="550">
        <f t="shared" si="188"/>
        <v>5</v>
      </c>
      <c r="DT89" s="549">
        <f t="shared" si="189"/>
        <v>3</v>
      </c>
      <c r="DU89" s="550">
        <f t="shared" si="190"/>
        <v>4</v>
      </c>
      <c r="DV89" s="549">
        <f t="shared" si="191"/>
        <v>5</v>
      </c>
      <c r="DW89" s="550">
        <f t="shared" si="192"/>
        <v>7</v>
      </c>
      <c r="DX89" s="549">
        <f t="shared" si="193"/>
        <v>7</v>
      </c>
      <c r="DY89" s="550">
        <f t="shared" si="194"/>
        <v>7</v>
      </c>
      <c r="DZ89" s="549">
        <f t="shared" si="195"/>
        <v>3</v>
      </c>
      <c r="EA89" s="550">
        <f t="shared" si="196"/>
        <v>7</v>
      </c>
      <c r="EB89" s="549">
        <f t="shared" si="197"/>
        <v>7</v>
      </c>
      <c r="EC89" s="550">
        <f t="shared" si="198"/>
        <v>7</v>
      </c>
      <c r="ED89" s="549">
        <f t="shared" si="199"/>
        <v>6</v>
      </c>
      <c r="EE89" s="550">
        <f t="shared" si="200"/>
        <v>6</v>
      </c>
      <c r="EF89" s="549">
        <f t="shared" si="201"/>
        <v>7</v>
      </c>
      <c r="EG89" s="550">
        <f t="shared" si="202"/>
        <v>7</v>
      </c>
      <c r="EH89" s="549">
        <f t="shared" si="203"/>
        <v>7</v>
      </c>
      <c r="EI89" s="550">
        <f t="shared" si="204"/>
        <v>7</v>
      </c>
      <c r="EJ89" s="549">
        <f t="shared" si="205"/>
        <v>12</v>
      </c>
      <c r="EK89" s="550" t="e">
        <f t="shared" si="206"/>
        <v>#N/A</v>
      </c>
      <c r="EL89" s="697">
        <f t="shared" si="207"/>
        <v>0</v>
      </c>
      <c r="EM89" s="698">
        <f t="shared" si="208"/>
        <v>0</v>
      </c>
      <c r="EN89" s="699">
        <f t="shared" si="209"/>
        <v>0</v>
      </c>
      <c r="EO89" s="698">
        <f t="shared" si="210"/>
        <v>0</v>
      </c>
      <c r="EP89" s="699">
        <f t="shared" si="211"/>
        <v>0</v>
      </c>
      <c r="EQ89" s="698">
        <f t="shared" si="212"/>
        <v>0</v>
      </c>
      <c r="ER89" s="699">
        <f t="shared" si="213"/>
        <v>0</v>
      </c>
      <c r="ES89" s="698">
        <f t="shared" si="214"/>
        <v>0</v>
      </c>
      <c r="ET89" s="699">
        <f t="shared" si="215"/>
        <v>0</v>
      </c>
      <c r="EU89" s="698">
        <f t="shared" si="216"/>
        <v>0</v>
      </c>
      <c r="EV89" s="699">
        <f t="shared" si="217"/>
        <v>0</v>
      </c>
      <c r="EW89" s="698">
        <f t="shared" si="218"/>
        <v>0</v>
      </c>
      <c r="EX89" s="699">
        <f t="shared" si="219"/>
        <v>0</v>
      </c>
      <c r="EY89" s="698">
        <f t="shared" si="220"/>
        <v>0</v>
      </c>
      <c r="EZ89" s="699">
        <f t="shared" si="221"/>
        <v>0</v>
      </c>
      <c r="FA89" s="698">
        <f t="shared" si="222"/>
        <v>0</v>
      </c>
      <c r="FB89" s="699">
        <f t="shared" si="223"/>
        <v>0</v>
      </c>
      <c r="FC89" s="698">
        <f t="shared" si="224"/>
        <v>0</v>
      </c>
      <c r="FD89" s="699">
        <f t="shared" si="225"/>
        <v>0</v>
      </c>
      <c r="FE89" s="700" t="e">
        <f t="shared" si="226"/>
        <v>#N/A</v>
      </c>
      <c r="FU89" s="91" t="str">
        <f>Ст.прогноза!C86</f>
        <v>Западно-Сибирская</v>
      </c>
      <c r="FV89" s="91" t="str">
        <f>Ст.прогноза!D86</f>
        <v>Кузбасский</v>
      </c>
      <c r="FW89" s="117" t="str">
        <f t="shared" si="124"/>
        <v>Тайга</v>
      </c>
      <c r="FX89" s="1293">
        <v>56.062600000000003</v>
      </c>
      <c r="FY89" s="1294">
        <v>85.625</v>
      </c>
      <c r="FZ89" s="1281">
        <f t="shared" si="227"/>
        <v>23.6</v>
      </c>
      <c r="GA89" s="1281">
        <f t="shared" si="125"/>
        <v>38.200000000000003</v>
      </c>
    </row>
    <row r="90" spans="1:203" ht="13.8" thickBot="1" x14ac:dyDescent="0.3">
      <c r="AK90" s="1122">
        <f xml:space="preserve">  INDEX(Z:Z,MATCH(AO90,Y:Y,0)+1 )</f>
        <v>43683.791666666664</v>
      </c>
      <c r="AM90" s="517">
        <v>90</v>
      </c>
      <c r="AN90" s="543">
        <f>Ст.прогноза!B87</f>
        <v>85</v>
      </c>
      <c r="AO90" s="117" t="str">
        <f>Ст.прогноза!E87</f>
        <v>Междуреченск</v>
      </c>
      <c r="AP90" s="631" t="str">
        <f t="shared" si="229"/>
        <v/>
      </c>
      <c r="AQ90" s="632" t="str">
        <f t="shared" si="229"/>
        <v>··</v>
      </c>
      <c r="AR90" s="631" t="str">
        <f t="shared" si="229"/>
        <v/>
      </c>
      <c r="AS90" s="632" t="str">
        <f t="shared" si="229"/>
        <v/>
      </c>
      <c r="AT90" s="631" t="str">
        <f t="shared" si="229"/>
        <v/>
      </c>
      <c r="AU90" s="632" t="str">
        <f t="shared" si="229"/>
        <v>·</v>
      </c>
      <c r="AV90" s="631" t="str">
        <f t="shared" si="229"/>
        <v>··</v>
      </c>
      <c r="AW90" s="632" t="str">
        <f t="shared" si="229"/>
        <v/>
      </c>
      <c r="AX90" s="631" t="str">
        <f t="shared" si="231"/>
        <v/>
      </c>
      <c r="AY90" s="632" t="str">
        <f t="shared" si="231"/>
        <v>·</v>
      </c>
      <c r="AZ90" s="631" t="str">
        <f t="shared" si="231"/>
        <v/>
      </c>
      <c r="BA90" s="632" t="str">
        <f t="shared" si="231"/>
        <v/>
      </c>
      <c r="BB90" s="631" t="str">
        <f t="shared" si="231"/>
        <v/>
      </c>
      <c r="BC90" s="632" t="str">
        <f t="shared" si="230"/>
        <v/>
      </c>
      <c r="BD90" s="631" t="str">
        <f t="shared" si="230"/>
        <v/>
      </c>
      <c r="BE90" s="632" t="str">
        <f t="shared" si="232"/>
        <v>··</v>
      </c>
      <c r="BF90" s="631" t="str">
        <f t="shared" si="233"/>
        <v>··</v>
      </c>
      <c r="BG90" s="632" t="str">
        <f t="shared" si="233"/>
        <v>··</v>
      </c>
      <c r="BH90" s="631" t="str">
        <f t="shared" si="233"/>
        <v/>
      </c>
      <c r="BI90" s="632" t="e">
        <f t="shared" si="233"/>
        <v>#N/A</v>
      </c>
      <c r="BJ90" s="544">
        <f t="shared" si="127"/>
        <v>0</v>
      </c>
      <c r="BK90" s="545">
        <f t="shared" si="128"/>
        <v>3</v>
      </c>
      <c r="BL90" s="544">
        <f t="shared" si="129"/>
        <v>0</v>
      </c>
      <c r="BM90" s="545">
        <f t="shared" si="130"/>
        <v>0</v>
      </c>
      <c r="BN90" s="544">
        <f t="shared" si="131"/>
        <v>0</v>
      </c>
      <c r="BO90" s="545">
        <f t="shared" si="132"/>
        <v>1</v>
      </c>
      <c r="BP90" s="544">
        <f t="shared" si="133"/>
        <v>5</v>
      </c>
      <c r="BQ90" s="545">
        <f t="shared" si="134"/>
        <v>0</v>
      </c>
      <c r="BR90" s="544">
        <f t="shared" si="135"/>
        <v>0</v>
      </c>
      <c r="BS90" s="545">
        <f t="shared" si="136"/>
        <v>2</v>
      </c>
      <c r="BT90" s="544">
        <f t="shared" si="137"/>
        <v>0</v>
      </c>
      <c r="BU90" s="545">
        <f t="shared" si="138"/>
        <v>0</v>
      </c>
      <c r="BV90" s="544">
        <f t="shared" si="139"/>
        <v>0</v>
      </c>
      <c r="BW90" s="545">
        <f t="shared" si="140"/>
        <v>0</v>
      </c>
      <c r="BX90" s="544">
        <f t="shared" si="141"/>
        <v>0</v>
      </c>
      <c r="BY90" s="545">
        <f t="shared" si="142"/>
        <v>10</v>
      </c>
      <c r="BZ90" s="544">
        <f t="shared" si="143"/>
        <v>5</v>
      </c>
      <c r="CA90" s="545">
        <f t="shared" si="144"/>
        <v>5</v>
      </c>
      <c r="CB90" s="544">
        <f t="shared" si="145"/>
        <v>0</v>
      </c>
      <c r="CC90" s="546" t="e">
        <f t="shared" si="146"/>
        <v>#N/A</v>
      </c>
      <c r="CD90" s="547">
        <f t="shared" si="147"/>
        <v>16.100000000000001</v>
      </c>
      <c r="CE90" s="548">
        <f t="shared" si="148"/>
        <v>24</v>
      </c>
      <c r="CF90" s="547">
        <f t="shared" si="149"/>
        <v>10.5</v>
      </c>
      <c r="CG90" s="548">
        <f t="shared" si="150"/>
        <v>31.3</v>
      </c>
      <c r="CH90" s="547">
        <f t="shared" si="151"/>
        <v>12</v>
      </c>
      <c r="CI90" s="548">
        <f t="shared" si="152"/>
        <v>30.4</v>
      </c>
      <c r="CJ90" s="547">
        <f t="shared" si="153"/>
        <v>9.3000000000000007</v>
      </c>
      <c r="CK90" s="548">
        <f t="shared" si="154"/>
        <v>26</v>
      </c>
      <c r="CL90" s="547">
        <f t="shared" si="155"/>
        <v>7.6</v>
      </c>
      <c r="CM90" s="548">
        <f t="shared" si="156"/>
        <v>22.5</v>
      </c>
      <c r="CN90" s="547">
        <f t="shared" si="157"/>
        <v>7.3000000000000007</v>
      </c>
      <c r="CO90" s="548">
        <f t="shared" si="158"/>
        <v>27.3</v>
      </c>
      <c r="CP90" s="547">
        <f t="shared" si="159"/>
        <v>7.8000000000000007</v>
      </c>
      <c r="CQ90" s="548">
        <f t="shared" si="160"/>
        <v>29.3</v>
      </c>
      <c r="CR90" s="547">
        <f t="shared" si="161"/>
        <v>11</v>
      </c>
      <c r="CS90" s="548">
        <f t="shared" si="162"/>
        <v>16.899999999999999</v>
      </c>
      <c r="CT90" s="547">
        <f t="shared" si="163"/>
        <v>11.9</v>
      </c>
      <c r="CU90" s="548">
        <f t="shared" si="164"/>
        <v>19.8</v>
      </c>
      <c r="CV90" s="547">
        <f t="shared" si="165"/>
        <v>4.5999999999999996</v>
      </c>
      <c r="CW90" s="548" t="e">
        <f t="shared" si="166"/>
        <v>#N/A</v>
      </c>
      <c r="CX90" s="547">
        <f t="shared" si="167"/>
        <v>14.100000000000001</v>
      </c>
      <c r="CY90" s="548">
        <f t="shared" si="168"/>
        <v>31</v>
      </c>
      <c r="CZ90" s="547">
        <f t="shared" si="169"/>
        <v>8.5</v>
      </c>
      <c r="DA90" s="548">
        <f t="shared" si="170"/>
        <v>46.3</v>
      </c>
      <c r="DB90" s="547">
        <f t="shared" si="171"/>
        <v>10</v>
      </c>
      <c r="DC90" s="548">
        <f t="shared" si="172"/>
        <v>45.4</v>
      </c>
      <c r="DD90" s="547">
        <f t="shared" si="173"/>
        <v>7.3000000000000007</v>
      </c>
      <c r="DE90" s="548">
        <f t="shared" si="174"/>
        <v>41</v>
      </c>
      <c r="DF90" s="547">
        <f t="shared" si="175"/>
        <v>5.6</v>
      </c>
      <c r="DG90" s="548">
        <f t="shared" si="176"/>
        <v>33.5</v>
      </c>
      <c r="DH90" s="547">
        <f t="shared" si="177"/>
        <v>5.3000000000000007</v>
      </c>
      <c r="DI90" s="548">
        <f t="shared" si="178"/>
        <v>40.299999999999997</v>
      </c>
      <c r="DJ90" s="547">
        <f t="shared" si="179"/>
        <v>5.8000000000000007</v>
      </c>
      <c r="DK90" s="548">
        <f t="shared" si="180"/>
        <v>44.3</v>
      </c>
      <c r="DL90" s="547">
        <f t="shared" si="181"/>
        <v>9</v>
      </c>
      <c r="DM90" s="548">
        <f t="shared" si="182"/>
        <v>22.2</v>
      </c>
      <c r="DN90" s="547">
        <f t="shared" si="183"/>
        <v>9.9</v>
      </c>
      <c r="DO90" s="548">
        <f t="shared" si="184"/>
        <v>34.799999999999997</v>
      </c>
      <c r="DP90" s="547">
        <f t="shared" si="185"/>
        <v>2.5999999999999996</v>
      </c>
      <c r="DQ90" s="548" t="e">
        <f t="shared" si="186"/>
        <v>#N/A</v>
      </c>
      <c r="DR90" s="549">
        <f t="shared" si="187"/>
        <v>2</v>
      </c>
      <c r="DS90" s="550">
        <f t="shared" si="188"/>
        <v>5</v>
      </c>
      <c r="DT90" s="549">
        <f t="shared" si="189"/>
        <v>2</v>
      </c>
      <c r="DU90" s="550">
        <f t="shared" si="190"/>
        <v>4</v>
      </c>
      <c r="DV90" s="549">
        <f t="shared" si="191"/>
        <v>2</v>
      </c>
      <c r="DW90" s="550">
        <f t="shared" si="192"/>
        <v>4</v>
      </c>
      <c r="DX90" s="549">
        <f t="shared" si="193"/>
        <v>2</v>
      </c>
      <c r="DY90" s="550">
        <f t="shared" si="194"/>
        <v>6</v>
      </c>
      <c r="DZ90" s="549">
        <f t="shared" si="195"/>
        <v>2</v>
      </c>
      <c r="EA90" s="550">
        <f t="shared" si="196"/>
        <v>6</v>
      </c>
      <c r="EB90" s="549">
        <f t="shared" si="197"/>
        <v>4</v>
      </c>
      <c r="EC90" s="550">
        <f t="shared" si="198"/>
        <v>5</v>
      </c>
      <c r="ED90" s="549">
        <f t="shared" si="199"/>
        <v>3</v>
      </c>
      <c r="EE90" s="550">
        <f t="shared" si="200"/>
        <v>3</v>
      </c>
      <c r="EF90" s="549">
        <f t="shared" si="201"/>
        <v>3</v>
      </c>
      <c r="EG90" s="550">
        <f t="shared" si="202"/>
        <v>8</v>
      </c>
      <c r="EH90" s="549">
        <f t="shared" si="203"/>
        <v>7</v>
      </c>
      <c r="EI90" s="550">
        <f t="shared" si="204"/>
        <v>4</v>
      </c>
      <c r="EJ90" s="549">
        <f t="shared" si="205"/>
        <v>2</v>
      </c>
      <c r="EK90" s="550" t="e">
        <f t="shared" si="206"/>
        <v>#N/A</v>
      </c>
      <c r="EL90" s="697">
        <f t="shared" si="207"/>
        <v>0</v>
      </c>
      <c r="EM90" s="698">
        <f t="shared" si="208"/>
        <v>0</v>
      </c>
      <c r="EN90" s="699">
        <f t="shared" si="209"/>
        <v>0</v>
      </c>
      <c r="EO90" s="698">
        <f t="shared" si="210"/>
        <v>0</v>
      </c>
      <c r="EP90" s="699">
        <f t="shared" si="211"/>
        <v>0</v>
      </c>
      <c r="EQ90" s="698">
        <f t="shared" si="212"/>
        <v>0</v>
      </c>
      <c r="ER90" s="699">
        <f t="shared" si="213"/>
        <v>0</v>
      </c>
      <c r="ES90" s="698">
        <f t="shared" si="214"/>
        <v>0</v>
      </c>
      <c r="ET90" s="699">
        <f t="shared" si="215"/>
        <v>0</v>
      </c>
      <c r="EU90" s="698">
        <f t="shared" si="216"/>
        <v>0</v>
      </c>
      <c r="EV90" s="699">
        <f t="shared" si="217"/>
        <v>0</v>
      </c>
      <c r="EW90" s="698">
        <f t="shared" si="218"/>
        <v>0</v>
      </c>
      <c r="EX90" s="699">
        <f t="shared" si="219"/>
        <v>0</v>
      </c>
      <c r="EY90" s="698">
        <f t="shared" si="220"/>
        <v>0</v>
      </c>
      <c r="EZ90" s="699">
        <f t="shared" si="221"/>
        <v>0</v>
      </c>
      <c r="FA90" s="698">
        <f t="shared" si="222"/>
        <v>0</v>
      </c>
      <c r="FB90" s="699">
        <f t="shared" si="223"/>
        <v>0</v>
      </c>
      <c r="FC90" s="698">
        <f t="shared" si="224"/>
        <v>0</v>
      </c>
      <c r="FD90" s="699">
        <f t="shared" si="225"/>
        <v>0</v>
      </c>
      <c r="FE90" s="700" t="e">
        <f t="shared" si="226"/>
        <v>#N/A</v>
      </c>
      <c r="FU90" s="1149" t="str">
        <f>Ст.прогноза!C87</f>
        <v>Западно-Сибирская</v>
      </c>
      <c r="FV90" s="1149" t="str">
        <f>Ст.прогноза!D87</f>
        <v>Кузбасский</v>
      </c>
      <c r="FW90" s="1105" t="str">
        <f t="shared" si="124"/>
        <v>Междуреченск</v>
      </c>
      <c r="FX90" s="1295">
        <v>53.699100000000001</v>
      </c>
      <c r="FY90" s="1296">
        <v>88.02</v>
      </c>
      <c r="FZ90" s="1281">
        <f t="shared" si="227"/>
        <v>26</v>
      </c>
      <c r="GA90" s="1281">
        <f t="shared" si="125"/>
        <v>41</v>
      </c>
    </row>
    <row r="91" spans="1:203" x14ac:dyDescent="0.25">
      <c r="AK91" s="1122">
        <f t="shared" ref="AK91:AK118" si="234" xml:space="preserve">  INDEX(Z:Z,MATCH(AO91,Y:Y,0)+1 )</f>
        <v>43683.791666666664</v>
      </c>
      <c r="AM91" s="517">
        <v>91</v>
      </c>
      <c r="AN91" s="543">
        <f>Ст.прогноза!B88</f>
        <v>86</v>
      </c>
      <c r="AO91" s="117" t="str">
        <f>Ст.прогноза!E88</f>
        <v>Абакан</v>
      </c>
      <c r="AP91" s="631" t="str">
        <f t="shared" si="229"/>
        <v>··</v>
      </c>
      <c r="AQ91" s="632" t="str">
        <f t="shared" si="229"/>
        <v>·</v>
      </c>
      <c r="AR91" s="631" t="str">
        <f t="shared" si="229"/>
        <v>·</v>
      </c>
      <c r="AS91" s="632" t="str">
        <f t="shared" si="229"/>
        <v/>
      </c>
      <c r="AT91" s="631" t="str">
        <f t="shared" si="229"/>
        <v/>
      </c>
      <c r="AU91" s="632" t="str">
        <f t="shared" si="229"/>
        <v>··</v>
      </c>
      <c r="AV91" s="631" t="str">
        <f t="shared" si="229"/>
        <v>·</v>
      </c>
      <c r="AW91" s="632" t="str">
        <f t="shared" si="229"/>
        <v/>
      </c>
      <c r="AX91" s="631" t="str">
        <f t="shared" si="231"/>
        <v>··</v>
      </c>
      <c r="AY91" s="632" t="str">
        <f t="shared" si="231"/>
        <v>·</v>
      </c>
      <c r="AZ91" s="631" t="str">
        <f t="shared" si="231"/>
        <v>··</v>
      </c>
      <c r="BA91" s="632" t="str">
        <f t="shared" si="231"/>
        <v/>
      </c>
      <c r="BB91" s="631" t="str">
        <f t="shared" si="231"/>
        <v/>
      </c>
      <c r="BC91" s="632" t="str">
        <f t="shared" si="230"/>
        <v/>
      </c>
      <c r="BD91" s="631" t="str">
        <f t="shared" si="230"/>
        <v/>
      </c>
      <c r="BE91" s="632" t="str">
        <f t="shared" si="232"/>
        <v>··</v>
      </c>
      <c r="BF91" s="631" t="str">
        <f t="shared" si="233"/>
        <v>···</v>
      </c>
      <c r="BG91" s="632" t="str">
        <f t="shared" si="233"/>
        <v>··</v>
      </c>
      <c r="BH91" s="631" t="str">
        <f t="shared" si="233"/>
        <v>·</v>
      </c>
      <c r="BI91" s="632" t="e">
        <f t="shared" si="233"/>
        <v>#N/A</v>
      </c>
      <c r="BJ91" s="544">
        <f t="shared" si="127"/>
        <v>10</v>
      </c>
      <c r="BK91" s="545">
        <f t="shared" si="128"/>
        <v>2</v>
      </c>
      <c r="BL91" s="544">
        <f t="shared" si="129"/>
        <v>1</v>
      </c>
      <c r="BM91" s="545">
        <f t="shared" si="130"/>
        <v>0</v>
      </c>
      <c r="BN91" s="544">
        <f t="shared" si="131"/>
        <v>0</v>
      </c>
      <c r="BO91" s="545">
        <f t="shared" si="132"/>
        <v>10</v>
      </c>
      <c r="BP91" s="544">
        <f t="shared" si="133"/>
        <v>1</v>
      </c>
      <c r="BQ91" s="545">
        <f t="shared" si="134"/>
        <v>0</v>
      </c>
      <c r="BR91" s="544">
        <f t="shared" si="135"/>
        <v>5</v>
      </c>
      <c r="BS91" s="545">
        <f t="shared" si="136"/>
        <v>2</v>
      </c>
      <c r="BT91" s="544">
        <f t="shared" si="137"/>
        <v>10</v>
      </c>
      <c r="BU91" s="545">
        <f t="shared" si="138"/>
        <v>0</v>
      </c>
      <c r="BV91" s="544">
        <f t="shared" si="139"/>
        <v>0</v>
      </c>
      <c r="BW91" s="545">
        <f t="shared" si="140"/>
        <v>0</v>
      </c>
      <c r="BX91" s="544">
        <f t="shared" si="141"/>
        <v>0</v>
      </c>
      <c r="BY91" s="545">
        <f t="shared" si="142"/>
        <v>5</v>
      </c>
      <c r="BZ91" s="544">
        <f t="shared" si="143"/>
        <v>20</v>
      </c>
      <c r="CA91" s="545">
        <f t="shared" si="144"/>
        <v>5</v>
      </c>
      <c r="CB91" s="544">
        <f t="shared" si="145"/>
        <v>2</v>
      </c>
      <c r="CC91" s="546" t="e">
        <f t="shared" si="146"/>
        <v>#N/A</v>
      </c>
      <c r="CD91" s="547">
        <f t="shared" si="147"/>
        <v>18.399999999999999</v>
      </c>
      <c r="CE91" s="548">
        <f t="shared" si="148"/>
        <v>20</v>
      </c>
      <c r="CF91" s="547">
        <f t="shared" si="149"/>
        <v>16.3</v>
      </c>
      <c r="CG91" s="548">
        <f t="shared" si="150"/>
        <v>25.9</v>
      </c>
      <c r="CH91" s="547">
        <f t="shared" si="151"/>
        <v>13.8</v>
      </c>
      <c r="CI91" s="548">
        <f t="shared" si="152"/>
        <v>23.6</v>
      </c>
      <c r="CJ91" s="547">
        <f t="shared" si="153"/>
        <v>14.899999999999999</v>
      </c>
      <c r="CK91" s="548">
        <f t="shared" si="154"/>
        <v>26.3</v>
      </c>
      <c r="CL91" s="547">
        <f t="shared" si="155"/>
        <v>16.100000000000001</v>
      </c>
      <c r="CM91" s="548">
        <f t="shared" si="156"/>
        <v>22</v>
      </c>
      <c r="CN91" s="547">
        <f t="shared" si="157"/>
        <v>14.3</v>
      </c>
      <c r="CO91" s="548">
        <f t="shared" si="158"/>
        <v>24.9</v>
      </c>
      <c r="CP91" s="547">
        <f t="shared" si="159"/>
        <v>9.4</v>
      </c>
      <c r="CQ91" s="548">
        <f t="shared" si="160"/>
        <v>27.6</v>
      </c>
      <c r="CR91" s="547">
        <f t="shared" si="161"/>
        <v>12.9</v>
      </c>
      <c r="CS91" s="548">
        <f t="shared" si="162"/>
        <v>27.5</v>
      </c>
      <c r="CT91" s="547">
        <f t="shared" si="163"/>
        <v>14.8</v>
      </c>
      <c r="CU91" s="548">
        <f t="shared" si="164"/>
        <v>22.3</v>
      </c>
      <c r="CV91" s="547">
        <f t="shared" si="165"/>
        <v>8.8000000000000007</v>
      </c>
      <c r="CW91" s="548" t="e">
        <f t="shared" si="166"/>
        <v>#N/A</v>
      </c>
      <c r="CX91" s="547">
        <f t="shared" si="167"/>
        <v>16.399999999999999</v>
      </c>
      <c r="CY91" s="548">
        <f t="shared" si="168"/>
        <v>27</v>
      </c>
      <c r="CZ91" s="547">
        <f t="shared" si="169"/>
        <v>14.3</v>
      </c>
      <c r="DA91" s="548">
        <f t="shared" si="170"/>
        <v>40.9</v>
      </c>
      <c r="DB91" s="547">
        <f t="shared" si="171"/>
        <v>11.8</v>
      </c>
      <c r="DC91" s="548">
        <f t="shared" si="172"/>
        <v>33.6</v>
      </c>
      <c r="DD91" s="547">
        <f t="shared" si="173"/>
        <v>12.899999999999999</v>
      </c>
      <c r="DE91" s="548">
        <f t="shared" si="174"/>
        <v>41.3</v>
      </c>
      <c r="DF91" s="547">
        <f t="shared" si="175"/>
        <v>14.100000000000001</v>
      </c>
      <c r="DG91" s="548">
        <f t="shared" si="176"/>
        <v>28</v>
      </c>
      <c r="DH91" s="547">
        <f t="shared" si="177"/>
        <v>12.3</v>
      </c>
      <c r="DI91" s="548">
        <f t="shared" si="178"/>
        <v>39.9</v>
      </c>
      <c r="DJ91" s="547">
        <f t="shared" si="179"/>
        <v>7.4</v>
      </c>
      <c r="DK91" s="548">
        <f t="shared" si="180"/>
        <v>42.6</v>
      </c>
      <c r="DL91" s="547">
        <f t="shared" si="181"/>
        <v>10.9</v>
      </c>
      <c r="DM91" s="548">
        <f t="shared" si="182"/>
        <v>41.5</v>
      </c>
      <c r="DN91" s="547">
        <f t="shared" si="183"/>
        <v>12.8</v>
      </c>
      <c r="DO91" s="548">
        <f t="shared" si="184"/>
        <v>35.9</v>
      </c>
      <c r="DP91" s="547">
        <f t="shared" si="185"/>
        <v>6.8000000000000007</v>
      </c>
      <c r="DQ91" s="548" t="e">
        <f t="shared" si="186"/>
        <v>#N/A</v>
      </c>
      <c r="DR91" s="549">
        <f t="shared" si="187"/>
        <v>4</v>
      </c>
      <c r="DS91" s="550">
        <f t="shared" si="188"/>
        <v>7</v>
      </c>
      <c r="DT91" s="549">
        <f t="shared" si="189"/>
        <v>5</v>
      </c>
      <c r="DU91" s="550">
        <f t="shared" si="190"/>
        <v>3</v>
      </c>
      <c r="DV91" s="549">
        <f t="shared" si="191"/>
        <v>3</v>
      </c>
      <c r="DW91" s="550">
        <f t="shared" si="192"/>
        <v>6</v>
      </c>
      <c r="DX91" s="549">
        <f t="shared" si="193"/>
        <v>8</v>
      </c>
      <c r="DY91" s="550">
        <f t="shared" si="194"/>
        <v>4</v>
      </c>
      <c r="DZ91" s="549">
        <f t="shared" si="195"/>
        <v>3</v>
      </c>
      <c r="EA91" s="550">
        <f t="shared" si="196"/>
        <v>5</v>
      </c>
      <c r="EB91" s="549">
        <f t="shared" si="197"/>
        <v>7</v>
      </c>
      <c r="EC91" s="550">
        <f t="shared" si="198"/>
        <v>4</v>
      </c>
      <c r="ED91" s="549">
        <f t="shared" si="199"/>
        <v>3</v>
      </c>
      <c r="EE91" s="550">
        <f t="shared" si="200"/>
        <v>4</v>
      </c>
      <c r="EF91" s="549">
        <f t="shared" si="201"/>
        <v>3</v>
      </c>
      <c r="EG91" s="550">
        <f t="shared" si="202"/>
        <v>10</v>
      </c>
      <c r="EH91" s="549">
        <f t="shared" si="203"/>
        <v>8</v>
      </c>
      <c r="EI91" s="550">
        <f t="shared" si="204"/>
        <v>4</v>
      </c>
      <c r="EJ91" s="549">
        <f t="shared" si="205"/>
        <v>4</v>
      </c>
      <c r="EK91" s="550" t="e">
        <f t="shared" si="206"/>
        <v>#N/A</v>
      </c>
      <c r="EL91" s="697">
        <f t="shared" si="207"/>
        <v>0</v>
      </c>
      <c r="EM91" s="698">
        <f t="shared" si="208"/>
        <v>0</v>
      </c>
      <c r="EN91" s="699">
        <f t="shared" si="209"/>
        <v>0</v>
      </c>
      <c r="EO91" s="698">
        <f t="shared" si="210"/>
        <v>0</v>
      </c>
      <c r="EP91" s="699">
        <f t="shared" si="211"/>
        <v>0</v>
      </c>
      <c r="EQ91" s="698">
        <f t="shared" si="212"/>
        <v>0</v>
      </c>
      <c r="ER91" s="699">
        <f t="shared" si="213"/>
        <v>0</v>
      </c>
      <c r="ES91" s="698">
        <f t="shared" si="214"/>
        <v>0</v>
      </c>
      <c r="ET91" s="699">
        <f t="shared" si="215"/>
        <v>0</v>
      </c>
      <c r="EU91" s="698">
        <f t="shared" si="216"/>
        <v>0</v>
      </c>
      <c r="EV91" s="699">
        <f t="shared" si="217"/>
        <v>0</v>
      </c>
      <c r="EW91" s="698">
        <f t="shared" si="218"/>
        <v>0</v>
      </c>
      <c r="EX91" s="699">
        <f t="shared" si="219"/>
        <v>0</v>
      </c>
      <c r="EY91" s="698">
        <f t="shared" si="220"/>
        <v>0</v>
      </c>
      <c r="EZ91" s="699">
        <f t="shared" si="221"/>
        <v>0</v>
      </c>
      <c r="FA91" s="698">
        <f t="shared" si="222"/>
        <v>0</v>
      </c>
      <c r="FB91" s="699">
        <f t="shared" si="223"/>
        <v>0</v>
      </c>
      <c r="FC91" s="698">
        <f t="shared" si="224"/>
        <v>0</v>
      </c>
      <c r="FD91" s="699">
        <f t="shared" si="225"/>
        <v>0</v>
      </c>
      <c r="FE91" s="700" t="e">
        <f t="shared" si="226"/>
        <v>#N/A</v>
      </c>
      <c r="FU91" s="1145" t="str">
        <f>Ст.прогноза!C88</f>
        <v>Красноярская</v>
      </c>
      <c r="FV91" s="1145" t="str">
        <f>Ст.прогноза!D88</f>
        <v>Абаканский</v>
      </c>
      <c r="FW91" s="1086" t="str">
        <f t="shared" si="124"/>
        <v>Абакан</v>
      </c>
      <c r="FX91" s="1322">
        <v>53.72</v>
      </c>
      <c r="FY91" s="1322">
        <v>91.44</v>
      </c>
      <c r="FZ91" s="1281">
        <f t="shared" si="227"/>
        <v>26.3</v>
      </c>
      <c r="GA91" s="1281">
        <f t="shared" si="125"/>
        <v>41.3</v>
      </c>
    </row>
    <row r="92" spans="1:203" x14ac:dyDescent="0.25">
      <c r="AK92" s="1122">
        <f t="shared" si="234"/>
        <v>43683.791666666664</v>
      </c>
      <c r="AM92" s="517">
        <v>92</v>
      </c>
      <c r="AN92" s="543">
        <f>Ст.прогноза!B89</f>
        <v>87</v>
      </c>
      <c r="AO92" s="117" t="str">
        <f>Ст.прогноза!E89</f>
        <v xml:space="preserve">Красноярск   </v>
      </c>
      <c r="AP92" s="631" t="str">
        <f t="shared" si="229"/>
        <v>·</v>
      </c>
      <c r="AQ92" s="632" t="str">
        <f t="shared" si="229"/>
        <v/>
      </c>
      <c r="AR92" s="631" t="str">
        <f t="shared" si="229"/>
        <v/>
      </c>
      <c r="AS92" s="632" t="str">
        <f t="shared" si="229"/>
        <v/>
      </c>
      <c r="AT92" s="631" t="str">
        <f t="shared" si="229"/>
        <v/>
      </c>
      <c r="AU92" s="632" t="str">
        <f t="shared" si="229"/>
        <v>··</v>
      </c>
      <c r="AV92" s="631" t="str">
        <f t="shared" si="229"/>
        <v/>
      </c>
      <c r="AW92" s="632" t="str">
        <f t="shared" si="229"/>
        <v>··</v>
      </c>
      <c r="AX92" s="631" t="str">
        <f t="shared" si="231"/>
        <v/>
      </c>
      <c r="AY92" s="632" t="str">
        <f t="shared" si="231"/>
        <v/>
      </c>
      <c r="AZ92" s="631" t="str">
        <f t="shared" si="231"/>
        <v/>
      </c>
      <c r="BA92" s="632" t="str">
        <f t="shared" si="231"/>
        <v/>
      </c>
      <c r="BB92" s="631" t="str">
        <f t="shared" si="231"/>
        <v/>
      </c>
      <c r="BC92" s="632" t="str">
        <f t="shared" si="230"/>
        <v/>
      </c>
      <c r="BD92" s="631" t="str">
        <f t="shared" si="230"/>
        <v/>
      </c>
      <c r="BE92" s="632" t="str">
        <f t="shared" si="232"/>
        <v>·</v>
      </c>
      <c r="BF92" s="631" t="str">
        <f t="shared" si="233"/>
        <v>··</v>
      </c>
      <c r="BG92" s="632" t="str">
        <f t="shared" si="233"/>
        <v/>
      </c>
      <c r="BH92" s="631" t="str">
        <f t="shared" si="233"/>
        <v/>
      </c>
      <c r="BI92" s="632" t="e">
        <f t="shared" si="233"/>
        <v>#N/A</v>
      </c>
      <c r="BJ92" s="544">
        <f t="shared" si="127"/>
        <v>2</v>
      </c>
      <c r="BK92" s="545">
        <f t="shared" si="128"/>
        <v>0</v>
      </c>
      <c r="BL92" s="544">
        <f t="shared" si="129"/>
        <v>0</v>
      </c>
      <c r="BM92" s="545">
        <f t="shared" si="130"/>
        <v>0</v>
      </c>
      <c r="BN92" s="544">
        <f t="shared" si="131"/>
        <v>0</v>
      </c>
      <c r="BO92" s="545">
        <f t="shared" si="132"/>
        <v>10</v>
      </c>
      <c r="BP92" s="544">
        <f t="shared" si="133"/>
        <v>0</v>
      </c>
      <c r="BQ92" s="545">
        <f t="shared" si="134"/>
        <v>3</v>
      </c>
      <c r="BR92" s="544">
        <f t="shared" si="135"/>
        <v>0</v>
      </c>
      <c r="BS92" s="545">
        <f t="shared" si="136"/>
        <v>0</v>
      </c>
      <c r="BT92" s="544">
        <f t="shared" si="137"/>
        <v>0</v>
      </c>
      <c r="BU92" s="545">
        <f t="shared" si="138"/>
        <v>0</v>
      </c>
      <c r="BV92" s="544">
        <f t="shared" si="139"/>
        <v>0</v>
      </c>
      <c r="BW92" s="545">
        <f t="shared" si="140"/>
        <v>0</v>
      </c>
      <c r="BX92" s="544">
        <f t="shared" si="141"/>
        <v>0</v>
      </c>
      <c r="BY92" s="545">
        <f t="shared" si="142"/>
        <v>2</v>
      </c>
      <c r="BZ92" s="544">
        <f t="shared" si="143"/>
        <v>10</v>
      </c>
      <c r="CA92" s="545">
        <f t="shared" si="144"/>
        <v>0</v>
      </c>
      <c r="CB92" s="544">
        <f t="shared" si="145"/>
        <v>0</v>
      </c>
      <c r="CC92" s="546" t="e">
        <f t="shared" si="146"/>
        <v>#N/A</v>
      </c>
      <c r="CD92" s="547">
        <f t="shared" si="147"/>
        <v>18.600000000000001</v>
      </c>
      <c r="CE92" s="548">
        <f t="shared" si="148"/>
        <v>22.7</v>
      </c>
      <c r="CF92" s="547">
        <f t="shared" si="149"/>
        <v>13.100000000000001</v>
      </c>
      <c r="CG92" s="548">
        <f t="shared" si="150"/>
        <v>31.5</v>
      </c>
      <c r="CH92" s="547">
        <f t="shared" si="151"/>
        <v>14.7</v>
      </c>
      <c r="CI92" s="548">
        <f t="shared" si="152"/>
        <v>27.8</v>
      </c>
      <c r="CJ92" s="547">
        <f t="shared" si="153"/>
        <v>12.6</v>
      </c>
      <c r="CK92" s="548">
        <f t="shared" si="154"/>
        <v>26.8</v>
      </c>
      <c r="CL92" s="547">
        <f t="shared" si="155"/>
        <v>14.9</v>
      </c>
      <c r="CM92" s="548">
        <f t="shared" si="156"/>
        <v>24.4</v>
      </c>
      <c r="CN92" s="547">
        <f t="shared" si="157"/>
        <v>8.6999999999999993</v>
      </c>
      <c r="CO92" s="548">
        <f t="shared" si="158"/>
        <v>27.3</v>
      </c>
      <c r="CP92" s="547">
        <f t="shared" si="159"/>
        <v>9.5</v>
      </c>
      <c r="CQ92" s="548">
        <f t="shared" si="160"/>
        <v>29.6</v>
      </c>
      <c r="CR92" s="547">
        <f t="shared" si="161"/>
        <v>12.3</v>
      </c>
      <c r="CS92" s="548">
        <f t="shared" si="162"/>
        <v>31.1</v>
      </c>
      <c r="CT92" s="547">
        <f t="shared" si="163"/>
        <v>14.4</v>
      </c>
      <c r="CU92" s="548">
        <f t="shared" si="164"/>
        <v>22</v>
      </c>
      <c r="CV92" s="547">
        <f t="shared" si="165"/>
        <v>6</v>
      </c>
      <c r="CW92" s="548" t="e">
        <f t="shared" si="166"/>
        <v>#N/A</v>
      </c>
      <c r="CX92" s="547">
        <f t="shared" si="167"/>
        <v>16.600000000000001</v>
      </c>
      <c r="CY92" s="548">
        <f t="shared" si="168"/>
        <v>32.700000000000003</v>
      </c>
      <c r="CZ92" s="547">
        <f t="shared" si="169"/>
        <v>11.100000000000001</v>
      </c>
      <c r="DA92" s="548">
        <f t="shared" si="170"/>
        <v>46.5</v>
      </c>
      <c r="DB92" s="547">
        <f t="shared" si="171"/>
        <v>12.7</v>
      </c>
      <c r="DC92" s="548">
        <f t="shared" si="172"/>
        <v>40.799999999999997</v>
      </c>
      <c r="DD92" s="547">
        <f t="shared" si="173"/>
        <v>10.6</v>
      </c>
      <c r="DE92" s="548">
        <f t="shared" si="174"/>
        <v>37.799999999999997</v>
      </c>
      <c r="DF92" s="547">
        <f t="shared" si="175"/>
        <v>12.9</v>
      </c>
      <c r="DG92" s="548">
        <f t="shared" si="176"/>
        <v>37.4</v>
      </c>
      <c r="DH92" s="547">
        <f t="shared" si="177"/>
        <v>6.6999999999999993</v>
      </c>
      <c r="DI92" s="548">
        <f t="shared" si="178"/>
        <v>41.3</v>
      </c>
      <c r="DJ92" s="547">
        <f t="shared" si="179"/>
        <v>7.5</v>
      </c>
      <c r="DK92" s="548">
        <f t="shared" si="180"/>
        <v>44.6</v>
      </c>
      <c r="DL92" s="547">
        <f t="shared" si="181"/>
        <v>10.3</v>
      </c>
      <c r="DM92" s="548">
        <f t="shared" si="182"/>
        <v>44.1</v>
      </c>
      <c r="DN92" s="547">
        <f t="shared" si="183"/>
        <v>12.4</v>
      </c>
      <c r="DO92" s="548">
        <f t="shared" si="184"/>
        <v>33</v>
      </c>
      <c r="DP92" s="547">
        <f t="shared" si="185"/>
        <v>4</v>
      </c>
      <c r="DQ92" s="548" t="e">
        <f t="shared" si="186"/>
        <v>#N/A</v>
      </c>
      <c r="DR92" s="549">
        <f t="shared" si="187"/>
        <v>8</v>
      </c>
      <c r="DS92" s="550">
        <f t="shared" si="188"/>
        <v>4</v>
      </c>
      <c r="DT92" s="549">
        <f t="shared" si="189"/>
        <v>2</v>
      </c>
      <c r="DU92" s="550">
        <f t="shared" si="190"/>
        <v>4</v>
      </c>
      <c r="DV92" s="549">
        <f t="shared" si="191"/>
        <v>3</v>
      </c>
      <c r="DW92" s="550">
        <f t="shared" si="192"/>
        <v>5</v>
      </c>
      <c r="DX92" s="549">
        <f t="shared" si="193"/>
        <v>2</v>
      </c>
      <c r="DY92" s="550">
        <f t="shared" si="194"/>
        <v>7</v>
      </c>
      <c r="DZ92" s="549">
        <f t="shared" si="195"/>
        <v>4</v>
      </c>
      <c r="EA92" s="550">
        <f t="shared" si="196"/>
        <v>5</v>
      </c>
      <c r="EB92" s="549">
        <f t="shared" si="197"/>
        <v>3</v>
      </c>
      <c r="EC92" s="550">
        <f t="shared" si="198"/>
        <v>4</v>
      </c>
      <c r="ED92" s="549">
        <f t="shared" si="199"/>
        <v>3</v>
      </c>
      <c r="EE92" s="550">
        <f t="shared" si="200"/>
        <v>7</v>
      </c>
      <c r="EF92" s="549">
        <f t="shared" si="201"/>
        <v>3</v>
      </c>
      <c r="EG92" s="550">
        <f t="shared" si="202"/>
        <v>12</v>
      </c>
      <c r="EH92" s="549">
        <f t="shared" si="203"/>
        <v>10</v>
      </c>
      <c r="EI92" s="550">
        <f t="shared" si="204"/>
        <v>9</v>
      </c>
      <c r="EJ92" s="549">
        <f t="shared" si="205"/>
        <v>5</v>
      </c>
      <c r="EK92" s="550" t="e">
        <f t="shared" si="206"/>
        <v>#N/A</v>
      </c>
      <c r="EL92" s="697">
        <f t="shared" si="207"/>
        <v>0</v>
      </c>
      <c r="EM92" s="698">
        <f t="shared" si="208"/>
        <v>0</v>
      </c>
      <c r="EN92" s="699">
        <f t="shared" si="209"/>
        <v>0</v>
      </c>
      <c r="EO92" s="698">
        <f t="shared" si="210"/>
        <v>0</v>
      </c>
      <c r="EP92" s="699">
        <f t="shared" si="211"/>
        <v>0</v>
      </c>
      <c r="EQ92" s="698">
        <f t="shared" si="212"/>
        <v>0</v>
      </c>
      <c r="ER92" s="699">
        <f t="shared" si="213"/>
        <v>0</v>
      </c>
      <c r="ES92" s="698">
        <f t="shared" si="214"/>
        <v>0</v>
      </c>
      <c r="ET92" s="699">
        <f t="shared" si="215"/>
        <v>0</v>
      </c>
      <c r="EU92" s="698">
        <f t="shared" si="216"/>
        <v>0</v>
      </c>
      <c r="EV92" s="699">
        <f t="shared" si="217"/>
        <v>0</v>
      </c>
      <c r="EW92" s="698">
        <f t="shared" si="218"/>
        <v>0</v>
      </c>
      <c r="EX92" s="699">
        <f t="shared" si="219"/>
        <v>0</v>
      </c>
      <c r="EY92" s="698">
        <f t="shared" si="220"/>
        <v>0</v>
      </c>
      <c r="EZ92" s="699">
        <f t="shared" si="221"/>
        <v>0</v>
      </c>
      <c r="FA92" s="698">
        <f t="shared" si="222"/>
        <v>0</v>
      </c>
      <c r="FB92" s="699">
        <f t="shared" si="223"/>
        <v>0</v>
      </c>
      <c r="FC92" s="698">
        <f t="shared" si="224"/>
        <v>0</v>
      </c>
      <c r="FD92" s="699">
        <f t="shared" si="225"/>
        <v>0</v>
      </c>
      <c r="FE92" s="700" t="e">
        <f t="shared" si="226"/>
        <v>#N/A</v>
      </c>
      <c r="FU92" s="91" t="str">
        <f>Ст.прогноза!C89</f>
        <v>Красноярская</v>
      </c>
      <c r="FV92" s="91" t="str">
        <f>Ст.прогноза!D89</f>
        <v>Красноярский</v>
      </c>
      <c r="FW92" s="1327" t="str">
        <f t="shared" si="124"/>
        <v xml:space="preserve">Красноярск   </v>
      </c>
      <c r="FX92" s="1306">
        <v>56.01</v>
      </c>
      <c r="FY92" s="1306">
        <v>92.85</v>
      </c>
      <c r="FZ92" s="1281">
        <f t="shared" si="227"/>
        <v>26.8</v>
      </c>
      <c r="GA92" s="1281">
        <f t="shared" si="125"/>
        <v>37.799999999999997</v>
      </c>
    </row>
    <row r="93" spans="1:203" s="390" customFormat="1" ht="13.8" thickBot="1" x14ac:dyDescent="0.3">
      <c r="A93" s="262"/>
      <c r="B93" s="262"/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1122">
        <f t="shared" si="234"/>
        <v>43683.791666666664</v>
      </c>
      <c r="AL93" s="389"/>
      <c r="AM93" s="517">
        <v>93</v>
      </c>
      <c r="AN93" s="543">
        <f>Ст.прогноза!B90</f>
        <v>88</v>
      </c>
      <c r="AO93" s="117" t="str">
        <f>Ст.прогноза!E90</f>
        <v>Ачинск I</v>
      </c>
      <c r="AP93" s="631" t="str">
        <f t="shared" si="229"/>
        <v>·</v>
      </c>
      <c r="AQ93" s="632" t="str">
        <f t="shared" si="229"/>
        <v/>
      </c>
      <c r="AR93" s="631" t="str">
        <f t="shared" si="229"/>
        <v/>
      </c>
      <c r="AS93" s="632" t="str">
        <f t="shared" si="229"/>
        <v/>
      </c>
      <c r="AT93" s="631" t="str">
        <f t="shared" si="229"/>
        <v>·</v>
      </c>
      <c r="AU93" s="632" t="str">
        <f t="shared" si="229"/>
        <v>··</v>
      </c>
      <c r="AV93" s="631" t="str">
        <f t="shared" si="229"/>
        <v>··</v>
      </c>
      <c r="AW93" s="632" t="str">
        <f t="shared" si="229"/>
        <v>·</v>
      </c>
      <c r="AX93" s="631" t="str">
        <f t="shared" si="231"/>
        <v/>
      </c>
      <c r="AY93" s="632" t="str">
        <f t="shared" si="231"/>
        <v/>
      </c>
      <c r="AZ93" s="631" t="str">
        <f t="shared" si="231"/>
        <v/>
      </c>
      <c r="BA93" s="632" t="str">
        <f t="shared" si="231"/>
        <v/>
      </c>
      <c r="BB93" s="631" t="str">
        <f t="shared" si="231"/>
        <v/>
      </c>
      <c r="BC93" s="632" t="str">
        <f t="shared" si="230"/>
        <v/>
      </c>
      <c r="BD93" s="631" t="str">
        <f t="shared" si="230"/>
        <v/>
      </c>
      <c r="BE93" s="632" t="str">
        <f t="shared" si="232"/>
        <v>···</v>
      </c>
      <c r="BF93" s="631" t="str">
        <f t="shared" si="233"/>
        <v>·</v>
      </c>
      <c r="BG93" s="632" t="str">
        <f t="shared" si="233"/>
        <v/>
      </c>
      <c r="BH93" s="631" t="str">
        <f t="shared" si="233"/>
        <v/>
      </c>
      <c r="BI93" s="632" t="e">
        <f t="shared" si="233"/>
        <v>#N/A</v>
      </c>
      <c r="BJ93" s="544">
        <f t="shared" si="127"/>
        <v>2</v>
      </c>
      <c r="BK93" s="545">
        <f t="shared" si="128"/>
        <v>0</v>
      </c>
      <c r="BL93" s="544">
        <f t="shared" si="129"/>
        <v>0</v>
      </c>
      <c r="BM93" s="545">
        <f t="shared" si="130"/>
        <v>0</v>
      </c>
      <c r="BN93" s="544">
        <f t="shared" si="131"/>
        <v>1</v>
      </c>
      <c r="BO93" s="545">
        <f t="shared" si="132"/>
        <v>5</v>
      </c>
      <c r="BP93" s="544">
        <f t="shared" si="133"/>
        <v>5</v>
      </c>
      <c r="BQ93" s="545">
        <f t="shared" si="134"/>
        <v>2</v>
      </c>
      <c r="BR93" s="544">
        <f t="shared" si="135"/>
        <v>0</v>
      </c>
      <c r="BS93" s="545">
        <f t="shared" si="136"/>
        <v>0</v>
      </c>
      <c r="BT93" s="544">
        <f t="shared" si="137"/>
        <v>0</v>
      </c>
      <c r="BU93" s="545">
        <f t="shared" si="138"/>
        <v>0</v>
      </c>
      <c r="BV93" s="544">
        <f t="shared" si="139"/>
        <v>0</v>
      </c>
      <c r="BW93" s="545">
        <f t="shared" si="140"/>
        <v>0</v>
      </c>
      <c r="BX93" s="544">
        <f t="shared" si="141"/>
        <v>0</v>
      </c>
      <c r="BY93" s="545">
        <f t="shared" si="142"/>
        <v>20</v>
      </c>
      <c r="BZ93" s="544">
        <f t="shared" si="143"/>
        <v>2</v>
      </c>
      <c r="CA93" s="545">
        <f t="shared" si="144"/>
        <v>0</v>
      </c>
      <c r="CB93" s="544">
        <f t="shared" si="145"/>
        <v>0</v>
      </c>
      <c r="CC93" s="546" t="e">
        <f t="shared" si="146"/>
        <v>#N/A</v>
      </c>
      <c r="CD93" s="547">
        <f t="shared" si="147"/>
        <v>16.399999999999999</v>
      </c>
      <c r="CE93" s="548">
        <f t="shared" si="148"/>
        <v>22.4</v>
      </c>
      <c r="CF93" s="547">
        <f t="shared" si="149"/>
        <v>12.3</v>
      </c>
      <c r="CG93" s="548">
        <f t="shared" si="150"/>
        <v>29.7</v>
      </c>
      <c r="CH93" s="547">
        <f t="shared" si="151"/>
        <v>15.100000000000001</v>
      </c>
      <c r="CI93" s="548">
        <f t="shared" si="152"/>
        <v>24.3</v>
      </c>
      <c r="CJ93" s="547">
        <f t="shared" si="153"/>
        <v>15.5</v>
      </c>
      <c r="CK93" s="548">
        <f t="shared" si="154"/>
        <v>25.7</v>
      </c>
      <c r="CL93" s="547">
        <f t="shared" si="155"/>
        <v>7.5</v>
      </c>
      <c r="CM93" s="548">
        <f t="shared" si="156"/>
        <v>24.5</v>
      </c>
      <c r="CN93" s="547">
        <f t="shared" si="157"/>
        <v>9</v>
      </c>
      <c r="CO93" s="548">
        <f t="shared" si="158"/>
        <v>26.7</v>
      </c>
      <c r="CP93" s="547">
        <f t="shared" si="159"/>
        <v>9.8000000000000007</v>
      </c>
      <c r="CQ93" s="548">
        <f t="shared" si="160"/>
        <v>28.9</v>
      </c>
      <c r="CR93" s="547">
        <f t="shared" si="161"/>
        <v>13.2</v>
      </c>
      <c r="CS93" s="548">
        <f t="shared" si="162"/>
        <v>29</v>
      </c>
      <c r="CT93" s="547">
        <f t="shared" si="163"/>
        <v>12.3</v>
      </c>
      <c r="CU93" s="548">
        <f t="shared" si="164"/>
        <v>21.8</v>
      </c>
      <c r="CV93" s="547">
        <f t="shared" si="165"/>
        <v>5.9</v>
      </c>
      <c r="CW93" s="548" t="e">
        <f t="shared" si="166"/>
        <v>#N/A</v>
      </c>
      <c r="CX93" s="547">
        <f t="shared" si="167"/>
        <v>14.399999999999999</v>
      </c>
      <c r="CY93" s="548">
        <f t="shared" si="168"/>
        <v>32.4</v>
      </c>
      <c r="CZ93" s="547">
        <f t="shared" si="169"/>
        <v>10.3</v>
      </c>
      <c r="DA93" s="548">
        <f t="shared" si="170"/>
        <v>44.7</v>
      </c>
      <c r="DB93" s="547">
        <f t="shared" si="171"/>
        <v>13.100000000000001</v>
      </c>
      <c r="DC93" s="548">
        <f t="shared" si="172"/>
        <v>30.3</v>
      </c>
      <c r="DD93" s="547">
        <f t="shared" si="173"/>
        <v>13.5</v>
      </c>
      <c r="DE93" s="548">
        <f t="shared" si="174"/>
        <v>40.700000000000003</v>
      </c>
      <c r="DF93" s="547">
        <f t="shared" si="175"/>
        <v>5.5</v>
      </c>
      <c r="DG93" s="548">
        <f t="shared" si="176"/>
        <v>39</v>
      </c>
      <c r="DH93" s="547">
        <f t="shared" si="177"/>
        <v>7</v>
      </c>
      <c r="DI93" s="548">
        <f t="shared" si="178"/>
        <v>41.7</v>
      </c>
      <c r="DJ93" s="547">
        <f t="shared" si="179"/>
        <v>7.8000000000000007</v>
      </c>
      <c r="DK93" s="548">
        <f t="shared" si="180"/>
        <v>43.9</v>
      </c>
      <c r="DL93" s="547">
        <f t="shared" si="181"/>
        <v>11.2</v>
      </c>
      <c r="DM93" s="548">
        <f t="shared" si="182"/>
        <v>43</v>
      </c>
      <c r="DN93" s="547">
        <f t="shared" si="183"/>
        <v>10.3</v>
      </c>
      <c r="DO93" s="548">
        <f t="shared" si="184"/>
        <v>36.799999999999997</v>
      </c>
      <c r="DP93" s="547">
        <f t="shared" si="185"/>
        <v>3.9000000000000004</v>
      </c>
      <c r="DQ93" s="548" t="e">
        <f t="shared" si="186"/>
        <v>#N/A</v>
      </c>
      <c r="DR93" s="549">
        <f t="shared" si="187"/>
        <v>7</v>
      </c>
      <c r="DS93" s="550">
        <f t="shared" si="188"/>
        <v>4</v>
      </c>
      <c r="DT93" s="549">
        <f t="shared" si="189"/>
        <v>2</v>
      </c>
      <c r="DU93" s="550">
        <f t="shared" si="190"/>
        <v>5</v>
      </c>
      <c r="DV93" s="549">
        <f t="shared" si="191"/>
        <v>3</v>
      </c>
      <c r="DW93" s="550">
        <f t="shared" si="192"/>
        <v>4</v>
      </c>
      <c r="DX93" s="549">
        <f t="shared" si="193"/>
        <v>5</v>
      </c>
      <c r="DY93" s="550">
        <f t="shared" si="194"/>
        <v>7</v>
      </c>
      <c r="DZ93" s="549">
        <f t="shared" si="195"/>
        <v>3</v>
      </c>
      <c r="EA93" s="550">
        <f t="shared" si="196"/>
        <v>6</v>
      </c>
      <c r="EB93" s="549">
        <f t="shared" si="197"/>
        <v>5</v>
      </c>
      <c r="EC93" s="550">
        <f t="shared" si="198"/>
        <v>6</v>
      </c>
      <c r="ED93" s="549">
        <f t="shared" si="199"/>
        <v>8</v>
      </c>
      <c r="EE93" s="550">
        <f t="shared" si="200"/>
        <v>6</v>
      </c>
      <c r="EF93" s="549">
        <f t="shared" si="201"/>
        <v>4</v>
      </c>
      <c r="EG93" s="550">
        <f t="shared" si="202"/>
        <v>9</v>
      </c>
      <c r="EH93" s="549">
        <f t="shared" si="203"/>
        <v>10</v>
      </c>
      <c r="EI93" s="550">
        <f t="shared" si="204"/>
        <v>9</v>
      </c>
      <c r="EJ93" s="549">
        <f t="shared" si="205"/>
        <v>9</v>
      </c>
      <c r="EK93" s="550" t="e">
        <f t="shared" si="206"/>
        <v>#N/A</v>
      </c>
      <c r="EL93" s="697">
        <f t="shared" si="207"/>
        <v>0</v>
      </c>
      <c r="EM93" s="698">
        <f t="shared" si="208"/>
        <v>0</v>
      </c>
      <c r="EN93" s="699">
        <f t="shared" si="209"/>
        <v>0</v>
      </c>
      <c r="EO93" s="698">
        <f t="shared" si="210"/>
        <v>0</v>
      </c>
      <c r="EP93" s="699">
        <f t="shared" si="211"/>
        <v>0</v>
      </c>
      <c r="EQ93" s="698">
        <f t="shared" si="212"/>
        <v>0</v>
      </c>
      <c r="ER93" s="699">
        <f t="shared" si="213"/>
        <v>0</v>
      </c>
      <c r="ES93" s="698">
        <f t="shared" si="214"/>
        <v>0</v>
      </c>
      <c r="ET93" s="699">
        <f t="shared" si="215"/>
        <v>0</v>
      </c>
      <c r="EU93" s="698">
        <f t="shared" si="216"/>
        <v>0</v>
      </c>
      <c r="EV93" s="699">
        <f t="shared" si="217"/>
        <v>0</v>
      </c>
      <c r="EW93" s="698">
        <f t="shared" si="218"/>
        <v>0</v>
      </c>
      <c r="EX93" s="699">
        <f t="shared" si="219"/>
        <v>0</v>
      </c>
      <c r="EY93" s="698">
        <f t="shared" si="220"/>
        <v>0</v>
      </c>
      <c r="EZ93" s="699">
        <f t="shared" si="221"/>
        <v>0</v>
      </c>
      <c r="FA93" s="698">
        <f t="shared" si="222"/>
        <v>0</v>
      </c>
      <c r="FB93" s="699">
        <f t="shared" si="223"/>
        <v>0</v>
      </c>
      <c r="FC93" s="698">
        <f t="shared" si="224"/>
        <v>0</v>
      </c>
      <c r="FD93" s="699">
        <f t="shared" si="225"/>
        <v>0</v>
      </c>
      <c r="FE93" s="700" t="e">
        <f t="shared" si="226"/>
        <v>#N/A</v>
      </c>
      <c r="FF93" s="35"/>
      <c r="FJ93" s="1274"/>
      <c r="FK93" s="1274"/>
      <c r="FL93" s="1274"/>
      <c r="FN93" s="35"/>
      <c r="FO93" s="35"/>
      <c r="FP93" s="35"/>
      <c r="FQ93" s="35"/>
      <c r="FR93" s="35"/>
      <c r="FS93" s="35"/>
      <c r="FU93" s="1149" t="str">
        <f>Ст.прогноза!C90</f>
        <v>Красноярская</v>
      </c>
      <c r="FV93" s="1149" t="str">
        <f>Ст.прогноза!D90</f>
        <v>Краноярский</v>
      </c>
      <c r="FW93" s="1105" t="str">
        <f t="shared" si="124"/>
        <v>Ачинск I</v>
      </c>
      <c r="FX93" s="1297">
        <v>56.304299999999998</v>
      </c>
      <c r="FY93" s="1297">
        <v>90.516999999999996</v>
      </c>
      <c r="FZ93" s="1281">
        <f t="shared" si="227"/>
        <v>25.7</v>
      </c>
      <c r="GA93" s="1281">
        <f t="shared" si="125"/>
        <v>40.700000000000003</v>
      </c>
      <c r="GB93" s="35"/>
      <c r="GC93" s="35"/>
      <c r="GD93" s="35"/>
      <c r="GE93" s="35"/>
      <c r="GF93" s="35"/>
      <c r="GG93" s="35"/>
      <c r="GH93" s="35"/>
      <c r="GI93" s="35"/>
      <c r="GJ93" s="35"/>
      <c r="GK93" s="35"/>
      <c r="GL93" s="35"/>
      <c r="GM93" s="35"/>
      <c r="GN93" s="35"/>
      <c r="GO93" s="35"/>
      <c r="GP93" s="35"/>
      <c r="GQ93" s="35"/>
      <c r="GR93" s="35"/>
      <c r="GS93" s="35"/>
      <c r="GT93" s="35"/>
      <c r="GU93" s="35"/>
    </row>
    <row r="94" spans="1:203" x14ac:dyDescent="0.25">
      <c r="A94" s="253" t="s">
        <v>2711</v>
      </c>
      <c r="B94" s="254" t="s">
        <v>2552</v>
      </c>
      <c r="C94" s="255" t="s">
        <v>3773</v>
      </c>
      <c r="D94" s="256" t="s">
        <v>2618</v>
      </c>
      <c r="E94" s="256" t="s">
        <v>3774</v>
      </c>
      <c r="F94" s="256" t="s">
        <v>2618</v>
      </c>
      <c r="G94" s="256" t="s">
        <v>3775</v>
      </c>
      <c r="H94" s="256" t="s">
        <v>2618</v>
      </c>
      <c r="I94" s="256" t="s">
        <v>3782</v>
      </c>
      <c r="J94" s="256" t="s">
        <v>2618</v>
      </c>
      <c r="K94" s="256" t="s">
        <v>3788</v>
      </c>
      <c r="L94" s="256" t="s">
        <v>2618</v>
      </c>
      <c r="M94" s="256" t="s">
        <v>3789</v>
      </c>
      <c r="N94" s="256" t="s">
        <v>2618</v>
      </c>
      <c r="O94" s="256" t="s">
        <v>3790</v>
      </c>
      <c r="P94" s="256" t="s">
        <v>2618</v>
      </c>
      <c r="Q94" s="256" t="s">
        <v>3791</v>
      </c>
      <c r="R94" s="256" t="s">
        <v>2618</v>
      </c>
      <c r="S94" s="256" t="s">
        <v>3792</v>
      </c>
      <c r="T94" s="256" t="s">
        <v>2618</v>
      </c>
      <c r="U94" s="256" t="s">
        <v>3793</v>
      </c>
      <c r="V94" s="257" t="s">
        <v>2618</v>
      </c>
      <c r="X94" s="258"/>
      <c r="Y94" s="188" t="s">
        <v>2550</v>
      </c>
      <c r="Z94" s="259" t="s">
        <v>2619</v>
      </c>
      <c r="AA94" s="260" t="s">
        <v>2620</v>
      </c>
      <c r="AB94" s="260" t="s">
        <v>2621</v>
      </c>
      <c r="AC94" s="260" t="s">
        <v>2622</v>
      </c>
      <c r="AD94" s="260" t="s">
        <v>2623</v>
      </c>
      <c r="AE94" s="260" t="s">
        <v>2624</v>
      </c>
      <c r="AF94" s="260" t="s">
        <v>2625</v>
      </c>
      <c r="AG94" s="260" t="s">
        <v>2619</v>
      </c>
      <c r="AH94" s="260" t="s">
        <v>2620</v>
      </c>
      <c r="AI94" s="261" t="s">
        <v>2621</v>
      </c>
      <c r="AK94" s="1122">
        <f t="shared" si="234"/>
        <v>43683.833333333336</v>
      </c>
      <c r="AM94" s="517">
        <v>94</v>
      </c>
      <c r="AN94" s="543">
        <f>Ст.прогноза!B91</f>
        <v>89</v>
      </c>
      <c r="AO94" s="117" t="str">
        <f>Ст.прогноза!E91</f>
        <v>Тайшет</v>
      </c>
      <c r="AP94" s="631" t="str">
        <f t="shared" si="229"/>
        <v/>
      </c>
      <c r="AQ94" s="632" t="str">
        <f t="shared" si="229"/>
        <v/>
      </c>
      <c r="AR94" s="631" t="str">
        <f t="shared" si="229"/>
        <v/>
      </c>
      <c r="AS94" s="632" t="str">
        <f t="shared" si="229"/>
        <v/>
      </c>
      <c r="AT94" s="631" t="str">
        <f t="shared" si="229"/>
        <v/>
      </c>
      <c r="AU94" s="632" t="str">
        <f t="shared" si="229"/>
        <v/>
      </c>
      <c r="AV94" s="631" t="str">
        <f t="shared" si="229"/>
        <v/>
      </c>
      <c r="AW94" s="632" t="str">
        <f t="shared" si="229"/>
        <v>··</v>
      </c>
      <c r="AX94" s="631" t="str">
        <f t="shared" si="231"/>
        <v>··</v>
      </c>
      <c r="AY94" s="632" t="str">
        <f t="shared" si="231"/>
        <v>···</v>
      </c>
      <c r="AZ94" s="631" t="str">
        <f t="shared" si="231"/>
        <v/>
      </c>
      <c r="BA94" s="632" t="str">
        <f t="shared" si="231"/>
        <v/>
      </c>
      <c r="BB94" s="631" t="str">
        <f t="shared" si="231"/>
        <v/>
      </c>
      <c r="BC94" s="632" t="str">
        <f t="shared" si="230"/>
        <v/>
      </c>
      <c r="BD94" s="631" t="str">
        <f t="shared" si="230"/>
        <v/>
      </c>
      <c r="BE94" s="632" t="str">
        <f t="shared" si="232"/>
        <v/>
      </c>
      <c r="BF94" s="631" t="str">
        <f t="shared" si="233"/>
        <v/>
      </c>
      <c r="BG94" s="632" t="str">
        <f t="shared" si="233"/>
        <v>··</v>
      </c>
      <c r="BH94" s="631" t="str">
        <f t="shared" si="233"/>
        <v/>
      </c>
      <c r="BI94" s="632" t="e">
        <f t="shared" si="233"/>
        <v>#N/A</v>
      </c>
      <c r="BJ94" s="544">
        <f t="shared" si="127"/>
        <v>0</v>
      </c>
      <c r="BK94" s="545">
        <f t="shared" si="128"/>
        <v>0</v>
      </c>
      <c r="BL94" s="544">
        <f t="shared" si="129"/>
        <v>0</v>
      </c>
      <c r="BM94" s="545">
        <f t="shared" si="130"/>
        <v>0</v>
      </c>
      <c r="BN94" s="544">
        <f t="shared" si="131"/>
        <v>0</v>
      </c>
      <c r="BO94" s="545">
        <f t="shared" si="132"/>
        <v>0</v>
      </c>
      <c r="BP94" s="544">
        <f t="shared" si="133"/>
        <v>0</v>
      </c>
      <c r="BQ94" s="545">
        <f t="shared" si="134"/>
        <v>3</v>
      </c>
      <c r="BR94" s="544">
        <f t="shared" si="135"/>
        <v>3</v>
      </c>
      <c r="BS94" s="545">
        <f t="shared" si="136"/>
        <v>20</v>
      </c>
      <c r="BT94" s="544">
        <f t="shared" si="137"/>
        <v>0</v>
      </c>
      <c r="BU94" s="545">
        <f t="shared" si="138"/>
        <v>0</v>
      </c>
      <c r="BV94" s="544">
        <f t="shared" si="139"/>
        <v>0</v>
      </c>
      <c r="BW94" s="545">
        <f t="shared" si="140"/>
        <v>0</v>
      </c>
      <c r="BX94" s="544">
        <f t="shared" si="141"/>
        <v>0</v>
      </c>
      <c r="BY94" s="545">
        <f t="shared" si="142"/>
        <v>0</v>
      </c>
      <c r="BZ94" s="544">
        <f t="shared" si="143"/>
        <v>0</v>
      </c>
      <c r="CA94" s="545">
        <f t="shared" si="144"/>
        <v>10</v>
      </c>
      <c r="CB94" s="544">
        <f t="shared" si="145"/>
        <v>0</v>
      </c>
      <c r="CC94" s="546" t="e">
        <f t="shared" si="146"/>
        <v>#N/A</v>
      </c>
      <c r="CD94" s="547">
        <f t="shared" si="147"/>
        <v>11.6</v>
      </c>
      <c r="CE94" s="548">
        <f t="shared" si="148"/>
        <v>32.5</v>
      </c>
      <c r="CF94" s="547">
        <f t="shared" si="149"/>
        <v>11</v>
      </c>
      <c r="CG94" s="548">
        <f t="shared" si="150"/>
        <v>30.1</v>
      </c>
      <c r="CH94" s="547">
        <f t="shared" si="151"/>
        <v>10.199999999999999</v>
      </c>
      <c r="CI94" s="548">
        <f t="shared" si="152"/>
        <v>30.9</v>
      </c>
      <c r="CJ94" s="547">
        <f t="shared" si="153"/>
        <v>13.399999999999999</v>
      </c>
      <c r="CK94" s="548">
        <f t="shared" si="154"/>
        <v>26.3</v>
      </c>
      <c r="CL94" s="547">
        <f t="shared" si="155"/>
        <v>12.7</v>
      </c>
      <c r="CM94" s="548">
        <f t="shared" si="156"/>
        <v>16.2</v>
      </c>
      <c r="CN94" s="547">
        <f t="shared" si="157"/>
        <v>7.6</v>
      </c>
      <c r="CO94" s="548">
        <f t="shared" si="158"/>
        <v>24.7</v>
      </c>
      <c r="CP94" s="547">
        <f t="shared" si="159"/>
        <v>7</v>
      </c>
      <c r="CQ94" s="548">
        <f t="shared" si="160"/>
        <v>27.5</v>
      </c>
      <c r="CR94" s="547">
        <f t="shared" si="161"/>
        <v>7.4</v>
      </c>
      <c r="CS94" s="548">
        <f t="shared" si="162"/>
        <v>30.6</v>
      </c>
      <c r="CT94" s="547">
        <f t="shared" si="163"/>
        <v>9.8000000000000007</v>
      </c>
      <c r="CU94" s="548">
        <f t="shared" si="164"/>
        <v>15.1</v>
      </c>
      <c r="CV94" s="547">
        <f t="shared" si="165"/>
        <v>6</v>
      </c>
      <c r="CW94" s="548" t="e">
        <f t="shared" si="166"/>
        <v>#N/A</v>
      </c>
      <c r="CX94" s="547">
        <f t="shared" si="167"/>
        <v>9.6</v>
      </c>
      <c r="CY94" s="548">
        <f t="shared" si="168"/>
        <v>47.5</v>
      </c>
      <c r="CZ94" s="547">
        <f t="shared" si="169"/>
        <v>9</v>
      </c>
      <c r="DA94" s="548">
        <f t="shared" si="170"/>
        <v>45.1</v>
      </c>
      <c r="DB94" s="547">
        <f t="shared" si="171"/>
        <v>8.1999999999999993</v>
      </c>
      <c r="DC94" s="548">
        <f t="shared" si="172"/>
        <v>45.9</v>
      </c>
      <c r="DD94" s="547">
        <f t="shared" si="173"/>
        <v>11.399999999999999</v>
      </c>
      <c r="DE94" s="548">
        <f t="shared" si="174"/>
        <v>33.299999999999997</v>
      </c>
      <c r="DF94" s="547">
        <f t="shared" si="175"/>
        <v>10.7</v>
      </c>
      <c r="DG94" s="548">
        <f t="shared" si="176"/>
        <v>20.2</v>
      </c>
      <c r="DH94" s="547">
        <f t="shared" si="177"/>
        <v>5.6</v>
      </c>
      <c r="DI94" s="548">
        <f t="shared" si="178"/>
        <v>39.700000000000003</v>
      </c>
      <c r="DJ94" s="547">
        <f t="shared" si="179"/>
        <v>5</v>
      </c>
      <c r="DK94" s="548">
        <f t="shared" si="180"/>
        <v>42.5</v>
      </c>
      <c r="DL94" s="547">
        <f t="shared" si="181"/>
        <v>5.4</v>
      </c>
      <c r="DM94" s="548">
        <f t="shared" si="182"/>
        <v>45</v>
      </c>
      <c r="DN94" s="547">
        <f t="shared" si="183"/>
        <v>7.8000000000000007</v>
      </c>
      <c r="DO94" s="548">
        <f t="shared" si="184"/>
        <v>19.100000000000001</v>
      </c>
      <c r="DP94" s="547">
        <f t="shared" si="185"/>
        <v>4</v>
      </c>
      <c r="DQ94" s="548" t="e">
        <f t="shared" si="186"/>
        <v>#N/A</v>
      </c>
      <c r="DR94" s="549">
        <f t="shared" si="187"/>
        <v>10</v>
      </c>
      <c r="DS94" s="550">
        <f t="shared" si="188"/>
        <v>4</v>
      </c>
      <c r="DT94" s="549">
        <f t="shared" si="189"/>
        <v>11</v>
      </c>
      <c r="DU94" s="550">
        <f t="shared" si="190"/>
        <v>11</v>
      </c>
      <c r="DV94" s="549">
        <f t="shared" si="191"/>
        <v>13</v>
      </c>
      <c r="DW94" s="550">
        <f t="shared" si="192"/>
        <v>11</v>
      </c>
      <c r="DX94" s="549">
        <f t="shared" si="193"/>
        <v>10</v>
      </c>
      <c r="DY94" s="550">
        <f t="shared" si="194"/>
        <v>4</v>
      </c>
      <c r="DZ94" s="549">
        <f t="shared" si="195"/>
        <v>7</v>
      </c>
      <c r="EA94" s="550">
        <f t="shared" si="196"/>
        <v>8</v>
      </c>
      <c r="EB94" s="549">
        <f t="shared" si="197"/>
        <v>6</v>
      </c>
      <c r="EC94" s="550">
        <f t="shared" si="198"/>
        <v>5</v>
      </c>
      <c r="ED94" s="549">
        <f t="shared" si="199"/>
        <v>3</v>
      </c>
      <c r="EE94" s="550">
        <f t="shared" si="200"/>
        <v>5</v>
      </c>
      <c r="EF94" s="549">
        <f t="shared" si="201"/>
        <v>6</v>
      </c>
      <c r="EG94" s="550">
        <f t="shared" si="202"/>
        <v>3</v>
      </c>
      <c r="EH94" s="549">
        <f t="shared" si="203"/>
        <v>10</v>
      </c>
      <c r="EI94" s="550">
        <f t="shared" si="204"/>
        <v>12</v>
      </c>
      <c r="EJ94" s="549">
        <f t="shared" si="205"/>
        <v>11</v>
      </c>
      <c r="EK94" s="550" t="e">
        <f t="shared" si="206"/>
        <v>#N/A</v>
      </c>
      <c r="EL94" s="697">
        <f t="shared" si="207"/>
        <v>0</v>
      </c>
      <c r="EM94" s="698">
        <f t="shared" si="208"/>
        <v>0</v>
      </c>
      <c r="EN94" s="699">
        <f t="shared" si="209"/>
        <v>0</v>
      </c>
      <c r="EO94" s="698">
        <f t="shared" si="210"/>
        <v>0</v>
      </c>
      <c r="EP94" s="699">
        <f t="shared" si="211"/>
        <v>0</v>
      </c>
      <c r="EQ94" s="698">
        <f t="shared" si="212"/>
        <v>0</v>
      </c>
      <c r="ER94" s="699">
        <f t="shared" si="213"/>
        <v>0</v>
      </c>
      <c r="ES94" s="698">
        <f t="shared" si="214"/>
        <v>0</v>
      </c>
      <c r="ET94" s="699">
        <f t="shared" si="215"/>
        <v>0</v>
      </c>
      <c r="EU94" s="698">
        <f t="shared" si="216"/>
        <v>0</v>
      </c>
      <c r="EV94" s="699">
        <f t="shared" si="217"/>
        <v>0</v>
      </c>
      <c r="EW94" s="698">
        <f t="shared" si="218"/>
        <v>0</v>
      </c>
      <c r="EX94" s="699">
        <f t="shared" si="219"/>
        <v>0</v>
      </c>
      <c r="EY94" s="698">
        <f t="shared" si="220"/>
        <v>0</v>
      </c>
      <c r="EZ94" s="699">
        <f t="shared" si="221"/>
        <v>0</v>
      </c>
      <c r="FA94" s="698">
        <f t="shared" si="222"/>
        <v>0</v>
      </c>
      <c r="FB94" s="699">
        <f t="shared" si="223"/>
        <v>0</v>
      </c>
      <c r="FC94" s="698">
        <f t="shared" si="224"/>
        <v>0</v>
      </c>
      <c r="FD94" s="699">
        <f t="shared" si="225"/>
        <v>0</v>
      </c>
      <c r="FE94" s="700" t="e">
        <f t="shared" si="226"/>
        <v>#N/A</v>
      </c>
      <c r="FN94" s="390"/>
      <c r="FO94" s="390"/>
      <c r="FP94" s="390"/>
      <c r="FQ94" s="390"/>
      <c r="FR94" s="390"/>
      <c r="FS94" s="390"/>
      <c r="FU94" s="1145" t="str">
        <f>Ст.прогноза!C91</f>
        <v>Восточно-Сибирская</v>
      </c>
      <c r="FV94" s="1145" t="str">
        <f>Ст.прогноза!D91</f>
        <v>Тайшетский</v>
      </c>
      <c r="FW94" s="1086" t="str">
        <f t="shared" si="124"/>
        <v>Тайшет</v>
      </c>
      <c r="FX94" s="1320">
        <v>55.95</v>
      </c>
      <c r="FY94" s="1321">
        <v>98</v>
      </c>
      <c r="FZ94" s="1281">
        <f t="shared" si="227"/>
        <v>26.3</v>
      </c>
      <c r="GA94" s="1281">
        <f t="shared" si="125"/>
        <v>33.299999999999997</v>
      </c>
      <c r="GB94" s="390"/>
      <c r="GC94" s="390"/>
      <c r="GD94" s="390"/>
      <c r="GE94" s="390"/>
      <c r="GF94" s="390"/>
      <c r="GG94" s="390"/>
      <c r="GH94" s="390"/>
      <c r="GI94" s="390"/>
      <c r="GJ94" s="390"/>
      <c r="GK94" s="390"/>
      <c r="GL94" s="390"/>
      <c r="GM94" s="390"/>
      <c r="GN94" s="390"/>
      <c r="GO94" s="390"/>
      <c r="GP94" s="390"/>
      <c r="GQ94" s="390"/>
      <c r="GR94" s="390"/>
      <c r="GS94" s="390"/>
      <c r="GT94" s="390"/>
      <c r="GU94" s="390"/>
    </row>
    <row r="95" spans="1:203" x14ac:dyDescent="0.25">
      <c r="A95" s="198" t="s">
        <v>2713</v>
      </c>
      <c r="B95" s="220" t="s">
        <v>2532</v>
      </c>
      <c r="C95" s="124" t="s">
        <v>2521</v>
      </c>
      <c r="D95" s="124" t="s">
        <v>2522</v>
      </c>
      <c r="E95" s="124" t="s">
        <v>2521</v>
      </c>
      <c r="F95" s="124" t="s">
        <v>2522</v>
      </c>
      <c r="G95" s="124" t="s">
        <v>2521</v>
      </c>
      <c r="H95" s="124" t="s">
        <v>2522</v>
      </c>
      <c r="I95" s="124" t="s">
        <v>2521</v>
      </c>
      <c r="J95" s="124" t="s">
        <v>2522</v>
      </c>
      <c r="K95" s="124" t="s">
        <v>2521</v>
      </c>
      <c r="L95" s="124" t="s">
        <v>2522</v>
      </c>
      <c r="M95" s="124" t="s">
        <v>2521</v>
      </c>
      <c r="N95" s="124" t="s">
        <v>2522</v>
      </c>
      <c r="O95" s="124" t="s">
        <v>2521</v>
      </c>
      <c r="P95" s="124" t="s">
        <v>2522</v>
      </c>
      <c r="Q95" s="124" t="s">
        <v>2521</v>
      </c>
      <c r="R95" s="124" t="s">
        <v>2522</v>
      </c>
      <c r="S95" s="124" t="s">
        <v>2521</v>
      </c>
      <c r="T95" s="124" t="s">
        <v>2522</v>
      </c>
      <c r="U95" s="124" t="s">
        <v>2521</v>
      </c>
      <c r="V95" s="252" t="s">
        <v>2522</v>
      </c>
      <c r="X95" s="197"/>
      <c r="Y95" s="188" t="s">
        <v>2532</v>
      </c>
      <c r="Z95" s="94" t="s">
        <v>3776</v>
      </c>
      <c r="AA95" s="95" t="s">
        <v>3777</v>
      </c>
      <c r="AB95" s="95" t="s">
        <v>3778</v>
      </c>
      <c r="AC95" s="95" t="s">
        <v>3783</v>
      </c>
      <c r="AD95" s="95" t="s">
        <v>3794</v>
      </c>
      <c r="AE95" s="95" t="s">
        <v>3795</v>
      </c>
      <c r="AF95" s="95" t="s">
        <v>3796</v>
      </c>
      <c r="AG95" s="95" t="s">
        <v>3797</v>
      </c>
      <c r="AH95" s="95" t="s">
        <v>3798</v>
      </c>
      <c r="AI95" s="96" t="s">
        <v>3799</v>
      </c>
      <c r="AK95" s="1122">
        <f t="shared" si="234"/>
        <v>43683.833333333336</v>
      </c>
      <c r="AM95" s="517">
        <v>95</v>
      </c>
      <c r="AN95" s="543">
        <f>Ст.прогноза!B92</f>
        <v>90</v>
      </c>
      <c r="AO95" s="117" t="str">
        <f>Ст.прогноза!E92</f>
        <v>Иркутск</v>
      </c>
      <c r="AP95" s="631" t="str">
        <f t="shared" si="229"/>
        <v/>
      </c>
      <c r="AQ95" s="632" t="str">
        <f t="shared" si="229"/>
        <v/>
      </c>
      <c r="AR95" s="631" t="str">
        <f t="shared" si="229"/>
        <v/>
      </c>
      <c r="AS95" s="632" t="str">
        <f t="shared" si="229"/>
        <v/>
      </c>
      <c r="AT95" s="631" t="str">
        <f t="shared" si="229"/>
        <v/>
      </c>
      <c r="AU95" s="632" t="str">
        <f t="shared" si="229"/>
        <v/>
      </c>
      <c r="AV95" s="631" t="str">
        <f t="shared" si="229"/>
        <v/>
      </c>
      <c r="AW95" s="632" t="str">
        <f t="shared" si="229"/>
        <v/>
      </c>
      <c r="AX95" s="631" t="str">
        <f t="shared" si="231"/>
        <v/>
      </c>
      <c r="AY95" s="632" t="str">
        <f t="shared" si="231"/>
        <v/>
      </c>
      <c r="AZ95" s="631" t="str">
        <f t="shared" si="231"/>
        <v>·</v>
      </c>
      <c r="BA95" s="632" t="str">
        <f t="shared" si="231"/>
        <v>··</v>
      </c>
      <c r="BB95" s="631" t="str">
        <f t="shared" si="231"/>
        <v>·</v>
      </c>
      <c r="BC95" s="632" t="str">
        <f t="shared" si="230"/>
        <v>·</v>
      </c>
      <c r="BD95" s="631" t="str">
        <f t="shared" si="230"/>
        <v/>
      </c>
      <c r="BE95" s="632" t="str">
        <f t="shared" si="232"/>
        <v/>
      </c>
      <c r="BF95" s="631" t="str">
        <f t="shared" si="233"/>
        <v/>
      </c>
      <c r="BG95" s="632" t="str">
        <f t="shared" si="233"/>
        <v>·</v>
      </c>
      <c r="BH95" s="631" t="str">
        <f t="shared" si="233"/>
        <v/>
      </c>
      <c r="BI95" s="632" t="e">
        <f t="shared" si="233"/>
        <v>#N/A</v>
      </c>
      <c r="BJ95" s="544">
        <f t="shared" si="127"/>
        <v>0</v>
      </c>
      <c r="BK95" s="545">
        <f t="shared" si="128"/>
        <v>0</v>
      </c>
      <c r="BL95" s="544">
        <f t="shared" si="129"/>
        <v>0</v>
      </c>
      <c r="BM95" s="545">
        <f t="shared" si="130"/>
        <v>0</v>
      </c>
      <c r="BN95" s="544">
        <f t="shared" si="131"/>
        <v>0</v>
      </c>
      <c r="BO95" s="545">
        <f t="shared" si="132"/>
        <v>0</v>
      </c>
      <c r="BP95" s="544">
        <f t="shared" si="133"/>
        <v>0</v>
      </c>
      <c r="BQ95" s="545">
        <f t="shared" si="134"/>
        <v>0</v>
      </c>
      <c r="BR95" s="544">
        <f t="shared" si="135"/>
        <v>0</v>
      </c>
      <c r="BS95" s="545">
        <f t="shared" si="136"/>
        <v>0</v>
      </c>
      <c r="BT95" s="544">
        <f t="shared" si="137"/>
        <v>1</v>
      </c>
      <c r="BU95" s="545">
        <f t="shared" si="138"/>
        <v>5</v>
      </c>
      <c r="BV95" s="544">
        <f t="shared" si="139"/>
        <v>1</v>
      </c>
      <c r="BW95" s="545">
        <f t="shared" si="140"/>
        <v>1</v>
      </c>
      <c r="BX95" s="544">
        <f t="shared" si="141"/>
        <v>0</v>
      </c>
      <c r="BY95" s="545">
        <f t="shared" si="142"/>
        <v>0</v>
      </c>
      <c r="BZ95" s="544">
        <f t="shared" si="143"/>
        <v>0</v>
      </c>
      <c r="CA95" s="545">
        <f t="shared" si="144"/>
        <v>1</v>
      </c>
      <c r="CB95" s="544">
        <f t="shared" si="145"/>
        <v>0</v>
      </c>
      <c r="CC95" s="546" t="e">
        <f t="shared" si="146"/>
        <v>#N/A</v>
      </c>
      <c r="CD95" s="547">
        <f t="shared" si="147"/>
        <v>8.1</v>
      </c>
      <c r="CE95" s="548">
        <f t="shared" si="148"/>
        <v>26.9</v>
      </c>
      <c r="CF95" s="547">
        <f t="shared" si="149"/>
        <v>5.9</v>
      </c>
      <c r="CG95" s="548">
        <f t="shared" si="150"/>
        <v>22.8</v>
      </c>
      <c r="CH95" s="547">
        <f t="shared" si="151"/>
        <v>12.1</v>
      </c>
      <c r="CI95" s="548">
        <f t="shared" si="152"/>
        <v>25.4</v>
      </c>
      <c r="CJ95" s="547">
        <f t="shared" si="153"/>
        <v>7</v>
      </c>
      <c r="CK95" s="548">
        <f t="shared" si="154"/>
        <v>26.8</v>
      </c>
      <c r="CL95" s="547">
        <f t="shared" si="155"/>
        <v>7.6999999999999993</v>
      </c>
      <c r="CM95" s="548">
        <f t="shared" si="156"/>
        <v>29.3</v>
      </c>
      <c r="CN95" s="547">
        <f t="shared" si="157"/>
        <v>11</v>
      </c>
      <c r="CO95" s="548">
        <f t="shared" si="158"/>
        <v>13.1</v>
      </c>
      <c r="CP95" s="547">
        <f t="shared" si="159"/>
        <v>12</v>
      </c>
      <c r="CQ95" s="548">
        <f t="shared" si="160"/>
        <v>23.4</v>
      </c>
      <c r="CR95" s="547">
        <f t="shared" si="161"/>
        <v>6.6999999999999993</v>
      </c>
      <c r="CS95" s="548">
        <f t="shared" si="162"/>
        <v>27.9</v>
      </c>
      <c r="CT95" s="547">
        <f t="shared" si="163"/>
        <v>6.9</v>
      </c>
      <c r="CU95" s="548">
        <f t="shared" si="164"/>
        <v>25.7</v>
      </c>
      <c r="CV95" s="547">
        <f t="shared" si="165"/>
        <v>7.3000000000000007</v>
      </c>
      <c r="CW95" s="548" t="e">
        <f t="shared" si="166"/>
        <v>#N/A</v>
      </c>
      <c r="CX95" s="547">
        <f t="shared" si="167"/>
        <v>6.1</v>
      </c>
      <c r="CY95" s="548">
        <f t="shared" si="168"/>
        <v>41.9</v>
      </c>
      <c r="CZ95" s="547">
        <f t="shared" si="169"/>
        <v>3.9000000000000004</v>
      </c>
      <c r="DA95" s="548">
        <f t="shared" si="170"/>
        <v>29.8</v>
      </c>
      <c r="DB95" s="547">
        <f t="shared" si="171"/>
        <v>10.1</v>
      </c>
      <c r="DC95" s="548">
        <f t="shared" si="172"/>
        <v>40.299999999999997</v>
      </c>
      <c r="DD95" s="547">
        <f t="shared" si="173"/>
        <v>5</v>
      </c>
      <c r="DE95" s="548">
        <f t="shared" si="174"/>
        <v>41.8</v>
      </c>
      <c r="DF95" s="547">
        <f t="shared" si="175"/>
        <v>5.6999999999999993</v>
      </c>
      <c r="DG95" s="548">
        <f t="shared" si="176"/>
        <v>44.3</v>
      </c>
      <c r="DH95" s="547">
        <f t="shared" si="177"/>
        <v>9</v>
      </c>
      <c r="DI95" s="548">
        <f t="shared" si="178"/>
        <v>17.100000000000001</v>
      </c>
      <c r="DJ95" s="547">
        <f t="shared" si="179"/>
        <v>10</v>
      </c>
      <c r="DK95" s="548">
        <f t="shared" si="180"/>
        <v>36.4</v>
      </c>
      <c r="DL95" s="547">
        <f t="shared" si="181"/>
        <v>4.6999999999999993</v>
      </c>
      <c r="DM95" s="548">
        <f t="shared" si="182"/>
        <v>42.9</v>
      </c>
      <c r="DN95" s="547">
        <f t="shared" si="183"/>
        <v>4.9000000000000004</v>
      </c>
      <c r="DO95" s="548">
        <f t="shared" si="184"/>
        <v>40.700000000000003</v>
      </c>
      <c r="DP95" s="547">
        <f t="shared" si="185"/>
        <v>5.3000000000000007</v>
      </c>
      <c r="DQ95" s="548" t="e">
        <f t="shared" si="186"/>
        <v>#N/A</v>
      </c>
      <c r="DR95" s="549">
        <f t="shared" si="187"/>
        <v>10</v>
      </c>
      <c r="DS95" s="550">
        <f t="shared" si="188"/>
        <v>8</v>
      </c>
      <c r="DT95" s="549">
        <f t="shared" si="189"/>
        <v>5</v>
      </c>
      <c r="DU95" s="550">
        <f t="shared" si="190"/>
        <v>10</v>
      </c>
      <c r="DV95" s="549">
        <f t="shared" si="191"/>
        <v>6</v>
      </c>
      <c r="DW95" s="550">
        <f t="shared" si="192"/>
        <v>8</v>
      </c>
      <c r="DX95" s="549">
        <f t="shared" si="193"/>
        <v>5</v>
      </c>
      <c r="DY95" s="550">
        <f t="shared" si="194"/>
        <v>8</v>
      </c>
      <c r="DZ95" s="549">
        <f t="shared" si="195"/>
        <v>4</v>
      </c>
      <c r="EA95" s="550">
        <f t="shared" si="196"/>
        <v>5</v>
      </c>
      <c r="EB95" s="549">
        <f t="shared" si="197"/>
        <v>11</v>
      </c>
      <c r="EC95" s="550">
        <f t="shared" si="198"/>
        <v>11</v>
      </c>
      <c r="ED95" s="549">
        <f t="shared" si="199"/>
        <v>9</v>
      </c>
      <c r="EE95" s="550">
        <f t="shared" si="200"/>
        <v>7</v>
      </c>
      <c r="EF95" s="549">
        <f t="shared" si="201"/>
        <v>2</v>
      </c>
      <c r="EG95" s="550">
        <f t="shared" si="202"/>
        <v>4</v>
      </c>
      <c r="EH95" s="549">
        <f t="shared" si="203"/>
        <v>6</v>
      </c>
      <c r="EI95" s="550">
        <f t="shared" si="204"/>
        <v>12</v>
      </c>
      <c r="EJ95" s="549">
        <f t="shared" si="205"/>
        <v>3</v>
      </c>
      <c r="EK95" s="550" t="e">
        <f t="shared" si="206"/>
        <v>#N/A</v>
      </c>
      <c r="EL95" s="697">
        <f t="shared" si="207"/>
        <v>0</v>
      </c>
      <c r="EM95" s="698">
        <f t="shared" si="208"/>
        <v>0</v>
      </c>
      <c r="EN95" s="699">
        <f t="shared" si="209"/>
        <v>0</v>
      </c>
      <c r="EO95" s="698">
        <f t="shared" si="210"/>
        <v>0</v>
      </c>
      <c r="EP95" s="699">
        <f t="shared" si="211"/>
        <v>0</v>
      </c>
      <c r="EQ95" s="698">
        <f t="shared" si="212"/>
        <v>0</v>
      </c>
      <c r="ER95" s="699">
        <f t="shared" si="213"/>
        <v>0</v>
      </c>
      <c r="ES95" s="698">
        <f t="shared" si="214"/>
        <v>0</v>
      </c>
      <c r="ET95" s="699">
        <f t="shared" si="215"/>
        <v>0</v>
      </c>
      <c r="EU95" s="698">
        <f t="shared" si="216"/>
        <v>0</v>
      </c>
      <c r="EV95" s="699">
        <f t="shared" si="217"/>
        <v>0</v>
      </c>
      <c r="EW95" s="698">
        <f t="shared" si="218"/>
        <v>0</v>
      </c>
      <c r="EX95" s="699">
        <f t="shared" si="219"/>
        <v>0</v>
      </c>
      <c r="EY95" s="698">
        <f t="shared" si="220"/>
        <v>0</v>
      </c>
      <c r="EZ95" s="699">
        <f t="shared" si="221"/>
        <v>0</v>
      </c>
      <c r="FA95" s="698">
        <f t="shared" si="222"/>
        <v>0</v>
      </c>
      <c r="FB95" s="699">
        <f t="shared" si="223"/>
        <v>0</v>
      </c>
      <c r="FC95" s="698">
        <f t="shared" si="224"/>
        <v>0</v>
      </c>
      <c r="FD95" s="699">
        <f t="shared" si="225"/>
        <v>0</v>
      </c>
      <c r="FE95" s="700" t="e">
        <f t="shared" si="226"/>
        <v>#N/A</v>
      </c>
      <c r="FU95" s="91" t="str">
        <f>Ст.прогноза!C92</f>
        <v>Восточно-Сибирская</v>
      </c>
      <c r="FV95" s="91" t="str">
        <f>Ст.прогноза!D92</f>
        <v>Иркутский</v>
      </c>
      <c r="FW95" s="1327" t="str">
        <f t="shared" si="124"/>
        <v>Иркутск</v>
      </c>
      <c r="FX95" s="1313">
        <v>52.286000000000001</v>
      </c>
      <c r="FY95" s="1313">
        <v>104.258</v>
      </c>
      <c r="FZ95" s="1281">
        <f t="shared" si="227"/>
        <v>26.8</v>
      </c>
      <c r="GA95" s="1281">
        <f t="shared" si="125"/>
        <v>41.8</v>
      </c>
    </row>
    <row r="96" spans="1:203" x14ac:dyDescent="0.25">
      <c r="A96" s="198" t="s">
        <v>2715</v>
      </c>
      <c r="B96" s="221" t="s">
        <v>2553</v>
      </c>
      <c r="C96" s="118">
        <v>43682.375</v>
      </c>
      <c r="D96" s="189">
        <v>43682.875</v>
      </c>
      <c r="E96" s="190">
        <v>43683.375</v>
      </c>
      <c r="F96" s="189">
        <v>43683.875</v>
      </c>
      <c r="G96" s="190">
        <v>43684.375</v>
      </c>
      <c r="H96" s="189">
        <v>43684.875</v>
      </c>
      <c r="I96" s="191">
        <v>43685.375</v>
      </c>
      <c r="J96" s="189">
        <v>43685.875</v>
      </c>
      <c r="K96" s="190">
        <v>43686.375</v>
      </c>
      <c r="L96" s="189">
        <v>43686.875</v>
      </c>
      <c r="M96" s="190">
        <v>43687.375</v>
      </c>
      <c r="N96" s="189">
        <v>43687.875</v>
      </c>
      <c r="O96" s="191">
        <v>43688.375</v>
      </c>
      <c r="P96" s="189">
        <v>43688.875</v>
      </c>
      <c r="Q96" s="190">
        <v>43689.375</v>
      </c>
      <c r="R96" s="189">
        <v>43689.875</v>
      </c>
      <c r="S96" s="190">
        <v>43690.375</v>
      </c>
      <c r="T96" s="189">
        <v>43690.875</v>
      </c>
      <c r="U96" s="190">
        <v>43691.375</v>
      </c>
      <c r="V96" s="192">
        <v>43691.875</v>
      </c>
      <c r="X96" s="198" t="s">
        <v>2710</v>
      </c>
      <c r="Y96" s="215"/>
      <c r="Z96" s="116">
        <v>43682.875</v>
      </c>
      <c r="AA96" s="99">
        <v>43683.875</v>
      </c>
      <c r="AB96" s="99">
        <v>43684.875</v>
      </c>
      <c r="AC96" s="99">
        <v>43685.875</v>
      </c>
      <c r="AD96" s="99">
        <v>43686.875</v>
      </c>
      <c r="AE96" s="99">
        <v>43687.875</v>
      </c>
      <c r="AF96" s="99">
        <v>43688.875</v>
      </c>
      <c r="AG96" s="99">
        <v>43689.875</v>
      </c>
      <c r="AH96" s="99">
        <v>43690.875</v>
      </c>
      <c r="AI96" s="99">
        <v>43691.875</v>
      </c>
      <c r="AK96" s="1122">
        <f t="shared" si="234"/>
        <v>43683.833333333336</v>
      </c>
      <c r="AM96" s="517">
        <v>96</v>
      </c>
      <c r="AN96" s="543">
        <f>Ст.прогноза!B93</f>
        <v>91</v>
      </c>
      <c r="AO96" s="117" t="str">
        <f>Ст.прогноза!E93</f>
        <v>Улан-Удэ</v>
      </c>
      <c r="AP96" s="631" t="str">
        <f t="shared" si="229"/>
        <v/>
      </c>
      <c r="AQ96" s="632" t="str">
        <f t="shared" si="229"/>
        <v/>
      </c>
      <c r="AR96" s="631" t="str">
        <f t="shared" si="229"/>
        <v/>
      </c>
      <c r="AS96" s="632" t="str">
        <f t="shared" si="229"/>
        <v/>
      </c>
      <c r="AT96" s="631" t="str">
        <f t="shared" si="229"/>
        <v/>
      </c>
      <c r="AU96" s="632" t="str">
        <f t="shared" si="229"/>
        <v/>
      </c>
      <c r="AV96" s="631" t="str">
        <f t="shared" si="229"/>
        <v/>
      </c>
      <c r="AW96" s="632" t="str">
        <f t="shared" si="229"/>
        <v/>
      </c>
      <c r="AX96" s="631" t="str">
        <f t="shared" ref="AX96:BB103" si="235">VLOOKUP(18&amp;$AO96,$A$6:$V$30000,AX$3,0)</f>
        <v>·</v>
      </c>
      <c r="AY96" s="632" t="str">
        <f t="shared" si="235"/>
        <v>·</v>
      </c>
      <c r="AZ96" s="631" t="str">
        <f t="shared" si="235"/>
        <v/>
      </c>
      <c r="BA96" s="632" t="str">
        <f t="shared" si="235"/>
        <v>·</v>
      </c>
      <c r="BB96" s="631" t="str">
        <f t="shared" si="235"/>
        <v>···</v>
      </c>
      <c r="BC96" s="632" t="str">
        <f t="shared" si="230"/>
        <v>·</v>
      </c>
      <c r="BD96" s="631" t="str">
        <f t="shared" si="230"/>
        <v>··</v>
      </c>
      <c r="BE96" s="632" t="str">
        <f t="shared" si="232"/>
        <v/>
      </c>
      <c r="BF96" s="631" t="str">
        <f t="shared" si="233"/>
        <v/>
      </c>
      <c r="BG96" s="632" t="str">
        <f t="shared" si="233"/>
        <v/>
      </c>
      <c r="BH96" s="631" t="str">
        <f t="shared" si="233"/>
        <v>·</v>
      </c>
      <c r="BI96" s="632" t="e">
        <f t="shared" si="233"/>
        <v>#N/A</v>
      </c>
      <c r="BJ96" s="544">
        <f t="shared" si="127"/>
        <v>0</v>
      </c>
      <c r="BK96" s="545">
        <f t="shared" si="128"/>
        <v>0</v>
      </c>
      <c r="BL96" s="544">
        <f t="shared" si="129"/>
        <v>0</v>
      </c>
      <c r="BM96" s="545">
        <f t="shared" si="130"/>
        <v>0</v>
      </c>
      <c r="BN96" s="544">
        <f t="shared" si="131"/>
        <v>0</v>
      </c>
      <c r="BO96" s="545">
        <f t="shared" si="132"/>
        <v>0</v>
      </c>
      <c r="BP96" s="544">
        <f t="shared" si="133"/>
        <v>0</v>
      </c>
      <c r="BQ96" s="545">
        <f t="shared" si="134"/>
        <v>0</v>
      </c>
      <c r="BR96" s="544">
        <f t="shared" si="135"/>
        <v>1</v>
      </c>
      <c r="BS96" s="545">
        <f t="shared" si="136"/>
        <v>1</v>
      </c>
      <c r="BT96" s="544">
        <f t="shared" si="137"/>
        <v>0</v>
      </c>
      <c r="BU96" s="545">
        <f t="shared" si="138"/>
        <v>2</v>
      </c>
      <c r="BV96" s="544">
        <f t="shared" si="139"/>
        <v>20</v>
      </c>
      <c r="BW96" s="545">
        <f t="shared" si="140"/>
        <v>2</v>
      </c>
      <c r="BX96" s="544">
        <f t="shared" si="141"/>
        <v>3</v>
      </c>
      <c r="BY96" s="545">
        <f t="shared" si="142"/>
        <v>0</v>
      </c>
      <c r="BZ96" s="544">
        <f t="shared" si="143"/>
        <v>0</v>
      </c>
      <c r="CA96" s="545">
        <f t="shared" si="144"/>
        <v>0</v>
      </c>
      <c r="CB96" s="544">
        <f t="shared" si="145"/>
        <v>1</v>
      </c>
      <c r="CC96" s="546" t="e">
        <f t="shared" si="146"/>
        <v>#N/A</v>
      </c>
      <c r="CD96" s="547">
        <f t="shared" si="147"/>
        <v>7.6999999999999993</v>
      </c>
      <c r="CE96" s="548">
        <f t="shared" si="148"/>
        <v>24.9</v>
      </c>
      <c r="CF96" s="547">
        <f t="shared" si="149"/>
        <v>6.8000000000000007</v>
      </c>
      <c r="CG96" s="548">
        <f t="shared" si="150"/>
        <v>16.7</v>
      </c>
      <c r="CH96" s="547">
        <f t="shared" si="151"/>
        <v>12.1</v>
      </c>
      <c r="CI96" s="548">
        <f t="shared" si="152"/>
        <v>20.6</v>
      </c>
      <c r="CJ96" s="547">
        <f t="shared" si="153"/>
        <v>6.9</v>
      </c>
      <c r="CK96" s="548">
        <f t="shared" si="154"/>
        <v>23.8</v>
      </c>
      <c r="CL96" s="547">
        <f t="shared" si="155"/>
        <v>10.4</v>
      </c>
      <c r="CM96" s="548">
        <f t="shared" si="156"/>
        <v>25.2</v>
      </c>
      <c r="CN96" s="547">
        <f t="shared" si="157"/>
        <v>8.8000000000000007</v>
      </c>
      <c r="CO96" s="548">
        <f t="shared" si="158"/>
        <v>18.600000000000001</v>
      </c>
      <c r="CP96" s="547">
        <f t="shared" si="159"/>
        <v>10.8</v>
      </c>
      <c r="CQ96" s="548">
        <f t="shared" si="160"/>
        <v>11.9</v>
      </c>
      <c r="CR96" s="547">
        <f t="shared" si="161"/>
        <v>11.3</v>
      </c>
      <c r="CS96" s="548">
        <f t="shared" si="162"/>
        <v>23.7</v>
      </c>
      <c r="CT96" s="547">
        <f t="shared" si="163"/>
        <v>6.1999999999999993</v>
      </c>
      <c r="CU96" s="548">
        <f t="shared" si="164"/>
        <v>28.1</v>
      </c>
      <c r="CV96" s="547">
        <f t="shared" si="165"/>
        <v>8.6999999999999993</v>
      </c>
      <c r="CW96" s="548" t="e">
        <f t="shared" si="166"/>
        <v>#N/A</v>
      </c>
      <c r="CX96" s="547">
        <f t="shared" si="167"/>
        <v>5.6999999999999993</v>
      </c>
      <c r="CY96" s="548">
        <f t="shared" si="168"/>
        <v>39.9</v>
      </c>
      <c r="CZ96" s="547">
        <f t="shared" si="169"/>
        <v>4.8000000000000007</v>
      </c>
      <c r="DA96" s="548">
        <f t="shared" si="170"/>
        <v>23.7</v>
      </c>
      <c r="DB96" s="547">
        <f t="shared" si="171"/>
        <v>10.1</v>
      </c>
      <c r="DC96" s="548">
        <f t="shared" si="172"/>
        <v>31.6</v>
      </c>
      <c r="DD96" s="547">
        <f t="shared" si="173"/>
        <v>4.9000000000000004</v>
      </c>
      <c r="DE96" s="548">
        <f t="shared" si="174"/>
        <v>36.5</v>
      </c>
      <c r="DF96" s="547">
        <f t="shared" si="175"/>
        <v>8.4</v>
      </c>
      <c r="DG96" s="548">
        <f t="shared" si="176"/>
        <v>40.200000000000003</v>
      </c>
      <c r="DH96" s="547">
        <f t="shared" si="177"/>
        <v>6.8000000000000007</v>
      </c>
      <c r="DI96" s="548">
        <f t="shared" si="178"/>
        <v>25.6</v>
      </c>
      <c r="DJ96" s="547">
        <f t="shared" si="179"/>
        <v>8.8000000000000007</v>
      </c>
      <c r="DK96" s="548">
        <f t="shared" si="180"/>
        <v>18.899999999999999</v>
      </c>
      <c r="DL96" s="547">
        <f t="shared" si="181"/>
        <v>9.3000000000000007</v>
      </c>
      <c r="DM96" s="548">
        <f t="shared" si="182"/>
        <v>37.700000000000003</v>
      </c>
      <c r="DN96" s="547">
        <f t="shared" si="183"/>
        <v>4.1999999999999993</v>
      </c>
      <c r="DO96" s="548">
        <f t="shared" si="184"/>
        <v>43.1</v>
      </c>
      <c r="DP96" s="547">
        <f t="shared" si="185"/>
        <v>6.6999999999999993</v>
      </c>
      <c r="DQ96" s="548" t="e">
        <f t="shared" si="186"/>
        <v>#N/A</v>
      </c>
      <c r="DR96" s="549">
        <f t="shared" si="187"/>
        <v>9</v>
      </c>
      <c r="DS96" s="550">
        <f t="shared" si="188"/>
        <v>7</v>
      </c>
      <c r="DT96" s="549">
        <f t="shared" si="189"/>
        <v>8</v>
      </c>
      <c r="DU96" s="550">
        <f t="shared" si="190"/>
        <v>8</v>
      </c>
      <c r="DV96" s="549">
        <f t="shared" si="191"/>
        <v>3</v>
      </c>
      <c r="DW96" s="550">
        <f t="shared" si="192"/>
        <v>8</v>
      </c>
      <c r="DX96" s="549">
        <f t="shared" si="193"/>
        <v>7</v>
      </c>
      <c r="DY96" s="550">
        <f t="shared" si="194"/>
        <v>6</v>
      </c>
      <c r="DZ96" s="549">
        <f t="shared" si="195"/>
        <v>4</v>
      </c>
      <c r="EA96" s="550">
        <f t="shared" si="196"/>
        <v>3</v>
      </c>
      <c r="EB96" s="549">
        <f t="shared" si="197"/>
        <v>4</v>
      </c>
      <c r="EC96" s="550">
        <f t="shared" si="198"/>
        <v>8</v>
      </c>
      <c r="ED96" s="549">
        <f t="shared" si="199"/>
        <v>9</v>
      </c>
      <c r="EE96" s="550">
        <f t="shared" si="200"/>
        <v>5</v>
      </c>
      <c r="EF96" s="549">
        <f t="shared" si="201"/>
        <v>3</v>
      </c>
      <c r="EG96" s="550">
        <f t="shared" si="202"/>
        <v>5</v>
      </c>
      <c r="EH96" s="549">
        <f t="shared" si="203"/>
        <v>3</v>
      </c>
      <c r="EI96" s="550">
        <f t="shared" si="204"/>
        <v>5</v>
      </c>
      <c r="EJ96" s="549">
        <f t="shared" si="205"/>
        <v>7</v>
      </c>
      <c r="EK96" s="550" t="e">
        <f t="shared" si="206"/>
        <v>#N/A</v>
      </c>
      <c r="EL96" s="697">
        <f t="shared" si="207"/>
        <v>0</v>
      </c>
      <c r="EM96" s="698">
        <f t="shared" si="208"/>
        <v>0</v>
      </c>
      <c r="EN96" s="699">
        <f t="shared" si="209"/>
        <v>0</v>
      </c>
      <c r="EO96" s="698">
        <f t="shared" si="210"/>
        <v>0</v>
      </c>
      <c r="EP96" s="699">
        <f t="shared" si="211"/>
        <v>0</v>
      </c>
      <c r="EQ96" s="698">
        <f t="shared" si="212"/>
        <v>0</v>
      </c>
      <c r="ER96" s="699">
        <f t="shared" si="213"/>
        <v>0</v>
      </c>
      <c r="ES96" s="698">
        <f t="shared" si="214"/>
        <v>0</v>
      </c>
      <c r="ET96" s="699">
        <f t="shared" si="215"/>
        <v>0</v>
      </c>
      <c r="EU96" s="698">
        <f t="shared" si="216"/>
        <v>0</v>
      </c>
      <c r="EV96" s="699">
        <f t="shared" si="217"/>
        <v>0</v>
      </c>
      <c r="EW96" s="698">
        <f t="shared" si="218"/>
        <v>0</v>
      </c>
      <c r="EX96" s="699">
        <f t="shared" si="219"/>
        <v>0</v>
      </c>
      <c r="EY96" s="698">
        <f t="shared" si="220"/>
        <v>0</v>
      </c>
      <c r="EZ96" s="699">
        <f t="shared" si="221"/>
        <v>0</v>
      </c>
      <c r="FA96" s="698">
        <f t="shared" si="222"/>
        <v>0</v>
      </c>
      <c r="FB96" s="699">
        <f t="shared" si="223"/>
        <v>0</v>
      </c>
      <c r="FC96" s="698">
        <f t="shared" si="224"/>
        <v>0</v>
      </c>
      <c r="FD96" s="699">
        <f t="shared" si="225"/>
        <v>0</v>
      </c>
      <c r="FE96" s="700" t="e">
        <f t="shared" si="226"/>
        <v>#N/A</v>
      </c>
      <c r="FU96" s="91" t="str">
        <f>Ст.прогноза!C93</f>
        <v>Восточно-Сибирская</v>
      </c>
      <c r="FV96" s="91" t="str">
        <f>Ст.прогноза!D93</f>
        <v>Улан-Удэнский</v>
      </c>
      <c r="FW96" s="117" t="str">
        <f t="shared" si="124"/>
        <v>Улан-Удэ</v>
      </c>
      <c r="FX96" s="1310">
        <v>51.832999999999998</v>
      </c>
      <c r="FY96" s="1311">
        <v>107.6</v>
      </c>
      <c r="FZ96" s="1281">
        <f t="shared" si="227"/>
        <v>23.8</v>
      </c>
      <c r="GA96" s="1281">
        <f t="shared" si="125"/>
        <v>36.5</v>
      </c>
    </row>
    <row r="97" spans="1:183" x14ac:dyDescent="0.25">
      <c r="A97" s="198" t="s">
        <v>2717</v>
      </c>
      <c r="B97" s="222" t="s">
        <v>2545</v>
      </c>
      <c r="C97" s="230" t="e">
        <v>#N/A</v>
      </c>
      <c r="D97" s="199">
        <v>8.1999999999999993</v>
      </c>
      <c r="E97" s="199" t="e">
        <v>#N/A</v>
      </c>
      <c r="F97" s="199">
        <v>14.5</v>
      </c>
      <c r="G97" s="199" t="e">
        <v>#N/A</v>
      </c>
      <c r="H97" s="199">
        <v>19.7</v>
      </c>
      <c r="I97" s="199" t="e">
        <v>#N/A</v>
      </c>
      <c r="J97" s="199">
        <v>19.100000000000001</v>
      </c>
      <c r="K97" s="199" t="e">
        <v>#N/A</v>
      </c>
      <c r="L97" s="199">
        <v>15.9</v>
      </c>
      <c r="M97" s="199" t="e">
        <v>#N/A</v>
      </c>
      <c r="N97" s="199">
        <v>16.2</v>
      </c>
      <c r="O97" s="199" t="e">
        <v>#N/A</v>
      </c>
      <c r="P97" s="199">
        <v>20.9</v>
      </c>
      <c r="Q97" s="199" t="e">
        <v>#N/A</v>
      </c>
      <c r="R97" s="199">
        <v>17.8</v>
      </c>
      <c r="S97" s="199" t="e">
        <v>#N/A</v>
      </c>
      <c r="T97" s="199">
        <v>14.2</v>
      </c>
      <c r="U97" s="199" t="e">
        <v>#N/A</v>
      </c>
      <c r="V97" s="104">
        <v>18</v>
      </c>
      <c r="X97" s="198" t="s">
        <v>2712</v>
      </c>
      <c r="Y97" s="100" t="s">
        <v>2545</v>
      </c>
      <c r="Z97" s="120">
        <v>8.1999999999999993</v>
      </c>
      <c r="AA97" s="120">
        <v>14.5</v>
      </c>
      <c r="AB97" s="120">
        <v>19.7</v>
      </c>
      <c r="AC97" s="120">
        <v>19.100000000000001</v>
      </c>
      <c r="AD97" s="120">
        <v>15.9</v>
      </c>
      <c r="AE97" s="120">
        <v>16.2</v>
      </c>
      <c r="AF97" s="120">
        <v>20.9</v>
      </c>
      <c r="AG97" s="120">
        <v>17.8</v>
      </c>
      <c r="AH97" s="120">
        <v>14.2</v>
      </c>
      <c r="AI97" s="120">
        <v>18</v>
      </c>
      <c r="AK97" s="1122">
        <f t="shared" si="234"/>
        <v>43683.833333333336</v>
      </c>
      <c r="AM97" s="517">
        <v>97</v>
      </c>
      <c r="AN97" s="543">
        <f>Ст.прогноза!B94</f>
        <v>92</v>
      </c>
      <c r="AO97" s="117" t="str">
        <f>Ст.прогноза!E94</f>
        <v>Нижнеангарск</v>
      </c>
      <c r="AP97" s="631" t="str">
        <f t="shared" si="229"/>
        <v/>
      </c>
      <c r="AQ97" s="632" t="str">
        <f t="shared" si="229"/>
        <v/>
      </c>
      <c r="AR97" s="631" t="str">
        <f t="shared" si="229"/>
        <v/>
      </c>
      <c r="AS97" s="632" t="str">
        <f t="shared" si="229"/>
        <v/>
      </c>
      <c r="AT97" s="631" t="str">
        <f t="shared" si="229"/>
        <v/>
      </c>
      <c r="AU97" s="632" t="str">
        <f t="shared" si="229"/>
        <v/>
      </c>
      <c r="AV97" s="631" t="str">
        <f t="shared" si="229"/>
        <v/>
      </c>
      <c r="AW97" s="632" t="str">
        <f t="shared" si="229"/>
        <v/>
      </c>
      <c r="AX97" s="631" t="str">
        <f t="shared" si="235"/>
        <v/>
      </c>
      <c r="AY97" s="632" t="str">
        <f t="shared" si="235"/>
        <v/>
      </c>
      <c r="AZ97" s="631" t="str">
        <f t="shared" si="235"/>
        <v/>
      </c>
      <c r="BA97" s="632" t="str">
        <f t="shared" si="235"/>
        <v/>
      </c>
      <c r="BB97" s="631" t="str">
        <f t="shared" si="235"/>
        <v>··</v>
      </c>
      <c r="BC97" s="632" t="str">
        <f t="shared" ref="BC97:BD103" si="236">VLOOKUP(18&amp;$AO97,$A$6:$V$30000,BC$3,0)</f>
        <v>··</v>
      </c>
      <c r="BD97" s="631" t="str">
        <f t="shared" si="236"/>
        <v/>
      </c>
      <c r="BE97" s="632" t="str">
        <f t="shared" si="232"/>
        <v/>
      </c>
      <c r="BF97" s="631" t="str">
        <f t="shared" si="233"/>
        <v/>
      </c>
      <c r="BG97" s="632" t="str">
        <f t="shared" si="233"/>
        <v/>
      </c>
      <c r="BH97" s="631" t="str">
        <f t="shared" si="233"/>
        <v/>
      </c>
      <c r="BI97" s="632" t="e">
        <f t="shared" si="233"/>
        <v>#N/A</v>
      </c>
      <c r="BJ97" s="544">
        <f t="shared" si="127"/>
        <v>0</v>
      </c>
      <c r="BK97" s="545">
        <f t="shared" si="128"/>
        <v>0</v>
      </c>
      <c r="BL97" s="544">
        <f t="shared" si="129"/>
        <v>0</v>
      </c>
      <c r="BM97" s="545">
        <f t="shared" si="130"/>
        <v>0</v>
      </c>
      <c r="BN97" s="544">
        <f t="shared" si="131"/>
        <v>0</v>
      </c>
      <c r="BO97" s="545">
        <f t="shared" si="132"/>
        <v>0</v>
      </c>
      <c r="BP97" s="544">
        <f t="shared" si="133"/>
        <v>0</v>
      </c>
      <c r="BQ97" s="545">
        <f t="shared" si="134"/>
        <v>0</v>
      </c>
      <c r="BR97" s="544">
        <f t="shared" si="135"/>
        <v>0</v>
      </c>
      <c r="BS97" s="545">
        <f t="shared" si="136"/>
        <v>0</v>
      </c>
      <c r="BT97" s="544">
        <f t="shared" si="137"/>
        <v>0</v>
      </c>
      <c r="BU97" s="545">
        <f t="shared" si="138"/>
        <v>0</v>
      </c>
      <c r="BV97" s="544">
        <f t="shared" si="139"/>
        <v>10</v>
      </c>
      <c r="BW97" s="545">
        <f t="shared" si="140"/>
        <v>5</v>
      </c>
      <c r="BX97" s="544">
        <f t="shared" si="141"/>
        <v>0</v>
      </c>
      <c r="BY97" s="545">
        <f t="shared" si="142"/>
        <v>0</v>
      </c>
      <c r="BZ97" s="544">
        <f t="shared" si="143"/>
        <v>0</v>
      </c>
      <c r="CA97" s="545">
        <f t="shared" si="144"/>
        <v>0</v>
      </c>
      <c r="CB97" s="544">
        <f t="shared" si="145"/>
        <v>0</v>
      </c>
      <c r="CC97" s="546" t="e">
        <f t="shared" si="146"/>
        <v>#N/A</v>
      </c>
      <c r="CD97" s="547">
        <f t="shared" si="147"/>
        <v>4.8</v>
      </c>
      <c r="CE97" s="548">
        <f t="shared" si="148"/>
        <v>22</v>
      </c>
      <c r="CF97" s="547">
        <f t="shared" si="149"/>
        <v>5.6</v>
      </c>
      <c r="CG97" s="548">
        <f t="shared" si="150"/>
        <v>24.3</v>
      </c>
      <c r="CH97" s="547">
        <f t="shared" si="151"/>
        <v>6.5</v>
      </c>
      <c r="CI97" s="548">
        <f t="shared" si="152"/>
        <v>24.5</v>
      </c>
      <c r="CJ97" s="547">
        <f t="shared" si="153"/>
        <v>6.9</v>
      </c>
      <c r="CK97" s="548">
        <f t="shared" si="154"/>
        <v>24.2</v>
      </c>
      <c r="CL97" s="547">
        <f t="shared" si="155"/>
        <v>6.8000000000000007</v>
      </c>
      <c r="CM97" s="548">
        <f t="shared" si="156"/>
        <v>23.5</v>
      </c>
      <c r="CN97" s="547">
        <f t="shared" si="157"/>
        <v>6.4</v>
      </c>
      <c r="CO97" s="548">
        <f t="shared" si="158"/>
        <v>21.3</v>
      </c>
      <c r="CP97" s="547">
        <f t="shared" si="159"/>
        <v>9.5</v>
      </c>
      <c r="CQ97" s="548">
        <f t="shared" si="160"/>
        <v>13.6</v>
      </c>
      <c r="CR97" s="547">
        <f t="shared" si="161"/>
        <v>3.5</v>
      </c>
      <c r="CS97" s="548">
        <f t="shared" si="162"/>
        <v>18.2</v>
      </c>
      <c r="CT97" s="547">
        <f t="shared" si="163"/>
        <v>2.0999999999999996</v>
      </c>
      <c r="CU97" s="548">
        <f t="shared" si="164"/>
        <v>18.600000000000001</v>
      </c>
      <c r="CV97" s="547">
        <f t="shared" si="165"/>
        <v>5</v>
      </c>
      <c r="CW97" s="548" t="e">
        <f t="shared" si="166"/>
        <v>#N/A</v>
      </c>
      <c r="CX97" s="547">
        <f t="shared" si="167"/>
        <v>2.8</v>
      </c>
      <c r="CY97" s="548">
        <f t="shared" si="168"/>
        <v>37</v>
      </c>
      <c r="CZ97" s="547">
        <f t="shared" si="169"/>
        <v>3.5999999999999996</v>
      </c>
      <c r="DA97" s="548">
        <f t="shared" si="170"/>
        <v>39.299999999999997</v>
      </c>
      <c r="DB97" s="547">
        <f t="shared" si="171"/>
        <v>4.5</v>
      </c>
      <c r="DC97" s="548">
        <f t="shared" si="172"/>
        <v>39.5</v>
      </c>
      <c r="DD97" s="547">
        <f t="shared" si="173"/>
        <v>4.9000000000000004</v>
      </c>
      <c r="DE97" s="548">
        <f t="shared" si="174"/>
        <v>39.200000000000003</v>
      </c>
      <c r="DF97" s="547">
        <f t="shared" si="175"/>
        <v>4.8000000000000007</v>
      </c>
      <c r="DG97" s="548">
        <f t="shared" si="176"/>
        <v>38.5</v>
      </c>
      <c r="DH97" s="547">
        <f t="shared" si="177"/>
        <v>4.4000000000000004</v>
      </c>
      <c r="DI97" s="548">
        <f t="shared" si="178"/>
        <v>32.299999999999997</v>
      </c>
      <c r="DJ97" s="547">
        <f t="shared" si="179"/>
        <v>7.5</v>
      </c>
      <c r="DK97" s="548">
        <f t="shared" si="180"/>
        <v>17.600000000000001</v>
      </c>
      <c r="DL97" s="547">
        <f t="shared" si="181"/>
        <v>1.5</v>
      </c>
      <c r="DM97" s="548">
        <f t="shared" si="182"/>
        <v>32.200000000000003</v>
      </c>
      <c r="DN97" s="547">
        <f t="shared" si="183"/>
        <v>9.9999999999999645E-2</v>
      </c>
      <c r="DO97" s="548">
        <f t="shared" si="184"/>
        <v>33.6</v>
      </c>
      <c r="DP97" s="547">
        <f t="shared" si="185"/>
        <v>3</v>
      </c>
      <c r="DQ97" s="548" t="e">
        <f t="shared" si="186"/>
        <v>#N/A</v>
      </c>
      <c r="DR97" s="549">
        <f t="shared" si="187"/>
        <v>3</v>
      </c>
      <c r="DS97" s="550">
        <f t="shared" si="188"/>
        <v>3</v>
      </c>
      <c r="DT97" s="549">
        <f t="shared" si="189"/>
        <v>2</v>
      </c>
      <c r="DU97" s="550">
        <f t="shared" si="190"/>
        <v>3</v>
      </c>
      <c r="DV97" s="549">
        <f t="shared" si="191"/>
        <v>2</v>
      </c>
      <c r="DW97" s="550">
        <f t="shared" si="192"/>
        <v>3</v>
      </c>
      <c r="DX97" s="549">
        <f t="shared" si="193"/>
        <v>2</v>
      </c>
      <c r="DY97" s="550">
        <f t="shared" si="194"/>
        <v>5</v>
      </c>
      <c r="DZ97" s="549">
        <f t="shared" si="195"/>
        <v>2</v>
      </c>
      <c r="EA97" s="550">
        <f t="shared" si="196"/>
        <v>3</v>
      </c>
      <c r="EB97" s="549">
        <f t="shared" si="197"/>
        <v>3</v>
      </c>
      <c r="EC97" s="550">
        <f t="shared" si="198"/>
        <v>4</v>
      </c>
      <c r="ED97" s="549">
        <f t="shared" si="199"/>
        <v>3</v>
      </c>
      <c r="EE97" s="550">
        <f t="shared" si="200"/>
        <v>4</v>
      </c>
      <c r="EF97" s="549">
        <f t="shared" si="201"/>
        <v>4</v>
      </c>
      <c r="EG97" s="550">
        <f t="shared" si="202"/>
        <v>3</v>
      </c>
      <c r="EH97" s="549">
        <f t="shared" si="203"/>
        <v>2</v>
      </c>
      <c r="EI97" s="550">
        <f t="shared" si="204"/>
        <v>4</v>
      </c>
      <c r="EJ97" s="549">
        <f t="shared" si="205"/>
        <v>4</v>
      </c>
      <c r="EK97" s="550" t="e">
        <f t="shared" si="206"/>
        <v>#N/A</v>
      </c>
      <c r="EL97" s="697">
        <f t="shared" si="207"/>
        <v>0</v>
      </c>
      <c r="EM97" s="698">
        <f t="shared" si="208"/>
        <v>0</v>
      </c>
      <c r="EN97" s="699">
        <f t="shared" si="209"/>
        <v>0</v>
      </c>
      <c r="EO97" s="698">
        <f t="shared" si="210"/>
        <v>0</v>
      </c>
      <c r="EP97" s="699">
        <f t="shared" si="211"/>
        <v>0</v>
      </c>
      <c r="EQ97" s="698">
        <f t="shared" si="212"/>
        <v>0</v>
      </c>
      <c r="ER97" s="699">
        <f t="shared" si="213"/>
        <v>0</v>
      </c>
      <c r="ES97" s="698">
        <f t="shared" si="214"/>
        <v>0</v>
      </c>
      <c r="ET97" s="699">
        <f t="shared" si="215"/>
        <v>0</v>
      </c>
      <c r="EU97" s="698">
        <f t="shared" si="216"/>
        <v>0</v>
      </c>
      <c r="EV97" s="699">
        <f t="shared" si="217"/>
        <v>0</v>
      </c>
      <c r="EW97" s="698">
        <f t="shared" si="218"/>
        <v>0</v>
      </c>
      <c r="EX97" s="699">
        <f t="shared" si="219"/>
        <v>0</v>
      </c>
      <c r="EY97" s="698">
        <f t="shared" si="220"/>
        <v>0</v>
      </c>
      <c r="EZ97" s="699">
        <f t="shared" si="221"/>
        <v>0</v>
      </c>
      <c r="FA97" s="698">
        <f t="shared" si="222"/>
        <v>0</v>
      </c>
      <c r="FB97" s="699">
        <f t="shared" si="223"/>
        <v>0</v>
      </c>
      <c r="FC97" s="698">
        <f t="shared" si="224"/>
        <v>0</v>
      </c>
      <c r="FD97" s="699">
        <f t="shared" si="225"/>
        <v>0</v>
      </c>
      <c r="FE97" s="700" t="e">
        <f t="shared" si="226"/>
        <v>#N/A</v>
      </c>
      <c r="FU97" s="91" t="str">
        <f>Ст.прогноза!C94</f>
        <v>Восточно-Сибирская</v>
      </c>
      <c r="FV97" s="91" t="str">
        <f>Ст.прогноза!D94</f>
        <v>Северобайкальский</v>
      </c>
      <c r="FW97" s="117" t="str">
        <f t="shared" si="124"/>
        <v>Нижнеангарск</v>
      </c>
      <c r="FX97" s="1310">
        <v>55.783000000000001</v>
      </c>
      <c r="FY97" s="1311">
        <v>109.55</v>
      </c>
      <c r="FZ97" s="1281">
        <f t="shared" si="227"/>
        <v>24.2</v>
      </c>
      <c r="GA97" s="1281">
        <f t="shared" si="125"/>
        <v>39.200000000000003</v>
      </c>
    </row>
    <row r="98" spans="1:183" x14ac:dyDescent="0.25">
      <c r="A98" s="198" t="s">
        <v>2719</v>
      </c>
      <c r="B98" s="223" t="s">
        <v>2546</v>
      </c>
      <c r="C98" s="103">
        <v>6.4</v>
      </c>
      <c r="D98" s="200" t="e">
        <v>#N/A</v>
      </c>
      <c r="E98" s="200">
        <v>7.9</v>
      </c>
      <c r="F98" s="200" t="e">
        <v>#N/A</v>
      </c>
      <c r="G98" s="200">
        <v>8</v>
      </c>
      <c r="H98" s="200" t="e">
        <v>#N/A</v>
      </c>
      <c r="I98" s="200">
        <v>7.8</v>
      </c>
      <c r="J98" s="200" t="e">
        <v>#N/A</v>
      </c>
      <c r="K98" s="200">
        <v>8.3000000000000007</v>
      </c>
      <c r="L98" s="200" t="e">
        <v>#N/A</v>
      </c>
      <c r="M98" s="200">
        <v>8.9</v>
      </c>
      <c r="N98" s="200" t="e">
        <v>#N/A</v>
      </c>
      <c r="O98" s="200">
        <v>11.4</v>
      </c>
      <c r="P98" s="200" t="e">
        <v>#N/A</v>
      </c>
      <c r="Q98" s="200">
        <v>10</v>
      </c>
      <c r="R98" s="200" t="e">
        <v>#N/A</v>
      </c>
      <c r="S98" s="200">
        <v>8.8000000000000007</v>
      </c>
      <c r="T98" s="200" t="e">
        <v>#N/A</v>
      </c>
      <c r="U98" s="200">
        <v>12.7</v>
      </c>
      <c r="V98" s="216" t="e">
        <v>#N/A</v>
      </c>
      <c r="X98" s="198" t="s">
        <v>2714</v>
      </c>
      <c r="Y98" s="101" t="s">
        <v>2546</v>
      </c>
      <c r="Z98" s="97">
        <v>6.4</v>
      </c>
      <c r="AA98" s="97">
        <v>7.9</v>
      </c>
      <c r="AB98" s="97">
        <v>8</v>
      </c>
      <c r="AC98" s="97">
        <v>7.8</v>
      </c>
      <c r="AD98" s="97">
        <v>8.3000000000000007</v>
      </c>
      <c r="AE98" s="97">
        <v>8.9</v>
      </c>
      <c r="AF98" s="97">
        <v>11.4</v>
      </c>
      <c r="AG98" s="97">
        <v>10</v>
      </c>
      <c r="AH98" s="97">
        <v>8.8000000000000007</v>
      </c>
      <c r="AI98" s="97">
        <v>12.7</v>
      </c>
      <c r="AK98" s="1122">
        <f t="shared" si="234"/>
        <v>43683.833333333336</v>
      </c>
      <c r="AM98" s="517">
        <v>98</v>
      </c>
      <c r="AN98" s="543">
        <f>Ст.прогноза!B95</f>
        <v>93</v>
      </c>
      <c r="AO98" s="117" t="str">
        <f>Ст.прогноза!E95</f>
        <v>Новый Уоян</v>
      </c>
      <c r="AP98" s="631" t="str">
        <f t="shared" si="229"/>
        <v/>
      </c>
      <c r="AQ98" s="632" t="str">
        <f t="shared" si="229"/>
        <v/>
      </c>
      <c r="AR98" s="631" t="str">
        <f t="shared" si="229"/>
        <v/>
      </c>
      <c r="AS98" s="632" t="str">
        <f t="shared" si="229"/>
        <v/>
      </c>
      <c r="AT98" s="631" t="str">
        <f t="shared" si="229"/>
        <v/>
      </c>
      <c r="AU98" s="632" t="str">
        <f t="shared" si="229"/>
        <v/>
      </c>
      <c r="AV98" s="631" t="str">
        <f t="shared" si="229"/>
        <v/>
      </c>
      <c r="AW98" s="632" t="str">
        <f t="shared" si="229"/>
        <v/>
      </c>
      <c r="AX98" s="631" t="str">
        <f t="shared" si="235"/>
        <v/>
      </c>
      <c r="AY98" s="632" t="str">
        <f t="shared" si="235"/>
        <v/>
      </c>
      <c r="AZ98" s="631" t="str">
        <f t="shared" si="235"/>
        <v/>
      </c>
      <c r="BA98" s="632" t="str">
        <f t="shared" si="235"/>
        <v/>
      </c>
      <c r="BB98" s="631" t="str">
        <f t="shared" si="235"/>
        <v>·</v>
      </c>
      <c r="BC98" s="632" t="str">
        <f t="shared" si="236"/>
        <v>···</v>
      </c>
      <c r="BD98" s="631" t="str">
        <f t="shared" si="236"/>
        <v/>
      </c>
      <c r="BE98" s="632" t="str">
        <f t="shared" si="232"/>
        <v/>
      </c>
      <c r="BF98" s="631" t="str">
        <f t="shared" si="233"/>
        <v/>
      </c>
      <c r="BG98" s="632" t="str">
        <f t="shared" si="233"/>
        <v/>
      </c>
      <c r="BH98" s="631" t="str">
        <f t="shared" si="233"/>
        <v/>
      </c>
      <c r="BI98" s="632" t="e">
        <f t="shared" si="233"/>
        <v>#N/A</v>
      </c>
      <c r="BJ98" s="544">
        <f t="shared" si="127"/>
        <v>0</v>
      </c>
      <c r="BK98" s="545">
        <f t="shared" si="128"/>
        <v>0</v>
      </c>
      <c r="BL98" s="544">
        <f t="shared" si="129"/>
        <v>0</v>
      </c>
      <c r="BM98" s="545">
        <f t="shared" si="130"/>
        <v>0</v>
      </c>
      <c r="BN98" s="544">
        <f t="shared" si="131"/>
        <v>0</v>
      </c>
      <c r="BO98" s="545">
        <f t="shared" si="132"/>
        <v>0</v>
      </c>
      <c r="BP98" s="544">
        <f t="shared" si="133"/>
        <v>0</v>
      </c>
      <c r="BQ98" s="545">
        <f t="shared" si="134"/>
        <v>0</v>
      </c>
      <c r="BR98" s="544">
        <f t="shared" si="135"/>
        <v>0</v>
      </c>
      <c r="BS98" s="545">
        <f t="shared" si="136"/>
        <v>0</v>
      </c>
      <c r="BT98" s="544">
        <f t="shared" si="137"/>
        <v>0</v>
      </c>
      <c r="BU98" s="545">
        <f t="shared" si="138"/>
        <v>0</v>
      </c>
      <c r="BV98" s="544">
        <f t="shared" si="139"/>
        <v>2</v>
      </c>
      <c r="BW98" s="545">
        <f t="shared" si="140"/>
        <v>20</v>
      </c>
      <c r="BX98" s="544">
        <f t="shared" si="141"/>
        <v>0</v>
      </c>
      <c r="BY98" s="545">
        <f t="shared" si="142"/>
        <v>0</v>
      </c>
      <c r="BZ98" s="544">
        <f t="shared" si="143"/>
        <v>0</v>
      </c>
      <c r="CA98" s="545">
        <f t="shared" si="144"/>
        <v>0</v>
      </c>
      <c r="CB98" s="544">
        <f t="shared" si="145"/>
        <v>0</v>
      </c>
      <c r="CC98" s="546" t="e">
        <f t="shared" si="146"/>
        <v>#N/A</v>
      </c>
      <c r="CD98" s="547">
        <f t="shared" si="147"/>
        <v>6.5</v>
      </c>
      <c r="CE98" s="548">
        <f t="shared" si="148"/>
        <v>27</v>
      </c>
      <c r="CF98" s="547">
        <f t="shared" si="149"/>
        <v>7.6999999999999993</v>
      </c>
      <c r="CG98" s="548">
        <f t="shared" si="150"/>
        <v>28.9</v>
      </c>
      <c r="CH98" s="547">
        <f t="shared" si="151"/>
        <v>9.5</v>
      </c>
      <c r="CI98" s="548">
        <f t="shared" si="152"/>
        <v>29.9</v>
      </c>
      <c r="CJ98" s="547">
        <f t="shared" si="153"/>
        <v>10.199999999999999</v>
      </c>
      <c r="CK98" s="548">
        <f t="shared" si="154"/>
        <v>30.1</v>
      </c>
      <c r="CL98" s="547">
        <f t="shared" si="155"/>
        <v>9.5</v>
      </c>
      <c r="CM98" s="548">
        <f t="shared" si="156"/>
        <v>29.4</v>
      </c>
      <c r="CN98" s="547">
        <f t="shared" si="157"/>
        <v>9.6999999999999993</v>
      </c>
      <c r="CO98" s="548">
        <f t="shared" si="158"/>
        <v>28.7</v>
      </c>
      <c r="CP98" s="547">
        <f t="shared" si="159"/>
        <v>12.5</v>
      </c>
      <c r="CQ98" s="548">
        <f t="shared" si="160"/>
        <v>12.3</v>
      </c>
      <c r="CR98" s="547">
        <f t="shared" si="161"/>
        <v>5.4</v>
      </c>
      <c r="CS98" s="548">
        <f t="shared" si="162"/>
        <v>20.100000000000001</v>
      </c>
      <c r="CT98" s="547">
        <f t="shared" si="163"/>
        <v>5.1999999999999993</v>
      </c>
      <c r="CU98" s="548">
        <f t="shared" si="164"/>
        <v>24.2</v>
      </c>
      <c r="CV98" s="547">
        <f t="shared" si="165"/>
        <v>6.9</v>
      </c>
      <c r="CW98" s="548" t="e">
        <f t="shared" si="166"/>
        <v>#N/A</v>
      </c>
      <c r="CX98" s="547">
        <f t="shared" si="167"/>
        <v>4.5</v>
      </c>
      <c r="CY98" s="548">
        <f t="shared" si="168"/>
        <v>42</v>
      </c>
      <c r="CZ98" s="547">
        <f t="shared" si="169"/>
        <v>5.6999999999999993</v>
      </c>
      <c r="DA98" s="548">
        <f t="shared" si="170"/>
        <v>43.9</v>
      </c>
      <c r="DB98" s="547">
        <f t="shared" si="171"/>
        <v>7.5</v>
      </c>
      <c r="DC98" s="548">
        <f t="shared" si="172"/>
        <v>44.9</v>
      </c>
      <c r="DD98" s="547">
        <f t="shared" si="173"/>
        <v>8.1999999999999993</v>
      </c>
      <c r="DE98" s="548">
        <f t="shared" si="174"/>
        <v>45.1</v>
      </c>
      <c r="DF98" s="547">
        <f t="shared" si="175"/>
        <v>7.5</v>
      </c>
      <c r="DG98" s="548">
        <f t="shared" si="176"/>
        <v>44.4</v>
      </c>
      <c r="DH98" s="547">
        <f t="shared" si="177"/>
        <v>7.6999999999999993</v>
      </c>
      <c r="DI98" s="548">
        <f t="shared" si="178"/>
        <v>39.700000000000003</v>
      </c>
      <c r="DJ98" s="547">
        <f t="shared" si="179"/>
        <v>10.5</v>
      </c>
      <c r="DK98" s="548">
        <f t="shared" si="180"/>
        <v>16.3</v>
      </c>
      <c r="DL98" s="547">
        <f t="shared" si="181"/>
        <v>3.4000000000000004</v>
      </c>
      <c r="DM98" s="548">
        <f t="shared" si="182"/>
        <v>30.1</v>
      </c>
      <c r="DN98" s="547">
        <f t="shared" si="183"/>
        <v>3.1999999999999993</v>
      </c>
      <c r="DO98" s="548">
        <f t="shared" si="184"/>
        <v>39.200000000000003</v>
      </c>
      <c r="DP98" s="547">
        <f t="shared" si="185"/>
        <v>4.9000000000000004</v>
      </c>
      <c r="DQ98" s="548" t="e">
        <f t="shared" si="186"/>
        <v>#N/A</v>
      </c>
      <c r="DR98" s="549">
        <f t="shared" si="187"/>
        <v>3</v>
      </c>
      <c r="DS98" s="550">
        <f t="shared" si="188"/>
        <v>3</v>
      </c>
      <c r="DT98" s="549">
        <f t="shared" si="189"/>
        <v>2</v>
      </c>
      <c r="DU98" s="550">
        <f t="shared" si="190"/>
        <v>3</v>
      </c>
      <c r="DV98" s="549">
        <f t="shared" si="191"/>
        <v>2</v>
      </c>
      <c r="DW98" s="550">
        <f t="shared" si="192"/>
        <v>3</v>
      </c>
      <c r="DX98" s="549">
        <f t="shared" si="193"/>
        <v>2</v>
      </c>
      <c r="DY98" s="550">
        <f t="shared" si="194"/>
        <v>5</v>
      </c>
      <c r="DZ98" s="549">
        <f t="shared" si="195"/>
        <v>2</v>
      </c>
      <c r="EA98" s="550">
        <f t="shared" si="196"/>
        <v>4</v>
      </c>
      <c r="EB98" s="549">
        <f t="shared" si="197"/>
        <v>2</v>
      </c>
      <c r="EC98" s="550">
        <f t="shared" si="198"/>
        <v>5</v>
      </c>
      <c r="ED98" s="549">
        <f t="shared" si="199"/>
        <v>3</v>
      </c>
      <c r="EE98" s="550">
        <f t="shared" si="200"/>
        <v>4</v>
      </c>
      <c r="EF98" s="549">
        <f t="shared" si="201"/>
        <v>2</v>
      </c>
      <c r="EG98" s="550">
        <f t="shared" si="202"/>
        <v>3</v>
      </c>
      <c r="EH98" s="549">
        <f t="shared" si="203"/>
        <v>3</v>
      </c>
      <c r="EI98" s="550">
        <f t="shared" si="204"/>
        <v>3</v>
      </c>
      <c r="EJ98" s="549">
        <f t="shared" si="205"/>
        <v>3</v>
      </c>
      <c r="EK98" s="550" t="e">
        <f t="shared" si="206"/>
        <v>#N/A</v>
      </c>
      <c r="EL98" s="697">
        <f t="shared" si="207"/>
        <v>0</v>
      </c>
      <c r="EM98" s="698">
        <f t="shared" si="208"/>
        <v>0</v>
      </c>
      <c r="EN98" s="699">
        <f t="shared" si="209"/>
        <v>0</v>
      </c>
      <c r="EO98" s="698">
        <f t="shared" si="210"/>
        <v>0</v>
      </c>
      <c r="EP98" s="699">
        <f t="shared" si="211"/>
        <v>0</v>
      </c>
      <c r="EQ98" s="698">
        <f t="shared" si="212"/>
        <v>0</v>
      </c>
      <c r="ER98" s="699">
        <f t="shared" si="213"/>
        <v>0</v>
      </c>
      <c r="ES98" s="698">
        <f t="shared" si="214"/>
        <v>0</v>
      </c>
      <c r="ET98" s="699">
        <f t="shared" si="215"/>
        <v>0</v>
      </c>
      <c r="EU98" s="698">
        <f t="shared" si="216"/>
        <v>0</v>
      </c>
      <c r="EV98" s="699">
        <f t="shared" si="217"/>
        <v>0</v>
      </c>
      <c r="EW98" s="698">
        <f t="shared" si="218"/>
        <v>0</v>
      </c>
      <c r="EX98" s="699">
        <f t="shared" si="219"/>
        <v>0</v>
      </c>
      <c r="EY98" s="698">
        <f t="shared" si="220"/>
        <v>0</v>
      </c>
      <c r="EZ98" s="699">
        <f t="shared" si="221"/>
        <v>0</v>
      </c>
      <c r="FA98" s="698">
        <f t="shared" si="222"/>
        <v>0</v>
      </c>
      <c r="FB98" s="699">
        <f t="shared" si="223"/>
        <v>0</v>
      </c>
      <c r="FC98" s="698">
        <f t="shared" si="224"/>
        <v>0</v>
      </c>
      <c r="FD98" s="699">
        <f t="shared" si="225"/>
        <v>0</v>
      </c>
      <c r="FE98" s="700" t="e">
        <f t="shared" si="226"/>
        <v>#N/A</v>
      </c>
      <c r="FU98" s="91" t="str">
        <f>Ст.прогноза!C95</f>
        <v>Восточно-Сибирская</v>
      </c>
      <c r="FV98" s="91" t="str">
        <f>Ст.прогноза!D95</f>
        <v>Северобайкальский</v>
      </c>
      <c r="FW98" s="117" t="str">
        <f t="shared" si="124"/>
        <v>Новый Уоян</v>
      </c>
      <c r="FX98" s="1293">
        <v>56.149500000000003</v>
      </c>
      <c r="FY98" s="1294">
        <v>111.72</v>
      </c>
      <c r="FZ98" s="1281">
        <f t="shared" si="227"/>
        <v>30.1</v>
      </c>
      <c r="GA98" s="1281">
        <f t="shared" si="125"/>
        <v>45.1</v>
      </c>
    </row>
    <row r="99" spans="1:183" ht="13.8" thickBot="1" x14ac:dyDescent="0.3">
      <c r="A99" s="198" t="s">
        <v>2721</v>
      </c>
      <c r="B99" s="224" t="s">
        <v>2547</v>
      </c>
      <c r="C99" s="108" t="e">
        <v>#N/A</v>
      </c>
      <c r="D99" s="201">
        <v>15.2</v>
      </c>
      <c r="E99" s="201" t="e">
        <v>#N/A</v>
      </c>
      <c r="F99" s="201">
        <v>20.7</v>
      </c>
      <c r="G99" s="201" t="e">
        <v>#N/A</v>
      </c>
      <c r="H99" s="201">
        <v>33.700000000000003</v>
      </c>
      <c r="I99" s="201" t="e">
        <v>#N/A</v>
      </c>
      <c r="J99" s="201">
        <v>34.1</v>
      </c>
      <c r="K99" s="201" t="e">
        <v>#N/A</v>
      </c>
      <c r="L99" s="201">
        <v>25.2</v>
      </c>
      <c r="M99" s="201" t="e">
        <v>#N/A</v>
      </c>
      <c r="N99" s="201">
        <v>22.2</v>
      </c>
      <c r="O99" s="201" t="e">
        <v>#N/A</v>
      </c>
      <c r="P99" s="201">
        <v>33.9</v>
      </c>
      <c r="Q99" s="201" t="e">
        <v>#N/A</v>
      </c>
      <c r="R99" s="201">
        <v>31.8</v>
      </c>
      <c r="S99" s="201" t="e">
        <v>#N/A</v>
      </c>
      <c r="T99" s="201">
        <v>19.899999999999999</v>
      </c>
      <c r="U99" s="201" t="e">
        <v>#N/A</v>
      </c>
      <c r="V99" s="217">
        <v>29</v>
      </c>
      <c r="X99" s="198" t="s">
        <v>2716</v>
      </c>
      <c r="Y99" s="102" t="s">
        <v>2547</v>
      </c>
      <c r="Z99" s="120">
        <v>15.2</v>
      </c>
      <c r="AA99" s="120">
        <v>20.7</v>
      </c>
      <c r="AB99" s="120">
        <v>33.700000000000003</v>
      </c>
      <c r="AC99" s="120">
        <v>34.1</v>
      </c>
      <c r="AD99" s="120">
        <v>25.2</v>
      </c>
      <c r="AE99" s="120">
        <v>22.2</v>
      </c>
      <c r="AF99" s="120">
        <v>33.9</v>
      </c>
      <c r="AG99" s="120">
        <v>31.8</v>
      </c>
      <c r="AH99" s="120">
        <v>19.899999999999999</v>
      </c>
      <c r="AI99" s="120">
        <v>29</v>
      </c>
      <c r="AK99" s="1122">
        <f t="shared" si="234"/>
        <v>43683.875</v>
      </c>
      <c r="AM99" s="517">
        <v>99</v>
      </c>
      <c r="AN99" s="543">
        <f>Ст.прогноза!B96</f>
        <v>94</v>
      </c>
      <c r="AO99" s="117" t="str">
        <f>Ст.прогноза!E96</f>
        <v>Новая Чара</v>
      </c>
      <c r="AP99" s="631" t="str">
        <f t="shared" si="229"/>
        <v/>
      </c>
      <c r="AQ99" s="632" t="str">
        <f t="shared" si="229"/>
        <v/>
      </c>
      <c r="AR99" s="631" t="str">
        <f t="shared" si="229"/>
        <v/>
      </c>
      <c r="AS99" s="632" t="str">
        <f t="shared" si="229"/>
        <v/>
      </c>
      <c r="AT99" s="631" t="str">
        <f t="shared" si="229"/>
        <v/>
      </c>
      <c r="AU99" s="632" t="str">
        <f t="shared" si="229"/>
        <v/>
      </c>
      <c r="AV99" s="631" t="str">
        <f t="shared" si="229"/>
        <v/>
      </c>
      <c r="AW99" s="632" t="str">
        <f t="shared" si="229"/>
        <v/>
      </c>
      <c r="AX99" s="631" t="str">
        <f t="shared" si="235"/>
        <v/>
      </c>
      <c r="AY99" s="632" t="str">
        <f t="shared" si="235"/>
        <v/>
      </c>
      <c r="AZ99" s="631" t="str">
        <f t="shared" si="235"/>
        <v/>
      </c>
      <c r="BA99" s="632" t="str">
        <f t="shared" si="235"/>
        <v>··</v>
      </c>
      <c r="BB99" s="631" t="str">
        <f t="shared" si="235"/>
        <v/>
      </c>
      <c r="BC99" s="632" t="str">
        <f t="shared" si="236"/>
        <v>·</v>
      </c>
      <c r="BD99" s="631" t="str">
        <f t="shared" si="236"/>
        <v>···</v>
      </c>
      <c r="BE99" s="632" t="str">
        <f t="shared" si="232"/>
        <v>···</v>
      </c>
      <c r="BF99" s="631" t="str">
        <f t="shared" si="233"/>
        <v>···</v>
      </c>
      <c r="BG99" s="632" t="str">
        <f t="shared" si="233"/>
        <v>··</v>
      </c>
      <c r="BH99" s="631" t="str">
        <f t="shared" si="233"/>
        <v>··</v>
      </c>
      <c r="BI99" s="632" t="e">
        <f t="shared" si="233"/>
        <v>#N/A</v>
      </c>
      <c r="BJ99" s="544">
        <f t="shared" si="127"/>
        <v>0</v>
      </c>
      <c r="BK99" s="545">
        <f t="shared" si="128"/>
        <v>0</v>
      </c>
      <c r="BL99" s="544">
        <f t="shared" si="129"/>
        <v>0</v>
      </c>
      <c r="BM99" s="545">
        <f t="shared" si="130"/>
        <v>0</v>
      </c>
      <c r="BN99" s="544">
        <f t="shared" si="131"/>
        <v>0</v>
      </c>
      <c r="BO99" s="545">
        <f t="shared" si="132"/>
        <v>0</v>
      </c>
      <c r="BP99" s="544">
        <f t="shared" si="133"/>
        <v>0</v>
      </c>
      <c r="BQ99" s="545">
        <f t="shared" si="134"/>
        <v>0</v>
      </c>
      <c r="BR99" s="544">
        <f t="shared" si="135"/>
        <v>0</v>
      </c>
      <c r="BS99" s="545">
        <f t="shared" si="136"/>
        <v>0</v>
      </c>
      <c r="BT99" s="544">
        <f t="shared" si="137"/>
        <v>0</v>
      </c>
      <c r="BU99" s="545">
        <f t="shared" si="138"/>
        <v>3</v>
      </c>
      <c r="BV99" s="544">
        <f t="shared" si="139"/>
        <v>0</v>
      </c>
      <c r="BW99" s="545">
        <f t="shared" si="140"/>
        <v>1</v>
      </c>
      <c r="BX99" s="544">
        <f t="shared" si="141"/>
        <v>20</v>
      </c>
      <c r="BY99" s="545">
        <f t="shared" si="142"/>
        <v>20</v>
      </c>
      <c r="BZ99" s="544">
        <f t="shared" si="143"/>
        <v>20</v>
      </c>
      <c r="CA99" s="545">
        <f t="shared" si="144"/>
        <v>10</v>
      </c>
      <c r="CB99" s="544">
        <f t="shared" si="145"/>
        <v>10</v>
      </c>
      <c r="CC99" s="546" t="e">
        <f t="shared" si="146"/>
        <v>#N/A</v>
      </c>
      <c r="CD99" s="547">
        <f t="shared" si="147"/>
        <v>1.5</v>
      </c>
      <c r="CE99" s="548">
        <f t="shared" si="148"/>
        <v>21.1</v>
      </c>
      <c r="CF99" s="547">
        <f t="shared" si="149"/>
        <v>4.5999999999999996</v>
      </c>
      <c r="CG99" s="548">
        <f t="shared" si="150"/>
        <v>24.3</v>
      </c>
      <c r="CH99" s="547">
        <f t="shared" si="151"/>
        <v>7</v>
      </c>
      <c r="CI99" s="548">
        <f t="shared" si="152"/>
        <v>23.5</v>
      </c>
      <c r="CJ99" s="547">
        <f t="shared" si="153"/>
        <v>7.8000000000000007</v>
      </c>
      <c r="CK99" s="548">
        <f t="shared" si="154"/>
        <v>25.3</v>
      </c>
      <c r="CL99" s="547">
        <f t="shared" si="155"/>
        <v>7.1999999999999993</v>
      </c>
      <c r="CM99" s="548">
        <f t="shared" si="156"/>
        <v>24.2</v>
      </c>
      <c r="CN99" s="547">
        <f t="shared" si="157"/>
        <v>6.6999999999999993</v>
      </c>
      <c r="CO99" s="548">
        <f t="shared" si="158"/>
        <v>23</v>
      </c>
      <c r="CP99" s="547">
        <f t="shared" si="159"/>
        <v>7.6</v>
      </c>
      <c r="CQ99" s="548">
        <f t="shared" si="160"/>
        <v>21.5</v>
      </c>
      <c r="CR99" s="547">
        <f t="shared" si="161"/>
        <v>12.9</v>
      </c>
      <c r="CS99" s="548">
        <f t="shared" si="162"/>
        <v>12.9</v>
      </c>
      <c r="CT99" s="547">
        <f t="shared" si="163"/>
        <v>11.2</v>
      </c>
      <c r="CU99" s="548">
        <f t="shared" si="164"/>
        <v>12.6</v>
      </c>
      <c r="CV99" s="547">
        <f t="shared" si="165"/>
        <v>11.1</v>
      </c>
      <c r="CW99" s="548" t="e">
        <f t="shared" si="166"/>
        <v>#N/A</v>
      </c>
      <c r="CX99" s="547">
        <f t="shared" si="167"/>
        <v>-0.5</v>
      </c>
      <c r="CY99" s="548">
        <f t="shared" si="168"/>
        <v>36.1</v>
      </c>
      <c r="CZ99" s="547">
        <f t="shared" si="169"/>
        <v>2.5999999999999996</v>
      </c>
      <c r="DA99" s="548">
        <f t="shared" si="170"/>
        <v>39.299999999999997</v>
      </c>
      <c r="DB99" s="547">
        <f t="shared" si="171"/>
        <v>5</v>
      </c>
      <c r="DC99" s="548">
        <f t="shared" si="172"/>
        <v>30.2</v>
      </c>
      <c r="DD99" s="547">
        <f t="shared" si="173"/>
        <v>5.8000000000000007</v>
      </c>
      <c r="DE99" s="548">
        <f t="shared" si="174"/>
        <v>40.299999999999997</v>
      </c>
      <c r="DF99" s="547">
        <f t="shared" si="175"/>
        <v>5.1999999999999993</v>
      </c>
      <c r="DG99" s="548">
        <f t="shared" si="176"/>
        <v>39.200000000000003</v>
      </c>
      <c r="DH99" s="547">
        <f t="shared" si="177"/>
        <v>4.6999999999999993</v>
      </c>
      <c r="DI99" s="548">
        <f t="shared" si="178"/>
        <v>37</v>
      </c>
      <c r="DJ99" s="547">
        <f t="shared" si="179"/>
        <v>5.6</v>
      </c>
      <c r="DK99" s="548">
        <f t="shared" si="180"/>
        <v>28.5</v>
      </c>
      <c r="DL99" s="547">
        <f t="shared" si="181"/>
        <v>10.9</v>
      </c>
      <c r="DM99" s="548">
        <f t="shared" si="182"/>
        <v>16.899999999999999</v>
      </c>
      <c r="DN99" s="547">
        <f t="shared" si="183"/>
        <v>9.1999999999999993</v>
      </c>
      <c r="DO99" s="548">
        <f t="shared" si="184"/>
        <v>16.600000000000001</v>
      </c>
      <c r="DP99" s="547">
        <f t="shared" si="185"/>
        <v>9.1</v>
      </c>
      <c r="DQ99" s="548" t="e">
        <f t="shared" si="186"/>
        <v>#N/A</v>
      </c>
      <c r="DR99" s="549">
        <f t="shared" si="187"/>
        <v>2</v>
      </c>
      <c r="DS99" s="550">
        <f t="shared" si="188"/>
        <v>3</v>
      </c>
      <c r="DT99" s="549">
        <f t="shared" si="189"/>
        <v>2</v>
      </c>
      <c r="DU99" s="550">
        <f t="shared" si="190"/>
        <v>4</v>
      </c>
      <c r="DV99" s="549">
        <f t="shared" si="191"/>
        <v>3</v>
      </c>
      <c r="DW99" s="550">
        <f t="shared" si="192"/>
        <v>3</v>
      </c>
      <c r="DX99" s="549">
        <f t="shared" si="193"/>
        <v>2</v>
      </c>
      <c r="DY99" s="550">
        <f t="shared" si="194"/>
        <v>4</v>
      </c>
      <c r="DZ99" s="549">
        <f t="shared" si="195"/>
        <v>2</v>
      </c>
      <c r="EA99" s="550">
        <f t="shared" si="196"/>
        <v>4</v>
      </c>
      <c r="EB99" s="549">
        <f t="shared" si="197"/>
        <v>3</v>
      </c>
      <c r="EC99" s="550">
        <f t="shared" si="198"/>
        <v>4</v>
      </c>
      <c r="ED99" s="549">
        <f t="shared" si="199"/>
        <v>2</v>
      </c>
      <c r="EE99" s="550">
        <f t="shared" si="200"/>
        <v>3</v>
      </c>
      <c r="EF99" s="549">
        <f t="shared" si="201"/>
        <v>3</v>
      </c>
      <c r="EG99" s="550">
        <f t="shared" si="202"/>
        <v>3</v>
      </c>
      <c r="EH99" s="549">
        <f t="shared" si="203"/>
        <v>3</v>
      </c>
      <c r="EI99" s="550">
        <f t="shared" si="204"/>
        <v>3</v>
      </c>
      <c r="EJ99" s="549">
        <f t="shared" si="205"/>
        <v>2</v>
      </c>
      <c r="EK99" s="550" t="e">
        <f t="shared" si="206"/>
        <v>#N/A</v>
      </c>
      <c r="EL99" s="697">
        <f t="shared" si="207"/>
        <v>0</v>
      </c>
      <c r="EM99" s="698">
        <f t="shared" si="208"/>
        <v>0</v>
      </c>
      <c r="EN99" s="699">
        <f t="shared" si="209"/>
        <v>0</v>
      </c>
      <c r="EO99" s="698">
        <f t="shared" si="210"/>
        <v>0</v>
      </c>
      <c r="EP99" s="699">
        <f t="shared" si="211"/>
        <v>0</v>
      </c>
      <c r="EQ99" s="698">
        <f t="shared" si="212"/>
        <v>0</v>
      </c>
      <c r="ER99" s="699">
        <f t="shared" si="213"/>
        <v>0</v>
      </c>
      <c r="ES99" s="698">
        <f t="shared" si="214"/>
        <v>0</v>
      </c>
      <c r="ET99" s="699">
        <f t="shared" si="215"/>
        <v>0</v>
      </c>
      <c r="EU99" s="698">
        <f t="shared" si="216"/>
        <v>0</v>
      </c>
      <c r="EV99" s="699">
        <f t="shared" si="217"/>
        <v>0</v>
      </c>
      <c r="EW99" s="698">
        <f t="shared" si="218"/>
        <v>0</v>
      </c>
      <c r="EX99" s="699">
        <f t="shared" si="219"/>
        <v>0</v>
      </c>
      <c r="EY99" s="698">
        <f t="shared" si="220"/>
        <v>0</v>
      </c>
      <c r="EZ99" s="699">
        <f t="shared" si="221"/>
        <v>0</v>
      </c>
      <c r="FA99" s="698">
        <f t="shared" si="222"/>
        <v>0</v>
      </c>
      <c r="FB99" s="699">
        <f t="shared" si="223"/>
        <v>0</v>
      </c>
      <c r="FC99" s="698">
        <f t="shared" si="224"/>
        <v>0</v>
      </c>
      <c r="FD99" s="699">
        <f t="shared" si="225"/>
        <v>0</v>
      </c>
      <c r="FE99" s="700" t="e">
        <f t="shared" si="226"/>
        <v>#N/A</v>
      </c>
      <c r="FF99" s="390"/>
      <c r="FU99" s="1149" t="str">
        <f>Ст.прогноза!C96</f>
        <v>Восточно-Сибирская</v>
      </c>
      <c r="FV99" s="1149" t="str">
        <f>Ст.прогноза!D96</f>
        <v>Северобайкальский</v>
      </c>
      <c r="FW99" s="1105" t="str">
        <f t="shared" si="124"/>
        <v>Новая Чара</v>
      </c>
      <c r="FX99" s="1295">
        <v>56.799900000000001</v>
      </c>
      <c r="FY99" s="1296">
        <v>118.27</v>
      </c>
      <c r="FZ99" s="1281">
        <f t="shared" si="227"/>
        <v>25.3</v>
      </c>
      <c r="GA99" s="1281">
        <f t="shared" si="125"/>
        <v>40.299999999999997</v>
      </c>
    </row>
    <row r="100" spans="1:183" x14ac:dyDescent="0.25">
      <c r="A100" s="198" t="s">
        <v>2723</v>
      </c>
      <c r="B100" s="212" t="s">
        <v>2548</v>
      </c>
      <c r="C100" s="231">
        <v>12</v>
      </c>
      <c r="D100" s="123">
        <v>10</v>
      </c>
      <c r="E100" s="123">
        <v>9</v>
      </c>
      <c r="F100" s="123">
        <v>7</v>
      </c>
      <c r="G100" s="123">
        <v>6</v>
      </c>
      <c r="H100" s="123">
        <v>4</v>
      </c>
      <c r="I100" s="123">
        <v>5</v>
      </c>
      <c r="J100" s="123">
        <v>3</v>
      </c>
      <c r="K100" s="123">
        <v>5</v>
      </c>
      <c r="L100" s="123">
        <v>6</v>
      </c>
      <c r="M100" s="123">
        <v>5</v>
      </c>
      <c r="N100" s="123">
        <v>5</v>
      </c>
      <c r="O100" s="123">
        <v>4</v>
      </c>
      <c r="P100" s="123">
        <v>6</v>
      </c>
      <c r="Q100" s="123">
        <v>8</v>
      </c>
      <c r="R100" s="123">
        <v>5</v>
      </c>
      <c r="S100" s="123">
        <v>7</v>
      </c>
      <c r="T100" s="123">
        <v>8</v>
      </c>
      <c r="U100" s="123">
        <v>11</v>
      </c>
      <c r="V100" s="218">
        <v>12</v>
      </c>
      <c r="X100" s="198" t="s">
        <v>2724</v>
      </c>
      <c r="Y100" s="119" t="s">
        <v>2548</v>
      </c>
      <c r="Z100" s="196">
        <v>12</v>
      </c>
      <c r="AA100" s="196">
        <v>10</v>
      </c>
      <c r="AB100" s="196">
        <v>6</v>
      </c>
      <c r="AC100" s="196">
        <v>5</v>
      </c>
      <c r="AD100" s="196">
        <v>6</v>
      </c>
      <c r="AE100" s="196">
        <v>5</v>
      </c>
      <c r="AF100" s="196">
        <v>6</v>
      </c>
      <c r="AG100" s="196">
        <v>8</v>
      </c>
      <c r="AH100" s="196">
        <v>8</v>
      </c>
      <c r="AI100" s="196">
        <v>12</v>
      </c>
      <c r="AK100" s="1122">
        <f t="shared" si="234"/>
        <v>43683.833333333336</v>
      </c>
      <c r="AM100" s="517">
        <v>100</v>
      </c>
      <c r="AN100" s="543">
        <f>Ст.прогноза!B97</f>
        <v>95</v>
      </c>
      <c r="AO100" s="117" t="str">
        <f>Ст.прогноза!E97</f>
        <v>Чита</v>
      </c>
      <c r="AP100" s="631" t="str">
        <f t="shared" si="229"/>
        <v/>
      </c>
      <c r="AQ100" s="632" t="str">
        <f t="shared" si="229"/>
        <v/>
      </c>
      <c r="AR100" s="631" t="str">
        <f t="shared" si="229"/>
        <v/>
      </c>
      <c r="AS100" s="632" t="str">
        <f t="shared" si="229"/>
        <v/>
      </c>
      <c r="AT100" s="631" t="str">
        <f t="shared" si="229"/>
        <v>·</v>
      </c>
      <c r="AU100" s="632" t="str">
        <f t="shared" si="229"/>
        <v>··</v>
      </c>
      <c r="AV100" s="631" t="str">
        <f t="shared" si="229"/>
        <v/>
      </c>
      <c r="AW100" s="632" t="str">
        <f t="shared" si="229"/>
        <v/>
      </c>
      <c r="AX100" s="631" t="str">
        <f t="shared" si="235"/>
        <v/>
      </c>
      <c r="AY100" s="632" t="str">
        <f t="shared" si="235"/>
        <v/>
      </c>
      <c r="AZ100" s="631" t="str">
        <f t="shared" si="235"/>
        <v/>
      </c>
      <c r="BA100" s="632" t="str">
        <f t="shared" si="235"/>
        <v/>
      </c>
      <c r="BB100" s="631" t="str">
        <f t="shared" si="235"/>
        <v/>
      </c>
      <c r="BC100" s="632" t="str">
        <f t="shared" si="236"/>
        <v>··</v>
      </c>
      <c r="BD100" s="631" t="str">
        <f t="shared" si="236"/>
        <v>··</v>
      </c>
      <c r="BE100" s="632" t="str">
        <f t="shared" si="232"/>
        <v/>
      </c>
      <c r="BF100" s="631" t="str">
        <f t="shared" si="233"/>
        <v/>
      </c>
      <c r="BG100" s="632" t="str">
        <f t="shared" si="233"/>
        <v/>
      </c>
      <c r="BH100" s="631" t="str">
        <f t="shared" si="233"/>
        <v/>
      </c>
      <c r="BI100" s="632" t="e">
        <f t="shared" si="233"/>
        <v>#N/A</v>
      </c>
      <c r="BJ100" s="544">
        <f t="shared" si="127"/>
        <v>0</v>
      </c>
      <c r="BK100" s="545">
        <f t="shared" si="128"/>
        <v>0</v>
      </c>
      <c r="BL100" s="544">
        <f t="shared" si="129"/>
        <v>0</v>
      </c>
      <c r="BM100" s="545">
        <f t="shared" si="130"/>
        <v>0</v>
      </c>
      <c r="BN100" s="544">
        <f t="shared" si="131"/>
        <v>2</v>
      </c>
      <c r="BO100" s="545">
        <f t="shared" si="132"/>
        <v>3</v>
      </c>
      <c r="BP100" s="544">
        <f t="shared" si="133"/>
        <v>0</v>
      </c>
      <c r="BQ100" s="545">
        <f t="shared" si="134"/>
        <v>0</v>
      </c>
      <c r="BR100" s="544">
        <f t="shared" si="135"/>
        <v>0</v>
      </c>
      <c r="BS100" s="545">
        <f t="shared" si="136"/>
        <v>0</v>
      </c>
      <c r="BT100" s="544">
        <f t="shared" si="137"/>
        <v>0</v>
      </c>
      <c r="BU100" s="545">
        <f t="shared" si="138"/>
        <v>0</v>
      </c>
      <c r="BV100" s="544">
        <f t="shared" si="139"/>
        <v>0</v>
      </c>
      <c r="BW100" s="545">
        <f t="shared" si="140"/>
        <v>5</v>
      </c>
      <c r="BX100" s="544">
        <f t="shared" si="141"/>
        <v>5</v>
      </c>
      <c r="BY100" s="545">
        <f t="shared" si="142"/>
        <v>0</v>
      </c>
      <c r="BZ100" s="544">
        <f t="shared" si="143"/>
        <v>0</v>
      </c>
      <c r="CA100" s="545">
        <f t="shared" si="144"/>
        <v>0</v>
      </c>
      <c r="CB100" s="544">
        <f t="shared" si="145"/>
        <v>0</v>
      </c>
      <c r="CC100" s="546" t="e">
        <f t="shared" si="146"/>
        <v>#N/A</v>
      </c>
      <c r="CD100" s="547">
        <f t="shared" si="147"/>
        <v>5</v>
      </c>
      <c r="CE100" s="548">
        <f t="shared" si="148"/>
        <v>23.8</v>
      </c>
      <c r="CF100" s="547">
        <f t="shared" si="149"/>
        <v>10.1</v>
      </c>
      <c r="CG100" s="548">
        <f t="shared" si="150"/>
        <v>23.5</v>
      </c>
      <c r="CH100" s="547">
        <f t="shared" si="151"/>
        <v>11.1</v>
      </c>
      <c r="CI100" s="548">
        <f t="shared" si="152"/>
        <v>13.2</v>
      </c>
      <c r="CJ100" s="547">
        <f t="shared" si="153"/>
        <v>9.8000000000000007</v>
      </c>
      <c r="CK100" s="548">
        <f t="shared" si="154"/>
        <v>20.3</v>
      </c>
      <c r="CL100" s="547">
        <f t="shared" si="155"/>
        <v>7.6999999999999993</v>
      </c>
      <c r="CM100" s="548">
        <f t="shared" si="156"/>
        <v>25.8</v>
      </c>
      <c r="CN100" s="547">
        <f t="shared" si="157"/>
        <v>7.6999999999999993</v>
      </c>
      <c r="CO100" s="548">
        <f t="shared" si="158"/>
        <v>29.5</v>
      </c>
      <c r="CP100" s="547">
        <f t="shared" si="159"/>
        <v>10.199999999999999</v>
      </c>
      <c r="CQ100" s="548">
        <f t="shared" si="160"/>
        <v>30</v>
      </c>
      <c r="CR100" s="547">
        <f t="shared" si="161"/>
        <v>13.2</v>
      </c>
      <c r="CS100" s="548">
        <f t="shared" si="162"/>
        <v>19.600000000000001</v>
      </c>
      <c r="CT100" s="547">
        <f t="shared" si="163"/>
        <v>11</v>
      </c>
      <c r="CU100" s="548">
        <f t="shared" si="164"/>
        <v>23.4</v>
      </c>
      <c r="CV100" s="547">
        <f t="shared" si="165"/>
        <v>7.5</v>
      </c>
      <c r="CW100" s="548" t="e">
        <f t="shared" si="166"/>
        <v>#N/A</v>
      </c>
      <c r="CX100" s="547">
        <f t="shared" si="167"/>
        <v>3</v>
      </c>
      <c r="CY100" s="548">
        <f t="shared" si="168"/>
        <v>38.799999999999997</v>
      </c>
      <c r="CZ100" s="547">
        <f t="shared" si="169"/>
        <v>8.1</v>
      </c>
      <c r="DA100" s="548">
        <f t="shared" si="170"/>
        <v>30.5</v>
      </c>
      <c r="DB100" s="547">
        <f t="shared" si="171"/>
        <v>9.1</v>
      </c>
      <c r="DC100" s="548">
        <f t="shared" si="172"/>
        <v>18.7</v>
      </c>
      <c r="DD100" s="547">
        <f t="shared" si="173"/>
        <v>7.8000000000000007</v>
      </c>
      <c r="DE100" s="548">
        <f t="shared" si="174"/>
        <v>27.3</v>
      </c>
      <c r="DF100" s="547">
        <f t="shared" si="175"/>
        <v>5.6999999999999993</v>
      </c>
      <c r="DG100" s="548">
        <f t="shared" si="176"/>
        <v>40.799999999999997</v>
      </c>
      <c r="DH100" s="547">
        <f t="shared" si="177"/>
        <v>5.6999999999999993</v>
      </c>
      <c r="DI100" s="548">
        <f t="shared" si="178"/>
        <v>44.5</v>
      </c>
      <c r="DJ100" s="547">
        <f t="shared" si="179"/>
        <v>8.1999999999999993</v>
      </c>
      <c r="DK100" s="548">
        <f t="shared" si="180"/>
        <v>44</v>
      </c>
      <c r="DL100" s="547">
        <f t="shared" si="181"/>
        <v>11.2</v>
      </c>
      <c r="DM100" s="548">
        <f t="shared" si="182"/>
        <v>26.6</v>
      </c>
      <c r="DN100" s="547">
        <f t="shared" si="183"/>
        <v>9</v>
      </c>
      <c r="DO100" s="548">
        <f t="shared" si="184"/>
        <v>36.4</v>
      </c>
      <c r="DP100" s="547">
        <f t="shared" si="185"/>
        <v>5.5</v>
      </c>
      <c r="DQ100" s="548" t="e">
        <f t="shared" si="186"/>
        <v>#N/A</v>
      </c>
      <c r="DR100" s="549">
        <f t="shared" si="187"/>
        <v>12</v>
      </c>
      <c r="DS100" s="550">
        <f t="shared" si="188"/>
        <v>8</v>
      </c>
      <c r="DT100" s="549">
        <f t="shared" si="189"/>
        <v>6</v>
      </c>
      <c r="DU100" s="550">
        <f t="shared" si="190"/>
        <v>8</v>
      </c>
      <c r="DV100" s="549">
        <f t="shared" si="191"/>
        <v>4</v>
      </c>
      <c r="DW100" s="550">
        <f t="shared" si="192"/>
        <v>10</v>
      </c>
      <c r="DX100" s="549">
        <f t="shared" si="193"/>
        <v>3</v>
      </c>
      <c r="DY100" s="550">
        <f t="shared" si="194"/>
        <v>6</v>
      </c>
      <c r="DZ100" s="549">
        <f t="shared" si="195"/>
        <v>2</v>
      </c>
      <c r="EA100" s="550">
        <f t="shared" si="196"/>
        <v>5</v>
      </c>
      <c r="EB100" s="549">
        <f t="shared" si="197"/>
        <v>2</v>
      </c>
      <c r="EC100" s="550">
        <f t="shared" si="198"/>
        <v>3</v>
      </c>
      <c r="ED100" s="549">
        <f t="shared" si="199"/>
        <v>3</v>
      </c>
      <c r="EE100" s="550">
        <f t="shared" si="200"/>
        <v>7</v>
      </c>
      <c r="EF100" s="549">
        <f t="shared" si="201"/>
        <v>5</v>
      </c>
      <c r="EG100" s="550">
        <f t="shared" si="202"/>
        <v>4</v>
      </c>
      <c r="EH100" s="549">
        <f t="shared" si="203"/>
        <v>3</v>
      </c>
      <c r="EI100" s="550">
        <f t="shared" si="204"/>
        <v>4</v>
      </c>
      <c r="EJ100" s="549">
        <f t="shared" si="205"/>
        <v>3</v>
      </c>
      <c r="EK100" s="550" t="e">
        <f t="shared" si="206"/>
        <v>#N/A</v>
      </c>
      <c r="EL100" s="697">
        <f t="shared" si="207"/>
        <v>0</v>
      </c>
      <c r="EM100" s="698">
        <f t="shared" si="208"/>
        <v>0</v>
      </c>
      <c r="EN100" s="699">
        <f t="shared" si="209"/>
        <v>0</v>
      </c>
      <c r="EO100" s="698">
        <f t="shared" si="210"/>
        <v>0</v>
      </c>
      <c r="EP100" s="699">
        <f t="shared" si="211"/>
        <v>0</v>
      </c>
      <c r="EQ100" s="698">
        <f t="shared" si="212"/>
        <v>0</v>
      </c>
      <c r="ER100" s="699">
        <f t="shared" si="213"/>
        <v>0</v>
      </c>
      <c r="ES100" s="698">
        <f t="shared" si="214"/>
        <v>0</v>
      </c>
      <c r="ET100" s="699">
        <f t="shared" si="215"/>
        <v>0</v>
      </c>
      <c r="EU100" s="698">
        <f t="shared" si="216"/>
        <v>0</v>
      </c>
      <c r="EV100" s="699">
        <f t="shared" si="217"/>
        <v>0</v>
      </c>
      <c r="EW100" s="698">
        <f t="shared" si="218"/>
        <v>0</v>
      </c>
      <c r="EX100" s="699">
        <f t="shared" si="219"/>
        <v>0</v>
      </c>
      <c r="EY100" s="698">
        <f t="shared" si="220"/>
        <v>0</v>
      </c>
      <c r="EZ100" s="699">
        <f t="shared" si="221"/>
        <v>0</v>
      </c>
      <c r="FA100" s="698">
        <f t="shared" si="222"/>
        <v>0</v>
      </c>
      <c r="FB100" s="699">
        <f t="shared" si="223"/>
        <v>0</v>
      </c>
      <c r="FC100" s="698">
        <f t="shared" si="224"/>
        <v>0</v>
      </c>
      <c r="FD100" s="699">
        <f t="shared" si="225"/>
        <v>0</v>
      </c>
      <c r="FE100" s="700" t="e">
        <f t="shared" si="226"/>
        <v>#N/A</v>
      </c>
      <c r="FU100" s="1145" t="str">
        <f>Ст.прогноза!C97</f>
        <v>Забайкальская</v>
      </c>
      <c r="FV100" s="1145" t="str">
        <f>Ст.прогноза!D97</f>
        <v>Читинский</v>
      </c>
      <c r="FW100" s="1326" t="str">
        <f t="shared" si="124"/>
        <v>Чита</v>
      </c>
      <c r="FX100" s="1324">
        <v>52.082999999999998</v>
      </c>
      <c r="FY100" s="1325">
        <v>113.483</v>
      </c>
      <c r="FZ100" s="1281">
        <f t="shared" si="227"/>
        <v>20.3</v>
      </c>
      <c r="GA100" s="1281">
        <f t="shared" si="125"/>
        <v>27.3</v>
      </c>
    </row>
    <row r="101" spans="1:183" x14ac:dyDescent="0.25">
      <c r="A101" s="198" t="s">
        <v>2726</v>
      </c>
      <c r="B101" s="225" t="s">
        <v>2549</v>
      </c>
      <c r="C101" s="232" t="s">
        <v>2618</v>
      </c>
      <c r="D101" s="210" t="s">
        <v>2618</v>
      </c>
      <c r="E101" s="210" t="s">
        <v>2618</v>
      </c>
      <c r="F101" s="210" t="s">
        <v>2618</v>
      </c>
      <c r="G101" s="210" t="s">
        <v>2618</v>
      </c>
      <c r="H101" s="210" t="s">
        <v>2618</v>
      </c>
      <c r="I101" s="210" t="s">
        <v>2618</v>
      </c>
      <c r="J101" s="210" t="s">
        <v>2618</v>
      </c>
      <c r="K101" s="210" t="s">
        <v>2618</v>
      </c>
      <c r="L101" s="210" t="s">
        <v>2618</v>
      </c>
      <c r="M101" s="210" t="s">
        <v>2618</v>
      </c>
      <c r="N101" s="210" t="s">
        <v>2618</v>
      </c>
      <c r="O101" s="210" t="s">
        <v>2618</v>
      </c>
      <c r="P101" s="210" t="s">
        <v>2618</v>
      </c>
      <c r="Q101" s="210" t="s">
        <v>2618</v>
      </c>
      <c r="R101" s="210" t="s">
        <v>2618</v>
      </c>
      <c r="S101" s="210" t="s">
        <v>2618</v>
      </c>
      <c r="T101" s="210" t="s">
        <v>2618</v>
      </c>
      <c r="U101" s="210" t="s">
        <v>2618</v>
      </c>
      <c r="V101" s="211" t="s">
        <v>2618</v>
      </c>
      <c r="X101" s="198" t="s">
        <v>2720</v>
      </c>
      <c r="Y101" s="98" t="s">
        <v>772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>
        <v>0</v>
      </c>
      <c r="AF101" s="121">
        <v>0</v>
      </c>
      <c r="AG101" s="121">
        <v>0</v>
      </c>
      <c r="AH101" s="121">
        <v>0</v>
      </c>
      <c r="AI101" s="121">
        <v>0</v>
      </c>
      <c r="AK101" s="1122">
        <f t="shared" si="234"/>
        <v>43683.833333333336</v>
      </c>
      <c r="AM101" s="517">
        <v>101</v>
      </c>
      <c r="AN101" s="543">
        <f>Ст.прогноза!B98</f>
        <v>96</v>
      </c>
      <c r="AO101" s="117" t="str">
        <f>Ст.прогноза!E98</f>
        <v>Могоча</v>
      </c>
      <c r="AP101" s="631" t="str">
        <f t="shared" si="229"/>
        <v/>
      </c>
      <c r="AQ101" s="632" t="str">
        <f t="shared" si="229"/>
        <v/>
      </c>
      <c r="AR101" s="631" t="str">
        <f t="shared" si="229"/>
        <v/>
      </c>
      <c r="AS101" s="632" t="str">
        <f t="shared" si="229"/>
        <v/>
      </c>
      <c r="AT101" s="631" t="str">
        <f t="shared" si="229"/>
        <v/>
      </c>
      <c r="AU101" s="632" t="str">
        <f t="shared" si="229"/>
        <v/>
      </c>
      <c r="AV101" s="631" t="str">
        <f t="shared" si="229"/>
        <v/>
      </c>
      <c r="AW101" s="632" t="str">
        <f t="shared" si="229"/>
        <v/>
      </c>
      <c r="AX101" s="631" t="str">
        <f t="shared" si="235"/>
        <v/>
      </c>
      <c r="AY101" s="632" t="str">
        <f t="shared" si="235"/>
        <v/>
      </c>
      <c r="AZ101" s="631" t="str">
        <f t="shared" si="235"/>
        <v/>
      </c>
      <c r="BA101" s="632" t="str">
        <f t="shared" si="235"/>
        <v>·</v>
      </c>
      <c r="BB101" s="631" t="str">
        <f t="shared" si="235"/>
        <v/>
      </c>
      <c r="BC101" s="632" t="str">
        <f t="shared" si="236"/>
        <v/>
      </c>
      <c r="BD101" s="631" t="str">
        <f t="shared" si="236"/>
        <v/>
      </c>
      <c r="BE101" s="632" t="str">
        <f t="shared" si="232"/>
        <v>·</v>
      </c>
      <c r="BF101" s="631" t="str">
        <f t="shared" si="233"/>
        <v>··</v>
      </c>
      <c r="BG101" s="632" t="str">
        <f t="shared" si="233"/>
        <v>··</v>
      </c>
      <c r="BH101" s="631" t="str">
        <f t="shared" si="233"/>
        <v>··</v>
      </c>
      <c r="BI101" s="632" t="e">
        <f t="shared" si="233"/>
        <v>#N/A</v>
      </c>
      <c r="BJ101" s="544">
        <f t="shared" si="127"/>
        <v>0</v>
      </c>
      <c r="BK101" s="545">
        <f t="shared" si="128"/>
        <v>0</v>
      </c>
      <c r="BL101" s="544">
        <f t="shared" si="129"/>
        <v>0</v>
      </c>
      <c r="BM101" s="545">
        <f t="shared" si="130"/>
        <v>0</v>
      </c>
      <c r="BN101" s="544">
        <f t="shared" si="131"/>
        <v>0</v>
      </c>
      <c r="BO101" s="545">
        <f t="shared" si="132"/>
        <v>0</v>
      </c>
      <c r="BP101" s="544">
        <f t="shared" si="133"/>
        <v>0</v>
      </c>
      <c r="BQ101" s="545">
        <f t="shared" si="134"/>
        <v>0</v>
      </c>
      <c r="BR101" s="544">
        <f t="shared" si="135"/>
        <v>0</v>
      </c>
      <c r="BS101" s="545">
        <f t="shared" si="136"/>
        <v>0</v>
      </c>
      <c r="BT101" s="544">
        <f t="shared" si="137"/>
        <v>0</v>
      </c>
      <c r="BU101" s="545">
        <f t="shared" si="138"/>
        <v>1</v>
      </c>
      <c r="BV101" s="544">
        <f t="shared" si="139"/>
        <v>0</v>
      </c>
      <c r="BW101" s="545">
        <f t="shared" si="140"/>
        <v>0</v>
      </c>
      <c r="BX101" s="544">
        <f t="shared" si="141"/>
        <v>0</v>
      </c>
      <c r="BY101" s="545">
        <f t="shared" si="142"/>
        <v>2</v>
      </c>
      <c r="BZ101" s="544">
        <f t="shared" si="143"/>
        <v>3</v>
      </c>
      <c r="CA101" s="545">
        <f t="shared" si="144"/>
        <v>5</v>
      </c>
      <c r="CB101" s="544">
        <f t="shared" si="145"/>
        <v>5</v>
      </c>
      <c r="CC101" s="546" t="e">
        <f t="shared" si="146"/>
        <v>#N/A</v>
      </c>
      <c r="CD101" s="547">
        <f t="shared" si="147"/>
        <v>3.4000000000000004</v>
      </c>
      <c r="CE101" s="548">
        <f t="shared" si="148"/>
        <v>23.1</v>
      </c>
      <c r="CF101" s="547">
        <f t="shared" si="149"/>
        <v>9.1999999999999993</v>
      </c>
      <c r="CG101" s="548">
        <f t="shared" si="150"/>
        <v>26.5</v>
      </c>
      <c r="CH101" s="547">
        <f t="shared" si="151"/>
        <v>11.6</v>
      </c>
      <c r="CI101" s="548">
        <f t="shared" si="152"/>
        <v>24.2</v>
      </c>
      <c r="CJ101" s="547">
        <f t="shared" si="153"/>
        <v>12</v>
      </c>
      <c r="CK101" s="548">
        <f t="shared" si="154"/>
        <v>29.6</v>
      </c>
      <c r="CL101" s="547">
        <f t="shared" si="155"/>
        <v>13.5</v>
      </c>
      <c r="CM101" s="548">
        <f t="shared" si="156"/>
        <v>25.1</v>
      </c>
      <c r="CN101" s="547">
        <f t="shared" si="157"/>
        <v>8.5</v>
      </c>
      <c r="CO101" s="548">
        <f t="shared" si="158"/>
        <v>29.8</v>
      </c>
      <c r="CP101" s="547">
        <f t="shared" si="159"/>
        <v>8.9</v>
      </c>
      <c r="CQ101" s="548">
        <f t="shared" si="160"/>
        <v>30.6</v>
      </c>
      <c r="CR101" s="547">
        <f t="shared" si="161"/>
        <v>15.3</v>
      </c>
      <c r="CS101" s="548">
        <f t="shared" si="162"/>
        <v>24</v>
      </c>
      <c r="CT101" s="547">
        <f t="shared" si="163"/>
        <v>13</v>
      </c>
      <c r="CU101" s="548">
        <f t="shared" si="164"/>
        <v>17.5</v>
      </c>
      <c r="CV101" s="547">
        <f t="shared" si="165"/>
        <v>12.6</v>
      </c>
      <c r="CW101" s="548" t="e">
        <f t="shared" si="166"/>
        <v>#N/A</v>
      </c>
      <c r="CX101" s="547">
        <f t="shared" si="167"/>
        <v>1.4000000000000004</v>
      </c>
      <c r="CY101" s="548">
        <f t="shared" si="168"/>
        <v>38.1</v>
      </c>
      <c r="CZ101" s="547">
        <f t="shared" si="169"/>
        <v>7.1999999999999993</v>
      </c>
      <c r="DA101" s="548">
        <f t="shared" si="170"/>
        <v>41.5</v>
      </c>
      <c r="DB101" s="547">
        <f t="shared" si="171"/>
        <v>9.6</v>
      </c>
      <c r="DC101" s="548">
        <f t="shared" si="172"/>
        <v>31.2</v>
      </c>
      <c r="DD101" s="547">
        <f t="shared" si="173"/>
        <v>10</v>
      </c>
      <c r="DE101" s="548">
        <f t="shared" si="174"/>
        <v>44.6</v>
      </c>
      <c r="DF101" s="547">
        <f t="shared" si="175"/>
        <v>11.5</v>
      </c>
      <c r="DG101" s="548">
        <f t="shared" si="176"/>
        <v>32.1</v>
      </c>
      <c r="DH101" s="547">
        <f t="shared" si="177"/>
        <v>6.5</v>
      </c>
      <c r="DI101" s="548">
        <f t="shared" si="178"/>
        <v>44.8</v>
      </c>
      <c r="DJ101" s="547">
        <f t="shared" si="179"/>
        <v>6.9</v>
      </c>
      <c r="DK101" s="548">
        <f t="shared" si="180"/>
        <v>45.6</v>
      </c>
      <c r="DL101" s="547">
        <f t="shared" si="181"/>
        <v>13.3</v>
      </c>
      <c r="DM101" s="548">
        <f t="shared" si="182"/>
        <v>31</v>
      </c>
      <c r="DN101" s="547">
        <f t="shared" si="183"/>
        <v>11</v>
      </c>
      <c r="DO101" s="548">
        <f t="shared" si="184"/>
        <v>21.5</v>
      </c>
      <c r="DP101" s="547">
        <f t="shared" si="185"/>
        <v>10.6</v>
      </c>
      <c r="DQ101" s="548" t="e">
        <f t="shared" si="186"/>
        <v>#N/A</v>
      </c>
      <c r="DR101" s="549">
        <f t="shared" si="187"/>
        <v>7</v>
      </c>
      <c r="DS101" s="550">
        <f t="shared" si="188"/>
        <v>6</v>
      </c>
      <c r="DT101" s="549">
        <f t="shared" si="189"/>
        <v>4</v>
      </c>
      <c r="DU101" s="550">
        <f t="shared" si="190"/>
        <v>5</v>
      </c>
      <c r="DV101" s="549">
        <f t="shared" si="191"/>
        <v>4</v>
      </c>
      <c r="DW101" s="550">
        <f t="shared" si="192"/>
        <v>4</v>
      </c>
      <c r="DX101" s="549">
        <f t="shared" si="193"/>
        <v>2</v>
      </c>
      <c r="DY101" s="550">
        <f t="shared" si="194"/>
        <v>2</v>
      </c>
      <c r="DZ101" s="549">
        <f t="shared" si="195"/>
        <v>2</v>
      </c>
      <c r="EA101" s="550">
        <f t="shared" si="196"/>
        <v>3</v>
      </c>
      <c r="EB101" s="549">
        <f t="shared" si="197"/>
        <v>3</v>
      </c>
      <c r="EC101" s="550">
        <f t="shared" si="198"/>
        <v>4</v>
      </c>
      <c r="ED101" s="549">
        <f t="shared" si="199"/>
        <v>2</v>
      </c>
      <c r="EE101" s="550">
        <f t="shared" si="200"/>
        <v>3</v>
      </c>
      <c r="EF101" s="549">
        <f t="shared" si="201"/>
        <v>5</v>
      </c>
      <c r="EG101" s="550">
        <f t="shared" si="202"/>
        <v>7</v>
      </c>
      <c r="EH101" s="549">
        <f t="shared" si="203"/>
        <v>4</v>
      </c>
      <c r="EI101" s="550">
        <f t="shared" si="204"/>
        <v>7</v>
      </c>
      <c r="EJ101" s="549">
        <f t="shared" si="205"/>
        <v>2</v>
      </c>
      <c r="EK101" s="550" t="e">
        <f t="shared" si="206"/>
        <v>#N/A</v>
      </c>
      <c r="EL101" s="697">
        <f t="shared" si="207"/>
        <v>0</v>
      </c>
      <c r="EM101" s="698">
        <f t="shared" si="208"/>
        <v>0</v>
      </c>
      <c r="EN101" s="699">
        <f t="shared" si="209"/>
        <v>0</v>
      </c>
      <c r="EO101" s="698">
        <f t="shared" si="210"/>
        <v>0</v>
      </c>
      <c r="EP101" s="699">
        <f t="shared" si="211"/>
        <v>0</v>
      </c>
      <c r="EQ101" s="698">
        <f t="shared" si="212"/>
        <v>0</v>
      </c>
      <c r="ER101" s="699">
        <f t="shared" si="213"/>
        <v>0</v>
      </c>
      <c r="ES101" s="698">
        <f t="shared" si="214"/>
        <v>0</v>
      </c>
      <c r="ET101" s="699">
        <f t="shared" si="215"/>
        <v>0</v>
      </c>
      <c r="EU101" s="698">
        <f t="shared" si="216"/>
        <v>0</v>
      </c>
      <c r="EV101" s="699">
        <f t="shared" si="217"/>
        <v>0</v>
      </c>
      <c r="EW101" s="698">
        <f t="shared" si="218"/>
        <v>0</v>
      </c>
      <c r="EX101" s="699">
        <f t="shared" si="219"/>
        <v>0</v>
      </c>
      <c r="EY101" s="698">
        <f t="shared" si="220"/>
        <v>0</v>
      </c>
      <c r="EZ101" s="699">
        <f t="shared" si="221"/>
        <v>0</v>
      </c>
      <c r="FA101" s="698">
        <f t="shared" si="222"/>
        <v>0</v>
      </c>
      <c r="FB101" s="699">
        <f t="shared" si="223"/>
        <v>0</v>
      </c>
      <c r="FC101" s="698">
        <f t="shared" si="224"/>
        <v>0</v>
      </c>
      <c r="FD101" s="699">
        <f t="shared" si="225"/>
        <v>0</v>
      </c>
      <c r="FE101" s="700" t="e">
        <f t="shared" si="226"/>
        <v>#N/A</v>
      </c>
      <c r="FU101" s="91" t="str">
        <f>Ст.прогноза!C98</f>
        <v>Забайкальская</v>
      </c>
      <c r="FV101" s="91" t="str">
        <f>Ст.прогноза!D98</f>
        <v>Могочинский</v>
      </c>
      <c r="FW101" s="117" t="str">
        <f t="shared" si="124"/>
        <v>Могоча</v>
      </c>
      <c r="FX101" s="1287">
        <v>53.738300000000002</v>
      </c>
      <c r="FY101" s="1288">
        <v>119.76</v>
      </c>
      <c r="FZ101" s="1281">
        <f t="shared" si="227"/>
        <v>29.6</v>
      </c>
      <c r="GA101" s="1281">
        <f t="shared" si="125"/>
        <v>44.6</v>
      </c>
    </row>
    <row r="102" spans="1:183" ht="15" x14ac:dyDescent="0.25">
      <c r="A102" s="198" t="s">
        <v>2728</v>
      </c>
      <c r="B102" s="226" t="s">
        <v>769</v>
      </c>
      <c r="C102" s="233" t="s">
        <v>2618</v>
      </c>
      <c r="D102" s="202" t="s">
        <v>2618</v>
      </c>
      <c r="E102" s="202" t="s">
        <v>2618</v>
      </c>
      <c r="F102" s="202" t="s">
        <v>2618</v>
      </c>
      <c r="G102" s="202" t="s">
        <v>2618</v>
      </c>
      <c r="H102" s="202" t="s">
        <v>2618</v>
      </c>
      <c r="I102" s="202" t="s">
        <v>2618</v>
      </c>
      <c r="J102" s="202" t="s">
        <v>2618</v>
      </c>
      <c r="K102" s="202" t="s">
        <v>2618</v>
      </c>
      <c r="L102" s="202" t="s">
        <v>2618</v>
      </c>
      <c r="M102" s="202" t="s">
        <v>2631</v>
      </c>
      <c r="N102" s="202" t="s">
        <v>2632</v>
      </c>
      <c r="O102" s="202" t="s">
        <v>2618</v>
      </c>
      <c r="P102" s="202" t="s">
        <v>2632</v>
      </c>
      <c r="Q102" s="202" t="s">
        <v>2631</v>
      </c>
      <c r="R102" s="202" t="s">
        <v>2618</v>
      </c>
      <c r="S102" s="202" t="s">
        <v>2618</v>
      </c>
      <c r="T102" s="202" t="s">
        <v>2632</v>
      </c>
      <c r="U102" s="202" t="s">
        <v>773</v>
      </c>
      <c r="V102" s="203" t="s">
        <v>2631</v>
      </c>
      <c r="X102" s="198" t="s">
        <v>2722</v>
      </c>
      <c r="Y102" s="107" t="s">
        <v>769</v>
      </c>
      <c r="Z102" s="195" t="s">
        <v>2618</v>
      </c>
      <c r="AA102" s="195" t="s">
        <v>2618</v>
      </c>
      <c r="AB102" s="195" t="s">
        <v>2618</v>
      </c>
      <c r="AC102" s="195" t="s">
        <v>2618</v>
      </c>
      <c r="AD102" s="195" t="s">
        <v>2618</v>
      </c>
      <c r="AE102" s="195" t="s">
        <v>2632</v>
      </c>
      <c r="AF102" s="195" t="s">
        <v>2632</v>
      </c>
      <c r="AG102" s="195" t="s">
        <v>2631</v>
      </c>
      <c r="AH102" s="195" t="s">
        <v>2632</v>
      </c>
      <c r="AI102" s="195" t="s">
        <v>773</v>
      </c>
      <c r="AK102" s="1122">
        <f t="shared" si="234"/>
        <v>43683.833333333336</v>
      </c>
      <c r="AM102" s="517">
        <v>102</v>
      </c>
      <c r="AN102" s="543">
        <f>Ст.прогноза!B99</f>
        <v>97</v>
      </c>
      <c r="AO102" s="117" t="str">
        <f>Ст.прогноза!E99</f>
        <v>Борзя</v>
      </c>
      <c r="AP102" s="631" t="str">
        <f t="shared" si="229"/>
        <v>·</v>
      </c>
      <c r="AQ102" s="632" t="str">
        <f t="shared" si="229"/>
        <v>··</v>
      </c>
      <c r="AR102" s="631" t="str">
        <f t="shared" si="229"/>
        <v>··</v>
      </c>
      <c r="AS102" s="632" t="str">
        <f t="shared" si="229"/>
        <v>··</v>
      </c>
      <c r="AT102" s="631" t="str">
        <f t="shared" si="229"/>
        <v>···</v>
      </c>
      <c r="AU102" s="632" t="str">
        <f t="shared" si="229"/>
        <v>··</v>
      </c>
      <c r="AV102" s="631" t="str">
        <f t="shared" si="229"/>
        <v/>
      </c>
      <c r="AW102" s="632" t="str">
        <f t="shared" si="229"/>
        <v>·</v>
      </c>
      <c r="AX102" s="631" t="str">
        <f t="shared" si="235"/>
        <v/>
      </c>
      <c r="AY102" s="632" t="str">
        <f t="shared" si="235"/>
        <v>··</v>
      </c>
      <c r="AZ102" s="631" t="str">
        <f t="shared" si="235"/>
        <v/>
      </c>
      <c r="BA102" s="632" t="str">
        <f t="shared" si="235"/>
        <v/>
      </c>
      <c r="BB102" s="631" t="str">
        <f t="shared" si="235"/>
        <v/>
      </c>
      <c r="BC102" s="632" t="str">
        <f t="shared" si="236"/>
        <v/>
      </c>
      <c r="BD102" s="631" t="str">
        <f t="shared" si="236"/>
        <v/>
      </c>
      <c r="BE102" s="632" t="str">
        <f t="shared" si="232"/>
        <v>···</v>
      </c>
      <c r="BF102" s="631" t="str">
        <f t="shared" si="233"/>
        <v>···</v>
      </c>
      <c r="BG102" s="632" t="str">
        <f t="shared" si="233"/>
        <v>··</v>
      </c>
      <c r="BH102" s="631" t="str">
        <f t="shared" si="233"/>
        <v/>
      </c>
      <c r="BI102" s="632" t="e">
        <f t="shared" si="233"/>
        <v>#N/A</v>
      </c>
      <c r="BJ102" s="544">
        <f t="shared" si="127"/>
        <v>2</v>
      </c>
      <c r="BK102" s="545">
        <f t="shared" si="128"/>
        <v>10</v>
      </c>
      <c r="BL102" s="544">
        <f t="shared" si="129"/>
        <v>3</v>
      </c>
      <c r="BM102" s="545">
        <f t="shared" si="130"/>
        <v>10</v>
      </c>
      <c r="BN102" s="544">
        <f t="shared" si="131"/>
        <v>20</v>
      </c>
      <c r="BO102" s="545">
        <f t="shared" si="132"/>
        <v>5</v>
      </c>
      <c r="BP102" s="544">
        <f t="shared" si="133"/>
        <v>0</v>
      </c>
      <c r="BQ102" s="545">
        <f t="shared" si="134"/>
        <v>2</v>
      </c>
      <c r="BR102" s="544">
        <f t="shared" si="135"/>
        <v>0</v>
      </c>
      <c r="BS102" s="545">
        <f t="shared" si="136"/>
        <v>3</v>
      </c>
      <c r="BT102" s="544">
        <f t="shared" si="137"/>
        <v>0</v>
      </c>
      <c r="BU102" s="545">
        <f t="shared" si="138"/>
        <v>0</v>
      </c>
      <c r="BV102" s="544">
        <f t="shared" si="139"/>
        <v>0</v>
      </c>
      <c r="BW102" s="545">
        <f t="shared" si="140"/>
        <v>0</v>
      </c>
      <c r="BX102" s="544">
        <f t="shared" si="141"/>
        <v>0</v>
      </c>
      <c r="BY102" s="545">
        <f t="shared" si="142"/>
        <v>20</v>
      </c>
      <c r="BZ102" s="544">
        <f t="shared" si="143"/>
        <v>20</v>
      </c>
      <c r="CA102" s="545">
        <f t="shared" si="144"/>
        <v>10</v>
      </c>
      <c r="CB102" s="544">
        <f t="shared" si="145"/>
        <v>0</v>
      </c>
      <c r="CC102" s="546" t="e">
        <f t="shared" si="146"/>
        <v>#N/A</v>
      </c>
      <c r="CD102" s="547">
        <f t="shared" si="147"/>
        <v>11.9</v>
      </c>
      <c r="CE102" s="548">
        <f t="shared" si="148"/>
        <v>11.6</v>
      </c>
      <c r="CF102" s="547">
        <f t="shared" si="149"/>
        <v>12.2</v>
      </c>
      <c r="CG102" s="548">
        <f t="shared" si="150"/>
        <v>12.7</v>
      </c>
      <c r="CH102" s="547">
        <f t="shared" si="151"/>
        <v>11.2</v>
      </c>
      <c r="CI102" s="548">
        <f t="shared" si="152"/>
        <v>18.8</v>
      </c>
      <c r="CJ102" s="547">
        <f t="shared" si="153"/>
        <v>8.5</v>
      </c>
      <c r="CK102" s="548">
        <f t="shared" si="154"/>
        <v>20.100000000000001</v>
      </c>
      <c r="CL102" s="547">
        <f t="shared" si="155"/>
        <v>13</v>
      </c>
      <c r="CM102" s="548">
        <f t="shared" si="156"/>
        <v>20.5</v>
      </c>
      <c r="CN102" s="547">
        <f t="shared" si="157"/>
        <v>9.6</v>
      </c>
      <c r="CO102" s="548">
        <f t="shared" si="158"/>
        <v>27.7</v>
      </c>
      <c r="CP102" s="547">
        <f t="shared" si="159"/>
        <v>12.1</v>
      </c>
      <c r="CQ102" s="548">
        <f t="shared" si="160"/>
        <v>28.5</v>
      </c>
      <c r="CR102" s="547">
        <f t="shared" si="161"/>
        <v>14.100000000000001</v>
      </c>
      <c r="CS102" s="548">
        <f t="shared" si="162"/>
        <v>21.8</v>
      </c>
      <c r="CT102" s="547">
        <f t="shared" si="163"/>
        <v>14.3</v>
      </c>
      <c r="CU102" s="548">
        <f t="shared" si="164"/>
        <v>20.2</v>
      </c>
      <c r="CV102" s="547">
        <f t="shared" si="165"/>
        <v>9.1999999999999993</v>
      </c>
      <c r="CW102" s="548" t="e">
        <f t="shared" si="166"/>
        <v>#N/A</v>
      </c>
      <c r="CX102" s="547">
        <f t="shared" si="167"/>
        <v>9.9</v>
      </c>
      <c r="CY102" s="548">
        <f t="shared" si="168"/>
        <v>15.6</v>
      </c>
      <c r="CZ102" s="547">
        <f t="shared" si="169"/>
        <v>10.199999999999999</v>
      </c>
      <c r="DA102" s="548">
        <f t="shared" si="170"/>
        <v>16.7</v>
      </c>
      <c r="DB102" s="547">
        <f t="shared" si="171"/>
        <v>9.1999999999999993</v>
      </c>
      <c r="DC102" s="548">
        <f t="shared" si="172"/>
        <v>31.8</v>
      </c>
      <c r="DD102" s="547">
        <f t="shared" si="173"/>
        <v>6.5</v>
      </c>
      <c r="DE102" s="548">
        <f t="shared" si="174"/>
        <v>24.1</v>
      </c>
      <c r="DF102" s="547">
        <f t="shared" si="175"/>
        <v>11</v>
      </c>
      <c r="DG102" s="548">
        <f t="shared" si="176"/>
        <v>26.5</v>
      </c>
      <c r="DH102" s="547">
        <f t="shared" si="177"/>
        <v>7.6</v>
      </c>
      <c r="DI102" s="548">
        <f t="shared" si="178"/>
        <v>42.7</v>
      </c>
      <c r="DJ102" s="547">
        <f t="shared" si="179"/>
        <v>10.1</v>
      </c>
      <c r="DK102" s="548">
        <f t="shared" si="180"/>
        <v>43.4</v>
      </c>
      <c r="DL102" s="547">
        <f t="shared" si="181"/>
        <v>12.100000000000001</v>
      </c>
      <c r="DM102" s="548">
        <f t="shared" si="182"/>
        <v>25.8</v>
      </c>
      <c r="DN102" s="547">
        <f t="shared" si="183"/>
        <v>12.3</v>
      </c>
      <c r="DO102" s="548">
        <f t="shared" si="184"/>
        <v>24.2</v>
      </c>
      <c r="DP102" s="547">
        <f t="shared" si="185"/>
        <v>7.1999999999999993</v>
      </c>
      <c r="DQ102" s="548" t="e">
        <f t="shared" si="186"/>
        <v>#N/A</v>
      </c>
      <c r="DR102" s="549">
        <f t="shared" si="187"/>
        <v>18</v>
      </c>
      <c r="DS102" s="550">
        <f t="shared" si="188"/>
        <v>19</v>
      </c>
      <c r="DT102" s="549">
        <f t="shared" si="189"/>
        <v>17</v>
      </c>
      <c r="DU102" s="550">
        <f t="shared" si="190"/>
        <v>18</v>
      </c>
      <c r="DV102" s="549">
        <f t="shared" si="191"/>
        <v>14</v>
      </c>
      <c r="DW102" s="550">
        <f t="shared" si="192"/>
        <v>10</v>
      </c>
      <c r="DX102" s="549">
        <f t="shared" si="193"/>
        <v>8</v>
      </c>
      <c r="DY102" s="550">
        <f t="shared" si="194"/>
        <v>5</v>
      </c>
      <c r="DZ102" s="549">
        <f t="shared" si="195"/>
        <v>7</v>
      </c>
      <c r="EA102" s="550">
        <f t="shared" si="196"/>
        <v>5</v>
      </c>
      <c r="EB102" s="549">
        <f t="shared" si="197"/>
        <v>4</v>
      </c>
      <c r="EC102" s="550">
        <f t="shared" si="198"/>
        <v>5</v>
      </c>
      <c r="ED102" s="549">
        <f t="shared" si="199"/>
        <v>4</v>
      </c>
      <c r="EE102" s="550">
        <f t="shared" si="200"/>
        <v>8</v>
      </c>
      <c r="EF102" s="549">
        <f t="shared" si="201"/>
        <v>8</v>
      </c>
      <c r="EG102" s="550">
        <f t="shared" si="202"/>
        <v>7</v>
      </c>
      <c r="EH102" s="549">
        <f t="shared" si="203"/>
        <v>10</v>
      </c>
      <c r="EI102" s="550">
        <f t="shared" si="204"/>
        <v>6</v>
      </c>
      <c r="EJ102" s="549">
        <f t="shared" si="205"/>
        <v>3</v>
      </c>
      <c r="EK102" s="550" t="e">
        <f t="shared" si="206"/>
        <v>#N/A</v>
      </c>
      <c r="EL102" s="697">
        <f t="shared" si="207"/>
        <v>0</v>
      </c>
      <c r="EM102" s="698">
        <f t="shared" si="208"/>
        <v>0</v>
      </c>
      <c r="EN102" s="699">
        <f t="shared" si="209"/>
        <v>0</v>
      </c>
      <c r="EO102" s="698">
        <f t="shared" si="210"/>
        <v>0</v>
      </c>
      <c r="EP102" s="699">
        <f t="shared" si="211"/>
        <v>0</v>
      </c>
      <c r="EQ102" s="698">
        <f t="shared" si="212"/>
        <v>0</v>
      </c>
      <c r="ER102" s="699">
        <f t="shared" si="213"/>
        <v>0</v>
      </c>
      <c r="ES102" s="698">
        <f t="shared" si="214"/>
        <v>0</v>
      </c>
      <c r="ET102" s="699">
        <f t="shared" si="215"/>
        <v>0</v>
      </c>
      <c r="EU102" s="698">
        <f t="shared" si="216"/>
        <v>0</v>
      </c>
      <c r="EV102" s="699">
        <f t="shared" si="217"/>
        <v>0</v>
      </c>
      <c r="EW102" s="698">
        <f t="shared" si="218"/>
        <v>0</v>
      </c>
      <c r="EX102" s="699">
        <f t="shared" si="219"/>
        <v>0</v>
      </c>
      <c r="EY102" s="698">
        <f t="shared" si="220"/>
        <v>0</v>
      </c>
      <c r="EZ102" s="699">
        <f t="shared" si="221"/>
        <v>0</v>
      </c>
      <c r="FA102" s="698">
        <f t="shared" si="222"/>
        <v>0</v>
      </c>
      <c r="FB102" s="699">
        <f t="shared" si="223"/>
        <v>0</v>
      </c>
      <c r="FC102" s="698">
        <f t="shared" si="224"/>
        <v>0</v>
      </c>
      <c r="FD102" s="699">
        <f t="shared" si="225"/>
        <v>0</v>
      </c>
      <c r="FE102" s="700" t="e">
        <f t="shared" si="226"/>
        <v>#N/A</v>
      </c>
      <c r="FU102" s="91" t="str">
        <f>Ст.прогноза!C99</f>
        <v>Забайкальская</v>
      </c>
      <c r="FV102" s="91" t="str">
        <f>Ст.прогноза!D99</f>
        <v>Борзинский</v>
      </c>
      <c r="FW102" s="117" t="str">
        <f t="shared" ref="FW102:FW118" si="237">AO102</f>
        <v>Борзя</v>
      </c>
      <c r="FX102" s="1287">
        <v>50.389800000000001</v>
      </c>
      <c r="FY102" s="1288">
        <v>116.51</v>
      </c>
      <c r="FZ102" s="1281">
        <f t="shared" si="227"/>
        <v>20.100000000000001</v>
      </c>
      <c r="GA102" s="1281">
        <f t="shared" ref="GA102:GA118" si="238">INDEX(CX102:DQ102,,$FN$6)</f>
        <v>24.1</v>
      </c>
    </row>
    <row r="103" spans="1:183" x14ac:dyDescent="0.25">
      <c r="A103" s="198" t="s">
        <v>2729</v>
      </c>
      <c r="B103" s="226" t="s">
        <v>2551</v>
      </c>
      <c r="C103" s="234">
        <v>0</v>
      </c>
      <c r="D103" s="204">
        <v>0</v>
      </c>
      <c r="E103" s="204">
        <v>0</v>
      </c>
      <c r="F103" s="204">
        <v>0</v>
      </c>
      <c r="G103" s="204">
        <v>0</v>
      </c>
      <c r="H103" s="204">
        <v>0</v>
      </c>
      <c r="I103" s="204">
        <v>0</v>
      </c>
      <c r="J103" s="204">
        <v>0</v>
      </c>
      <c r="K103" s="204">
        <v>0</v>
      </c>
      <c r="L103" s="204">
        <v>0</v>
      </c>
      <c r="M103" s="204">
        <v>1</v>
      </c>
      <c r="N103" s="204">
        <v>3</v>
      </c>
      <c r="O103" s="204">
        <v>0</v>
      </c>
      <c r="P103" s="204">
        <v>5</v>
      </c>
      <c r="Q103" s="204">
        <v>1</v>
      </c>
      <c r="R103" s="204">
        <v>0</v>
      </c>
      <c r="S103" s="204">
        <v>0</v>
      </c>
      <c r="T103" s="204">
        <v>5</v>
      </c>
      <c r="U103" s="204">
        <v>20</v>
      </c>
      <c r="V103" s="205">
        <v>2</v>
      </c>
      <c r="X103" s="198" t="s">
        <v>2725</v>
      </c>
      <c r="Y103" s="91" t="s">
        <v>2551</v>
      </c>
      <c r="Z103" s="109">
        <v>0</v>
      </c>
      <c r="AA103" s="109">
        <v>0</v>
      </c>
      <c r="AB103" s="109">
        <v>0</v>
      </c>
      <c r="AC103" s="109">
        <v>0</v>
      </c>
      <c r="AD103" s="109">
        <v>0</v>
      </c>
      <c r="AE103" s="109">
        <v>3</v>
      </c>
      <c r="AF103" s="109">
        <v>5</v>
      </c>
      <c r="AG103" s="109">
        <v>1</v>
      </c>
      <c r="AH103" s="109">
        <v>5</v>
      </c>
      <c r="AI103" s="109">
        <v>20</v>
      </c>
      <c r="AK103" s="1122">
        <f t="shared" si="234"/>
        <v>43683.833333333336</v>
      </c>
      <c r="AM103" s="517">
        <v>103</v>
      </c>
      <c r="AN103" s="543">
        <f>Ст.прогноза!B100</f>
        <v>98</v>
      </c>
      <c r="AO103" s="117" t="str">
        <f>Ст.прогноза!E100</f>
        <v>Свободный</v>
      </c>
      <c r="AP103" s="631" t="str">
        <f t="shared" si="229"/>
        <v/>
      </c>
      <c r="AQ103" s="632" t="str">
        <f t="shared" si="229"/>
        <v/>
      </c>
      <c r="AR103" s="631" t="str">
        <f t="shared" si="229"/>
        <v/>
      </c>
      <c r="AS103" s="632" t="str">
        <f t="shared" si="229"/>
        <v/>
      </c>
      <c r="AT103" s="631" t="str">
        <f t="shared" si="229"/>
        <v/>
      </c>
      <c r="AU103" s="632" t="str">
        <f t="shared" si="229"/>
        <v/>
      </c>
      <c r="AV103" s="631" t="str">
        <f t="shared" si="229"/>
        <v>·</v>
      </c>
      <c r="AW103" s="632" t="str">
        <f t="shared" si="229"/>
        <v>·</v>
      </c>
      <c r="AX103" s="631" t="str">
        <f t="shared" si="235"/>
        <v/>
      </c>
      <c r="AY103" s="632" t="str">
        <f t="shared" si="235"/>
        <v/>
      </c>
      <c r="AZ103" s="631" t="str">
        <f t="shared" si="235"/>
        <v>·</v>
      </c>
      <c r="BA103" s="632" t="str">
        <f t="shared" si="235"/>
        <v>··</v>
      </c>
      <c r="BB103" s="631" t="str">
        <f t="shared" si="235"/>
        <v/>
      </c>
      <c r="BC103" s="632" t="str">
        <f t="shared" si="236"/>
        <v/>
      </c>
      <c r="BD103" s="631" t="str">
        <f t="shared" si="236"/>
        <v/>
      </c>
      <c r="BE103" s="632" t="str">
        <f t="shared" si="232"/>
        <v/>
      </c>
      <c r="BF103" s="631" t="str">
        <f t="shared" si="233"/>
        <v/>
      </c>
      <c r="BG103" s="632" t="str">
        <f t="shared" si="233"/>
        <v/>
      </c>
      <c r="BH103" s="631" t="str">
        <f t="shared" si="233"/>
        <v/>
      </c>
      <c r="BI103" s="632" t="e">
        <f t="shared" si="233"/>
        <v>#N/A</v>
      </c>
      <c r="BJ103" s="544">
        <f t="shared" si="127"/>
        <v>0</v>
      </c>
      <c r="BK103" s="545">
        <f t="shared" si="128"/>
        <v>0</v>
      </c>
      <c r="BL103" s="544">
        <f t="shared" si="129"/>
        <v>0</v>
      </c>
      <c r="BM103" s="545">
        <f t="shared" si="130"/>
        <v>0</v>
      </c>
      <c r="BN103" s="544">
        <f t="shared" si="131"/>
        <v>0</v>
      </c>
      <c r="BO103" s="545">
        <f t="shared" si="132"/>
        <v>0</v>
      </c>
      <c r="BP103" s="544">
        <f t="shared" si="133"/>
        <v>1</v>
      </c>
      <c r="BQ103" s="545">
        <f t="shared" si="134"/>
        <v>2</v>
      </c>
      <c r="BR103" s="544">
        <f t="shared" si="135"/>
        <v>0</v>
      </c>
      <c r="BS103" s="545">
        <f t="shared" si="136"/>
        <v>0</v>
      </c>
      <c r="BT103" s="544">
        <f t="shared" si="137"/>
        <v>2</v>
      </c>
      <c r="BU103" s="545">
        <f t="shared" si="138"/>
        <v>10</v>
      </c>
      <c r="BV103" s="544">
        <f t="shared" si="139"/>
        <v>0</v>
      </c>
      <c r="BW103" s="545">
        <f t="shared" si="140"/>
        <v>0</v>
      </c>
      <c r="BX103" s="544">
        <f t="shared" si="141"/>
        <v>0</v>
      </c>
      <c r="BY103" s="545">
        <f t="shared" si="142"/>
        <v>0</v>
      </c>
      <c r="BZ103" s="544">
        <f t="shared" si="143"/>
        <v>0</v>
      </c>
      <c r="CA103" s="545">
        <f t="shared" si="144"/>
        <v>0</v>
      </c>
      <c r="CB103" s="544">
        <f t="shared" si="145"/>
        <v>0</v>
      </c>
      <c r="CC103" s="546" t="e">
        <f t="shared" si="146"/>
        <v>#N/A</v>
      </c>
      <c r="CD103" s="547">
        <f t="shared" si="147"/>
        <v>14.4</v>
      </c>
      <c r="CE103" s="548">
        <f t="shared" si="148"/>
        <v>23.8</v>
      </c>
      <c r="CF103" s="547">
        <f t="shared" si="149"/>
        <v>13.9</v>
      </c>
      <c r="CG103" s="548">
        <f t="shared" si="150"/>
        <v>27.4</v>
      </c>
      <c r="CH103" s="547">
        <f t="shared" si="151"/>
        <v>14.5</v>
      </c>
      <c r="CI103" s="548">
        <f t="shared" si="152"/>
        <v>24.6</v>
      </c>
      <c r="CJ103" s="547">
        <f t="shared" si="153"/>
        <v>17.5</v>
      </c>
      <c r="CK103" s="548">
        <f t="shared" si="154"/>
        <v>22</v>
      </c>
      <c r="CL103" s="547">
        <f t="shared" si="155"/>
        <v>8.9</v>
      </c>
      <c r="CM103" s="548">
        <f t="shared" si="156"/>
        <v>26.2</v>
      </c>
      <c r="CN103" s="547">
        <f t="shared" si="157"/>
        <v>16.3</v>
      </c>
      <c r="CO103" s="548">
        <f t="shared" si="158"/>
        <v>24.4</v>
      </c>
      <c r="CP103" s="547">
        <f t="shared" si="159"/>
        <v>10.9</v>
      </c>
      <c r="CQ103" s="548">
        <f t="shared" si="160"/>
        <v>27.7</v>
      </c>
      <c r="CR103" s="547">
        <f t="shared" si="161"/>
        <v>9.5</v>
      </c>
      <c r="CS103" s="548">
        <f t="shared" si="162"/>
        <v>27.5</v>
      </c>
      <c r="CT103" s="547">
        <f t="shared" si="163"/>
        <v>14.5</v>
      </c>
      <c r="CU103" s="548">
        <f t="shared" si="164"/>
        <v>22.6</v>
      </c>
      <c r="CV103" s="547">
        <f t="shared" si="165"/>
        <v>16.600000000000001</v>
      </c>
      <c r="CW103" s="548" t="e">
        <f t="shared" si="166"/>
        <v>#N/A</v>
      </c>
      <c r="CX103" s="547">
        <f t="shared" si="167"/>
        <v>12.4</v>
      </c>
      <c r="CY103" s="548">
        <f t="shared" si="168"/>
        <v>30.8</v>
      </c>
      <c r="CZ103" s="547">
        <f t="shared" si="169"/>
        <v>11.9</v>
      </c>
      <c r="DA103" s="548">
        <f t="shared" si="170"/>
        <v>42.4</v>
      </c>
      <c r="DB103" s="547">
        <f t="shared" si="171"/>
        <v>12.5</v>
      </c>
      <c r="DC103" s="548">
        <f t="shared" si="172"/>
        <v>31.6</v>
      </c>
      <c r="DD103" s="547">
        <f t="shared" si="173"/>
        <v>15.5</v>
      </c>
      <c r="DE103" s="548">
        <f t="shared" si="174"/>
        <v>36</v>
      </c>
      <c r="DF103" s="547">
        <f t="shared" si="175"/>
        <v>6.9</v>
      </c>
      <c r="DG103" s="548">
        <f t="shared" si="176"/>
        <v>39.200000000000003</v>
      </c>
      <c r="DH103" s="547">
        <f t="shared" si="177"/>
        <v>14.3</v>
      </c>
      <c r="DI103" s="548">
        <f t="shared" si="178"/>
        <v>28.4</v>
      </c>
      <c r="DJ103" s="547">
        <f t="shared" si="179"/>
        <v>8.9</v>
      </c>
      <c r="DK103" s="548">
        <f t="shared" si="180"/>
        <v>42.7</v>
      </c>
      <c r="DL103" s="547">
        <f t="shared" si="181"/>
        <v>7.5</v>
      </c>
      <c r="DM103" s="548">
        <f t="shared" si="182"/>
        <v>42.5</v>
      </c>
      <c r="DN103" s="547">
        <f t="shared" si="183"/>
        <v>12.5</v>
      </c>
      <c r="DO103" s="548">
        <f t="shared" si="184"/>
        <v>29.6</v>
      </c>
      <c r="DP103" s="547">
        <f t="shared" si="185"/>
        <v>14.600000000000001</v>
      </c>
      <c r="DQ103" s="548" t="e">
        <f t="shared" si="186"/>
        <v>#N/A</v>
      </c>
      <c r="DR103" s="549">
        <f t="shared" si="187"/>
        <v>10</v>
      </c>
      <c r="DS103" s="550">
        <f t="shared" si="188"/>
        <v>8</v>
      </c>
      <c r="DT103" s="549">
        <f t="shared" si="189"/>
        <v>6</v>
      </c>
      <c r="DU103" s="550">
        <f t="shared" si="190"/>
        <v>6</v>
      </c>
      <c r="DV103" s="549">
        <f t="shared" si="191"/>
        <v>5</v>
      </c>
      <c r="DW103" s="550">
        <f t="shared" si="192"/>
        <v>3</v>
      </c>
      <c r="DX103" s="549">
        <f t="shared" si="193"/>
        <v>7</v>
      </c>
      <c r="DY103" s="550">
        <f t="shared" si="194"/>
        <v>7</v>
      </c>
      <c r="DZ103" s="549">
        <f t="shared" si="195"/>
        <v>5</v>
      </c>
      <c r="EA103" s="550">
        <f t="shared" si="196"/>
        <v>5</v>
      </c>
      <c r="EB103" s="549">
        <f t="shared" si="197"/>
        <v>5</v>
      </c>
      <c r="EC103" s="550">
        <f t="shared" si="198"/>
        <v>5</v>
      </c>
      <c r="ED103" s="549">
        <f t="shared" si="199"/>
        <v>5</v>
      </c>
      <c r="EE103" s="550">
        <f t="shared" si="200"/>
        <v>6</v>
      </c>
      <c r="EF103" s="549">
        <f t="shared" si="201"/>
        <v>5</v>
      </c>
      <c r="EG103" s="550">
        <f t="shared" si="202"/>
        <v>4</v>
      </c>
      <c r="EH103" s="549">
        <f t="shared" si="203"/>
        <v>8</v>
      </c>
      <c r="EI103" s="550">
        <f t="shared" si="204"/>
        <v>9</v>
      </c>
      <c r="EJ103" s="549">
        <f t="shared" si="205"/>
        <v>9</v>
      </c>
      <c r="EK103" s="550" t="e">
        <f t="shared" si="206"/>
        <v>#N/A</v>
      </c>
      <c r="EL103" s="697">
        <f t="shared" si="207"/>
        <v>0</v>
      </c>
      <c r="EM103" s="698">
        <f t="shared" si="208"/>
        <v>0</v>
      </c>
      <c r="EN103" s="699">
        <f t="shared" si="209"/>
        <v>0</v>
      </c>
      <c r="EO103" s="698">
        <f t="shared" si="210"/>
        <v>0</v>
      </c>
      <c r="EP103" s="699">
        <f t="shared" si="211"/>
        <v>0</v>
      </c>
      <c r="EQ103" s="698">
        <f t="shared" si="212"/>
        <v>0</v>
      </c>
      <c r="ER103" s="699">
        <f t="shared" si="213"/>
        <v>0</v>
      </c>
      <c r="ES103" s="698">
        <f t="shared" si="214"/>
        <v>0</v>
      </c>
      <c r="ET103" s="699">
        <f t="shared" si="215"/>
        <v>0</v>
      </c>
      <c r="EU103" s="698">
        <f t="shared" si="216"/>
        <v>0</v>
      </c>
      <c r="EV103" s="699">
        <f t="shared" si="217"/>
        <v>0</v>
      </c>
      <c r="EW103" s="698">
        <f t="shared" si="218"/>
        <v>0</v>
      </c>
      <c r="EX103" s="699">
        <f t="shared" si="219"/>
        <v>0</v>
      </c>
      <c r="EY103" s="698">
        <f t="shared" si="220"/>
        <v>0</v>
      </c>
      <c r="EZ103" s="699">
        <f t="shared" si="221"/>
        <v>0</v>
      </c>
      <c r="FA103" s="698">
        <f t="shared" si="222"/>
        <v>0</v>
      </c>
      <c r="FB103" s="699">
        <f t="shared" si="223"/>
        <v>0</v>
      </c>
      <c r="FC103" s="698">
        <f t="shared" si="224"/>
        <v>0</v>
      </c>
      <c r="FD103" s="699">
        <f t="shared" si="225"/>
        <v>0</v>
      </c>
      <c r="FE103" s="700" t="e">
        <f t="shared" si="226"/>
        <v>#N/A</v>
      </c>
      <c r="FU103" s="91" t="str">
        <f>Ст.прогноза!C100</f>
        <v>Забайкальская</v>
      </c>
      <c r="FV103" s="91" t="str">
        <f>Ст.прогноза!D100</f>
        <v>Свободненский</v>
      </c>
      <c r="FW103" s="117" t="str">
        <f t="shared" si="237"/>
        <v>Свободный</v>
      </c>
      <c r="FX103" s="1287">
        <v>51.392400000000002</v>
      </c>
      <c r="FY103" s="1288">
        <v>128.13</v>
      </c>
      <c r="FZ103" s="1281">
        <f t="shared" si="227"/>
        <v>22</v>
      </c>
      <c r="GA103" s="1281">
        <f t="shared" si="238"/>
        <v>36</v>
      </c>
    </row>
    <row r="104" spans="1:183" x14ac:dyDescent="0.25">
      <c r="A104" s="198" t="s">
        <v>2730</v>
      </c>
      <c r="B104" s="227" t="s">
        <v>884</v>
      </c>
      <c r="C104" s="235">
        <v>999.2</v>
      </c>
      <c r="D104" s="206">
        <v>1000.7</v>
      </c>
      <c r="E104" s="206">
        <v>1001.85</v>
      </c>
      <c r="F104" s="206">
        <v>1004.25</v>
      </c>
      <c r="G104" s="206">
        <v>1006.15</v>
      </c>
      <c r="H104" s="206">
        <v>1004.95</v>
      </c>
      <c r="I104" s="206">
        <v>1005.05</v>
      </c>
      <c r="J104" s="206">
        <v>1006.4</v>
      </c>
      <c r="K104" s="206">
        <v>1007.1500000000001</v>
      </c>
      <c r="L104" s="206">
        <v>1009</v>
      </c>
      <c r="M104" s="206">
        <v>1011.1500000000001</v>
      </c>
      <c r="N104" s="206">
        <v>1009.7</v>
      </c>
      <c r="O104" s="206">
        <v>1006.75</v>
      </c>
      <c r="P104" s="206">
        <v>1005.45</v>
      </c>
      <c r="Q104" s="206">
        <v>1006.55</v>
      </c>
      <c r="R104" s="206">
        <v>1010.5</v>
      </c>
      <c r="S104" s="206">
        <v>1011.35</v>
      </c>
      <c r="T104" s="206">
        <v>1003.8499999999999</v>
      </c>
      <c r="U104" s="206">
        <v>995.75</v>
      </c>
      <c r="V104" s="207">
        <v>993.65000000000009</v>
      </c>
      <c r="X104" s="198" t="s">
        <v>2727</v>
      </c>
      <c r="Y104" s="238" t="s">
        <v>705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2</v>
      </c>
      <c r="AG104" s="127">
        <v>0</v>
      </c>
      <c r="AH104" s="127">
        <v>0</v>
      </c>
      <c r="AI104" s="127">
        <v>0</v>
      </c>
      <c r="AK104" s="1122">
        <f t="shared" si="234"/>
        <v>43683.833333333336</v>
      </c>
      <c r="AM104" s="517">
        <v>104</v>
      </c>
      <c r="AN104" s="543">
        <f>Ст.прогноза!B101</f>
        <v>99</v>
      </c>
      <c r="AO104" s="117" t="str">
        <f>Ст.прогноза!E101</f>
        <v>Сковородино</v>
      </c>
      <c r="AP104" s="631" t="str">
        <f t="shared" si="229"/>
        <v/>
      </c>
      <c r="AQ104" s="632" t="str">
        <f t="shared" si="229"/>
        <v/>
      </c>
      <c r="AR104" s="631" t="str">
        <f t="shared" si="229"/>
        <v/>
      </c>
      <c r="AS104" s="632" t="str">
        <f t="shared" si="229"/>
        <v/>
      </c>
      <c r="AT104" s="631" t="str">
        <f t="shared" si="229"/>
        <v/>
      </c>
      <c r="AU104" s="632" t="str">
        <f t="shared" si="229"/>
        <v/>
      </c>
      <c r="AV104" s="631" t="str">
        <f t="shared" si="229"/>
        <v/>
      </c>
      <c r="AW104" s="632" t="str">
        <f t="shared" si="229"/>
        <v/>
      </c>
      <c r="AX104" s="631" t="str">
        <f>VLOOKUP(18&amp;$AO104,$A$6:$V$30000,AX$3,0)</f>
        <v/>
      </c>
      <c r="AY104" s="632" t="str">
        <f>VLOOKUP(18&amp;$AO104,$A$6:$V$30000,AY$3,0)</f>
        <v/>
      </c>
      <c r="AZ104" s="631" t="str">
        <f>VLOOKUP(18&amp;$AO104,$A$6:$V$30000,AZ$3,0)</f>
        <v/>
      </c>
      <c r="BA104" s="632" t="str">
        <f t="shared" ref="BA104:BI118" si="239">VLOOKUP(18&amp;$AO104,$A$6:$V$30000,BA$3,0)</f>
        <v/>
      </c>
      <c r="BB104" s="631" t="str">
        <f t="shared" si="239"/>
        <v/>
      </c>
      <c r="BC104" s="632" t="str">
        <f t="shared" si="239"/>
        <v/>
      </c>
      <c r="BD104" s="631" t="str">
        <f t="shared" si="239"/>
        <v/>
      </c>
      <c r="BE104" s="632" t="str">
        <f t="shared" si="239"/>
        <v>··</v>
      </c>
      <c r="BF104" s="631" t="str">
        <f t="shared" si="239"/>
        <v>··</v>
      </c>
      <c r="BG104" s="632" t="str">
        <f t="shared" si="239"/>
        <v>··</v>
      </c>
      <c r="BH104" s="631" t="str">
        <f t="shared" si="239"/>
        <v>·</v>
      </c>
      <c r="BI104" s="632" t="e">
        <f t="shared" si="239"/>
        <v>#N/A</v>
      </c>
      <c r="BJ104" s="544">
        <f t="shared" si="127"/>
        <v>0</v>
      </c>
      <c r="BK104" s="545">
        <f t="shared" si="128"/>
        <v>0</v>
      </c>
      <c r="BL104" s="544">
        <f t="shared" si="129"/>
        <v>0</v>
      </c>
      <c r="BM104" s="545">
        <f t="shared" si="130"/>
        <v>0</v>
      </c>
      <c r="BN104" s="544">
        <f t="shared" si="131"/>
        <v>0</v>
      </c>
      <c r="BO104" s="545">
        <f t="shared" si="132"/>
        <v>0</v>
      </c>
      <c r="BP104" s="544">
        <f t="shared" si="133"/>
        <v>0</v>
      </c>
      <c r="BQ104" s="545">
        <f t="shared" si="134"/>
        <v>0</v>
      </c>
      <c r="BR104" s="544">
        <f t="shared" si="135"/>
        <v>0</v>
      </c>
      <c r="BS104" s="545">
        <f t="shared" si="136"/>
        <v>0</v>
      </c>
      <c r="BT104" s="544">
        <f t="shared" si="137"/>
        <v>0</v>
      </c>
      <c r="BU104" s="545">
        <f t="shared" si="138"/>
        <v>0</v>
      </c>
      <c r="BV104" s="544">
        <f t="shared" si="139"/>
        <v>0</v>
      </c>
      <c r="BW104" s="545">
        <f t="shared" si="140"/>
        <v>0</v>
      </c>
      <c r="BX104" s="544">
        <f t="shared" si="141"/>
        <v>0</v>
      </c>
      <c r="BY104" s="545">
        <f t="shared" si="142"/>
        <v>5</v>
      </c>
      <c r="BZ104" s="544">
        <f t="shared" si="143"/>
        <v>10</v>
      </c>
      <c r="CA104" s="545">
        <f t="shared" si="144"/>
        <v>10</v>
      </c>
      <c r="CB104" s="544">
        <f t="shared" si="145"/>
        <v>1</v>
      </c>
      <c r="CC104" s="546" t="e">
        <f t="shared" si="146"/>
        <v>#N/A</v>
      </c>
      <c r="CD104" s="547">
        <f t="shared" si="147"/>
        <v>4.3</v>
      </c>
      <c r="CE104" s="548">
        <f t="shared" si="148"/>
        <v>25.8</v>
      </c>
      <c r="CF104" s="547">
        <f t="shared" si="149"/>
        <v>10.9</v>
      </c>
      <c r="CG104" s="548">
        <f t="shared" si="150"/>
        <v>28.4</v>
      </c>
      <c r="CH104" s="547">
        <f t="shared" si="151"/>
        <v>8.6</v>
      </c>
      <c r="CI104" s="548">
        <f t="shared" si="152"/>
        <v>27.2</v>
      </c>
      <c r="CJ104" s="547">
        <f t="shared" si="153"/>
        <v>13.6</v>
      </c>
      <c r="CK104" s="548">
        <f t="shared" si="154"/>
        <v>25.4</v>
      </c>
      <c r="CL104" s="547">
        <f t="shared" si="155"/>
        <v>12.1</v>
      </c>
      <c r="CM104" s="548">
        <f t="shared" si="156"/>
        <v>27.8</v>
      </c>
      <c r="CN104" s="547">
        <f t="shared" si="157"/>
        <v>9</v>
      </c>
      <c r="CO104" s="548">
        <f t="shared" si="158"/>
        <v>28</v>
      </c>
      <c r="CP104" s="547">
        <f t="shared" si="159"/>
        <v>6.1999999999999993</v>
      </c>
      <c r="CQ104" s="548">
        <f t="shared" si="160"/>
        <v>29.3</v>
      </c>
      <c r="CR104" s="547">
        <f t="shared" si="161"/>
        <v>9.1999999999999993</v>
      </c>
      <c r="CS104" s="548">
        <f t="shared" si="162"/>
        <v>25.1</v>
      </c>
      <c r="CT104" s="547">
        <f t="shared" si="163"/>
        <v>14.8</v>
      </c>
      <c r="CU104" s="548">
        <f t="shared" si="164"/>
        <v>14.5</v>
      </c>
      <c r="CV104" s="547">
        <f t="shared" si="165"/>
        <v>13.4</v>
      </c>
      <c r="CW104" s="548" t="e">
        <f t="shared" si="166"/>
        <v>#N/A</v>
      </c>
      <c r="CX104" s="547">
        <f t="shared" si="167"/>
        <v>2.2999999999999998</v>
      </c>
      <c r="CY104" s="548">
        <f t="shared" si="168"/>
        <v>40.799999999999997</v>
      </c>
      <c r="CZ104" s="547">
        <f t="shared" si="169"/>
        <v>8.9</v>
      </c>
      <c r="DA104" s="548">
        <f t="shared" si="170"/>
        <v>43.4</v>
      </c>
      <c r="DB104" s="547">
        <f t="shared" si="171"/>
        <v>6.6</v>
      </c>
      <c r="DC104" s="548">
        <f t="shared" si="172"/>
        <v>40.200000000000003</v>
      </c>
      <c r="DD104" s="547">
        <f t="shared" si="173"/>
        <v>11.6</v>
      </c>
      <c r="DE104" s="548">
        <f t="shared" si="174"/>
        <v>32.4</v>
      </c>
      <c r="DF104" s="547">
        <f t="shared" si="175"/>
        <v>10.1</v>
      </c>
      <c r="DG104" s="548">
        <f t="shared" si="176"/>
        <v>40.799999999999997</v>
      </c>
      <c r="DH104" s="547">
        <f t="shared" si="177"/>
        <v>7</v>
      </c>
      <c r="DI104" s="548">
        <f t="shared" si="178"/>
        <v>43</v>
      </c>
      <c r="DJ104" s="547">
        <f t="shared" si="179"/>
        <v>4.1999999999999993</v>
      </c>
      <c r="DK104" s="548">
        <f t="shared" si="180"/>
        <v>44.3</v>
      </c>
      <c r="DL104" s="547">
        <f t="shared" si="181"/>
        <v>7.1999999999999993</v>
      </c>
      <c r="DM104" s="548">
        <f t="shared" si="182"/>
        <v>35.1</v>
      </c>
      <c r="DN104" s="547">
        <f t="shared" si="183"/>
        <v>12.8</v>
      </c>
      <c r="DO104" s="548">
        <f t="shared" si="184"/>
        <v>20.3</v>
      </c>
      <c r="DP104" s="547">
        <f t="shared" si="185"/>
        <v>11.4</v>
      </c>
      <c r="DQ104" s="548" t="e">
        <f t="shared" si="186"/>
        <v>#N/A</v>
      </c>
      <c r="DR104" s="549">
        <f t="shared" si="187"/>
        <v>6</v>
      </c>
      <c r="DS104" s="550">
        <f t="shared" si="188"/>
        <v>5</v>
      </c>
      <c r="DT104" s="549">
        <f t="shared" si="189"/>
        <v>5</v>
      </c>
      <c r="DU104" s="550">
        <f t="shared" si="190"/>
        <v>5</v>
      </c>
      <c r="DV104" s="549">
        <f t="shared" si="191"/>
        <v>3</v>
      </c>
      <c r="DW104" s="550">
        <f t="shared" si="192"/>
        <v>3</v>
      </c>
      <c r="DX104" s="549">
        <f t="shared" si="193"/>
        <v>2</v>
      </c>
      <c r="DY104" s="550">
        <f t="shared" si="194"/>
        <v>3</v>
      </c>
      <c r="DZ104" s="549">
        <f t="shared" si="195"/>
        <v>2</v>
      </c>
      <c r="EA104" s="550">
        <f t="shared" si="196"/>
        <v>2</v>
      </c>
      <c r="EB104" s="549">
        <f t="shared" si="197"/>
        <v>4</v>
      </c>
      <c r="EC104" s="550">
        <f t="shared" si="198"/>
        <v>8</v>
      </c>
      <c r="ED104" s="549">
        <f t="shared" si="199"/>
        <v>3</v>
      </c>
      <c r="EE104" s="550">
        <f t="shared" si="200"/>
        <v>4</v>
      </c>
      <c r="EF104" s="549">
        <f t="shared" si="201"/>
        <v>8</v>
      </c>
      <c r="EG104" s="550">
        <f t="shared" si="202"/>
        <v>10</v>
      </c>
      <c r="EH104" s="549">
        <f t="shared" si="203"/>
        <v>12</v>
      </c>
      <c r="EI104" s="550">
        <f t="shared" si="204"/>
        <v>9</v>
      </c>
      <c r="EJ104" s="549">
        <f t="shared" si="205"/>
        <v>8</v>
      </c>
      <c r="EK104" s="550" t="e">
        <f t="shared" si="206"/>
        <v>#N/A</v>
      </c>
      <c r="EL104" s="697">
        <f t="shared" si="207"/>
        <v>0</v>
      </c>
      <c r="EM104" s="698">
        <f t="shared" si="208"/>
        <v>0</v>
      </c>
      <c r="EN104" s="699">
        <f t="shared" si="209"/>
        <v>0</v>
      </c>
      <c r="EO104" s="698">
        <f t="shared" si="210"/>
        <v>0</v>
      </c>
      <c r="EP104" s="699">
        <f t="shared" si="211"/>
        <v>0</v>
      </c>
      <c r="EQ104" s="698">
        <f t="shared" si="212"/>
        <v>0</v>
      </c>
      <c r="ER104" s="699">
        <f t="shared" si="213"/>
        <v>0</v>
      </c>
      <c r="ES104" s="698">
        <f t="shared" si="214"/>
        <v>0</v>
      </c>
      <c r="ET104" s="699">
        <f t="shared" si="215"/>
        <v>0</v>
      </c>
      <c r="EU104" s="698">
        <f t="shared" si="216"/>
        <v>0</v>
      </c>
      <c r="EV104" s="699">
        <f t="shared" si="217"/>
        <v>0</v>
      </c>
      <c r="EW104" s="698">
        <f t="shared" si="218"/>
        <v>0</v>
      </c>
      <c r="EX104" s="699">
        <f t="shared" si="219"/>
        <v>0</v>
      </c>
      <c r="EY104" s="698">
        <f t="shared" si="220"/>
        <v>0</v>
      </c>
      <c r="EZ104" s="699">
        <f t="shared" si="221"/>
        <v>0</v>
      </c>
      <c r="FA104" s="698">
        <f t="shared" si="222"/>
        <v>0</v>
      </c>
      <c r="FB104" s="699">
        <f t="shared" si="223"/>
        <v>0</v>
      </c>
      <c r="FC104" s="698">
        <f t="shared" si="224"/>
        <v>0</v>
      </c>
      <c r="FD104" s="699">
        <f t="shared" si="225"/>
        <v>0</v>
      </c>
      <c r="FE104" s="700" t="e">
        <f t="shared" si="226"/>
        <v>#N/A</v>
      </c>
      <c r="FU104" s="91" t="str">
        <f>Ст.прогноза!C101</f>
        <v>Забайкальская</v>
      </c>
      <c r="FV104" s="91" t="str">
        <f>Ст.прогноза!D101</f>
        <v>Могочинский</v>
      </c>
      <c r="FW104" s="117" t="str">
        <f t="shared" si="237"/>
        <v>Сковородино</v>
      </c>
      <c r="FX104" s="1287">
        <v>53.987000000000002</v>
      </c>
      <c r="FY104" s="1288">
        <v>123.93</v>
      </c>
      <c r="FZ104" s="1281">
        <f t="shared" si="227"/>
        <v>25.4</v>
      </c>
      <c r="GA104" s="1281">
        <f t="shared" si="238"/>
        <v>32.4</v>
      </c>
    </row>
    <row r="105" spans="1:183" x14ac:dyDescent="0.25">
      <c r="A105" s="198" t="s">
        <v>2731</v>
      </c>
      <c r="B105" s="228" t="s">
        <v>770</v>
      </c>
      <c r="C105" s="236" t="s">
        <v>2765</v>
      </c>
      <c r="D105" s="208" t="s">
        <v>2765</v>
      </c>
      <c r="E105" s="208" t="s">
        <v>2767</v>
      </c>
      <c r="F105" s="208" t="s">
        <v>2768</v>
      </c>
      <c r="G105" s="208" t="s">
        <v>2683</v>
      </c>
      <c r="H105" s="208" t="s">
        <v>2860</v>
      </c>
      <c r="I105" s="208" t="s">
        <v>2649</v>
      </c>
      <c r="J105" s="208" t="s">
        <v>2718</v>
      </c>
      <c r="K105" s="208" t="s">
        <v>2649</v>
      </c>
      <c r="L105" s="208" t="s">
        <v>2760</v>
      </c>
      <c r="M105" s="208" t="s">
        <v>2760</v>
      </c>
      <c r="N105" s="208" t="s">
        <v>2762</v>
      </c>
      <c r="O105" s="208" t="s">
        <v>2652</v>
      </c>
      <c r="P105" s="208" t="s">
        <v>2650</v>
      </c>
      <c r="Q105" s="208" t="s">
        <v>2657</v>
      </c>
      <c r="R105" s="208" t="s">
        <v>2651</v>
      </c>
      <c r="S105" s="208" t="s">
        <v>2772</v>
      </c>
      <c r="T105" s="208" t="s">
        <v>2770</v>
      </c>
      <c r="U105" s="208" t="s">
        <v>58</v>
      </c>
      <c r="V105" s="209" t="s">
        <v>1110</v>
      </c>
      <c r="X105" s="369" t="s">
        <v>2150</v>
      </c>
      <c r="Y105" s="370" t="s">
        <v>772</v>
      </c>
      <c r="Z105" s="371">
        <v>0</v>
      </c>
      <c r="AA105" s="372">
        <v>0</v>
      </c>
      <c r="AB105" s="372">
        <v>0</v>
      </c>
      <c r="AC105" s="372">
        <v>0</v>
      </c>
      <c r="AD105" s="372">
        <v>0</v>
      </c>
      <c r="AE105" s="372">
        <v>0</v>
      </c>
      <c r="AF105" s="372">
        <v>0</v>
      </c>
      <c r="AG105" s="372">
        <v>0</v>
      </c>
      <c r="AH105" s="372">
        <v>0</v>
      </c>
      <c r="AI105" s="373">
        <v>0</v>
      </c>
      <c r="AK105" s="1122">
        <f t="shared" si="234"/>
        <v>43683.875</v>
      </c>
      <c r="AM105" s="517">
        <v>105</v>
      </c>
      <c r="AN105" s="543">
        <f>Ст.прогноза!B102</f>
        <v>100</v>
      </c>
      <c r="AO105" s="117" t="str">
        <f>Ст.прогноза!E102</f>
        <v>Петровский Завод</v>
      </c>
      <c r="AP105" s="631" t="str">
        <f t="shared" si="229"/>
        <v/>
      </c>
      <c r="AQ105" s="632" t="str">
        <f t="shared" si="229"/>
        <v/>
      </c>
      <c r="AR105" s="631" t="str">
        <f t="shared" si="229"/>
        <v/>
      </c>
      <c r="AS105" s="632" t="str">
        <f t="shared" si="229"/>
        <v>··</v>
      </c>
      <c r="AT105" s="631" t="str">
        <f t="shared" si="229"/>
        <v/>
      </c>
      <c r="AU105" s="632" t="str">
        <f t="shared" si="229"/>
        <v/>
      </c>
      <c r="AV105" s="631" t="str">
        <f t="shared" si="229"/>
        <v/>
      </c>
      <c r="AW105" s="632" t="str">
        <f t="shared" si="229"/>
        <v>··</v>
      </c>
      <c r="AX105" s="631" t="str">
        <f t="shared" si="229"/>
        <v>·</v>
      </c>
      <c r="AY105" s="632" t="str">
        <f t="shared" si="229"/>
        <v>·</v>
      </c>
      <c r="AZ105" s="631" t="str">
        <f t="shared" si="229"/>
        <v/>
      </c>
      <c r="BA105" s="632" t="str">
        <f t="shared" si="239"/>
        <v/>
      </c>
      <c r="BB105" s="631" t="str">
        <f t="shared" si="239"/>
        <v>··</v>
      </c>
      <c r="BC105" s="632" t="str">
        <f t="shared" si="239"/>
        <v>··</v>
      </c>
      <c r="BD105" s="631" t="str">
        <f t="shared" si="239"/>
        <v>··</v>
      </c>
      <c r="BE105" s="632" t="str">
        <f t="shared" si="239"/>
        <v>·</v>
      </c>
      <c r="BF105" s="631" t="str">
        <f t="shared" si="239"/>
        <v/>
      </c>
      <c r="BG105" s="632" t="str">
        <f t="shared" si="239"/>
        <v/>
      </c>
      <c r="BH105" s="631" t="str">
        <f t="shared" si="239"/>
        <v>·</v>
      </c>
      <c r="BI105" s="632" t="e">
        <f t="shared" si="239"/>
        <v>#N/A</v>
      </c>
      <c r="BJ105" s="544">
        <f t="shared" si="127"/>
        <v>0</v>
      </c>
      <c r="BK105" s="545">
        <f t="shared" si="128"/>
        <v>0</v>
      </c>
      <c r="BL105" s="544">
        <f t="shared" si="129"/>
        <v>0</v>
      </c>
      <c r="BM105" s="545">
        <f t="shared" si="130"/>
        <v>5</v>
      </c>
      <c r="BN105" s="544">
        <f t="shared" si="131"/>
        <v>0</v>
      </c>
      <c r="BO105" s="545">
        <f t="shared" si="132"/>
        <v>0</v>
      </c>
      <c r="BP105" s="544">
        <f t="shared" si="133"/>
        <v>0</v>
      </c>
      <c r="BQ105" s="545">
        <f t="shared" si="134"/>
        <v>5</v>
      </c>
      <c r="BR105" s="544">
        <f t="shared" si="135"/>
        <v>1</v>
      </c>
      <c r="BS105" s="545">
        <f t="shared" si="136"/>
        <v>2</v>
      </c>
      <c r="BT105" s="544">
        <f t="shared" si="137"/>
        <v>0</v>
      </c>
      <c r="BU105" s="545">
        <f t="shared" si="138"/>
        <v>0</v>
      </c>
      <c r="BV105" s="544">
        <f t="shared" si="139"/>
        <v>5</v>
      </c>
      <c r="BW105" s="545">
        <f t="shared" si="140"/>
        <v>10</v>
      </c>
      <c r="BX105" s="544">
        <f t="shared" si="141"/>
        <v>5</v>
      </c>
      <c r="BY105" s="545">
        <f t="shared" si="142"/>
        <v>1</v>
      </c>
      <c r="BZ105" s="544">
        <f t="shared" si="143"/>
        <v>0</v>
      </c>
      <c r="CA105" s="545">
        <f t="shared" si="144"/>
        <v>0</v>
      </c>
      <c r="CB105" s="544">
        <f t="shared" si="145"/>
        <v>2</v>
      </c>
      <c r="CC105" s="546" t="e">
        <f t="shared" si="146"/>
        <v>#N/A</v>
      </c>
      <c r="CD105" s="547">
        <f t="shared" si="147"/>
        <v>5.6</v>
      </c>
      <c r="CE105" s="548">
        <f t="shared" si="148"/>
        <v>23.8</v>
      </c>
      <c r="CF105" s="547">
        <f t="shared" si="149"/>
        <v>5.4</v>
      </c>
      <c r="CG105" s="548">
        <f t="shared" si="150"/>
        <v>11</v>
      </c>
      <c r="CH105" s="547">
        <f t="shared" si="151"/>
        <v>9.6</v>
      </c>
      <c r="CI105" s="548">
        <f t="shared" si="152"/>
        <v>18.100000000000001</v>
      </c>
      <c r="CJ105" s="547">
        <f t="shared" si="153"/>
        <v>4.7</v>
      </c>
      <c r="CK105" s="548">
        <f t="shared" si="154"/>
        <v>25</v>
      </c>
      <c r="CL105" s="547">
        <f t="shared" si="155"/>
        <v>8.4</v>
      </c>
      <c r="CM105" s="548">
        <f t="shared" si="156"/>
        <v>21.9</v>
      </c>
      <c r="CN105" s="547">
        <f t="shared" si="157"/>
        <v>8.1</v>
      </c>
      <c r="CO105" s="548">
        <f t="shared" si="158"/>
        <v>24.2</v>
      </c>
      <c r="CP105" s="547">
        <f t="shared" si="159"/>
        <v>10.7</v>
      </c>
      <c r="CQ105" s="548">
        <f t="shared" si="160"/>
        <v>11.7</v>
      </c>
      <c r="CR105" s="547">
        <f t="shared" si="161"/>
        <v>10.7</v>
      </c>
      <c r="CS105" s="548">
        <f t="shared" si="162"/>
        <v>16</v>
      </c>
      <c r="CT105" s="547">
        <f t="shared" si="163"/>
        <v>4.4000000000000004</v>
      </c>
      <c r="CU105" s="548">
        <f t="shared" si="164"/>
        <v>27.5</v>
      </c>
      <c r="CV105" s="547">
        <f t="shared" si="165"/>
        <v>7.1999999999999993</v>
      </c>
      <c r="CW105" s="548" t="e">
        <f t="shared" si="166"/>
        <v>#N/A</v>
      </c>
      <c r="CX105" s="547">
        <f t="shared" si="167"/>
        <v>3.5999999999999996</v>
      </c>
      <c r="CY105" s="548">
        <f t="shared" si="168"/>
        <v>38.799999999999997</v>
      </c>
      <c r="CZ105" s="547">
        <f t="shared" si="169"/>
        <v>3.4000000000000004</v>
      </c>
      <c r="DA105" s="548">
        <f t="shared" si="170"/>
        <v>15</v>
      </c>
      <c r="DB105" s="547">
        <f t="shared" si="171"/>
        <v>7.6</v>
      </c>
      <c r="DC105" s="548">
        <f t="shared" si="172"/>
        <v>21.3</v>
      </c>
      <c r="DD105" s="547">
        <f t="shared" si="173"/>
        <v>2.7</v>
      </c>
      <c r="DE105" s="548">
        <f t="shared" si="174"/>
        <v>39</v>
      </c>
      <c r="DF105" s="547">
        <f t="shared" si="175"/>
        <v>6.4</v>
      </c>
      <c r="DG105" s="548">
        <f t="shared" si="176"/>
        <v>22.1</v>
      </c>
      <c r="DH105" s="547">
        <f t="shared" si="177"/>
        <v>6.1</v>
      </c>
      <c r="DI105" s="548">
        <f t="shared" si="178"/>
        <v>34.200000000000003</v>
      </c>
      <c r="DJ105" s="547">
        <f t="shared" si="179"/>
        <v>8.6999999999999993</v>
      </c>
      <c r="DK105" s="548">
        <f t="shared" si="180"/>
        <v>15.7</v>
      </c>
      <c r="DL105" s="547">
        <f t="shared" si="181"/>
        <v>8.6999999999999993</v>
      </c>
      <c r="DM105" s="548">
        <f t="shared" si="182"/>
        <v>22</v>
      </c>
      <c r="DN105" s="547">
        <f t="shared" si="183"/>
        <v>2.4000000000000004</v>
      </c>
      <c r="DO105" s="548">
        <f t="shared" si="184"/>
        <v>42.5</v>
      </c>
      <c r="DP105" s="547">
        <f t="shared" si="185"/>
        <v>5.1999999999999993</v>
      </c>
      <c r="DQ105" s="548" t="e">
        <f t="shared" si="186"/>
        <v>#N/A</v>
      </c>
      <c r="DR105" s="549">
        <f t="shared" si="187"/>
        <v>9</v>
      </c>
      <c r="DS105" s="550">
        <f t="shared" si="188"/>
        <v>7</v>
      </c>
      <c r="DT105" s="549">
        <f t="shared" si="189"/>
        <v>9</v>
      </c>
      <c r="DU105" s="550">
        <f t="shared" si="190"/>
        <v>11</v>
      </c>
      <c r="DV105" s="549">
        <f t="shared" si="191"/>
        <v>6</v>
      </c>
      <c r="DW105" s="550">
        <f t="shared" si="192"/>
        <v>7</v>
      </c>
      <c r="DX105" s="549">
        <f t="shared" si="193"/>
        <v>3</v>
      </c>
      <c r="DY105" s="550">
        <f t="shared" si="194"/>
        <v>4</v>
      </c>
      <c r="DZ105" s="549">
        <f t="shared" si="195"/>
        <v>2</v>
      </c>
      <c r="EA105" s="550">
        <f t="shared" si="196"/>
        <v>2</v>
      </c>
      <c r="EB105" s="549">
        <f t="shared" si="197"/>
        <v>2</v>
      </c>
      <c r="EC105" s="550">
        <f t="shared" si="198"/>
        <v>7</v>
      </c>
      <c r="ED105" s="549">
        <f t="shared" si="199"/>
        <v>5</v>
      </c>
      <c r="EE105" s="550">
        <f t="shared" si="200"/>
        <v>7</v>
      </c>
      <c r="EF105" s="549">
        <f t="shared" si="201"/>
        <v>9</v>
      </c>
      <c r="EG105" s="550">
        <f t="shared" si="202"/>
        <v>6</v>
      </c>
      <c r="EH105" s="549">
        <f t="shared" si="203"/>
        <v>3</v>
      </c>
      <c r="EI105" s="550">
        <f t="shared" si="204"/>
        <v>4</v>
      </c>
      <c r="EJ105" s="549">
        <f t="shared" si="205"/>
        <v>7</v>
      </c>
      <c r="EK105" s="550" t="e">
        <f t="shared" si="206"/>
        <v>#N/A</v>
      </c>
      <c r="EL105" s="697">
        <f t="shared" si="207"/>
        <v>0</v>
      </c>
      <c r="EM105" s="698">
        <f t="shared" si="208"/>
        <v>0</v>
      </c>
      <c r="EN105" s="699">
        <f t="shared" si="209"/>
        <v>0</v>
      </c>
      <c r="EO105" s="698">
        <f t="shared" si="210"/>
        <v>0</v>
      </c>
      <c r="EP105" s="699">
        <f t="shared" si="211"/>
        <v>0</v>
      </c>
      <c r="EQ105" s="698">
        <f t="shared" si="212"/>
        <v>0</v>
      </c>
      <c r="ER105" s="699">
        <f t="shared" si="213"/>
        <v>0</v>
      </c>
      <c r="ES105" s="698">
        <f t="shared" si="214"/>
        <v>0</v>
      </c>
      <c r="ET105" s="699">
        <f t="shared" si="215"/>
        <v>0</v>
      </c>
      <c r="EU105" s="698">
        <f t="shared" si="216"/>
        <v>0</v>
      </c>
      <c r="EV105" s="699">
        <f t="shared" si="217"/>
        <v>0</v>
      </c>
      <c r="EW105" s="698">
        <f t="shared" si="218"/>
        <v>0</v>
      </c>
      <c r="EX105" s="699">
        <f t="shared" si="219"/>
        <v>0</v>
      </c>
      <c r="EY105" s="698">
        <f t="shared" si="220"/>
        <v>0</v>
      </c>
      <c r="EZ105" s="699">
        <f t="shared" si="221"/>
        <v>0</v>
      </c>
      <c r="FA105" s="698">
        <f t="shared" si="222"/>
        <v>0</v>
      </c>
      <c r="FB105" s="699">
        <f t="shared" si="223"/>
        <v>0</v>
      </c>
      <c r="FC105" s="698">
        <f t="shared" si="224"/>
        <v>0</v>
      </c>
      <c r="FD105" s="699">
        <f t="shared" si="225"/>
        <v>0</v>
      </c>
      <c r="FE105" s="700" t="e">
        <f t="shared" si="226"/>
        <v>#N/A</v>
      </c>
      <c r="FU105" s="91" t="str">
        <f>Ст.прогноза!C102</f>
        <v>Забайкальская</v>
      </c>
      <c r="FV105" s="91" t="str">
        <f>Ст.прогноза!D102</f>
        <v>Читинский</v>
      </c>
      <c r="FW105" s="117" t="str">
        <f t="shared" si="237"/>
        <v>Петровский Завод</v>
      </c>
      <c r="FX105" s="1287">
        <v>51.290999999999997</v>
      </c>
      <c r="FY105" s="1288">
        <v>108.85</v>
      </c>
      <c r="FZ105" s="1281">
        <f t="shared" si="227"/>
        <v>25</v>
      </c>
      <c r="GA105" s="1281">
        <f t="shared" si="238"/>
        <v>39</v>
      </c>
    </row>
    <row r="106" spans="1:183" x14ac:dyDescent="0.25">
      <c r="A106" s="198" t="s">
        <v>2735</v>
      </c>
      <c r="B106" s="229" t="s">
        <v>705</v>
      </c>
      <c r="C106" s="237">
        <v>0</v>
      </c>
      <c r="D106" s="213">
        <v>0</v>
      </c>
      <c r="E106" s="213">
        <v>0</v>
      </c>
      <c r="F106" s="213">
        <v>0</v>
      </c>
      <c r="G106" s="213">
        <v>0</v>
      </c>
      <c r="H106" s="213">
        <v>0</v>
      </c>
      <c r="I106" s="213">
        <v>0</v>
      </c>
      <c r="J106" s="213">
        <v>0</v>
      </c>
      <c r="K106" s="213">
        <v>0</v>
      </c>
      <c r="L106" s="213">
        <v>0</v>
      </c>
      <c r="M106" s="213">
        <v>0</v>
      </c>
      <c r="N106" s="213">
        <v>0</v>
      </c>
      <c r="O106" s="213">
        <v>0</v>
      </c>
      <c r="P106" s="213">
        <v>1</v>
      </c>
      <c r="Q106" s="213">
        <v>0</v>
      </c>
      <c r="R106" s="213">
        <v>0</v>
      </c>
      <c r="S106" s="213">
        <v>0</v>
      </c>
      <c r="T106" s="213">
        <v>0</v>
      </c>
      <c r="U106" s="213">
        <v>0</v>
      </c>
      <c r="V106" s="214">
        <v>0</v>
      </c>
      <c r="X106" s="369" t="s">
        <v>2151</v>
      </c>
      <c r="Y106" s="374" t="s">
        <v>1173</v>
      </c>
      <c r="Z106" s="375">
        <v>0</v>
      </c>
      <c r="AA106" s="376">
        <v>0</v>
      </c>
      <c r="AB106" s="376">
        <v>0</v>
      </c>
      <c r="AC106" s="376">
        <v>0</v>
      </c>
      <c r="AD106" s="376">
        <v>0</v>
      </c>
      <c r="AE106" s="376">
        <v>0</v>
      </c>
      <c r="AF106" s="376">
        <v>0</v>
      </c>
      <c r="AG106" s="376">
        <v>0</v>
      </c>
      <c r="AH106" s="376">
        <v>0</v>
      </c>
      <c r="AI106" s="377">
        <v>0</v>
      </c>
      <c r="AK106" s="1122">
        <f t="shared" si="234"/>
        <v>43683.875</v>
      </c>
      <c r="AM106" s="517">
        <v>106</v>
      </c>
      <c r="AN106" s="543">
        <f>Ст.прогноза!B103</f>
        <v>101</v>
      </c>
      <c r="AO106" s="117" t="str">
        <f>Ст.прогноза!E103</f>
        <v>Ерофей Павлович</v>
      </c>
      <c r="AP106" s="631" t="str">
        <f t="shared" si="229"/>
        <v/>
      </c>
      <c r="AQ106" s="632" t="str">
        <f t="shared" si="229"/>
        <v/>
      </c>
      <c r="AR106" s="631" t="str">
        <f t="shared" si="229"/>
        <v/>
      </c>
      <c r="AS106" s="632" t="str">
        <f t="shared" si="229"/>
        <v/>
      </c>
      <c r="AT106" s="631" t="str">
        <f t="shared" si="229"/>
        <v/>
      </c>
      <c r="AU106" s="632" t="str">
        <f t="shared" si="229"/>
        <v/>
      </c>
      <c r="AV106" s="631" t="str">
        <f t="shared" si="229"/>
        <v/>
      </c>
      <c r="AW106" s="632" t="str">
        <f t="shared" si="229"/>
        <v/>
      </c>
      <c r="AX106" s="631" t="str">
        <f t="shared" si="229"/>
        <v/>
      </c>
      <c r="AY106" s="632" t="str">
        <f t="shared" si="229"/>
        <v/>
      </c>
      <c r="AZ106" s="631" t="str">
        <f t="shared" si="229"/>
        <v/>
      </c>
      <c r="BA106" s="632" t="str">
        <f t="shared" si="239"/>
        <v/>
      </c>
      <c r="BB106" s="631" t="str">
        <f t="shared" si="239"/>
        <v/>
      </c>
      <c r="BC106" s="632" t="str">
        <f t="shared" si="239"/>
        <v/>
      </c>
      <c r="BD106" s="631" t="str">
        <f t="shared" si="239"/>
        <v/>
      </c>
      <c r="BE106" s="632" t="str">
        <f t="shared" si="239"/>
        <v/>
      </c>
      <c r="BF106" s="631" t="str">
        <f t="shared" si="239"/>
        <v>··</v>
      </c>
      <c r="BG106" s="632" t="str">
        <f t="shared" si="239"/>
        <v>··</v>
      </c>
      <c r="BH106" s="631" t="str">
        <f t="shared" si="239"/>
        <v>··</v>
      </c>
      <c r="BI106" s="632" t="e">
        <f t="shared" si="239"/>
        <v>#N/A</v>
      </c>
      <c r="BJ106" s="544">
        <f t="shared" si="127"/>
        <v>0</v>
      </c>
      <c r="BK106" s="545">
        <f t="shared" si="128"/>
        <v>0</v>
      </c>
      <c r="BL106" s="544">
        <f t="shared" si="129"/>
        <v>0</v>
      </c>
      <c r="BM106" s="545">
        <f t="shared" si="130"/>
        <v>0</v>
      </c>
      <c r="BN106" s="544">
        <f t="shared" si="131"/>
        <v>0</v>
      </c>
      <c r="BO106" s="545">
        <f t="shared" si="132"/>
        <v>0</v>
      </c>
      <c r="BP106" s="544">
        <f t="shared" si="133"/>
        <v>0</v>
      </c>
      <c r="BQ106" s="545">
        <f t="shared" si="134"/>
        <v>0</v>
      </c>
      <c r="BR106" s="544">
        <f t="shared" si="135"/>
        <v>0</v>
      </c>
      <c r="BS106" s="545">
        <f t="shared" si="136"/>
        <v>0</v>
      </c>
      <c r="BT106" s="544">
        <f t="shared" si="137"/>
        <v>0</v>
      </c>
      <c r="BU106" s="545">
        <f t="shared" si="138"/>
        <v>0</v>
      </c>
      <c r="BV106" s="544">
        <f t="shared" si="139"/>
        <v>0</v>
      </c>
      <c r="BW106" s="545">
        <f t="shared" si="140"/>
        <v>0</v>
      </c>
      <c r="BX106" s="544">
        <f t="shared" si="141"/>
        <v>0</v>
      </c>
      <c r="BY106" s="545">
        <f t="shared" si="142"/>
        <v>0</v>
      </c>
      <c r="BZ106" s="544">
        <f t="shared" si="143"/>
        <v>3</v>
      </c>
      <c r="CA106" s="545">
        <f t="shared" si="144"/>
        <v>10</v>
      </c>
      <c r="CB106" s="544">
        <f t="shared" si="145"/>
        <v>10</v>
      </c>
      <c r="CC106" s="546" t="e">
        <f t="shared" si="146"/>
        <v>#N/A</v>
      </c>
      <c r="CD106" s="547">
        <f t="shared" si="147"/>
        <v>5.6999999999999993</v>
      </c>
      <c r="CE106" s="548">
        <f t="shared" si="148"/>
        <v>25.1</v>
      </c>
      <c r="CF106" s="547">
        <f t="shared" si="149"/>
        <v>11.4</v>
      </c>
      <c r="CG106" s="548">
        <f t="shared" si="150"/>
        <v>28.6</v>
      </c>
      <c r="CH106" s="547">
        <f t="shared" si="151"/>
        <v>9.8000000000000007</v>
      </c>
      <c r="CI106" s="548">
        <f t="shared" si="152"/>
        <v>25.8</v>
      </c>
      <c r="CJ106" s="547">
        <f t="shared" si="153"/>
        <v>14</v>
      </c>
      <c r="CK106" s="548">
        <f t="shared" si="154"/>
        <v>26.4</v>
      </c>
      <c r="CL106" s="547">
        <f t="shared" si="155"/>
        <v>14.8</v>
      </c>
      <c r="CM106" s="548">
        <f t="shared" si="156"/>
        <v>24.9</v>
      </c>
      <c r="CN106" s="547">
        <f t="shared" si="157"/>
        <v>9.6</v>
      </c>
      <c r="CO106" s="548">
        <f t="shared" si="158"/>
        <v>29.9</v>
      </c>
      <c r="CP106" s="547">
        <f t="shared" si="159"/>
        <v>9</v>
      </c>
      <c r="CQ106" s="548">
        <f t="shared" si="160"/>
        <v>28.9</v>
      </c>
      <c r="CR106" s="547">
        <f t="shared" si="161"/>
        <v>16</v>
      </c>
      <c r="CS106" s="548">
        <f t="shared" si="162"/>
        <v>22.5</v>
      </c>
      <c r="CT106" s="547">
        <f t="shared" si="163"/>
        <v>14.7</v>
      </c>
      <c r="CU106" s="548">
        <f t="shared" si="164"/>
        <v>17.600000000000001</v>
      </c>
      <c r="CV106" s="547">
        <f t="shared" si="165"/>
        <v>13.3</v>
      </c>
      <c r="CW106" s="548" t="e">
        <f t="shared" si="166"/>
        <v>#N/A</v>
      </c>
      <c r="CX106" s="547">
        <f t="shared" si="167"/>
        <v>3.6999999999999993</v>
      </c>
      <c r="CY106" s="548">
        <f t="shared" si="168"/>
        <v>40.1</v>
      </c>
      <c r="CZ106" s="547">
        <f t="shared" si="169"/>
        <v>9.4</v>
      </c>
      <c r="DA106" s="548">
        <f t="shared" si="170"/>
        <v>43.6</v>
      </c>
      <c r="DB106" s="547">
        <f t="shared" si="171"/>
        <v>7.8000000000000007</v>
      </c>
      <c r="DC106" s="548">
        <f t="shared" si="172"/>
        <v>32.799999999999997</v>
      </c>
      <c r="DD106" s="547">
        <f t="shared" si="173"/>
        <v>12</v>
      </c>
      <c r="DE106" s="548">
        <f t="shared" si="174"/>
        <v>32.5</v>
      </c>
      <c r="DF106" s="547">
        <f t="shared" si="175"/>
        <v>12.8</v>
      </c>
      <c r="DG106" s="548">
        <f t="shared" si="176"/>
        <v>31.9</v>
      </c>
      <c r="DH106" s="547">
        <f t="shared" si="177"/>
        <v>7.6</v>
      </c>
      <c r="DI106" s="548">
        <f t="shared" si="178"/>
        <v>43.9</v>
      </c>
      <c r="DJ106" s="547">
        <f t="shared" si="179"/>
        <v>7</v>
      </c>
      <c r="DK106" s="548">
        <f t="shared" si="180"/>
        <v>43.9</v>
      </c>
      <c r="DL106" s="547">
        <f t="shared" si="181"/>
        <v>14</v>
      </c>
      <c r="DM106" s="548">
        <f t="shared" si="182"/>
        <v>29.5</v>
      </c>
      <c r="DN106" s="547">
        <f t="shared" si="183"/>
        <v>12.7</v>
      </c>
      <c r="DO106" s="548">
        <f t="shared" si="184"/>
        <v>21.6</v>
      </c>
      <c r="DP106" s="547">
        <f t="shared" si="185"/>
        <v>11.3</v>
      </c>
      <c r="DQ106" s="548" t="e">
        <f t="shared" si="186"/>
        <v>#N/A</v>
      </c>
      <c r="DR106" s="549">
        <f t="shared" si="187"/>
        <v>8</v>
      </c>
      <c r="DS106" s="550">
        <f t="shared" si="188"/>
        <v>5</v>
      </c>
      <c r="DT106" s="549">
        <f t="shared" si="189"/>
        <v>4</v>
      </c>
      <c r="DU106" s="550">
        <f t="shared" si="190"/>
        <v>4</v>
      </c>
      <c r="DV106" s="549">
        <f t="shared" si="191"/>
        <v>4</v>
      </c>
      <c r="DW106" s="550">
        <f t="shared" si="192"/>
        <v>4</v>
      </c>
      <c r="DX106" s="549">
        <f t="shared" si="193"/>
        <v>3</v>
      </c>
      <c r="DY106" s="550">
        <f t="shared" si="194"/>
        <v>3</v>
      </c>
      <c r="DZ106" s="549">
        <f t="shared" si="195"/>
        <v>2</v>
      </c>
      <c r="EA106" s="550">
        <f t="shared" si="196"/>
        <v>2</v>
      </c>
      <c r="EB106" s="549">
        <f t="shared" si="197"/>
        <v>4</v>
      </c>
      <c r="EC106" s="550">
        <f t="shared" si="198"/>
        <v>3</v>
      </c>
      <c r="ED106" s="549">
        <f t="shared" si="199"/>
        <v>3</v>
      </c>
      <c r="EE106" s="550">
        <f t="shared" si="200"/>
        <v>3</v>
      </c>
      <c r="EF106" s="549">
        <f t="shared" si="201"/>
        <v>6</v>
      </c>
      <c r="EG106" s="550">
        <f t="shared" si="202"/>
        <v>10</v>
      </c>
      <c r="EH106" s="549">
        <f t="shared" si="203"/>
        <v>9</v>
      </c>
      <c r="EI106" s="550">
        <f t="shared" si="204"/>
        <v>8</v>
      </c>
      <c r="EJ106" s="549">
        <f t="shared" si="205"/>
        <v>7</v>
      </c>
      <c r="EK106" s="550" t="e">
        <f t="shared" si="206"/>
        <v>#N/A</v>
      </c>
      <c r="EL106" s="697">
        <f t="shared" si="207"/>
        <v>0</v>
      </c>
      <c r="EM106" s="698">
        <f t="shared" si="208"/>
        <v>0</v>
      </c>
      <c r="EN106" s="699">
        <f t="shared" si="209"/>
        <v>0</v>
      </c>
      <c r="EO106" s="698">
        <f t="shared" si="210"/>
        <v>0</v>
      </c>
      <c r="EP106" s="699">
        <f t="shared" si="211"/>
        <v>0</v>
      </c>
      <c r="EQ106" s="698">
        <f t="shared" si="212"/>
        <v>0</v>
      </c>
      <c r="ER106" s="699">
        <f t="shared" si="213"/>
        <v>0</v>
      </c>
      <c r="ES106" s="698">
        <f t="shared" si="214"/>
        <v>0</v>
      </c>
      <c r="ET106" s="699">
        <f t="shared" si="215"/>
        <v>0</v>
      </c>
      <c r="EU106" s="698">
        <f t="shared" si="216"/>
        <v>0</v>
      </c>
      <c r="EV106" s="699">
        <f t="shared" si="217"/>
        <v>0</v>
      </c>
      <c r="EW106" s="698">
        <f t="shared" si="218"/>
        <v>0</v>
      </c>
      <c r="EX106" s="699">
        <f t="shared" si="219"/>
        <v>0</v>
      </c>
      <c r="EY106" s="698">
        <f t="shared" si="220"/>
        <v>0</v>
      </c>
      <c r="EZ106" s="699">
        <f t="shared" si="221"/>
        <v>0</v>
      </c>
      <c r="FA106" s="698">
        <f t="shared" si="222"/>
        <v>0</v>
      </c>
      <c r="FB106" s="699">
        <f t="shared" si="223"/>
        <v>0</v>
      </c>
      <c r="FC106" s="698">
        <f t="shared" si="224"/>
        <v>0</v>
      </c>
      <c r="FD106" s="699">
        <f t="shared" si="225"/>
        <v>0</v>
      </c>
      <c r="FE106" s="700" t="e">
        <f t="shared" si="226"/>
        <v>#N/A</v>
      </c>
      <c r="FU106" s="91" t="str">
        <f>Ст.прогноза!C103</f>
        <v>Забайкальская</v>
      </c>
      <c r="FV106" s="91" t="str">
        <f>Ст.прогноза!D103</f>
        <v>Могочинский</v>
      </c>
      <c r="FW106" s="117" t="str">
        <f t="shared" si="237"/>
        <v>Ерофей Павлович</v>
      </c>
      <c r="FX106" s="1287">
        <v>53.954500000000003</v>
      </c>
      <c r="FY106" s="1288">
        <v>121.94</v>
      </c>
      <c r="FZ106" s="1281">
        <f t="shared" si="227"/>
        <v>26.4</v>
      </c>
      <c r="GA106" s="1281">
        <f t="shared" si="238"/>
        <v>32.5</v>
      </c>
    </row>
    <row r="107" spans="1:183" ht="13.8" thickBot="1" x14ac:dyDescent="0.3">
      <c r="A107" s="198" t="s">
        <v>2150</v>
      </c>
      <c r="B107" s="229" t="s">
        <v>772</v>
      </c>
      <c r="C107" s="237">
        <v>0</v>
      </c>
      <c r="D107" s="213">
        <v>0</v>
      </c>
      <c r="E107" s="213">
        <v>0</v>
      </c>
      <c r="F107" s="213">
        <v>0</v>
      </c>
      <c r="G107" s="213">
        <v>0</v>
      </c>
      <c r="H107" s="213">
        <v>0</v>
      </c>
      <c r="I107" s="213">
        <v>0</v>
      </c>
      <c r="J107" s="213">
        <v>0</v>
      </c>
      <c r="K107" s="213">
        <v>0</v>
      </c>
      <c r="L107" s="213">
        <v>0</v>
      </c>
      <c r="M107" s="213">
        <v>0</v>
      </c>
      <c r="N107" s="213">
        <v>0</v>
      </c>
      <c r="O107" s="213">
        <v>0</v>
      </c>
      <c r="P107" s="213">
        <v>0</v>
      </c>
      <c r="Q107" s="213">
        <v>0</v>
      </c>
      <c r="R107" s="213">
        <v>0</v>
      </c>
      <c r="S107" s="213">
        <v>0</v>
      </c>
      <c r="T107" s="213">
        <v>0</v>
      </c>
      <c r="U107" s="213">
        <v>0</v>
      </c>
      <c r="V107" s="214">
        <v>0</v>
      </c>
      <c r="X107" s="369" t="s">
        <v>2152</v>
      </c>
      <c r="Y107" s="374" t="s">
        <v>1175</v>
      </c>
      <c r="Z107" s="375">
        <v>0</v>
      </c>
      <c r="AA107" s="376">
        <v>0</v>
      </c>
      <c r="AB107" s="376">
        <v>0</v>
      </c>
      <c r="AC107" s="376">
        <v>0</v>
      </c>
      <c r="AD107" s="376">
        <v>0</v>
      </c>
      <c r="AE107" s="376">
        <v>0</v>
      </c>
      <c r="AF107" s="376">
        <v>0</v>
      </c>
      <c r="AG107" s="376">
        <v>0</v>
      </c>
      <c r="AH107" s="376">
        <v>0</v>
      </c>
      <c r="AI107" s="377">
        <v>0</v>
      </c>
      <c r="AK107" s="1122">
        <f t="shared" si="234"/>
        <v>43683.875</v>
      </c>
      <c r="AM107" s="517">
        <v>107</v>
      </c>
      <c r="AN107" s="543">
        <f>Ст.прогноза!B104</f>
        <v>102</v>
      </c>
      <c r="AO107" s="117" t="str">
        <f>Ст.прогноза!E104</f>
        <v>Белогорск</v>
      </c>
      <c r="AP107" s="631" t="str">
        <f t="shared" si="229"/>
        <v/>
      </c>
      <c r="AQ107" s="632" t="str">
        <f t="shared" si="229"/>
        <v/>
      </c>
      <c r="AR107" s="631" t="str">
        <f t="shared" si="229"/>
        <v/>
      </c>
      <c r="AS107" s="632" t="str">
        <f t="shared" si="229"/>
        <v/>
      </c>
      <c r="AT107" s="631" t="str">
        <f t="shared" si="229"/>
        <v/>
      </c>
      <c r="AU107" s="632" t="str">
        <f t="shared" si="229"/>
        <v/>
      </c>
      <c r="AV107" s="631" t="str">
        <f t="shared" si="229"/>
        <v>··</v>
      </c>
      <c r="AW107" s="632" t="str">
        <f t="shared" si="229"/>
        <v>··</v>
      </c>
      <c r="AX107" s="631" t="str">
        <f t="shared" si="229"/>
        <v/>
      </c>
      <c r="AY107" s="632" t="str">
        <f t="shared" ref="AY107:AZ118" si="240">VLOOKUP(18&amp;$AO107,$A$6:$V$30000,AY$3,0)</f>
        <v/>
      </c>
      <c r="AZ107" s="631" t="str">
        <f t="shared" si="240"/>
        <v>···</v>
      </c>
      <c r="BA107" s="632" t="str">
        <f t="shared" si="239"/>
        <v>··</v>
      </c>
      <c r="BB107" s="631" t="str">
        <f t="shared" si="239"/>
        <v/>
      </c>
      <c r="BC107" s="632" t="str">
        <f t="shared" si="239"/>
        <v/>
      </c>
      <c r="BD107" s="631" t="str">
        <f t="shared" si="239"/>
        <v/>
      </c>
      <c r="BE107" s="632" t="str">
        <f t="shared" si="239"/>
        <v/>
      </c>
      <c r="BF107" s="631" t="str">
        <f t="shared" si="239"/>
        <v/>
      </c>
      <c r="BG107" s="632" t="str">
        <f t="shared" si="239"/>
        <v/>
      </c>
      <c r="BH107" s="631" t="str">
        <f t="shared" si="239"/>
        <v/>
      </c>
      <c r="BI107" s="632" t="e">
        <f t="shared" si="239"/>
        <v>#N/A</v>
      </c>
      <c r="BJ107" s="544">
        <f t="shared" si="127"/>
        <v>0</v>
      </c>
      <c r="BK107" s="545">
        <f t="shared" si="128"/>
        <v>0</v>
      </c>
      <c r="BL107" s="544">
        <f t="shared" si="129"/>
        <v>0</v>
      </c>
      <c r="BM107" s="545">
        <f t="shared" si="130"/>
        <v>0</v>
      </c>
      <c r="BN107" s="544">
        <f t="shared" si="131"/>
        <v>0</v>
      </c>
      <c r="BO107" s="545">
        <f t="shared" si="132"/>
        <v>0</v>
      </c>
      <c r="BP107" s="544">
        <f t="shared" si="133"/>
        <v>5</v>
      </c>
      <c r="BQ107" s="545">
        <f t="shared" si="134"/>
        <v>5</v>
      </c>
      <c r="BR107" s="544">
        <f t="shared" si="135"/>
        <v>0</v>
      </c>
      <c r="BS107" s="545">
        <f t="shared" si="136"/>
        <v>0</v>
      </c>
      <c r="BT107" s="544">
        <f t="shared" si="137"/>
        <v>20</v>
      </c>
      <c r="BU107" s="545">
        <f t="shared" si="138"/>
        <v>10</v>
      </c>
      <c r="BV107" s="544">
        <f t="shared" si="139"/>
        <v>0</v>
      </c>
      <c r="BW107" s="545">
        <f t="shared" si="140"/>
        <v>0</v>
      </c>
      <c r="BX107" s="544">
        <f t="shared" si="141"/>
        <v>0</v>
      </c>
      <c r="BY107" s="545">
        <f t="shared" si="142"/>
        <v>0</v>
      </c>
      <c r="BZ107" s="544">
        <f t="shared" si="143"/>
        <v>0</v>
      </c>
      <c r="CA107" s="545">
        <f t="shared" si="144"/>
        <v>0</v>
      </c>
      <c r="CB107" s="544">
        <f t="shared" si="145"/>
        <v>0</v>
      </c>
      <c r="CC107" s="546" t="e">
        <f t="shared" si="146"/>
        <v>#N/A</v>
      </c>
      <c r="CD107" s="547">
        <f t="shared" si="147"/>
        <v>14.8</v>
      </c>
      <c r="CE107" s="548">
        <f t="shared" si="148"/>
        <v>23.2</v>
      </c>
      <c r="CF107" s="547">
        <f t="shared" si="149"/>
        <v>14.1</v>
      </c>
      <c r="CG107" s="548">
        <f t="shared" si="150"/>
        <v>26</v>
      </c>
      <c r="CH107" s="547">
        <f t="shared" si="151"/>
        <v>14.9</v>
      </c>
      <c r="CI107" s="548">
        <f t="shared" si="152"/>
        <v>24.8</v>
      </c>
      <c r="CJ107" s="547">
        <f t="shared" si="153"/>
        <v>16.899999999999999</v>
      </c>
      <c r="CK107" s="548">
        <f t="shared" si="154"/>
        <v>17.100000000000001</v>
      </c>
      <c r="CL107" s="547">
        <f t="shared" si="155"/>
        <v>8.8000000000000007</v>
      </c>
      <c r="CM107" s="548">
        <f t="shared" si="156"/>
        <v>25.1</v>
      </c>
      <c r="CN107" s="547">
        <f t="shared" si="157"/>
        <v>16.2</v>
      </c>
      <c r="CO107" s="548">
        <f t="shared" si="158"/>
        <v>22</v>
      </c>
      <c r="CP107" s="547">
        <f t="shared" si="159"/>
        <v>10.7</v>
      </c>
      <c r="CQ107" s="548">
        <f t="shared" si="160"/>
        <v>26.4</v>
      </c>
      <c r="CR107" s="547">
        <f t="shared" si="161"/>
        <v>11.1</v>
      </c>
      <c r="CS107" s="548">
        <f t="shared" si="162"/>
        <v>26.5</v>
      </c>
      <c r="CT107" s="547">
        <f t="shared" si="163"/>
        <v>15</v>
      </c>
      <c r="CU107" s="548">
        <f t="shared" si="164"/>
        <v>22.1</v>
      </c>
      <c r="CV107" s="547">
        <f t="shared" si="165"/>
        <v>15.2</v>
      </c>
      <c r="CW107" s="548" t="e">
        <f t="shared" si="166"/>
        <v>#N/A</v>
      </c>
      <c r="CX107" s="547">
        <f t="shared" si="167"/>
        <v>12.8</v>
      </c>
      <c r="CY107" s="548">
        <f t="shared" si="168"/>
        <v>30.2</v>
      </c>
      <c r="CZ107" s="547">
        <f t="shared" si="169"/>
        <v>12.1</v>
      </c>
      <c r="DA107" s="548">
        <f t="shared" si="170"/>
        <v>39</v>
      </c>
      <c r="DB107" s="547">
        <f t="shared" si="171"/>
        <v>12.9</v>
      </c>
      <c r="DC107" s="548">
        <f t="shared" si="172"/>
        <v>31.8</v>
      </c>
      <c r="DD107" s="547">
        <f t="shared" si="173"/>
        <v>14.899999999999999</v>
      </c>
      <c r="DE107" s="548">
        <f t="shared" si="174"/>
        <v>19.8</v>
      </c>
      <c r="DF107" s="547">
        <f t="shared" si="175"/>
        <v>6.8000000000000007</v>
      </c>
      <c r="DG107" s="548">
        <f t="shared" si="176"/>
        <v>38.1</v>
      </c>
      <c r="DH107" s="547">
        <f t="shared" si="177"/>
        <v>14.2</v>
      </c>
      <c r="DI107" s="548">
        <f t="shared" si="178"/>
        <v>26</v>
      </c>
      <c r="DJ107" s="547">
        <f t="shared" si="179"/>
        <v>8.6999999999999993</v>
      </c>
      <c r="DK107" s="548">
        <f t="shared" si="180"/>
        <v>41.4</v>
      </c>
      <c r="DL107" s="547">
        <f t="shared" si="181"/>
        <v>9.1</v>
      </c>
      <c r="DM107" s="548">
        <f t="shared" si="182"/>
        <v>41.5</v>
      </c>
      <c r="DN107" s="547">
        <f t="shared" si="183"/>
        <v>13</v>
      </c>
      <c r="DO107" s="548">
        <f t="shared" si="184"/>
        <v>29.1</v>
      </c>
      <c r="DP107" s="547">
        <f t="shared" si="185"/>
        <v>13.2</v>
      </c>
      <c r="DQ107" s="548" t="e">
        <f t="shared" si="186"/>
        <v>#N/A</v>
      </c>
      <c r="DR107" s="549">
        <f t="shared" si="187"/>
        <v>9</v>
      </c>
      <c r="DS107" s="550">
        <f t="shared" si="188"/>
        <v>8</v>
      </c>
      <c r="DT107" s="549">
        <f t="shared" si="189"/>
        <v>7</v>
      </c>
      <c r="DU107" s="550">
        <f t="shared" si="190"/>
        <v>6</v>
      </c>
      <c r="DV107" s="549">
        <f t="shared" si="191"/>
        <v>5</v>
      </c>
      <c r="DW107" s="550">
        <f t="shared" si="192"/>
        <v>3</v>
      </c>
      <c r="DX107" s="549">
        <f t="shared" si="193"/>
        <v>3</v>
      </c>
      <c r="DY107" s="550">
        <f t="shared" si="194"/>
        <v>7</v>
      </c>
      <c r="DZ107" s="549">
        <f t="shared" si="195"/>
        <v>3</v>
      </c>
      <c r="EA107" s="550">
        <f t="shared" si="196"/>
        <v>3</v>
      </c>
      <c r="EB107" s="549">
        <f t="shared" si="197"/>
        <v>4</v>
      </c>
      <c r="EC107" s="550">
        <f t="shared" si="198"/>
        <v>7</v>
      </c>
      <c r="ED107" s="549">
        <f t="shared" si="199"/>
        <v>4</v>
      </c>
      <c r="EE107" s="550">
        <f t="shared" si="200"/>
        <v>6</v>
      </c>
      <c r="EF107" s="549">
        <f t="shared" si="201"/>
        <v>4</v>
      </c>
      <c r="EG107" s="550">
        <f t="shared" si="202"/>
        <v>3</v>
      </c>
      <c r="EH107" s="549">
        <f t="shared" si="203"/>
        <v>10</v>
      </c>
      <c r="EI107" s="550">
        <f t="shared" si="204"/>
        <v>9</v>
      </c>
      <c r="EJ107" s="549">
        <f t="shared" si="205"/>
        <v>11</v>
      </c>
      <c r="EK107" s="550" t="e">
        <f t="shared" si="206"/>
        <v>#N/A</v>
      </c>
      <c r="EL107" s="697">
        <f t="shared" si="207"/>
        <v>0</v>
      </c>
      <c r="EM107" s="698">
        <f t="shared" si="208"/>
        <v>0</v>
      </c>
      <c r="EN107" s="699">
        <f t="shared" si="209"/>
        <v>0</v>
      </c>
      <c r="EO107" s="698">
        <f t="shared" si="210"/>
        <v>0</v>
      </c>
      <c r="EP107" s="699">
        <f t="shared" si="211"/>
        <v>0</v>
      </c>
      <c r="EQ107" s="698">
        <f t="shared" si="212"/>
        <v>0</v>
      </c>
      <c r="ER107" s="699">
        <f t="shared" si="213"/>
        <v>0</v>
      </c>
      <c r="ES107" s="698">
        <f t="shared" si="214"/>
        <v>0</v>
      </c>
      <c r="ET107" s="699">
        <f t="shared" si="215"/>
        <v>0</v>
      </c>
      <c r="EU107" s="698">
        <f t="shared" si="216"/>
        <v>0</v>
      </c>
      <c r="EV107" s="699">
        <f t="shared" si="217"/>
        <v>0</v>
      </c>
      <c r="EW107" s="698">
        <f t="shared" si="218"/>
        <v>0</v>
      </c>
      <c r="EX107" s="699">
        <f t="shared" si="219"/>
        <v>0</v>
      </c>
      <c r="EY107" s="698">
        <f t="shared" si="220"/>
        <v>0</v>
      </c>
      <c r="EZ107" s="699">
        <f t="shared" si="221"/>
        <v>0</v>
      </c>
      <c r="FA107" s="698">
        <f t="shared" si="222"/>
        <v>0</v>
      </c>
      <c r="FB107" s="699">
        <f t="shared" si="223"/>
        <v>0</v>
      </c>
      <c r="FC107" s="698">
        <f t="shared" si="224"/>
        <v>0</v>
      </c>
      <c r="FD107" s="699">
        <f t="shared" si="225"/>
        <v>0</v>
      </c>
      <c r="FE107" s="700" t="e">
        <f t="shared" si="226"/>
        <v>#N/A</v>
      </c>
      <c r="FU107" s="1149" t="str">
        <f>Ст.прогноза!C104</f>
        <v>Забайкальская</v>
      </c>
      <c r="FV107" s="1149" t="str">
        <f>Ст.прогноза!D104</f>
        <v>Свободненский</v>
      </c>
      <c r="FW107" s="1105" t="str">
        <f t="shared" si="237"/>
        <v>Белогорск</v>
      </c>
      <c r="FX107" s="1289">
        <v>50.920400000000001</v>
      </c>
      <c r="FY107" s="1290">
        <v>128.46</v>
      </c>
      <c r="FZ107" s="1281">
        <f t="shared" si="227"/>
        <v>17.100000000000001</v>
      </c>
      <c r="GA107" s="1281">
        <f t="shared" si="238"/>
        <v>19.8</v>
      </c>
    </row>
    <row r="108" spans="1:183" x14ac:dyDescent="0.25">
      <c r="A108" s="198" t="s">
        <v>2151</v>
      </c>
      <c r="B108" s="229" t="s">
        <v>1173</v>
      </c>
      <c r="C108" s="237">
        <v>0</v>
      </c>
      <c r="D108" s="213">
        <v>0</v>
      </c>
      <c r="E108" s="213">
        <v>0</v>
      </c>
      <c r="F108" s="213">
        <v>0</v>
      </c>
      <c r="G108" s="213">
        <v>0</v>
      </c>
      <c r="H108" s="213">
        <v>0</v>
      </c>
      <c r="I108" s="213">
        <v>0</v>
      </c>
      <c r="J108" s="213">
        <v>0</v>
      </c>
      <c r="K108" s="213">
        <v>0</v>
      </c>
      <c r="L108" s="213">
        <v>0</v>
      </c>
      <c r="M108" s="213">
        <v>0</v>
      </c>
      <c r="N108" s="213">
        <v>0</v>
      </c>
      <c r="O108" s="213">
        <v>0</v>
      </c>
      <c r="P108" s="213">
        <v>0</v>
      </c>
      <c r="Q108" s="213">
        <v>0</v>
      </c>
      <c r="R108" s="213">
        <v>0</v>
      </c>
      <c r="S108" s="213">
        <v>0</v>
      </c>
      <c r="T108" s="213">
        <v>0</v>
      </c>
      <c r="U108" s="213">
        <v>0</v>
      </c>
      <c r="V108" s="214">
        <v>0</v>
      </c>
      <c r="X108" s="369" t="s">
        <v>2153</v>
      </c>
      <c r="Y108" s="379" t="s">
        <v>1177</v>
      </c>
      <c r="Z108" s="380">
        <v>0</v>
      </c>
      <c r="AA108" s="381">
        <v>0</v>
      </c>
      <c r="AB108" s="381">
        <v>0</v>
      </c>
      <c r="AC108" s="381">
        <v>0</v>
      </c>
      <c r="AD108" s="381">
        <v>0</v>
      </c>
      <c r="AE108" s="381">
        <v>0</v>
      </c>
      <c r="AF108" s="381">
        <v>0</v>
      </c>
      <c r="AG108" s="381">
        <v>0</v>
      </c>
      <c r="AH108" s="381">
        <v>0</v>
      </c>
      <c r="AI108" s="382">
        <v>0</v>
      </c>
      <c r="AK108" s="1122">
        <f t="shared" si="234"/>
        <v>43683.916666666664</v>
      </c>
      <c r="AM108" s="517">
        <v>108</v>
      </c>
      <c r="AN108" s="543">
        <f>Ст.прогноза!B105</f>
        <v>103</v>
      </c>
      <c r="AO108" s="117" t="str">
        <f>Ст.прогноза!E105</f>
        <v>Хабаровск</v>
      </c>
      <c r="AP108" s="631" t="str">
        <f t="shared" ref="AP108:AX118" si="241">VLOOKUP(18&amp;$AO108,$A$6:$V$30000,AP$3,0)</f>
        <v>·</v>
      </c>
      <c r="AQ108" s="632" t="str">
        <f t="shared" si="241"/>
        <v/>
      </c>
      <c r="AR108" s="631" t="str">
        <f t="shared" si="241"/>
        <v/>
      </c>
      <c r="AS108" s="632" t="str">
        <f t="shared" si="241"/>
        <v/>
      </c>
      <c r="AT108" s="631" t="str">
        <f t="shared" si="241"/>
        <v/>
      </c>
      <c r="AU108" s="632" t="str">
        <f t="shared" si="241"/>
        <v/>
      </c>
      <c r="AV108" s="631" t="str">
        <f t="shared" si="241"/>
        <v/>
      </c>
      <c r="AW108" s="632" t="str">
        <f t="shared" si="241"/>
        <v/>
      </c>
      <c r="AX108" s="631" t="str">
        <f t="shared" si="241"/>
        <v>·</v>
      </c>
      <c r="AY108" s="632" t="str">
        <f t="shared" si="240"/>
        <v/>
      </c>
      <c r="AZ108" s="631" t="str">
        <f t="shared" si="240"/>
        <v>···</v>
      </c>
      <c r="BA108" s="632" t="str">
        <f t="shared" si="239"/>
        <v>···</v>
      </c>
      <c r="BB108" s="631" t="str">
        <f t="shared" si="239"/>
        <v>··</v>
      </c>
      <c r="BC108" s="632" t="str">
        <f t="shared" si="239"/>
        <v/>
      </c>
      <c r="BD108" s="631" t="str">
        <f t="shared" si="239"/>
        <v/>
      </c>
      <c r="BE108" s="632" t="str">
        <f t="shared" si="239"/>
        <v/>
      </c>
      <c r="BF108" s="631" t="str">
        <f t="shared" si="239"/>
        <v/>
      </c>
      <c r="BG108" s="632" t="str">
        <f t="shared" si="239"/>
        <v/>
      </c>
      <c r="BH108" s="631" t="str">
        <f t="shared" si="239"/>
        <v/>
      </c>
      <c r="BI108" s="632" t="e">
        <f t="shared" si="239"/>
        <v>#N/A</v>
      </c>
      <c r="BJ108" s="544">
        <f t="shared" si="127"/>
        <v>1</v>
      </c>
      <c r="BK108" s="545">
        <f t="shared" si="128"/>
        <v>0</v>
      </c>
      <c r="BL108" s="544">
        <f t="shared" si="129"/>
        <v>0</v>
      </c>
      <c r="BM108" s="545">
        <f t="shared" si="130"/>
        <v>0</v>
      </c>
      <c r="BN108" s="544">
        <f t="shared" si="131"/>
        <v>0</v>
      </c>
      <c r="BO108" s="545">
        <f t="shared" si="132"/>
        <v>0</v>
      </c>
      <c r="BP108" s="544">
        <f t="shared" si="133"/>
        <v>0</v>
      </c>
      <c r="BQ108" s="545">
        <f t="shared" si="134"/>
        <v>0</v>
      </c>
      <c r="BR108" s="544">
        <f t="shared" si="135"/>
        <v>1</v>
      </c>
      <c r="BS108" s="545">
        <f t="shared" si="136"/>
        <v>0</v>
      </c>
      <c r="BT108" s="544">
        <f t="shared" si="137"/>
        <v>20</v>
      </c>
      <c r="BU108" s="545">
        <f t="shared" si="138"/>
        <v>30</v>
      </c>
      <c r="BV108" s="544">
        <f t="shared" si="139"/>
        <v>10</v>
      </c>
      <c r="BW108" s="545">
        <f t="shared" si="140"/>
        <v>0</v>
      </c>
      <c r="BX108" s="544">
        <f t="shared" si="141"/>
        <v>0</v>
      </c>
      <c r="BY108" s="545">
        <f t="shared" si="142"/>
        <v>0</v>
      </c>
      <c r="BZ108" s="544">
        <f t="shared" si="143"/>
        <v>0</v>
      </c>
      <c r="CA108" s="545">
        <f t="shared" si="144"/>
        <v>0</v>
      </c>
      <c r="CB108" s="544">
        <f t="shared" si="145"/>
        <v>0</v>
      </c>
      <c r="CC108" s="546" t="e">
        <f t="shared" si="146"/>
        <v>#N/A</v>
      </c>
      <c r="CD108" s="547">
        <f t="shared" si="147"/>
        <v>19.600000000000001</v>
      </c>
      <c r="CE108" s="548">
        <f t="shared" si="148"/>
        <v>21</v>
      </c>
      <c r="CF108" s="547">
        <f t="shared" si="149"/>
        <v>17</v>
      </c>
      <c r="CG108" s="548">
        <f t="shared" si="150"/>
        <v>18.8</v>
      </c>
      <c r="CH108" s="547">
        <f t="shared" si="151"/>
        <v>13.9</v>
      </c>
      <c r="CI108" s="548">
        <f t="shared" si="152"/>
        <v>22.1</v>
      </c>
      <c r="CJ108" s="547">
        <f t="shared" si="153"/>
        <v>15.6</v>
      </c>
      <c r="CK108" s="548">
        <f t="shared" si="154"/>
        <v>17.399999999999999</v>
      </c>
      <c r="CL108" s="547">
        <f t="shared" si="155"/>
        <v>14.4</v>
      </c>
      <c r="CM108" s="548">
        <f t="shared" si="156"/>
        <v>15.6</v>
      </c>
      <c r="CN108" s="547">
        <f t="shared" si="157"/>
        <v>13.6</v>
      </c>
      <c r="CO108" s="548">
        <f t="shared" si="158"/>
        <v>13.2</v>
      </c>
      <c r="CP108" s="547">
        <f t="shared" si="159"/>
        <v>13.4</v>
      </c>
      <c r="CQ108" s="548">
        <f t="shared" si="160"/>
        <v>23.8</v>
      </c>
      <c r="CR108" s="547">
        <f t="shared" si="161"/>
        <v>9.3000000000000007</v>
      </c>
      <c r="CS108" s="548">
        <f t="shared" si="162"/>
        <v>21.8</v>
      </c>
      <c r="CT108" s="547">
        <f t="shared" si="163"/>
        <v>8.4</v>
      </c>
      <c r="CU108" s="548">
        <f t="shared" si="164"/>
        <v>22.9</v>
      </c>
      <c r="CV108" s="547">
        <f t="shared" si="165"/>
        <v>8</v>
      </c>
      <c r="CW108" s="548" t="e">
        <f t="shared" si="166"/>
        <v>#N/A</v>
      </c>
      <c r="CX108" s="547">
        <f t="shared" si="167"/>
        <v>17.600000000000001</v>
      </c>
      <c r="CY108" s="548">
        <f t="shared" si="168"/>
        <v>31</v>
      </c>
      <c r="CZ108" s="547">
        <f t="shared" si="169"/>
        <v>15</v>
      </c>
      <c r="DA108" s="548">
        <f t="shared" si="170"/>
        <v>25.8</v>
      </c>
      <c r="DB108" s="547">
        <f t="shared" si="171"/>
        <v>11.9</v>
      </c>
      <c r="DC108" s="548">
        <f t="shared" si="172"/>
        <v>29.1</v>
      </c>
      <c r="DD108" s="547">
        <f t="shared" si="173"/>
        <v>13.6</v>
      </c>
      <c r="DE108" s="548">
        <f t="shared" si="174"/>
        <v>24.4</v>
      </c>
      <c r="DF108" s="547">
        <f t="shared" si="175"/>
        <v>12.4</v>
      </c>
      <c r="DG108" s="548">
        <f t="shared" si="176"/>
        <v>22.6</v>
      </c>
      <c r="DH108" s="547">
        <f t="shared" si="177"/>
        <v>11.6</v>
      </c>
      <c r="DI108" s="548">
        <f t="shared" si="178"/>
        <v>17.100000000000001</v>
      </c>
      <c r="DJ108" s="547">
        <f t="shared" si="179"/>
        <v>11.4</v>
      </c>
      <c r="DK108" s="548">
        <f t="shared" si="180"/>
        <v>37.799999999999997</v>
      </c>
      <c r="DL108" s="547">
        <f t="shared" si="181"/>
        <v>7.3000000000000007</v>
      </c>
      <c r="DM108" s="548">
        <f t="shared" si="182"/>
        <v>36.799999999999997</v>
      </c>
      <c r="DN108" s="547">
        <f t="shared" si="183"/>
        <v>6.4</v>
      </c>
      <c r="DO108" s="548">
        <f t="shared" si="184"/>
        <v>36.9</v>
      </c>
      <c r="DP108" s="547">
        <f t="shared" si="185"/>
        <v>6</v>
      </c>
      <c r="DQ108" s="548" t="e">
        <f t="shared" si="186"/>
        <v>#N/A</v>
      </c>
      <c r="DR108" s="549">
        <f t="shared" si="187"/>
        <v>8</v>
      </c>
      <c r="DS108" s="550">
        <f t="shared" si="188"/>
        <v>10</v>
      </c>
      <c r="DT108" s="549">
        <f t="shared" si="189"/>
        <v>9</v>
      </c>
      <c r="DU108" s="550">
        <f t="shared" si="190"/>
        <v>6</v>
      </c>
      <c r="DV108" s="549">
        <f t="shared" si="191"/>
        <v>11</v>
      </c>
      <c r="DW108" s="550">
        <f t="shared" si="192"/>
        <v>14</v>
      </c>
      <c r="DX108" s="549">
        <f t="shared" si="193"/>
        <v>3</v>
      </c>
      <c r="DY108" s="550">
        <f t="shared" si="194"/>
        <v>3</v>
      </c>
      <c r="DZ108" s="549">
        <f t="shared" si="195"/>
        <v>5</v>
      </c>
      <c r="EA108" s="550">
        <f t="shared" si="196"/>
        <v>5</v>
      </c>
      <c r="EB108" s="549">
        <f t="shared" si="197"/>
        <v>8</v>
      </c>
      <c r="EC108" s="550">
        <f t="shared" si="198"/>
        <v>7</v>
      </c>
      <c r="ED108" s="549">
        <f t="shared" si="199"/>
        <v>9</v>
      </c>
      <c r="EE108" s="550">
        <f t="shared" si="200"/>
        <v>3</v>
      </c>
      <c r="EF108" s="549">
        <f t="shared" si="201"/>
        <v>11</v>
      </c>
      <c r="EG108" s="550">
        <f t="shared" si="202"/>
        <v>8</v>
      </c>
      <c r="EH108" s="549">
        <f t="shared" si="203"/>
        <v>10</v>
      </c>
      <c r="EI108" s="550">
        <f t="shared" si="204"/>
        <v>7</v>
      </c>
      <c r="EJ108" s="549">
        <f t="shared" si="205"/>
        <v>4</v>
      </c>
      <c r="EK108" s="550" t="e">
        <f t="shared" si="206"/>
        <v>#N/A</v>
      </c>
      <c r="EL108" s="697">
        <f t="shared" si="207"/>
        <v>0</v>
      </c>
      <c r="EM108" s="698">
        <f t="shared" si="208"/>
        <v>0</v>
      </c>
      <c r="EN108" s="699">
        <f t="shared" si="209"/>
        <v>0</v>
      </c>
      <c r="EO108" s="698">
        <f t="shared" si="210"/>
        <v>0</v>
      </c>
      <c r="EP108" s="699">
        <f t="shared" si="211"/>
        <v>0</v>
      </c>
      <c r="EQ108" s="698">
        <f t="shared" si="212"/>
        <v>0</v>
      </c>
      <c r="ER108" s="699">
        <f t="shared" si="213"/>
        <v>0</v>
      </c>
      <c r="ES108" s="698">
        <f t="shared" si="214"/>
        <v>0</v>
      </c>
      <c r="ET108" s="699">
        <f t="shared" si="215"/>
        <v>0</v>
      </c>
      <c r="EU108" s="698">
        <f t="shared" si="216"/>
        <v>0</v>
      </c>
      <c r="EV108" s="699">
        <f t="shared" si="217"/>
        <v>0</v>
      </c>
      <c r="EW108" s="698">
        <f t="shared" si="218"/>
        <v>0</v>
      </c>
      <c r="EX108" s="699">
        <f t="shared" si="219"/>
        <v>0</v>
      </c>
      <c r="EY108" s="698">
        <f t="shared" si="220"/>
        <v>0</v>
      </c>
      <c r="EZ108" s="699">
        <f t="shared" si="221"/>
        <v>0</v>
      </c>
      <c r="FA108" s="698">
        <f t="shared" si="222"/>
        <v>0</v>
      </c>
      <c r="FB108" s="699">
        <f t="shared" si="223"/>
        <v>0</v>
      </c>
      <c r="FC108" s="698">
        <f t="shared" si="224"/>
        <v>0</v>
      </c>
      <c r="FD108" s="699">
        <f t="shared" si="225"/>
        <v>0</v>
      </c>
      <c r="FE108" s="700" t="e">
        <f t="shared" si="226"/>
        <v>#N/A</v>
      </c>
      <c r="FU108" s="1145" t="str">
        <f>Ст.прогноза!C105</f>
        <v>Дальневосточная</v>
      </c>
      <c r="FV108" s="1145" t="str">
        <f>Ст.прогноза!D105</f>
        <v>Хабаровский</v>
      </c>
      <c r="FW108" s="1326" t="str">
        <f t="shared" si="237"/>
        <v>Хабаровск</v>
      </c>
      <c r="FX108" s="1291">
        <v>48.517000000000003</v>
      </c>
      <c r="FY108" s="1292">
        <v>135.167</v>
      </c>
      <c r="FZ108" s="1281">
        <f t="shared" si="227"/>
        <v>17.399999999999999</v>
      </c>
      <c r="GA108" s="1281">
        <f t="shared" si="238"/>
        <v>24.4</v>
      </c>
    </row>
    <row r="109" spans="1:183" x14ac:dyDescent="0.25">
      <c r="A109" s="198" t="s">
        <v>2152</v>
      </c>
      <c r="B109" s="378" t="s">
        <v>1175</v>
      </c>
      <c r="C109" s="235">
        <v>0</v>
      </c>
      <c r="D109" s="206">
        <v>0</v>
      </c>
      <c r="E109" s="206">
        <v>0</v>
      </c>
      <c r="F109" s="206">
        <v>0</v>
      </c>
      <c r="G109" s="206">
        <v>0</v>
      </c>
      <c r="H109" s="206">
        <v>0</v>
      </c>
      <c r="I109" s="206">
        <v>0</v>
      </c>
      <c r="J109" s="206">
        <v>0</v>
      </c>
      <c r="K109" s="206">
        <v>0</v>
      </c>
      <c r="L109" s="206">
        <v>0</v>
      </c>
      <c r="M109" s="206">
        <v>0</v>
      </c>
      <c r="N109" s="206">
        <v>0</v>
      </c>
      <c r="O109" s="206">
        <v>0</v>
      </c>
      <c r="P109" s="206">
        <v>0</v>
      </c>
      <c r="Q109" s="206">
        <v>0</v>
      </c>
      <c r="R109" s="206">
        <v>0</v>
      </c>
      <c r="S109" s="206">
        <v>0</v>
      </c>
      <c r="T109" s="206">
        <v>0</v>
      </c>
      <c r="U109" s="206">
        <v>0</v>
      </c>
      <c r="V109" s="207">
        <v>0</v>
      </c>
      <c r="AK109" s="1122">
        <f xml:space="preserve">  INDEX(Z:Z,MATCH(AO109,Y:Y,0)+1 )</f>
        <v>43683.916666666664</v>
      </c>
      <c r="AM109" s="517">
        <v>109</v>
      </c>
      <c r="AN109" s="543">
        <f>Ст.прогноза!B106</f>
        <v>104</v>
      </c>
      <c r="AO109" s="117" t="str">
        <f>Ст.прогноза!E106</f>
        <v>Владивосток</v>
      </c>
      <c r="AP109" s="631" t="str">
        <f t="shared" si="241"/>
        <v/>
      </c>
      <c r="AQ109" s="632" t="str">
        <f t="shared" si="241"/>
        <v/>
      </c>
      <c r="AR109" s="631" t="str">
        <f t="shared" si="241"/>
        <v/>
      </c>
      <c r="AS109" s="632" t="str">
        <f t="shared" si="241"/>
        <v/>
      </c>
      <c r="AT109" s="631" t="str">
        <f t="shared" si="241"/>
        <v>··</v>
      </c>
      <c r="AU109" s="632" t="str">
        <f t="shared" si="241"/>
        <v>···</v>
      </c>
      <c r="AV109" s="631" t="str">
        <f t="shared" si="241"/>
        <v/>
      </c>
      <c r="AW109" s="632" t="str">
        <f t="shared" si="241"/>
        <v>·</v>
      </c>
      <c r="AX109" s="631" t="str">
        <f t="shared" si="241"/>
        <v>·</v>
      </c>
      <c r="AY109" s="632" t="str">
        <f t="shared" si="240"/>
        <v>·</v>
      </c>
      <c r="AZ109" s="631" t="str">
        <f t="shared" si="240"/>
        <v/>
      </c>
      <c r="BA109" s="632" t="str">
        <f t="shared" si="239"/>
        <v/>
      </c>
      <c r="BB109" s="631" t="str">
        <f t="shared" si="239"/>
        <v>·</v>
      </c>
      <c r="BC109" s="632" t="str">
        <f t="shared" si="239"/>
        <v>·</v>
      </c>
      <c r="BD109" s="631" t="str">
        <f t="shared" si="239"/>
        <v/>
      </c>
      <c r="BE109" s="632" t="str">
        <f t="shared" si="239"/>
        <v/>
      </c>
      <c r="BF109" s="631" t="str">
        <f t="shared" si="239"/>
        <v/>
      </c>
      <c r="BG109" s="632" t="str">
        <f t="shared" si="239"/>
        <v/>
      </c>
      <c r="BH109" s="631" t="str">
        <f t="shared" si="239"/>
        <v/>
      </c>
      <c r="BI109" s="632" t="e">
        <f t="shared" si="239"/>
        <v>#N/A</v>
      </c>
      <c r="BJ109" s="544">
        <f t="shared" si="127"/>
        <v>0</v>
      </c>
      <c r="BK109" s="545">
        <f t="shared" si="128"/>
        <v>0</v>
      </c>
      <c r="BL109" s="544">
        <f t="shared" si="129"/>
        <v>0</v>
      </c>
      <c r="BM109" s="545">
        <f t="shared" si="130"/>
        <v>0</v>
      </c>
      <c r="BN109" s="544">
        <f t="shared" si="131"/>
        <v>10</v>
      </c>
      <c r="BO109" s="545">
        <f t="shared" si="132"/>
        <v>40</v>
      </c>
      <c r="BP109" s="544">
        <f t="shared" si="133"/>
        <v>0</v>
      </c>
      <c r="BQ109" s="545">
        <f t="shared" si="134"/>
        <v>1</v>
      </c>
      <c r="BR109" s="544">
        <f t="shared" si="135"/>
        <v>1</v>
      </c>
      <c r="BS109" s="545">
        <f t="shared" si="136"/>
        <v>1</v>
      </c>
      <c r="BT109" s="544">
        <f t="shared" si="137"/>
        <v>0</v>
      </c>
      <c r="BU109" s="545">
        <f t="shared" si="138"/>
        <v>0</v>
      </c>
      <c r="BV109" s="544">
        <f t="shared" si="139"/>
        <v>1</v>
      </c>
      <c r="BW109" s="545">
        <f t="shared" si="140"/>
        <v>1</v>
      </c>
      <c r="BX109" s="544">
        <f t="shared" si="141"/>
        <v>0</v>
      </c>
      <c r="BY109" s="545">
        <f t="shared" si="142"/>
        <v>0</v>
      </c>
      <c r="BZ109" s="544">
        <f t="shared" si="143"/>
        <v>0</v>
      </c>
      <c r="CA109" s="545">
        <f t="shared" si="144"/>
        <v>0</v>
      </c>
      <c r="CB109" s="544">
        <f t="shared" si="145"/>
        <v>0</v>
      </c>
      <c r="CC109" s="546" t="e">
        <f t="shared" si="146"/>
        <v>#N/A</v>
      </c>
      <c r="CD109" s="547">
        <f t="shared" si="147"/>
        <v>17.7</v>
      </c>
      <c r="CE109" s="548">
        <f t="shared" si="148"/>
        <v>26.6</v>
      </c>
      <c r="CF109" s="547">
        <f t="shared" si="149"/>
        <v>18</v>
      </c>
      <c r="CG109" s="548">
        <f t="shared" si="150"/>
        <v>24.4</v>
      </c>
      <c r="CH109" s="547">
        <f t="shared" si="151"/>
        <v>20.2</v>
      </c>
      <c r="CI109" s="548">
        <f t="shared" si="152"/>
        <v>21</v>
      </c>
      <c r="CJ109" s="547">
        <f t="shared" si="153"/>
        <v>17.2</v>
      </c>
      <c r="CK109" s="548">
        <f t="shared" si="154"/>
        <v>23.6</v>
      </c>
      <c r="CL109" s="547">
        <f t="shared" si="155"/>
        <v>18.5</v>
      </c>
      <c r="CM109" s="548">
        <f t="shared" si="156"/>
        <v>19.3</v>
      </c>
      <c r="CN109" s="547">
        <f t="shared" si="157"/>
        <v>19.100000000000001</v>
      </c>
      <c r="CO109" s="548">
        <f t="shared" si="158"/>
        <v>19.8</v>
      </c>
      <c r="CP109" s="547">
        <f t="shared" si="159"/>
        <v>19.5</v>
      </c>
      <c r="CQ109" s="548">
        <f t="shared" si="160"/>
        <v>19.899999999999999</v>
      </c>
      <c r="CR109" s="547">
        <f t="shared" si="161"/>
        <v>18.5</v>
      </c>
      <c r="CS109" s="548">
        <f t="shared" si="162"/>
        <v>24.8</v>
      </c>
      <c r="CT109" s="547">
        <f t="shared" si="163"/>
        <v>19</v>
      </c>
      <c r="CU109" s="548">
        <f t="shared" si="164"/>
        <v>19.100000000000001</v>
      </c>
      <c r="CV109" s="547">
        <f t="shared" si="165"/>
        <v>15</v>
      </c>
      <c r="CW109" s="548" t="e">
        <f t="shared" si="166"/>
        <v>#N/A</v>
      </c>
      <c r="CX109" s="547">
        <f t="shared" si="167"/>
        <v>15.7</v>
      </c>
      <c r="CY109" s="548">
        <f t="shared" si="168"/>
        <v>41.6</v>
      </c>
      <c r="CZ109" s="547">
        <f t="shared" si="169"/>
        <v>16</v>
      </c>
      <c r="DA109" s="548">
        <f t="shared" si="170"/>
        <v>38.4</v>
      </c>
      <c r="DB109" s="547">
        <f t="shared" si="171"/>
        <v>18.2</v>
      </c>
      <c r="DC109" s="548">
        <f t="shared" si="172"/>
        <v>25</v>
      </c>
      <c r="DD109" s="547">
        <f t="shared" si="173"/>
        <v>15.2</v>
      </c>
      <c r="DE109" s="548">
        <f t="shared" si="174"/>
        <v>34.6</v>
      </c>
      <c r="DF109" s="547">
        <f t="shared" si="175"/>
        <v>16.5</v>
      </c>
      <c r="DG109" s="548">
        <f t="shared" si="176"/>
        <v>23.3</v>
      </c>
      <c r="DH109" s="547">
        <f t="shared" si="177"/>
        <v>17.100000000000001</v>
      </c>
      <c r="DI109" s="548">
        <f t="shared" si="178"/>
        <v>26.8</v>
      </c>
      <c r="DJ109" s="547">
        <f t="shared" si="179"/>
        <v>17.5</v>
      </c>
      <c r="DK109" s="548">
        <f t="shared" si="180"/>
        <v>23.9</v>
      </c>
      <c r="DL109" s="547">
        <f t="shared" si="181"/>
        <v>16.5</v>
      </c>
      <c r="DM109" s="548">
        <f t="shared" si="182"/>
        <v>39.799999999999997</v>
      </c>
      <c r="DN109" s="547">
        <f t="shared" si="183"/>
        <v>17</v>
      </c>
      <c r="DO109" s="548">
        <f t="shared" si="184"/>
        <v>29.1</v>
      </c>
      <c r="DP109" s="547">
        <f t="shared" si="185"/>
        <v>13</v>
      </c>
      <c r="DQ109" s="548" t="e">
        <f t="shared" si="186"/>
        <v>#N/A</v>
      </c>
      <c r="DR109" s="549">
        <f t="shared" si="187"/>
        <v>4</v>
      </c>
      <c r="DS109" s="550">
        <f t="shared" si="188"/>
        <v>6</v>
      </c>
      <c r="DT109" s="549">
        <f t="shared" si="189"/>
        <v>8</v>
      </c>
      <c r="DU109" s="550">
        <f t="shared" si="190"/>
        <v>10</v>
      </c>
      <c r="DV109" s="549">
        <f t="shared" si="191"/>
        <v>7</v>
      </c>
      <c r="DW109" s="550">
        <f t="shared" si="192"/>
        <v>8</v>
      </c>
      <c r="DX109" s="549">
        <f t="shared" si="193"/>
        <v>7</v>
      </c>
      <c r="DY109" s="550">
        <f t="shared" si="194"/>
        <v>14</v>
      </c>
      <c r="DZ109" s="549">
        <f t="shared" si="195"/>
        <v>12</v>
      </c>
      <c r="EA109" s="550">
        <f t="shared" si="196"/>
        <v>15</v>
      </c>
      <c r="EB109" s="549">
        <f t="shared" si="197"/>
        <v>18</v>
      </c>
      <c r="EC109" s="550">
        <f t="shared" si="198"/>
        <v>14</v>
      </c>
      <c r="ED109" s="549">
        <f t="shared" si="199"/>
        <v>12</v>
      </c>
      <c r="EE109" s="550">
        <f t="shared" si="200"/>
        <v>15</v>
      </c>
      <c r="EF109" s="549">
        <f t="shared" si="201"/>
        <v>14</v>
      </c>
      <c r="EG109" s="550">
        <f t="shared" si="202"/>
        <v>8</v>
      </c>
      <c r="EH109" s="549">
        <f t="shared" si="203"/>
        <v>10</v>
      </c>
      <c r="EI109" s="550">
        <f t="shared" si="204"/>
        <v>11</v>
      </c>
      <c r="EJ109" s="549">
        <f t="shared" si="205"/>
        <v>12</v>
      </c>
      <c r="EK109" s="550" t="e">
        <f t="shared" si="206"/>
        <v>#N/A</v>
      </c>
      <c r="EL109" s="697">
        <f t="shared" si="207"/>
        <v>0</v>
      </c>
      <c r="EM109" s="698">
        <f t="shared" si="208"/>
        <v>0</v>
      </c>
      <c r="EN109" s="699">
        <f t="shared" si="209"/>
        <v>0</v>
      </c>
      <c r="EO109" s="698">
        <f t="shared" si="210"/>
        <v>0</v>
      </c>
      <c r="EP109" s="699">
        <f t="shared" si="211"/>
        <v>0</v>
      </c>
      <c r="EQ109" s="698">
        <f t="shared" si="212"/>
        <v>0</v>
      </c>
      <c r="ER109" s="699">
        <f t="shared" si="213"/>
        <v>0</v>
      </c>
      <c r="ES109" s="698">
        <f t="shared" si="214"/>
        <v>0</v>
      </c>
      <c r="ET109" s="699">
        <f t="shared" si="215"/>
        <v>0</v>
      </c>
      <c r="EU109" s="698">
        <f t="shared" si="216"/>
        <v>0</v>
      </c>
      <c r="EV109" s="699">
        <f t="shared" si="217"/>
        <v>0</v>
      </c>
      <c r="EW109" s="698">
        <f t="shared" si="218"/>
        <v>0</v>
      </c>
      <c r="EX109" s="699">
        <f t="shared" si="219"/>
        <v>0</v>
      </c>
      <c r="EY109" s="698">
        <f t="shared" si="220"/>
        <v>0</v>
      </c>
      <c r="EZ109" s="699">
        <f t="shared" si="221"/>
        <v>0</v>
      </c>
      <c r="FA109" s="698">
        <f t="shared" si="222"/>
        <v>0</v>
      </c>
      <c r="FB109" s="699">
        <f t="shared" si="223"/>
        <v>0</v>
      </c>
      <c r="FC109" s="698">
        <f t="shared" si="224"/>
        <v>0</v>
      </c>
      <c r="FD109" s="699">
        <f t="shared" si="225"/>
        <v>0</v>
      </c>
      <c r="FE109" s="700" t="e">
        <f t="shared" si="226"/>
        <v>#N/A</v>
      </c>
      <c r="FU109" s="91" t="str">
        <f>Ст.прогноза!C106</f>
        <v>Дальневосточная</v>
      </c>
      <c r="FV109" s="91" t="str">
        <f>Ст.прогноза!D106</f>
        <v>Владивостокский</v>
      </c>
      <c r="FW109" s="117" t="str">
        <f t="shared" si="237"/>
        <v>Владивосток</v>
      </c>
      <c r="FX109" s="1310">
        <v>43.116999999999997</v>
      </c>
      <c r="FY109" s="1311">
        <v>131.93299999999999</v>
      </c>
      <c r="FZ109" s="1281">
        <f>INDEX($CD109:$CW109,,$FN$6)</f>
        <v>23.6</v>
      </c>
      <c r="GA109" s="1281">
        <f t="shared" si="238"/>
        <v>34.6</v>
      </c>
    </row>
    <row r="110" spans="1:183" x14ac:dyDescent="0.25">
      <c r="A110" s="198" t="s">
        <v>2153</v>
      </c>
      <c r="B110" s="383" t="s">
        <v>1177</v>
      </c>
      <c r="C110" s="237">
        <v>0</v>
      </c>
      <c r="D110" s="213">
        <v>0</v>
      </c>
      <c r="E110" s="213">
        <v>0</v>
      </c>
      <c r="F110" s="213">
        <v>0</v>
      </c>
      <c r="G110" s="213">
        <v>0</v>
      </c>
      <c r="H110" s="213">
        <v>0</v>
      </c>
      <c r="I110" s="213">
        <v>0</v>
      </c>
      <c r="J110" s="213">
        <v>0</v>
      </c>
      <c r="K110" s="213">
        <v>0</v>
      </c>
      <c r="L110" s="213">
        <v>0</v>
      </c>
      <c r="M110" s="213">
        <v>0</v>
      </c>
      <c r="N110" s="213">
        <v>0</v>
      </c>
      <c r="O110" s="213">
        <v>0</v>
      </c>
      <c r="P110" s="213">
        <v>0</v>
      </c>
      <c r="Q110" s="213">
        <v>0</v>
      </c>
      <c r="R110" s="213">
        <v>0</v>
      </c>
      <c r="S110" s="213">
        <v>0</v>
      </c>
      <c r="T110" s="213">
        <v>0</v>
      </c>
      <c r="U110" s="213">
        <v>0</v>
      </c>
      <c r="V110" s="214">
        <v>0</v>
      </c>
      <c r="AK110" s="1122">
        <f t="shared" si="234"/>
        <v>43683.916666666664</v>
      </c>
      <c r="AM110" s="517">
        <v>110</v>
      </c>
      <c r="AN110" s="543">
        <f>Ст.прогноза!B107</f>
        <v>105</v>
      </c>
      <c r="AO110" s="117" t="str">
        <f>Ст.прогноза!E107</f>
        <v>Комсомольск-на -Амуре</v>
      </c>
      <c r="AP110" s="631" t="str">
        <f t="shared" si="241"/>
        <v/>
      </c>
      <c r="AQ110" s="632" t="str">
        <f t="shared" si="241"/>
        <v/>
      </c>
      <c r="AR110" s="631" t="str">
        <f t="shared" si="241"/>
        <v/>
      </c>
      <c r="AS110" s="632" t="str">
        <f t="shared" si="241"/>
        <v/>
      </c>
      <c r="AT110" s="631" t="str">
        <f t="shared" si="241"/>
        <v/>
      </c>
      <c r="AU110" s="632" t="str">
        <f t="shared" si="241"/>
        <v/>
      </c>
      <c r="AV110" s="631" t="str">
        <f t="shared" si="241"/>
        <v/>
      </c>
      <c r="AW110" s="632" t="str">
        <f t="shared" si="241"/>
        <v/>
      </c>
      <c r="AX110" s="631" t="str">
        <f t="shared" si="241"/>
        <v/>
      </c>
      <c r="AY110" s="632" t="str">
        <f t="shared" si="240"/>
        <v/>
      </c>
      <c r="AZ110" s="631" t="str">
        <f t="shared" si="240"/>
        <v/>
      </c>
      <c r="BA110" s="632" t="str">
        <f t="shared" si="239"/>
        <v>··</v>
      </c>
      <c r="BB110" s="631" t="str">
        <f t="shared" si="239"/>
        <v/>
      </c>
      <c r="BC110" s="632" t="str">
        <f t="shared" si="239"/>
        <v/>
      </c>
      <c r="BD110" s="631" t="str">
        <f t="shared" si="239"/>
        <v/>
      </c>
      <c r="BE110" s="632" t="str">
        <f t="shared" si="239"/>
        <v/>
      </c>
      <c r="BF110" s="631" t="str">
        <f t="shared" si="239"/>
        <v/>
      </c>
      <c r="BG110" s="632" t="str">
        <f t="shared" si="239"/>
        <v/>
      </c>
      <c r="BH110" s="631" t="str">
        <f t="shared" si="239"/>
        <v/>
      </c>
      <c r="BI110" s="632" t="e">
        <f t="shared" si="239"/>
        <v>#N/A</v>
      </c>
      <c r="BJ110" s="544">
        <f t="shared" si="127"/>
        <v>0</v>
      </c>
      <c r="BK110" s="545">
        <f t="shared" si="128"/>
        <v>0</v>
      </c>
      <c r="BL110" s="544">
        <f t="shared" si="129"/>
        <v>0</v>
      </c>
      <c r="BM110" s="545">
        <f t="shared" si="130"/>
        <v>0</v>
      </c>
      <c r="BN110" s="544">
        <f t="shared" si="131"/>
        <v>0</v>
      </c>
      <c r="BO110" s="545">
        <f t="shared" si="132"/>
        <v>0</v>
      </c>
      <c r="BP110" s="544">
        <f t="shared" si="133"/>
        <v>0</v>
      </c>
      <c r="BQ110" s="545">
        <f t="shared" si="134"/>
        <v>0</v>
      </c>
      <c r="BR110" s="544">
        <f t="shared" si="135"/>
        <v>0</v>
      </c>
      <c r="BS110" s="545">
        <f t="shared" si="136"/>
        <v>0</v>
      </c>
      <c r="BT110" s="544">
        <f t="shared" si="137"/>
        <v>0</v>
      </c>
      <c r="BU110" s="545">
        <f t="shared" si="138"/>
        <v>3</v>
      </c>
      <c r="BV110" s="544">
        <f t="shared" si="139"/>
        <v>0</v>
      </c>
      <c r="BW110" s="545">
        <f t="shared" si="140"/>
        <v>0</v>
      </c>
      <c r="BX110" s="544">
        <f t="shared" si="141"/>
        <v>0</v>
      </c>
      <c r="BY110" s="545">
        <f t="shared" si="142"/>
        <v>0</v>
      </c>
      <c r="BZ110" s="544">
        <f t="shared" si="143"/>
        <v>0</v>
      </c>
      <c r="CA110" s="545">
        <f t="shared" si="144"/>
        <v>0</v>
      </c>
      <c r="CB110" s="544">
        <f t="shared" si="145"/>
        <v>0</v>
      </c>
      <c r="CC110" s="546" t="e">
        <f t="shared" si="146"/>
        <v>#N/A</v>
      </c>
      <c r="CD110" s="547">
        <f t="shared" si="147"/>
        <v>14.2</v>
      </c>
      <c r="CE110" s="548">
        <f t="shared" si="148"/>
        <v>23.7</v>
      </c>
      <c r="CF110" s="547">
        <f t="shared" si="149"/>
        <v>13.1</v>
      </c>
      <c r="CG110" s="548">
        <f t="shared" si="150"/>
        <v>24.7</v>
      </c>
      <c r="CH110" s="547">
        <f t="shared" si="151"/>
        <v>10.1</v>
      </c>
      <c r="CI110" s="548">
        <f t="shared" si="152"/>
        <v>24.5</v>
      </c>
      <c r="CJ110" s="547">
        <f t="shared" si="153"/>
        <v>14.4</v>
      </c>
      <c r="CK110" s="548">
        <f t="shared" si="154"/>
        <v>24.5</v>
      </c>
      <c r="CL110" s="547">
        <f t="shared" si="155"/>
        <v>9.8000000000000007</v>
      </c>
      <c r="CM110" s="548">
        <f t="shared" si="156"/>
        <v>25.9</v>
      </c>
      <c r="CN110" s="547">
        <f t="shared" si="157"/>
        <v>13.6</v>
      </c>
      <c r="CO110" s="548">
        <f t="shared" si="158"/>
        <v>15.6</v>
      </c>
      <c r="CP110" s="547">
        <f t="shared" si="159"/>
        <v>9.6</v>
      </c>
      <c r="CQ110" s="548">
        <f t="shared" si="160"/>
        <v>23.6</v>
      </c>
      <c r="CR110" s="547">
        <f t="shared" si="161"/>
        <v>7</v>
      </c>
      <c r="CS110" s="548">
        <f t="shared" si="162"/>
        <v>22.9</v>
      </c>
      <c r="CT110" s="547">
        <f t="shared" si="163"/>
        <v>7</v>
      </c>
      <c r="CU110" s="548">
        <f t="shared" si="164"/>
        <v>24.7</v>
      </c>
      <c r="CV110" s="547">
        <f t="shared" si="165"/>
        <v>8.1999999999999993</v>
      </c>
      <c r="CW110" s="548" t="e">
        <f t="shared" si="166"/>
        <v>#N/A</v>
      </c>
      <c r="CX110" s="547">
        <f t="shared" si="167"/>
        <v>12.2</v>
      </c>
      <c r="CY110" s="548">
        <f t="shared" si="168"/>
        <v>33.700000000000003</v>
      </c>
      <c r="CZ110" s="547">
        <f t="shared" si="169"/>
        <v>11.1</v>
      </c>
      <c r="DA110" s="548">
        <f t="shared" si="170"/>
        <v>31.6</v>
      </c>
      <c r="DB110" s="547">
        <f t="shared" si="171"/>
        <v>8.1</v>
      </c>
      <c r="DC110" s="548">
        <f t="shared" si="172"/>
        <v>34.5</v>
      </c>
      <c r="DD110" s="547">
        <f t="shared" si="173"/>
        <v>12.4</v>
      </c>
      <c r="DE110" s="548">
        <f t="shared" si="174"/>
        <v>31.5</v>
      </c>
      <c r="DF110" s="547">
        <f t="shared" si="175"/>
        <v>7.8000000000000007</v>
      </c>
      <c r="DG110" s="548">
        <f t="shared" si="176"/>
        <v>39.9</v>
      </c>
      <c r="DH110" s="547">
        <f t="shared" si="177"/>
        <v>11.6</v>
      </c>
      <c r="DI110" s="548">
        <f t="shared" si="178"/>
        <v>19.600000000000001</v>
      </c>
      <c r="DJ110" s="547">
        <f t="shared" si="179"/>
        <v>7.6</v>
      </c>
      <c r="DK110" s="548">
        <f t="shared" si="180"/>
        <v>38.6</v>
      </c>
      <c r="DL110" s="547">
        <f t="shared" si="181"/>
        <v>5</v>
      </c>
      <c r="DM110" s="548">
        <f t="shared" si="182"/>
        <v>37.9</v>
      </c>
      <c r="DN110" s="547">
        <f t="shared" si="183"/>
        <v>5</v>
      </c>
      <c r="DO110" s="548">
        <f t="shared" si="184"/>
        <v>38.700000000000003</v>
      </c>
      <c r="DP110" s="547">
        <f t="shared" si="185"/>
        <v>6.1999999999999993</v>
      </c>
      <c r="DQ110" s="548" t="e">
        <f t="shared" si="186"/>
        <v>#N/A</v>
      </c>
      <c r="DR110" s="549">
        <f t="shared" si="187"/>
        <v>15</v>
      </c>
      <c r="DS110" s="550">
        <f t="shared" si="188"/>
        <v>6</v>
      </c>
      <c r="DT110" s="549">
        <f t="shared" si="189"/>
        <v>6</v>
      </c>
      <c r="DU110" s="550">
        <f t="shared" si="190"/>
        <v>5</v>
      </c>
      <c r="DV110" s="549">
        <f t="shared" si="191"/>
        <v>8</v>
      </c>
      <c r="DW110" s="550">
        <f t="shared" si="192"/>
        <v>4</v>
      </c>
      <c r="DX110" s="549">
        <f t="shared" si="193"/>
        <v>5</v>
      </c>
      <c r="DY110" s="550">
        <f t="shared" si="194"/>
        <v>4</v>
      </c>
      <c r="DZ110" s="549">
        <f t="shared" si="195"/>
        <v>4</v>
      </c>
      <c r="EA110" s="550">
        <f t="shared" si="196"/>
        <v>4</v>
      </c>
      <c r="EB110" s="549">
        <f t="shared" si="197"/>
        <v>3</v>
      </c>
      <c r="EC110" s="550">
        <f t="shared" si="198"/>
        <v>4</v>
      </c>
      <c r="ED110" s="549">
        <f t="shared" si="199"/>
        <v>9</v>
      </c>
      <c r="EE110" s="550">
        <f t="shared" si="200"/>
        <v>9</v>
      </c>
      <c r="EF110" s="549">
        <f t="shared" si="201"/>
        <v>12</v>
      </c>
      <c r="EG110" s="550">
        <f t="shared" si="202"/>
        <v>7</v>
      </c>
      <c r="EH110" s="549">
        <f t="shared" si="203"/>
        <v>9</v>
      </c>
      <c r="EI110" s="550">
        <f t="shared" si="204"/>
        <v>4</v>
      </c>
      <c r="EJ110" s="549">
        <f t="shared" si="205"/>
        <v>3</v>
      </c>
      <c r="EK110" s="550" t="e">
        <f t="shared" si="206"/>
        <v>#N/A</v>
      </c>
      <c r="EL110" s="697">
        <f t="shared" si="207"/>
        <v>0</v>
      </c>
      <c r="EM110" s="698">
        <f t="shared" si="208"/>
        <v>0</v>
      </c>
      <c r="EN110" s="699">
        <f t="shared" si="209"/>
        <v>0</v>
      </c>
      <c r="EO110" s="698">
        <f t="shared" si="210"/>
        <v>0</v>
      </c>
      <c r="EP110" s="699">
        <f t="shared" si="211"/>
        <v>0</v>
      </c>
      <c r="EQ110" s="698">
        <f t="shared" si="212"/>
        <v>0</v>
      </c>
      <c r="ER110" s="699">
        <f t="shared" si="213"/>
        <v>0</v>
      </c>
      <c r="ES110" s="698">
        <f t="shared" si="214"/>
        <v>0</v>
      </c>
      <c r="ET110" s="699">
        <f t="shared" si="215"/>
        <v>0</v>
      </c>
      <c r="EU110" s="698">
        <f t="shared" si="216"/>
        <v>0</v>
      </c>
      <c r="EV110" s="699">
        <f t="shared" si="217"/>
        <v>0</v>
      </c>
      <c r="EW110" s="698">
        <f t="shared" si="218"/>
        <v>0</v>
      </c>
      <c r="EX110" s="699">
        <f t="shared" si="219"/>
        <v>0</v>
      </c>
      <c r="EY110" s="698">
        <f t="shared" si="220"/>
        <v>0</v>
      </c>
      <c r="EZ110" s="699">
        <f t="shared" si="221"/>
        <v>0</v>
      </c>
      <c r="FA110" s="698">
        <f t="shared" si="222"/>
        <v>0</v>
      </c>
      <c r="FB110" s="699">
        <f t="shared" si="223"/>
        <v>0</v>
      </c>
      <c r="FC110" s="698">
        <f t="shared" si="224"/>
        <v>0</v>
      </c>
      <c r="FD110" s="699">
        <f t="shared" si="225"/>
        <v>0</v>
      </c>
      <c r="FE110" s="700" t="e">
        <f t="shared" si="226"/>
        <v>#N/A</v>
      </c>
      <c r="FU110" s="91" t="str">
        <f>Ст.прогноза!C107</f>
        <v>Дальневосточная</v>
      </c>
      <c r="FV110" s="91" t="str">
        <f>Ст.прогноза!D107</f>
        <v>Комсомольский</v>
      </c>
      <c r="FW110" s="117" t="str">
        <f t="shared" si="237"/>
        <v>Комсомольск-на -Амуре</v>
      </c>
      <c r="FX110" s="1310">
        <v>50.55</v>
      </c>
      <c r="FY110" s="1311">
        <v>137</v>
      </c>
      <c r="FZ110" s="1281">
        <f t="shared" si="227"/>
        <v>24.5</v>
      </c>
      <c r="GA110" s="1281">
        <f t="shared" si="238"/>
        <v>31.5</v>
      </c>
    </row>
    <row r="111" spans="1:183" x14ac:dyDescent="0.25">
      <c r="A111" t="s">
        <v>3420</v>
      </c>
      <c r="B111" t="s">
        <v>3407</v>
      </c>
      <c r="C111">
        <v>7</v>
      </c>
      <c r="D111">
        <v>7</v>
      </c>
      <c r="E111">
        <v>7</v>
      </c>
      <c r="F111">
        <v>7</v>
      </c>
      <c r="G111">
        <v>4</v>
      </c>
      <c r="H111">
        <v>6</v>
      </c>
      <c r="I111">
        <v>4</v>
      </c>
      <c r="J111">
        <v>0</v>
      </c>
      <c r="K111">
        <v>0</v>
      </c>
      <c r="L111">
        <v>6</v>
      </c>
      <c r="M111">
        <v>3</v>
      </c>
      <c r="N111">
        <v>9</v>
      </c>
      <c r="O111">
        <v>7</v>
      </c>
      <c r="P111">
        <v>4</v>
      </c>
      <c r="Q111">
        <v>9</v>
      </c>
      <c r="R111">
        <v>4</v>
      </c>
      <c r="S111">
        <v>0</v>
      </c>
      <c r="T111">
        <v>9</v>
      </c>
      <c r="U111">
        <v>10</v>
      </c>
      <c r="V111">
        <v>9</v>
      </c>
      <c r="AK111" s="1122">
        <f t="shared" si="234"/>
        <v>43683.916666666664</v>
      </c>
      <c r="AM111" s="517">
        <v>111</v>
      </c>
      <c r="AN111" s="543">
        <f>Ст.прогноза!B108</f>
        <v>106</v>
      </c>
      <c r="AO111" s="117" t="str">
        <f>Ст.прогноза!E108</f>
        <v>Южно-Сахалинск</v>
      </c>
      <c r="AP111" s="631" t="str">
        <f t="shared" si="241"/>
        <v/>
      </c>
      <c r="AQ111" s="632" t="str">
        <f t="shared" si="241"/>
        <v/>
      </c>
      <c r="AR111" s="631" t="str">
        <f t="shared" si="241"/>
        <v>··</v>
      </c>
      <c r="AS111" s="632" t="str">
        <f t="shared" si="241"/>
        <v>··</v>
      </c>
      <c r="AT111" s="631" t="str">
        <f t="shared" si="241"/>
        <v>·</v>
      </c>
      <c r="AU111" s="632" t="str">
        <f t="shared" si="241"/>
        <v/>
      </c>
      <c r="AV111" s="631" t="str">
        <f t="shared" si="241"/>
        <v/>
      </c>
      <c r="AW111" s="632" t="str">
        <f t="shared" si="241"/>
        <v/>
      </c>
      <c r="AX111" s="631" t="str">
        <f t="shared" si="241"/>
        <v/>
      </c>
      <c r="AY111" s="632" t="str">
        <f t="shared" si="240"/>
        <v/>
      </c>
      <c r="AZ111" s="631" t="str">
        <f t="shared" si="240"/>
        <v/>
      </c>
      <c r="BA111" s="632" t="str">
        <f t="shared" si="239"/>
        <v>·</v>
      </c>
      <c r="BB111" s="631" t="str">
        <f t="shared" si="239"/>
        <v>··</v>
      </c>
      <c r="BC111" s="632" t="str">
        <f t="shared" si="239"/>
        <v>···</v>
      </c>
      <c r="BD111" s="631" t="str">
        <f t="shared" si="239"/>
        <v/>
      </c>
      <c r="BE111" s="632" t="str">
        <f t="shared" si="239"/>
        <v/>
      </c>
      <c r="BF111" s="631" t="str">
        <f t="shared" si="239"/>
        <v/>
      </c>
      <c r="BG111" s="632" t="str">
        <f t="shared" si="239"/>
        <v/>
      </c>
      <c r="BH111" s="631" t="str">
        <f t="shared" si="239"/>
        <v/>
      </c>
      <c r="BI111" s="632" t="e">
        <f t="shared" si="239"/>
        <v>#N/A</v>
      </c>
      <c r="BJ111" s="544">
        <f t="shared" si="127"/>
        <v>0</v>
      </c>
      <c r="BK111" s="545">
        <f t="shared" si="128"/>
        <v>0</v>
      </c>
      <c r="BL111" s="544">
        <f t="shared" si="129"/>
        <v>10</v>
      </c>
      <c r="BM111" s="545">
        <f t="shared" si="130"/>
        <v>10</v>
      </c>
      <c r="BN111" s="544">
        <f t="shared" si="131"/>
        <v>2</v>
      </c>
      <c r="BO111" s="545">
        <f t="shared" si="132"/>
        <v>0</v>
      </c>
      <c r="BP111" s="544">
        <f t="shared" si="133"/>
        <v>0</v>
      </c>
      <c r="BQ111" s="545">
        <f t="shared" si="134"/>
        <v>0</v>
      </c>
      <c r="BR111" s="544">
        <f t="shared" si="135"/>
        <v>0</v>
      </c>
      <c r="BS111" s="545">
        <f t="shared" si="136"/>
        <v>0</v>
      </c>
      <c r="BT111" s="544">
        <f t="shared" si="137"/>
        <v>0</v>
      </c>
      <c r="BU111" s="545">
        <f t="shared" si="138"/>
        <v>2</v>
      </c>
      <c r="BV111" s="544">
        <f t="shared" si="139"/>
        <v>10</v>
      </c>
      <c r="BW111" s="545">
        <f t="shared" si="140"/>
        <v>20</v>
      </c>
      <c r="BX111" s="544">
        <f t="shared" si="141"/>
        <v>0</v>
      </c>
      <c r="BY111" s="545">
        <f t="shared" si="142"/>
        <v>0</v>
      </c>
      <c r="BZ111" s="544">
        <f t="shared" si="143"/>
        <v>0</v>
      </c>
      <c r="CA111" s="545">
        <f t="shared" si="144"/>
        <v>0</v>
      </c>
      <c r="CB111" s="544">
        <f t="shared" si="145"/>
        <v>0</v>
      </c>
      <c r="CC111" s="546" t="e">
        <f t="shared" si="146"/>
        <v>#N/A</v>
      </c>
      <c r="CD111" s="547">
        <f t="shared" si="147"/>
        <v>16</v>
      </c>
      <c r="CE111" s="548">
        <f t="shared" si="148"/>
        <v>25.9</v>
      </c>
      <c r="CF111" s="547">
        <f t="shared" si="149"/>
        <v>12.5</v>
      </c>
      <c r="CG111" s="548">
        <f t="shared" si="150"/>
        <v>12.5</v>
      </c>
      <c r="CH111" s="547">
        <f t="shared" si="151"/>
        <v>8</v>
      </c>
      <c r="CI111" s="548">
        <f t="shared" si="152"/>
        <v>20.399999999999999</v>
      </c>
      <c r="CJ111" s="547">
        <f t="shared" si="153"/>
        <v>10.4</v>
      </c>
      <c r="CK111" s="548">
        <f t="shared" si="154"/>
        <v>16.5</v>
      </c>
      <c r="CL111" s="547">
        <f t="shared" si="155"/>
        <v>5.1999999999999993</v>
      </c>
      <c r="CM111" s="548">
        <f t="shared" si="156"/>
        <v>20.399999999999999</v>
      </c>
      <c r="CN111" s="547">
        <f t="shared" si="157"/>
        <v>4.7</v>
      </c>
      <c r="CO111" s="548">
        <f t="shared" si="158"/>
        <v>16.100000000000001</v>
      </c>
      <c r="CP111" s="547">
        <f t="shared" si="159"/>
        <v>12.4</v>
      </c>
      <c r="CQ111" s="548">
        <f t="shared" si="160"/>
        <v>16.100000000000001</v>
      </c>
      <c r="CR111" s="547">
        <f t="shared" si="161"/>
        <v>8.5</v>
      </c>
      <c r="CS111" s="548">
        <f t="shared" si="162"/>
        <v>19.3</v>
      </c>
      <c r="CT111" s="547">
        <f t="shared" si="163"/>
        <v>7.1999999999999993</v>
      </c>
      <c r="CU111" s="548">
        <f t="shared" si="164"/>
        <v>15.5</v>
      </c>
      <c r="CV111" s="547">
        <f t="shared" si="165"/>
        <v>5.9</v>
      </c>
      <c r="CW111" s="548" t="e">
        <f t="shared" si="166"/>
        <v>#N/A</v>
      </c>
      <c r="CX111" s="547">
        <f t="shared" si="167"/>
        <v>14</v>
      </c>
      <c r="CY111" s="548">
        <f t="shared" si="168"/>
        <v>35.9</v>
      </c>
      <c r="CZ111" s="547">
        <f t="shared" si="169"/>
        <v>10.5</v>
      </c>
      <c r="DA111" s="548">
        <f t="shared" si="170"/>
        <v>16.5</v>
      </c>
      <c r="DB111" s="547">
        <f t="shared" si="171"/>
        <v>6</v>
      </c>
      <c r="DC111" s="548">
        <f t="shared" si="172"/>
        <v>30.4</v>
      </c>
      <c r="DD111" s="547">
        <f t="shared" si="173"/>
        <v>8.4</v>
      </c>
      <c r="DE111" s="548">
        <f t="shared" si="174"/>
        <v>23.5</v>
      </c>
      <c r="DF111" s="547">
        <f t="shared" si="175"/>
        <v>3.1999999999999993</v>
      </c>
      <c r="DG111" s="548">
        <f t="shared" si="176"/>
        <v>34.4</v>
      </c>
      <c r="DH111" s="547">
        <f t="shared" si="177"/>
        <v>2.7</v>
      </c>
      <c r="DI111" s="548">
        <f t="shared" si="178"/>
        <v>23.1</v>
      </c>
      <c r="DJ111" s="547">
        <f t="shared" si="179"/>
        <v>10.4</v>
      </c>
      <c r="DK111" s="548">
        <f t="shared" si="180"/>
        <v>20.100000000000001</v>
      </c>
      <c r="DL111" s="547">
        <f t="shared" si="181"/>
        <v>6.5</v>
      </c>
      <c r="DM111" s="548">
        <f t="shared" si="182"/>
        <v>30.3</v>
      </c>
      <c r="DN111" s="547">
        <f t="shared" si="183"/>
        <v>5.1999999999999993</v>
      </c>
      <c r="DO111" s="548">
        <f t="shared" si="184"/>
        <v>21.9</v>
      </c>
      <c r="DP111" s="547">
        <f t="shared" si="185"/>
        <v>3.9000000000000004</v>
      </c>
      <c r="DQ111" s="548" t="e">
        <f t="shared" si="186"/>
        <v>#N/A</v>
      </c>
      <c r="DR111" s="549">
        <f t="shared" si="187"/>
        <v>6</v>
      </c>
      <c r="DS111" s="550">
        <f t="shared" si="188"/>
        <v>6</v>
      </c>
      <c r="DT111" s="549">
        <f t="shared" si="189"/>
        <v>5</v>
      </c>
      <c r="DU111" s="550">
        <f t="shared" si="190"/>
        <v>3</v>
      </c>
      <c r="DV111" s="549">
        <f t="shared" si="191"/>
        <v>4</v>
      </c>
      <c r="DW111" s="550">
        <f t="shared" si="192"/>
        <v>3</v>
      </c>
      <c r="DX111" s="549">
        <f t="shared" si="193"/>
        <v>7</v>
      </c>
      <c r="DY111" s="550">
        <f t="shared" si="194"/>
        <v>5</v>
      </c>
      <c r="DZ111" s="549">
        <f t="shared" si="195"/>
        <v>4</v>
      </c>
      <c r="EA111" s="550">
        <f t="shared" si="196"/>
        <v>4</v>
      </c>
      <c r="EB111" s="549">
        <f t="shared" si="197"/>
        <v>5</v>
      </c>
      <c r="EC111" s="550">
        <f t="shared" si="198"/>
        <v>6</v>
      </c>
      <c r="ED111" s="549">
        <f t="shared" si="199"/>
        <v>9</v>
      </c>
      <c r="EE111" s="550">
        <f t="shared" si="200"/>
        <v>10</v>
      </c>
      <c r="EF111" s="549">
        <f t="shared" si="201"/>
        <v>9</v>
      </c>
      <c r="EG111" s="550">
        <f t="shared" si="202"/>
        <v>8</v>
      </c>
      <c r="EH111" s="549">
        <f t="shared" si="203"/>
        <v>5</v>
      </c>
      <c r="EI111" s="550">
        <f t="shared" si="204"/>
        <v>9</v>
      </c>
      <c r="EJ111" s="549">
        <f t="shared" si="205"/>
        <v>4</v>
      </c>
      <c r="EK111" s="550" t="e">
        <f t="shared" si="206"/>
        <v>#N/A</v>
      </c>
      <c r="EL111" s="697">
        <f t="shared" si="207"/>
        <v>0</v>
      </c>
      <c r="EM111" s="698">
        <f t="shared" si="208"/>
        <v>0</v>
      </c>
      <c r="EN111" s="699">
        <f t="shared" si="209"/>
        <v>0</v>
      </c>
      <c r="EO111" s="698">
        <f t="shared" si="210"/>
        <v>0</v>
      </c>
      <c r="EP111" s="699">
        <f t="shared" si="211"/>
        <v>0</v>
      </c>
      <c r="EQ111" s="698">
        <f t="shared" si="212"/>
        <v>0</v>
      </c>
      <c r="ER111" s="699">
        <f t="shared" si="213"/>
        <v>0</v>
      </c>
      <c r="ES111" s="698">
        <f t="shared" si="214"/>
        <v>0</v>
      </c>
      <c r="ET111" s="699">
        <f t="shared" si="215"/>
        <v>0</v>
      </c>
      <c r="EU111" s="698">
        <f t="shared" si="216"/>
        <v>0</v>
      </c>
      <c r="EV111" s="699">
        <f t="shared" si="217"/>
        <v>0</v>
      </c>
      <c r="EW111" s="698">
        <f t="shared" si="218"/>
        <v>0</v>
      </c>
      <c r="EX111" s="699">
        <f t="shared" si="219"/>
        <v>0</v>
      </c>
      <c r="EY111" s="698">
        <f t="shared" si="220"/>
        <v>0</v>
      </c>
      <c r="EZ111" s="699">
        <f t="shared" si="221"/>
        <v>0</v>
      </c>
      <c r="FA111" s="698">
        <f t="shared" si="222"/>
        <v>0</v>
      </c>
      <c r="FB111" s="699">
        <f t="shared" si="223"/>
        <v>0</v>
      </c>
      <c r="FC111" s="698">
        <f t="shared" si="224"/>
        <v>0</v>
      </c>
      <c r="FD111" s="699">
        <f t="shared" si="225"/>
        <v>0</v>
      </c>
      <c r="FE111" s="700" t="e">
        <f t="shared" si="226"/>
        <v>#N/A</v>
      </c>
      <c r="FU111" s="91" t="str">
        <f>Ст.прогноза!C108</f>
        <v>Дальневосточная</v>
      </c>
      <c r="FV111" s="91" t="str">
        <f>Ст.прогноза!D108</f>
        <v>Сахалинский</v>
      </c>
      <c r="FW111" s="117" t="str">
        <f t="shared" si="237"/>
        <v>Южно-Сахалинск</v>
      </c>
      <c r="FX111" s="1310">
        <v>46.95</v>
      </c>
      <c r="FY111" s="1311">
        <v>142.71700000000001</v>
      </c>
      <c r="FZ111" s="1281">
        <f t="shared" si="227"/>
        <v>16.5</v>
      </c>
      <c r="GA111" s="1281">
        <f t="shared" si="238"/>
        <v>23.5</v>
      </c>
    </row>
    <row r="112" spans="1:183" x14ac:dyDescent="0.25">
      <c r="A112" t="s">
        <v>3421</v>
      </c>
      <c r="B112" t="s">
        <v>3409</v>
      </c>
      <c r="C112">
        <v>7</v>
      </c>
      <c r="D112">
        <v>7</v>
      </c>
      <c r="E112">
        <v>7</v>
      </c>
      <c r="F112">
        <v>7</v>
      </c>
      <c r="G112">
        <v>6</v>
      </c>
      <c r="H112">
        <v>4</v>
      </c>
      <c r="I112">
        <v>4</v>
      </c>
      <c r="J112">
        <v>0</v>
      </c>
      <c r="K112">
        <v>4</v>
      </c>
      <c r="L112">
        <v>6</v>
      </c>
      <c r="M112">
        <v>9</v>
      </c>
      <c r="N112">
        <v>9</v>
      </c>
      <c r="O112">
        <v>7</v>
      </c>
      <c r="P112">
        <v>9</v>
      </c>
      <c r="Q112">
        <v>9</v>
      </c>
      <c r="R112">
        <v>2</v>
      </c>
      <c r="S112">
        <v>0</v>
      </c>
      <c r="T112">
        <v>10</v>
      </c>
      <c r="U112">
        <v>10</v>
      </c>
      <c r="V112">
        <v>5</v>
      </c>
      <c r="AK112" s="1122">
        <f t="shared" si="234"/>
        <v>43683.875</v>
      </c>
      <c r="AM112" s="517">
        <v>112</v>
      </c>
      <c r="AN112" s="543">
        <f>Ст.прогноза!B109</f>
        <v>107</v>
      </c>
      <c r="AO112" s="117" t="str">
        <f>Ст.прогноза!E109</f>
        <v>Тында</v>
      </c>
      <c r="AP112" s="631" t="str">
        <f t="shared" si="241"/>
        <v/>
      </c>
      <c r="AQ112" s="632" t="str">
        <f t="shared" si="241"/>
        <v/>
      </c>
      <c r="AR112" s="631" t="str">
        <f t="shared" si="241"/>
        <v/>
      </c>
      <c r="AS112" s="632" t="str">
        <f t="shared" si="241"/>
        <v/>
      </c>
      <c r="AT112" s="631" t="str">
        <f t="shared" si="241"/>
        <v/>
      </c>
      <c r="AU112" s="632" t="str">
        <f t="shared" si="241"/>
        <v/>
      </c>
      <c r="AV112" s="631" t="str">
        <f t="shared" si="241"/>
        <v/>
      </c>
      <c r="AW112" s="632" t="str">
        <f t="shared" si="241"/>
        <v/>
      </c>
      <c r="AX112" s="631" t="str">
        <f t="shared" si="241"/>
        <v/>
      </c>
      <c r="AY112" s="632" t="str">
        <f t="shared" si="240"/>
        <v/>
      </c>
      <c r="AZ112" s="631" t="str">
        <f t="shared" si="240"/>
        <v/>
      </c>
      <c r="BA112" s="632" t="str">
        <f t="shared" si="239"/>
        <v/>
      </c>
      <c r="BB112" s="631" t="str">
        <f t="shared" si="239"/>
        <v/>
      </c>
      <c r="BC112" s="632" t="str">
        <f t="shared" si="239"/>
        <v/>
      </c>
      <c r="BD112" s="631" t="str">
        <f t="shared" si="239"/>
        <v/>
      </c>
      <c r="BE112" s="632" t="str">
        <f t="shared" si="239"/>
        <v/>
      </c>
      <c r="BF112" s="631" t="str">
        <f t="shared" si="239"/>
        <v>··</v>
      </c>
      <c r="BG112" s="632" t="str">
        <f t="shared" si="239"/>
        <v>··</v>
      </c>
      <c r="BH112" s="631" t="str">
        <f t="shared" si="239"/>
        <v>··</v>
      </c>
      <c r="BI112" s="632" t="e">
        <f t="shared" si="239"/>
        <v>#N/A</v>
      </c>
      <c r="BJ112" s="544">
        <f t="shared" si="127"/>
        <v>0</v>
      </c>
      <c r="BK112" s="545">
        <f t="shared" si="128"/>
        <v>0</v>
      </c>
      <c r="BL112" s="544">
        <f t="shared" si="129"/>
        <v>0</v>
      </c>
      <c r="BM112" s="545">
        <f t="shared" si="130"/>
        <v>0</v>
      </c>
      <c r="BN112" s="544">
        <f t="shared" si="131"/>
        <v>0</v>
      </c>
      <c r="BO112" s="545">
        <f t="shared" si="132"/>
        <v>0</v>
      </c>
      <c r="BP112" s="544">
        <f t="shared" si="133"/>
        <v>0</v>
      </c>
      <c r="BQ112" s="545">
        <f t="shared" si="134"/>
        <v>0</v>
      </c>
      <c r="BR112" s="544">
        <f t="shared" si="135"/>
        <v>0</v>
      </c>
      <c r="BS112" s="545">
        <f t="shared" si="136"/>
        <v>0</v>
      </c>
      <c r="BT112" s="544">
        <f t="shared" si="137"/>
        <v>0</v>
      </c>
      <c r="BU112" s="545">
        <f t="shared" si="138"/>
        <v>0</v>
      </c>
      <c r="BV112" s="544">
        <f t="shared" si="139"/>
        <v>0</v>
      </c>
      <c r="BW112" s="545">
        <f t="shared" si="140"/>
        <v>0</v>
      </c>
      <c r="BX112" s="544">
        <f t="shared" si="141"/>
        <v>0</v>
      </c>
      <c r="BY112" s="545">
        <f t="shared" si="142"/>
        <v>0</v>
      </c>
      <c r="BZ112" s="544">
        <f t="shared" si="143"/>
        <v>3</v>
      </c>
      <c r="CA112" s="545">
        <f t="shared" si="144"/>
        <v>10</v>
      </c>
      <c r="CB112" s="544">
        <f t="shared" si="145"/>
        <v>3</v>
      </c>
      <c r="CC112" s="546" t="e">
        <f t="shared" si="146"/>
        <v>#N/A</v>
      </c>
      <c r="CD112" s="547">
        <f t="shared" si="147"/>
        <v>2.5</v>
      </c>
      <c r="CE112" s="548">
        <f t="shared" si="148"/>
        <v>23.5</v>
      </c>
      <c r="CF112" s="547">
        <f t="shared" si="149"/>
        <v>5.0999999999999996</v>
      </c>
      <c r="CG112" s="548">
        <f t="shared" si="150"/>
        <v>25.6</v>
      </c>
      <c r="CH112" s="547">
        <f t="shared" si="151"/>
        <v>6.9</v>
      </c>
      <c r="CI112" s="548">
        <f t="shared" si="152"/>
        <v>27.6</v>
      </c>
      <c r="CJ112" s="547">
        <f t="shared" si="153"/>
        <v>12</v>
      </c>
      <c r="CK112" s="548">
        <f t="shared" si="154"/>
        <v>25.2</v>
      </c>
      <c r="CL112" s="547">
        <f t="shared" si="155"/>
        <v>10.3</v>
      </c>
      <c r="CM112" s="548">
        <f t="shared" si="156"/>
        <v>24.8</v>
      </c>
      <c r="CN112" s="547">
        <f t="shared" si="157"/>
        <v>7.3000000000000007</v>
      </c>
      <c r="CO112" s="548">
        <f t="shared" si="158"/>
        <v>23.7</v>
      </c>
      <c r="CP112" s="547">
        <f t="shared" si="159"/>
        <v>4.5999999999999996</v>
      </c>
      <c r="CQ112" s="548">
        <f t="shared" si="160"/>
        <v>25.4</v>
      </c>
      <c r="CR112" s="547">
        <f t="shared" si="161"/>
        <v>5.9</v>
      </c>
      <c r="CS112" s="548">
        <f t="shared" si="162"/>
        <v>19.8</v>
      </c>
      <c r="CT112" s="547">
        <f t="shared" si="163"/>
        <v>13.8</v>
      </c>
      <c r="CU112" s="548">
        <f t="shared" si="164"/>
        <v>14.5</v>
      </c>
      <c r="CV112" s="547">
        <f t="shared" si="165"/>
        <v>12</v>
      </c>
      <c r="CW112" s="548" t="e">
        <f t="shared" si="166"/>
        <v>#N/A</v>
      </c>
      <c r="CX112" s="547">
        <f t="shared" si="167"/>
        <v>0.5</v>
      </c>
      <c r="CY112" s="548">
        <f t="shared" si="168"/>
        <v>38.5</v>
      </c>
      <c r="CZ112" s="547">
        <f t="shared" si="169"/>
        <v>3.0999999999999996</v>
      </c>
      <c r="DA112" s="548">
        <f t="shared" si="170"/>
        <v>40.6</v>
      </c>
      <c r="DB112" s="547">
        <f t="shared" si="171"/>
        <v>4.9000000000000004</v>
      </c>
      <c r="DC112" s="548">
        <f t="shared" si="172"/>
        <v>42.6</v>
      </c>
      <c r="DD112" s="547">
        <f t="shared" si="173"/>
        <v>10</v>
      </c>
      <c r="DE112" s="548">
        <f t="shared" si="174"/>
        <v>35.200000000000003</v>
      </c>
      <c r="DF112" s="547">
        <f t="shared" si="175"/>
        <v>8.3000000000000007</v>
      </c>
      <c r="DG112" s="548">
        <f t="shared" si="176"/>
        <v>34.799999999999997</v>
      </c>
      <c r="DH112" s="547">
        <f t="shared" si="177"/>
        <v>5.3000000000000007</v>
      </c>
      <c r="DI112" s="548">
        <f t="shared" si="178"/>
        <v>38.700000000000003</v>
      </c>
      <c r="DJ112" s="547">
        <f t="shared" si="179"/>
        <v>2.5999999999999996</v>
      </c>
      <c r="DK112" s="548">
        <f t="shared" si="180"/>
        <v>40.4</v>
      </c>
      <c r="DL112" s="547">
        <f t="shared" si="181"/>
        <v>3.9000000000000004</v>
      </c>
      <c r="DM112" s="548">
        <f t="shared" si="182"/>
        <v>26.8</v>
      </c>
      <c r="DN112" s="547">
        <f t="shared" si="183"/>
        <v>11.8</v>
      </c>
      <c r="DO112" s="548">
        <f t="shared" si="184"/>
        <v>18.5</v>
      </c>
      <c r="DP112" s="547">
        <f t="shared" si="185"/>
        <v>10</v>
      </c>
      <c r="DQ112" s="548" t="e">
        <f t="shared" si="186"/>
        <v>#N/A</v>
      </c>
      <c r="DR112" s="549">
        <f t="shared" si="187"/>
        <v>5</v>
      </c>
      <c r="DS112" s="550">
        <f t="shared" si="188"/>
        <v>4</v>
      </c>
      <c r="DT112" s="549">
        <f t="shared" si="189"/>
        <v>4</v>
      </c>
      <c r="DU112" s="550">
        <f t="shared" si="190"/>
        <v>5</v>
      </c>
      <c r="DV112" s="549">
        <f t="shared" si="191"/>
        <v>2</v>
      </c>
      <c r="DW112" s="550">
        <f t="shared" si="192"/>
        <v>3</v>
      </c>
      <c r="DX112" s="549">
        <f t="shared" si="193"/>
        <v>2</v>
      </c>
      <c r="DY112" s="550">
        <f t="shared" si="194"/>
        <v>3</v>
      </c>
      <c r="DZ112" s="549">
        <f t="shared" si="195"/>
        <v>3</v>
      </c>
      <c r="EA112" s="550">
        <f t="shared" si="196"/>
        <v>5</v>
      </c>
      <c r="EB112" s="549">
        <f t="shared" si="197"/>
        <v>7</v>
      </c>
      <c r="EC112" s="550">
        <f t="shared" si="198"/>
        <v>7</v>
      </c>
      <c r="ED112" s="549">
        <f t="shared" si="199"/>
        <v>3</v>
      </c>
      <c r="EE112" s="550">
        <f t="shared" si="200"/>
        <v>4</v>
      </c>
      <c r="EF112" s="549">
        <f t="shared" si="201"/>
        <v>4</v>
      </c>
      <c r="EG112" s="550">
        <f t="shared" si="202"/>
        <v>10</v>
      </c>
      <c r="EH112" s="549">
        <f t="shared" si="203"/>
        <v>7</v>
      </c>
      <c r="EI112" s="550">
        <f t="shared" si="204"/>
        <v>7</v>
      </c>
      <c r="EJ112" s="549">
        <f t="shared" si="205"/>
        <v>7</v>
      </c>
      <c r="EK112" s="550" t="e">
        <f t="shared" si="206"/>
        <v>#N/A</v>
      </c>
      <c r="EL112" s="697">
        <f t="shared" si="207"/>
        <v>0</v>
      </c>
      <c r="EM112" s="698">
        <f t="shared" si="208"/>
        <v>0</v>
      </c>
      <c r="EN112" s="699">
        <f t="shared" si="209"/>
        <v>0</v>
      </c>
      <c r="EO112" s="698">
        <f t="shared" si="210"/>
        <v>0</v>
      </c>
      <c r="EP112" s="699">
        <f t="shared" si="211"/>
        <v>0</v>
      </c>
      <c r="EQ112" s="698">
        <f t="shared" si="212"/>
        <v>0</v>
      </c>
      <c r="ER112" s="699">
        <f t="shared" si="213"/>
        <v>0</v>
      </c>
      <c r="ES112" s="698">
        <f t="shared" si="214"/>
        <v>0</v>
      </c>
      <c r="ET112" s="699">
        <f t="shared" si="215"/>
        <v>0</v>
      </c>
      <c r="EU112" s="698">
        <f t="shared" si="216"/>
        <v>0</v>
      </c>
      <c r="EV112" s="699">
        <f t="shared" si="217"/>
        <v>0</v>
      </c>
      <c r="EW112" s="698">
        <f t="shared" si="218"/>
        <v>0</v>
      </c>
      <c r="EX112" s="699">
        <f t="shared" si="219"/>
        <v>0</v>
      </c>
      <c r="EY112" s="698">
        <f t="shared" si="220"/>
        <v>0</v>
      </c>
      <c r="EZ112" s="699">
        <f t="shared" si="221"/>
        <v>0</v>
      </c>
      <c r="FA112" s="698">
        <f t="shared" si="222"/>
        <v>0</v>
      </c>
      <c r="FB112" s="699">
        <f t="shared" si="223"/>
        <v>0</v>
      </c>
      <c r="FC112" s="698">
        <f t="shared" si="224"/>
        <v>0</v>
      </c>
      <c r="FD112" s="699">
        <f t="shared" si="225"/>
        <v>0</v>
      </c>
      <c r="FE112" s="700" t="e">
        <f t="shared" si="226"/>
        <v>#N/A</v>
      </c>
      <c r="FU112" s="91" t="str">
        <f>Ст.прогноза!C109</f>
        <v>Дальневосточная</v>
      </c>
      <c r="FV112" s="91" t="str">
        <f>Ст.прогноза!D109</f>
        <v>Тындинский</v>
      </c>
      <c r="FW112" s="117" t="str">
        <f t="shared" si="237"/>
        <v>Тында</v>
      </c>
      <c r="FX112" s="1310">
        <v>55.183</v>
      </c>
      <c r="FY112" s="1311">
        <v>124.667</v>
      </c>
      <c r="FZ112" s="1281">
        <f t="shared" si="227"/>
        <v>25.2</v>
      </c>
      <c r="GA112" s="1281">
        <f t="shared" si="238"/>
        <v>35.200000000000003</v>
      </c>
    </row>
    <row r="113" spans="1:203" x14ac:dyDescent="0.25">
      <c r="A113" t="s">
        <v>3422</v>
      </c>
      <c r="B113" t="s">
        <v>3411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AK113" s="1122">
        <f t="shared" si="234"/>
        <v>43683.916666666664</v>
      </c>
      <c r="AM113" s="517">
        <v>113</v>
      </c>
      <c r="AN113" s="543">
        <f>Ст.прогноза!B110</f>
        <v>108</v>
      </c>
      <c r="AO113" s="117" t="str">
        <f>Ст.прогноза!E110</f>
        <v>Холмск</v>
      </c>
      <c r="AP113" s="631" t="str">
        <f t="shared" si="241"/>
        <v/>
      </c>
      <c r="AQ113" s="632" t="str">
        <f t="shared" si="241"/>
        <v/>
      </c>
      <c r="AR113" s="631" t="str">
        <f t="shared" si="241"/>
        <v>··</v>
      </c>
      <c r="AS113" s="632" t="str">
        <f t="shared" si="241"/>
        <v>··</v>
      </c>
      <c r="AT113" s="631" t="str">
        <f t="shared" si="241"/>
        <v>·</v>
      </c>
      <c r="AU113" s="632" t="str">
        <f t="shared" si="241"/>
        <v/>
      </c>
      <c r="AV113" s="631" t="str">
        <f t="shared" si="241"/>
        <v/>
      </c>
      <c r="AW113" s="632" t="str">
        <f t="shared" si="241"/>
        <v/>
      </c>
      <c r="AX113" s="631" t="str">
        <f t="shared" si="241"/>
        <v/>
      </c>
      <c r="AY113" s="632" t="str">
        <f t="shared" si="240"/>
        <v/>
      </c>
      <c r="AZ113" s="631" t="str">
        <f t="shared" si="240"/>
        <v/>
      </c>
      <c r="BA113" s="632" t="str">
        <f t="shared" si="239"/>
        <v>·</v>
      </c>
      <c r="BB113" s="631" t="str">
        <f t="shared" si="239"/>
        <v>··</v>
      </c>
      <c r="BC113" s="632" t="str">
        <f t="shared" si="239"/>
        <v>···</v>
      </c>
      <c r="BD113" s="631" t="str">
        <f t="shared" si="239"/>
        <v/>
      </c>
      <c r="BE113" s="632" t="str">
        <f t="shared" si="239"/>
        <v/>
      </c>
      <c r="BF113" s="631" t="str">
        <f t="shared" si="239"/>
        <v/>
      </c>
      <c r="BG113" s="632" t="str">
        <f t="shared" si="239"/>
        <v/>
      </c>
      <c r="BH113" s="631" t="str">
        <f t="shared" si="239"/>
        <v/>
      </c>
      <c r="BI113" s="632" t="e">
        <f t="shared" si="239"/>
        <v>#N/A</v>
      </c>
      <c r="BJ113" s="544">
        <f t="shared" si="127"/>
        <v>0</v>
      </c>
      <c r="BK113" s="545">
        <f t="shared" si="128"/>
        <v>0</v>
      </c>
      <c r="BL113" s="544">
        <f t="shared" si="129"/>
        <v>10</v>
      </c>
      <c r="BM113" s="545">
        <f t="shared" si="130"/>
        <v>10</v>
      </c>
      <c r="BN113" s="544">
        <f t="shared" si="131"/>
        <v>1</v>
      </c>
      <c r="BO113" s="545">
        <f t="shared" si="132"/>
        <v>0</v>
      </c>
      <c r="BP113" s="544">
        <f t="shared" si="133"/>
        <v>0</v>
      </c>
      <c r="BQ113" s="545">
        <f t="shared" si="134"/>
        <v>0</v>
      </c>
      <c r="BR113" s="544">
        <f t="shared" si="135"/>
        <v>0</v>
      </c>
      <c r="BS113" s="545">
        <f t="shared" si="136"/>
        <v>0</v>
      </c>
      <c r="BT113" s="544">
        <f t="shared" si="137"/>
        <v>0</v>
      </c>
      <c r="BU113" s="545">
        <f t="shared" si="138"/>
        <v>2</v>
      </c>
      <c r="BV113" s="544">
        <f t="shared" si="139"/>
        <v>10</v>
      </c>
      <c r="BW113" s="545">
        <f t="shared" si="140"/>
        <v>20</v>
      </c>
      <c r="BX113" s="544">
        <f t="shared" si="141"/>
        <v>0</v>
      </c>
      <c r="BY113" s="545">
        <f t="shared" si="142"/>
        <v>0</v>
      </c>
      <c r="BZ113" s="544">
        <f t="shared" si="143"/>
        <v>0</v>
      </c>
      <c r="CA113" s="545">
        <f t="shared" si="144"/>
        <v>0</v>
      </c>
      <c r="CB113" s="544">
        <f t="shared" si="145"/>
        <v>0</v>
      </c>
      <c r="CC113" s="546" t="e">
        <f t="shared" si="146"/>
        <v>#N/A</v>
      </c>
      <c r="CD113" s="547">
        <f t="shared" si="147"/>
        <v>14.2</v>
      </c>
      <c r="CE113" s="548">
        <f t="shared" si="148"/>
        <v>21.6</v>
      </c>
      <c r="CF113" s="547">
        <f t="shared" si="149"/>
        <v>15.6</v>
      </c>
      <c r="CG113" s="548">
        <f t="shared" si="150"/>
        <v>15.3</v>
      </c>
      <c r="CH113" s="547">
        <f t="shared" si="151"/>
        <v>14</v>
      </c>
      <c r="CI113" s="548">
        <f t="shared" si="152"/>
        <v>21.8</v>
      </c>
      <c r="CJ113" s="547">
        <f t="shared" si="153"/>
        <v>12.6</v>
      </c>
      <c r="CK113" s="548">
        <f t="shared" si="154"/>
        <v>19.600000000000001</v>
      </c>
      <c r="CL113" s="547">
        <f t="shared" si="155"/>
        <v>11.5</v>
      </c>
      <c r="CM113" s="548">
        <f t="shared" si="156"/>
        <v>21.8</v>
      </c>
      <c r="CN113" s="547">
        <f t="shared" si="157"/>
        <v>6.8000000000000007</v>
      </c>
      <c r="CO113" s="548">
        <f t="shared" si="158"/>
        <v>17.2</v>
      </c>
      <c r="CP113" s="547">
        <f t="shared" si="159"/>
        <v>14.2</v>
      </c>
      <c r="CQ113" s="548">
        <f t="shared" si="160"/>
        <v>17.100000000000001</v>
      </c>
      <c r="CR113" s="547">
        <f t="shared" si="161"/>
        <v>10.3</v>
      </c>
      <c r="CS113" s="548">
        <f t="shared" si="162"/>
        <v>18.8</v>
      </c>
      <c r="CT113" s="547">
        <f t="shared" si="163"/>
        <v>8.1</v>
      </c>
      <c r="CU113" s="548">
        <f t="shared" si="164"/>
        <v>19.399999999999999</v>
      </c>
      <c r="CV113" s="547">
        <f t="shared" si="165"/>
        <v>6.6999999999999993</v>
      </c>
      <c r="CW113" s="548" t="e">
        <f t="shared" si="166"/>
        <v>#N/A</v>
      </c>
      <c r="CX113" s="547">
        <f t="shared" si="167"/>
        <v>12.2</v>
      </c>
      <c r="CY113" s="548">
        <f t="shared" si="168"/>
        <v>31.6</v>
      </c>
      <c r="CZ113" s="547">
        <f t="shared" si="169"/>
        <v>13.6</v>
      </c>
      <c r="DA113" s="548">
        <f t="shared" si="170"/>
        <v>19.3</v>
      </c>
      <c r="DB113" s="547">
        <f t="shared" si="171"/>
        <v>12</v>
      </c>
      <c r="DC113" s="548">
        <f t="shared" si="172"/>
        <v>34.799999999999997</v>
      </c>
      <c r="DD113" s="547">
        <f t="shared" si="173"/>
        <v>10.6</v>
      </c>
      <c r="DE113" s="548">
        <f t="shared" si="174"/>
        <v>26.6</v>
      </c>
      <c r="DF113" s="547">
        <f t="shared" si="175"/>
        <v>9.5</v>
      </c>
      <c r="DG113" s="548">
        <f t="shared" si="176"/>
        <v>35.799999999999997</v>
      </c>
      <c r="DH113" s="547">
        <f t="shared" si="177"/>
        <v>4.8000000000000007</v>
      </c>
      <c r="DI113" s="548">
        <f t="shared" si="178"/>
        <v>24.2</v>
      </c>
      <c r="DJ113" s="547">
        <f t="shared" si="179"/>
        <v>12.2</v>
      </c>
      <c r="DK113" s="548">
        <f t="shared" si="180"/>
        <v>21.1</v>
      </c>
      <c r="DL113" s="547">
        <f t="shared" si="181"/>
        <v>8.3000000000000007</v>
      </c>
      <c r="DM113" s="548">
        <f t="shared" si="182"/>
        <v>32.799999999999997</v>
      </c>
      <c r="DN113" s="547">
        <f t="shared" si="183"/>
        <v>6.1</v>
      </c>
      <c r="DO113" s="548">
        <f t="shared" si="184"/>
        <v>30.4</v>
      </c>
      <c r="DP113" s="547">
        <f t="shared" si="185"/>
        <v>4.6999999999999993</v>
      </c>
      <c r="DQ113" s="548" t="e">
        <f t="shared" si="186"/>
        <v>#N/A</v>
      </c>
      <c r="DR113" s="549">
        <f t="shared" si="187"/>
        <v>8</v>
      </c>
      <c r="DS113" s="550">
        <f t="shared" si="188"/>
        <v>3</v>
      </c>
      <c r="DT113" s="549">
        <f t="shared" si="189"/>
        <v>4</v>
      </c>
      <c r="DU113" s="550">
        <f t="shared" si="190"/>
        <v>4</v>
      </c>
      <c r="DV113" s="549">
        <f t="shared" si="191"/>
        <v>3</v>
      </c>
      <c r="DW113" s="550">
        <f t="shared" si="192"/>
        <v>5</v>
      </c>
      <c r="DX113" s="549">
        <f t="shared" si="193"/>
        <v>7</v>
      </c>
      <c r="DY113" s="550">
        <f t="shared" si="194"/>
        <v>5</v>
      </c>
      <c r="DZ113" s="549">
        <f t="shared" si="195"/>
        <v>3</v>
      </c>
      <c r="EA113" s="550">
        <f t="shared" si="196"/>
        <v>4</v>
      </c>
      <c r="EB113" s="549">
        <f t="shared" si="197"/>
        <v>7</v>
      </c>
      <c r="EC113" s="550">
        <f t="shared" si="198"/>
        <v>8</v>
      </c>
      <c r="ED113" s="549">
        <f t="shared" si="199"/>
        <v>10</v>
      </c>
      <c r="EE113" s="550">
        <f t="shared" si="200"/>
        <v>12</v>
      </c>
      <c r="EF113" s="549">
        <f t="shared" si="201"/>
        <v>15</v>
      </c>
      <c r="EG113" s="550">
        <f t="shared" si="202"/>
        <v>12</v>
      </c>
      <c r="EH113" s="549">
        <f t="shared" si="203"/>
        <v>7</v>
      </c>
      <c r="EI113" s="550">
        <f t="shared" si="204"/>
        <v>8</v>
      </c>
      <c r="EJ113" s="549">
        <f t="shared" si="205"/>
        <v>5</v>
      </c>
      <c r="EK113" s="550" t="e">
        <f t="shared" si="206"/>
        <v>#N/A</v>
      </c>
      <c r="EL113" s="697">
        <f t="shared" si="207"/>
        <v>0</v>
      </c>
      <c r="EM113" s="698">
        <f t="shared" si="208"/>
        <v>0</v>
      </c>
      <c r="EN113" s="699">
        <f t="shared" si="209"/>
        <v>0</v>
      </c>
      <c r="EO113" s="698">
        <f t="shared" si="210"/>
        <v>0</v>
      </c>
      <c r="EP113" s="699">
        <f t="shared" si="211"/>
        <v>0</v>
      </c>
      <c r="EQ113" s="698">
        <f t="shared" si="212"/>
        <v>0</v>
      </c>
      <c r="ER113" s="699">
        <f t="shared" si="213"/>
        <v>0</v>
      </c>
      <c r="ES113" s="698">
        <f t="shared" si="214"/>
        <v>0</v>
      </c>
      <c r="ET113" s="699">
        <f t="shared" si="215"/>
        <v>0</v>
      </c>
      <c r="EU113" s="698">
        <f t="shared" si="216"/>
        <v>0</v>
      </c>
      <c r="EV113" s="699">
        <f t="shared" si="217"/>
        <v>0</v>
      </c>
      <c r="EW113" s="698">
        <f t="shared" si="218"/>
        <v>0</v>
      </c>
      <c r="EX113" s="699">
        <f t="shared" si="219"/>
        <v>0</v>
      </c>
      <c r="EY113" s="698">
        <f t="shared" si="220"/>
        <v>0</v>
      </c>
      <c r="EZ113" s="699">
        <f t="shared" si="221"/>
        <v>0</v>
      </c>
      <c r="FA113" s="698">
        <f t="shared" si="222"/>
        <v>0</v>
      </c>
      <c r="FB113" s="699">
        <f t="shared" si="223"/>
        <v>0</v>
      </c>
      <c r="FC113" s="698">
        <f t="shared" si="224"/>
        <v>0</v>
      </c>
      <c r="FD113" s="699">
        <f t="shared" si="225"/>
        <v>0</v>
      </c>
      <c r="FE113" s="700" t="e">
        <f t="shared" si="226"/>
        <v>#N/A</v>
      </c>
      <c r="FU113" s="91" t="str">
        <f>Ст.прогноза!C110</f>
        <v>Дальневосточная</v>
      </c>
      <c r="FV113" s="91" t="str">
        <f>Ст.прогноза!D110</f>
        <v>Сахалинский</v>
      </c>
      <c r="FW113" s="117" t="str">
        <f t="shared" si="237"/>
        <v>Холмск</v>
      </c>
      <c r="FX113" s="1310">
        <v>47.05</v>
      </c>
      <c r="FY113" s="1311">
        <v>142.05000000000001</v>
      </c>
      <c r="FZ113" s="1281">
        <f t="shared" si="227"/>
        <v>19.600000000000001</v>
      </c>
      <c r="GA113" s="1281">
        <f t="shared" si="238"/>
        <v>26.6</v>
      </c>
    </row>
    <row r="114" spans="1:203" x14ac:dyDescent="0.25">
      <c r="AK114" s="1122">
        <f t="shared" si="234"/>
        <v>43683.916666666664</v>
      </c>
      <c r="AM114" s="517">
        <v>114</v>
      </c>
      <c r="AN114" s="543">
        <f>Ст.прогноза!B111</f>
        <v>109</v>
      </c>
      <c r="AO114" s="117" t="str">
        <f>Ст.прогноза!E111</f>
        <v>Ванино</v>
      </c>
      <c r="AP114" s="631" t="str">
        <f t="shared" si="241"/>
        <v/>
      </c>
      <c r="AQ114" s="632" t="str">
        <f t="shared" si="241"/>
        <v>··</v>
      </c>
      <c r="AR114" s="631" t="str">
        <f t="shared" si="241"/>
        <v>··</v>
      </c>
      <c r="AS114" s="632" t="str">
        <f t="shared" si="241"/>
        <v/>
      </c>
      <c r="AT114" s="631" t="str">
        <f t="shared" si="241"/>
        <v/>
      </c>
      <c r="AU114" s="632" t="str">
        <f t="shared" si="241"/>
        <v/>
      </c>
      <c r="AV114" s="631" t="str">
        <f t="shared" si="241"/>
        <v/>
      </c>
      <c r="AW114" s="632" t="str">
        <f t="shared" si="241"/>
        <v/>
      </c>
      <c r="AX114" s="631" t="str">
        <f t="shared" si="241"/>
        <v/>
      </c>
      <c r="AY114" s="632" t="str">
        <f t="shared" si="240"/>
        <v/>
      </c>
      <c r="AZ114" s="631" t="str">
        <f t="shared" si="240"/>
        <v/>
      </c>
      <c r="BA114" s="632" t="str">
        <f t="shared" si="239"/>
        <v>··</v>
      </c>
      <c r="BB114" s="631" t="str">
        <f t="shared" si="239"/>
        <v>···</v>
      </c>
      <c r="BC114" s="632" t="str">
        <f t="shared" si="239"/>
        <v>··</v>
      </c>
      <c r="BD114" s="631" t="str">
        <f t="shared" si="239"/>
        <v/>
      </c>
      <c r="BE114" s="632" t="str">
        <f t="shared" si="239"/>
        <v/>
      </c>
      <c r="BF114" s="631" t="str">
        <f t="shared" si="239"/>
        <v/>
      </c>
      <c r="BG114" s="632" t="str">
        <f t="shared" si="239"/>
        <v/>
      </c>
      <c r="BH114" s="631" t="str">
        <f t="shared" si="239"/>
        <v/>
      </c>
      <c r="BI114" s="632" t="e">
        <f t="shared" si="239"/>
        <v>#N/A</v>
      </c>
      <c r="BJ114" s="544">
        <f t="shared" si="127"/>
        <v>0</v>
      </c>
      <c r="BK114" s="545">
        <f t="shared" si="128"/>
        <v>5</v>
      </c>
      <c r="BL114" s="544">
        <f t="shared" si="129"/>
        <v>5</v>
      </c>
      <c r="BM114" s="545">
        <f t="shared" si="130"/>
        <v>0</v>
      </c>
      <c r="BN114" s="544">
        <f t="shared" si="131"/>
        <v>0</v>
      </c>
      <c r="BO114" s="545">
        <f t="shared" si="132"/>
        <v>0</v>
      </c>
      <c r="BP114" s="544">
        <f t="shared" si="133"/>
        <v>0</v>
      </c>
      <c r="BQ114" s="545">
        <f t="shared" si="134"/>
        <v>0</v>
      </c>
      <c r="BR114" s="544">
        <f t="shared" si="135"/>
        <v>0</v>
      </c>
      <c r="BS114" s="545">
        <f t="shared" si="136"/>
        <v>0</v>
      </c>
      <c r="BT114" s="544">
        <f t="shared" si="137"/>
        <v>0</v>
      </c>
      <c r="BU114" s="545">
        <f t="shared" si="138"/>
        <v>10</v>
      </c>
      <c r="BV114" s="544">
        <f t="shared" si="139"/>
        <v>20</v>
      </c>
      <c r="BW114" s="545">
        <f t="shared" si="140"/>
        <v>5</v>
      </c>
      <c r="BX114" s="544">
        <f t="shared" si="141"/>
        <v>0</v>
      </c>
      <c r="BY114" s="545">
        <f t="shared" si="142"/>
        <v>0</v>
      </c>
      <c r="BZ114" s="544">
        <f t="shared" si="143"/>
        <v>0</v>
      </c>
      <c r="CA114" s="545">
        <f t="shared" si="144"/>
        <v>0</v>
      </c>
      <c r="CB114" s="544">
        <f t="shared" si="145"/>
        <v>0</v>
      </c>
      <c r="CC114" s="546" t="e">
        <f t="shared" si="146"/>
        <v>#N/A</v>
      </c>
      <c r="CD114" s="547">
        <f t="shared" si="147"/>
        <v>16.600000000000001</v>
      </c>
      <c r="CE114" s="548">
        <f t="shared" si="148"/>
        <v>15.7</v>
      </c>
      <c r="CF114" s="547">
        <f t="shared" si="149"/>
        <v>13.7</v>
      </c>
      <c r="CG114" s="548">
        <f t="shared" si="150"/>
        <v>17</v>
      </c>
      <c r="CH114" s="547">
        <f t="shared" si="151"/>
        <v>9.9</v>
      </c>
      <c r="CI114" s="548">
        <f t="shared" si="152"/>
        <v>20.3</v>
      </c>
      <c r="CJ114" s="547">
        <f t="shared" si="153"/>
        <v>13.1</v>
      </c>
      <c r="CK114" s="548">
        <f t="shared" si="154"/>
        <v>17.8</v>
      </c>
      <c r="CL114" s="547">
        <f t="shared" si="155"/>
        <v>13.1</v>
      </c>
      <c r="CM114" s="548">
        <f t="shared" si="156"/>
        <v>20.6</v>
      </c>
      <c r="CN114" s="547">
        <f t="shared" si="157"/>
        <v>8.8000000000000007</v>
      </c>
      <c r="CO114" s="548">
        <f t="shared" si="158"/>
        <v>13</v>
      </c>
      <c r="CP114" s="547">
        <f t="shared" si="159"/>
        <v>13</v>
      </c>
      <c r="CQ114" s="548">
        <f t="shared" si="160"/>
        <v>14.8</v>
      </c>
      <c r="CR114" s="547">
        <f t="shared" si="161"/>
        <v>7.9</v>
      </c>
      <c r="CS114" s="548">
        <f t="shared" si="162"/>
        <v>18.899999999999999</v>
      </c>
      <c r="CT114" s="547">
        <f t="shared" si="163"/>
        <v>8.4</v>
      </c>
      <c r="CU114" s="548">
        <f t="shared" si="164"/>
        <v>18.5</v>
      </c>
      <c r="CV114" s="547">
        <f t="shared" si="165"/>
        <v>7.6999999999999993</v>
      </c>
      <c r="CW114" s="548" t="e">
        <f t="shared" si="166"/>
        <v>#N/A</v>
      </c>
      <c r="CX114" s="547">
        <f t="shared" si="167"/>
        <v>14.600000000000001</v>
      </c>
      <c r="CY114" s="548">
        <f t="shared" si="168"/>
        <v>18.899999999999999</v>
      </c>
      <c r="CZ114" s="547">
        <f t="shared" si="169"/>
        <v>11.7</v>
      </c>
      <c r="DA114" s="548">
        <f t="shared" si="170"/>
        <v>24</v>
      </c>
      <c r="DB114" s="547">
        <f t="shared" si="171"/>
        <v>7.9</v>
      </c>
      <c r="DC114" s="548">
        <f t="shared" si="172"/>
        <v>33.299999999999997</v>
      </c>
      <c r="DD114" s="547">
        <f t="shared" si="173"/>
        <v>11.1</v>
      </c>
      <c r="DE114" s="548">
        <f t="shared" si="174"/>
        <v>24.8</v>
      </c>
      <c r="DF114" s="547">
        <f t="shared" si="175"/>
        <v>11.1</v>
      </c>
      <c r="DG114" s="548">
        <f t="shared" si="176"/>
        <v>34.6</v>
      </c>
      <c r="DH114" s="547">
        <f t="shared" si="177"/>
        <v>6.8000000000000007</v>
      </c>
      <c r="DI114" s="548">
        <f t="shared" si="178"/>
        <v>17</v>
      </c>
      <c r="DJ114" s="547">
        <f t="shared" si="179"/>
        <v>11</v>
      </c>
      <c r="DK114" s="548">
        <f t="shared" si="180"/>
        <v>18.2</v>
      </c>
      <c r="DL114" s="547">
        <f t="shared" si="181"/>
        <v>5.9</v>
      </c>
      <c r="DM114" s="548">
        <f t="shared" si="182"/>
        <v>31.9</v>
      </c>
      <c r="DN114" s="547">
        <f t="shared" si="183"/>
        <v>6.4</v>
      </c>
      <c r="DO114" s="548">
        <f t="shared" si="184"/>
        <v>32.5</v>
      </c>
      <c r="DP114" s="547">
        <f t="shared" si="185"/>
        <v>5.6999999999999993</v>
      </c>
      <c r="DQ114" s="548" t="e">
        <f t="shared" si="186"/>
        <v>#N/A</v>
      </c>
      <c r="DR114" s="549">
        <f t="shared" si="187"/>
        <v>12</v>
      </c>
      <c r="DS114" s="550">
        <f t="shared" si="188"/>
        <v>7</v>
      </c>
      <c r="DT114" s="549">
        <f t="shared" si="189"/>
        <v>3</v>
      </c>
      <c r="DU114" s="550">
        <f t="shared" si="190"/>
        <v>4</v>
      </c>
      <c r="DV114" s="549">
        <f t="shared" si="191"/>
        <v>8</v>
      </c>
      <c r="DW114" s="550">
        <f t="shared" si="192"/>
        <v>6</v>
      </c>
      <c r="DX114" s="549">
        <f t="shared" si="193"/>
        <v>3</v>
      </c>
      <c r="DY114" s="550">
        <f t="shared" si="194"/>
        <v>4</v>
      </c>
      <c r="DZ114" s="549">
        <f t="shared" si="195"/>
        <v>4</v>
      </c>
      <c r="EA114" s="550">
        <f t="shared" si="196"/>
        <v>9</v>
      </c>
      <c r="EB114" s="549">
        <f t="shared" si="197"/>
        <v>8</v>
      </c>
      <c r="EC114" s="550">
        <f t="shared" si="198"/>
        <v>10</v>
      </c>
      <c r="ED114" s="549">
        <f t="shared" si="199"/>
        <v>6</v>
      </c>
      <c r="EE114" s="550">
        <f t="shared" si="200"/>
        <v>9</v>
      </c>
      <c r="EF114" s="549">
        <f t="shared" si="201"/>
        <v>12</v>
      </c>
      <c r="EG114" s="550">
        <f t="shared" si="202"/>
        <v>12</v>
      </c>
      <c r="EH114" s="549">
        <f t="shared" si="203"/>
        <v>10</v>
      </c>
      <c r="EI114" s="550">
        <f t="shared" si="204"/>
        <v>11</v>
      </c>
      <c r="EJ114" s="549">
        <f t="shared" si="205"/>
        <v>5</v>
      </c>
      <c r="EK114" s="550" t="e">
        <f t="shared" si="206"/>
        <v>#N/A</v>
      </c>
      <c r="EL114" s="697">
        <f t="shared" si="207"/>
        <v>0</v>
      </c>
      <c r="EM114" s="698">
        <f t="shared" si="208"/>
        <v>0</v>
      </c>
      <c r="EN114" s="699">
        <f t="shared" si="209"/>
        <v>0</v>
      </c>
      <c r="EO114" s="698">
        <f t="shared" si="210"/>
        <v>0</v>
      </c>
      <c r="EP114" s="699">
        <f t="shared" si="211"/>
        <v>0</v>
      </c>
      <c r="EQ114" s="698">
        <f t="shared" si="212"/>
        <v>0</v>
      </c>
      <c r="ER114" s="699">
        <f t="shared" si="213"/>
        <v>0</v>
      </c>
      <c r="ES114" s="698">
        <f t="shared" si="214"/>
        <v>0</v>
      </c>
      <c r="ET114" s="699">
        <f t="shared" si="215"/>
        <v>0</v>
      </c>
      <c r="EU114" s="698">
        <f t="shared" si="216"/>
        <v>0</v>
      </c>
      <c r="EV114" s="699">
        <f t="shared" si="217"/>
        <v>0</v>
      </c>
      <c r="EW114" s="698">
        <f t="shared" si="218"/>
        <v>0</v>
      </c>
      <c r="EX114" s="699">
        <f t="shared" si="219"/>
        <v>0</v>
      </c>
      <c r="EY114" s="698">
        <f t="shared" si="220"/>
        <v>0</v>
      </c>
      <c r="EZ114" s="699">
        <f t="shared" si="221"/>
        <v>0</v>
      </c>
      <c r="FA114" s="698">
        <f t="shared" si="222"/>
        <v>0</v>
      </c>
      <c r="FB114" s="699">
        <f t="shared" si="223"/>
        <v>0</v>
      </c>
      <c r="FC114" s="698">
        <f t="shared" si="224"/>
        <v>0</v>
      </c>
      <c r="FD114" s="699">
        <f t="shared" si="225"/>
        <v>0</v>
      </c>
      <c r="FE114" s="700" t="e">
        <f t="shared" si="226"/>
        <v>#N/A</v>
      </c>
      <c r="FU114" s="91" t="str">
        <f>Ст.прогноза!C111</f>
        <v>Дальневосточная</v>
      </c>
      <c r="FV114" s="91" t="str">
        <f>Ст.прогноза!D111</f>
        <v>Комсомольский</v>
      </c>
      <c r="FW114" s="117" t="str">
        <f t="shared" si="237"/>
        <v>Ванино</v>
      </c>
      <c r="FX114" s="1293">
        <v>49.088900000000002</v>
      </c>
      <c r="FY114" s="1294">
        <v>140.26</v>
      </c>
      <c r="FZ114" s="1281">
        <f t="shared" si="227"/>
        <v>17.8</v>
      </c>
      <c r="GA114" s="1281">
        <f t="shared" si="238"/>
        <v>24.8</v>
      </c>
    </row>
    <row r="115" spans="1:203" x14ac:dyDescent="0.25">
      <c r="AK115" s="1122">
        <f t="shared" si="234"/>
        <v>43683.916666666664</v>
      </c>
      <c r="AM115" s="517">
        <v>115</v>
      </c>
      <c r="AN115" s="543">
        <f>Ст.прогноза!B112</f>
        <v>110</v>
      </c>
      <c r="AO115" s="117" t="str">
        <f>Ст.прогноза!E112</f>
        <v>Дальнереченск</v>
      </c>
      <c r="AP115" s="631" t="str">
        <f t="shared" si="241"/>
        <v/>
      </c>
      <c r="AQ115" s="632" t="str">
        <f t="shared" si="241"/>
        <v>·</v>
      </c>
      <c r="AR115" s="631" t="str">
        <f t="shared" si="241"/>
        <v>·</v>
      </c>
      <c r="AS115" s="632" t="str">
        <f t="shared" si="241"/>
        <v>·</v>
      </c>
      <c r="AT115" s="631" t="str">
        <f t="shared" si="241"/>
        <v/>
      </c>
      <c r="AU115" s="632" t="str">
        <f t="shared" si="241"/>
        <v>·</v>
      </c>
      <c r="AV115" s="631" t="str">
        <f t="shared" si="241"/>
        <v>···</v>
      </c>
      <c r="AW115" s="632" t="str">
        <f t="shared" si="241"/>
        <v>·</v>
      </c>
      <c r="AX115" s="631" t="str">
        <f t="shared" si="241"/>
        <v>··</v>
      </c>
      <c r="AY115" s="632" t="str">
        <f t="shared" si="240"/>
        <v>··</v>
      </c>
      <c r="AZ115" s="631" t="str">
        <f t="shared" si="240"/>
        <v>···</v>
      </c>
      <c r="BA115" s="632" t="str">
        <f t="shared" si="239"/>
        <v>···</v>
      </c>
      <c r="BB115" s="631" t="str">
        <f t="shared" si="239"/>
        <v>···</v>
      </c>
      <c r="BC115" s="632" t="str">
        <f t="shared" si="239"/>
        <v/>
      </c>
      <c r="BD115" s="631" t="str">
        <f t="shared" si="239"/>
        <v/>
      </c>
      <c r="BE115" s="632" t="str">
        <f t="shared" si="239"/>
        <v/>
      </c>
      <c r="BF115" s="631" t="str">
        <f t="shared" si="239"/>
        <v/>
      </c>
      <c r="BG115" s="632" t="str">
        <f t="shared" si="239"/>
        <v/>
      </c>
      <c r="BH115" s="631" t="str">
        <f t="shared" si="239"/>
        <v/>
      </c>
      <c r="BI115" s="632" t="e">
        <f t="shared" si="239"/>
        <v>#N/A</v>
      </c>
      <c r="BJ115" s="544">
        <f t="shared" si="127"/>
        <v>0</v>
      </c>
      <c r="BK115" s="545">
        <f t="shared" si="128"/>
        <v>2</v>
      </c>
      <c r="BL115" s="544">
        <f t="shared" si="129"/>
        <v>2</v>
      </c>
      <c r="BM115" s="545">
        <f t="shared" si="130"/>
        <v>2</v>
      </c>
      <c r="BN115" s="544">
        <f t="shared" si="131"/>
        <v>0</v>
      </c>
      <c r="BO115" s="545">
        <f t="shared" si="132"/>
        <v>2</v>
      </c>
      <c r="BP115" s="544">
        <f t="shared" si="133"/>
        <v>20</v>
      </c>
      <c r="BQ115" s="545">
        <f t="shared" si="134"/>
        <v>2</v>
      </c>
      <c r="BR115" s="544">
        <f t="shared" si="135"/>
        <v>10</v>
      </c>
      <c r="BS115" s="545">
        <f t="shared" si="136"/>
        <v>5</v>
      </c>
      <c r="BT115" s="544">
        <f t="shared" si="137"/>
        <v>30</v>
      </c>
      <c r="BU115" s="545">
        <f t="shared" si="138"/>
        <v>20</v>
      </c>
      <c r="BV115" s="544">
        <f t="shared" si="139"/>
        <v>30</v>
      </c>
      <c r="BW115" s="545">
        <f t="shared" si="140"/>
        <v>0</v>
      </c>
      <c r="BX115" s="544">
        <f t="shared" si="141"/>
        <v>0</v>
      </c>
      <c r="BY115" s="545">
        <f t="shared" si="142"/>
        <v>0</v>
      </c>
      <c r="BZ115" s="544">
        <f t="shared" si="143"/>
        <v>0</v>
      </c>
      <c r="CA115" s="545">
        <f t="shared" si="144"/>
        <v>0</v>
      </c>
      <c r="CB115" s="544">
        <f t="shared" si="145"/>
        <v>0</v>
      </c>
      <c r="CC115" s="546" t="e">
        <f t="shared" si="146"/>
        <v>#N/A</v>
      </c>
      <c r="CD115" s="547">
        <f t="shared" si="147"/>
        <v>21.2</v>
      </c>
      <c r="CE115" s="548">
        <f t="shared" si="148"/>
        <v>27.8</v>
      </c>
      <c r="CF115" s="547">
        <f t="shared" si="149"/>
        <v>20.9</v>
      </c>
      <c r="CG115" s="548">
        <f t="shared" si="150"/>
        <v>25.8</v>
      </c>
      <c r="CH115" s="547">
        <f t="shared" si="151"/>
        <v>18.899999999999999</v>
      </c>
      <c r="CI115" s="548">
        <f t="shared" si="152"/>
        <v>21.9</v>
      </c>
      <c r="CJ115" s="547">
        <f t="shared" si="153"/>
        <v>13.6</v>
      </c>
      <c r="CK115" s="548">
        <f t="shared" si="154"/>
        <v>16.3</v>
      </c>
      <c r="CL115" s="547">
        <f t="shared" si="155"/>
        <v>15</v>
      </c>
      <c r="CM115" s="548">
        <f t="shared" si="156"/>
        <v>20.399999999999999</v>
      </c>
      <c r="CN115" s="547">
        <f t="shared" si="157"/>
        <v>16.2</v>
      </c>
      <c r="CO115" s="548">
        <f t="shared" si="158"/>
        <v>18.5</v>
      </c>
      <c r="CP115" s="547">
        <f t="shared" si="159"/>
        <v>17</v>
      </c>
      <c r="CQ115" s="548">
        <f t="shared" si="160"/>
        <v>22.1</v>
      </c>
      <c r="CR115" s="547">
        <f t="shared" si="161"/>
        <v>10.4</v>
      </c>
      <c r="CS115" s="548">
        <f t="shared" si="162"/>
        <v>25.9</v>
      </c>
      <c r="CT115" s="547">
        <f t="shared" si="163"/>
        <v>7.4</v>
      </c>
      <c r="CU115" s="548">
        <f t="shared" si="164"/>
        <v>24.6</v>
      </c>
      <c r="CV115" s="547">
        <f t="shared" si="165"/>
        <v>13.2</v>
      </c>
      <c r="CW115" s="548" t="e">
        <f t="shared" si="166"/>
        <v>#N/A</v>
      </c>
      <c r="CX115" s="547">
        <f t="shared" si="167"/>
        <v>19.2</v>
      </c>
      <c r="CY115" s="548">
        <f t="shared" si="168"/>
        <v>40.799999999999997</v>
      </c>
      <c r="CZ115" s="547">
        <f t="shared" si="169"/>
        <v>18.899999999999999</v>
      </c>
      <c r="DA115" s="548">
        <f t="shared" si="170"/>
        <v>32.799999999999997</v>
      </c>
      <c r="DB115" s="547">
        <f t="shared" si="171"/>
        <v>16.899999999999999</v>
      </c>
      <c r="DC115" s="548">
        <f t="shared" si="172"/>
        <v>25.9</v>
      </c>
      <c r="DD115" s="547">
        <f t="shared" si="173"/>
        <v>11.6</v>
      </c>
      <c r="DE115" s="548">
        <f t="shared" si="174"/>
        <v>20.3</v>
      </c>
      <c r="DF115" s="547">
        <f t="shared" si="175"/>
        <v>13</v>
      </c>
      <c r="DG115" s="548">
        <f t="shared" si="176"/>
        <v>26.4</v>
      </c>
      <c r="DH115" s="547">
        <f t="shared" si="177"/>
        <v>14.2</v>
      </c>
      <c r="DI115" s="548">
        <f t="shared" si="178"/>
        <v>21.6</v>
      </c>
      <c r="DJ115" s="547">
        <f t="shared" si="179"/>
        <v>15</v>
      </c>
      <c r="DK115" s="548">
        <f t="shared" si="180"/>
        <v>31.2</v>
      </c>
      <c r="DL115" s="547">
        <f t="shared" si="181"/>
        <v>8.4</v>
      </c>
      <c r="DM115" s="548">
        <f t="shared" si="182"/>
        <v>39.9</v>
      </c>
      <c r="DN115" s="547">
        <f t="shared" si="183"/>
        <v>5.4</v>
      </c>
      <c r="DO115" s="548">
        <f t="shared" si="184"/>
        <v>35.6</v>
      </c>
      <c r="DP115" s="547">
        <f t="shared" si="185"/>
        <v>11.2</v>
      </c>
      <c r="DQ115" s="548" t="e">
        <f t="shared" si="186"/>
        <v>#N/A</v>
      </c>
      <c r="DR115" s="549">
        <f t="shared" si="187"/>
        <v>4</v>
      </c>
      <c r="DS115" s="550">
        <f t="shared" si="188"/>
        <v>4</v>
      </c>
      <c r="DT115" s="549">
        <f t="shared" si="189"/>
        <v>3</v>
      </c>
      <c r="DU115" s="550">
        <f t="shared" si="190"/>
        <v>7</v>
      </c>
      <c r="DV115" s="549">
        <f t="shared" si="191"/>
        <v>8</v>
      </c>
      <c r="DW115" s="550">
        <f t="shared" si="192"/>
        <v>7</v>
      </c>
      <c r="DX115" s="549">
        <f t="shared" si="193"/>
        <v>11</v>
      </c>
      <c r="DY115" s="550">
        <f t="shared" si="194"/>
        <v>6</v>
      </c>
      <c r="DZ115" s="549">
        <f t="shared" si="195"/>
        <v>7</v>
      </c>
      <c r="EA115" s="550">
        <f t="shared" si="196"/>
        <v>4</v>
      </c>
      <c r="EB115" s="549">
        <f t="shared" si="197"/>
        <v>10</v>
      </c>
      <c r="EC115" s="550">
        <f t="shared" si="198"/>
        <v>12</v>
      </c>
      <c r="ED115" s="549">
        <f t="shared" si="199"/>
        <v>10</v>
      </c>
      <c r="EE115" s="550">
        <f t="shared" si="200"/>
        <v>5</v>
      </c>
      <c r="EF115" s="549">
        <f t="shared" si="201"/>
        <v>5</v>
      </c>
      <c r="EG115" s="550">
        <f t="shared" si="202"/>
        <v>10</v>
      </c>
      <c r="EH115" s="549">
        <f t="shared" si="203"/>
        <v>4</v>
      </c>
      <c r="EI115" s="550">
        <f t="shared" si="204"/>
        <v>4</v>
      </c>
      <c r="EJ115" s="549">
        <f t="shared" si="205"/>
        <v>6</v>
      </c>
      <c r="EK115" s="550" t="e">
        <f t="shared" si="206"/>
        <v>#N/A</v>
      </c>
      <c r="EL115" s="697">
        <f t="shared" si="207"/>
        <v>0</v>
      </c>
      <c r="EM115" s="698">
        <f t="shared" si="208"/>
        <v>0</v>
      </c>
      <c r="EN115" s="699">
        <f t="shared" si="209"/>
        <v>0</v>
      </c>
      <c r="EO115" s="698">
        <f t="shared" si="210"/>
        <v>0</v>
      </c>
      <c r="EP115" s="699">
        <f t="shared" si="211"/>
        <v>0</v>
      </c>
      <c r="EQ115" s="698">
        <f t="shared" si="212"/>
        <v>0</v>
      </c>
      <c r="ER115" s="699">
        <f t="shared" si="213"/>
        <v>0</v>
      </c>
      <c r="ES115" s="698">
        <f t="shared" si="214"/>
        <v>0</v>
      </c>
      <c r="ET115" s="699">
        <f t="shared" si="215"/>
        <v>0</v>
      </c>
      <c r="EU115" s="698">
        <f t="shared" si="216"/>
        <v>0</v>
      </c>
      <c r="EV115" s="699">
        <f t="shared" si="217"/>
        <v>0</v>
      </c>
      <c r="EW115" s="698">
        <f t="shared" si="218"/>
        <v>0</v>
      </c>
      <c r="EX115" s="699">
        <f t="shared" si="219"/>
        <v>0</v>
      </c>
      <c r="EY115" s="698">
        <f t="shared" si="220"/>
        <v>0</v>
      </c>
      <c r="EZ115" s="699">
        <f t="shared" si="221"/>
        <v>0</v>
      </c>
      <c r="FA115" s="698">
        <f t="shared" si="222"/>
        <v>0</v>
      </c>
      <c r="FB115" s="699">
        <f t="shared" si="223"/>
        <v>0</v>
      </c>
      <c r="FC115" s="698">
        <f t="shared" si="224"/>
        <v>0</v>
      </c>
      <c r="FD115" s="699">
        <f t="shared" si="225"/>
        <v>0</v>
      </c>
      <c r="FE115" s="700" t="e">
        <f t="shared" si="226"/>
        <v>#N/A</v>
      </c>
      <c r="FU115" s="91" t="str">
        <f>Ст.прогноза!C112</f>
        <v>Дальневосточная</v>
      </c>
      <c r="FV115" s="91" t="str">
        <f>Ст.прогноза!D112</f>
        <v>Владивостокский</v>
      </c>
      <c r="FW115" s="117" t="str">
        <f t="shared" si="237"/>
        <v>Дальнереченск</v>
      </c>
      <c r="FX115" s="1293">
        <v>45.935400000000001</v>
      </c>
      <c r="FY115" s="1294">
        <v>133.72</v>
      </c>
      <c r="FZ115" s="1281">
        <f t="shared" si="227"/>
        <v>16.3</v>
      </c>
      <c r="GA115" s="1281">
        <f t="shared" si="238"/>
        <v>20.3</v>
      </c>
    </row>
    <row r="116" spans="1:203" x14ac:dyDescent="0.25">
      <c r="AK116" s="1122">
        <f t="shared" si="234"/>
        <v>43683.875</v>
      </c>
      <c r="AM116" s="517">
        <v>116</v>
      </c>
      <c r="AN116" s="543">
        <f>Ст.прогноза!B113</f>
        <v>111</v>
      </c>
      <c r="AO116" s="117" t="str">
        <f>Ст.прогноза!E113</f>
        <v>Дугда</v>
      </c>
      <c r="AP116" s="631" t="str">
        <f t="shared" si="241"/>
        <v/>
      </c>
      <c r="AQ116" s="632" t="str">
        <f t="shared" si="241"/>
        <v/>
      </c>
      <c r="AR116" s="631" t="str">
        <f t="shared" si="241"/>
        <v/>
      </c>
      <c r="AS116" s="632" t="str">
        <f t="shared" si="241"/>
        <v/>
      </c>
      <c r="AT116" s="631" t="str">
        <f t="shared" si="241"/>
        <v/>
      </c>
      <c r="AU116" s="632" t="str">
        <f t="shared" si="241"/>
        <v/>
      </c>
      <c r="AV116" s="631" t="str">
        <f t="shared" si="241"/>
        <v/>
      </c>
      <c r="AW116" s="632" t="str">
        <f t="shared" si="241"/>
        <v/>
      </c>
      <c r="AX116" s="631" t="str">
        <f t="shared" si="241"/>
        <v/>
      </c>
      <c r="AY116" s="632" t="str">
        <f t="shared" si="240"/>
        <v>·</v>
      </c>
      <c r="AZ116" s="631" t="str">
        <f t="shared" si="240"/>
        <v>·</v>
      </c>
      <c r="BA116" s="632" t="str">
        <f t="shared" si="239"/>
        <v>···</v>
      </c>
      <c r="BB116" s="631" t="str">
        <f t="shared" si="239"/>
        <v/>
      </c>
      <c r="BC116" s="632" t="str">
        <f t="shared" si="239"/>
        <v>··</v>
      </c>
      <c r="BD116" s="631" t="str">
        <f t="shared" si="239"/>
        <v/>
      </c>
      <c r="BE116" s="632" t="str">
        <f t="shared" si="239"/>
        <v/>
      </c>
      <c r="BF116" s="631" t="str">
        <f t="shared" si="239"/>
        <v/>
      </c>
      <c r="BG116" s="632" t="str">
        <f t="shared" si="239"/>
        <v/>
      </c>
      <c r="BH116" s="631" t="str">
        <f t="shared" si="239"/>
        <v>··</v>
      </c>
      <c r="BI116" s="632" t="e">
        <f t="shared" si="239"/>
        <v>#N/A</v>
      </c>
      <c r="BJ116" s="544">
        <f t="shared" si="127"/>
        <v>0</v>
      </c>
      <c r="BK116" s="545">
        <f t="shared" si="128"/>
        <v>0</v>
      </c>
      <c r="BL116" s="544">
        <f t="shared" si="129"/>
        <v>0</v>
      </c>
      <c r="BM116" s="545">
        <f t="shared" si="130"/>
        <v>0</v>
      </c>
      <c r="BN116" s="544">
        <f t="shared" si="131"/>
        <v>0</v>
      </c>
      <c r="BO116" s="545">
        <f t="shared" si="132"/>
        <v>0</v>
      </c>
      <c r="BP116" s="544">
        <f t="shared" si="133"/>
        <v>0</v>
      </c>
      <c r="BQ116" s="545">
        <f t="shared" si="134"/>
        <v>0</v>
      </c>
      <c r="BR116" s="544">
        <f t="shared" si="135"/>
        <v>0</v>
      </c>
      <c r="BS116" s="545">
        <f t="shared" si="136"/>
        <v>2</v>
      </c>
      <c r="BT116" s="544">
        <f t="shared" si="137"/>
        <v>2</v>
      </c>
      <c r="BU116" s="545">
        <f t="shared" si="138"/>
        <v>20</v>
      </c>
      <c r="BV116" s="544">
        <f t="shared" si="139"/>
        <v>0</v>
      </c>
      <c r="BW116" s="545">
        <f t="shared" si="140"/>
        <v>3</v>
      </c>
      <c r="BX116" s="544">
        <f t="shared" si="141"/>
        <v>0</v>
      </c>
      <c r="BY116" s="545">
        <f t="shared" si="142"/>
        <v>0</v>
      </c>
      <c r="BZ116" s="544">
        <f t="shared" si="143"/>
        <v>0</v>
      </c>
      <c r="CA116" s="545">
        <f t="shared" si="144"/>
        <v>0</v>
      </c>
      <c r="CB116" s="544">
        <f t="shared" si="145"/>
        <v>5</v>
      </c>
      <c r="CC116" s="546" t="e">
        <f t="shared" si="146"/>
        <v>#N/A</v>
      </c>
      <c r="CD116" s="547">
        <f t="shared" si="147"/>
        <v>7.8000000000000007</v>
      </c>
      <c r="CE116" s="548">
        <f t="shared" si="148"/>
        <v>25.2</v>
      </c>
      <c r="CF116" s="547">
        <f t="shared" si="149"/>
        <v>8.3000000000000007</v>
      </c>
      <c r="CG116" s="548">
        <f t="shared" si="150"/>
        <v>29.4</v>
      </c>
      <c r="CH116" s="547">
        <f t="shared" si="151"/>
        <v>9.1999999999999993</v>
      </c>
      <c r="CI116" s="548">
        <f t="shared" si="152"/>
        <v>28.7</v>
      </c>
      <c r="CJ116" s="547">
        <f t="shared" si="153"/>
        <v>14</v>
      </c>
      <c r="CK116" s="548">
        <f t="shared" si="154"/>
        <v>25</v>
      </c>
      <c r="CL116" s="547">
        <f t="shared" si="155"/>
        <v>8.9</v>
      </c>
      <c r="CM116" s="548">
        <f t="shared" si="156"/>
        <v>27.8</v>
      </c>
      <c r="CN116" s="547">
        <f t="shared" si="157"/>
        <v>13.9</v>
      </c>
      <c r="CO116" s="548">
        <f t="shared" si="158"/>
        <v>21.4</v>
      </c>
      <c r="CP116" s="547">
        <f t="shared" si="159"/>
        <v>7.1999999999999993</v>
      </c>
      <c r="CQ116" s="548">
        <f t="shared" si="160"/>
        <v>24.4</v>
      </c>
      <c r="CR116" s="547">
        <f t="shared" si="161"/>
        <v>5.9</v>
      </c>
      <c r="CS116" s="548">
        <f t="shared" si="162"/>
        <v>26.5</v>
      </c>
      <c r="CT116" s="547">
        <f t="shared" si="163"/>
        <v>8.3000000000000007</v>
      </c>
      <c r="CU116" s="548">
        <f t="shared" si="164"/>
        <v>22.4</v>
      </c>
      <c r="CV116" s="547">
        <f t="shared" si="165"/>
        <v>13.9</v>
      </c>
      <c r="CW116" s="548" t="e">
        <f t="shared" si="166"/>
        <v>#N/A</v>
      </c>
      <c r="CX116" s="547">
        <f t="shared" si="167"/>
        <v>5.8000000000000007</v>
      </c>
      <c r="CY116" s="548">
        <f t="shared" si="168"/>
        <v>40.200000000000003</v>
      </c>
      <c r="CZ116" s="547">
        <f t="shared" si="169"/>
        <v>6.3000000000000007</v>
      </c>
      <c r="DA116" s="548">
        <f t="shared" si="170"/>
        <v>44.4</v>
      </c>
      <c r="DB116" s="547">
        <f t="shared" si="171"/>
        <v>7.1999999999999993</v>
      </c>
      <c r="DC116" s="548">
        <f t="shared" si="172"/>
        <v>43.7</v>
      </c>
      <c r="DD116" s="547">
        <f t="shared" si="173"/>
        <v>12</v>
      </c>
      <c r="DE116" s="548">
        <f t="shared" si="174"/>
        <v>32</v>
      </c>
      <c r="DF116" s="547">
        <f t="shared" si="175"/>
        <v>6.9</v>
      </c>
      <c r="DG116" s="548">
        <f t="shared" si="176"/>
        <v>41.8</v>
      </c>
      <c r="DH116" s="547">
        <f t="shared" si="177"/>
        <v>11.9</v>
      </c>
      <c r="DI116" s="548">
        <f t="shared" si="178"/>
        <v>25.2</v>
      </c>
      <c r="DJ116" s="547">
        <f t="shared" si="179"/>
        <v>5.1999999999999993</v>
      </c>
      <c r="DK116" s="548">
        <f t="shared" si="180"/>
        <v>37.4</v>
      </c>
      <c r="DL116" s="547">
        <f t="shared" si="181"/>
        <v>3.9000000000000004</v>
      </c>
      <c r="DM116" s="548">
        <f t="shared" si="182"/>
        <v>41.5</v>
      </c>
      <c r="DN116" s="547">
        <f t="shared" si="183"/>
        <v>6.3000000000000007</v>
      </c>
      <c r="DO116" s="548">
        <f t="shared" si="184"/>
        <v>29.4</v>
      </c>
      <c r="DP116" s="547">
        <f t="shared" si="185"/>
        <v>11.9</v>
      </c>
      <c r="DQ116" s="548" t="e">
        <f t="shared" si="186"/>
        <v>#N/A</v>
      </c>
      <c r="DR116" s="549">
        <f t="shared" si="187"/>
        <v>6</v>
      </c>
      <c r="DS116" s="550">
        <f t="shared" si="188"/>
        <v>5</v>
      </c>
      <c r="DT116" s="549">
        <f t="shared" si="189"/>
        <v>3</v>
      </c>
      <c r="DU116" s="550">
        <f t="shared" si="190"/>
        <v>4</v>
      </c>
      <c r="DV116" s="549">
        <f t="shared" si="191"/>
        <v>3</v>
      </c>
      <c r="DW116" s="550">
        <f t="shared" si="192"/>
        <v>4</v>
      </c>
      <c r="DX116" s="549">
        <f t="shared" si="193"/>
        <v>3</v>
      </c>
      <c r="DY116" s="550">
        <f t="shared" si="194"/>
        <v>3</v>
      </c>
      <c r="DZ116" s="549">
        <f t="shared" si="195"/>
        <v>3</v>
      </c>
      <c r="EA116" s="550">
        <f t="shared" si="196"/>
        <v>3</v>
      </c>
      <c r="EB116" s="549">
        <f t="shared" si="197"/>
        <v>4</v>
      </c>
      <c r="EC116" s="550">
        <f t="shared" si="198"/>
        <v>3</v>
      </c>
      <c r="ED116" s="549">
        <f t="shared" si="199"/>
        <v>3</v>
      </c>
      <c r="EE116" s="550">
        <f t="shared" si="200"/>
        <v>5</v>
      </c>
      <c r="EF116" s="549">
        <f t="shared" si="201"/>
        <v>3</v>
      </c>
      <c r="EG116" s="550">
        <f t="shared" si="202"/>
        <v>3</v>
      </c>
      <c r="EH116" s="549">
        <f t="shared" si="203"/>
        <v>5</v>
      </c>
      <c r="EI116" s="550">
        <f t="shared" si="204"/>
        <v>4</v>
      </c>
      <c r="EJ116" s="549">
        <f t="shared" si="205"/>
        <v>3</v>
      </c>
      <c r="EK116" s="550" t="e">
        <f t="shared" si="206"/>
        <v>#N/A</v>
      </c>
      <c r="EL116" s="697">
        <f t="shared" si="207"/>
        <v>0</v>
      </c>
      <c r="EM116" s="698">
        <f t="shared" si="208"/>
        <v>0</v>
      </c>
      <c r="EN116" s="699">
        <f t="shared" si="209"/>
        <v>0</v>
      </c>
      <c r="EO116" s="698">
        <f t="shared" si="210"/>
        <v>0</v>
      </c>
      <c r="EP116" s="699">
        <f t="shared" si="211"/>
        <v>0</v>
      </c>
      <c r="EQ116" s="698">
        <f t="shared" si="212"/>
        <v>0</v>
      </c>
      <c r="ER116" s="699">
        <f t="shared" si="213"/>
        <v>0</v>
      </c>
      <c r="ES116" s="698">
        <f t="shared" si="214"/>
        <v>0</v>
      </c>
      <c r="ET116" s="699">
        <f t="shared" si="215"/>
        <v>0</v>
      </c>
      <c r="EU116" s="698">
        <f t="shared" si="216"/>
        <v>0</v>
      </c>
      <c r="EV116" s="699">
        <f t="shared" si="217"/>
        <v>0</v>
      </c>
      <c r="EW116" s="698">
        <f t="shared" si="218"/>
        <v>0</v>
      </c>
      <c r="EX116" s="699">
        <f t="shared" si="219"/>
        <v>0</v>
      </c>
      <c r="EY116" s="698">
        <f t="shared" si="220"/>
        <v>0</v>
      </c>
      <c r="EZ116" s="699">
        <f t="shared" si="221"/>
        <v>0</v>
      </c>
      <c r="FA116" s="698">
        <f t="shared" si="222"/>
        <v>0</v>
      </c>
      <c r="FB116" s="699">
        <f t="shared" si="223"/>
        <v>0</v>
      </c>
      <c r="FC116" s="698">
        <f t="shared" si="224"/>
        <v>0</v>
      </c>
      <c r="FD116" s="699">
        <f t="shared" si="225"/>
        <v>0</v>
      </c>
      <c r="FE116" s="700" t="e">
        <f t="shared" si="226"/>
        <v>#N/A</v>
      </c>
      <c r="FU116" s="91" t="str">
        <f>Ст.прогноза!C113</f>
        <v>Дальневосточная</v>
      </c>
      <c r="FV116" s="91" t="str">
        <f>Ст.прогноза!D113</f>
        <v>Тындинский</v>
      </c>
      <c r="FW116" s="117" t="str">
        <f t="shared" si="237"/>
        <v>Дугда</v>
      </c>
      <c r="FX116" s="1293">
        <v>53.353200000000001</v>
      </c>
      <c r="FY116" s="1294">
        <v>129.99</v>
      </c>
      <c r="FZ116" s="1281">
        <f t="shared" si="227"/>
        <v>25</v>
      </c>
      <c r="GA116" s="1281">
        <f t="shared" si="238"/>
        <v>32</v>
      </c>
    </row>
    <row r="117" spans="1:203" x14ac:dyDescent="0.25">
      <c r="AK117" s="1122">
        <f t="shared" si="234"/>
        <v>43683.916666666664</v>
      </c>
      <c r="AM117" s="517">
        <v>117</v>
      </c>
      <c r="AN117" s="543">
        <f>Ст.прогноза!B114</f>
        <v>112</v>
      </c>
      <c r="AO117" s="117" t="str">
        <f>Ст.прогноза!E114</f>
        <v>Уссурийск</v>
      </c>
      <c r="AP117" s="631" t="str">
        <f t="shared" si="241"/>
        <v/>
      </c>
      <c r="AQ117" s="632" t="str">
        <f t="shared" si="241"/>
        <v/>
      </c>
      <c r="AR117" s="631" t="str">
        <f t="shared" si="241"/>
        <v/>
      </c>
      <c r="AS117" s="632" t="str">
        <f t="shared" si="241"/>
        <v/>
      </c>
      <c r="AT117" s="631" t="str">
        <f t="shared" si="241"/>
        <v>··</v>
      </c>
      <c r="AU117" s="632" t="str">
        <f t="shared" si="241"/>
        <v>···</v>
      </c>
      <c r="AV117" s="631" t="str">
        <f t="shared" si="241"/>
        <v>·</v>
      </c>
      <c r="AW117" s="632" t="str">
        <f t="shared" si="241"/>
        <v>··</v>
      </c>
      <c r="AX117" s="631" t="str">
        <f t="shared" si="241"/>
        <v/>
      </c>
      <c r="AY117" s="632" t="str">
        <f t="shared" si="240"/>
        <v/>
      </c>
      <c r="AZ117" s="631" t="str">
        <f t="shared" si="240"/>
        <v/>
      </c>
      <c r="BA117" s="632" t="str">
        <f t="shared" si="239"/>
        <v/>
      </c>
      <c r="BB117" s="631" t="str">
        <f t="shared" si="239"/>
        <v>···</v>
      </c>
      <c r="BC117" s="632" t="str">
        <f t="shared" si="239"/>
        <v>·</v>
      </c>
      <c r="BD117" s="631" t="str">
        <f t="shared" si="239"/>
        <v/>
      </c>
      <c r="BE117" s="632" t="str">
        <f t="shared" si="239"/>
        <v/>
      </c>
      <c r="BF117" s="631" t="str">
        <f t="shared" si="239"/>
        <v/>
      </c>
      <c r="BG117" s="632" t="str">
        <f t="shared" si="239"/>
        <v/>
      </c>
      <c r="BH117" s="631" t="str">
        <f t="shared" si="239"/>
        <v/>
      </c>
      <c r="BI117" s="632" t="e">
        <f t="shared" si="239"/>
        <v>#N/A</v>
      </c>
      <c r="BJ117" s="544">
        <f t="shared" si="127"/>
        <v>0</v>
      </c>
      <c r="BK117" s="545">
        <f t="shared" si="128"/>
        <v>0</v>
      </c>
      <c r="BL117" s="544">
        <f t="shared" si="129"/>
        <v>0</v>
      </c>
      <c r="BM117" s="545">
        <f t="shared" si="130"/>
        <v>0</v>
      </c>
      <c r="BN117" s="544">
        <f t="shared" si="131"/>
        <v>5</v>
      </c>
      <c r="BO117" s="545">
        <f t="shared" si="132"/>
        <v>20</v>
      </c>
      <c r="BP117" s="544">
        <f t="shared" si="133"/>
        <v>1</v>
      </c>
      <c r="BQ117" s="545">
        <f t="shared" si="134"/>
        <v>5</v>
      </c>
      <c r="BR117" s="544">
        <f t="shared" si="135"/>
        <v>0</v>
      </c>
      <c r="BS117" s="545">
        <f t="shared" si="136"/>
        <v>0</v>
      </c>
      <c r="BT117" s="544">
        <f t="shared" si="137"/>
        <v>0</v>
      </c>
      <c r="BU117" s="545">
        <f t="shared" si="138"/>
        <v>0</v>
      </c>
      <c r="BV117" s="544">
        <f t="shared" si="139"/>
        <v>20</v>
      </c>
      <c r="BW117" s="545">
        <f t="shared" si="140"/>
        <v>2</v>
      </c>
      <c r="BX117" s="544">
        <f t="shared" si="141"/>
        <v>0</v>
      </c>
      <c r="BY117" s="545">
        <f t="shared" si="142"/>
        <v>0</v>
      </c>
      <c r="BZ117" s="544">
        <f t="shared" si="143"/>
        <v>0</v>
      </c>
      <c r="CA117" s="545">
        <f t="shared" si="144"/>
        <v>0</v>
      </c>
      <c r="CB117" s="544">
        <f t="shared" si="145"/>
        <v>0</v>
      </c>
      <c r="CC117" s="546" t="e">
        <f t="shared" si="146"/>
        <v>#N/A</v>
      </c>
      <c r="CD117" s="547">
        <f t="shared" si="147"/>
        <v>17.3</v>
      </c>
      <c r="CE117" s="548">
        <f t="shared" si="148"/>
        <v>34.299999999999997</v>
      </c>
      <c r="CF117" s="547">
        <f t="shared" si="149"/>
        <v>18.3</v>
      </c>
      <c r="CG117" s="548">
        <f t="shared" si="150"/>
        <v>29</v>
      </c>
      <c r="CH117" s="547">
        <f t="shared" si="151"/>
        <v>20.6</v>
      </c>
      <c r="CI117" s="548">
        <f t="shared" si="152"/>
        <v>21.5</v>
      </c>
      <c r="CJ117" s="547">
        <f t="shared" si="153"/>
        <v>19.2</v>
      </c>
      <c r="CK117" s="548">
        <f t="shared" si="154"/>
        <v>22.6</v>
      </c>
      <c r="CL117" s="547">
        <f t="shared" si="155"/>
        <v>17.899999999999999</v>
      </c>
      <c r="CM117" s="548">
        <f t="shared" si="156"/>
        <v>23</v>
      </c>
      <c r="CN117" s="547">
        <f t="shared" si="157"/>
        <v>18.5</v>
      </c>
      <c r="CO117" s="548">
        <f t="shared" si="158"/>
        <v>21.7</v>
      </c>
      <c r="CP117" s="547">
        <f t="shared" si="159"/>
        <v>17.8</v>
      </c>
      <c r="CQ117" s="548">
        <f t="shared" si="160"/>
        <v>19.5</v>
      </c>
      <c r="CR117" s="547">
        <f t="shared" si="161"/>
        <v>12</v>
      </c>
      <c r="CS117" s="548">
        <f t="shared" si="162"/>
        <v>27.9</v>
      </c>
      <c r="CT117" s="547">
        <f t="shared" si="163"/>
        <v>12.7</v>
      </c>
      <c r="CU117" s="548">
        <f t="shared" si="164"/>
        <v>22.3</v>
      </c>
      <c r="CV117" s="547">
        <f t="shared" si="165"/>
        <v>10.8</v>
      </c>
      <c r="CW117" s="548" t="e">
        <f t="shared" si="166"/>
        <v>#N/A</v>
      </c>
      <c r="CX117" s="547">
        <f t="shared" si="167"/>
        <v>15.3</v>
      </c>
      <c r="CY117" s="548">
        <f t="shared" si="168"/>
        <v>48.3</v>
      </c>
      <c r="CZ117" s="547">
        <f t="shared" si="169"/>
        <v>16.3</v>
      </c>
      <c r="DA117" s="548">
        <f t="shared" si="170"/>
        <v>39</v>
      </c>
      <c r="DB117" s="547">
        <f t="shared" si="171"/>
        <v>18.600000000000001</v>
      </c>
      <c r="DC117" s="548">
        <f t="shared" si="172"/>
        <v>25.5</v>
      </c>
      <c r="DD117" s="547">
        <f t="shared" si="173"/>
        <v>17.2</v>
      </c>
      <c r="DE117" s="548">
        <f t="shared" si="174"/>
        <v>28.6</v>
      </c>
      <c r="DF117" s="547">
        <f t="shared" si="175"/>
        <v>15.899999999999999</v>
      </c>
      <c r="DG117" s="548">
        <f t="shared" si="176"/>
        <v>33</v>
      </c>
      <c r="DH117" s="547">
        <f t="shared" si="177"/>
        <v>16.5</v>
      </c>
      <c r="DI117" s="548">
        <f t="shared" si="178"/>
        <v>28.7</v>
      </c>
      <c r="DJ117" s="547">
        <f t="shared" si="179"/>
        <v>15.8</v>
      </c>
      <c r="DK117" s="548">
        <f t="shared" si="180"/>
        <v>23.5</v>
      </c>
      <c r="DL117" s="547">
        <f t="shared" si="181"/>
        <v>10</v>
      </c>
      <c r="DM117" s="548">
        <f t="shared" si="182"/>
        <v>41.9</v>
      </c>
      <c r="DN117" s="547">
        <f t="shared" si="183"/>
        <v>10.7</v>
      </c>
      <c r="DO117" s="548">
        <f t="shared" si="184"/>
        <v>32.299999999999997</v>
      </c>
      <c r="DP117" s="547">
        <f t="shared" si="185"/>
        <v>8.8000000000000007</v>
      </c>
      <c r="DQ117" s="548" t="e">
        <f t="shared" si="186"/>
        <v>#N/A</v>
      </c>
      <c r="DR117" s="549">
        <f t="shared" si="187"/>
        <v>6</v>
      </c>
      <c r="DS117" s="550">
        <f t="shared" si="188"/>
        <v>10</v>
      </c>
      <c r="DT117" s="549">
        <f t="shared" si="189"/>
        <v>8</v>
      </c>
      <c r="DU117" s="550">
        <f t="shared" si="190"/>
        <v>10</v>
      </c>
      <c r="DV117" s="549">
        <f t="shared" si="191"/>
        <v>7</v>
      </c>
      <c r="DW117" s="550">
        <f t="shared" si="192"/>
        <v>7</v>
      </c>
      <c r="DX117" s="549">
        <f t="shared" si="193"/>
        <v>5</v>
      </c>
      <c r="DY117" s="550">
        <f t="shared" si="194"/>
        <v>13</v>
      </c>
      <c r="DZ117" s="549">
        <f t="shared" si="195"/>
        <v>11</v>
      </c>
      <c r="EA117" s="550">
        <f t="shared" si="196"/>
        <v>13</v>
      </c>
      <c r="EB117" s="549">
        <f t="shared" si="197"/>
        <v>15</v>
      </c>
      <c r="EC117" s="550">
        <f t="shared" si="198"/>
        <v>11</v>
      </c>
      <c r="ED117" s="549">
        <f t="shared" si="199"/>
        <v>11</v>
      </c>
      <c r="EE117" s="550">
        <f t="shared" si="200"/>
        <v>12</v>
      </c>
      <c r="EF117" s="549">
        <f t="shared" si="201"/>
        <v>11</v>
      </c>
      <c r="EG117" s="550">
        <f t="shared" si="202"/>
        <v>7</v>
      </c>
      <c r="EH117" s="549">
        <f t="shared" si="203"/>
        <v>6</v>
      </c>
      <c r="EI117" s="550">
        <f t="shared" si="204"/>
        <v>11</v>
      </c>
      <c r="EJ117" s="549">
        <f t="shared" si="205"/>
        <v>9</v>
      </c>
      <c r="EK117" s="550" t="e">
        <f t="shared" si="206"/>
        <v>#N/A</v>
      </c>
      <c r="EL117" s="697">
        <f t="shared" si="207"/>
        <v>0</v>
      </c>
      <c r="EM117" s="698">
        <f t="shared" si="208"/>
        <v>0</v>
      </c>
      <c r="EN117" s="699">
        <f t="shared" si="209"/>
        <v>0</v>
      </c>
      <c r="EO117" s="698">
        <f t="shared" si="210"/>
        <v>0</v>
      </c>
      <c r="EP117" s="699">
        <f t="shared" si="211"/>
        <v>0</v>
      </c>
      <c r="EQ117" s="698">
        <f t="shared" si="212"/>
        <v>0</v>
      </c>
      <c r="ER117" s="699">
        <f t="shared" si="213"/>
        <v>0</v>
      </c>
      <c r="ES117" s="698">
        <f t="shared" si="214"/>
        <v>0</v>
      </c>
      <c r="ET117" s="699">
        <f t="shared" si="215"/>
        <v>0</v>
      </c>
      <c r="EU117" s="698">
        <f t="shared" si="216"/>
        <v>0</v>
      </c>
      <c r="EV117" s="699">
        <f t="shared" si="217"/>
        <v>0</v>
      </c>
      <c r="EW117" s="698">
        <f t="shared" si="218"/>
        <v>0</v>
      </c>
      <c r="EX117" s="699">
        <f t="shared" si="219"/>
        <v>0</v>
      </c>
      <c r="EY117" s="698">
        <f t="shared" si="220"/>
        <v>0</v>
      </c>
      <c r="EZ117" s="699">
        <f t="shared" si="221"/>
        <v>0</v>
      </c>
      <c r="FA117" s="698">
        <f t="shared" si="222"/>
        <v>0</v>
      </c>
      <c r="FB117" s="699">
        <f t="shared" si="223"/>
        <v>0</v>
      </c>
      <c r="FC117" s="698">
        <f t="shared" si="224"/>
        <v>0</v>
      </c>
      <c r="FD117" s="699">
        <f t="shared" si="225"/>
        <v>0</v>
      </c>
      <c r="FE117" s="700" t="e">
        <f t="shared" si="226"/>
        <v>#N/A</v>
      </c>
      <c r="FU117" s="91" t="str">
        <f>Ст.прогноза!C114</f>
        <v>Дальневосточная</v>
      </c>
      <c r="FV117" s="91" t="str">
        <f>Ст.прогноза!D114</f>
        <v>Владивостокский</v>
      </c>
      <c r="FW117" s="117" t="str">
        <f t="shared" si="237"/>
        <v>Уссурийск</v>
      </c>
      <c r="FX117" s="1293">
        <v>43.801400000000001</v>
      </c>
      <c r="FY117" s="1298">
        <v>131.97999999999999</v>
      </c>
      <c r="FZ117" s="1281">
        <f t="shared" si="227"/>
        <v>22.6</v>
      </c>
      <c r="GA117" s="1281">
        <f t="shared" si="238"/>
        <v>28.6</v>
      </c>
    </row>
    <row r="118" spans="1:203" ht="13.8" thickBot="1" x14ac:dyDescent="0.3">
      <c r="AK118" s="1122">
        <f t="shared" si="234"/>
        <v>43683.916666666664</v>
      </c>
      <c r="AM118" s="517">
        <v>118</v>
      </c>
      <c r="AN118" s="543">
        <f>Ст.прогноза!B115</f>
        <v>113</v>
      </c>
      <c r="AO118" s="117" t="str">
        <f>Ст.прогноза!E115</f>
        <v>Находка-Восточная</v>
      </c>
      <c r="AP118" s="631" t="str">
        <f t="shared" si="241"/>
        <v/>
      </c>
      <c r="AQ118" s="632" t="str">
        <f t="shared" si="241"/>
        <v/>
      </c>
      <c r="AR118" s="631" t="str">
        <f t="shared" si="241"/>
        <v/>
      </c>
      <c r="AS118" s="632" t="str">
        <f t="shared" si="241"/>
        <v/>
      </c>
      <c r="AT118" s="631" t="str">
        <f t="shared" si="241"/>
        <v>··</v>
      </c>
      <c r="AU118" s="632" t="str">
        <f t="shared" si="241"/>
        <v>···</v>
      </c>
      <c r="AV118" s="631" t="str">
        <f t="shared" si="241"/>
        <v>·</v>
      </c>
      <c r="AW118" s="632" t="str">
        <f t="shared" si="241"/>
        <v/>
      </c>
      <c r="AX118" s="631" t="str">
        <f t="shared" si="241"/>
        <v/>
      </c>
      <c r="AY118" s="632" t="str">
        <f t="shared" si="240"/>
        <v/>
      </c>
      <c r="AZ118" s="631" t="str">
        <f t="shared" si="240"/>
        <v/>
      </c>
      <c r="BA118" s="632" t="str">
        <f t="shared" si="239"/>
        <v/>
      </c>
      <c r="BB118" s="631" t="str">
        <f t="shared" si="239"/>
        <v/>
      </c>
      <c r="BC118" s="632" t="str">
        <f t="shared" si="239"/>
        <v/>
      </c>
      <c r="BD118" s="631" t="str">
        <f t="shared" si="239"/>
        <v/>
      </c>
      <c r="BE118" s="632" t="str">
        <f t="shared" si="239"/>
        <v/>
      </c>
      <c r="BF118" s="631" t="str">
        <f t="shared" si="239"/>
        <v/>
      </c>
      <c r="BG118" s="632" t="str">
        <f t="shared" si="239"/>
        <v/>
      </c>
      <c r="BH118" s="631" t="str">
        <f t="shared" si="239"/>
        <v/>
      </c>
      <c r="BI118" s="632" t="e">
        <f t="shared" si="239"/>
        <v>#N/A</v>
      </c>
      <c r="BJ118" s="544">
        <f t="shared" si="127"/>
        <v>0</v>
      </c>
      <c r="BK118" s="545">
        <f t="shared" si="128"/>
        <v>0</v>
      </c>
      <c r="BL118" s="544">
        <f t="shared" si="129"/>
        <v>0</v>
      </c>
      <c r="BM118" s="545">
        <f t="shared" si="130"/>
        <v>0</v>
      </c>
      <c r="BN118" s="544">
        <f t="shared" si="131"/>
        <v>10</v>
      </c>
      <c r="BO118" s="545">
        <f t="shared" si="132"/>
        <v>50</v>
      </c>
      <c r="BP118" s="544">
        <f t="shared" si="133"/>
        <v>2</v>
      </c>
      <c r="BQ118" s="545">
        <f t="shared" si="134"/>
        <v>0</v>
      </c>
      <c r="BR118" s="544">
        <f t="shared" si="135"/>
        <v>0</v>
      </c>
      <c r="BS118" s="545">
        <f t="shared" si="136"/>
        <v>0</v>
      </c>
      <c r="BT118" s="544">
        <f t="shared" si="137"/>
        <v>0</v>
      </c>
      <c r="BU118" s="545">
        <f t="shared" si="138"/>
        <v>0</v>
      </c>
      <c r="BV118" s="544">
        <f t="shared" si="139"/>
        <v>0</v>
      </c>
      <c r="BW118" s="545">
        <f t="shared" si="140"/>
        <v>0</v>
      </c>
      <c r="BX118" s="544">
        <f t="shared" si="141"/>
        <v>0</v>
      </c>
      <c r="BY118" s="545">
        <f t="shared" si="142"/>
        <v>0</v>
      </c>
      <c r="BZ118" s="544">
        <f t="shared" si="143"/>
        <v>0</v>
      </c>
      <c r="CA118" s="545">
        <f t="shared" si="144"/>
        <v>0</v>
      </c>
      <c r="CB118" s="544">
        <f t="shared" si="145"/>
        <v>0</v>
      </c>
      <c r="CC118" s="546" t="e">
        <f t="shared" si="146"/>
        <v>#N/A</v>
      </c>
      <c r="CD118" s="547">
        <f t="shared" si="147"/>
        <v>17.399999999999999</v>
      </c>
      <c r="CE118" s="548">
        <f t="shared" si="148"/>
        <v>31.4</v>
      </c>
      <c r="CF118" s="547">
        <f t="shared" si="149"/>
        <v>17.100000000000001</v>
      </c>
      <c r="CG118" s="548">
        <f t="shared" si="150"/>
        <v>29.7</v>
      </c>
      <c r="CH118" s="547">
        <f t="shared" si="151"/>
        <v>19.899999999999999</v>
      </c>
      <c r="CI118" s="548">
        <f t="shared" si="152"/>
        <v>20.100000000000001</v>
      </c>
      <c r="CJ118" s="547">
        <f t="shared" si="153"/>
        <v>18.100000000000001</v>
      </c>
      <c r="CK118" s="548">
        <f t="shared" si="154"/>
        <v>18</v>
      </c>
      <c r="CL118" s="547">
        <f t="shared" si="155"/>
        <v>12.3</v>
      </c>
      <c r="CM118" s="548">
        <f t="shared" si="156"/>
        <v>19</v>
      </c>
      <c r="CN118" s="547">
        <f t="shared" si="157"/>
        <v>16.5</v>
      </c>
      <c r="CO118" s="548">
        <f t="shared" si="158"/>
        <v>22.4</v>
      </c>
      <c r="CP118" s="547">
        <f t="shared" si="159"/>
        <v>13.5</v>
      </c>
      <c r="CQ118" s="548">
        <f t="shared" si="160"/>
        <v>23.2</v>
      </c>
      <c r="CR118" s="547">
        <f t="shared" si="161"/>
        <v>12.9</v>
      </c>
      <c r="CS118" s="548">
        <f t="shared" si="162"/>
        <v>27.8</v>
      </c>
      <c r="CT118" s="547">
        <f t="shared" si="163"/>
        <v>16.899999999999999</v>
      </c>
      <c r="CU118" s="548">
        <f t="shared" si="164"/>
        <v>23.6</v>
      </c>
      <c r="CV118" s="547">
        <f t="shared" si="165"/>
        <v>10.4</v>
      </c>
      <c r="CW118" s="548" t="e">
        <f t="shared" si="166"/>
        <v>#N/A</v>
      </c>
      <c r="CX118" s="547">
        <f t="shared" si="167"/>
        <v>15.399999999999999</v>
      </c>
      <c r="CY118" s="548">
        <f t="shared" si="168"/>
        <v>46.4</v>
      </c>
      <c r="CZ118" s="547">
        <f t="shared" si="169"/>
        <v>15.100000000000001</v>
      </c>
      <c r="DA118" s="548">
        <f t="shared" si="170"/>
        <v>44.7</v>
      </c>
      <c r="DB118" s="547">
        <f t="shared" si="171"/>
        <v>17.899999999999999</v>
      </c>
      <c r="DC118" s="548">
        <f t="shared" si="172"/>
        <v>24.1</v>
      </c>
      <c r="DD118" s="547">
        <f t="shared" si="173"/>
        <v>16.100000000000001</v>
      </c>
      <c r="DE118" s="548">
        <f t="shared" si="174"/>
        <v>25</v>
      </c>
      <c r="DF118" s="547">
        <f t="shared" si="175"/>
        <v>10.3</v>
      </c>
      <c r="DG118" s="548">
        <f t="shared" si="176"/>
        <v>26</v>
      </c>
      <c r="DH118" s="547">
        <f t="shared" si="177"/>
        <v>14.5</v>
      </c>
      <c r="DI118" s="548">
        <f t="shared" si="178"/>
        <v>29.4</v>
      </c>
      <c r="DJ118" s="547">
        <f t="shared" si="179"/>
        <v>11.5</v>
      </c>
      <c r="DK118" s="548">
        <f t="shared" si="180"/>
        <v>28.5</v>
      </c>
      <c r="DL118" s="547">
        <f t="shared" si="181"/>
        <v>10.9</v>
      </c>
      <c r="DM118" s="548">
        <f t="shared" si="182"/>
        <v>42.8</v>
      </c>
      <c r="DN118" s="547">
        <f t="shared" si="183"/>
        <v>14.899999999999999</v>
      </c>
      <c r="DO118" s="548">
        <f t="shared" si="184"/>
        <v>36.6</v>
      </c>
      <c r="DP118" s="547">
        <f t="shared" si="185"/>
        <v>8.4</v>
      </c>
      <c r="DQ118" s="548" t="e">
        <f t="shared" si="186"/>
        <v>#N/A</v>
      </c>
      <c r="DR118" s="549">
        <f t="shared" si="187"/>
        <v>2</v>
      </c>
      <c r="DS118" s="550">
        <f t="shared" si="188"/>
        <v>5</v>
      </c>
      <c r="DT118" s="549">
        <f t="shared" si="189"/>
        <v>5</v>
      </c>
      <c r="DU118" s="550">
        <f t="shared" si="190"/>
        <v>6</v>
      </c>
      <c r="DV118" s="549">
        <f t="shared" si="191"/>
        <v>12</v>
      </c>
      <c r="DW118" s="550">
        <f t="shared" si="192"/>
        <v>9</v>
      </c>
      <c r="DX118" s="549">
        <f t="shared" si="193"/>
        <v>7</v>
      </c>
      <c r="DY118" s="550">
        <f t="shared" si="194"/>
        <v>7</v>
      </c>
      <c r="DZ118" s="549">
        <f t="shared" si="195"/>
        <v>6</v>
      </c>
      <c r="EA118" s="550">
        <f t="shared" si="196"/>
        <v>7</v>
      </c>
      <c r="EB118" s="549">
        <f t="shared" si="197"/>
        <v>10</v>
      </c>
      <c r="EC118" s="550">
        <f t="shared" si="198"/>
        <v>7</v>
      </c>
      <c r="ED118" s="549">
        <f t="shared" si="199"/>
        <v>5</v>
      </c>
      <c r="EE118" s="550">
        <f t="shared" si="200"/>
        <v>5</v>
      </c>
      <c r="EF118" s="549">
        <f t="shared" si="201"/>
        <v>5</v>
      </c>
      <c r="EG118" s="550">
        <f t="shared" si="202"/>
        <v>6</v>
      </c>
      <c r="EH118" s="549">
        <f t="shared" si="203"/>
        <v>4</v>
      </c>
      <c r="EI118" s="550">
        <f t="shared" si="204"/>
        <v>6</v>
      </c>
      <c r="EJ118" s="549">
        <f t="shared" si="205"/>
        <v>9</v>
      </c>
      <c r="EK118" s="550" t="e">
        <f t="shared" si="206"/>
        <v>#N/A</v>
      </c>
      <c r="EL118" s="697">
        <f t="shared" si="207"/>
        <v>0</v>
      </c>
      <c r="EM118" s="698">
        <f t="shared" si="208"/>
        <v>0</v>
      </c>
      <c r="EN118" s="699">
        <f t="shared" si="209"/>
        <v>0</v>
      </c>
      <c r="EO118" s="698">
        <f t="shared" si="210"/>
        <v>0</v>
      </c>
      <c r="EP118" s="699">
        <f t="shared" si="211"/>
        <v>0</v>
      </c>
      <c r="EQ118" s="698">
        <f t="shared" si="212"/>
        <v>0</v>
      </c>
      <c r="ER118" s="699">
        <f t="shared" si="213"/>
        <v>0</v>
      </c>
      <c r="ES118" s="698">
        <f t="shared" si="214"/>
        <v>0</v>
      </c>
      <c r="ET118" s="699">
        <f t="shared" si="215"/>
        <v>0</v>
      </c>
      <c r="EU118" s="698">
        <f t="shared" si="216"/>
        <v>0</v>
      </c>
      <c r="EV118" s="699">
        <f t="shared" si="217"/>
        <v>0</v>
      </c>
      <c r="EW118" s="698">
        <f t="shared" si="218"/>
        <v>0</v>
      </c>
      <c r="EX118" s="699">
        <f t="shared" si="219"/>
        <v>0</v>
      </c>
      <c r="EY118" s="698">
        <f t="shared" si="220"/>
        <v>0</v>
      </c>
      <c r="EZ118" s="699">
        <f t="shared" si="221"/>
        <v>0</v>
      </c>
      <c r="FA118" s="698">
        <f t="shared" si="222"/>
        <v>0</v>
      </c>
      <c r="FB118" s="699">
        <f t="shared" si="223"/>
        <v>0</v>
      </c>
      <c r="FC118" s="698">
        <f t="shared" si="224"/>
        <v>0</v>
      </c>
      <c r="FD118" s="699">
        <f t="shared" si="225"/>
        <v>0</v>
      </c>
      <c r="FE118" s="700" t="e">
        <f t="shared" si="226"/>
        <v>#N/A</v>
      </c>
      <c r="FU118" s="1149" t="str">
        <f>Ст.прогноза!C115</f>
        <v>Дальневосточная</v>
      </c>
      <c r="FV118" s="1149" t="str">
        <f>Ст.прогноза!D115</f>
        <v>Владивостокский</v>
      </c>
      <c r="FW118" s="1105" t="str">
        <f t="shared" si="237"/>
        <v>Находка-Восточная</v>
      </c>
      <c r="FX118" s="1295">
        <v>42.767400000000002</v>
      </c>
      <c r="FY118" s="1299">
        <v>133.09</v>
      </c>
      <c r="FZ118" s="1281">
        <f t="shared" si="227"/>
        <v>18</v>
      </c>
      <c r="GA118" s="1281">
        <f t="shared" si="238"/>
        <v>25</v>
      </c>
    </row>
    <row r="119" spans="1:203" x14ac:dyDescent="0.25">
      <c r="AM119" s="895"/>
      <c r="AN119" s="687"/>
      <c r="AO119" s="896"/>
      <c r="AP119" s="897"/>
      <c r="AQ119" s="898"/>
      <c r="AR119" s="897"/>
      <c r="AS119" s="898"/>
      <c r="AT119" s="897"/>
      <c r="AU119" s="898"/>
      <c r="AV119" s="897"/>
      <c r="AW119" s="898"/>
      <c r="AX119" s="897"/>
      <c r="AY119" s="898"/>
      <c r="AZ119" s="897"/>
      <c r="BA119" s="898"/>
      <c r="BB119" s="897"/>
      <c r="BC119" s="898"/>
      <c r="BD119" s="897"/>
      <c r="BE119" s="898"/>
      <c r="BF119" s="897"/>
      <c r="BG119" s="898"/>
      <c r="BH119" s="897"/>
      <c r="BI119" s="898"/>
      <c r="BJ119" s="899"/>
      <c r="BK119" s="900"/>
      <c r="BL119" s="899"/>
      <c r="BM119" s="900"/>
      <c r="BN119" s="899"/>
      <c r="BO119" s="900"/>
      <c r="BP119" s="899"/>
      <c r="BQ119" s="900"/>
      <c r="BR119" s="899"/>
      <c r="BS119" s="900"/>
      <c r="BT119" s="899"/>
      <c r="BU119" s="900"/>
      <c r="BV119" s="899"/>
      <c r="BW119" s="900"/>
      <c r="BX119" s="899"/>
      <c r="BY119" s="900"/>
      <c r="BZ119" s="899"/>
      <c r="CA119" s="900"/>
      <c r="CB119" s="899"/>
      <c r="CC119" s="900"/>
      <c r="CD119" s="901"/>
      <c r="CE119" s="902"/>
      <c r="CF119" s="901"/>
      <c r="CG119" s="902"/>
      <c r="CH119" s="901"/>
      <c r="CI119" s="902"/>
      <c r="CJ119" s="901"/>
      <c r="CK119" s="902"/>
      <c r="CL119" s="901"/>
      <c r="CM119" s="902"/>
      <c r="CN119" s="901"/>
      <c r="CO119" s="902"/>
      <c r="CP119" s="901"/>
      <c r="CQ119" s="902"/>
      <c r="CR119" s="901"/>
      <c r="CS119" s="902"/>
      <c r="CT119" s="901"/>
      <c r="CU119" s="902"/>
      <c r="CV119" s="901"/>
      <c r="CW119" s="902"/>
      <c r="CX119" s="901"/>
      <c r="CY119" s="902"/>
      <c r="CZ119" s="901"/>
      <c r="DA119" s="902"/>
      <c r="DB119" s="901"/>
      <c r="DC119" s="902"/>
      <c r="DD119" s="901"/>
      <c r="DE119" s="902"/>
      <c r="DF119" s="901"/>
      <c r="DG119" s="902"/>
      <c r="DH119" s="901"/>
      <c r="DI119" s="902"/>
      <c r="DJ119" s="901"/>
      <c r="DK119" s="902"/>
      <c r="DL119" s="901"/>
      <c r="DM119" s="902"/>
      <c r="DN119" s="901"/>
      <c r="DO119" s="902"/>
      <c r="DP119" s="901"/>
      <c r="DQ119" s="902"/>
      <c r="DR119" s="903"/>
      <c r="DS119" s="904"/>
      <c r="DT119" s="903"/>
      <c r="DU119" s="904"/>
      <c r="DV119" s="903"/>
      <c r="DW119" s="904"/>
      <c r="DX119" s="903"/>
      <c r="DY119" s="904"/>
      <c r="DZ119" s="903"/>
      <c r="EA119" s="904"/>
      <c r="EB119" s="903"/>
      <c r="EC119" s="904"/>
      <c r="ED119" s="903"/>
      <c r="EE119" s="904"/>
      <c r="EF119" s="903"/>
      <c r="EG119" s="904"/>
      <c r="EH119" s="903"/>
      <c r="EI119" s="904"/>
      <c r="EJ119" s="903"/>
      <c r="EK119" s="904"/>
      <c r="EL119" s="905"/>
      <c r="EM119" s="906"/>
      <c r="EN119" s="905"/>
      <c r="EO119" s="906"/>
      <c r="EP119" s="905"/>
      <c r="EQ119" s="906"/>
      <c r="ER119" s="905"/>
      <c r="ES119" s="906"/>
      <c r="ET119" s="905"/>
      <c r="EU119" s="906"/>
      <c r="EV119" s="905"/>
      <c r="EW119" s="906"/>
      <c r="EX119" s="905"/>
      <c r="EY119" s="906"/>
      <c r="EZ119" s="905"/>
      <c r="FA119" s="906"/>
      <c r="FB119" s="905"/>
      <c r="FC119" s="906"/>
      <c r="FD119" s="905"/>
      <c r="FE119" s="906"/>
    </row>
    <row r="120" spans="1:203" x14ac:dyDescent="0.25">
      <c r="AM120" s="895"/>
      <c r="AN120" s="687"/>
      <c r="AO120" s="896"/>
      <c r="AP120" s="897"/>
      <c r="AQ120" s="898"/>
      <c r="AR120" s="897"/>
      <c r="AS120" s="898"/>
      <c r="AT120" s="897"/>
      <c r="AU120" s="898"/>
      <c r="AV120" s="897"/>
      <c r="AW120" s="898"/>
      <c r="AX120" s="897"/>
      <c r="AY120" s="898"/>
      <c r="AZ120" s="897"/>
      <c r="BA120" s="898"/>
      <c r="BB120" s="897"/>
      <c r="BC120" s="898"/>
      <c r="BD120" s="897"/>
      <c r="BE120" s="898"/>
      <c r="BF120" s="897"/>
      <c r="BG120" s="898"/>
      <c r="BH120" s="897"/>
      <c r="BI120" s="898"/>
      <c r="BJ120" s="899"/>
      <c r="BK120" s="900"/>
      <c r="BL120" s="899"/>
      <c r="BM120" s="900"/>
      <c r="BN120" s="899"/>
      <c r="BO120" s="900"/>
      <c r="BP120" s="899"/>
      <c r="BQ120" s="900"/>
      <c r="BR120" s="899"/>
      <c r="BS120" s="900"/>
      <c r="BT120" s="899"/>
      <c r="BU120" s="900"/>
      <c r="BV120" s="899"/>
      <c r="BW120" s="900"/>
      <c r="BX120" s="899"/>
      <c r="BY120" s="900"/>
      <c r="BZ120" s="899"/>
      <c r="CA120" s="900"/>
      <c r="CB120" s="899"/>
      <c r="CC120" s="900"/>
      <c r="CD120" s="901"/>
      <c r="CE120" s="902"/>
      <c r="CF120" s="901"/>
      <c r="CG120" s="902"/>
      <c r="CH120" s="901"/>
      <c r="CI120" s="902"/>
      <c r="CJ120" s="901"/>
      <c r="CK120" s="902"/>
      <c r="CL120" s="901"/>
      <c r="CM120" s="902"/>
      <c r="CN120" s="901"/>
      <c r="CO120" s="902"/>
      <c r="CP120" s="901"/>
      <c r="CQ120" s="902"/>
      <c r="CR120" s="901"/>
      <c r="CS120" s="902"/>
      <c r="CT120" s="901"/>
      <c r="CU120" s="902"/>
      <c r="CV120" s="901"/>
      <c r="CW120" s="902"/>
      <c r="CX120" s="901"/>
      <c r="CY120" s="902"/>
      <c r="CZ120" s="901"/>
      <c r="DA120" s="902"/>
      <c r="DB120" s="901"/>
      <c r="DC120" s="902"/>
      <c r="DD120" s="901"/>
      <c r="DE120" s="902"/>
      <c r="DF120" s="901"/>
      <c r="DG120" s="902"/>
      <c r="DH120" s="901"/>
      <c r="DI120" s="902"/>
      <c r="DJ120" s="901"/>
      <c r="DK120" s="902"/>
      <c r="DL120" s="901"/>
      <c r="DM120" s="902"/>
      <c r="DN120" s="901"/>
      <c r="DO120" s="902"/>
      <c r="DP120" s="901"/>
      <c r="DQ120" s="902"/>
      <c r="DR120" s="903"/>
      <c r="DS120" s="904"/>
      <c r="DT120" s="903"/>
      <c r="DU120" s="904"/>
      <c r="DV120" s="903"/>
      <c r="DW120" s="904"/>
      <c r="DX120" s="903"/>
      <c r="DY120" s="904"/>
      <c r="DZ120" s="903"/>
      <c r="EA120" s="904"/>
      <c r="EB120" s="903"/>
      <c r="EC120" s="904"/>
      <c r="ED120" s="903"/>
      <c r="EE120" s="904"/>
      <c r="EF120" s="903"/>
      <c r="EG120" s="904"/>
      <c r="EH120" s="903"/>
      <c r="EI120" s="904"/>
      <c r="EJ120" s="903"/>
      <c r="EK120" s="904"/>
      <c r="EL120" s="905"/>
      <c r="EM120" s="906"/>
      <c r="EN120" s="905"/>
      <c r="EO120" s="906"/>
      <c r="EP120" s="905"/>
      <c r="EQ120" s="906"/>
      <c r="ER120" s="905"/>
      <c r="ES120" s="906"/>
      <c r="ET120" s="905"/>
      <c r="EU120" s="906"/>
      <c r="EV120" s="905"/>
      <c r="EW120" s="906"/>
      <c r="EX120" s="905"/>
      <c r="EY120" s="906"/>
      <c r="EZ120" s="905"/>
      <c r="FA120" s="906"/>
      <c r="FB120" s="905"/>
      <c r="FC120" s="906"/>
      <c r="FD120" s="905"/>
      <c r="FE120" s="906"/>
    </row>
    <row r="121" spans="1:203" x14ac:dyDescent="0.25">
      <c r="AM121" s="895"/>
      <c r="AN121" s="687"/>
      <c r="AO121" s="896"/>
      <c r="AP121" s="897"/>
      <c r="AQ121" s="898"/>
      <c r="AR121" s="897"/>
      <c r="AS121" s="898"/>
      <c r="AT121" s="897"/>
      <c r="AU121" s="898"/>
      <c r="AV121" s="897"/>
      <c r="AW121" s="898"/>
      <c r="AX121" s="897"/>
      <c r="AY121" s="898"/>
      <c r="AZ121" s="897"/>
      <c r="BA121" s="898"/>
      <c r="BB121" s="897"/>
      <c r="BC121" s="898"/>
      <c r="BD121" s="897"/>
      <c r="BE121" s="898"/>
      <c r="BF121" s="897"/>
      <c r="BG121" s="898"/>
      <c r="BH121" s="897"/>
      <c r="BI121" s="898"/>
      <c r="BJ121" s="899"/>
      <c r="BK121" s="900"/>
      <c r="BL121" s="899"/>
      <c r="BM121" s="900"/>
      <c r="BN121" s="899"/>
      <c r="BO121" s="900"/>
      <c r="BP121" s="899"/>
      <c r="BQ121" s="900"/>
      <c r="BR121" s="899"/>
      <c r="BS121" s="900"/>
      <c r="BT121" s="899"/>
      <c r="BU121" s="900"/>
      <c r="BV121" s="899"/>
      <c r="BW121" s="900"/>
      <c r="BX121" s="899"/>
      <c r="BY121" s="900"/>
      <c r="BZ121" s="899"/>
      <c r="CA121" s="900"/>
      <c r="CB121" s="899"/>
      <c r="CC121" s="900"/>
      <c r="CD121" s="901"/>
      <c r="CE121" s="902"/>
      <c r="CF121" s="901"/>
      <c r="CG121" s="902"/>
      <c r="CH121" s="901"/>
      <c r="CI121" s="902"/>
      <c r="CJ121" s="901"/>
      <c r="CK121" s="902"/>
      <c r="CL121" s="901"/>
      <c r="CM121" s="902"/>
      <c r="CN121" s="901"/>
      <c r="CO121" s="902"/>
      <c r="CP121" s="901"/>
      <c r="CQ121" s="902"/>
      <c r="CR121" s="901"/>
      <c r="CS121" s="902"/>
      <c r="CT121" s="901"/>
      <c r="CU121" s="902"/>
      <c r="CV121" s="901"/>
      <c r="CW121" s="902"/>
      <c r="CX121" s="901"/>
      <c r="CY121" s="902"/>
      <c r="CZ121" s="901"/>
      <c r="DA121" s="902"/>
      <c r="DB121" s="901"/>
      <c r="DC121" s="902"/>
      <c r="DD121" s="901"/>
      <c r="DE121" s="902"/>
      <c r="DF121" s="901"/>
      <c r="DG121" s="902"/>
      <c r="DH121" s="901"/>
      <c r="DI121" s="902"/>
      <c r="DJ121" s="901"/>
      <c r="DK121" s="902"/>
      <c r="DL121" s="901"/>
      <c r="DM121" s="902"/>
      <c r="DN121" s="901"/>
      <c r="DO121" s="902"/>
      <c r="DP121" s="901"/>
      <c r="DQ121" s="902"/>
      <c r="DR121" s="903"/>
      <c r="DS121" s="904"/>
      <c r="DT121" s="903"/>
      <c r="DU121" s="904"/>
      <c r="DV121" s="903"/>
      <c r="DW121" s="904"/>
      <c r="DX121" s="903"/>
      <c r="DY121" s="904"/>
      <c r="DZ121" s="903"/>
      <c r="EA121" s="904"/>
      <c r="EB121" s="903"/>
      <c r="EC121" s="904"/>
      <c r="ED121" s="903"/>
      <c r="EE121" s="904"/>
      <c r="EF121" s="903"/>
      <c r="EG121" s="904"/>
      <c r="EH121" s="903"/>
      <c r="EI121" s="904"/>
      <c r="EJ121" s="903"/>
      <c r="EK121" s="904"/>
      <c r="EL121" s="905"/>
      <c r="EM121" s="906"/>
      <c r="EN121" s="905"/>
      <c r="EO121" s="906"/>
      <c r="EP121" s="905"/>
      <c r="EQ121" s="906"/>
      <c r="ER121" s="905"/>
      <c r="ES121" s="906"/>
      <c r="ET121" s="905"/>
      <c r="EU121" s="906"/>
      <c r="EV121" s="905"/>
      <c r="EW121" s="906"/>
      <c r="EX121" s="905"/>
      <c r="EY121" s="906"/>
      <c r="EZ121" s="905"/>
      <c r="FA121" s="906"/>
      <c r="FB121" s="905"/>
      <c r="FC121" s="906"/>
      <c r="FD121" s="905"/>
      <c r="FE121" s="906"/>
    </row>
    <row r="122" spans="1:203" x14ac:dyDescent="0.25">
      <c r="AM122" s="895"/>
      <c r="AN122" s="687"/>
      <c r="AO122" s="896"/>
      <c r="AP122" s="897"/>
      <c r="AQ122" s="898"/>
      <c r="AR122" s="897"/>
      <c r="AS122" s="898"/>
      <c r="AT122" s="897"/>
      <c r="AU122" s="898"/>
      <c r="AV122" s="897"/>
      <c r="AW122" s="898"/>
      <c r="AX122" s="897"/>
      <c r="AY122" s="898"/>
      <c r="AZ122" s="897"/>
      <c r="BA122" s="898"/>
      <c r="BB122" s="897"/>
      <c r="BC122" s="898"/>
      <c r="BD122" s="897"/>
      <c r="BE122" s="898"/>
      <c r="BF122" s="897"/>
      <c r="BG122" s="898"/>
      <c r="BH122" s="897"/>
      <c r="BI122" s="898"/>
      <c r="BJ122" s="899"/>
      <c r="BK122" s="900"/>
      <c r="BL122" s="899"/>
      <c r="BM122" s="900"/>
      <c r="BN122" s="899"/>
      <c r="BO122" s="900"/>
      <c r="BP122" s="899"/>
      <c r="BQ122" s="900"/>
      <c r="BR122" s="899"/>
      <c r="BS122" s="900"/>
      <c r="BT122" s="899"/>
      <c r="BU122" s="900"/>
      <c r="BV122" s="899"/>
      <c r="BW122" s="900"/>
      <c r="BX122" s="899"/>
      <c r="BY122" s="900"/>
      <c r="BZ122" s="899"/>
      <c r="CA122" s="900"/>
      <c r="CB122" s="899"/>
      <c r="CC122" s="900"/>
      <c r="CD122" s="901"/>
      <c r="CE122" s="902"/>
      <c r="CF122" s="901"/>
      <c r="CG122" s="902"/>
      <c r="CH122" s="901"/>
      <c r="CI122" s="902"/>
      <c r="CJ122" s="901"/>
      <c r="CK122" s="902"/>
      <c r="CL122" s="901"/>
      <c r="CM122" s="902"/>
      <c r="CN122" s="901"/>
      <c r="CO122" s="902"/>
      <c r="CP122" s="901"/>
      <c r="CQ122" s="902"/>
      <c r="CR122" s="901"/>
      <c r="CS122" s="902"/>
      <c r="CT122" s="901"/>
      <c r="CU122" s="902"/>
      <c r="CV122" s="901"/>
      <c r="CW122" s="902"/>
      <c r="CX122" s="901"/>
      <c r="CY122" s="902"/>
      <c r="CZ122" s="901"/>
      <c r="DA122" s="902"/>
      <c r="DB122" s="901"/>
      <c r="DC122" s="902"/>
      <c r="DD122" s="901"/>
      <c r="DE122" s="902"/>
      <c r="DF122" s="901"/>
      <c r="DG122" s="902"/>
      <c r="DH122" s="901"/>
      <c r="DI122" s="902"/>
      <c r="DJ122" s="901"/>
      <c r="DK122" s="902"/>
      <c r="DL122" s="901"/>
      <c r="DM122" s="902"/>
      <c r="DN122" s="901"/>
      <c r="DO122" s="902"/>
      <c r="DP122" s="901"/>
      <c r="DQ122" s="902"/>
      <c r="DR122" s="903"/>
      <c r="DS122" s="904"/>
      <c r="DT122" s="903"/>
      <c r="DU122" s="904"/>
      <c r="DV122" s="903"/>
      <c r="DW122" s="904"/>
      <c r="DX122" s="903"/>
      <c r="DY122" s="904"/>
      <c r="DZ122" s="903"/>
      <c r="EA122" s="904"/>
      <c r="EB122" s="903"/>
      <c r="EC122" s="904"/>
      <c r="ED122" s="903"/>
      <c r="EE122" s="904"/>
      <c r="EF122" s="903"/>
      <c r="EG122" s="904"/>
      <c r="EH122" s="903"/>
      <c r="EI122" s="904"/>
      <c r="EJ122" s="903"/>
      <c r="EK122" s="904"/>
      <c r="EL122" s="905"/>
      <c r="EM122" s="906"/>
      <c r="EN122" s="905"/>
      <c r="EO122" s="906"/>
      <c r="EP122" s="905"/>
      <c r="EQ122" s="906"/>
      <c r="ER122" s="905"/>
      <c r="ES122" s="906"/>
      <c r="ET122" s="905"/>
      <c r="EU122" s="906"/>
      <c r="EV122" s="905"/>
      <c r="EW122" s="906"/>
      <c r="EX122" s="905"/>
      <c r="EY122" s="906"/>
      <c r="EZ122" s="905"/>
      <c r="FA122" s="906"/>
      <c r="FB122" s="905"/>
      <c r="FC122" s="906"/>
      <c r="FD122" s="905"/>
      <c r="FE122" s="906"/>
    </row>
    <row r="123" spans="1:203" s="390" customFormat="1" x14ac:dyDescent="0.25">
      <c r="A123" s="262"/>
      <c r="B123" s="262"/>
      <c r="C123" s="262"/>
      <c r="D123" s="262"/>
      <c r="E123" s="262"/>
      <c r="F123" s="262"/>
      <c r="G123" s="262"/>
      <c r="H123" s="262"/>
      <c r="I123" s="262"/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389"/>
      <c r="AM123" s="895"/>
      <c r="AN123" s="687"/>
      <c r="AO123" s="896"/>
      <c r="AP123" s="897"/>
      <c r="AQ123" s="898"/>
      <c r="AR123" s="897"/>
      <c r="AS123" s="898"/>
      <c r="AT123" s="897"/>
      <c r="AU123" s="898"/>
      <c r="AV123" s="897"/>
      <c r="AW123" s="898"/>
      <c r="AX123" s="897"/>
      <c r="AY123" s="898"/>
      <c r="AZ123" s="897"/>
      <c r="BA123" s="898"/>
      <c r="BB123" s="897"/>
      <c r="BC123" s="898"/>
      <c r="BD123" s="897"/>
      <c r="BE123" s="898"/>
      <c r="BF123" s="897"/>
      <c r="BG123" s="898"/>
      <c r="BH123" s="897"/>
      <c r="BI123" s="898"/>
      <c r="BJ123" s="899"/>
      <c r="BK123" s="900"/>
      <c r="BL123" s="899"/>
      <c r="BM123" s="900"/>
      <c r="BN123" s="899"/>
      <c r="BO123" s="900"/>
      <c r="BP123" s="899"/>
      <c r="BQ123" s="900"/>
      <c r="BR123" s="899"/>
      <c r="BS123" s="900"/>
      <c r="BT123" s="899"/>
      <c r="BU123" s="900"/>
      <c r="BV123" s="899"/>
      <c r="BW123" s="900"/>
      <c r="BX123" s="899"/>
      <c r="BY123" s="900"/>
      <c r="BZ123" s="899"/>
      <c r="CA123" s="900"/>
      <c r="CB123" s="899"/>
      <c r="CC123" s="900"/>
      <c r="CD123" s="901"/>
      <c r="CE123" s="902"/>
      <c r="CF123" s="901"/>
      <c r="CG123" s="902"/>
      <c r="CH123" s="901"/>
      <c r="CI123" s="902"/>
      <c r="CJ123" s="901"/>
      <c r="CK123" s="902"/>
      <c r="CL123" s="901"/>
      <c r="CM123" s="902"/>
      <c r="CN123" s="901"/>
      <c r="CO123" s="902"/>
      <c r="CP123" s="901"/>
      <c r="CQ123" s="902"/>
      <c r="CR123" s="901"/>
      <c r="CS123" s="902"/>
      <c r="CT123" s="901"/>
      <c r="CU123" s="902"/>
      <c r="CV123" s="901"/>
      <c r="CW123" s="902"/>
      <c r="CX123" s="901"/>
      <c r="CY123" s="902"/>
      <c r="CZ123" s="901"/>
      <c r="DA123" s="902"/>
      <c r="DB123" s="901"/>
      <c r="DC123" s="902"/>
      <c r="DD123" s="901"/>
      <c r="DE123" s="902"/>
      <c r="DF123" s="901"/>
      <c r="DG123" s="902"/>
      <c r="DH123" s="901"/>
      <c r="DI123" s="902"/>
      <c r="DJ123" s="901"/>
      <c r="DK123" s="902"/>
      <c r="DL123" s="901"/>
      <c r="DM123" s="902"/>
      <c r="DN123" s="901"/>
      <c r="DO123" s="902"/>
      <c r="DP123" s="901"/>
      <c r="DQ123" s="902"/>
      <c r="DR123" s="903"/>
      <c r="DS123" s="904"/>
      <c r="DT123" s="903"/>
      <c r="DU123" s="904"/>
      <c r="DV123" s="903"/>
      <c r="DW123" s="904"/>
      <c r="DX123" s="903"/>
      <c r="DY123" s="904"/>
      <c r="DZ123" s="903"/>
      <c r="EA123" s="904"/>
      <c r="EB123" s="903"/>
      <c r="EC123" s="904"/>
      <c r="ED123" s="903"/>
      <c r="EE123" s="904"/>
      <c r="EF123" s="903"/>
      <c r="EG123" s="904"/>
      <c r="EH123" s="903"/>
      <c r="EI123" s="904"/>
      <c r="EJ123" s="903"/>
      <c r="EK123" s="904"/>
      <c r="EL123" s="905"/>
      <c r="EM123" s="906"/>
      <c r="EN123" s="905"/>
      <c r="EO123" s="906"/>
      <c r="EP123" s="905"/>
      <c r="EQ123" s="906"/>
      <c r="ER123" s="905"/>
      <c r="ES123" s="906"/>
      <c r="ET123" s="905"/>
      <c r="EU123" s="906"/>
      <c r="EV123" s="905"/>
      <c r="EW123" s="906"/>
      <c r="EX123" s="905"/>
      <c r="EY123" s="906"/>
      <c r="EZ123" s="905"/>
      <c r="FA123" s="906"/>
      <c r="FB123" s="905"/>
      <c r="FC123" s="906"/>
      <c r="FD123" s="905"/>
      <c r="FE123" s="906"/>
      <c r="FF123" s="35"/>
      <c r="FJ123" s="1274"/>
      <c r="FK123" s="1274"/>
      <c r="FL123" s="1274"/>
      <c r="FN123" s="35"/>
      <c r="FO123" s="35"/>
      <c r="FP123" s="35"/>
      <c r="FQ123" s="35"/>
      <c r="FR123" s="35"/>
      <c r="FS123" s="35"/>
      <c r="FV123" s="35"/>
      <c r="FW123" s="35"/>
      <c r="FZ123" s="1279"/>
      <c r="GA123" s="1279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</row>
    <row r="124" spans="1:203" x14ac:dyDescent="0.25">
      <c r="A124" s="253" t="s">
        <v>2737</v>
      </c>
      <c r="B124" s="254" t="s">
        <v>2552</v>
      </c>
      <c r="C124" s="255" t="s">
        <v>3773</v>
      </c>
      <c r="D124" s="256" t="s">
        <v>2618</v>
      </c>
      <c r="E124" s="256" t="s">
        <v>3774</v>
      </c>
      <c r="F124" s="256" t="s">
        <v>2618</v>
      </c>
      <c r="G124" s="256" t="s">
        <v>3775</v>
      </c>
      <c r="H124" s="256" t="s">
        <v>2618</v>
      </c>
      <c r="I124" s="256" t="s">
        <v>3782</v>
      </c>
      <c r="J124" s="256" t="s">
        <v>2618</v>
      </c>
      <c r="K124" s="256" t="s">
        <v>3788</v>
      </c>
      <c r="L124" s="256" t="s">
        <v>2618</v>
      </c>
      <c r="M124" s="256" t="s">
        <v>3789</v>
      </c>
      <c r="N124" s="256" t="s">
        <v>2618</v>
      </c>
      <c r="O124" s="256" t="s">
        <v>3790</v>
      </c>
      <c r="P124" s="256" t="s">
        <v>2618</v>
      </c>
      <c r="Q124" s="256" t="s">
        <v>3791</v>
      </c>
      <c r="R124" s="256" t="s">
        <v>2618</v>
      </c>
      <c r="S124" s="256" t="s">
        <v>3792</v>
      </c>
      <c r="T124" s="256" t="s">
        <v>2618</v>
      </c>
      <c r="U124" s="256" t="s">
        <v>3793</v>
      </c>
      <c r="V124" s="257" t="s">
        <v>2618</v>
      </c>
      <c r="X124" s="258"/>
      <c r="Y124" s="188" t="s">
        <v>2550</v>
      </c>
      <c r="Z124" s="259" t="s">
        <v>2619</v>
      </c>
      <c r="AA124" s="260" t="s">
        <v>2620</v>
      </c>
      <c r="AB124" s="260" t="s">
        <v>2621</v>
      </c>
      <c r="AC124" s="260" t="s">
        <v>2622</v>
      </c>
      <c r="AD124" s="260" t="s">
        <v>2623</v>
      </c>
      <c r="AE124" s="260" t="s">
        <v>2624</v>
      </c>
      <c r="AF124" s="260" t="s">
        <v>2625</v>
      </c>
      <c r="AG124" s="260" t="s">
        <v>2619</v>
      </c>
      <c r="AH124" s="260" t="s">
        <v>2620</v>
      </c>
      <c r="AI124" s="261" t="s">
        <v>2621</v>
      </c>
      <c r="AM124" s="895"/>
      <c r="AN124" s="687"/>
      <c r="AO124" s="896"/>
      <c r="AP124" s="897"/>
      <c r="AQ124" s="898"/>
      <c r="AR124" s="897"/>
      <c r="AS124" s="898"/>
      <c r="AT124" s="897"/>
      <c r="AU124" s="898"/>
      <c r="AV124" s="897"/>
      <c r="AW124" s="898"/>
      <c r="AX124" s="897"/>
      <c r="AY124" s="898"/>
      <c r="AZ124" s="897"/>
      <c r="BA124" s="898"/>
      <c r="BB124" s="897"/>
      <c r="BC124" s="898"/>
      <c r="BD124" s="897"/>
      <c r="BE124" s="898"/>
      <c r="BF124" s="897"/>
      <c r="BG124" s="898"/>
      <c r="BH124" s="897"/>
      <c r="BI124" s="898"/>
      <c r="BJ124" s="899"/>
      <c r="BK124" s="900"/>
      <c r="BL124" s="899"/>
      <c r="BM124" s="900"/>
      <c r="BN124" s="899"/>
      <c r="BO124" s="900"/>
      <c r="BP124" s="899"/>
      <c r="BQ124" s="900"/>
      <c r="BR124" s="899"/>
      <c r="BS124" s="900"/>
      <c r="BT124" s="899"/>
      <c r="BU124" s="900"/>
      <c r="BV124" s="899"/>
      <c r="BW124" s="900"/>
      <c r="BX124" s="899"/>
      <c r="BY124" s="900"/>
      <c r="BZ124" s="899"/>
      <c r="CA124" s="900"/>
      <c r="CB124" s="899"/>
      <c r="CC124" s="900"/>
      <c r="CD124" s="901"/>
      <c r="CE124" s="902"/>
      <c r="CF124" s="901"/>
      <c r="CG124" s="902"/>
      <c r="CH124" s="901"/>
      <c r="CI124" s="902"/>
      <c r="CJ124" s="901"/>
      <c r="CK124" s="902"/>
      <c r="CL124" s="901"/>
      <c r="CM124" s="902"/>
      <c r="CN124" s="901"/>
      <c r="CO124" s="902"/>
      <c r="CP124" s="901"/>
      <c r="CQ124" s="902"/>
      <c r="CR124" s="901"/>
      <c r="CS124" s="902"/>
      <c r="CT124" s="901"/>
      <c r="CU124" s="902"/>
      <c r="CV124" s="901"/>
      <c r="CW124" s="902"/>
      <c r="CX124" s="901"/>
      <c r="CY124" s="902"/>
      <c r="CZ124" s="901"/>
      <c r="DA124" s="902"/>
      <c r="DB124" s="901"/>
      <c r="DC124" s="902"/>
      <c r="DD124" s="901"/>
      <c r="DE124" s="902"/>
      <c r="DF124" s="901"/>
      <c r="DG124" s="902"/>
      <c r="DH124" s="901"/>
      <c r="DI124" s="902"/>
      <c r="DJ124" s="901"/>
      <c r="DK124" s="902"/>
      <c r="DL124" s="901"/>
      <c r="DM124" s="902"/>
      <c r="DN124" s="901"/>
      <c r="DO124" s="902"/>
      <c r="DP124" s="901"/>
      <c r="DQ124" s="902"/>
      <c r="DR124" s="903"/>
      <c r="DS124" s="904"/>
      <c r="DT124" s="903"/>
      <c r="DU124" s="904"/>
      <c r="DV124" s="903"/>
      <c r="DW124" s="904"/>
      <c r="DX124" s="903"/>
      <c r="DY124" s="904"/>
      <c r="DZ124" s="903"/>
      <c r="EA124" s="904"/>
      <c r="EB124" s="903"/>
      <c r="EC124" s="904"/>
      <c r="ED124" s="903"/>
      <c r="EE124" s="904"/>
      <c r="EF124" s="903"/>
      <c r="EG124" s="904"/>
      <c r="EH124" s="903"/>
      <c r="EI124" s="904"/>
      <c r="EJ124" s="903"/>
      <c r="EK124" s="904"/>
      <c r="EL124" s="905"/>
      <c r="EM124" s="906"/>
      <c r="EN124" s="905"/>
      <c r="EO124" s="906"/>
      <c r="EP124" s="905"/>
      <c r="EQ124" s="906"/>
      <c r="ER124" s="905"/>
      <c r="ES124" s="906"/>
      <c r="ET124" s="905"/>
      <c r="EU124" s="906"/>
      <c r="EV124" s="905"/>
      <c r="EW124" s="906"/>
      <c r="EX124" s="905"/>
      <c r="EY124" s="906"/>
      <c r="EZ124" s="905"/>
      <c r="FA124" s="906"/>
      <c r="FB124" s="905"/>
      <c r="FC124" s="906"/>
      <c r="FD124" s="905"/>
      <c r="FE124" s="906"/>
      <c r="FN124" s="390"/>
      <c r="FO124" s="390"/>
      <c r="FP124" s="390"/>
      <c r="FQ124" s="390"/>
      <c r="FR124" s="390"/>
      <c r="FS124" s="390"/>
      <c r="FV124" s="390"/>
      <c r="FW124" s="390"/>
      <c r="FZ124" s="1280"/>
      <c r="GA124" s="1280"/>
      <c r="GB124" s="390"/>
      <c r="GC124" s="390"/>
      <c r="GD124" s="390"/>
      <c r="GE124" s="390"/>
      <c r="GF124" s="390"/>
      <c r="GG124" s="390"/>
      <c r="GH124" s="390"/>
      <c r="GI124" s="390"/>
      <c r="GJ124" s="390"/>
      <c r="GK124" s="390"/>
      <c r="GL124" s="390"/>
      <c r="GM124" s="390"/>
      <c r="GN124" s="390"/>
      <c r="GO124" s="390"/>
      <c r="GP124" s="390"/>
      <c r="GQ124" s="390"/>
      <c r="GR124" s="390"/>
      <c r="GS124" s="390"/>
      <c r="GT124" s="390"/>
      <c r="GU124" s="390"/>
    </row>
    <row r="125" spans="1:203" x14ac:dyDescent="0.25">
      <c r="A125" s="198" t="s">
        <v>2739</v>
      </c>
      <c r="B125" s="220" t="s">
        <v>993</v>
      </c>
      <c r="C125" s="124" t="s">
        <v>2521</v>
      </c>
      <c r="D125" s="124" t="s">
        <v>2522</v>
      </c>
      <c r="E125" s="124" t="s">
        <v>2521</v>
      </c>
      <c r="F125" s="124" t="s">
        <v>2522</v>
      </c>
      <c r="G125" s="124" t="s">
        <v>2521</v>
      </c>
      <c r="H125" s="124" t="s">
        <v>2522</v>
      </c>
      <c r="I125" s="124" t="s">
        <v>2521</v>
      </c>
      <c r="J125" s="124" t="s">
        <v>2522</v>
      </c>
      <c r="K125" s="124" t="s">
        <v>2521</v>
      </c>
      <c r="L125" s="124" t="s">
        <v>2522</v>
      </c>
      <c r="M125" s="124" t="s">
        <v>2521</v>
      </c>
      <c r="N125" s="124" t="s">
        <v>2522</v>
      </c>
      <c r="O125" s="124" t="s">
        <v>2521</v>
      </c>
      <c r="P125" s="124" t="s">
        <v>2522</v>
      </c>
      <c r="Q125" s="124" t="s">
        <v>2521</v>
      </c>
      <c r="R125" s="124" t="s">
        <v>2522</v>
      </c>
      <c r="S125" s="124" t="s">
        <v>2521</v>
      </c>
      <c r="T125" s="124" t="s">
        <v>2522</v>
      </c>
      <c r="U125" s="124" t="s">
        <v>2521</v>
      </c>
      <c r="V125" s="252" t="s">
        <v>2522</v>
      </c>
      <c r="X125" s="197"/>
      <c r="Y125" s="188" t="s">
        <v>993</v>
      </c>
      <c r="Z125" s="94" t="s">
        <v>3776</v>
      </c>
      <c r="AA125" s="95" t="s">
        <v>3777</v>
      </c>
      <c r="AB125" s="95" t="s">
        <v>3778</v>
      </c>
      <c r="AC125" s="95" t="s">
        <v>3783</v>
      </c>
      <c r="AD125" s="95" t="s">
        <v>3794</v>
      </c>
      <c r="AE125" s="95" t="s">
        <v>3795</v>
      </c>
      <c r="AF125" s="95" t="s">
        <v>3796</v>
      </c>
      <c r="AG125" s="95" t="s">
        <v>3797</v>
      </c>
      <c r="AH125" s="95" t="s">
        <v>3798</v>
      </c>
      <c r="AI125" s="96" t="s">
        <v>3799</v>
      </c>
      <c r="AM125" s="895"/>
      <c r="AN125" s="687"/>
      <c r="AO125" s="896"/>
      <c r="AP125" s="897"/>
      <c r="AQ125" s="898"/>
      <c r="AR125" s="897"/>
      <c r="AS125" s="898"/>
      <c r="AT125" s="897"/>
      <c r="AU125" s="898"/>
      <c r="AV125" s="897"/>
      <c r="AW125" s="898"/>
      <c r="AX125" s="897"/>
      <c r="AY125" s="898"/>
      <c r="AZ125" s="897"/>
      <c r="BA125" s="898"/>
      <c r="BB125" s="897"/>
      <c r="BC125" s="898"/>
      <c r="BD125" s="897"/>
      <c r="BE125" s="898"/>
      <c r="BF125" s="897"/>
      <c r="BG125" s="898"/>
      <c r="BH125" s="897"/>
      <c r="BI125" s="898"/>
      <c r="BJ125" s="899"/>
      <c r="BK125" s="900"/>
      <c r="BL125" s="899"/>
      <c r="BM125" s="900"/>
      <c r="BN125" s="899"/>
      <c r="BO125" s="900"/>
      <c r="BP125" s="899"/>
      <c r="BQ125" s="900"/>
      <c r="BR125" s="899"/>
      <c r="BS125" s="900"/>
      <c r="BT125" s="899"/>
      <c r="BU125" s="900"/>
      <c r="BV125" s="899"/>
      <c r="BW125" s="900"/>
      <c r="BX125" s="899"/>
      <c r="BY125" s="900"/>
      <c r="BZ125" s="899"/>
      <c r="CA125" s="900"/>
      <c r="CB125" s="899"/>
      <c r="CC125" s="900"/>
      <c r="CD125" s="901"/>
      <c r="CE125" s="902"/>
      <c r="CF125" s="901"/>
      <c r="CG125" s="902"/>
      <c r="CH125" s="901"/>
      <c r="CI125" s="902"/>
      <c r="CJ125" s="901"/>
      <c r="CK125" s="902"/>
      <c r="CL125" s="901"/>
      <c r="CM125" s="902"/>
      <c r="CN125" s="901"/>
      <c r="CO125" s="902"/>
      <c r="CP125" s="901"/>
      <c r="CQ125" s="902"/>
      <c r="CR125" s="901"/>
      <c r="CS125" s="902"/>
      <c r="CT125" s="901"/>
      <c r="CU125" s="902"/>
      <c r="CV125" s="901"/>
      <c r="CW125" s="902"/>
      <c r="CX125" s="901"/>
      <c r="CY125" s="902"/>
      <c r="CZ125" s="901"/>
      <c r="DA125" s="902"/>
      <c r="DB125" s="901"/>
      <c r="DC125" s="902"/>
      <c r="DD125" s="901"/>
      <c r="DE125" s="902"/>
      <c r="DF125" s="901"/>
      <c r="DG125" s="902"/>
      <c r="DH125" s="901"/>
      <c r="DI125" s="902"/>
      <c r="DJ125" s="901"/>
      <c r="DK125" s="902"/>
      <c r="DL125" s="901"/>
      <c r="DM125" s="902"/>
      <c r="DN125" s="901"/>
      <c r="DO125" s="902"/>
      <c r="DP125" s="901"/>
      <c r="DQ125" s="902"/>
      <c r="DR125" s="903"/>
      <c r="DS125" s="904"/>
      <c r="DT125" s="903"/>
      <c r="DU125" s="904"/>
      <c r="DV125" s="903"/>
      <c r="DW125" s="904"/>
      <c r="DX125" s="903"/>
      <c r="DY125" s="904"/>
      <c r="DZ125" s="903"/>
      <c r="EA125" s="904"/>
      <c r="EB125" s="903"/>
      <c r="EC125" s="904"/>
      <c r="ED125" s="903"/>
      <c r="EE125" s="904"/>
      <c r="EF125" s="903"/>
      <c r="EG125" s="904"/>
      <c r="EH125" s="903"/>
      <c r="EI125" s="904"/>
      <c r="EJ125" s="903"/>
      <c r="EK125" s="904"/>
      <c r="EL125" s="905"/>
      <c r="EM125" s="906"/>
      <c r="EN125" s="905"/>
      <c r="EO125" s="906"/>
      <c r="EP125" s="905"/>
      <c r="EQ125" s="906"/>
      <c r="ER125" s="905"/>
      <c r="ES125" s="906"/>
      <c r="ET125" s="905"/>
      <c r="EU125" s="906"/>
      <c r="EV125" s="905"/>
      <c r="EW125" s="906"/>
      <c r="EX125" s="905"/>
      <c r="EY125" s="906"/>
      <c r="EZ125" s="905"/>
      <c r="FA125" s="906"/>
      <c r="FB125" s="905"/>
      <c r="FC125" s="906"/>
      <c r="FD125" s="905"/>
      <c r="FE125" s="906"/>
    </row>
    <row r="126" spans="1:203" x14ac:dyDescent="0.25">
      <c r="A126" s="198" t="s">
        <v>2741</v>
      </c>
      <c r="B126" s="221" t="s">
        <v>2553</v>
      </c>
      <c r="C126" s="118">
        <v>43682.375</v>
      </c>
      <c r="D126" s="189">
        <v>43682.875</v>
      </c>
      <c r="E126" s="190">
        <v>43683.375</v>
      </c>
      <c r="F126" s="189">
        <v>43683.875</v>
      </c>
      <c r="G126" s="190">
        <v>43684.375</v>
      </c>
      <c r="H126" s="189">
        <v>43684.875</v>
      </c>
      <c r="I126" s="191">
        <v>43685.375</v>
      </c>
      <c r="J126" s="189">
        <v>43685.875</v>
      </c>
      <c r="K126" s="190">
        <v>43686.375</v>
      </c>
      <c r="L126" s="189">
        <v>43686.875</v>
      </c>
      <c r="M126" s="190">
        <v>43687.375</v>
      </c>
      <c r="N126" s="189">
        <v>43687.875</v>
      </c>
      <c r="O126" s="191">
        <v>43688.375</v>
      </c>
      <c r="P126" s="189">
        <v>43688.875</v>
      </c>
      <c r="Q126" s="190">
        <v>43689.375</v>
      </c>
      <c r="R126" s="189">
        <v>43689.875</v>
      </c>
      <c r="S126" s="190">
        <v>43690.375</v>
      </c>
      <c r="T126" s="189">
        <v>43690.875</v>
      </c>
      <c r="U126" s="190">
        <v>43691.375</v>
      </c>
      <c r="V126" s="192">
        <v>43691.875</v>
      </c>
      <c r="X126" s="198" t="s">
        <v>2736</v>
      </c>
      <c r="Y126" s="215"/>
      <c r="Z126" s="116">
        <v>43682.875</v>
      </c>
      <c r="AA126" s="99">
        <v>43683.875</v>
      </c>
      <c r="AB126" s="99">
        <v>43684.875</v>
      </c>
      <c r="AC126" s="99">
        <v>43685.875</v>
      </c>
      <c r="AD126" s="99">
        <v>43686.875</v>
      </c>
      <c r="AE126" s="99">
        <v>43687.875</v>
      </c>
      <c r="AF126" s="99">
        <v>43688.875</v>
      </c>
      <c r="AG126" s="99">
        <v>43689.875</v>
      </c>
      <c r="AH126" s="99">
        <v>43690.875</v>
      </c>
      <c r="AI126" s="99">
        <v>43691.875</v>
      </c>
      <c r="AM126" s="895"/>
      <c r="AN126" s="687"/>
      <c r="AO126" s="896"/>
      <c r="AP126" s="897"/>
      <c r="AQ126" s="898"/>
      <c r="AR126" s="897"/>
      <c r="AS126" s="898"/>
      <c r="AT126" s="897"/>
      <c r="AU126" s="898"/>
      <c r="AV126" s="897"/>
      <c r="AW126" s="898"/>
      <c r="AX126" s="897"/>
      <c r="AY126" s="898"/>
      <c r="AZ126" s="897"/>
      <c r="BA126" s="898"/>
      <c r="BB126" s="897"/>
      <c r="BC126" s="898"/>
      <c r="BD126" s="897"/>
      <c r="BE126" s="898"/>
      <c r="BF126" s="897"/>
      <c r="BG126" s="898"/>
      <c r="BH126" s="897"/>
      <c r="BI126" s="898"/>
      <c r="BJ126" s="899"/>
      <c r="BK126" s="900"/>
      <c r="BL126" s="899"/>
      <c r="BM126" s="900"/>
      <c r="BN126" s="899"/>
      <c r="BO126" s="900"/>
      <c r="BP126" s="899"/>
      <c r="BQ126" s="900"/>
      <c r="BR126" s="899"/>
      <c r="BS126" s="900"/>
      <c r="BT126" s="899"/>
      <c r="BU126" s="900"/>
      <c r="BV126" s="899"/>
      <c r="BW126" s="900"/>
      <c r="BX126" s="899"/>
      <c r="BY126" s="900"/>
      <c r="BZ126" s="899"/>
      <c r="CA126" s="900"/>
      <c r="CB126" s="899"/>
      <c r="CC126" s="900"/>
      <c r="CD126" s="901"/>
      <c r="CE126" s="902"/>
      <c r="CF126" s="901"/>
      <c r="CG126" s="902"/>
      <c r="CH126" s="901"/>
      <c r="CI126" s="902"/>
      <c r="CJ126" s="901"/>
      <c r="CK126" s="902"/>
      <c r="CL126" s="901"/>
      <c r="CM126" s="902"/>
      <c r="CN126" s="901"/>
      <c r="CO126" s="902"/>
      <c r="CP126" s="901"/>
      <c r="CQ126" s="902"/>
      <c r="CR126" s="901"/>
      <c r="CS126" s="902"/>
      <c r="CT126" s="901"/>
      <c r="CU126" s="902"/>
      <c r="CV126" s="901"/>
      <c r="CW126" s="902"/>
      <c r="CX126" s="901"/>
      <c r="CY126" s="902"/>
      <c r="CZ126" s="901"/>
      <c r="DA126" s="902"/>
      <c r="DB126" s="901"/>
      <c r="DC126" s="902"/>
      <c r="DD126" s="901"/>
      <c r="DE126" s="902"/>
      <c r="DF126" s="901"/>
      <c r="DG126" s="902"/>
      <c r="DH126" s="901"/>
      <c r="DI126" s="902"/>
      <c r="DJ126" s="901"/>
      <c r="DK126" s="902"/>
      <c r="DL126" s="901"/>
      <c r="DM126" s="902"/>
      <c r="DN126" s="901"/>
      <c r="DO126" s="902"/>
      <c r="DP126" s="901"/>
      <c r="DQ126" s="902"/>
      <c r="DR126" s="903"/>
      <c r="DS126" s="904"/>
      <c r="DT126" s="903"/>
      <c r="DU126" s="904"/>
      <c r="DV126" s="903"/>
      <c r="DW126" s="904"/>
      <c r="DX126" s="903"/>
      <c r="DY126" s="904"/>
      <c r="DZ126" s="903"/>
      <c r="EA126" s="904"/>
      <c r="EB126" s="903"/>
      <c r="EC126" s="904"/>
      <c r="ED126" s="903"/>
      <c r="EE126" s="904"/>
      <c r="EF126" s="903"/>
      <c r="EG126" s="904"/>
      <c r="EH126" s="903"/>
      <c r="EI126" s="904"/>
      <c r="EJ126" s="903"/>
      <c r="EK126" s="904"/>
      <c r="EL126" s="905"/>
      <c r="EM126" s="906"/>
      <c r="EN126" s="905"/>
      <c r="EO126" s="906"/>
      <c r="EP126" s="905"/>
      <c r="EQ126" s="906"/>
      <c r="ER126" s="905"/>
      <c r="ES126" s="906"/>
      <c r="ET126" s="905"/>
      <c r="EU126" s="906"/>
      <c r="EV126" s="905"/>
      <c r="EW126" s="906"/>
      <c r="EX126" s="905"/>
      <c r="EY126" s="906"/>
      <c r="EZ126" s="905"/>
      <c r="FA126" s="906"/>
      <c r="FB126" s="905"/>
      <c r="FC126" s="906"/>
      <c r="FD126" s="905"/>
      <c r="FE126" s="906"/>
    </row>
    <row r="127" spans="1:203" x14ac:dyDescent="0.25">
      <c r="A127" s="198" t="s">
        <v>2743</v>
      </c>
      <c r="B127" s="222" t="s">
        <v>2545</v>
      </c>
      <c r="C127" s="230" t="e">
        <v>#N/A</v>
      </c>
      <c r="D127" s="199">
        <v>6.4</v>
      </c>
      <c r="E127" s="199" t="e">
        <v>#N/A</v>
      </c>
      <c r="F127" s="199">
        <v>6.9</v>
      </c>
      <c r="G127" s="199" t="e">
        <v>#N/A</v>
      </c>
      <c r="H127" s="199">
        <v>7.1</v>
      </c>
      <c r="I127" s="199" t="e">
        <v>#N/A</v>
      </c>
      <c r="J127" s="199">
        <v>7.2</v>
      </c>
      <c r="K127" s="199" t="e">
        <v>#N/A</v>
      </c>
      <c r="L127" s="199">
        <v>6.5</v>
      </c>
      <c r="M127" s="199" t="e">
        <v>#N/A</v>
      </c>
      <c r="N127" s="199">
        <v>6.5</v>
      </c>
      <c r="O127" s="199" t="e">
        <v>#N/A</v>
      </c>
      <c r="P127" s="199">
        <v>6.3</v>
      </c>
      <c r="Q127" s="199" t="e">
        <v>#N/A</v>
      </c>
      <c r="R127" s="199">
        <v>7.6</v>
      </c>
      <c r="S127" s="199" t="e">
        <v>#N/A</v>
      </c>
      <c r="T127" s="199">
        <v>9.4</v>
      </c>
      <c r="U127" s="199" t="e">
        <v>#N/A</v>
      </c>
      <c r="V127" s="104">
        <v>11.9</v>
      </c>
      <c r="X127" s="198" t="s">
        <v>2738</v>
      </c>
      <c r="Y127" s="100" t="s">
        <v>2545</v>
      </c>
      <c r="Z127" s="120">
        <v>6.4</v>
      </c>
      <c r="AA127" s="120">
        <v>6.9</v>
      </c>
      <c r="AB127" s="120">
        <v>7.1</v>
      </c>
      <c r="AC127" s="120">
        <v>7.2</v>
      </c>
      <c r="AD127" s="120">
        <v>6.5</v>
      </c>
      <c r="AE127" s="120">
        <v>6.5</v>
      </c>
      <c r="AF127" s="120">
        <v>6.3</v>
      </c>
      <c r="AG127" s="120">
        <v>7.6</v>
      </c>
      <c r="AH127" s="120">
        <v>9.4</v>
      </c>
      <c r="AI127" s="120">
        <v>11.9</v>
      </c>
      <c r="AM127" s="895"/>
      <c r="AN127" s="687"/>
      <c r="AO127" s="896"/>
      <c r="AP127" s="897"/>
      <c r="AQ127" s="898"/>
      <c r="AR127" s="897"/>
      <c r="AS127" s="898"/>
      <c r="AT127" s="897"/>
      <c r="AU127" s="898"/>
      <c r="AV127" s="897"/>
      <c r="AW127" s="898"/>
      <c r="AX127" s="897"/>
      <c r="AY127" s="898"/>
      <c r="AZ127" s="897"/>
      <c r="BA127" s="898"/>
      <c r="BB127" s="897"/>
      <c r="BC127" s="898"/>
      <c r="BD127" s="897"/>
      <c r="BE127" s="898"/>
      <c r="BF127" s="897"/>
      <c r="BG127" s="898"/>
      <c r="BH127" s="897"/>
      <c r="BI127" s="898"/>
      <c r="BJ127" s="899"/>
      <c r="BK127" s="900"/>
      <c r="BL127" s="899"/>
      <c r="BM127" s="900"/>
      <c r="BN127" s="899"/>
      <c r="BO127" s="900"/>
      <c r="BP127" s="899"/>
      <c r="BQ127" s="900"/>
      <c r="BR127" s="899"/>
      <c r="BS127" s="900"/>
      <c r="BT127" s="899"/>
      <c r="BU127" s="900"/>
      <c r="BV127" s="899"/>
      <c r="BW127" s="900"/>
      <c r="BX127" s="899"/>
      <c r="BY127" s="900"/>
      <c r="BZ127" s="899"/>
      <c r="CA127" s="900"/>
      <c r="CB127" s="899"/>
      <c r="CC127" s="900"/>
      <c r="CD127" s="901"/>
      <c r="CE127" s="902"/>
      <c r="CF127" s="901"/>
      <c r="CG127" s="902"/>
      <c r="CH127" s="901"/>
      <c r="CI127" s="902"/>
      <c r="CJ127" s="901"/>
      <c r="CK127" s="902"/>
      <c r="CL127" s="901"/>
      <c r="CM127" s="902"/>
      <c r="CN127" s="901"/>
      <c r="CO127" s="902"/>
      <c r="CP127" s="901"/>
      <c r="CQ127" s="902"/>
      <c r="CR127" s="901"/>
      <c r="CS127" s="902"/>
      <c r="CT127" s="901"/>
      <c r="CU127" s="902"/>
      <c r="CV127" s="901"/>
      <c r="CW127" s="902"/>
      <c r="CX127" s="901"/>
      <c r="CY127" s="902"/>
      <c r="CZ127" s="901"/>
      <c r="DA127" s="902"/>
      <c r="DB127" s="901"/>
      <c r="DC127" s="902"/>
      <c r="DD127" s="901"/>
      <c r="DE127" s="902"/>
      <c r="DF127" s="901"/>
      <c r="DG127" s="902"/>
      <c r="DH127" s="901"/>
      <c r="DI127" s="902"/>
      <c r="DJ127" s="901"/>
      <c r="DK127" s="902"/>
      <c r="DL127" s="901"/>
      <c r="DM127" s="902"/>
      <c r="DN127" s="901"/>
      <c r="DO127" s="902"/>
      <c r="DP127" s="901"/>
      <c r="DQ127" s="902"/>
      <c r="DR127" s="903"/>
      <c r="DS127" s="904"/>
      <c r="DT127" s="903"/>
      <c r="DU127" s="904"/>
      <c r="DV127" s="903"/>
      <c r="DW127" s="904"/>
      <c r="DX127" s="903"/>
      <c r="DY127" s="904"/>
      <c r="DZ127" s="903"/>
      <c r="EA127" s="904"/>
      <c r="EB127" s="903"/>
      <c r="EC127" s="904"/>
      <c r="ED127" s="903"/>
      <c r="EE127" s="904"/>
      <c r="EF127" s="903"/>
      <c r="EG127" s="904"/>
      <c r="EH127" s="903"/>
      <c r="EI127" s="904"/>
      <c r="EJ127" s="903"/>
      <c r="EK127" s="904"/>
      <c r="EL127" s="905"/>
      <c r="EM127" s="906"/>
      <c r="EN127" s="905"/>
      <c r="EO127" s="906"/>
      <c r="EP127" s="905"/>
      <c r="EQ127" s="906"/>
      <c r="ER127" s="905"/>
      <c r="ES127" s="906"/>
      <c r="ET127" s="905"/>
      <c r="EU127" s="906"/>
      <c r="EV127" s="905"/>
      <c r="EW127" s="906"/>
      <c r="EX127" s="905"/>
      <c r="EY127" s="906"/>
      <c r="EZ127" s="905"/>
      <c r="FA127" s="906"/>
      <c r="FB127" s="905"/>
      <c r="FC127" s="906"/>
      <c r="FD127" s="905"/>
      <c r="FE127" s="906"/>
    </row>
    <row r="128" spans="1:203" x14ac:dyDescent="0.25">
      <c r="A128" s="198" t="s">
        <v>2744</v>
      </c>
      <c r="B128" s="223" t="s">
        <v>2546</v>
      </c>
      <c r="C128" s="103">
        <v>5.6</v>
      </c>
      <c r="D128" s="200" t="e">
        <v>#N/A</v>
      </c>
      <c r="E128" s="200">
        <v>5.7</v>
      </c>
      <c r="F128" s="200" t="e">
        <v>#N/A</v>
      </c>
      <c r="G128" s="200">
        <v>5.2</v>
      </c>
      <c r="H128" s="200" t="e">
        <v>#N/A</v>
      </c>
      <c r="I128" s="200">
        <v>5.5</v>
      </c>
      <c r="J128" s="200" t="e">
        <v>#N/A</v>
      </c>
      <c r="K128" s="200">
        <v>4.9000000000000004</v>
      </c>
      <c r="L128" s="200" t="e">
        <v>#N/A</v>
      </c>
      <c r="M128" s="200">
        <v>3.9</v>
      </c>
      <c r="N128" s="200" t="e">
        <v>#N/A</v>
      </c>
      <c r="O128" s="200">
        <v>2.1</v>
      </c>
      <c r="P128" s="200" t="e">
        <v>#N/A</v>
      </c>
      <c r="Q128" s="200">
        <v>4</v>
      </c>
      <c r="R128" s="200" t="e">
        <v>#N/A</v>
      </c>
      <c r="S128" s="200">
        <v>-0.8</v>
      </c>
      <c r="T128" s="200" t="e">
        <v>#N/A</v>
      </c>
      <c r="U128" s="200">
        <v>1.1000000000000001</v>
      </c>
      <c r="V128" s="216" t="e">
        <v>#N/A</v>
      </c>
      <c r="X128" s="198" t="s">
        <v>2740</v>
      </c>
      <c r="Y128" s="101" t="s">
        <v>2546</v>
      </c>
      <c r="Z128" s="97">
        <v>5.6</v>
      </c>
      <c r="AA128" s="97">
        <v>5.7</v>
      </c>
      <c r="AB128" s="97">
        <v>5.2</v>
      </c>
      <c r="AC128" s="97">
        <v>5.5</v>
      </c>
      <c r="AD128" s="97">
        <v>4.9000000000000004</v>
      </c>
      <c r="AE128" s="97">
        <v>3.9</v>
      </c>
      <c r="AF128" s="97">
        <v>2.1</v>
      </c>
      <c r="AG128" s="97">
        <v>4</v>
      </c>
      <c r="AH128" s="97">
        <v>-0.8</v>
      </c>
      <c r="AI128" s="97">
        <v>1.1000000000000001</v>
      </c>
      <c r="AN128" s="687"/>
    </row>
    <row r="129" spans="1:162" x14ac:dyDescent="0.25">
      <c r="A129" s="198" t="s">
        <v>2746</v>
      </c>
      <c r="B129" s="224" t="s">
        <v>2547</v>
      </c>
      <c r="C129" s="108" t="e">
        <v>#N/A</v>
      </c>
      <c r="D129" s="201">
        <v>10.4</v>
      </c>
      <c r="E129" s="201" t="e">
        <v>#N/A</v>
      </c>
      <c r="F129" s="201">
        <v>13.9</v>
      </c>
      <c r="G129" s="201" t="e">
        <v>#N/A</v>
      </c>
      <c r="H129" s="201">
        <v>14.1</v>
      </c>
      <c r="I129" s="201" t="e">
        <v>#N/A</v>
      </c>
      <c r="J129" s="201">
        <v>14.2</v>
      </c>
      <c r="K129" s="201" t="e">
        <v>#N/A</v>
      </c>
      <c r="L129" s="201">
        <v>13.5</v>
      </c>
      <c r="M129" s="201" t="e">
        <v>#N/A</v>
      </c>
      <c r="N129" s="201">
        <v>13.5</v>
      </c>
      <c r="O129" s="201" t="e">
        <v>#N/A</v>
      </c>
      <c r="P129" s="201">
        <v>13.3</v>
      </c>
      <c r="Q129" s="201" t="e">
        <v>#N/A</v>
      </c>
      <c r="R129" s="201">
        <v>14.5</v>
      </c>
      <c r="S129" s="201" t="e">
        <v>#N/A</v>
      </c>
      <c r="T129" s="201">
        <v>19.399999999999999</v>
      </c>
      <c r="U129" s="201" t="e">
        <v>#N/A</v>
      </c>
      <c r="V129" s="217">
        <v>22.9</v>
      </c>
      <c r="X129" s="198" t="s">
        <v>2742</v>
      </c>
      <c r="Y129" s="102" t="s">
        <v>2547</v>
      </c>
      <c r="Z129" s="120">
        <v>10.4</v>
      </c>
      <c r="AA129" s="120">
        <v>13.9</v>
      </c>
      <c r="AB129" s="120">
        <v>14.1</v>
      </c>
      <c r="AC129" s="120">
        <v>14.2</v>
      </c>
      <c r="AD129" s="120">
        <v>13.5</v>
      </c>
      <c r="AE129" s="120">
        <v>13.5</v>
      </c>
      <c r="AF129" s="120">
        <v>13.3</v>
      </c>
      <c r="AG129" s="120">
        <v>14.5</v>
      </c>
      <c r="AH129" s="120">
        <v>19.399999999999999</v>
      </c>
      <c r="AI129" s="120">
        <v>22.9</v>
      </c>
      <c r="AN129" s="687"/>
      <c r="FF129" s="390"/>
    </row>
    <row r="130" spans="1:162" ht="13.8" thickBot="1" x14ac:dyDescent="0.3">
      <c r="A130" s="198" t="s">
        <v>2748</v>
      </c>
      <c r="B130" s="212" t="s">
        <v>2548</v>
      </c>
      <c r="C130" s="231">
        <v>13</v>
      </c>
      <c r="D130" s="123">
        <v>11</v>
      </c>
      <c r="E130" s="123">
        <v>8</v>
      </c>
      <c r="F130" s="123">
        <v>8</v>
      </c>
      <c r="G130" s="123">
        <v>7</v>
      </c>
      <c r="H130" s="123">
        <v>8</v>
      </c>
      <c r="I130" s="123">
        <v>8</v>
      </c>
      <c r="J130" s="123">
        <v>8</v>
      </c>
      <c r="K130" s="123">
        <v>9</v>
      </c>
      <c r="L130" s="123">
        <v>8</v>
      </c>
      <c r="M130" s="123">
        <v>9</v>
      </c>
      <c r="N130" s="123">
        <v>8</v>
      </c>
      <c r="O130" s="123">
        <v>5</v>
      </c>
      <c r="P130" s="123">
        <v>6</v>
      </c>
      <c r="Q130" s="123">
        <v>5</v>
      </c>
      <c r="R130" s="123">
        <v>5</v>
      </c>
      <c r="S130" s="123">
        <v>2</v>
      </c>
      <c r="T130" s="123">
        <v>6</v>
      </c>
      <c r="U130" s="123">
        <v>4</v>
      </c>
      <c r="V130" s="218">
        <v>4</v>
      </c>
      <c r="X130" s="198" t="s">
        <v>2749</v>
      </c>
      <c r="Y130" s="119" t="s">
        <v>2548</v>
      </c>
      <c r="Z130" s="196">
        <v>13</v>
      </c>
      <c r="AA130" s="196">
        <v>8</v>
      </c>
      <c r="AB130" s="196">
        <v>8</v>
      </c>
      <c r="AC130" s="196">
        <v>8</v>
      </c>
      <c r="AD130" s="196">
        <v>9</v>
      </c>
      <c r="AE130" s="196">
        <v>9</v>
      </c>
      <c r="AF130" s="196">
        <v>7</v>
      </c>
      <c r="AG130" s="196">
        <v>6</v>
      </c>
      <c r="AH130" s="196">
        <v>6</v>
      </c>
      <c r="AI130" s="196">
        <v>6</v>
      </c>
      <c r="AN130" s="687"/>
    </row>
    <row r="131" spans="1:162" ht="13.8" thickBot="1" x14ac:dyDescent="0.3">
      <c r="A131" s="198" t="s">
        <v>2751</v>
      </c>
      <c r="B131" s="225" t="s">
        <v>2549</v>
      </c>
      <c r="C131" s="232" t="s">
        <v>2618</v>
      </c>
      <c r="D131" s="210" t="s">
        <v>2618</v>
      </c>
      <c r="E131" s="210" t="s">
        <v>2618</v>
      </c>
      <c r="F131" s="210" t="s">
        <v>2618</v>
      </c>
      <c r="G131" s="210" t="s">
        <v>2618</v>
      </c>
      <c r="H131" s="210" t="s">
        <v>2618</v>
      </c>
      <c r="I131" s="210" t="s">
        <v>2618</v>
      </c>
      <c r="J131" s="210" t="s">
        <v>2618</v>
      </c>
      <c r="K131" s="210" t="s">
        <v>2618</v>
      </c>
      <c r="L131" s="210" t="s">
        <v>2618</v>
      </c>
      <c r="M131" s="210" t="s">
        <v>2618</v>
      </c>
      <c r="N131" s="210" t="s">
        <v>2618</v>
      </c>
      <c r="O131" s="210" t="s">
        <v>2618</v>
      </c>
      <c r="P131" s="210" t="s">
        <v>2618</v>
      </c>
      <c r="Q131" s="210" t="s">
        <v>2618</v>
      </c>
      <c r="R131" s="210" t="s">
        <v>2618</v>
      </c>
      <c r="S131" s="210" t="s">
        <v>2618</v>
      </c>
      <c r="T131" s="210" t="s">
        <v>2618</v>
      </c>
      <c r="U131" s="210" t="s">
        <v>2618</v>
      </c>
      <c r="V131" s="211" t="s">
        <v>2618</v>
      </c>
      <c r="X131" s="198" t="s">
        <v>2745</v>
      </c>
      <c r="Y131" s="98" t="s">
        <v>772</v>
      </c>
      <c r="Z131" s="121">
        <v>0</v>
      </c>
      <c r="AA131" s="121">
        <v>0</v>
      </c>
      <c r="AB131" s="121">
        <v>0</v>
      </c>
      <c r="AC131" s="121">
        <v>0</v>
      </c>
      <c r="AD131" s="121">
        <v>0</v>
      </c>
      <c r="AE131" s="121">
        <v>0</v>
      </c>
      <c r="AF131" s="121">
        <v>0</v>
      </c>
      <c r="AG131" s="121">
        <v>0</v>
      </c>
      <c r="AH131" s="121">
        <v>0</v>
      </c>
      <c r="AI131" s="121">
        <v>0</v>
      </c>
      <c r="AP131" s="1141">
        <v>1</v>
      </c>
      <c r="AQ131" s="1142">
        <v>2</v>
      </c>
      <c r="AR131" s="1142">
        <v>3</v>
      </c>
      <c r="AS131" s="1142">
        <v>4</v>
      </c>
      <c r="AT131" s="1142">
        <v>5</v>
      </c>
      <c r="AU131" s="1142">
        <v>6</v>
      </c>
      <c r="AV131" s="1142">
        <v>7</v>
      </c>
      <c r="AW131" s="1142">
        <v>8</v>
      </c>
      <c r="AX131" s="1142">
        <v>9</v>
      </c>
      <c r="AY131" s="1142">
        <v>10</v>
      </c>
      <c r="AZ131" s="1142">
        <v>11</v>
      </c>
      <c r="BA131" s="1142">
        <v>12</v>
      </c>
      <c r="BB131" s="1142">
        <v>13</v>
      </c>
      <c r="BC131" s="1142">
        <v>14</v>
      </c>
      <c r="BD131" s="1142">
        <v>15</v>
      </c>
      <c r="BE131" s="1142">
        <v>16</v>
      </c>
      <c r="BF131" s="1142">
        <v>17</v>
      </c>
      <c r="BG131" s="1142">
        <v>18</v>
      </c>
      <c r="BH131" s="1142">
        <v>19</v>
      </c>
      <c r="BI131" s="1143">
        <v>20</v>
      </c>
      <c r="BJ131" s="1141">
        <v>21</v>
      </c>
      <c r="BK131" s="1142">
        <v>22</v>
      </c>
      <c r="BL131" s="1142">
        <v>23</v>
      </c>
      <c r="BM131" s="1142">
        <v>24</v>
      </c>
      <c r="BN131" s="1142">
        <v>25</v>
      </c>
      <c r="BO131" s="1142">
        <v>26</v>
      </c>
      <c r="BP131" s="1142">
        <v>27</v>
      </c>
      <c r="BQ131" s="1142">
        <v>28</v>
      </c>
      <c r="BR131" s="1142">
        <v>29</v>
      </c>
      <c r="BS131" s="1142">
        <v>30</v>
      </c>
      <c r="BT131" s="1142">
        <v>31</v>
      </c>
      <c r="BU131" s="1142">
        <v>32</v>
      </c>
      <c r="BV131" s="1142">
        <v>33</v>
      </c>
      <c r="BW131" s="1142">
        <v>34</v>
      </c>
      <c r="BX131" s="1142">
        <v>35</v>
      </c>
      <c r="BY131" s="1142">
        <v>36</v>
      </c>
      <c r="BZ131" s="1142">
        <v>37</v>
      </c>
      <c r="CA131" s="1142">
        <v>38</v>
      </c>
      <c r="CB131" s="1142">
        <v>39</v>
      </c>
      <c r="CC131" s="1143">
        <v>40</v>
      </c>
    </row>
    <row r="132" spans="1:162" ht="15" x14ac:dyDescent="0.25">
      <c r="A132" s="198" t="s">
        <v>2753</v>
      </c>
      <c r="B132" s="226" t="s">
        <v>769</v>
      </c>
      <c r="C132" s="233" t="s">
        <v>2618</v>
      </c>
      <c r="D132" s="202" t="s">
        <v>2632</v>
      </c>
      <c r="E132" s="202" t="s">
        <v>2631</v>
      </c>
      <c r="F132" s="202" t="s">
        <v>2618</v>
      </c>
      <c r="G132" s="202" t="s">
        <v>2618</v>
      </c>
      <c r="H132" s="202" t="s">
        <v>2618</v>
      </c>
      <c r="I132" s="202" t="s">
        <v>2618</v>
      </c>
      <c r="J132" s="202" t="s">
        <v>2618</v>
      </c>
      <c r="K132" s="202" t="s">
        <v>2618</v>
      </c>
      <c r="L132" s="202" t="s">
        <v>2618</v>
      </c>
      <c r="M132" s="202" t="s">
        <v>2618</v>
      </c>
      <c r="N132" s="202" t="s">
        <v>2618</v>
      </c>
      <c r="O132" s="202" t="s">
        <v>2618</v>
      </c>
      <c r="P132" s="202" t="s">
        <v>2618</v>
      </c>
      <c r="Q132" s="202" t="s">
        <v>2618</v>
      </c>
      <c r="R132" s="202" t="s">
        <v>2618</v>
      </c>
      <c r="S132" s="202" t="s">
        <v>2618</v>
      </c>
      <c r="T132" s="202" t="s">
        <v>2618</v>
      </c>
      <c r="U132" s="202" t="s">
        <v>2618</v>
      </c>
      <c r="V132" s="203" t="s">
        <v>2618</v>
      </c>
      <c r="X132" s="198" t="s">
        <v>2747</v>
      </c>
      <c r="Y132" s="107" t="s">
        <v>769</v>
      </c>
      <c r="Z132" s="195" t="s">
        <v>2632</v>
      </c>
      <c r="AA132" s="195" t="s">
        <v>2631</v>
      </c>
      <c r="AB132" s="195" t="s">
        <v>2618</v>
      </c>
      <c r="AC132" s="195" t="s">
        <v>2618</v>
      </c>
      <c r="AD132" s="195" t="s">
        <v>2618</v>
      </c>
      <c r="AE132" s="195" t="s">
        <v>2618</v>
      </c>
      <c r="AF132" s="195" t="s">
        <v>2618</v>
      </c>
      <c r="AG132" s="195" t="s">
        <v>2618</v>
      </c>
      <c r="AH132" s="195" t="s">
        <v>2618</v>
      </c>
      <c r="AI132" s="195" t="s">
        <v>2618</v>
      </c>
      <c r="AP132" s="1137"/>
      <c r="AQ132" s="1138"/>
      <c r="AR132" s="1139" t="s">
        <v>2345</v>
      </c>
      <c r="AS132" s="1138"/>
      <c r="AT132" s="1138"/>
      <c r="AU132" s="1138"/>
      <c r="AV132" s="1138"/>
      <c r="AW132" s="1138"/>
      <c r="AX132" s="1138"/>
      <c r="AY132" s="1138"/>
      <c r="AZ132" s="1138"/>
      <c r="BA132" s="1138"/>
      <c r="BB132" s="1138"/>
      <c r="BC132" s="1138"/>
      <c r="BD132" s="1138"/>
      <c r="BE132" s="1138"/>
      <c r="BF132" s="1138"/>
      <c r="BG132" s="1138"/>
      <c r="BH132" s="1138"/>
      <c r="BI132" s="1140"/>
    </row>
    <row r="133" spans="1:162" x14ac:dyDescent="0.25">
      <c r="A133" s="198" t="s">
        <v>2754</v>
      </c>
      <c r="B133" s="226" t="s">
        <v>2551</v>
      </c>
      <c r="C133" s="234">
        <v>0</v>
      </c>
      <c r="D133" s="204">
        <v>3</v>
      </c>
      <c r="E133" s="204">
        <v>2</v>
      </c>
      <c r="F133" s="204">
        <v>0</v>
      </c>
      <c r="G133" s="204">
        <v>0</v>
      </c>
      <c r="H133" s="204">
        <v>0</v>
      </c>
      <c r="I133" s="204">
        <v>0</v>
      </c>
      <c r="J133" s="204">
        <v>0</v>
      </c>
      <c r="K133" s="204">
        <v>0</v>
      </c>
      <c r="L133" s="204">
        <v>0</v>
      </c>
      <c r="M133" s="204">
        <v>0</v>
      </c>
      <c r="N133" s="204">
        <v>0</v>
      </c>
      <c r="O133" s="204">
        <v>0</v>
      </c>
      <c r="P133" s="204">
        <v>0</v>
      </c>
      <c r="Q133" s="204">
        <v>0</v>
      </c>
      <c r="R133" s="204">
        <v>0</v>
      </c>
      <c r="S133" s="204">
        <v>0</v>
      </c>
      <c r="T133" s="204">
        <v>0</v>
      </c>
      <c r="U133" s="204">
        <v>0</v>
      </c>
      <c r="V133" s="205">
        <v>0</v>
      </c>
      <c r="X133" s="198" t="s">
        <v>2750</v>
      </c>
      <c r="Y133" s="91" t="s">
        <v>2551</v>
      </c>
      <c r="Z133" s="109">
        <v>3</v>
      </c>
      <c r="AA133" s="109">
        <v>2</v>
      </c>
      <c r="AB133" s="109">
        <v>0</v>
      </c>
      <c r="AC133" s="109">
        <v>0</v>
      </c>
      <c r="AD133" s="109">
        <v>0</v>
      </c>
      <c r="AE133" s="109">
        <v>0</v>
      </c>
      <c r="AF133" s="109">
        <v>0</v>
      </c>
      <c r="AG133" s="109">
        <v>0</v>
      </c>
      <c r="AH133" s="109">
        <v>0</v>
      </c>
      <c r="AI133" s="109">
        <v>0</v>
      </c>
      <c r="AN133" s="1"/>
      <c r="AO133" s="1"/>
      <c r="AP133" s="110">
        <v>3</v>
      </c>
      <c r="AQ133" s="110">
        <v>4</v>
      </c>
      <c r="AR133" s="110">
        <v>5</v>
      </c>
      <c r="AS133" s="110">
        <v>6</v>
      </c>
      <c r="AT133" s="110">
        <v>7</v>
      </c>
      <c r="AU133" s="110">
        <v>8</v>
      </c>
      <c r="AV133" s="110">
        <v>9</v>
      </c>
      <c r="AW133" s="110">
        <v>10</v>
      </c>
      <c r="AX133" s="110">
        <v>11</v>
      </c>
      <c r="AY133" s="110">
        <v>12</v>
      </c>
      <c r="AZ133" s="110">
        <v>13</v>
      </c>
      <c r="BA133" s="110">
        <v>14</v>
      </c>
      <c r="BB133" s="110">
        <v>15</v>
      </c>
      <c r="BC133" s="110">
        <v>16</v>
      </c>
      <c r="BD133" s="110">
        <v>17</v>
      </c>
      <c r="BE133" s="110">
        <v>18</v>
      </c>
      <c r="BF133" s="110">
        <v>19</v>
      </c>
      <c r="BG133" s="110">
        <v>20</v>
      </c>
      <c r="BH133" s="110">
        <v>21</v>
      </c>
      <c r="BI133" s="110">
        <v>22</v>
      </c>
      <c r="BJ133" s="60"/>
      <c r="BK133" s="516"/>
      <c r="BL133" s="519" t="s">
        <v>771</v>
      </c>
      <c r="BM133" s="516"/>
      <c r="BN133" s="516"/>
      <c r="BO133" s="516"/>
      <c r="BP133" s="516"/>
      <c r="BQ133" s="516"/>
      <c r="BR133" s="516"/>
      <c r="BS133" s="516"/>
      <c r="BT133" s="516"/>
      <c r="BU133" s="516"/>
      <c r="BV133" s="516"/>
      <c r="BW133" s="516"/>
      <c r="BX133" s="516"/>
      <c r="BY133" s="516"/>
      <c r="BZ133" s="516"/>
      <c r="CA133" s="516"/>
      <c r="CB133" s="516"/>
      <c r="CC133" s="6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</row>
    <row r="134" spans="1:162" ht="17.399999999999999" x14ac:dyDescent="0.25">
      <c r="A134" s="198" t="s">
        <v>2755</v>
      </c>
      <c r="B134" s="227" t="s">
        <v>884</v>
      </c>
      <c r="C134" s="235">
        <v>1005</v>
      </c>
      <c r="D134" s="206">
        <v>1004.8499999999999</v>
      </c>
      <c r="E134" s="206">
        <v>1004.8</v>
      </c>
      <c r="F134" s="206">
        <v>1005.95</v>
      </c>
      <c r="G134" s="206">
        <v>1006.55</v>
      </c>
      <c r="H134" s="206">
        <v>1007.1500000000001</v>
      </c>
      <c r="I134" s="206">
        <v>1007.4</v>
      </c>
      <c r="J134" s="206">
        <v>1008.35</v>
      </c>
      <c r="K134" s="206">
        <v>1008.8</v>
      </c>
      <c r="L134" s="206">
        <v>1010.75</v>
      </c>
      <c r="M134" s="206">
        <v>1011.65</v>
      </c>
      <c r="N134" s="206">
        <v>1011.8</v>
      </c>
      <c r="O134" s="206">
        <v>1012.1</v>
      </c>
      <c r="P134" s="206">
        <v>1012.5</v>
      </c>
      <c r="Q134" s="206">
        <v>1013.5</v>
      </c>
      <c r="R134" s="206">
        <v>1012.95</v>
      </c>
      <c r="S134" s="206">
        <v>1011.1500000000001</v>
      </c>
      <c r="T134" s="206">
        <v>1007.5</v>
      </c>
      <c r="U134" s="206">
        <v>1004.15</v>
      </c>
      <c r="V134" s="207">
        <v>1001.55</v>
      </c>
      <c r="X134" s="198" t="s">
        <v>2752</v>
      </c>
      <c r="Y134" s="238" t="s">
        <v>705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>
        <v>0</v>
      </c>
      <c r="AN134" s="526"/>
      <c r="AO134" s="527" t="s">
        <v>2344</v>
      </c>
      <c r="AP134" s="528" t="str">
        <f t="shared" ref="AP134:BJ135" si="242">AP4</f>
        <v>Пн 05.авг</v>
      </c>
      <c r="AQ134" s="61"/>
      <c r="AR134" s="515" t="str">
        <f t="shared" si="242"/>
        <v>Вт 06.авг</v>
      </c>
      <c r="AS134" s="61"/>
      <c r="AT134" s="515" t="str">
        <f t="shared" si="242"/>
        <v>Ср 07.авг</v>
      </c>
      <c r="AU134" s="61"/>
      <c r="AV134" s="529" t="str">
        <f t="shared" si="242"/>
        <v>Чт 08.авг</v>
      </c>
      <c r="AW134" s="115"/>
      <c r="AX134" s="529" t="str">
        <f t="shared" si="242"/>
        <v>Пт 09.авг</v>
      </c>
      <c r="AY134" s="115"/>
      <c r="AZ134" s="529" t="str">
        <f t="shared" si="242"/>
        <v>Сб 10.авг</v>
      </c>
      <c r="BA134" s="115"/>
      <c r="BB134" s="530" t="str">
        <f t="shared" si="242"/>
        <v>Вс 11.авг</v>
      </c>
      <c r="BC134" s="518"/>
      <c r="BD134" s="530" t="str">
        <f t="shared" si="242"/>
        <v>Пн 12.авг</v>
      </c>
      <c r="BE134" s="518"/>
      <c r="BF134" s="530" t="str">
        <f t="shared" si="242"/>
        <v>Вт 13.авг</v>
      </c>
      <c r="BG134" s="518"/>
      <c r="BH134" s="530" t="str">
        <f t="shared" si="242"/>
        <v>Ср 14.авг</v>
      </c>
      <c r="BI134" s="518"/>
      <c r="BJ134" s="528" t="str">
        <f>BJ4</f>
        <v>Пн 05.авг</v>
      </c>
      <c r="BK134" s="61"/>
      <c r="BL134" s="515" t="str">
        <f t="shared" ref="BL134:CB134" si="243">BL4</f>
        <v>Вт 06.авг</v>
      </c>
      <c r="BM134" s="61"/>
      <c r="BN134" s="515" t="str">
        <f t="shared" si="243"/>
        <v>Ср 07.авг</v>
      </c>
      <c r="BO134" s="61"/>
      <c r="BP134" s="529" t="str">
        <f t="shared" si="243"/>
        <v>Чт 08.авг</v>
      </c>
      <c r="BQ134" s="115"/>
      <c r="BR134" s="529" t="str">
        <f t="shared" si="243"/>
        <v>Пт 09.авг</v>
      </c>
      <c r="BS134" s="115"/>
      <c r="BT134" s="529" t="str">
        <f t="shared" si="243"/>
        <v>Сб 10.авг</v>
      </c>
      <c r="BU134" s="115"/>
      <c r="BV134" s="530" t="str">
        <f t="shared" si="243"/>
        <v>Вс 11.авг</v>
      </c>
      <c r="BW134" s="518"/>
      <c r="BX134" s="530" t="str">
        <f t="shared" si="243"/>
        <v>Пн 12.авг</v>
      </c>
      <c r="BY134" s="518"/>
      <c r="BZ134" s="530" t="str">
        <f t="shared" si="243"/>
        <v>Вт 13.авг</v>
      </c>
      <c r="CA134" s="518"/>
      <c r="CB134" s="530" t="str">
        <f t="shared" si="243"/>
        <v>Ср 14.авг</v>
      </c>
      <c r="CC134" s="518"/>
    </row>
    <row r="135" spans="1:162" x14ac:dyDescent="0.25">
      <c r="A135" s="198" t="s">
        <v>2756</v>
      </c>
      <c r="B135" s="228" t="s">
        <v>770</v>
      </c>
      <c r="C135" s="236" t="s">
        <v>1191</v>
      </c>
      <c r="D135" s="208" t="s">
        <v>2647</v>
      </c>
      <c r="E135" s="208" t="s">
        <v>2761</v>
      </c>
      <c r="F135" s="208" t="s">
        <v>2761</v>
      </c>
      <c r="G135" s="208" t="s">
        <v>2683</v>
      </c>
      <c r="H135" s="208" t="s">
        <v>2761</v>
      </c>
      <c r="I135" s="208" t="s">
        <v>2761</v>
      </c>
      <c r="J135" s="208" t="s">
        <v>2647</v>
      </c>
      <c r="K135" s="208" t="s">
        <v>2647</v>
      </c>
      <c r="L135" s="208" t="s">
        <v>2647</v>
      </c>
      <c r="M135" s="208" t="s">
        <v>2765</v>
      </c>
      <c r="N135" s="208" t="s">
        <v>2647</v>
      </c>
      <c r="O135" s="208" t="s">
        <v>2768</v>
      </c>
      <c r="P135" s="208" t="s">
        <v>2732</v>
      </c>
      <c r="Q135" s="208" t="s">
        <v>2768</v>
      </c>
      <c r="R135" s="208" t="s">
        <v>2650</v>
      </c>
      <c r="S135" s="208" t="s">
        <v>2682</v>
      </c>
      <c r="T135" s="208" t="s">
        <v>2650</v>
      </c>
      <c r="U135" s="208" t="s">
        <v>2649</v>
      </c>
      <c r="V135" s="209" t="s">
        <v>2732</v>
      </c>
      <c r="X135" s="369" t="s">
        <v>999</v>
      </c>
      <c r="Y135" s="370" t="s">
        <v>772</v>
      </c>
      <c r="Z135" s="371">
        <v>0</v>
      </c>
      <c r="AA135" s="372">
        <v>0</v>
      </c>
      <c r="AB135" s="372">
        <v>0</v>
      </c>
      <c r="AC135" s="372">
        <v>0</v>
      </c>
      <c r="AD135" s="372">
        <v>0</v>
      </c>
      <c r="AE135" s="372">
        <v>0</v>
      </c>
      <c r="AF135" s="372">
        <v>0</v>
      </c>
      <c r="AG135" s="372">
        <v>0</v>
      </c>
      <c r="AH135" s="372">
        <v>0</v>
      </c>
      <c r="AI135" s="373">
        <v>0</v>
      </c>
      <c r="AN135" s="533"/>
      <c r="AO135" s="534"/>
      <c r="AP135" s="535" t="str">
        <f t="shared" si="242"/>
        <v>н</v>
      </c>
      <c r="AQ135" s="536" t="str">
        <f t="shared" si="242"/>
        <v>д</v>
      </c>
      <c r="AR135" s="535" t="str">
        <f t="shared" si="242"/>
        <v>н</v>
      </c>
      <c r="AS135" s="536" t="str">
        <f t="shared" si="242"/>
        <v>д</v>
      </c>
      <c r="AT135" s="535" t="str">
        <f t="shared" si="242"/>
        <v>н</v>
      </c>
      <c r="AU135" s="536" t="str">
        <f t="shared" si="242"/>
        <v>д</v>
      </c>
      <c r="AV135" s="535" t="str">
        <f t="shared" si="242"/>
        <v>н</v>
      </c>
      <c r="AW135" s="536" t="str">
        <f t="shared" si="242"/>
        <v>д</v>
      </c>
      <c r="AX135" s="535" t="str">
        <f t="shared" si="242"/>
        <v>н</v>
      </c>
      <c r="AY135" s="536" t="str">
        <f t="shared" si="242"/>
        <v>д</v>
      </c>
      <c r="AZ135" s="535" t="str">
        <f t="shared" si="242"/>
        <v>н</v>
      </c>
      <c r="BA135" s="536" t="str">
        <f t="shared" si="242"/>
        <v>д</v>
      </c>
      <c r="BB135" s="535" t="str">
        <f t="shared" si="242"/>
        <v>н</v>
      </c>
      <c r="BC135" s="536" t="str">
        <f t="shared" si="242"/>
        <v>д</v>
      </c>
      <c r="BD135" s="535" t="str">
        <f t="shared" si="242"/>
        <v>н</v>
      </c>
      <c r="BE135" s="536" t="str">
        <f t="shared" si="242"/>
        <v>д</v>
      </c>
      <c r="BF135" s="535" t="str">
        <f t="shared" si="242"/>
        <v>н</v>
      </c>
      <c r="BG135" s="536" t="str">
        <f t="shared" si="242"/>
        <v>д</v>
      </c>
      <c r="BH135" s="535" t="str">
        <f t="shared" si="242"/>
        <v>н</v>
      </c>
      <c r="BI135" s="536" t="str">
        <f>BI5</f>
        <v>д</v>
      </c>
      <c r="BJ135" s="535" t="str">
        <f t="shared" si="242"/>
        <v>н</v>
      </c>
      <c r="BK135" s="536" t="str">
        <f t="shared" ref="BK135:CB135" si="244">BK5</f>
        <v>д</v>
      </c>
      <c r="BL135" s="535" t="str">
        <f t="shared" si="244"/>
        <v>н</v>
      </c>
      <c r="BM135" s="536" t="str">
        <f t="shared" si="244"/>
        <v>д</v>
      </c>
      <c r="BN135" s="535" t="str">
        <f t="shared" si="244"/>
        <v>н</v>
      </c>
      <c r="BO135" s="536" t="str">
        <f t="shared" si="244"/>
        <v>д</v>
      </c>
      <c r="BP135" s="535" t="str">
        <f t="shared" si="244"/>
        <v>н</v>
      </c>
      <c r="BQ135" s="536" t="str">
        <f t="shared" si="244"/>
        <v>д</v>
      </c>
      <c r="BR135" s="535" t="str">
        <f t="shared" si="244"/>
        <v>н</v>
      </c>
      <c r="BS135" s="536" t="str">
        <f t="shared" si="244"/>
        <v>д</v>
      </c>
      <c r="BT135" s="535" t="str">
        <f t="shared" si="244"/>
        <v>н</v>
      </c>
      <c r="BU135" s="536" t="str">
        <f t="shared" si="244"/>
        <v>д</v>
      </c>
      <c r="BV135" s="535" t="str">
        <f t="shared" si="244"/>
        <v>н</v>
      </c>
      <c r="BW135" s="536" t="str">
        <f t="shared" si="244"/>
        <v>д</v>
      </c>
      <c r="BX135" s="535" t="str">
        <f t="shared" si="244"/>
        <v>н</v>
      </c>
      <c r="BY135" s="536" t="str">
        <f t="shared" si="244"/>
        <v>д</v>
      </c>
      <c r="BZ135" s="535" t="str">
        <f t="shared" si="244"/>
        <v>н</v>
      </c>
      <c r="CA135" s="536" t="str">
        <f t="shared" si="244"/>
        <v>д</v>
      </c>
      <c r="CB135" s="535" t="str">
        <f t="shared" si="244"/>
        <v>н</v>
      </c>
      <c r="CC135" s="536" t="str">
        <f>CC5</f>
        <v>д</v>
      </c>
    </row>
    <row r="136" spans="1:162" x14ac:dyDescent="0.25">
      <c r="A136" s="198" t="s">
        <v>2771</v>
      </c>
      <c r="B136" s="229" t="s">
        <v>705</v>
      </c>
      <c r="C136" s="237">
        <v>0</v>
      </c>
      <c r="D136" s="213">
        <v>0</v>
      </c>
      <c r="E136" s="213">
        <v>0</v>
      </c>
      <c r="F136" s="213">
        <v>0</v>
      </c>
      <c r="G136" s="213">
        <v>0</v>
      </c>
      <c r="H136" s="213">
        <v>0</v>
      </c>
      <c r="I136" s="213">
        <v>0</v>
      </c>
      <c r="J136" s="213">
        <v>0</v>
      </c>
      <c r="K136" s="213">
        <v>0</v>
      </c>
      <c r="L136" s="213">
        <v>0</v>
      </c>
      <c r="M136" s="213">
        <v>0</v>
      </c>
      <c r="N136" s="213">
        <v>0</v>
      </c>
      <c r="O136" s="213">
        <v>0</v>
      </c>
      <c r="P136" s="213">
        <v>0</v>
      </c>
      <c r="Q136" s="213">
        <v>0</v>
      </c>
      <c r="R136" s="213">
        <v>0</v>
      </c>
      <c r="S136" s="213">
        <v>0</v>
      </c>
      <c r="T136" s="213">
        <v>0</v>
      </c>
      <c r="U136" s="213">
        <v>0</v>
      </c>
      <c r="V136" s="214">
        <v>0</v>
      </c>
      <c r="X136" s="369" t="s">
        <v>2154</v>
      </c>
      <c r="Y136" s="374" t="s">
        <v>1173</v>
      </c>
      <c r="Z136" s="375">
        <v>0</v>
      </c>
      <c r="AA136" s="376">
        <v>0</v>
      </c>
      <c r="AB136" s="376">
        <v>0</v>
      </c>
      <c r="AC136" s="376">
        <v>0</v>
      </c>
      <c r="AD136" s="376">
        <v>0</v>
      </c>
      <c r="AE136" s="376">
        <v>0</v>
      </c>
      <c r="AF136" s="376">
        <v>0</v>
      </c>
      <c r="AG136" s="376">
        <v>0</v>
      </c>
      <c r="AH136" s="376">
        <v>0</v>
      </c>
      <c r="AI136" s="377">
        <v>0</v>
      </c>
      <c r="AM136" s="6">
        <v>4</v>
      </c>
      <c r="AN136" s="91">
        <f t="shared" ref="AN136:AO155" si="245">AN6</f>
        <v>1</v>
      </c>
      <c r="AO136" s="117" t="str">
        <f t="shared" si="245"/>
        <v>Бологое</v>
      </c>
      <c r="AP136" s="324" t="str">
        <f t="shared" ref="AP136:BI136" si="246" xml:space="preserve">   CHOOSE(VLOOKUP(25&amp;$AO136,$A$6:$V$30000,AP$133,0)+1,"-","+","++")</f>
        <v>-</v>
      </c>
      <c r="AQ136" s="551" t="str">
        <f t="shared" si="246"/>
        <v>-</v>
      </c>
      <c r="AR136" s="551" t="str">
        <f t="shared" si="246"/>
        <v>-</v>
      </c>
      <c r="AS136" s="551" t="str">
        <f t="shared" si="246"/>
        <v>-</v>
      </c>
      <c r="AT136" s="551" t="str">
        <f t="shared" si="246"/>
        <v>-</v>
      </c>
      <c r="AU136" s="551" t="str">
        <f t="shared" si="246"/>
        <v>-</v>
      </c>
      <c r="AV136" s="551" t="str">
        <f t="shared" si="246"/>
        <v>-</v>
      </c>
      <c r="AW136" s="551" t="str">
        <f t="shared" si="246"/>
        <v>-</v>
      </c>
      <c r="AX136" s="551" t="str">
        <f t="shared" si="246"/>
        <v>-</v>
      </c>
      <c r="AY136" s="551" t="str">
        <f t="shared" si="246"/>
        <v>-</v>
      </c>
      <c r="AZ136" s="551" t="str">
        <f t="shared" si="246"/>
        <v>-</v>
      </c>
      <c r="BA136" s="551" t="str">
        <f t="shared" si="246"/>
        <v>-</v>
      </c>
      <c r="BB136" s="551" t="str">
        <f t="shared" si="246"/>
        <v>-</v>
      </c>
      <c r="BC136" s="551" t="str">
        <f t="shared" si="246"/>
        <v>-</v>
      </c>
      <c r="BD136" s="551" t="str">
        <f t="shared" si="246"/>
        <v>-</v>
      </c>
      <c r="BE136" s="551" t="str">
        <f t="shared" si="246"/>
        <v>-</v>
      </c>
      <c r="BF136" s="551" t="str">
        <f t="shared" si="246"/>
        <v>-</v>
      </c>
      <c r="BG136" s="551" t="str">
        <f t="shared" si="246"/>
        <v>-</v>
      </c>
      <c r="BH136" s="551" t="str">
        <f t="shared" si="246"/>
        <v>-</v>
      </c>
      <c r="BI136" s="551" t="str">
        <f t="shared" si="246"/>
        <v>-</v>
      </c>
      <c r="BJ136" s="629" t="str">
        <f t="shared" ref="BJ136:CC136" si="247">CHOOSE(VLOOKUP(22&amp;$AO136,$A$6:$V$30000,AP$133,0)+1,"-","+")</f>
        <v>-</v>
      </c>
      <c r="BK136" s="629" t="str">
        <f t="shared" si="247"/>
        <v>-</v>
      </c>
      <c r="BL136" s="629" t="str">
        <f t="shared" si="247"/>
        <v>-</v>
      </c>
      <c r="BM136" s="629" t="str">
        <f t="shared" si="247"/>
        <v>-</v>
      </c>
      <c r="BN136" s="629" t="str">
        <f t="shared" si="247"/>
        <v>-</v>
      </c>
      <c r="BO136" s="629" t="str">
        <f t="shared" si="247"/>
        <v>-</v>
      </c>
      <c r="BP136" s="629" t="str">
        <f t="shared" si="247"/>
        <v>-</v>
      </c>
      <c r="BQ136" s="629" t="str">
        <f t="shared" si="247"/>
        <v>-</v>
      </c>
      <c r="BR136" s="629" t="str">
        <f t="shared" si="247"/>
        <v>-</v>
      </c>
      <c r="BS136" s="629" t="str">
        <f t="shared" si="247"/>
        <v>-</v>
      </c>
      <c r="BT136" s="629" t="str">
        <f t="shared" si="247"/>
        <v>-</v>
      </c>
      <c r="BU136" s="629" t="str">
        <f t="shared" si="247"/>
        <v>-</v>
      </c>
      <c r="BV136" s="629" t="str">
        <f t="shared" si="247"/>
        <v>-</v>
      </c>
      <c r="BW136" s="629" t="str">
        <f t="shared" si="247"/>
        <v>-</v>
      </c>
      <c r="BX136" s="629" t="str">
        <f t="shared" si="247"/>
        <v>-</v>
      </c>
      <c r="BY136" s="629" t="str">
        <f t="shared" si="247"/>
        <v>+</v>
      </c>
      <c r="BZ136" s="629" t="str">
        <f t="shared" si="247"/>
        <v>-</v>
      </c>
      <c r="CA136" s="629" t="str">
        <f t="shared" si="247"/>
        <v>+</v>
      </c>
      <c r="CB136" s="629" t="str">
        <f t="shared" si="247"/>
        <v>-</v>
      </c>
      <c r="CC136" s="629" t="str">
        <f t="shared" si="247"/>
        <v>-</v>
      </c>
    </row>
    <row r="137" spans="1:162" x14ac:dyDescent="0.25">
      <c r="A137" s="198" t="s">
        <v>999</v>
      </c>
      <c r="B137" s="229" t="s">
        <v>772</v>
      </c>
      <c r="C137" s="237">
        <v>0</v>
      </c>
      <c r="D137" s="213">
        <v>0</v>
      </c>
      <c r="E137" s="213">
        <v>0</v>
      </c>
      <c r="F137" s="213">
        <v>0</v>
      </c>
      <c r="G137" s="213">
        <v>0</v>
      </c>
      <c r="H137" s="213">
        <v>0</v>
      </c>
      <c r="I137" s="213">
        <v>0</v>
      </c>
      <c r="J137" s="213">
        <v>0</v>
      </c>
      <c r="K137" s="213">
        <v>0</v>
      </c>
      <c r="L137" s="213">
        <v>0</v>
      </c>
      <c r="M137" s="213">
        <v>0</v>
      </c>
      <c r="N137" s="213">
        <v>0</v>
      </c>
      <c r="O137" s="213">
        <v>0</v>
      </c>
      <c r="P137" s="213">
        <v>0</v>
      </c>
      <c r="Q137" s="213">
        <v>0</v>
      </c>
      <c r="R137" s="213">
        <v>0</v>
      </c>
      <c r="S137" s="213">
        <v>0</v>
      </c>
      <c r="T137" s="213">
        <v>0</v>
      </c>
      <c r="U137" s="213">
        <v>0</v>
      </c>
      <c r="V137" s="214">
        <v>0</v>
      </c>
      <c r="X137" s="369" t="s">
        <v>2155</v>
      </c>
      <c r="Y137" s="374" t="s">
        <v>1175</v>
      </c>
      <c r="Z137" s="375">
        <v>0</v>
      </c>
      <c r="AA137" s="376">
        <v>0</v>
      </c>
      <c r="AB137" s="376">
        <v>0</v>
      </c>
      <c r="AC137" s="376">
        <v>0</v>
      </c>
      <c r="AD137" s="376">
        <v>0</v>
      </c>
      <c r="AE137" s="376">
        <v>0</v>
      </c>
      <c r="AF137" s="376">
        <v>0</v>
      </c>
      <c r="AG137" s="376">
        <v>0</v>
      </c>
      <c r="AH137" s="376">
        <v>0</v>
      </c>
      <c r="AI137" s="377">
        <v>0</v>
      </c>
      <c r="AM137" s="6">
        <v>5</v>
      </c>
      <c r="AN137" s="91">
        <f t="shared" si="245"/>
        <v>2</v>
      </c>
      <c r="AO137" s="117" t="str">
        <f t="shared" si="245"/>
        <v>Псков</v>
      </c>
      <c r="AP137" s="326" t="str">
        <f t="shared" ref="AP137:BE152" si="248" xml:space="preserve">   CHOOSE(VLOOKUP(25&amp;$AO137,$A$6:$V$30000,AP$133,0)+1,"-","+","++")</f>
        <v>-</v>
      </c>
      <c r="AQ137" s="701" t="str">
        <f t="shared" si="248"/>
        <v>-</v>
      </c>
      <c r="AR137" s="701" t="str">
        <f t="shared" si="248"/>
        <v>-</v>
      </c>
      <c r="AS137" s="701" t="str">
        <f t="shared" si="248"/>
        <v>-</v>
      </c>
      <c r="AT137" s="701" t="str">
        <f t="shared" si="248"/>
        <v>-</v>
      </c>
      <c r="AU137" s="701" t="str">
        <f t="shared" si="248"/>
        <v>-</v>
      </c>
      <c r="AV137" s="701" t="str">
        <f t="shared" si="248"/>
        <v>-</v>
      </c>
      <c r="AW137" s="701" t="str">
        <f t="shared" si="248"/>
        <v>-</v>
      </c>
      <c r="AX137" s="701" t="str">
        <f t="shared" si="248"/>
        <v>-</v>
      </c>
      <c r="AY137" s="701" t="str">
        <f t="shared" si="248"/>
        <v>-</v>
      </c>
      <c r="AZ137" s="701" t="str">
        <f t="shared" si="248"/>
        <v>-</v>
      </c>
      <c r="BA137" s="701" t="str">
        <f t="shared" si="248"/>
        <v>-</v>
      </c>
      <c r="BB137" s="701" t="str">
        <f t="shared" si="248"/>
        <v>-</v>
      </c>
      <c r="BC137" s="701" t="str">
        <f t="shared" si="248"/>
        <v>-</v>
      </c>
      <c r="BD137" s="701" t="str">
        <f t="shared" si="248"/>
        <v>-</v>
      </c>
      <c r="BE137" s="701" t="str">
        <f t="shared" si="248"/>
        <v>-</v>
      </c>
      <c r="BF137" s="701" t="str">
        <f t="shared" ref="BF137:BI152" si="249" xml:space="preserve">   CHOOSE(VLOOKUP(25&amp;$AO137,$A$6:$V$30000,BF$133,0)+1,"-","+","++")</f>
        <v>-</v>
      </c>
      <c r="BG137" s="701" t="str">
        <f t="shared" si="249"/>
        <v>-</v>
      </c>
      <c r="BH137" s="701" t="str">
        <f t="shared" si="249"/>
        <v>-</v>
      </c>
      <c r="BI137" s="701" t="str">
        <f t="shared" si="249"/>
        <v>-</v>
      </c>
      <c r="BJ137" s="630" t="str">
        <f t="shared" ref="BJ137:BJ149" si="250">CHOOSE(VLOOKUP(22&amp;$AO137,$A$6:$V$30000,AP$133,0)+1,"-","+")</f>
        <v>-</v>
      </c>
      <c r="BK137" s="630" t="str">
        <f t="shared" ref="BK137:BK149" si="251">CHOOSE(VLOOKUP(22&amp;$AO137,$A$6:$V$30000,AQ$133,0)+1,"-","+")</f>
        <v>-</v>
      </c>
      <c r="BL137" s="630" t="str">
        <f t="shared" ref="BL137:BL149" si="252">CHOOSE(VLOOKUP(22&amp;$AO137,$A$6:$V$30000,AR$133,0)+1,"-","+")</f>
        <v>-</v>
      </c>
      <c r="BM137" s="630" t="str">
        <f t="shared" ref="BM137:BM149" si="253">CHOOSE(VLOOKUP(22&amp;$AO137,$A$6:$V$30000,AS$133,0)+1,"-","+")</f>
        <v>-</v>
      </c>
      <c r="BN137" s="630" t="str">
        <f t="shared" ref="BN137:BN149" si="254">CHOOSE(VLOOKUP(22&amp;$AO137,$A$6:$V$30000,AT$133,0)+1,"-","+")</f>
        <v>-</v>
      </c>
      <c r="BO137" s="630" t="str">
        <f t="shared" ref="BO137:BO149" si="255">CHOOSE(VLOOKUP(22&amp;$AO137,$A$6:$V$30000,AU$133,0)+1,"-","+")</f>
        <v>+</v>
      </c>
      <c r="BP137" s="630" t="str">
        <f t="shared" ref="BP137:BP149" si="256">CHOOSE(VLOOKUP(22&amp;$AO137,$A$6:$V$30000,AV$133,0)+1,"-","+")</f>
        <v>-</v>
      </c>
      <c r="BQ137" s="630" t="str">
        <f t="shared" ref="BQ137:BQ149" si="257">CHOOSE(VLOOKUP(22&amp;$AO137,$A$6:$V$30000,AW$133,0)+1,"-","+")</f>
        <v>+</v>
      </c>
      <c r="BR137" s="630" t="str">
        <f t="shared" ref="BR137:BR149" si="258">CHOOSE(VLOOKUP(22&amp;$AO137,$A$6:$V$30000,AX$133,0)+1,"-","+")</f>
        <v>-</v>
      </c>
      <c r="BS137" s="630" t="str">
        <f t="shared" ref="BS137:BS149" si="259">CHOOSE(VLOOKUP(22&amp;$AO137,$A$6:$V$30000,AY$133,0)+1,"-","+")</f>
        <v>-</v>
      </c>
      <c r="BT137" s="630" t="str">
        <f t="shared" ref="BT137:BT149" si="260">CHOOSE(VLOOKUP(22&amp;$AO137,$A$6:$V$30000,AZ$133,0)+1,"-","+")</f>
        <v>-</v>
      </c>
      <c r="BU137" s="630" t="str">
        <f t="shared" ref="BU137:BU149" si="261">CHOOSE(VLOOKUP(22&amp;$AO137,$A$6:$V$30000,BA$133,0)+1,"-","+")</f>
        <v>+</v>
      </c>
      <c r="BV137" s="630" t="str">
        <f t="shared" ref="BV137:BV149" si="262">CHOOSE(VLOOKUP(22&amp;$AO137,$A$6:$V$30000,BB$133,0)+1,"-","+")</f>
        <v>-</v>
      </c>
      <c r="BW137" s="630" t="str">
        <f t="shared" ref="BW137:BW149" si="263">CHOOSE(VLOOKUP(22&amp;$AO137,$A$6:$V$30000,BC$133,0)+1,"-","+")</f>
        <v>+</v>
      </c>
      <c r="BX137" s="630" t="str">
        <f t="shared" ref="BX137:BX149" si="264">CHOOSE(VLOOKUP(22&amp;$AO137,$A$6:$V$30000,BD$133,0)+1,"-","+")</f>
        <v>-</v>
      </c>
      <c r="BY137" s="630" t="str">
        <f t="shared" ref="BY137:BY149" si="265">CHOOSE(VLOOKUP(22&amp;$AO137,$A$6:$V$30000,BE$133,0)+1,"-","+")</f>
        <v>-</v>
      </c>
      <c r="BZ137" s="630" t="str">
        <f t="shared" ref="BZ137:BZ149" si="266">CHOOSE(VLOOKUP(22&amp;$AO137,$A$6:$V$30000,BF$133,0)+1,"-","+")</f>
        <v>-</v>
      </c>
      <c r="CA137" s="630" t="str">
        <f t="shared" ref="CA137:CA149" si="267">CHOOSE(VLOOKUP(22&amp;$AO137,$A$6:$V$30000,BG$133,0)+1,"-","+")</f>
        <v>-</v>
      </c>
      <c r="CB137" s="630" t="str">
        <f t="shared" ref="CB137:CB149" si="268">CHOOSE(VLOOKUP(22&amp;$AO137,$A$6:$V$30000,BH$133,0)+1,"-","+")</f>
        <v>-</v>
      </c>
      <c r="CC137" s="630" t="str">
        <f t="shared" ref="CC137:CC149" si="269">CHOOSE(VLOOKUP(22&amp;$AO137,$A$6:$V$30000,BI$133,0)+1,"-","+")</f>
        <v>-</v>
      </c>
    </row>
    <row r="138" spans="1:162" x14ac:dyDescent="0.25">
      <c r="A138" s="198" t="s">
        <v>2154</v>
      </c>
      <c r="B138" s="229" t="s">
        <v>1173</v>
      </c>
      <c r="C138" s="237">
        <v>0</v>
      </c>
      <c r="D138" s="213">
        <v>0</v>
      </c>
      <c r="E138" s="213">
        <v>0</v>
      </c>
      <c r="F138" s="213">
        <v>0</v>
      </c>
      <c r="G138" s="213">
        <v>0</v>
      </c>
      <c r="H138" s="213">
        <v>0</v>
      </c>
      <c r="I138" s="213">
        <v>0</v>
      </c>
      <c r="J138" s="213">
        <v>0</v>
      </c>
      <c r="K138" s="213">
        <v>0</v>
      </c>
      <c r="L138" s="213">
        <v>0</v>
      </c>
      <c r="M138" s="213">
        <v>0</v>
      </c>
      <c r="N138" s="213">
        <v>0</v>
      </c>
      <c r="O138" s="213">
        <v>0</v>
      </c>
      <c r="P138" s="213">
        <v>0</v>
      </c>
      <c r="Q138" s="213">
        <v>0</v>
      </c>
      <c r="R138" s="213">
        <v>0</v>
      </c>
      <c r="S138" s="213">
        <v>0</v>
      </c>
      <c r="T138" s="213">
        <v>0</v>
      </c>
      <c r="U138" s="213">
        <v>0</v>
      </c>
      <c r="V138" s="214">
        <v>0</v>
      </c>
      <c r="X138" s="369" t="s">
        <v>2156</v>
      </c>
      <c r="Y138" s="379" t="s">
        <v>1177</v>
      </c>
      <c r="Z138" s="380">
        <v>0</v>
      </c>
      <c r="AA138" s="381">
        <v>0</v>
      </c>
      <c r="AB138" s="381">
        <v>0</v>
      </c>
      <c r="AC138" s="381">
        <v>0</v>
      </c>
      <c r="AD138" s="381">
        <v>0</v>
      </c>
      <c r="AE138" s="381">
        <v>0</v>
      </c>
      <c r="AF138" s="381">
        <v>0</v>
      </c>
      <c r="AG138" s="381">
        <v>0</v>
      </c>
      <c r="AH138" s="381">
        <v>0</v>
      </c>
      <c r="AI138" s="382">
        <v>0</v>
      </c>
      <c r="AM138" s="6">
        <v>6</v>
      </c>
      <c r="AN138" s="91">
        <f t="shared" si="245"/>
        <v>3</v>
      </c>
      <c r="AO138" s="117" t="str">
        <f t="shared" si="245"/>
        <v>Санкт-Петербург</v>
      </c>
      <c r="AP138" s="326" t="str">
        <f t="shared" si="248"/>
        <v>-</v>
      </c>
      <c r="AQ138" s="701" t="str">
        <f t="shared" si="248"/>
        <v>-</v>
      </c>
      <c r="AR138" s="701" t="str">
        <f t="shared" si="248"/>
        <v>-</v>
      </c>
      <c r="AS138" s="701" t="str">
        <f t="shared" si="248"/>
        <v>-</v>
      </c>
      <c r="AT138" s="701" t="str">
        <f t="shared" si="248"/>
        <v>-</v>
      </c>
      <c r="AU138" s="701" t="str">
        <f t="shared" si="248"/>
        <v>-</v>
      </c>
      <c r="AV138" s="701" t="str">
        <f t="shared" si="248"/>
        <v>-</v>
      </c>
      <c r="AW138" s="701" t="str">
        <f t="shared" si="248"/>
        <v>-</v>
      </c>
      <c r="AX138" s="701" t="str">
        <f t="shared" si="248"/>
        <v>-</v>
      </c>
      <c r="AY138" s="701" t="str">
        <f t="shared" si="248"/>
        <v>-</v>
      </c>
      <c r="AZ138" s="701" t="str">
        <f t="shared" si="248"/>
        <v>-</v>
      </c>
      <c r="BA138" s="701" t="str">
        <f t="shared" si="248"/>
        <v>-</v>
      </c>
      <c r="BB138" s="701" t="str">
        <f t="shared" si="248"/>
        <v>-</v>
      </c>
      <c r="BC138" s="701" t="str">
        <f t="shared" si="248"/>
        <v>-</v>
      </c>
      <c r="BD138" s="701" t="str">
        <f t="shared" si="248"/>
        <v>-</v>
      </c>
      <c r="BE138" s="701" t="str">
        <f t="shared" si="248"/>
        <v>-</v>
      </c>
      <c r="BF138" s="701" t="str">
        <f t="shared" si="249"/>
        <v>-</v>
      </c>
      <c r="BG138" s="701" t="str">
        <f t="shared" si="249"/>
        <v>-</v>
      </c>
      <c r="BH138" s="701" t="str">
        <f t="shared" si="249"/>
        <v>-</v>
      </c>
      <c r="BI138" s="701" t="str">
        <f t="shared" si="249"/>
        <v>-</v>
      </c>
      <c r="BJ138" s="630" t="str">
        <f t="shared" si="250"/>
        <v>-</v>
      </c>
      <c r="BK138" s="630" t="str">
        <f t="shared" si="251"/>
        <v>-</v>
      </c>
      <c r="BL138" s="630" t="str">
        <f t="shared" si="252"/>
        <v>-</v>
      </c>
      <c r="BM138" s="630" t="str">
        <f t="shared" si="253"/>
        <v>-</v>
      </c>
      <c r="BN138" s="630" t="str">
        <f t="shared" si="254"/>
        <v>-</v>
      </c>
      <c r="BO138" s="630" t="str">
        <f t="shared" si="255"/>
        <v>-</v>
      </c>
      <c r="BP138" s="630" t="str">
        <f t="shared" si="256"/>
        <v>-</v>
      </c>
      <c r="BQ138" s="630" t="str">
        <f t="shared" si="257"/>
        <v>-</v>
      </c>
      <c r="BR138" s="630" t="str">
        <f t="shared" si="258"/>
        <v>-</v>
      </c>
      <c r="BS138" s="630" t="str">
        <f t="shared" si="259"/>
        <v>-</v>
      </c>
      <c r="BT138" s="630" t="str">
        <f t="shared" si="260"/>
        <v>-</v>
      </c>
      <c r="BU138" s="630" t="str">
        <f t="shared" si="261"/>
        <v>-</v>
      </c>
      <c r="BV138" s="630" t="str">
        <f t="shared" si="262"/>
        <v>-</v>
      </c>
      <c r="BW138" s="630" t="str">
        <f t="shared" si="263"/>
        <v>-</v>
      </c>
      <c r="BX138" s="630" t="str">
        <f t="shared" si="264"/>
        <v>-</v>
      </c>
      <c r="BY138" s="630" t="str">
        <f t="shared" si="265"/>
        <v>+</v>
      </c>
      <c r="BZ138" s="630" t="str">
        <f t="shared" si="266"/>
        <v>-</v>
      </c>
      <c r="CA138" s="630" t="str">
        <f t="shared" si="267"/>
        <v>-</v>
      </c>
      <c r="CB138" s="630" t="str">
        <f t="shared" si="268"/>
        <v>-</v>
      </c>
      <c r="CC138" s="630" t="str">
        <f t="shared" si="269"/>
        <v>-</v>
      </c>
    </row>
    <row r="139" spans="1:162" x14ac:dyDescent="0.25">
      <c r="A139" s="198" t="s">
        <v>2155</v>
      </c>
      <c r="B139" s="378" t="s">
        <v>1175</v>
      </c>
      <c r="C139" s="235">
        <v>0</v>
      </c>
      <c r="D139" s="206">
        <v>0</v>
      </c>
      <c r="E139" s="206">
        <v>0</v>
      </c>
      <c r="F139" s="206">
        <v>0</v>
      </c>
      <c r="G139" s="206">
        <v>0</v>
      </c>
      <c r="H139" s="206">
        <v>0</v>
      </c>
      <c r="I139" s="206">
        <v>0</v>
      </c>
      <c r="J139" s="206">
        <v>0</v>
      </c>
      <c r="K139" s="206">
        <v>0</v>
      </c>
      <c r="L139" s="206">
        <v>0</v>
      </c>
      <c r="M139" s="206">
        <v>0</v>
      </c>
      <c r="N139" s="206">
        <v>0</v>
      </c>
      <c r="O139" s="206">
        <v>0</v>
      </c>
      <c r="P139" s="206">
        <v>0</v>
      </c>
      <c r="Q139" s="206">
        <v>0</v>
      </c>
      <c r="R139" s="206">
        <v>0</v>
      </c>
      <c r="S139" s="206">
        <v>0</v>
      </c>
      <c r="T139" s="206">
        <v>0</v>
      </c>
      <c r="U139" s="206">
        <v>0</v>
      </c>
      <c r="V139" s="207">
        <v>0</v>
      </c>
      <c r="AM139" s="6">
        <v>7</v>
      </c>
      <c r="AN139" s="91">
        <f t="shared" si="245"/>
        <v>4</v>
      </c>
      <c r="AO139" s="117" t="str">
        <f t="shared" si="245"/>
        <v>Петрозаводск</v>
      </c>
      <c r="AP139" s="326" t="str">
        <f t="shared" si="248"/>
        <v>-</v>
      </c>
      <c r="AQ139" s="701" t="str">
        <f t="shared" si="248"/>
        <v>-</v>
      </c>
      <c r="AR139" s="701" t="str">
        <f t="shared" si="248"/>
        <v>-</v>
      </c>
      <c r="AS139" s="701" t="str">
        <f t="shared" si="248"/>
        <v>-</v>
      </c>
      <c r="AT139" s="701" t="str">
        <f t="shared" si="248"/>
        <v>-</v>
      </c>
      <c r="AU139" s="701" t="str">
        <f t="shared" si="248"/>
        <v>-</v>
      </c>
      <c r="AV139" s="701" t="str">
        <f t="shared" si="248"/>
        <v>-</v>
      </c>
      <c r="AW139" s="701" t="str">
        <f t="shared" si="248"/>
        <v>-</v>
      </c>
      <c r="AX139" s="701" t="str">
        <f t="shared" si="248"/>
        <v>-</v>
      </c>
      <c r="AY139" s="701" t="str">
        <f t="shared" si="248"/>
        <v>-</v>
      </c>
      <c r="AZ139" s="701" t="str">
        <f t="shared" si="248"/>
        <v>-</v>
      </c>
      <c r="BA139" s="701" t="str">
        <f t="shared" si="248"/>
        <v>-</v>
      </c>
      <c r="BB139" s="701" t="str">
        <f t="shared" si="248"/>
        <v>-</v>
      </c>
      <c r="BC139" s="701" t="str">
        <f t="shared" si="248"/>
        <v>-</v>
      </c>
      <c r="BD139" s="701" t="str">
        <f t="shared" si="248"/>
        <v>-</v>
      </c>
      <c r="BE139" s="701" t="str">
        <f t="shared" si="248"/>
        <v>-</v>
      </c>
      <c r="BF139" s="701" t="str">
        <f t="shared" si="249"/>
        <v>-</v>
      </c>
      <c r="BG139" s="701" t="str">
        <f t="shared" si="249"/>
        <v>-</v>
      </c>
      <c r="BH139" s="701" t="str">
        <f t="shared" si="249"/>
        <v>-</v>
      </c>
      <c r="BI139" s="701" t="str">
        <f t="shared" si="249"/>
        <v>-</v>
      </c>
      <c r="BJ139" s="630" t="str">
        <f t="shared" si="250"/>
        <v>-</v>
      </c>
      <c r="BK139" s="630" t="str">
        <f t="shared" si="251"/>
        <v>-</v>
      </c>
      <c r="BL139" s="630" t="str">
        <f t="shared" si="252"/>
        <v>-</v>
      </c>
      <c r="BM139" s="630" t="str">
        <f t="shared" si="253"/>
        <v>-</v>
      </c>
      <c r="BN139" s="630" t="str">
        <f t="shared" si="254"/>
        <v>-</v>
      </c>
      <c r="BO139" s="630" t="str">
        <f t="shared" si="255"/>
        <v>-</v>
      </c>
      <c r="BP139" s="630" t="str">
        <f t="shared" si="256"/>
        <v>-</v>
      </c>
      <c r="BQ139" s="630" t="str">
        <f t="shared" si="257"/>
        <v>-</v>
      </c>
      <c r="BR139" s="630" t="str">
        <f t="shared" si="258"/>
        <v>-</v>
      </c>
      <c r="BS139" s="630" t="str">
        <f t="shared" si="259"/>
        <v>-</v>
      </c>
      <c r="BT139" s="630" t="str">
        <f t="shared" si="260"/>
        <v>-</v>
      </c>
      <c r="BU139" s="630" t="str">
        <f t="shared" si="261"/>
        <v>-</v>
      </c>
      <c r="BV139" s="630" t="str">
        <f t="shared" si="262"/>
        <v>-</v>
      </c>
      <c r="BW139" s="630" t="str">
        <f t="shared" si="263"/>
        <v>+</v>
      </c>
      <c r="BX139" s="630" t="str">
        <f t="shared" si="264"/>
        <v>-</v>
      </c>
      <c r="BY139" s="630" t="str">
        <f t="shared" si="265"/>
        <v>-</v>
      </c>
      <c r="BZ139" s="630" t="str">
        <f t="shared" si="266"/>
        <v>-</v>
      </c>
      <c r="CA139" s="630" t="str">
        <f t="shared" si="267"/>
        <v>-</v>
      </c>
      <c r="CB139" s="630" t="str">
        <f t="shared" si="268"/>
        <v>-</v>
      </c>
      <c r="CC139" s="630" t="str">
        <f t="shared" si="269"/>
        <v>-</v>
      </c>
    </row>
    <row r="140" spans="1:162" x14ac:dyDescent="0.25">
      <c r="A140" s="198" t="s">
        <v>2156</v>
      </c>
      <c r="B140" s="383" t="s">
        <v>1177</v>
      </c>
      <c r="C140" s="237">
        <v>0</v>
      </c>
      <c r="D140" s="213">
        <v>0</v>
      </c>
      <c r="E140" s="213">
        <v>0</v>
      </c>
      <c r="F140" s="213">
        <v>0</v>
      </c>
      <c r="G140" s="213">
        <v>0</v>
      </c>
      <c r="H140" s="213">
        <v>0</v>
      </c>
      <c r="I140" s="213">
        <v>0</v>
      </c>
      <c r="J140" s="213">
        <v>0</v>
      </c>
      <c r="K140" s="213">
        <v>0</v>
      </c>
      <c r="L140" s="213">
        <v>0</v>
      </c>
      <c r="M140" s="213">
        <v>0</v>
      </c>
      <c r="N140" s="213">
        <v>0</v>
      </c>
      <c r="O140" s="213">
        <v>0</v>
      </c>
      <c r="P140" s="213">
        <v>0</v>
      </c>
      <c r="Q140" s="213">
        <v>0</v>
      </c>
      <c r="R140" s="213">
        <v>0</v>
      </c>
      <c r="S140" s="213">
        <v>0</v>
      </c>
      <c r="T140" s="213">
        <v>0</v>
      </c>
      <c r="U140" s="213">
        <v>0</v>
      </c>
      <c r="V140" s="214">
        <v>0</v>
      </c>
      <c r="AM140" s="6">
        <v>8</v>
      </c>
      <c r="AN140" s="91">
        <f t="shared" si="245"/>
        <v>5</v>
      </c>
      <c r="AO140" s="117" t="str">
        <f t="shared" si="245"/>
        <v>Мурманск</v>
      </c>
      <c r="AP140" s="326" t="str">
        <f t="shared" si="248"/>
        <v>-</v>
      </c>
      <c r="AQ140" s="701" t="str">
        <f t="shared" si="248"/>
        <v>-</v>
      </c>
      <c r="AR140" s="701" t="str">
        <f t="shared" si="248"/>
        <v>-</v>
      </c>
      <c r="AS140" s="701" t="str">
        <f t="shared" si="248"/>
        <v>-</v>
      </c>
      <c r="AT140" s="701" t="str">
        <f t="shared" si="248"/>
        <v>-</v>
      </c>
      <c r="AU140" s="701" t="str">
        <f t="shared" si="248"/>
        <v>-</v>
      </c>
      <c r="AV140" s="701" t="str">
        <f t="shared" si="248"/>
        <v>-</v>
      </c>
      <c r="AW140" s="701" t="str">
        <f t="shared" si="248"/>
        <v>-</v>
      </c>
      <c r="AX140" s="701" t="str">
        <f t="shared" si="248"/>
        <v>-</v>
      </c>
      <c r="AY140" s="701" t="str">
        <f t="shared" si="248"/>
        <v>-</v>
      </c>
      <c r="AZ140" s="701" t="str">
        <f t="shared" si="248"/>
        <v>-</v>
      </c>
      <c r="BA140" s="701" t="str">
        <f t="shared" si="248"/>
        <v>-</v>
      </c>
      <c r="BB140" s="701" t="str">
        <f t="shared" si="248"/>
        <v>-</v>
      </c>
      <c r="BC140" s="701" t="str">
        <f t="shared" si="248"/>
        <v>-</v>
      </c>
      <c r="BD140" s="701" t="str">
        <f t="shared" si="248"/>
        <v>-</v>
      </c>
      <c r="BE140" s="701" t="str">
        <f t="shared" si="248"/>
        <v>-</v>
      </c>
      <c r="BF140" s="701" t="str">
        <f t="shared" si="249"/>
        <v>-</v>
      </c>
      <c r="BG140" s="701" t="str">
        <f t="shared" si="249"/>
        <v>-</v>
      </c>
      <c r="BH140" s="701" t="str">
        <f t="shared" si="249"/>
        <v>-</v>
      </c>
      <c r="BI140" s="701" t="str">
        <f t="shared" si="249"/>
        <v>-</v>
      </c>
      <c r="BJ140" s="630" t="str">
        <f t="shared" si="250"/>
        <v>-</v>
      </c>
      <c r="BK140" s="630" t="str">
        <f t="shared" si="251"/>
        <v>-</v>
      </c>
      <c r="BL140" s="630" t="str">
        <f t="shared" si="252"/>
        <v>-</v>
      </c>
      <c r="BM140" s="630" t="str">
        <f t="shared" si="253"/>
        <v>-</v>
      </c>
      <c r="BN140" s="630" t="str">
        <f t="shared" si="254"/>
        <v>-</v>
      </c>
      <c r="BO140" s="630" t="str">
        <f t="shared" si="255"/>
        <v>-</v>
      </c>
      <c r="BP140" s="630" t="str">
        <f t="shared" si="256"/>
        <v>-</v>
      </c>
      <c r="BQ140" s="630" t="str">
        <f t="shared" si="257"/>
        <v>-</v>
      </c>
      <c r="BR140" s="630" t="str">
        <f t="shared" si="258"/>
        <v>-</v>
      </c>
      <c r="BS140" s="630" t="str">
        <f t="shared" si="259"/>
        <v>-</v>
      </c>
      <c r="BT140" s="630" t="str">
        <f t="shared" si="260"/>
        <v>-</v>
      </c>
      <c r="BU140" s="630" t="str">
        <f t="shared" si="261"/>
        <v>-</v>
      </c>
      <c r="BV140" s="630" t="str">
        <f t="shared" si="262"/>
        <v>-</v>
      </c>
      <c r="BW140" s="630" t="str">
        <f t="shared" si="263"/>
        <v>-</v>
      </c>
      <c r="BX140" s="630" t="str">
        <f t="shared" si="264"/>
        <v>-</v>
      </c>
      <c r="BY140" s="630" t="str">
        <f t="shared" si="265"/>
        <v>-</v>
      </c>
      <c r="BZ140" s="630" t="str">
        <f t="shared" si="266"/>
        <v>-</v>
      </c>
      <c r="CA140" s="630" t="str">
        <f t="shared" si="267"/>
        <v>-</v>
      </c>
      <c r="CB140" s="630" t="str">
        <f t="shared" si="268"/>
        <v>-</v>
      </c>
      <c r="CC140" s="630" t="str">
        <f t="shared" si="269"/>
        <v>-</v>
      </c>
      <c r="CD140" s="552"/>
      <c r="CE140" s="552"/>
      <c r="CF140" s="552"/>
      <c r="CG140" s="552"/>
      <c r="CH140" s="552"/>
      <c r="CI140" s="552"/>
      <c r="CJ140" s="552"/>
      <c r="CK140" s="552"/>
      <c r="CL140" s="552"/>
      <c r="CM140" s="552"/>
      <c r="CN140" s="552"/>
      <c r="CO140" s="552"/>
      <c r="CP140" s="552"/>
      <c r="CQ140" s="552"/>
      <c r="CR140" s="552"/>
      <c r="CS140" s="552"/>
      <c r="CT140" s="552"/>
      <c r="CU140" s="552"/>
      <c r="CV140" s="552"/>
      <c r="CW140" s="552"/>
      <c r="CX140" s="552"/>
      <c r="CY140" s="552"/>
      <c r="CZ140" s="552"/>
      <c r="DA140" s="552"/>
      <c r="DB140" s="552"/>
      <c r="DC140" s="552"/>
      <c r="DD140" s="552"/>
      <c r="DE140" s="552"/>
      <c r="DF140" s="552"/>
      <c r="DG140" s="552"/>
      <c r="DH140" s="552"/>
      <c r="DI140" s="552"/>
      <c r="DJ140" s="552"/>
      <c r="DK140" s="552"/>
      <c r="DL140" s="552"/>
      <c r="DM140" s="552"/>
      <c r="DN140" s="552"/>
      <c r="DO140" s="552"/>
      <c r="DP140" s="552"/>
      <c r="DQ140" s="552"/>
      <c r="DR140" s="552"/>
      <c r="DS140" s="552"/>
      <c r="DT140" s="552"/>
      <c r="DU140" s="552"/>
      <c r="DV140" s="552"/>
      <c r="DW140" s="552"/>
      <c r="DX140" s="552"/>
      <c r="DY140" s="552"/>
      <c r="DZ140" s="552"/>
      <c r="EA140" s="552"/>
      <c r="EB140" s="552"/>
      <c r="EC140" s="552"/>
      <c r="ED140" s="552"/>
      <c r="EE140" s="552"/>
      <c r="EF140" s="552"/>
      <c r="EG140" s="552"/>
      <c r="EH140" s="552"/>
      <c r="EI140" s="552"/>
      <c r="EJ140" s="552"/>
      <c r="EK140" s="552"/>
      <c r="EL140" s="552"/>
      <c r="EM140" s="552"/>
      <c r="EN140" s="552"/>
      <c r="EO140" s="552"/>
      <c r="EP140" s="552"/>
      <c r="EQ140" s="552"/>
      <c r="ER140" s="552"/>
      <c r="ES140" s="552"/>
      <c r="ET140" s="552"/>
      <c r="EU140" s="552"/>
      <c r="EV140" s="552"/>
      <c r="EW140" s="552"/>
      <c r="EX140" s="552"/>
      <c r="EY140" s="552"/>
      <c r="EZ140" s="552"/>
      <c r="FA140" s="552"/>
      <c r="FB140" s="552"/>
      <c r="FC140" s="552"/>
      <c r="FD140" s="552"/>
      <c r="FE140" s="552"/>
    </row>
    <row r="141" spans="1:162" x14ac:dyDescent="0.25">
      <c r="A141" t="s">
        <v>3423</v>
      </c>
      <c r="B141" t="s">
        <v>3407</v>
      </c>
      <c r="C141">
        <v>7</v>
      </c>
      <c r="D141">
        <v>10</v>
      </c>
      <c r="E141">
        <v>10</v>
      </c>
      <c r="F141">
        <v>10</v>
      </c>
      <c r="G141">
        <v>7</v>
      </c>
      <c r="H141">
        <v>7</v>
      </c>
      <c r="I141">
        <v>7</v>
      </c>
      <c r="J141">
        <v>7</v>
      </c>
      <c r="K141">
        <v>7</v>
      </c>
      <c r="L141">
        <v>7</v>
      </c>
      <c r="M141">
        <v>7</v>
      </c>
      <c r="N141">
        <v>7</v>
      </c>
      <c r="O141">
        <v>7</v>
      </c>
      <c r="P141">
        <v>7</v>
      </c>
      <c r="Q141">
        <v>7</v>
      </c>
      <c r="R141">
        <v>7</v>
      </c>
      <c r="S141">
        <v>5</v>
      </c>
      <c r="T141">
        <v>6</v>
      </c>
      <c r="U141">
        <v>5</v>
      </c>
      <c r="V141">
        <v>5</v>
      </c>
      <c r="AM141" s="6">
        <v>9</v>
      </c>
      <c r="AN141" s="91">
        <f t="shared" si="245"/>
        <v>6</v>
      </c>
      <c r="AO141" s="117" t="str">
        <f t="shared" si="245"/>
        <v>Кандалакша</v>
      </c>
      <c r="AP141" s="326" t="str">
        <f t="shared" si="248"/>
        <v>-</v>
      </c>
      <c r="AQ141" s="701" t="str">
        <f t="shared" si="248"/>
        <v>-</v>
      </c>
      <c r="AR141" s="701" t="str">
        <f t="shared" si="248"/>
        <v>-</v>
      </c>
      <c r="AS141" s="701" t="str">
        <f t="shared" si="248"/>
        <v>-</v>
      </c>
      <c r="AT141" s="701" t="str">
        <f t="shared" si="248"/>
        <v>-</v>
      </c>
      <c r="AU141" s="701" t="str">
        <f t="shared" si="248"/>
        <v>-</v>
      </c>
      <c r="AV141" s="701" t="str">
        <f t="shared" si="248"/>
        <v>-</v>
      </c>
      <c r="AW141" s="701" t="str">
        <f t="shared" si="248"/>
        <v>-</v>
      </c>
      <c r="AX141" s="701" t="str">
        <f t="shared" si="248"/>
        <v>-</v>
      </c>
      <c r="AY141" s="701" t="str">
        <f t="shared" si="248"/>
        <v>-</v>
      </c>
      <c r="AZ141" s="701" t="str">
        <f t="shared" si="248"/>
        <v>-</v>
      </c>
      <c r="BA141" s="701" t="str">
        <f t="shared" si="248"/>
        <v>-</v>
      </c>
      <c r="BB141" s="701" t="str">
        <f t="shared" si="248"/>
        <v>-</v>
      </c>
      <c r="BC141" s="701" t="str">
        <f t="shared" si="248"/>
        <v>-</v>
      </c>
      <c r="BD141" s="701" t="str">
        <f t="shared" si="248"/>
        <v>-</v>
      </c>
      <c r="BE141" s="701" t="str">
        <f t="shared" si="248"/>
        <v>-</v>
      </c>
      <c r="BF141" s="701" t="str">
        <f t="shared" si="249"/>
        <v>-</v>
      </c>
      <c r="BG141" s="701" t="str">
        <f t="shared" si="249"/>
        <v>-</v>
      </c>
      <c r="BH141" s="701" t="str">
        <f t="shared" si="249"/>
        <v>-</v>
      </c>
      <c r="BI141" s="701" t="str">
        <f t="shared" si="249"/>
        <v>-</v>
      </c>
      <c r="BJ141" s="630" t="str">
        <f t="shared" si="250"/>
        <v>-</v>
      </c>
      <c r="BK141" s="630" t="str">
        <f t="shared" si="251"/>
        <v>-</v>
      </c>
      <c r="BL141" s="630" t="str">
        <f t="shared" si="252"/>
        <v>-</v>
      </c>
      <c r="BM141" s="630" t="str">
        <f t="shared" si="253"/>
        <v>-</v>
      </c>
      <c r="BN141" s="630" t="str">
        <f t="shared" si="254"/>
        <v>-</v>
      </c>
      <c r="BO141" s="630" t="str">
        <f t="shared" si="255"/>
        <v>-</v>
      </c>
      <c r="BP141" s="630" t="str">
        <f t="shared" si="256"/>
        <v>-</v>
      </c>
      <c r="BQ141" s="630" t="str">
        <f t="shared" si="257"/>
        <v>-</v>
      </c>
      <c r="BR141" s="630" t="str">
        <f t="shared" si="258"/>
        <v>-</v>
      </c>
      <c r="BS141" s="630" t="str">
        <f t="shared" si="259"/>
        <v>-</v>
      </c>
      <c r="BT141" s="630" t="str">
        <f t="shared" si="260"/>
        <v>-</v>
      </c>
      <c r="BU141" s="630" t="str">
        <f t="shared" si="261"/>
        <v>-</v>
      </c>
      <c r="BV141" s="630" t="str">
        <f t="shared" si="262"/>
        <v>-</v>
      </c>
      <c r="BW141" s="630" t="str">
        <f t="shared" si="263"/>
        <v>-</v>
      </c>
      <c r="BX141" s="630" t="str">
        <f t="shared" si="264"/>
        <v>-</v>
      </c>
      <c r="BY141" s="630" t="str">
        <f t="shared" si="265"/>
        <v>-</v>
      </c>
      <c r="BZ141" s="630" t="str">
        <f t="shared" si="266"/>
        <v>-</v>
      </c>
      <c r="CA141" s="630" t="str">
        <f t="shared" si="267"/>
        <v>-</v>
      </c>
      <c r="CB141" s="630" t="str">
        <f t="shared" si="268"/>
        <v>-</v>
      </c>
      <c r="CC141" s="630" t="str">
        <f t="shared" si="269"/>
        <v>-</v>
      </c>
      <c r="CD141" s="553"/>
      <c r="CE141" s="553"/>
      <c r="CF141" s="553"/>
      <c r="CG141" s="553"/>
      <c r="CH141" s="553"/>
      <c r="CI141" s="553"/>
      <c r="CJ141" s="553"/>
      <c r="CK141" s="553"/>
      <c r="CL141" s="553"/>
      <c r="CM141" s="553"/>
      <c r="CN141" s="553"/>
      <c r="CO141" s="553"/>
      <c r="CP141" s="553"/>
      <c r="CQ141" s="553"/>
      <c r="CR141" s="553"/>
      <c r="CS141" s="553"/>
      <c r="CT141" s="553"/>
      <c r="CU141" s="553"/>
      <c r="CV141" s="553"/>
      <c r="CW141" s="553"/>
      <c r="CX141" s="553"/>
      <c r="CY141" s="553"/>
      <c r="CZ141" s="553"/>
      <c r="DA141" s="553"/>
      <c r="DB141" s="553"/>
      <c r="DC141" s="553"/>
      <c r="DD141" s="553"/>
      <c r="DE141" s="553"/>
      <c r="DF141" s="553"/>
      <c r="DG141" s="553"/>
      <c r="DH141" s="553"/>
      <c r="DI141" s="553"/>
      <c r="DJ141" s="553"/>
      <c r="DK141" s="553"/>
      <c r="DL141" s="553"/>
      <c r="DM141" s="553"/>
      <c r="DN141" s="553"/>
      <c r="DO141" s="553"/>
      <c r="DP141" s="553"/>
      <c r="DQ141" s="553"/>
      <c r="DR141" s="553"/>
      <c r="DS141" s="553"/>
      <c r="DT141" s="553"/>
      <c r="DU141" s="553"/>
      <c r="DV141" s="553"/>
      <c r="DW141" s="553"/>
      <c r="DX141" s="553"/>
      <c r="DY141" s="553"/>
      <c r="DZ141" s="553"/>
      <c r="EA141" s="553"/>
      <c r="EB141" s="553"/>
      <c r="EC141" s="553"/>
      <c r="ED141" s="553"/>
      <c r="EE141" s="553"/>
      <c r="EF141" s="553"/>
      <c r="EG141" s="553"/>
      <c r="EH141" s="553"/>
      <c r="EI141" s="553"/>
      <c r="EJ141" s="553"/>
      <c r="EK141" s="553"/>
      <c r="EL141" s="553"/>
      <c r="EM141" s="553"/>
      <c r="EN141" s="553"/>
      <c r="EO141" s="553"/>
      <c r="EP141" s="553"/>
      <c r="EQ141" s="553"/>
      <c r="ER141" s="553"/>
      <c r="ES141" s="553"/>
      <c r="ET141" s="553"/>
      <c r="EU141" s="553"/>
      <c r="EV141" s="553"/>
      <c r="EW141" s="553"/>
      <c r="EX141" s="553"/>
      <c r="EY141" s="553"/>
      <c r="EZ141" s="553"/>
      <c r="FA141" s="553"/>
      <c r="FB141" s="553"/>
      <c r="FC141" s="553"/>
      <c r="FD141" s="553"/>
      <c r="FE141" s="553"/>
    </row>
    <row r="142" spans="1:162" x14ac:dyDescent="0.25">
      <c r="A142" t="s">
        <v>3424</v>
      </c>
      <c r="B142" t="s">
        <v>3409</v>
      </c>
      <c r="C142">
        <v>7</v>
      </c>
      <c r="D142">
        <v>10</v>
      </c>
      <c r="E142">
        <v>10</v>
      </c>
      <c r="F142">
        <v>7</v>
      </c>
      <c r="G142">
        <v>7</v>
      </c>
      <c r="H142">
        <v>7</v>
      </c>
      <c r="I142">
        <v>7</v>
      </c>
      <c r="J142">
        <v>7</v>
      </c>
      <c r="K142">
        <v>7</v>
      </c>
      <c r="L142">
        <v>7</v>
      </c>
      <c r="M142">
        <v>7</v>
      </c>
      <c r="N142">
        <v>7</v>
      </c>
      <c r="O142">
        <v>6</v>
      </c>
      <c r="P142">
        <v>7</v>
      </c>
      <c r="Q142">
        <v>7</v>
      </c>
      <c r="R142">
        <v>7</v>
      </c>
      <c r="S142">
        <v>5</v>
      </c>
      <c r="T142">
        <v>6</v>
      </c>
      <c r="U142">
        <v>5</v>
      </c>
      <c r="V142">
        <v>6</v>
      </c>
      <c r="AM142" s="6">
        <v>10</v>
      </c>
      <c r="AN142" s="91">
        <f t="shared" si="245"/>
        <v>7</v>
      </c>
      <c r="AO142" s="117" t="str">
        <f t="shared" si="245"/>
        <v>Выборг</v>
      </c>
      <c r="AP142" s="326" t="str">
        <f t="shared" si="248"/>
        <v>-</v>
      </c>
      <c r="AQ142" s="701" t="str">
        <f t="shared" si="248"/>
        <v>-</v>
      </c>
      <c r="AR142" s="701" t="str">
        <f t="shared" si="248"/>
        <v>-</v>
      </c>
      <c r="AS142" s="701" t="str">
        <f t="shared" si="248"/>
        <v>-</v>
      </c>
      <c r="AT142" s="701" t="str">
        <f t="shared" si="248"/>
        <v>-</v>
      </c>
      <c r="AU142" s="701" t="str">
        <f t="shared" si="248"/>
        <v>-</v>
      </c>
      <c r="AV142" s="701" t="str">
        <f t="shared" si="248"/>
        <v>-</v>
      </c>
      <c r="AW142" s="701" t="str">
        <f t="shared" si="248"/>
        <v>-</v>
      </c>
      <c r="AX142" s="701" t="str">
        <f t="shared" si="248"/>
        <v>-</v>
      </c>
      <c r="AY142" s="701" t="str">
        <f t="shared" si="248"/>
        <v>-</v>
      </c>
      <c r="AZ142" s="701" t="str">
        <f t="shared" si="248"/>
        <v>-</v>
      </c>
      <c r="BA142" s="701" t="str">
        <f t="shared" si="248"/>
        <v>-</v>
      </c>
      <c r="BB142" s="701" t="str">
        <f t="shared" si="248"/>
        <v>-</v>
      </c>
      <c r="BC142" s="701" t="str">
        <f t="shared" si="248"/>
        <v>-</v>
      </c>
      <c r="BD142" s="701" t="str">
        <f t="shared" si="248"/>
        <v>-</v>
      </c>
      <c r="BE142" s="701" t="str">
        <f t="shared" si="248"/>
        <v>-</v>
      </c>
      <c r="BF142" s="701" t="str">
        <f t="shared" si="249"/>
        <v>-</v>
      </c>
      <c r="BG142" s="701" t="str">
        <f t="shared" si="249"/>
        <v>-</v>
      </c>
      <c r="BH142" s="701" t="str">
        <f t="shared" si="249"/>
        <v>-</v>
      </c>
      <c r="BI142" s="701" t="str">
        <f t="shared" si="249"/>
        <v>-</v>
      </c>
      <c r="BJ142" s="630" t="str">
        <f t="shared" si="250"/>
        <v>-</v>
      </c>
      <c r="BK142" s="630" t="str">
        <f t="shared" si="251"/>
        <v>-</v>
      </c>
      <c r="BL142" s="630" t="str">
        <f t="shared" si="252"/>
        <v>-</v>
      </c>
      <c r="BM142" s="630" t="str">
        <f t="shared" si="253"/>
        <v>-</v>
      </c>
      <c r="BN142" s="630" t="str">
        <f t="shared" si="254"/>
        <v>-</v>
      </c>
      <c r="BO142" s="630" t="str">
        <f t="shared" si="255"/>
        <v>-</v>
      </c>
      <c r="BP142" s="630" t="str">
        <f t="shared" si="256"/>
        <v>-</v>
      </c>
      <c r="BQ142" s="630" t="str">
        <f t="shared" si="257"/>
        <v>-</v>
      </c>
      <c r="BR142" s="630" t="str">
        <f t="shared" si="258"/>
        <v>-</v>
      </c>
      <c r="BS142" s="630" t="str">
        <f t="shared" si="259"/>
        <v>-</v>
      </c>
      <c r="BT142" s="630" t="str">
        <f t="shared" si="260"/>
        <v>-</v>
      </c>
      <c r="BU142" s="630" t="str">
        <f t="shared" si="261"/>
        <v>-</v>
      </c>
      <c r="BV142" s="630" t="str">
        <f t="shared" si="262"/>
        <v>-</v>
      </c>
      <c r="BW142" s="630" t="str">
        <f t="shared" si="263"/>
        <v>-</v>
      </c>
      <c r="BX142" s="630" t="str">
        <f t="shared" si="264"/>
        <v>-</v>
      </c>
      <c r="BY142" s="630" t="str">
        <f t="shared" si="265"/>
        <v>-</v>
      </c>
      <c r="BZ142" s="630" t="str">
        <f t="shared" si="266"/>
        <v>-</v>
      </c>
      <c r="CA142" s="630" t="str">
        <f t="shared" si="267"/>
        <v>-</v>
      </c>
      <c r="CB142" s="630" t="str">
        <f t="shared" si="268"/>
        <v>-</v>
      </c>
      <c r="CC142" s="630" t="str">
        <f t="shared" si="269"/>
        <v>-</v>
      </c>
    </row>
    <row r="143" spans="1:162" x14ac:dyDescent="0.25">
      <c r="A143" t="s">
        <v>3425</v>
      </c>
      <c r="B143" t="s">
        <v>3411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M143" s="6">
        <v>11</v>
      </c>
      <c r="AN143" s="91">
        <f t="shared" si="245"/>
        <v>8</v>
      </c>
      <c r="AO143" s="117" t="str">
        <f t="shared" si="245"/>
        <v>Костомукша-Товарная</v>
      </c>
      <c r="AP143" s="326" t="str">
        <f t="shared" si="248"/>
        <v>-</v>
      </c>
      <c r="AQ143" s="701" t="str">
        <f t="shared" si="248"/>
        <v>-</v>
      </c>
      <c r="AR143" s="701" t="str">
        <f t="shared" si="248"/>
        <v>-</v>
      </c>
      <c r="AS143" s="701" t="str">
        <f t="shared" si="248"/>
        <v>-</v>
      </c>
      <c r="AT143" s="701" t="str">
        <f t="shared" si="248"/>
        <v>-</v>
      </c>
      <c r="AU143" s="701" t="str">
        <f t="shared" si="248"/>
        <v>-</v>
      </c>
      <c r="AV143" s="701" t="str">
        <f t="shared" si="248"/>
        <v>-</v>
      </c>
      <c r="AW143" s="701" t="str">
        <f t="shared" si="248"/>
        <v>-</v>
      </c>
      <c r="AX143" s="701" t="str">
        <f t="shared" si="248"/>
        <v>-</v>
      </c>
      <c r="AY143" s="701" t="str">
        <f t="shared" si="248"/>
        <v>-</v>
      </c>
      <c r="AZ143" s="701" t="str">
        <f t="shared" si="248"/>
        <v>-</v>
      </c>
      <c r="BA143" s="701" t="str">
        <f t="shared" si="248"/>
        <v>-</v>
      </c>
      <c r="BB143" s="701" t="str">
        <f t="shared" si="248"/>
        <v>-</v>
      </c>
      <c r="BC143" s="701" t="str">
        <f t="shared" si="248"/>
        <v>-</v>
      </c>
      <c r="BD143" s="701" t="str">
        <f t="shared" si="248"/>
        <v>-</v>
      </c>
      <c r="BE143" s="701" t="str">
        <f t="shared" si="248"/>
        <v>-</v>
      </c>
      <c r="BF143" s="701" t="str">
        <f t="shared" si="249"/>
        <v>-</v>
      </c>
      <c r="BG143" s="701" t="str">
        <f t="shared" si="249"/>
        <v>-</v>
      </c>
      <c r="BH143" s="701" t="str">
        <f t="shared" si="249"/>
        <v>-</v>
      </c>
      <c r="BI143" s="701" t="str">
        <f t="shared" si="249"/>
        <v>-</v>
      </c>
      <c r="BJ143" s="630" t="str">
        <f t="shared" si="250"/>
        <v>-</v>
      </c>
      <c r="BK143" s="630" t="str">
        <f t="shared" si="251"/>
        <v>-</v>
      </c>
      <c r="BL143" s="630" t="str">
        <f t="shared" si="252"/>
        <v>-</v>
      </c>
      <c r="BM143" s="630" t="str">
        <f t="shared" si="253"/>
        <v>-</v>
      </c>
      <c r="BN143" s="630" t="str">
        <f t="shared" si="254"/>
        <v>-</v>
      </c>
      <c r="BO143" s="630" t="str">
        <f t="shared" si="255"/>
        <v>-</v>
      </c>
      <c r="BP143" s="630" t="str">
        <f t="shared" si="256"/>
        <v>-</v>
      </c>
      <c r="BQ143" s="630" t="str">
        <f t="shared" si="257"/>
        <v>-</v>
      </c>
      <c r="BR143" s="630" t="str">
        <f t="shared" si="258"/>
        <v>-</v>
      </c>
      <c r="BS143" s="630" t="str">
        <f t="shared" si="259"/>
        <v>-</v>
      </c>
      <c r="BT143" s="630" t="str">
        <f t="shared" si="260"/>
        <v>-</v>
      </c>
      <c r="BU143" s="630" t="str">
        <f t="shared" si="261"/>
        <v>-</v>
      </c>
      <c r="BV143" s="630" t="str">
        <f t="shared" si="262"/>
        <v>-</v>
      </c>
      <c r="BW143" s="630" t="str">
        <f t="shared" si="263"/>
        <v>-</v>
      </c>
      <c r="BX143" s="630" t="str">
        <f t="shared" si="264"/>
        <v>-</v>
      </c>
      <c r="BY143" s="630" t="str">
        <f t="shared" si="265"/>
        <v>-</v>
      </c>
      <c r="BZ143" s="630" t="str">
        <f t="shared" si="266"/>
        <v>-</v>
      </c>
      <c r="CA143" s="630" t="str">
        <f t="shared" si="267"/>
        <v>-</v>
      </c>
      <c r="CB143" s="630" t="str">
        <f t="shared" si="268"/>
        <v>-</v>
      </c>
      <c r="CC143" s="630" t="str">
        <f t="shared" si="269"/>
        <v>-</v>
      </c>
    </row>
    <row r="144" spans="1:162" x14ac:dyDescent="0.25">
      <c r="AM144" s="6">
        <v>12</v>
      </c>
      <c r="AN144" s="91">
        <f t="shared" si="245"/>
        <v>9</v>
      </c>
      <c r="AO144" s="117" t="str">
        <f t="shared" si="245"/>
        <v>Бабаево</v>
      </c>
      <c r="AP144" s="326" t="str">
        <f t="shared" si="248"/>
        <v>-</v>
      </c>
      <c r="AQ144" s="701" t="str">
        <f t="shared" si="248"/>
        <v>-</v>
      </c>
      <c r="AR144" s="701" t="str">
        <f t="shared" si="248"/>
        <v>-</v>
      </c>
      <c r="AS144" s="701" t="str">
        <f t="shared" si="248"/>
        <v>-</v>
      </c>
      <c r="AT144" s="701" t="str">
        <f t="shared" si="248"/>
        <v>-</v>
      </c>
      <c r="AU144" s="701" t="str">
        <f t="shared" si="248"/>
        <v>-</v>
      </c>
      <c r="AV144" s="701" t="str">
        <f t="shared" si="248"/>
        <v>-</v>
      </c>
      <c r="AW144" s="701" t="str">
        <f t="shared" si="248"/>
        <v>-</v>
      </c>
      <c r="AX144" s="701" t="str">
        <f t="shared" si="248"/>
        <v>-</v>
      </c>
      <c r="AY144" s="701" t="str">
        <f t="shared" si="248"/>
        <v>-</v>
      </c>
      <c r="AZ144" s="701" t="str">
        <f t="shared" si="248"/>
        <v>-</v>
      </c>
      <c r="BA144" s="701" t="str">
        <f t="shared" si="248"/>
        <v>-</v>
      </c>
      <c r="BB144" s="701" t="str">
        <f t="shared" si="248"/>
        <v>-</v>
      </c>
      <c r="BC144" s="701" t="str">
        <f t="shared" si="248"/>
        <v>-</v>
      </c>
      <c r="BD144" s="701" t="str">
        <f t="shared" si="248"/>
        <v>-</v>
      </c>
      <c r="BE144" s="701" t="str">
        <f t="shared" si="248"/>
        <v>-</v>
      </c>
      <c r="BF144" s="701" t="str">
        <f t="shared" si="249"/>
        <v>-</v>
      </c>
      <c r="BG144" s="701" t="str">
        <f t="shared" si="249"/>
        <v>-</v>
      </c>
      <c r="BH144" s="701" t="str">
        <f t="shared" si="249"/>
        <v>-</v>
      </c>
      <c r="BI144" s="701" t="str">
        <f t="shared" si="249"/>
        <v>-</v>
      </c>
      <c r="BJ144" s="630" t="str">
        <f t="shared" si="250"/>
        <v>-</v>
      </c>
      <c r="BK144" s="630" t="str">
        <f t="shared" si="251"/>
        <v>-</v>
      </c>
      <c r="BL144" s="630" t="str">
        <f t="shared" si="252"/>
        <v>-</v>
      </c>
      <c r="BM144" s="630" t="str">
        <f t="shared" si="253"/>
        <v>-</v>
      </c>
      <c r="BN144" s="630" t="str">
        <f t="shared" si="254"/>
        <v>-</v>
      </c>
      <c r="BO144" s="630" t="str">
        <f t="shared" si="255"/>
        <v>-</v>
      </c>
      <c r="BP144" s="630" t="str">
        <f t="shared" si="256"/>
        <v>-</v>
      </c>
      <c r="BQ144" s="630" t="str">
        <f t="shared" si="257"/>
        <v>-</v>
      </c>
      <c r="BR144" s="630" t="str">
        <f t="shared" si="258"/>
        <v>-</v>
      </c>
      <c r="BS144" s="630" t="str">
        <f t="shared" si="259"/>
        <v>-</v>
      </c>
      <c r="BT144" s="630" t="str">
        <f t="shared" si="260"/>
        <v>-</v>
      </c>
      <c r="BU144" s="630" t="str">
        <f t="shared" si="261"/>
        <v>-</v>
      </c>
      <c r="BV144" s="630" t="str">
        <f t="shared" si="262"/>
        <v>-</v>
      </c>
      <c r="BW144" s="630" t="str">
        <f t="shared" si="263"/>
        <v>-</v>
      </c>
      <c r="BX144" s="630" t="str">
        <f t="shared" si="264"/>
        <v>-</v>
      </c>
      <c r="BY144" s="630" t="str">
        <f t="shared" si="265"/>
        <v>-</v>
      </c>
      <c r="BZ144" s="630" t="str">
        <f t="shared" si="266"/>
        <v>-</v>
      </c>
      <c r="CA144" s="630" t="str">
        <f t="shared" si="267"/>
        <v>-</v>
      </c>
      <c r="CB144" s="630" t="str">
        <f t="shared" si="268"/>
        <v>-</v>
      </c>
      <c r="CC144" s="630" t="str">
        <f t="shared" si="269"/>
        <v>-</v>
      </c>
    </row>
    <row r="145" spans="1:203" x14ac:dyDescent="0.25">
      <c r="AM145" s="6">
        <v>13</v>
      </c>
      <c r="AN145" s="91">
        <f t="shared" si="245"/>
        <v>10</v>
      </c>
      <c r="AO145" s="117" t="str">
        <f t="shared" si="245"/>
        <v>Беломорск</v>
      </c>
      <c r="AP145" s="326" t="str">
        <f t="shared" si="248"/>
        <v>-</v>
      </c>
      <c r="AQ145" s="701" t="str">
        <f t="shared" si="248"/>
        <v>-</v>
      </c>
      <c r="AR145" s="701" t="str">
        <f t="shared" si="248"/>
        <v>-</v>
      </c>
      <c r="AS145" s="701" t="str">
        <f t="shared" si="248"/>
        <v>-</v>
      </c>
      <c r="AT145" s="701" t="str">
        <f t="shared" si="248"/>
        <v>-</v>
      </c>
      <c r="AU145" s="701" t="str">
        <f t="shared" si="248"/>
        <v>-</v>
      </c>
      <c r="AV145" s="701" t="str">
        <f t="shared" si="248"/>
        <v>-</v>
      </c>
      <c r="AW145" s="701" t="str">
        <f t="shared" si="248"/>
        <v>-</v>
      </c>
      <c r="AX145" s="701" t="str">
        <f t="shared" si="248"/>
        <v>-</v>
      </c>
      <c r="AY145" s="701" t="str">
        <f t="shared" si="248"/>
        <v>-</v>
      </c>
      <c r="AZ145" s="701" t="str">
        <f t="shared" si="248"/>
        <v>-</v>
      </c>
      <c r="BA145" s="701" t="str">
        <f t="shared" si="248"/>
        <v>-</v>
      </c>
      <c r="BB145" s="701" t="str">
        <f t="shared" si="248"/>
        <v>-</v>
      </c>
      <c r="BC145" s="701" t="str">
        <f t="shared" si="248"/>
        <v>-</v>
      </c>
      <c r="BD145" s="701" t="str">
        <f t="shared" si="248"/>
        <v>-</v>
      </c>
      <c r="BE145" s="701" t="str">
        <f t="shared" si="248"/>
        <v>-</v>
      </c>
      <c r="BF145" s="701" t="str">
        <f t="shared" si="249"/>
        <v>-</v>
      </c>
      <c r="BG145" s="701" t="str">
        <f t="shared" si="249"/>
        <v>-</v>
      </c>
      <c r="BH145" s="701" t="str">
        <f t="shared" si="249"/>
        <v>-</v>
      </c>
      <c r="BI145" s="701" t="str">
        <f t="shared" si="249"/>
        <v>-</v>
      </c>
      <c r="BJ145" s="630" t="str">
        <f t="shared" si="250"/>
        <v>-</v>
      </c>
      <c r="BK145" s="630" t="str">
        <f t="shared" si="251"/>
        <v>-</v>
      </c>
      <c r="BL145" s="630" t="str">
        <f t="shared" si="252"/>
        <v>-</v>
      </c>
      <c r="BM145" s="630" t="str">
        <f t="shared" si="253"/>
        <v>-</v>
      </c>
      <c r="BN145" s="630" t="str">
        <f t="shared" si="254"/>
        <v>-</v>
      </c>
      <c r="BO145" s="630" t="str">
        <f t="shared" si="255"/>
        <v>-</v>
      </c>
      <c r="BP145" s="630" t="str">
        <f t="shared" si="256"/>
        <v>-</v>
      </c>
      <c r="BQ145" s="630" t="str">
        <f t="shared" si="257"/>
        <v>-</v>
      </c>
      <c r="BR145" s="630" t="str">
        <f t="shared" si="258"/>
        <v>-</v>
      </c>
      <c r="BS145" s="630" t="str">
        <f t="shared" si="259"/>
        <v>-</v>
      </c>
      <c r="BT145" s="630" t="str">
        <f t="shared" si="260"/>
        <v>-</v>
      </c>
      <c r="BU145" s="630" t="str">
        <f t="shared" si="261"/>
        <v>-</v>
      </c>
      <c r="BV145" s="630" t="str">
        <f t="shared" si="262"/>
        <v>-</v>
      </c>
      <c r="BW145" s="630" t="str">
        <f t="shared" si="263"/>
        <v>-</v>
      </c>
      <c r="BX145" s="630" t="str">
        <f t="shared" si="264"/>
        <v>-</v>
      </c>
      <c r="BY145" s="630" t="str">
        <f t="shared" si="265"/>
        <v>-</v>
      </c>
      <c r="BZ145" s="630" t="str">
        <f t="shared" si="266"/>
        <v>-</v>
      </c>
      <c r="CA145" s="630" t="str">
        <f t="shared" si="267"/>
        <v>-</v>
      </c>
      <c r="CB145" s="630" t="str">
        <f t="shared" si="268"/>
        <v>-</v>
      </c>
      <c r="CC145" s="630" t="str">
        <f t="shared" si="269"/>
        <v>-</v>
      </c>
    </row>
    <row r="146" spans="1:203" x14ac:dyDescent="0.25">
      <c r="AM146" s="6">
        <v>14</v>
      </c>
      <c r="AN146" s="91">
        <f t="shared" si="245"/>
        <v>11</v>
      </c>
      <c r="AO146" s="117" t="str">
        <f t="shared" si="245"/>
        <v>Калининград</v>
      </c>
      <c r="AP146" s="326" t="str">
        <f t="shared" si="248"/>
        <v>-</v>
      </c>
      <c r="AQ146" s="701" t="str">
        <f t="shared" si="248"/>
        <v>-</v>
      </c>
      <c r="AR146" s="701" t="str">
        <f t="shared" si="248"/>
        <v>-</v>
      </c>
      <c r="AS146" s="701" t="str">
        <f t="shared" si="248"/>
        <v>-</v>
      </c>
      <c r="AT146" s="701" t="str">
        <f t="shared" si="248"/>
        <v>-</v>
      </c>
      <c r="AU146" s="701" t="str">
        <f t="shared" si="248"/>
        <v>-</v>
      </c>
      <c r="AV146" s="701" t="str">
        <f t="shared" si="248"/>
        <v>-</v>
      </c>
      <c r="AW146" s="701" t="str">
        <f t="shared" si="248"/>
        <v>-</v>
      </c>
      <c r="AX146" s="701" t="str">
        <f t="shared" si="248"/>
        <v>-</v>
      </c>
      <c r="AY146" s="701" t="str">
        <f t="shared" si="248"/>
        <v>-</v>
      </c>
      <c r="AZ146" s="701" t="str">
        <f t="shared" si="248"/>
        <v>-</v>
      </c>
      <c r="BA146" s="701" t="str">
        <f t="shared" si="248"/>
        <v>-</v>
      </c>
      <c r="BB146" s="701" t="str">
        <f t="shared" si="248"/>
        <v>-</v>
      </c>
      <c r="BC146" s="701" t="str">
        <f t="shared" si="248"/>
        <v>-</v>
      </c>
      <c r="BD146" s="701" t="str">
        <f t="shared" si="248"/>
        <v>-</v>
      </c>
      <c r="BE146" s="701" t="str">
        <f t="shared" si="248"/>
        <v>-</v>
      </c>
      <c r="BF146" s="701" t="str">
        <f t="shared" si="249"/>
        <v>-</v>
      </c>
      <c r="BG146" s="701" t="str">
        <f t="shared" si="249"/>
        <v>-</v>
      </c>
      <c r="BH146" s="701" t="str">
        <f t="shared" si="249"/>
        <v>-</v>
      </c>
      <c r="BI146" s="701" t="str">
        <f t="shared" si="249"/>
        <v>-</v>
      </c>
      <c r="BJ146" s="630" t="str">
        <f t="shared" si="250"/>
        <v>-</v>
      </c>
      <c r="BK146" s="630" t="str">
        <f t="shared" si="251"/>
        <v>-</v>
      </c>
      <c r="BL146" s="630" t="str">
        <f t="shared" si="252"/>
        <v>-</v>
      </c>
      <c r="BM146" s="630" t="str">
        <f t="shared" si="253"/>
        <v>+</v>
      </c>
      <c r="BN146" s="630" t="str">
        <f t="shared" si="254"/>
        <v>-</v>
      </c>
      <c r="BO146" s="630" t="str">
        <f t="shared" si="255"/>
        <v>-</v>
      </c>
      <c r="BP146" s="630" t="str">
        <f t="shared" si="256"/>
        <v>-</v>
      </c>
      <c r="BQ146" s="630" t="str">
        <f t="shared" si="257"/>
        <v>+</v>
      </c>
      <c r="BR146" s="630" t="str">
        <f t="shared" si="258"/>
        <v>-</v>
      </c>
      <c r="BS146" s="630" t="str">
        <f t="shared" si="259"/>
        <v>-</v>
      </c>
      <c r="BT146" s="630" t="str">
        <f t="shared" si="260"/>
        <v>-</v>
      </c>
      <c r="BU146" s="630" t="str">
        <f t="shared" si="261"/>
        <v>-</v>
      </c>
      <c r="BV146" s="630" t="str">
        <f t="shared" si="262"/>
        <v>-</v>
      </c>
      <c r="BW146" s="630" t="str">
        <f t="shared" si="263"/>
        <v>+</v>
      </c>
      <c r="BX146" s="630" t="str">
        <f t="shared" si="264"/>
        <v>-</v>
      </c>
      <c r="BY146" s="630" t="str">
        <f t="shared" si="265"/>
        <v>-</v>
      </c>
      <c r="BZ146" s="630" t="str">
        <f t="shared" si="266"/>
        <v>-</v>
      </c>
      <c r="CA146" s="630" t="str">
        <f t="shared" si="267"/>
        <v>+</v>
      </c>
      <c r="CB146" s="630" t="str">
        <f t="shared" si="268"/>
        <v>-</v>
      </c>
      <c r="CC146" s="630" t="str">
        <f t="shared" si="269"/>
        <v>-</v>
      </c>
    </row>
    <row r="147" spans="1:203" x14ac:dyDescent="0.25">
      <c r="AM147" s="6">
        <v>15</v>
      </c>
      <c r="AN147" s="91">
        <f t="shared" si="245"/>
        <v>12</v>
      </c>
      <c r="AO147" s="117" t="str">
        <f t="shared" si="245"/>
        <v>Москва</v>
      </c>
      <c r="AP147" s="326" t="str">
        <f t="shared" si="248"/>
        <v>-</v>
      </c>
      <c r="AQ147" s="701" t="str">
        <f t="shared" si="248"/>
        <v>-</v>
      </c>
      <c r="AR147" s="701" t="str">
        <f t="shared" si="248"/>
        <v>-</v>
      </c>
      <c r="AS147" s="701" t="str">
        <f t="shared" si="248"/>
        <v>-</v>
      </c>
      <c r="AT147" s="701" t="str">
        <f t="shared" si="248"/>
        <v>-</v>
      </c>
      <c r="AU147" s="701" t="str">
        <f t="shared" si="248"/>
        <v>-</v>
      </c>
      <c r="AV147" s="701" t="str">
        <f t="shared" si="248"/>
        <v>-</v>
      </c>
      <c r="AW147" s="701" t="str">
        <f t="shared" si="248"/>
        <v>-</v>
      </c>
      <c r="AX147" s="701" t="str">
        <f t="shared" si="248"/>
        <v>-</v>
      </c>
      <c r="AY147" s="701" t="str">
        <f t="shared" si="248"/>
        <v>-</v>
      </c>
      <c r="AZ147" s="701" t="str">
        <f t="shared" si="248"/>
        <v>-</v>
      </c>
      <c r="BA147" s="701" t="str">
        <f t="shared" si="248"/>
        <v>-</v>
      </c>
      <c r="BB147" s="701" t="str">
        <f t="shared" si="248"/>
        <v>-</v>
      </c>
      <c r="BC147" s="701" t="str">
        <f t="shared" si="248"/>
        <v>-</v>
      </c>
      <c r="BD147" s="701" t="str">
        <f t="shared" si="248"/>
        <v>-</v>
      </c>
      <c r="BE147" s="701" t="str">
        <f t="shared" si="248"/>
        <v>-</v>
      </c>
      <c r="BF147" s="701" t="str">
        <f t="shared" si="249"/>
        <v>-</v>
      </c>
      <c r="BG147" s="701" t="str">
        <f t="shared" si="249"/>
        <v>-</v>
      </c>
      <c r="BH147" s="701" t="str">
        <f t="shared" si="249"/>
        <v>-</v>
      </c>
      <c r="BI147" s="701" t="str">
        <f t="shared" si="249"/>
        <v>-</v>
      </c>
      <c r="BJ147" s="630" t="str">
        <f t="shared" si="250"/>
        <v>-</v>
      </c>
      <c r="BK147" s="630" t="str">
        <f t="shared" si="251"/>
        <v>-</v>
      </c>
      <c r="BL147" s="630" t="str">
        <f t="shared" si="252"/>
        <v>-</v>
      </c>
      <c r="BM147" s="630" t="str">
        <f t="shared" si="253"/>
        <v>-</v>
      </c>
      <c r="BN147" s="630" t="str">
        <f t="shared" si="254"/>
        <v>-</v>
      </c>
      <c r="BO147" s="630" t="str">
        <f t="shared" si="255"/>
        <v>-</v>
      </c>
      <c r="BP147" s="630" t="str">
        <f t="shared" si="256"/>
        <v>-</v>
      </c>
      <c r="BQ147" s="630" t="str">
        <f t="shared" si="257"/>
        <v>+</v>
      </c>
      <c r="BR147" s="630" t="str">
        <f t="shared" si="258"/>
        <v>-</v>
      </c>
      <c r="BS147" s="630" t="str">
        <f t="shared" si="259"/>
        <v>-</v>
      </c>
      <c r="BT147" s="630" t="str">
        <f t="shared" si="260"/>
        <v>-</v>
      </c>
      <c r="BU147" s="630" t="str">
        <f t="shared" si="261"/>
        <v>-</v>
      </c>
      <c r="BV147" s="630" t="str">
        <f t="shared" si="262"/>
        <v>-</v>
      </c>
      <c r="BW147" s="630" t="str">
        <f t="shared" si="263"/>
        <v>-</v>
      </c>
      <c r="BX147" s="630" t="str">
        <f t="shared" si="264"/>
        <v>-</v>
      </c>
      <c r="BY147" s="630" t="str">
        <f t="shared" si="265"/>
        <v>+</v>
      </c>
      <c r="BZ147" s="630" t="str">
        <f t="shared" si="266"/>
        <v>-</v>
      </c>
      <c r="CA147" s="630" t="str">
        <f t="shared" si="267"/>
        <v>-</v>
      </c>
      <c r="CB147" s="630" t="str">
        <f t="shared" si="268"/>
        <v>-</v>
      </c>
      <c r="CC147" s="630" t="str">
        <f t="shared" si="269"/>
        <v>-</v>
      </c>
    </row>
    <row r="148" spans="1:203" x14ac:dyDescent="0.25">
      <c r="AM148" s="6">
        <v>16</v>
      </c>
      <c r="AN148" s="91">
        <f t="shared" si="245"/>
        <v>13</v>
      </c>
      <c r="AO148" s="117" t="str">
        <f t="shared" si="245"/>
        <v>Рязань</v>
      </c>
      <c r="AP148" s="326" t="str">
        <f t="shared" si="248"/>
        <v>-</v>
      </c>
      <c r="AQ148" s="701" t="str">
        <f t="shared" si="248"/>
        <v>-</v>
      </c>
      <c r="AR148" s="701" t="str">
        <f t="shared" si="248"/>
        <v>-</v>
      </c>
      <c r="AS148" s="701" t="str">
        <f t="shared" si="248"/>
        <v>-</v>
      </c>
      <c r="AT148" s="701" t="str">
        <f t="shared" si="248"/>
        <v>-</v>
      </c>
      <c r="AU148" s="701" t="str">
        <f t="shared" si="248"/>
        <v>-</v>
      </c>
      <c r="AV148" s="701" t="str">
        <f t="shared" si="248"/>
        <v>-</v>
      </c>
      <c r="AW148" s="701" t="str">
        <f t="shared" si="248"/>
        <v>-</v>
      </c>
      <c r="AX148" s="701" t="str">
        <f t="shared" si="248"/>
        <v>-</v>
      </c>
      <c r="AY148" s="701" t="str">
        <f t="shared" si="248"/>
        <v>-</v>
      </c>
      <c r="AZ148" s="701" t="str">
        <f t="shared" si="248"/>
        <v>-</v>
      </c>
      <c r="BA148" s="701" t="str">
        <f t="shared" si="248"/>
        <v>-</v>
      </c>
      <c r="BB148" s="701" t="str">
        <f t="shared" si="248"/>
        <v>-</v>
      </c>
      <c r="BC148" s="701" t="str">
        <f t="shared" si="248"/>
        <v>-</v>
      </c>
      <c r="BD148" s="701" t="str">
        <f t="shared" si="248"/>
        <v>-</v>
      </c>
      <c r="BE148" s="701" t="str">
        <f t="shared" si="248"/>
        <v>-</v>
      </c>
      <c r="BF148" s="701" t="str">
        <f t="shared" si="249"/>
        <v>-</v>
      </c>
      <c r="BG148" s="701" t="str">
        <f t="shared" si="249"/>
        <v>-</v>
      </c>
      <c r="BH148" s="701" t="str">
        <f t="shared" si="249"/>
        <v>-</v>
      </c>
      <c r="BI148" s="701" t="str">
        <f t="shared" si="249"/>
        <v>-</v>
      </c>
      <c r="BJ148" s="630" t="str">
        <f t="shared" si="250"/>
        <v>-</v>
      </c>
      <c r="BK148" s="630" t="str">
        <f t="shared" si="251"/>
        <v>-</v>
      </c>
      <c r="BL148" s="630" t="str">
        <f t="shared" si="252"/>
        <v>-</v>
      </c>
      <c r="BM148" s="630" t="str">
        <f t="shared" si="253"/>
        <v>-</v>
      </c>
      <c r="BN148" s="630" t="str">
        <f t="shared" si="254"/>
        <v>-</v>
      </c>
      <c r="BO148" s="630" t="str">
        <f t="shared" si="255"/>
        <v>-</v>
      </c>
      <c r="BP148" s="630" t="str">
        <f t="shared" si="256"/>
        <v>-</v>
      </c>
      <c r="BQ148" s="630" t="str">
        <f t="shared" si="257"/>
        <v>+</v>
      </c>
      <c r="BR148" s="630" t="str">
        <f t="shared" si="258"/>
        <v>-</v>
      </c>
      <c r="BS148" s="630" t="str">
        <f t="shared" si="259"/>
        <v>-</v>
      </c>
      <c r="BT148" s="630" t="str">
        <f t="shared" si="260"/>
        <v>-</v>
      </c>
      <c r="BU148" s="630" t="str">
        <f t="shared" si="261"/>
        <v>-</v>
      </c>
      <c r="BV148" s="630" t="str">
        <f t="shared" si="262"/>
        <v>-</v>
      </c>
      <c r="BW148" s="630" t="str">
        <f t="shared" si="263"/>
        <v>-</v>
      </c>
      <c r="BX148" s="630" t="str">
        <f t="shared" si="264"/>
        <v>-</v>
      </c>
      <c r="BY148" s="630" t="str">
        <f t="shared" si="265"/>
        <v>-</v>
      </c>
      <c r="BZ148" s="630" t="str">
        <f t="shared" si="266"/>
        <v>-</v>
      </c>
      <c r="CA148" s="630" t="str">
        <f t="shared" si="267"/>
        <v>-</v>
      </c>
      <c r="CB148" s="630" t="str">
        <f t="shared" si="268"/>
        <v>-</v>
      </c>
      <c r="CC148" s="630" t="str">
        <f t="shared" si="269"/>
        <v>-</v>
      </c>
    </row>
    <row r="149" spans="1:203" x14ac:dyDescent="0.25">
      <c r="AM149" s="6">
        <v>17</v>
      </c>
      <c r="AN149" s="91">
        <f t="shared" si="245"/>
        <v>14</v>
      </c>
      <c r="AO149" s="117" t="str">
        <f t="shared" si="245"/>
        <v>Калуга</v>
      </c>
      <c r="AP149" s="326" t="str">
        <f t="shared" si="248"/>
        <v>-</v>
      </c>
      <c r="AQ149" s="701" t="str">
        <f t="shared" si="248"/>
        <v>-</v>
      </c>
      <c r="AR149" s="701" t="str">
        <f t="shared" si="248"/>
        <v>-</v>
      </c>
      <c r="AS149" s="701" t="str">
        <f t="shared" si="248"/>
        <v>-</v>
      </c>
      <c r="AT149" s="701" t="str">
        <f t="shared" si="248"/>
        <v>-</v>
      </c>
      <c r="AU149" s="701" t="str">
        <f t="shared" si="248"/>
        <v>-</v>
      </c>
      <c r="AV149" s="701" t="str">
        <f t="shared" si="248"/>
        <v>-</v>
      </c>
      <c r="AW149" s="701" t="str">
        <f t="shared" si="248"/>
        <v>-</v>
      </c>
      <c r="AX149" s="701" t="str">
        <f t="shared" si="248"/>
        <v>-</v>
      </c>
      <c r="AY149" s="701" t="str">
        <f t="shared" si="248"/>
        <v>-</v>
      </c>
      <c r="AZ149" s="701" t="str">
        <f t="shared" si="248"/>
        <v>-</v>
      </c>
      <c r="BA149" s="701" t="str">
        <f t="shared" si="248"/>
        <v>-</v>
      </c>
      <c r="BB149" s="701" t="str">
        <f t="shared" si="248"/>
        <v>-</v>
      </c>
      <c r="BC149" s="701" t="str">
        <f t="shared" si="248"/>
        <v>-</v>
      </c>
      <c r="BD149" s="701" t="str">
        <f t="shared" si="248"/>
        <v>-</v>
      </c>
      <c r="BE149" s="701" t="str">
        <f t="shared" si="248"/>
        <v>-</v>
      </c>
      <c r="BF149" s="701" t="str">
        <f t="shared" si="249"/>
        <v>-</v>
      </c>
      <c r="BG149" s="701" t="str">
        <f t="shared" si="249"/>
        <v>-</v>
      </c>
      <c r="BH149" s="701" t="str">
        <f t="shared" si="249"/>
        <v>-</v>
      </c>
      <c r="BI149" s="701" t="str">
        <f t="shared" si="249"/>
        <v>-</v>
      </c>
      <c r="BJ149" s="630" t="str">
        <f t="shared" si="250"/>
        <v>-</v>
      </c>
      <c r="BK149" s="630" t="str">
        <f t="shared" si="251"/>
        <v>-</v>
      </c>
      <c r="BL149" s="630" t="str">
        <f t="shared" si="252"/>
        <v>-</v>
      </c>
      <c r="BM149" s="630" t="str">
        <f t="shared" si="253"/>
        <v>-</v>
      </c>
      <c r="BN149" s="630" t="str">
        <f t="shared" si="254"/>
        <v>-</v>
      </c>
      <c r="BO149" s="630" t="str">
        <f t="shared" si="255"/>
        <v>-</v>
      </c>
      <c r="BP149" s="630" t="str">
        <f t="shared" si="256"/>
        <v>-</v>
      </c>
      <c r="BQ149" s="630" t="str">
        <f t="shared" si="257"/>
        <v>+</v>
      </c>
      <c r="BR149" s="630" t="str">
        <f t="shared" si="258"/>
        <v>-</v>
      </c>
      <c r="BS149" s="630" t="str">
        <f t="shared" si="259"/>
        <v>-</v>
      </c>
      <c r="BT149" s="630" t="str">
        <f t="shared" si="260"/>
        <v>-</v>
      </c>
      <c r="BU149" s="630" t="str">
        <f t="shared" si="261"/>
        <v>-</v>
      </c>
      <c r="BV149" s="630" t="str">
        <f t="shared" si="262"/>
        <v>-</v>
      </c>
      <c r="BW149" s="630" t="str">
        <f t="shared" si="263"/>
        <v>+</v>
      </c>
      <c r="BX149" s="630" t="str">
        <f t="shared" si="264"/>
        <v>-</v>
      </c>
      <c r="BY149" s="630" t="str">
        <f t="shared" si="265"/>
        <v>+</v>
      </c>
      <c r="BZ149" s="630" t="str">
        <f t="shared" si="266"/>
        <v>-</v>
      </c>
      <c r="CA149" s="630" t="str">
        <f t="shared" si="267"/>
        <v>-</v>
      </c>
      <c r="CB149" s="630" t="str">
        <f t="shared" si="268"/>
        <v>-</v>
      </c>
      <c r="CC149" s="630" t="str">
        <f t="shared" si="269"/>
        <v>-</v>
      </c>
    </row>
    <row r="150" spans="1:203" x14ac:dyDescent="0.25">
      <c r="AM150" s="6">
        <v>18</v>
      </c>
      <c r="AN150" s="91">
        <f t="shared" si="245"/>
        <v>15</v>
      </c>
      <c r="AO150" s="117" t="str">
        <f t="shared" si="245"/>
        <v>Тула</v>
      </c>
      <c r="AP150" s="326" t="str">
        <f t="shared" si="248"/>
        <v>-</v>
      </c>
      <c r="AQ150" s="701" t="str">
        <f t="shared" si="248"/>
        <v>-</v>
      </c>
      <c r="AR150" s="701" t="str">
        <f t="shared" si="248"/>
        <v>-</v>
      </c>
      <c r="AS150" s="701" t="str">
        <f t="shared" si="248"/>
        <v>-</v>
      </c>
      <c r="AT150" s="701" t="str">
        <f t="shared" si="248"/>
        <v>-</v>
      </c>
      <c r="AU150" s="701" t="str">
        <f t="shared" si="248"/>
        <v>-</v>
      </c>
      <c r="AV150" s="701" t="str">
        <f t="shared" si="248"/>
        <v>-</v>
      </c>
      <c r="AW150" s="701" t="str">
        <f t="shared" si="248"/>
        <v>-</v>
      </c>
      <c r="AX150" s="701" t="str">
        <f t="shared" si="248"/>
        <v>-</v>
      </c>
      <c r="AY150" s="701" t="str">
        <f t="shared" si="248"/>
        <v>-</v>
      </c>
      <c r="AZ150" s="701" t="str">
        <f t="shared" si="248"/>
        <v>-</v>
      </c>
      <c r="BA150" s="701" t="str">
        <f t="shared" si="248"/>
        <v>-</v>
      </c>
      <c r="BB150" s="701" t="str">
        <f t="shared" si="248"/>
        <v>-</v>
      </c>
      <c r="BC150" s="701" t="str">
        <f t="shared" si="248"/>
        <v>-</v>
      </c>
      <c r="BD150" s="701" t="str">
        <f t="shared" si="248"/>
        <v>-</v>
      </c>
      <c r="BE150" s="701" t="str">
        <f t="shared" si="248"/>
        <v>-</v>
      </c>
      <c r="BF150" s="701" t="str">
        <f t="shared" si="249"/>
        <v>-</v>
      </c>
      <c r="BG150" s="701" t="str">
        <f t="shared" si="249"/>
        <v>-</v>
      </c>
      <c r="BH150" s="701" t="str">
        <f t="shared" si="249"/>
        <v>-</v>
      </c>
      <c r="BI150" s="701" t="str">
        <f t="shared" si="249"/>
        <v>-</v>
      </c>
      <c r="BJ150" s="630" t="str">
        <f t="shared" ref="BJ150:BJ213" si="270">CHOOSE(VLOOKUP(22&amp;$AO150,$A$6:$V$30000,AP$133,0)+1,"-","+")</f>
        <v>-</v>
      </c>
      <c r="BK150" s="630" t="str">
        <f t="shared" ref="BK150:BK213" si="271">CHOOSE(VLOOKUP(22&amp;$AO150,$A$6:$V$30000,AQ$133,0)+1,"-","+")</f>
        <v>-</v>
      </c>
      <c r="BL150" s="630" t="str">
        <f t="shared" ref="BL150:BL213" si="272">CHOOSE(VLOOKUP(22&amp;$AO150,$A$6:$V$30000,AR$133,0)+1,"-","+")</f>
        <v>-</v>
      </c>
      <c r="BM150" s="630" t="str">
        <f t="shared" ref="BM150:BM213" si="273">CHOOSE(VLOOKUP(22&amp;$AO150,$A$6:$V$30000,AS$133,0)+1,"-","+")</f>
        <v>-</v>
      </c>
      <c r="BN150" s="630" t="str">
        <f t="shared" ref="BN150:BN213" si="274">CHOOSE(VLOOKUP(22&amp;$AO150,$A$6:$V$30000,AT$133,0)+1,"-","+")</f>
        <v>-</v>
      </c>
      <c r="BO150" s="630" t="str">
        <f t="shared" ref="BO150:BO213" si="275">CHOOSE(VLOOKUP(22&amp;$AO150,$A$6:$V$30000,AU$133,0)+1,"-","+")</f>
        <v>+</v>
      </c>
      <c r="BP150" s="630" t="str">
        <f t="shared" ref="BP150:BP213" si="276">CHOOSE(VLOOKUP(22&amp;$AO150,$A$6:$V$30000,AV$133,0)+1,"-","+")</f>
        <v>-</v>
      </c>
      <c r="BQ150" s="630" t="str">
        <f t="shared" ref="BQ150:BQ213" si="277">CHOOSE(VLOOKUP(22&amp;$AO150,$A$6:$V$30000,AW$133,0)+1,"-","+")</f>
        <v>+</v>
      </c>
      <c r="BR150" s="630" t="str">
        <f t="shared" ref="BR150:BR213" si="278">CHOOSE(VLOOKUP(22&amp;$AO150,$A$6:$V$30000,AX$133,0)+1,"-","+")</f>
        <v>-</v>
      </c>
      <c r="BS150" s="630" t="str">
        <f t="shared" ref="BS150:BS213" si="279">CHOOSE(VLOOKUP(22&amp;$AO150,$A$6:$V$30000,AY$133,0)+1,"-","+")</f>
        <v>-</v>
      </c>
      <c r="BT150" s="630" t="str">
        <f t="shared" ref="BT150:BT213" si="280">CHOOSE(VLOOKUP(22&amp;$AO150,$A$6:$V$30000,AZ$133,0)+1,"-","+")</f>
        <v>-</v>
      </c>
      <c r="BU150" s="630" t="str">
        <f t="shared" ref="BU150:BU213" si="281">CHOOSE(VLOOKUP(22&amp;$AO150,$A$6:$V$30000,BA$133,0)+1,"-","+")</f>
        <v>-</v>
      </c>
      <c r="BV150" s="630" t="str">
        <f t="shared" ref="BV150:BV213" si="282">CHOOSE(VLOOKUP(22&amp;$AO150,$A$6:$V$30000,BB$133,0)+1,"-","+")</f>
        <v>-</v>
      </c>
      <c r="BW150" s="630" t="str">
        <f t="shared" ref="BW150:BW213" si="283">CHOOSE(VLOOKUP(22&amp;$AO150,$A$6:$V$30000,BC$133,0)+1,"-","+")</f>
        <v>-</v>
      </c>
      <c r="BX150" s="630" t="str">
        <f t="shared" ref="BX150:BX213" si="284">CHOOSE(VLOOKUP(22&amp;$AO150,$A$6:$V$30000,BD$133,0)+1,"-","+")</f>
        <v>-</v>
      </c>
      <c r="BY150" s="630" t="str">
        <f t="shared" ref="BY150:BY213" si="285">CHOOSE(VLOOKUP(22&amp;$AO150,$A$6:$V$30000,BE$133,0)+1,"-","+")</f>
        <v>-</v>
      </c>
      <c r="BZ150" s="630" t="str">
        <f t="shared" ref="BZ150:BZ213" si="286">CHOOSE(VLOOKUP(22&amp;$AO150,$A$6:$V$30000,BF$133,0)+1,"-","+")</f>
        <v>-</v>
      </c>
      <c r="CA150" s="630" t="str">
        <f t="shared" ref="CA150:CA213" si="287">CHOOSE(VLOOKUP(22&amp;$AO150,$A$6:$V$30000,BG$133,0)+1,"-","+")</f>
        <v>-</v>
      </c>
      <c r="CB150" s="630" t="str">
        <f t="shared" ref="CB150:CB213" si="288">CHOOSE(VLOOKUP(22&amp;$AO150,$A$6:$V$30000,BH$133,0)+1,"-","+")</f>
        <v>-</v>
      </c>
      <c r="CC150" s="630" t="str">
        <f t="shared" ref="CC150:CC213" si="289">CHOOSE(VLOOKUP(22&amp;$AO150,$A$6:$V$30000,BI$133,0)+1,"-","+")</f>
        <v>-</v>
      </c>
    </row>
    <row r="151" spans="1:203" x14ac:dyDescent="0.25">
      <c r="AM151" s="6">
        <v>19</v>
      </c>
      <c r="AN151" s="91">
        <f t="shared" si="245"/>
        <v>16</v>
      </c>
      <c r="AO151" s="117" t="str">
        <f t="shared" si="245"/>
        <v>Курск</v>
      </c>
      <c r="AP151" s="326" t="str">
        <f t="shared" si="248"/>
        <v>-</v>
      </c>
      <c r="AQ151" s="701" t="str">
        <f t="shared" si="248"/>
        <v>-</v>
      </c>
      <c r="AR151" s="701" t="str">
        <f t="shared" si="248"/>
        <v>-</v>
      </c>
      <c r="AS151" s="701" t="str">
        <f t="shared" si="248"/>
        <v>-</v>
      </c>
      <c r="AT151" s="701" t="str">
        <f t="shared" si="248"/>
        <v>-</v>
      </c>
      <c r="AU151" s="701" t="str">
        <f t="shared" si="248"/>
        <v>-</v>
      </c>
      <c r="AV151" s="701" t="str">
        <f t="shared" si="248"/>
        <v>-</v>
      </c>
      <c r="AW151" s="701" t="str">
        <f t="shared" si="248"/>
        <v>-</v>
      </c>
      <c r="AX151" s="701" t="str">
        <f t="shared" si="248"/>
        <v>-</v>
      </c>
      <c r="AY151" s="701" t="str">
        <f t="shared" si="248"/>
        <v>-</v>
      </c>
      <c r="AZ151" s="701" t="str">
        <f t="shared" si="248"/>
        <v>-</v>
      </c>
      <c r="BA151" s="701" t="str">
        <f t="shared" si="248"/>
        <v>-</v>
      </c>
      <c r="BB151" s="701" t="str">
        <f t="shared" si="248"/>
        <v>-</v>
      </c>
      <c r="BC151" s="701" t="str">
        <f t="shared" si="248"/>
        <v>-</v>
      </c>
      <c r="BD151" s="701" t="str">
        <f t="shared" si="248"/>
        <v>-</v>
      </c>
      <c r="BE151" s="701" t="str">
        <f t="shared" si="248"/>
        <v>-</v>
      </c>
      <c r="BF151" s="701" t="str">
        <f t="shared" si="249"/>
        <v>-</v>
      </c>
      <c r="BG151" s="701" t="str">
        <f t="shared" si="249"/>
        <v>-</v>
      </c>
      <c r="BH151" s="701" t="str">
        <f t="shared" si="249"/>
        <v>-</v>
      </c>
      <c r="BI151" s="701" t="str">
        <f t="shared" si="249"/>
        <v>-</v>
      </c>
      <c r="BJ151" s="630" t="str">
        <f t="shared" si="270"/>
        <v>-</v>
      </c>
      <c r="BK151" s="630" t="str">
        <f t="shared" si="271"/>
        <v>-</v>
      </c>
      <c r="BL151" s="630" t="str">
        <f t="shared" si="272"/>
        <v>-</v>
      </c>
      <c r="BM151" s="630" t="str">
        <f t="shared" si="273"/>
        <v>-</v>
      </c>
      <c r="BN151" s="630" t="str">
        <f t="shared" si="274"/>
        <v>-</v>
      </c>
      <c r="BO151" s="630" t="str">
        <f t="shared" si="275"/>
        <v>-</v>
      </c>
      <c r="BP151" s="630" t="str">
        <f t="shared" si="276"/>
        <v>-</v>
      </c>
      <c r="BQ151" s="630" t="str">
        <f t="shared" si="277"/>
        <v>+</v>
      </c>
      <c r="BR151" s="630" t="str">
        <f t="shared" si="278"/>
        <v>-</v>
      </c>
      <c r="BS151" s="630" t="str">
        <f t="shared" si="279"/>
        <v>-</v>
      </c>
      <c r="BT151" s="630" t="str">
        <f t="shared" si="280"/>
        <v>-</v>
      </c>
      <c r="BU151" s="630" t="str">
        <f t="shared" si="281"/>
        <v>-</v>
      </c>
      <c r="BV151" s="630" t="str">
        <f t="shared" si="282"/>
        <v>-</v>
      </c>
      <c r="BW151" s="630" t="str">
        <f t="shared" si="283"/>
        <v>-</v>
      </c>
      <c r="BX151" s="630" t="str">
        <f t="shared" si="284"/>
        <v>-</v>
      </c>
      <c r="BY151" s="630" t="str">
        <f t="shared" si="285"/>
        <v>+</v>
      </c>
      <c r="BZ151" s="630" t="str">
        <f t="shared" si="286"/>
        <v>-</v>
      </c>
      <c r="CA151" s="630" t="str">
        <f t="shared" si="287"/>
        <v>-</v>
      </c>
      <c r="CB151" s="630" t="str">
        <f t="shared" si="288"/>
        <v>-</v>
      </c>
      <c r="CC151" s="630" t="str">
        <f t="shared" si="289"/>
        <v>-</v>
      </c>
    </row>
    <row r="152" spans="1:203" x14ac:dyDescent="0.25">
      <c r="AL152" s="389"/>
      <c r="AM152" s="6">
        <v>20</v>
      </c>
      <c r="AN152" s="91">
        <f t="shared" si="245"/>
        <v>17</v>
      </c>
      <c r="AO152" s="117" t="str">
        <f t="shared" si="245"/>
        <v>Смоленск</v>
      </c>
      <c r="AP152" s="326" t="str">
        <f t="shared" si="248"/>
        <v>-</v>
      </c>
      <c r="AQ152" s="701" t="str">
        <f t="shared" si="248"/>
        <v>-</v>
      </c>
      <c r="AR152" s="701" t="str">
        <f t="shared" si="248"/>
        <v>-</v>
      </c>
      <c r="AS152" s="701" t="str">
        <f t="shared" si="248"/>
        <v>-</v>
      </c>
      <c r="AT152" s="701" t="str">
        <f t="shared" si="248"/>
        <v>-</v>
      </c>
      <c r="AU152" s="701" t="str">
        <f t="shared" si="248"/>
        <v>-</v>
      </c>
      <c r="AV152" s="701" t="str">
        <f t="shared" si="248"/>
        <v>-</v>
      </c>
      <c r="AW152" s="701" t="str">
        <f t="shared" si="248"/>
        <v>-</v>
      </c>
      <c r="AX152" s="701" t="str">
        <f t="shared" si="248"/>
        <v>-</v>
      </c>
      <c r="AY152" s="701" t="str">
        <f t="shared" si="248"/>
        <v>-</v>
      </c>
      <c r="AZ152" s="701" t="str">
        <f t="shared" si="248"/>
        <v>-</v>
      </c>
      <c r="BA152" s="701" t="str">
        <f t="shared" si="248"/>
        <v>-</v>
      </c>
      <c r="BB152" s="701" t="str">
        <f t="shared" si="248"/>
        <v>-</v>
      </c>
      <c r="BC152" s="701" t="str">
        <f t="shared" si="248"/>
        <v>-</v>
      </c>
      <c r="BD152" s="701" t="str">
        <f t="shared" si="248"/>
        <v>-</v>
      </c>
      <c r="BE152" s="701" t="str">
        <f t="shared" ref="BE152:BE183" si="290" xml:space="preserve">   CHOOSE(VLOOKUP(25&amp;$AO152,$A$6:$V$30000,BE$133,0)+1,"-","+","++")</f>
        <v>-</v>
      </c>
      <c r="BF152" s="701" t="str">
        <f t="shared" si="249"/>
        <v>-</v>
      </c>
      <c r="BG152" s="701" t="str">
        <f t="shared" si="249"/>
        <v>-</v>
      </c>
      <c r="BH152" s="701" t="str">
        <f t="shared" si="249"/>
        <v>-</v>
      </c>
      <c r="BI152" s="701" t="str">
        <f t="shared" si="249"/>
        <v>-</v>
      </c>
      <c r="BJ152" s="630" t="str">
        <f t="shared" si="270"/>
        <v>-</v>
      </c>
      <c r="BK152" s="630" t="str">
        <f t="shared" si="271"/>
        <v>-</v>
      </c>
      <c r="BL152" s="630" t="str">
        <f t="shared" si="272"/>
        <v>-</v>
      </c>
      <c r="BM152" s="630" t="str">
        <f t="shared" si="273"/>
        <v>-</v>
      </c>
      <c r="BN152" s="630" t="str">
        <f t="shared" si="274"/>
        <v>-</v>
      </c>
      <c r="BO152" s="630" t="str">
        <f t="shared" si="275"/>
        <v>+</v>
      </c>
      <c r="BP152" s="630" t="str">
        <f t="shared" si="276"/>
        <v>-</v>
      </c>
      <c r="BQ152" s="630" t="str">
        <f t="shared" si="277"/>
        <v>-</v>
      </c>
      <c r="BR152" s="630" t="str">
        <f t="shared" si="278"/>
        <v>-</v>
      </c>
      <c r="BS152" s="630" t="str">
        <f t="shared" si="279"/>
        <v>-</v>
      </c>
      <c r="BT152" s="630" t="str">
        <f t="shared" si="280"/>
        <v>-</v>
      </c>
      <c r="BU152" s="630" t="str">
        <f t="shared" si="281"/>
        <v>-</v>
      </c>
      <c r="BV152" s="630" t="str">
        <f t="shared" si="282"/>
        <v>-</v>
      </c>
      <c r="BW152" s="630" t="str">
        <f t="shared" si="283"/>
        <v>-</v>
      </c>
      <c r="BX152" s="630" t="str">
        <f t="shared" si="284"/>
        <v>-</v>
      </c>
      <c r="BY152" s="630" t="str">
        <f t="shared" si="285"/>
        <v>-</v>
      </c>
      <c r="BZ152" s="630" t="str">
        <f t="shared" si="286"/>
        <v>-</v>
      </c>
      <c r="CA152" s="630" t="str">
        <f t="shared" si="287"/>
        <v>-</v>
      </c>
      <c r="CB152" s="630" t="str">
        <f t="shared" si="288"/>
        <v>-</v>
      </c>
      <c r="CC152" s="630" t="str">
        <f t="shared" si="289"/>
        <v>-</v>
      </c>
      <c r="FG152" s="390"/>
      <c r="FH152" s="390"/>
      <c r="FI152" s="390"/>
      <c r="FJ152" s="1274"/>
      <c r="FK152" s="1274"/>
      <c r="FL152" s="1274"/>
      <c r="FM152" s="390"/>
    </row>
    <row r="153" spans="1:203" s="390" customFormat="1" x14ac:dyDescent="0.25">
      <c r="A153" s="262"/>
      <c r="B153" s="262"/>
      <c r="C153" s="262"/>
      <c r="D153" s="262"/>
      <c r="E153" s="262"/>
      <c r="F153" s="262"/>
      <c r="G153" s="262"/>
      <c r="H153" s="262"/>
      <c r="I153" s="262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  <c r="AC153" s="262"/>
      <c r="AD153" s="262"/>
      <c r="AE153" s="262"/>
      <c r="AF153" s="262"/>
      <c r="AG153" s="262"/>
      <c r="AH153" s="262"/>
      <c r="AI153" s="262"/>
      <c r="AJ153" s="262"/>
      <c r="AK153" s="262"/>
      <c r="AL153" s="388"/>
      <c r="AM153" s="6">
        <v>21</v>
      </c>
      <c r="AN153" s="91">
        <f t="shared" si="245"/>
        <v>18</v>
      </c>
      <c r="AO153" s="117" t="str">
        <f t="shared" si="245"/>
        <v>Брянск</v>
      </c>
      <c r="AP153" s="326" t="str">
        <f t="shared" ref="AP153:BD162" si="291" xml:space="preserve">   CHOOSE(VLOOKUP(25&amp;$AO153,$A$6:$V$30000,AP$133,0)+1,"-","+","++")</f>
        <v>-</v>
      </c>
      <c r="AQ153" s="701" t="str">
        <f t="shared" si="291"/>
        <v>-</v>
      </c>
      <c r="AR153" s="701" t="str">
        <f t="shared" si="291"/>
        <v>-</v>
      </c>
      <c r="AS153" s="701" t="str">
        <f t="shared" si="291"/>
        <v>-</v>
      </c>
      <c r="AT153" s="701" t="str">
        <f t="shared" si="291"/>
        <v>-</v>
      </c>
      <c r="AU153" s="701" t="str">
        <f t="shared" si="291"/>
        <v>-</v>
      </c>
      <c r="AV153" s="701" t="str">
        <f t="shared" si="291"/>
        <v>-</v>
      </c>
      <c r="AW153" s="701" t="str">
        <f t="shared" si="291"/>
        <v>-</v>
      </c>
      <c r="AX153" s="701" t="str">
        <f t="shared" si="291"/>
        <v>-</v>
      </c>
      <c r="AY153" s="701" t="str">
        <f t="shared" si="291"/>
        <v>-</v>
      </c>
      <c r="AZ153" s="701" t="str">
        <f t="shared" si="291"/>
        <v>-</v>
      </c>
      <c r="BA153" s="701" t="str">
        <f t="shared" si="291"/>
        <v>-</v>
      </c>
      <c r="BB153" s="701" t="str">
        <f t="shared" si="291"/>
        <v>-</v>
      </c>
      <c r="BC153" s="701" t="str">
        <f t="shared" si="291"/>
        <v>-</v>
      </c>
      <c r="BD153" s="701" t="str">
        <f t="shared" si="291"/>
        <v>-</v>
      </c>
      <c r="BE153" s="701" t="str">
        <f t="shared" si="290"/>
        <v>-</v>
      </c>
      <c r="BF153" s="701" t="str">
        <f t="shared" ref="BF153:BI216" si="292" xml:space="preserve">   CHOOSE(VLOOKUP(25&amp;$AO153,$A$6:$V$30000,BF$133,0)+1,"-","+","++")</f>
        <v>-</v>
      </c>
      <c r="BG153" s="701" t="str">
        <f t="shared" si="292"/>
        <v>-</v>
      </c>
      <c r="BH153" s="701" t="str">
        <f t="shared" si="292"/>
        <v>-</v>
      </c>
      <c r="BI153" s="701" t="str">
        <f t="shared" si="292"/>
        <v>-</v>
      </c>
      <c r="BJ153" s="630" t="str">
        <f t="shared" si="270"/>
        <v>-</v>
      </c>
      <c r="BK153" s="630" t="str">
        <f t="shared" si="271"/>
        <v>-</v>
      </c>
      <c r="BL153" s="630" t="str">
        <f t="shared" si="272"/>
        <v>-</v>
      </c>
      <c r="BM153" s="630" t="str">
        <f t="shared" si="273"/>
        <v>-</v>
      </c>
      <c r="BN153" s="630" t="str">
        <f t="shared" si="274"/>
        <v>-</v>
      </c>
      <c r="BO153" s="630" t="str">
        <f t="shared" si="275"/>
        <v>+</v>
      </c>
      <c r="BP153" s="630" t="str">
        <f t="shared" si="276"/>
        <v>-</v>
      </c>
      <c r="BQ153" s="630" t="str">
        <f t="shared" si="277"/>
        <v>-</v>
      </c>
      <c r="BR153" s="630" t="str">
        <f t="shared" si="278"/>
        <v>-</v>
      </c>
      <c r="BS153" s="630" t="str">
        <f t="shared" si="279"/>
        <v>-</v>
      </c>
      <c r="BT153" s="630" t="str">
        <f t="shared" si="280"/>
        <v>-</v>
      </c>
      <c r="BU153" s="630" t="str">
        <f t="shared" si="281"/>
        <v>-</v>
      </c>
      <c r="BV153" s="630" t="str">
        <f t="shared" si="282"/>
        <v>-</v>
      </c>
      <c r="BW153" s="630" t="str">
        <f t="shared" si="283"/>
        <v>-</v>
      </c>
      <c r="BX153" s="630" t="str">
        <f t="shared" si="284"/>
        <v>-</v>
      </c>
      <c r="BY153" s="630" t="str">
        <f t="shared" si="285"/>
        <v>-</v>
      </c>
      <c r="BZ153" s="630" t="str">
        <f t="shared" si="286"/>
        <v>-</v>
      </c>
      <c r="CA153" s="630" t="str">
        <f t="shared" si="287"/>
        <v>-</v>
      </c>
      <c r="CB153" s="630" t="str">
        <f t="shared" si="288"/>
        <v>-</v>
      </c>
      <c r="CC153" s="630" t="str">
        <f t="shared" si="289"/>
        <v>-</v>
      </c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 s="35"/>
      <c r="FG153" s="35"/>
      <c r="FH153" s="35"/>
      <c r="FI153" s="35"/>
      <c r="FJ153" s="64"/>
      <c r="FK153" s="64"/>
      <c r="FL153" s="64"/>
      <c r="FM153" s="35"/>
      <c r="FZ153" s="1280"/>
      <c r="GA153" s="1280"/>
      <c r="GO153" s="35"/>
      <c r="GP153" s="35"/>
      <c r="GQ153" s="35"/>
      <c r="GR153" s="35"/>
      <c r="GS153" s="35"/>
      <c r="GT153" s="35"/>
      <c r="GU153" s="35"/>
    </row>
    <row r="154" spans="1:203" x14ac:dyDescent="0.25">
      <c r="A154" s="253" t="s">
        <v>1045</v>
      </c>
      <c r="B154" s="254" t="s">
        <v>2552</v>
      </c>
      <c r="C154" s="255" t="s">
        <v>3773</v>
      </c>
      <c r="D154" s="256" t="s">
        <v>2618</v>
      </c>
      <c r="E154" s="256" t="s">
        <v>3774</v>
      </c>
      <c r="F154" s="256" t="s">
        <v>2618</v>
      </c>
      <c r="G154" s="256" t="s">
        <v>3775</v>
      </c>
      <c r="H154" s="256" t="s">
        <v>2618</v>
      </c>
      <c r="I154" s="256" t="s">
        <v>3782</v>
      </c>
      <c r="J154" s="256" t="s">
        <v>2618</v>
      </c>
      <c r="K154" s="256" t="s">
        <v>3788</v>
      </c>
      <c r="L154" s="256" t="s">
        <v>2618</v>
      </c>
      <c r="M154" s="256" t="s">
        <v>3789</v>
      </c>
      <c r="N154" s="256" t="s">
        <v>2618</v>
      </c>
      <c r="O154" s="256" t="s">
        <v>3790</v>
      </c>
      <c r="P154" s="256" t="s">
        <v>2618</v>
      </c>
      <c r="Q154" s="256" t="s">
        <v>3791</v>
      </c>
      <c r="R154" s="256" t="s">
        <v>2618</v>
      </c>
      <c r="S154" s="256" t="s">
        <v>3792</v>
      </c>
      <c r="T154" s="256" t="s">
        <v>2618</v>
      </c>
      <c r="U154" s="256" t="s">
        <v>3793</v>
      </c>
      <c r="V154" s="257" t="s">
        <v>2618</v>
      </c>
      <c r="X154" s="258"/>
      <c r="Y154" s="188" t="s">
        <v>2550</v>
      </c>
      <c r="Z154" s="259" t="s">
        <v>2619</v>
      </c>
      <c r="AA154" s="260" t="s">
        <v>2620</v>
      </c>
      <c r="AB154" s="260" t="s">
        <v>2621</v>
      </c>
      <c r="AC154" s="260" t="s">
        <v>2622</v>
      </c>
      <c r="AD154" s="260" t="s">
        <v>2623</v>
      </c>
      <c r="AE154" s="260" t="s">
        <v>2624</v>
      </c>
      <c r="AF154" s="260" t="s">
        <v>2625</v>
      </c>
      <c r="AG154" s="260" t="s">
        <v>2619</v>
      </c>
      <c r="AH154" s="260" t="s">
        <v>2620</v>
      </c>
      <c r="AI154" s="261" t="s">
        <v>2621</v>
      </c>
      <c r="AM154" s="6">
        <v>22</v>
      </c>
      <c r="AN154" s="91">
        <f t="shared" si="245"/>
        <v>19</v>
      </c>
      <c r="AO154" s="117" t="str">
        <f t="shared" si="245"/>
        <v>Вязьма</v>
      </c>
      <c r="AP154" s="326" t="str">
        <f t="shared" si="291"/>
        <v>-</v>
      </c>
      <c r="AQ154" s="701" t="str">
        <f t="shared" si="291"/>
        <v>-</v>
      </c>
      <c r="AR154" s="701" t="str">
        <f t="shared" si="291"/>
        <v>-</v>
      </c>
      <c r="AS154" s="701" t="str">
        <f t="shared" si="291"/>
        <v>-</v>
      </c>
      <c r="AT154" s="701" t="str">
        <f t="shared" si="291"/>
        <v>-</v>
      </c>
      <c r="AU154" s="701" t="str">
        <f t="shared" si="291"/>
        <v>-</v>
      </c>
      <c r="AV154" s="701" t="str">
        <f t="shared" si="291"/>
        <v>-</v>
      </c>
      <c r="AW154" s="701" t="str">
        <f t="shared" si="291"/>
        <v>-</v>
      </c>
      <c r="AX154" s="701" t="str">
        <f t="shared" si="291"/>
        <v>-</v>
      </c>
      <c r="AY154" s="701" t="str">
        <f t="shared" si="291"/>
        <v>-</v>
      </c>
      <c r="AZ154" s="701" t="str">
        <f t="shared" si="291"/>
        <v>-</v>
      </c>
      <c r="BA154" s="701" t="str">
        <f t="shared" si="291"/>
        <v>-</v>
      </c>
      <c r="BB154" s="701" t="str">
        <f t="shared" si="291"/>
        <v>-</v>
      </c>
      <c r="BC154" s="701" t="str">
        <f t="shared" si="291"/>
        <v>-</v>
      </c>
      <c r="BD154" s="701" t="str">
        <f t="shared" si="291"/>
        <v>-</v>
      </c>
      <c r="BE154" s="701" t="str">
        <f t="shared" si="290"/>
        <v>-</v>
      </c>
      <c r="BF154" s="701" t="str">
        <f t="shared" si="292"/>
        <v>-</v>
      </c>
      <c r="BG154" s="701" t="str">
        <f t="shared" si="292"/>
        <v>-</v>
      </c>
      <c r="BH154" s="701" t="str">
        <f t="shared" si="292"/>
        <v>-</v>
      </c>
      <c r="BI154" s="701" t="str">
        <f t="shared" si="292"/>
        <v>-</v>
      </c>
      <c r="BJ154" s="630" t="str">
        <f t="shared" si="270"/>
        <v>-</v>
      </c>
      <c r="BK154" s="630" t="str">
        <f t="shared" si="271"/>
        <v>-</v>
      </c>
      <c r="BL154" s="630" t="str">
        <f t="shared" si="272"/>
        <v>-</v>
      </c>
      <c r="BM154" s="630" t="str">
        <f t="shared" si="273"/>
        <v>-</v>
      </c>
      <c r="BN154" s="630" t="str">
        <f t="shared" si="274"/>
        <v>-</v>
      </c>
      <c r="BO154" s="630" t="str">
        <f t="shared" si="275"/>
        <v>+</v>
      </c>
      <c r="BP154" s="630" t="str">
        <f t="shared" si="276"/>
        <v>-</v>
      </c>
      <c r="BQ154" s="630" t="str">
        <f t="shared" si="277"/>
        <v>+</v>
      </c>
      <c r="BR154" s="630" t="str">
        <f t="shared" si="278"/>
        <v>-</v>
      </c>
      <c r="BS154" s="630" t="str">
        <f t="shared" si="279"/>
        <v>-</v>
      </c>
      <c r="BT154" s="630" t="str">
        <f t="shared" si="280"/>
        <v>-</v>
      </c>
      <c r="BU154" s="630" t="str">
        <f t="shared" si="281"/>
        <v>-</v>
      </c>
      <c r="BV154" s="630" t="str">
        <f t="shared" si="282"/>
        <v>-</v>
      </c>
      <c r="BW154" s="630" t="str">
        <f t="shared" si="283"/>
        <v>+</v>
      </c>
      <c r="BX154" s="630" t="str">
        <f t="shared" si="284"/>
        <v>-</v>
      </c>
      <c r="BY154" s="630" t="str">
        <f t="shared" si="285"/>
        <v>+</v>
      </c>
      <c r="BZ154" s="630" t="str">
        <f t="shared" si="286"/>
        <v>-</v>
      </c>
      <c r="CA154" s="630" t="str">
        <f t="shared" si="287"/>
        <v>+</v>
      </c>
      <c r="CB154" s="630" t="str">
        <f t="shared" si="288"/>
        <v>-</v>
      </c>
      <c r="CC154" s="630" t="str">
        <f t="shared" si="289"/>
        <v>-</v>
      </c>
      <c r="GO154" s="390"/>
      <c r="GP154" s="390"/>
      <c r="GQ154" s="390"/>
      <c r="GR154" s="390"/>
      <c r="GS154" s="390"/>
      <c r="GT154" s="390"/>
      <c r="GU154" s="390"/>
    </row>
    <row r="155" spans="1:203" x14ac:dyDescent="0.25">
      <c r="A155" s="198" t="s">
        <v>1046</v>
      </c>
      <c r="B155" s="220" t="s">
        <v>1044</v>
      </c>
      <c r="C155" s="124" t="s">
        <v>2521</v>
      </c>
      <c r="D155" s="124" t="s">
        <v>2522</v>
      </c>
      <c r="E155" s="124" t="s">
        <v>2521</v>
      </c>
      <c r="F155" s="124" t="s">
        <v>2522</v>
      </c>
      <c r="G155" s="124" t="s">
        <v>2521</v>
      </c>
      <c r="H155" s="124" t="s">
        <v>2522</v>
      </c>
      <c r="I155" s="124" t="s">
        <v>2521</v>
      </c>
      <c r="J155" s="124" t="s">
        <v>2522</v>
      </c>
      <c r="K155" s="124" t="s">
        <v>2521</v>
      </c>
      <c r="L155" s="124" t="s">
        <v>2522</v>
      </c>
      <c r="M155" s="124" t="s">
        <v>2521</v>
      </c>
      <c r="N155" s="124" t="s">
        <v>2522</v>
      </c>
      <c r="O155" s="124" t="s">
        <v>2521</v>
      </c>
      <c r="P155" s="124" t="s">
        <v>2522</v>
      </c>
      <c r="Q155" s="124" t="s">
        <v>2521</v>
      </c>
      <c r="R155" s="124" t="s">
        <v>2522</v>
      </c>
      <c r="S155" s="124" t="s">
        <v>2521</v>
      </c>
      <c r="T155" s="124" t="s">
        <v>2522</v>
      </c>
      <c r="U155" s="124" t="s">
        <v>2521</v>
      </c>
      <c r="V155" s="252" t="s">
        <v>2522</v>
      </c>
      <c r="X155" s="197"/>
      <c r="Y155" s="188" t="s">
        <v>1044</v>
      </c>
      <c r="Z155" s="94" t="s">
        <v>3776</v>
      </c>
      <c r="AA155" s="95" t="s">
        <v>3777</v>
      </c>
      <c r="AB155" s="95" t="s">
        <v>3778</v>
      </c>
      <c r="AC155" s="95" t="s">
        <v>3783</v>
      </c>
      <c r="AD155" s="95" t="s">
        <v>3794</v>
      </c>
      <c r="AE155" s="95" t="s">
        <v>3795</v>
      </c>
      <c r="AF155" s="95" t="s">
        <v>3796</v>
      </c>
      <c r="AG155" s="95" t="s">
        <v>3797</v>
      </c>
      <c r="AH155" s="95" t="s">
        <v>3798</v>
      </c>
      <c r="AI155" s="96" t="s">
        <v>3799</v>
      </c>
      <c r="AM155" s="6">
        <v>23</v>
      </c>
      <c r="AN155" s="91">
        <f t="shared" si="245"/>
        <v>20</v>
      </c>
      <c r="AO155" s="117" t="str">
        <f t="shared" si="245"/>
        <v>Ожерелье</v>
      </c>
      <c r="AP155" s="326" t="str">
        <f t="shared" si="291"/>
        <v>-</v>
      </c>
      <c r="AQ155" s="701" t="str">
        <f t="shared" si="291"/>
        <v>-</v>
      </c>
      <c r="AR155" s="701" t="str">
        <f t="shared" si="291"/>
        <v>-</v>
      </c>
      <c r="AS155" s="701" t="str">
        <f t="shared" si="291"/>
        <v>-</v>
      </c>
      <c r="AT155" s="701" t="str">
        <f t="shared" si="291"/>
        <v>-</v>
      </c>
      <c r="AU155" s="701" t="str">
        <f t="shared" si="291"/>
        <v>-</v>
      </c>
      <c r="AV155" s="701" t="str">
        <f t="shared" si="291"/>
        <v>-</v>
      </c>
      <c r="AW155" s="701" t="str">
        <f t="shared" si="291"/>
        <v>-</v>
      </c>
      <c r="AX155" s="701" t="str">
        <f t="shared" si="291"/>
        <v>-</v>
      </c>
      <c r="AY155" s="701" t="str">
        <f t="shared" si="291"/>
        <v>-</v>
      </c>
      <c r="AZ155" s="701" t="str">
        <f t="shared" si="291"/>
        <v>-</v>
      </c>
      <c r="BA155" s="701" t="str">
        <f t="shared" si="291"/>
        <v>-</v>
      </c>
      <c r="BB155" s="701" t="str">
        <f t="shared" si="291"/>
        <v>-</v>
      </c>
      <c r="BC155" s="701" t="str">
        <f t="shared" si="291"/>
        <v>-</v>
      </c>
      <c r="BD155" s="701" t="str">
        <f t="shared" si="291"/>
        <v>-</v>
      </c>
      <c r="BE155" s="701" t="str">
        <f t="shared" si="290"/>
        <v>-</v>
      </c>
      <c r="BF155" s="701" t="str">
        <f t="shared" si="292"/>
        <v>-</v>
      </c>
      <c r="BG155" s="701" t="str">
        <f t="shared" si="292"/>
        <v>-</v>
      </c>
      <c r="BH155" s="701" t="str">
        <f t="shared" si="292"/>
        <v>-</v>
      </c>
      <c r="BI155" s="701" t="str">
        <f t="shared" si="292"/>
        <v>-</v>
      </c>
      <c r="BJ155" s="630" t="str">
        <f t="shared" si="270"/>
        <v>-</v>
      </c>
      <c r="BK155" s="630" t="str">
        <f t="shared" si="271"/>
        <v>-</v>
      </c>
      <c r="BL155" s="630" t="str">
        <f t="shared" si="272"/>
        <v>-</v>
      </c>
      <c r="BM155" s="630" t="str">
        <f t="shared" si="273"/>
        <v>-</v>
      </c>
      <c r="BN155" s="630" t="str">
        <f t="shared" si="274"/>
        <v>-</v>
      </c>
      <c r="BO155" s="630" t="str">
        <f t="shared" si="275"/>
        <v>+</v>
      </c>
      <c r="BP155" s="630" t="str">
        <f t="shared" si="276"/>
        <v>-</v>
      </c>
      <c r="BQ155" s="630" t="str">
        <f t="shared" si="277"/>
        <v>+</v>
      </c>
      <c r="BR155" s="630" t="str">
        <f t="shared" si="278"/>
        <v>-</v>
      </c>
      <c r="BS155" s="630" t="str">
        <f t="shared" si="279"/>
        <v>-</v>
      </c>
      <c r="BT155" s="630" t="str">
        <f t="shared" si="280"/>
        <v>-</v>
      </c>
      <c r="BU155" s="630" t="str">
        <f t="shared" si="281"/>
        <v>-</v>
      </c>
      <c r="BV155" s="630" t="str">
        <f t="shared" si="282"/>
        <v>-</v>
      </c>
      <c r="BW155" s="630" t="str">
        <f t="shared" si="283"/>
        <v>-</v>
      </c>
      <c r="BX155" s="630" t="str">
        <f t="shared" si="284"/>
        <v>-</v>
      </c>
      <c r="BY155" s="630" t="str">
        <f t="shared" si="285"/>
        <v>-</v>
      </c>
      <c r="BZ155" s="630" t="str">
        <f t="shared" si="286"/>
        <v>-</v>
      </c>
      <c r="CA155" s="630" t="str">
        <f t="shared" si="287"/>
        <v>-</v>
      </c>
      <c r="CB155" s="630" t="str">
        <f t="shared" si="288"/>
        <v>-</v>
      </c>
      <c r="CC155" s="630" t="str">
        <f t="shared" si="289"/>
        <v>-</v>
      </c>
    </row>
    <row r="156" spans="1:203" x14ac:dyDescent="0.25">
      <c r="A156" s="198" t="s">
        <v>1047</v>
      </c>
      <c r="B156" s="221" t="s">
        <v>2553</v>
      </c>
      <c r="C156" s="118">
        <v>43682.375</v>
      </c>
      <c r="D156" s="189">
        <v>43682.875</v>
      </c>
      <c r="E156" s="190">
        <v>43683.375</v>
      </c>
      <c r="F156" s="189">
        <v>43683.875</v>
      </c>
      <c r="G156" s="190">
        <v>43684.375</v>
      </c>
      <c r="H156" s="189">
        <v>43684.875</v>
      </c>
      <c r="I156" s="191">
        <v>43685.375</v>
      </c>
      <c r="J156" s="189">
        <v>43685.875</v>
      </c>
      <c r="K156" s="190">
        <v>43686.375</v>
      </c>
      <c r="L156" s="189">
        <v>43686.875</v>
      </c>
      <c r="M156" s="190">
        <v>43687.375</v>
      </c>
      <c r="N156" s="189">
        <v>43687.875</v>
      </c>
      <c r="O156" s="191">
        <v>43688.375</v>
      </c>
      <c r="P156" s="189">
        <v>43688.875</v>
      </c>
      <c r="Q156" s="190">
        <v>43689.375</v>
      </c>
      <c r="R156" s="189">
        <v>43689.875</v>
      </c>
      <c r="S156" s="190">
        <v>43690.375</v>
      </c>
      <c r="T156" s="189">
        <v>43690.875</v>
      </c>
      <c r="U156" s="190">
        <v>43691.375</v>
      </c>
      <c r="V156" s="192">
        <v>43691.875</v>
      </c>
      <c r="X156" s="198" t="s">
        <v>1062</v>
      </c>
      <c r="Y156" s="215"/>
      <c r="Z156" s="116">
        <v>43682.875</v>
      </c>
      <c r="AA156" s="99">
        <v>43683.875</v>
      </c>
      <c r="AB156" s="99">
        <v>43684.875</v>
      </c>
      <c r="AC156" s="99">
        <v>43685.875</v>
      </c>
      <c r="AD156" s="99">
        <v>43686.875</v>
      </c>
      <c r="AE156" s="99">
        <v>43687.875</v>
      </c>
      <c r="AF156" s="99">
        <v>43688.875</v>
      </c>
      <c r="AG156" s="99">
        <v>43689.875</v>
      </c>
      <c r="AH156" s="99">
        <v>43690.875</v>
      </c>
      <c r="AI156" s="99">
        <v>43691.875</v>
      </c>
      <c r="AM156" s="6">
        <v>24</v>
      </c>
      <c r="AN156" s="91">
        <f t="shared" ref="AN156:AO175" si="293">AN26</f>
        <v>21</v>
      </c>
      <c r="AO156" s="117" t="str">
        <f t="shared" si="293"/>
        <v>Муром</v>
      </c>
      <c r="AP156" s="326" t="str">
        <f t="shared" si="291"/>
        <v>-</v>
      </c>
      <c r="AQ156" s="701" t="str">
        <f t="shared" si="291"/>
        <v>-</v>
      </c>
      <c r="AR156" s="701" t="str">
        <f t="shared" si="291"/>
        <v>-</v>
      </c>
      <c r="AS156" s="701" t="str">
        <f t="shared" si="291"/>
        <v>-</v>
      </c>
      <c r="AT156" s="701" t="str">
        <f t="shared" si="291"/>
        <v>-</v>
      </c>
      <c r="AU156" s="701" t="str">
        <f t="shared" si="291"/>
        <v>-</v>
      </c>
      <c r="AV156" s="701" t="str">
        <f t="shared" si="291"/>
        <v>-</v>
      </c>
      <c r="AW156" s="701" t="str">
        <f t="shared" si="291"/>
        <v>-</v>
      </c>
      <c r="AX156" s="701" t="str">
        <f t="shared" si="291"/>
        <v>-</v>
      </c>
      <c r="AY156" s="701" t="str">
        <f t="shared" si="291"/>
        <v>-</v>
      </c>
      <c r="AZ156" s="701" t="str">
        <f t="shared" si="291"/>
        <v>-</v>
      </c>
      <c r="BA156" s="701" t="str">
        <f t="shared" si="291"/>
        <v>-</v>
      </c>
      <c r="BB156" s="701" t="str">
        <f t="shared" si="291"/>
        <v>-</v>
      </c>
      <c r="BC156" s="701" t="str">
        <f t="shared" si="291"/>
        <v>-</v>
      </c>
      <c r="BD156" s="701" t="str">
        <f t="shared" si="291"/>
        <v>-</v>
      </c>
      <c r="BE156" s="701" t="str">
        <f t="shared" si="290"/>
        <v>-</v>
      </c>
      <c r="BF156" s="701" t="str">
        <f t="shared" si="292"/>
        <v>-</v>
      </c>
      <c r="BG156" s="701" t="str">
        <f t="shared" si="292"/>
        <v>-</v>
      </c>
      <c r="BH156" s="701" t="str">
        <f t="shared" si="292"/>
        <v>-</v>
      </c>
      <c r="BI156" s="701" t="str">
        <f t="shared" si="292"/>
        <v>-</v>
      </c>
      <c r="BJ156" s="630" t="str">
        <f t="shared" si="270"/>
        <v>-</v>
      </c>
      <c r="BK156" s="630" t="str">
        <f t="shared" si="271"/>
        <v>-</v>
      </c>
      <c r="BL156" s="630" t="str">
        <f t="shared" si="272"/>
        <v>-</v>
      </c>
      <c r="BM156" s="630" t="str">
        <f t="shared" si="273"/>
        <v>-</v>
      </c>
      <c r="BN156" s="630" t="str">
        <f t="shared" si="274"/>
        <v>-</v>
      </c>
      <c r="BO156" s="630" t="str">
        <f t="shared" si="275"/>
        <v>+</v>
      </c>
      <c r="BP156" s="630" t="str">
        <f t="shared" si="276"/>
        <v>-</v>
      </c>
      <c r="BQ156" s="630" t="str">
        <f t="shared" si="277"/>
        <v>+</v>
      </c>
      <c r="BR156" s="630" t="str">
        <f t="shared" si="278"/>
        <v>-</v>
      </c>
      <c r="BS156" s="630" t="str">
        <f t="shared" si="279"/>
        <v>-</v>
      </c>
      <c r="BT156" s="630" t="str">
        <f t="shared" si="280"/>
        <v>-</v>
      </c>
      <c r="BU156" s="630" t="str">
        <f t="shared" si="281"/>
        <v>-</v>
      </c>
      <c r="BV156" s="630" t="str">
        <f t="shared" si="282"/>
        <v>-</v>
      </c>
      <c r="BW156" s="630" t="str">
        <f t="shared" si="283"/>
        <v>-</v>
      </c>
      <c r="BX156" s="630" t="str">
        <f t="shared" si="284"/>
        <v>-</v>
      </c>
      <c r="BY156" s="630" t="str">
        <f t="shared" si="285"/>
        <v>+</v>
      </c>
      <c r="BZ156" s="630" t="str">
        <f t="shared" si="286"/>
        <v>-</v>
      </c>
      <c r="CA156" s="630" t="str">
        <f t="shared" si="287"/>
        <v>-</v>
      </c>
      <c r="CB156" s="630" t="str">
        <f t="shared" si="288"/>
        <v>-</v>
      </c>
      <c r="CC156" s="630" t="str">
        <f t="shared" si="289"/>
        <v>-</v>
      </c>
    </row>
    <row r="157" spans="1:203" x14ac:dyDescent="0.25">
      <c r="A157" s="198" t="s">
        <v>1048</v>
      </c>
      <c r="B157" s="222" t="s">
        <v>2545</v>
      </c>
      <c r="C157" s="230" t="e">
        <v>#N/A</v>
      </c>
      <c r="D157" s="199">
        <v>19.600000000000001</v>
      </c>
      <c r="E157" s="199" t="e">
        <v>#N/A</v>
      </c>
      <c r="F157" s="199">
        <v>19.100000000000001</v>
      </c>
      <c r="G157" s="199" t="e">
        <v>#N/A</v>
      </c>
      <c r="H157" s="199">
        <v>19.3</v>
      </c>
      <c r="I157" s="199" t="e">
        <v>#N/A</v>
      </c>
      <c r="J157" s="199">
        <v>22.2</v>
      </c>
      <c r="K157" s="199" t="e">
        <v>#N/A</v>
      </c>
      <c r="L157" s="199">
        <v>21.5</v>
      </c>
      <c r="M157" s="199" t="e">
        <v>#N/A</v>
      </c>
      <c r="N157" s="199">
        <v>22.6</v>
      </c>
      <c r="O157" s="199" t="e">
        <v>#N/A</v>
      </c>
      <c r="P157" s="199">
        <v>16.600000000000001</v>
      </c>
      <c r="Q157" s="199" t="e">
        <v>#N/A</v>
      </c>
      <c r="R157" s="199">
        <v>19.2</v>
      </c>
      <c r="S157" s="199" t="e">
        <v>#N/A</v>
      </c>
      <c r="T157" s="199">
        <v>17.2</v>
      </c>
      <c r="U157" s="199" t="e">
        <v>#N/A</v>
      </c>
      <c r="V157" s="104">
        <v>15.9</v>
      </c>
      <c r="X157" s="198" t="s">
        <v>1063</v>
      </c>
      <c r="Y157" s="100" t="s">
        <v>2545</v>
      </c>
      <c r="Z157" s="120">
        <v>19.600000000000001</v>
      </c>
      <c r="AA157" s="120">
        <v>19.100000000000001</v>
      </c>
      <c r="AB157" s="120">
        <v>19.3</v>
      </c>
      <c r="AC157" s="120">
        <v>22.2</v>
      </c>
      <c r="AD157" s="120">
        <v>21.5</v>
      </c>
      <c r="AE157" s="120">
        <v>22.6</v>
      </c>
      <c r="AF157" s="120">
        <v>16.600000000000001</v>
      </c>
      <c r="AG157" s="120">
        <v>19.2</v>
      </c>
      <c r="AH157" s="120">
        <v>17.2</v>
      </c>
      <c r="AI157" s="120">
        <v>15.9</v>
      </c>
      <c r="AM157" s="6">
        <v>25</v>
      </c>
      <c r="AN157" s="91">
        <f t="shared" si="293"/>
        <v>22</v>
      </c>
      <c r="AO157" s="117" t="str">
        <f t="shared" si="293"/>
        <v>Нижний Новгород</v>
      </c>
      <c r="AP157" s="326" t="str">
        <f t="shared" si="291"/>
        <v>-</v>
      </c>
      <c r="AQ157" s="701" t="str">
        <f t="shared" si="291"/>
        <v>-</v>
      </c>
      <c r="AR157" s="701" t="str">
        <f t="shared" si="291"/>
        <v>-</v>
      </c>
      <c r="AS157" s="701" t="str">
        <f t="shared" si="291"/>
        <v>-</v>
      </c>
      <c r="AT157" s="701" t="str">
        <f t="shared" si="291"/>
        <v>-</v>
      </c>
      <c r="AU157" s="701" t="str">
        <f t="shared" si="291"/>
        <v>-</v>
      </c>
      <c r="AV157" s="701" t="str">
        <f t="shared" si="291"/>
        <v>-</v>
      </c>
      <c r="AW157" s="701" t="str">
        <f t="shared" si="291"/>
        <v>-</v>
      </c>
      <c r="AX157" s="701" t="str">
        <f t="shared" si="291"/>
        <v>-</v>
      </c>
      <c r="AY157" s="701" t="str">
        <f t="shared" si="291"/>
        <v>-</v>
      </c>
      <c r="AZ157" s="701" t="str">
        <f t="shared" si="291"/>
        <v>-</v>
      </c>
      <c r="BA157" s="701" t="str">
        <f t="shared" si="291"/>
        <v>-</v>
      </c>
      <c r="BB157" s="701" t="str">
        <f t="shared" si="291"/>
        <v>-</v>
      </c>
      <c r="BC157" s="701" t="str">
        <f t="shared" si="291"/>
        <v>-</v>
      </c>
      <c r="BD157" s="701" t="str">
        <f t="shared" si="291"/>
        <v>-</v>
      </c>
      <c r="BE157" s="701" t="str">
        <f t="shared" si="290"/>
        <v>-</v>
      </c>
      <c r="BF157" s="701" t="str">
        <f t="shared" si="292"/>
        <v>-</v>
      </c>
      <c r="BG157" s="701" t="str">
        <f t="shared" si="292"/>
        <v>-</v>
      </c>
      <c r="BH157" s="701" t="str">
        <f t="shared" si="292"/>
        <v>-</v>
      </c>
      <c r="BI157" s="701" t="str">
        <f t="shared" si="292"/>
        <v>-</v>
      </c>
      <c r="BJ157" s="630" t="str">
        <f t="shared" si="270"/>
        <v>-</v>
      </c>
      <c r="BK157" s="630" t="str">
        <f t="shared" si="271"/>
        <v>-</v>
      </c>
      <c r="BL157" s="630" t="str">
        <f t="shared" si="272"/>
        <v>-</v>
      </c>
      <c r="BM157" s="630" t="str">
        <f t="shared" si="273"/>
        <v>-</v>
      </c>
      <c r="BN157" s="630" t="str">
        <f t="shared" si="274"/>
        <v>-</v>
      </c>
      <c r="BO157" s="630" t="str">
        <f t="shared" si="275"/>
        <v>-</v>
      </c>
      <c r="BP157" s="630" t="str">
        <f t="shared" si="276"/>
        <v>-</v>
      </c>
      <c r="BQ157" s="630" t="str">
        <f t="shared" si="277"/>
        <v>+</v>
      </c>
      <c r="BR157" s="630" t="str">
        <f t="shared" si="278"/>
        <v>-</v>
      </c>
      <c r="BS157" s="630" t="str">
        <f t="shared" si="279"/>
        <v>-</v>
      </c>
      <c r="BT157" s="630" t="str">
        <f t="shared" si="280"/>
        <v>-</v>
      </c>
      <c r="BU157" s="630" t="str">
        <f t="shared" si="281"/>
        <v>-</v>
      </c>
      <c r="BV157" s="630" t="str">
        <f t="shared" si="282"/>
        <v>-</v>
      </c>
      <c r="BW157" s="630" t="str">
        <f t="shared" si="283"/>
        <v>-</v>
      </c>
      <c r="BX157" s="630" t="str">
        <f t="shared" si="284"/>
        <v>-</v>
      </c>
      <c r="BY157" s="630" t="str">
        <f t="shared" si="285"/>
        <v>-</v>
      </c>
      <c r="BZ157" s="630" t="str">
        <f t="shared" si="286"/>
        <v>-</v>
      </c>
      <c r="CA157" s="630" t="str">
        <f t="shared" si="287"/>
        <v>-</v>
      </c>
      <c r="CB157" s="630" t="str">
        <f t="shared" si="288"/>
        <v>-</v>
      </c>
      <c r="CC157" s="630" t="str">
        <f t="shared" si="289"/>
        <v>-</v>
      </c>
    </row>
    <row r="158" spans="1:203" x14ac:dyDescent="0.25">
      <c r="A158" s="198" t="s">
        <v>1049</v>
      </c>
      <c r="B158" s="223" t="s">
        <v>2546</v>
      </c>
      <c r="C158" s="103">
        <v>11.9</v>
      </c>
      <c r="D158" s="200" t="e">
        <v>#N/A</v>
      </c>
      <c r="E158" s="200">
        <v>9.5</v>
      </c>
      <c r="F158" s="200" t="e">
        <v>#N/A</v>
      </c>
      <c r="G158" s="200">
        <v>10</v>
      </c>
      <c r="H158" s="200" t="e">
        <v>#N/A</v>
      </c>
      <c r="I158" s="200">
        <v>10.3</v>
      </c>
      <c r="J158" s="200" t="e">
        <v>#N/A</v>
      </c>
      <c r="K158" s="200">
        <v>10.9</v>
      </c>
      <c r="L158" s="200" t="e">
        <v>#N/A</v>
      </c>
      <c r="M158" s="200">
        <v>13.5</v>
      </c>
      <c r="N158" s="200" t="e">
        <v>#N/A</v>
      </c>
      <c r="O158" s="200">
        <v>14.9</v>
      </c>
      <c r="P158" s="200" t="e">
        <v>#N/A</v>
      </c>
      <c r="Q158" s="200">
        <v>14.4</v>
      </c>
      <c r="R158" s="200" t="e">
        <v>#N/A</v>
      </c>
      <c r="S158" s="200">
        <v>13.2</v>
      </c>
      <c r="T158" s="200" t="e">
        <v>#N/A</v>
      </c>
      <c r="U158" s="200">
        <v>12.3</v>
      </c>
      <c r="V158" s="216" t="e">
        <v>#N/A</v>
      </c>
      <c r="X158" s="198" t="s">
        <v>1064</v>
      </c>
      <c r="Y158" s="101" t="s">
        <v>2546</v>
      </c>
      <c r="Z158" s="97">
        <v>11.9</v>
      </c>
      <c r="AA158" s="97">
        <v>9.5</v>
      </c>
      <c r="AB158" s="97">
        <v>10</v>
      </c>
      <c r="AC158" s="97">
        <v>10.3</v>
      </c>
      <c r="AD158" s="97">
        <v>10.9</v>
      </c>
      <c r="AE158" s="97">
        <v>13.5</v>
      </c>
      <c r="AF158" s="97">
        <v>14.9</v>
      </c>
      <c r="AG158" s="97">
        <v>14.4</v>
      </c>
      <c r="AH158" s="97">
        <v>13.2</v>
      </c>
      <c r="AI158" s="97">
        <v>12.3</v>
      </c>
      <c r="AM158" s="6">
        <v>26</v>
      </c>
      <c r="AN158" s="91">
        <f t="shared" si="293"/>
        <v>23</v>
      </c>
      <c r="AO158" s="117" t="str">
        <f t="shared" si="293"/>
        <v>Киров</v>
      </c>
      <c r="AP158" s="326" t="str">
        <f t="shared" si="291"/>
        <v>-</v>
      </c>
      <c r="AQ158" s="701" t="str">
        <f t="shared" si="291"/>
        <v>-</v>
      </c>
      <c r="AR158" s="701" t="str">
        <f t="shared" si="291"/>
        <v>-</v>
      </c>
      <c r="AS158" s="701" t="str">
        <f t="shared" si="291"/>
        <v>-</v>
      </c>
      <c r="AT158" s="701" t="str">
        <f t="shared" si="291"/>
        <v>-</v>
      </c>
      <c r="AU158" s="701" t="str">
        <f t="shared" si="291"/>
        <v>-</v>
      </c>
      <c r="AV158" s="701" t="str">
        <f t="shared" si="291"/>
        <v>-</v>
      </c>
      <c r="AW158" s="701" t="str">
        <f t="shared" si="291"/>
        <v>-</v>
      </c>
      <c r="AX158" s="701" t="str">
        <f t="shared" si="291"/>
        <v>-</v>
      </c>
      <c r="AY158" s="701" t="str">
        <f t="shared" si="291"/>
        <v>-</v>
      </c>
      <c r="AZ158" s="701" t="str">
        <f t="shared" si="291"/>
        <v>-</v>
      </c>
      <c r="BA158" s="701" t="str">
        <f t="shared" si="291"/>
        <v>-</v>
      </c>
      <c r="BB158" s="701" t="str">
        <f t="shared" si="291"/>
        <v>-</v>
      </c>
      <c r="BC158" s="701" t="str">
        <f t="shared" si="291"/>
        <v>-</v>
      </c>
      <c r="BD158" s="701" t="str">
        <f t="shared" si="291"/>
        <v>-</v>
      </c>
      <c r="BE158" s="701" t="str">
        <f t="shared" si="290"/>
        <v>-</v>
      </c>
      <c r="BF158" s="701" t="str">
        <f t="shared" si="292"/>
        <v>-</v>
      </c>
      <c r="BG158" s="701" t="str">
        <f t="shared" si="292"/>
        <v>-</v>
      </c>
      <c r="BH158" s="701" t="str">
        <f t="shared" si="292"/>
        <v>-</v>
      </c>
      <c r="BI158" s="701" t="str">
        <f t="shared" si="292"/>
        <v>-</v>
      </c>
      <c r="BJ158" s="630" t="str">
        <f t="shared" si="270"/>
        <v>-</v>
      </c>
      <c r="BK158" s="630" t="str">
        <f t="shared" si="271"/>
        <v>-</v>
      </c>
      <c r="BL158" s="630" t="str">
        <f t="shared" si="272"/>
        <v>-</v>
      </c>
      <c r="BM158" s="630" t="str">
        <f t="shared" si="273"/>
        <v>-</v>
      </c>
      <c r="BN158" s="630" t="str">
        <f t="shared" si="274"/>
        <v>-</v>
      </c>
      <c r="BO158" s="630" t="str">
        <f t="shared" si="275"/>
        <v>-</v>
      </c>
      <c r="BP158" s="630" t="str">
        <f t="shared" si="276"/>
        <v>-</v>
      </c>
      <c r="BQ158" s="630" t="str">
        <f t="shared" si="277"/>
        <v>-</v>
      </c>
      <c r="BR158" s="630" t="str">
        <f t="shared" si="278"/>
        <v>-</v>
      </c>
      <c r="BS158" s="630" t="str">
        <f t="shared" si="279"/>
        <v>-</v>
      </c>
      <c r="BT158" s="630" t="str">
        <f t="shared" si="280"/>
        <v>-</v>
      </c>
      <c r="BU158" s="630" t="str">
        <f t="shared" si="281"/>
        <v>-</v>
      </c>
      <c r="BV158" s="630" t="str">
        <f t="shared" si="282"/>
        <v>-</v>
      </c>
      <c r="BW158" s="630" t="str">
        <f t="shared" si="283"/>
        <v>-</v>
      </c>
      <c r="BX158" s="630" t="str">
        <f t="shared" si="284"/>
        <v>-</v>
      </c>
      <c r="BY158" s="630" t="str">
        <f t="shared" si="285"/>
        <v>-</v>
      </c>
      <c r="BZ158" s="630" t="str">
        <f t="shared" si="286"/>
        <v>-</v>
      </c>
      <c r="CA158" s="630" t="str">
        <f t="shared" si="287"/>
        <v>-</v>
      </c>
      <c r="CB158" s="630" t="str">
        <f t="shared" si="288"/>
        <v>-</v>
      </c>
      <c r="CC158" s="630" t="str">
        <f t="shared" si="289"/>
        <v>-</v>
      </c>
      <c r="FF158" s="390"/>
    </row>
    <row r="159" spans="1:203" x14ac:dyDescent="0.25">
      <c r="A159" s="198" t="s">
        <v>1050</v>
      </c>
      <c r="B159" s="224" t="s">
        <v>2547</v>
      </c>
      <c r="C159" s="108" t="e">
        <v>#N/A</v>
      </c>
      <c r="D159" s="201">
        <v>29.3</v>
      </c>
      <c r="E159" s="201" t="e">
        <v>#N/A</v>
      </c>
      <c r="F159" s="201">
        <v>34.1</v>
      </c>
      <c r="G159" s="201" t="e">
        <v>#N/A</v>
      </c>
      <c r="H159" s="201">
        <v>26.3</v>
      </c>
      <c r="I159" s="201" t="e">
        <v>#N/A</v>
      </c>
      <c r="J159" s="201">
        <v>37.200000000000003</v>
      </c>
      <c r="K159" s="201" t="e">
        <v>#N/A</v>
      </c>
      <c r="L159" s="201">
        <v>32.5</v>
      </c>
      <c r="M159" s="201" t="e">
        <v>#N/A</v>
      </c>
      <c r="N159" s="201">
        <v>37.6</v>
      </c>
      <c r="O159" s="201" t="e">
        <v>#N/A</v>
      </c>
      <c r="P159" s="201">
        <v>20.6</v>
      </c>
      <c r="Q159" s="201" t="e">
        <v>#N/A</v>
      </c>
      <c r="R159" s="201">
        <v>28.5</v>
      </c>
      <c r="S159" s="201" t="e">
        <v>#N/A</v>
      </c>
      <c r="T159" s="201">
        <v>23.2</v>
      </c>
      <c r="U159" s="201" t="e">
        <v>#N/A</v>
      </c>
      <c r="V159" s="217">
        <v>21.9</v>
      </c>
      <c r="X159" s="198" t="s">
        <v>1065</v>
      </c>
      <c r="Y159" s="102" t="s">
        <v>2547</v>
      </c>
      <c r="Z159" s="120">
        <v>29.3</v>
      </c>
      <c r="AA159" s="120">
        <v>34.1</v>
      </c>
      <c r="AB159" s="120">
        <v>26.3</v>
      </c>
      <c r="AC159" s="120">
        <v>37.200000000000003</v>
      </c>
      <c r="AD159" s="120">
        <v>32.5</v>
      </c>
      <c r="AE159" s="120">
        <v>37.6</v>
      </c>
      <c r="AF159" s="120">
        <v>20.6</v>
      </c>
      <c r="AG159" s="120">
        <v>28.5</v>
      </c>
      <c r="AH159" s="120">
        <v>23.2</v>
      </c>
      <c r="AI159" s="120">
        <v>21.9</v>
      </c>
      <c r="AM159" s="6">
        <v>27</v>
      </c>
      <c r="AN159" s="91">
        <f t="shared" si="293"/>
        <v>24</v>
      </c>
      <c r="AO159" s="117" t="str">
        <f t="shared" si="293"/>
        <v>Казань</v>
      </c>
      <c r="AP159" s="326" t="str">
        <f t="shared" si="291"/>
        <v>-</v>
      </c>
      <c r="AQ159" s="701" t="str">
        <f t="shared" si="291"/>
        <v>-</v>
      </c>
      <c r="AR159" s="701" t="str">
        <f t="shared" si="291"/>
        <v>-</v>
      </c>
      <c r="AS159" s="701" t="str">
        <f t="shared" si="291"/>
        <v>-</v>
      </c>
      <c r="AT159" s="701" t="str">
        <f t="shared" si="291"/>
        <v>-</v>
      </c>
      <c r="AU159" s="701" t="str">
        <f t="shared" si="291"/>
        <v>-</v>
      </c>
      <c r="AV159" s="701" t="str">
        <f t="shared" si="291"/>
        <v>-</v>
      </c>
      <c r="AW159" s="701" t="str">
        <f t="shared" si="291"/>
        <v>-</v>
      </c>
      <c r="AX159" s="701" t="str">
        <f t="shared" si="291"/>
        <v>-</v>
      </c>
      <c r="AY159" s="701" t="str">
        <f t="shared" si="291"/>
        <v>-</v>
      </c>
      <c r="AZ159" s="701" t="str">
        <f t="shared" si="291"/>
        <v>-</v>
      </c>
      <c r="BA159" s="701" t="str">
        <f t="shared" si="291"/>
        <v>-</v>
      </c>
      <c r="BB159" s="701" t="str">
        <f t="shared" si="291"/>
        <v>-</v>
      </c>
      <c r="BC159" s="701" t="str">
        <f t="shared" si="291"/>
        <v>-</v>
      </c>
      <c r="BD159" s="701" t="str">
        <f t="shared" si="291"/>
        <v>-</v>
      </c>
      <c r="BE159" s="701" t="str">
        <f t="shared" si="290"/>
        <v>-</v>
      </c>
      <c r="BF159" s="701" t="str">
        <f t="shared" si="292"/>
        <v>-</v>
      </c>
      <c r="BG159" s="701" t="str">
        <f t="shared" si="292"/>
        <v>-</v>
      </c>
      <c r="BH159" s="701" t="str">
        <f t="shared" si="292"/>
        <v>-</v>
      </c>
      <c r="BI159" s="701" t="str">
        <f t="shared" si="292"/>
        <v>-</v>
      </c>
      <c r="BJ159" s="630" t="str">
        <f t="shared" si="270"/>
        <v>-</v>
      </c>
      <c r="BK159" s="630" t="str">
        <f t="shared" si="271"/>
        <v>-</v>
      </c>
      <c r="BL159" s="630" t="str">
        <f t="shared" si="272"/>
        <v>-</v>
      </c>
      <c r="BM159" s="630" t="str">
        <f t="shared" si="273"/>
        <v>-</v>
      </c>
      <c r="BN159" s="630" t="str">
        <f t="shared" si="274"/>
        <v>-</v>
      </c>
      <c r="BO159" s="630" t="str">
        <f t="shared" si="275"/>
        <v>-</v>
      </c>
      <c r="BP159" s="630" t="str">
        <f t="shared" si="276"/>
        <v>-</v>
      </c>
      <c r="BQ159" s="630" t="str">
        <f t="shared" si="277"/>
        <v>-</v>
      </c>
      <c r="BR159" s="630" t="str">
        <f t="shared" si="278"/>
        <v>-</v>
      </c>
      <c r="BS159" s="630" t="str">
        <f t="shared" si="279"/>
        <v>-</v>
      </c>
      <c r="BT159" s="630" t="str">
        <f t="shared" si="280"/>
        <v>-</v>
      </c>
      <c r="BU159" s="630" t="str">
        <f t="shared" si="281"/>
        <v>-</v>
      </c>
      <c r="BV159" s="630" t="str">
        <f t="shared" si="282"/>
        <v>-</v>
      </c>
      <c r="BW159" s="630" t="str">
        <f t="shared" si="283"/>
        <v>-</v>
      </c>
      <c r="BX159" s="630" t="str">
        <f t="shared" si="284"/>
        <v>-</v>
      </c>
      <c r="BY159" s="630" t="str">
        <f t="shared" si="285"/>
        <v>-</v>
      </c>
      <c r="BZ159" s="630" t="str">
        <f t="shared" si="286"/>
        <v>-</v>
      </c>
      <c r="CA159" s="630" t="str">
        <f t="shared" si="287"/>
        <v>-</v>
      </c>
      <c r="CB159" s="630" t="str">
        <f t="shared" si="288"/>
        <v>-</v>
      </c>
      <c r="CC159" s="630" t="str">
        <f t="shared" si="289"/>
        <v>-</v>
      </c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</row>
    <row r="160" spans="1:203" x14ac:dyDescent="0.25">
      <c r="A160" s="198" t="s">
        <v>1051</v>
      </c>
      <c r="B160" s="212" t="s">
        <v>2548</v>
      </c>
      <c r="C160" s="231">
        <v>11</v>
      </c>
      <c r="D160" s="123">
        <v>10</v>
      </c>
      <c r="E160" s="123">
        <v>6</v>
      </c>
      <c r="F160" s="123">
        <v>5</v>
      </c>
      <c r="G160" s="123">
        <v>6</v>
      </c>
      <c r="H160" s="123">
        <v>6</v>
      </c>
      <c r="I160" s="123">
        <v>4</v>
      </c>
      <c r="J160" s="123">
        <v>6</v>
      </c>
      <c r="K160" s="123">
        <v>5</v>
      </c>
      <c r="L160" s="123">
        <v>5</v>
      </c>
      <c r="M160" s="123">
        <v>7</v>
      </c>
      <c r="N160" s="123">
        <v>7</v>
      </c>
      <c r="O160" s="123">
        <v>7</v>
      </c>
      <c r="P160" s="123">
        <v>9</v>
      </c>
      <c r="Q160" s="123">
        <v>5</v>
      </c>
      <c r="R160" s="123">
        <v>7</v>
      </c>
      <c r="S160" s="123">
        <v>9</v>
      </c>
      <c r="T160" s="123">
        <v>11</v>
      </c>
      <c r="U160" s="123">
        <v>11</v>
      </c>
      <c r="V160" s="218">
        <v>9</v>
      </c>
      <c r="X160" s="198" t="s">
        <v>1066</v>
      </c>
      <c r="Y160" s="119" t="s">
        <v>2548</v>
      </c>
      <c r="Z160" s="196">
        <v>11</v>
      </c>
      <c r="AA160" s="196">
        <v>7</v>
      </c>
      <c r="AB160" s="196">
        <v>6</v>
      </c>
      <c r="AC160" s="196">
        <v>6</v>
      </c>
      <c r="AD160" s="196">
        <v>6</v>
      </c>
      <c r="AE160" s="196">
        <v>7</v>
      </c>
      <c r="AF160" s="196">
        <v>9</v>
      </c>
      <c r="AG160" s="196">
        <v>7</v>
      </c>
      <c r="AH160" s="196">
        <v>11</v>
      </c>
      <c r="AI160" s="196">
        <v>11</v>
      </c>
      <c r="AM160" s="6">
        <v>28</v>
      </c>
      <c r="AN160" s="91">
        <f t="shared" si="293"/>
        <v>25</v>
      </c>
      <c r="AO160" s="117" t="str">
        <f t="shared" si="293"/>
        <v>Ижевск</v>
      </c>
      <c r="AP160" s="326" t="str">
        <f t="shared" si="291"/>
        <v>-</v>
      </c>
      <c r="AQ160" s="701" t="str">
        <f t="shared" si="291"/>
        <v>-</v>
      </c>
      <c r="AR160" s="701" t="str">
        <f t="shared" si="291"/>
        <v>-</v>
      </c>
      <c r="AS160" s="701" t="str">
        <f t="shared" si="291"/>
        <v>-</v>
      </c>
      <c r="AT160" s="701" t="str">
        <f t="shared" si="291"/>
        <v>-</v>
      </c>
      <c r="AU160" s="701" t="str">
        <f t="shared" si="291"/>
        <v>-</v>
      </c>
      <c r="AV160" s="701" t="str">
        <f t="shared" si="291"/>
        <v>-</v>
      </c>
      <c r="AW160" s="701" t="str">
        <f t="shared" si="291"/>
        <v>-</v>
      </c>
      <c r="AX160" s="701" t="str">
        <f t="shared" si="291"/>
        <v>-</v>
      </c>
      <c r="AY160" s="701" t="str">
        <f t="shared" si="291"/>
        <v>-</v>
      </c>
      <c r="AZ160" s="701" t="str">
        <f t="shared" si="291"/>
        <v>-</v>
      </c>
      <c r="BA160" s="701" t="str">
        <f t="shared" si="291"/>
        <v>-</v>
      </c>
      <c r="BB160" s="701" t="str">
        <f t="shared" si="291"/>
        <v>-</v>
      </c>
      <c r="BC160" s="701" t="str">
        <f t="shared" si="291"/>
        <v>-</v>
      </c>
      <c r="BD160" s="701" t="str">
        <f t="shared" si="291"/>
        <v>-</v>
      </c>
      <c r="BE160" s="701" t="str">
        <f t="shared" si="290"/>
        <v>-</v>
      </c>
      <c r="BF160" s="701" t="str">
        <f t="shared" si="292"/>
        <v>-</v>
      </c>
      <c r="BG160" s="701" t="str">
        <f t="shared" si="292"/>
        <v>-</v>
      </c>
      <c r="BH160" s="701" t="str">
        <f t="shared" si="292"/>
        <v>-</v>
      </c>
      <c r="BI160" s="701" t="str">
        <f t="shared" si="292"/>
        <v>-</v>
      </c>
      <c r="BJ160" s="630" t="str">
        <f t="shared" si="270"/>
        <v>-</v>
      </c>
      <c r="BK160" s="630" t="str">
        <f t="shared" si="271"/>
        <v>-</v>
      </c>
      <c r="BL160" s="630" t="str">
        <f t="shared" si="272"/>
        <v>-</v>
      </c>
      <c r="BM160" s="630" t="str">
        <f t="shared" si="273"/>
        <v>-</v>
      </c>
      <c r="BN160" s="630" t="str">
        <f t="shared" si="274"/>
        <v>-</v>
      </c>
      <c r="BO160" s="630" t="str">
        <f t="shared" si="275"/>
        <v>-</v>
      </c>
      <c r="BP160" s="630" t="str">
        <f t="shared" si="276"/>
        <v>-</v>
      </c>
      <c r="BQ160" s="630" t="str">
        <f t="shared" si="277"/>
        <v>-</v>
      </c>
      <c r="BR160" s="630" t="str">
        <f t="shared" si="278"/>
        <v>-</v>
      </c>
      <c r="BS160" s="630" t="str">
        <f t="shared" si="279"/>
        <v>-</v>
      </c>
      <c r="BT160" s="630" t="str">
        <f t="shared" si="280"/>
        <v>-</v>
      </c>
      <c r="BU160" s="630" t="str">
        <f t="shared" si="281"/>
        <v>-</v>
      </c>
      <c r="BV160" s="630" t="str">
        <f t="shared" si="282"/>
        <v>-</v>
      </c>
      <c r="BW160" s="630" t="str">
        <f t="shared" si="283"/>
        <v>-</v>
      </c>
      <c r="BX160" s="630" t="str">
        <f t="shared" si="284"/>
        <v>-</v>
      </c>
      <c r="BY160" s="630" t="str">
        <f t="shared" si="285"/>
        <v>-</v>
      </c>
      <c r="BZ160" s="630" t="str">
        <f t="shared" si="286"/>
        <v>-</v>
      </c>
      <c r="CA160" s="630" t="str">
        <f t="shared" si="287"/>
        <v>-</v>
      </c>
      <c r="CB160" s="630" t="str">
        <f t="shared" si="288"/>
        <v>-</v>
      </c>
      <c r="CC160" s="630" t="str">
        <f t="shared" si="289"/>
        <v>-</v>
      </c>
    </row>
    <row r="161" spans="1:161" x14ac:dyDescent="0.25">
      <c r="A161" s="198" t="s">
        <v>1052</v>
      </c>
      <c r="B161" s="225" t="s">
        <v>2549</v>
      </c>
      <c r="C161" s="232" t="s">
        <v>2618</v>
      </c>
      <c r="D161" s="210" t="s">
        <v>2618</v>
      </c>
      <c r="E161" s="210" t="s">
        <v>2618</v>
      </c>
      <c r="F161" s="210" t="s">
        <v>2618</v>
      </c>
      <c r="G161" s="210" t="s">
        <v>2618</v>
      </c>
      <c r="H161" s="210" t="s">
        <v>2618</v>
      </c>
      <c r="I161" s="210" t="s">
        <v>2618</v>
      </c>
      <c r="J161" s="210" t="s">
        <v>2618</v>
      </c>
      <c r="K161" s="210" t="s">
        <v>2618</v>
      </c>
      <c r="L161" s="210" t="s">
        <v>2618</v>
      </c>
      <c r="M161" s="210" t="s">
        <v>2618</v>
      </c>
      <c r="N161" s="210" t="s">
        <v>2618</v>
      </c>
      <c r="O161" s="210" t="s">
        <v>2618</v>
      </c>
      <c r="P161" s="210" t="s">
        <v>2618</v>
      </c>
      <c r="Q161" s="210" t="s">
        <v>2618</v>
      </c>
      <c r="R161" s="210" t="s">
        <v>2618</v>
      </c>
      <c r="S161" s="210" t="s">
        <v>2618</v>
      </c>
      <c r="T161" s="210" t="s">
        <v>2618</v>
      </c>
      <c r="U161" s="210" t="s">
        <v>2618</v>
      </c>
      <c r="V161" s="211" t="s">
        <v>2618</v>
      </c>
      <c r="X161" s="198" t="s">
        <v>1067</v>
      </c>
      <c r="Y161" s="98" t="s">
        <v>772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>
        <v>0</v>
      </c>
      <c r="AF161" s="121">
        <v>0</v>
      </c>
      <c r="AG161" s="121">
        <v>0</v>
      </c>
      <c r="AH161" s="121">
        <v>0</v>
      </c>
      <c r="AI161" s="121">
        <v>0</v>
      </c>
      <c r="AM161" s="6">
        <v>29</v>
      </c>
      <c r="AN161" s="91">
        <f t="shared" si="293"/>
        <v>26</v>
      </c>
      <c r="AO161" s="117" t="str">
        <f t="shared" si="293"/>
        <v>Балезино</v>
      </c>
      <c r="AP161" s="326" t="str">
        <f t="shared" si="291"/>
        <v>-</v>
      </c>
      <c r="AQ161" s="701" t="str">
        <f t="shared" si="291"/>
        <v>-</v>
      </c>
      <c r="AR161" s="701" t="str">
        <f t="shared" si="291"/>
        <v>-</v>
      </c>
      <c r="AS161" s="701" t="str">
        <f t="shared" si="291"/>
        <v>-</v>
      </c>
      <c r="AT161" s="701" t="str">
        <f t="shared" si="291"/>
        <v>-</v>
      </c>
      <c r="AU161" s="701" t="str">
        <f t="shared" si="291"/>
        <v>-</v>
      </c>
      <c r="AV161" s="701" t="str">
        <f t="shared" si="291"/>
        <v>-</v>
      </c>
      <c r="AW161" s="701" t="str">
        <f t="shared" si="291"/>
        <v>-</v>
      </c>
      <c r="AX161" s="701" t="str">
        <f t="shared" si="291"/>
        <v>-</v>
      </c>
      <c r="AY161" s="701" t="str">
        <f t="shared" si="291"/>
        <v>-</v>
      </c>
      <c r="AZ161" s="701" t="str">
        <f t="shared" si="291"/>
        <v>-</v>
      </c>
      <c r="BA161" s="701" t="str">
        <f t="shared" si="291"/>
        <v>-</v>
      </c>
      <c r="BB161" s="701" t="str">
        <f t="shared" si="291"/>
        <v>-</v>
      </c>
      <c r="BC161" s="701" t="str">
        <f t="shared" si="291"/>
        <v>-</v>
      </c>
      <c r="BD161" s="701" t="str">
        <f t="shared" si="291"/>
        <v>-</v>
      </c>
      <c r="BE161" s="701" t="str">
        <f t="shared" si="290"/>
        <v>-</v>
      </c>
      <c r="BF161" s="701" t="str">
        <f t="shared" si="292"/>
        <v>-</v>
      </c>
      <c r="BG161" s="701" t="str">
        <f t="shared" si="292"/>
        <v>-</v>
      </c>
      <c r="BH161" s="701" t="str">
        <f t="shared" si="292"/>
        <v>-</v>
      </c>
      <c r="BI161" s="701" t="str">
        <f t="shared" si="292"/>
        <v>-</v>
      </c>
      <c r="BJ161" s="630" t="str">
        <f t="shared" si="270"/>
        <v>-</v>
      </c>
      <c r="BK161" s="630" t="str">
        <f t="shared" si="271"/>
        <v>-</v>
      </c>
      <c r="BL161" s="630" t="str">
        <f t="shared" si="272"/>
        <v>-</v>
      </c>
      <c r="BM161" s="630" t="str">
        <f t="shared" si="273"/>
        <v>-</v>
      </c>
      <c r="BN161" s="630" t="str">
        <f t="shared" si="274"/>
        <v>-</v>
      </c>
      <c r="BO161" s="630" t="str">
        <f t="shared" si="275"/>
        <v>-</v>
      </c>
      <c r="BP161" s="630" t="str">
        <f t="shared" si="276"/>
        <v>-</v>
      </c>
      <c r="BQ161" s="630" t="str">
        <f t="shared" si="277"/>
        <v>-</v>
      </c>
      <c r="BR161" s="630" t="str">
        <f t="shared" si="278"/>
        <v>-</v>
      </c>
      <c r="BS161" s="630" t="str">
        <f t="shared" si="279"/>
        <v>-</v>
      </c>
      <c r="BT161" s="630" t="str">
        <f t="shared" si="280"/>
        <v>-</v>
      </c>
      <c r="BU161" s="630" t="str">
        <f t="shared" si="281"/>
        <v>-</v>
      </c>
      <c r="BV161" s="630" t="str">
        <f t="shared" si="282"/>
        <v>-</v>
      </c>
      <c r="BW161" s="630" t="str">
        <f t="shared" si="283"/>
        <v>-</v>
      </c>
      <c r="BX161" s="630" t="str">
        <f t="shared" si="284"/>
        <v>-</v>
      </c>
      <c r="BY161" s="630" t="str">
        <f t="shared" si="285"/>
        <v>-</v>
      </c>
      <c r="BZ161" s="630" t="str">
        <f t="shared" si="286"/>
        <v>-</v>
      </c>
      <c r="CA161" s="630" t="str">
        <f t="shared" si="287"/>
        <v>-</v>
      </c>
      <c r="CB161" s="630" t="str">
        <f t="shared" si="288"/>
        <v>-</v>
      </c>
      <c r="CC161" s="630" t="str">
        <f t="shared" si="289"/>
        <v>-</v>
      </c>
    </row>
    <row r="162" spans="1:161" ht="15" x14ac:dyDescent="0.25">
      <c r="A162" s="198" t="s">
        <v>1053</v>
      </c>
      <c r="B162" s="226" t="s">
        <v>769</v>
      </c>
      <c r="C162" s="233" t="s">
        <v>2618</v>
      </c>
      <c r="D162" s="202" t="s">
        <v>2618</v>
      </c>
      <c r="E162" s="202" t="s">
        <v>2618</v>
      </c>
      <c r="F162" s="202" t="s">
        <v>2618</v>
      </c>
      <c r="G162" s="202" t="s">
        <v>2618</v>
      </c>
      <c r="H162" s="202" t="s">
        <v>2632</v>
      </c>
      <c r="I162" s="202" t="s">
        <v>2618</v>
      </c>
      <c r="J162" s="202" t="s">
        <v>2618</v>
      </c>
      <c r="K162" s="202" t="s">
        <v>2618</v>
      </c>
      <c r="L162" s="202" t="s">
        <v>2618</v>
      </c>
      <c r="M162" s="202" t="s">
        <v>2618</v>
      </c>
      <c r="N162" s="202" t="s">
        <v>2618</v>
      </c>
      <c r="O162" s="202" t="s">
        <v>2632</v>
      </c>
      <c r="P162" s="202" t="s">
        <v>773</v>
      </c>
      <c r="Q162" s="202" t="s">
        <v>2631</v>
      </c>
      <c r="R162" s="202" t="s">
        <v>2632</v>
      </c>
      <c r="S162" s="202" t="s">
        <v>2632</v>
      </c>
      <c r="T162" s="202" t="s">
        <v>2632</v>
      </c>
      <c r="U162" s="202" t="s">
        <v>2632</v>
      </c>
      <c r="V162" s="203" t="s">
        <v>2632</v>
      </c>
      <c r="X162" s="198" t="s">
        <v>1068</v>
      </c>
      <c r="Y162" s="107" t="s">
        <v>769</v>
      </c>
      <c r="Z162" s="195" t="s">
        <v>2618</v>
      </c>
      <c r="AA162" s="195" t="s">
        <v>2618</v>
      </c>
      <c r="AB162" s="195" t="s">
        <v>2632</v>
      </c>
      <c r="AC162" s="195" t="s">
        <v>2618</v>
      </c>
      <c r="AD162" s="195" t="s">
        <v>2618</v>
      </c>
      <c r="AE162" s="195" t="s">
        <v>2618</v>
      </c>
      <c r="AF162" s="195" t="s">
        <v>773</v>
      </c>
      <c r="AG162" s="195" t="s">
        <v>2632</v>
      </c>
      <c r="AH162" s="195" t="s">
        <v>2632</v>
      </c>
      <c r="AI162" s="195" t="s">
        <v>773</v>
      </c>
      <c r="AM162" s="6">
        <v>30</v>
      </c>
      <c r="AN162" s="91">
        <f t="shared" si="293"/>
        <v>27</v>
      </c>
      <c r="AO162" s="117" t="str">
        <f t="shared" si="293"/>
        <v>Вековка</v>
      </c>
      <c r="AP162" s="326" t="str">
        <f t="shared" si="291"/>
        <v>-</v>
      </c>
      <c r="AQ162" s="701" t="str">
        <f t="shared" si="291"/>
        <v>-</v>
      </c>
      <c r="AR162" s="701" t="str">
        <f t="shared" si="291"/>
        <v>-</v>
      </c>
      <c r="AS162" s="701" t="str">
        <f t="shared" si="291"/>
        <v>-</v>
      </c>
      <c r="AT162" s="701" t="str">
        <f t="shared" si="291"/>
        <v>-</v>
      </c>
      <c r="AU162" s="701" t="str">
        <f t="shared" si="291"/>
        <v>-</v>
      </c>
      <c r="AV162" s="701" t="str">
        <f t="shared" si="291"/>
        <v>-</v>
      </c>
      <c r="AW162" s="701" t="str">
        <f t="shared" si="291"/>
        <v>-</v>
      </c>
      <c r="AX162" s="701" t="str">
        <f t="shared" si="291"/>
        <v>-</v>
      </c>
      <c r="AY162" s="701" t="str">
        <f t="shared" si="291"/>
        <v>-</v>
      </c>
      <c r="AZ162" s="701" t="str">
        <f t="shared" si="291"/>
        <v>-</v>
      </c>
      <c r="BA162" s="701" t="str">
        <f t="shared" si="291"/>
        <v>-</v>
      </c>
      <c r="BB162" s="701" t="str">
        <f t="shared" si="291"/>
        <v>-</v>
      </c>
      <c r="BC162" s="701" t="str">
        <f t="shared" si="291"/>
        <v>-</v>
      </c>
      <c r="BD162" s="701" t="str">
        <f t="shared" si="291"/>
        <v>-</v>
      </c>
      <c r="BE162" s="701" t="str">
        <f t="shared" si="290"/>
        <v>-</v>
      </c>
      <c r="BF162" s="701" t="str">
        <f t="shared" si="292"/>
        <v>-</v>
      </c>
      <c r="BG162" s="701" t="str">
        <f t="shared" si="292"/>
        <v>-</v>
      </c>
      <c r="BH162" s="701" t="str">
        <f t="shared" si="292"/>
        <v>-</v>
      </c>
      <c r="BI162" s="701" t="str">
        <f t="shared" si="292"/>
        <v>-</v>
      </c>
      <c r="BJ162" s="630" t="str">
        <f t="shared" si="270"/>
        <v>-</v>
      </c>
      <c r="BK162" s="630" t="str">
        <f t="shared" si="271"/>
        <v>-</v>
      </c>
      <c r="BL162" s="630" t="str">
        <f t="shared" si="272"/>
        <v>-</v>
      </c>
      <c r="BM162" s="630" t="str">
        <f t="shared" si="273"/>
        <v>-</v>
      </c>
      <c r="BN162" s="630" t="str">
        <f t="shared" si="274"/>
        <v>-</v>
      </c>
      <c r="BO162" s="630" t="str">
        <f t="shared" si="275"/>
        <v>+</v>
      </c>
      <c r="BP162" s="630" t="str">
        <f t="shared" si="276"/>
        <v>-</v>
      </c>
      <c r="BQ162" s="630" t="str">
        <f t="shared" si="277"/>
        <v>-</v>
      </c>
      <c r="BR162" s="630" t="str">
        <f t="shared" si="278"/>
        <v>-</v>
      </c>
      <c r="BS162" s="630" t="str">
        <f t="shared" si="279"/>
        <v>-</v>
      </c>
      <c r="BT162" s="630" t="str">
        <f t="shared" si="280"/>
        <v>-</v>
      </c>
      <c r="BU162" s="630" t="str">
        <f t="shared" si="281"/>
        <v>-</v>
      </c>
      <c r="BV162" s="630" t="str">
        <f t="shared" si="282"/>
        <v>-</v>
      </c>
      <c r="BW162" s="630" t="str">
        <f t="shared" si="283"/>
        <v>-</v>
      </c>
      <c r="BX162" s="630" t="str">
        <f t="shared" si="284"/>
        <v>-</v>
      </c>
      <c r="BY162" s="630" t="str">
        <f t="shared" si="285"/>
        <v>+</v>
      </c>
      <c r="BZ162" s="630" t="str">
        <f t="shared" si="286"/>
        <v>-</v>
      </c>
      <c r="CA162" s="630" t="str">
        <f t="shared" si="287"/>
        <v>-</v>
      </c>
      <c r="CB162" s="630" t="str">
        <f t="shared" si="288"/>
        <v>-</v>
      </c>
      <c r="CC162" s="630" t="str">
        <f t="shared" si="289"/>
        <v>-</v>
      </c>
    </row>
    <row r="163" spans="1:161" x14ac:dyDescent="0.25">
      <c r="A163" s="198" t="s">
        <v>1054</v>
      </c>
      <c r="B163" s="226" t="s">
        <v>2551</v>
      </c>
      <c r="C163" s="234">
        <v>0</v>
      </c>
      <c r="D163" s="204">
        <v>0</v>
      </c>
      <c r="E163" s="204">
        <v>0</v>
      </c>
      <c r="F163" s="204">
        <v>0</v>
      </c>
      <c r="G163" s="204">
        <v>0</v>
      </c>
      <c r="H163" s="204">
        <v>3</v>
      </c>
      <c r="I163" s="204">
        <v>0</v>
      </c>
      <c r="J163" s="204">
        <v>0</v>
      </c>
      <c r="K163" s="204">
        <v>0</v>
      </c>
      <c r="L163" s="204">
        <v>0</v>
      </c>
      <c r="M163" s="204">
        <v>0</v>
      </c>
      <c r="N163" s="204">
        <v>0</v>
      </c>
      <c r="O163" s="204">
        <v>10</v>
      </c>
      <c r="P163" s="204">
        <v>20</v>
      </c>
      <c r="Q163" s="204">
        <v>2</v>
      </c>
      <c r="R163" s="204">
        <v>3</v>
      </c>
      <c r="S163" s="204">
        <v>5</v>
      </c>
      <c r="T163" s="204">
        <v>10</v>
      </c>
      <c r="U163" s="204">
        <v>10</v>
      </c>
      <c r="V163" s="205">
        <v>10</v>
      </c>
      <c r="X163" s="198" t="s">
        <v>1069</v>
      </c>
      <c r="Y163" s="91" t="s">
        <v>2551</v>
      </c>
      <c r="Z163" s="109">
        <v>0</v>
      </c>
      <c r="AA163" s="109">
        <v>0</v>
      </c>
      <c r="AB163" s="109">
        <v>3</v>
      </c>
      <c r="AC163" s="109">
        <v>0</v>
      </c>
      <c r="AD163" s="109">
        <v>0</v>
      </c>
      <c r="AE163" s="109">
        <v>0</v>
      </c>
      <c r="AF163" s="109">
        <v>20</v>
      </c>
      <c r="AG163" s="109">
        <v>5</v>
      </c>
      <c r="AH163" s="109">
        <v>10</v>
      </c>
      <c r="AI163" s="109">
        <v>20</v>
      </c>
      <c r="AM163" s="6">
        <v>31</v>
      </c>
      <c r="AN163" s="91">
        <f t="shared" si="293"/>
        <v>28</v>
      </c>
      <c r="AO163" s="117" t="str">
        <f t="shared" si="293"/>
        <v>Ярославль</v>
      </c>
      <c r="AP163" s="326" t="str">
        <f t="shared" ref="AP163:BD172" si="294" xml:space="preserve">   CHOOSE(VLOOKUP(25&amp;$AO163,$A$6:$V$30000,AP$133,0)+1,"-","+","++")</f>
        <v>-</v>
      </c>
      <c r="AQ163" s="701" t="str">
        <f t="shared" si="294"/>
        <v>-</v>
      </c>
      <c r="AR163" s="701" t="str">
        <f t="shared" si="294"/>
        <v>-</v>
      </c>
      <c r="AS163" s="701" t="str">
        <f t="shared" si="294"/>
        <v>-</v>
      </c>
      <c r="AT163" s="701" t="str">
        <f t="shared" si="294"/>
        <v>-</v>
      </c>
      <c r="AU163" s="701" t="str">
        <f t="shared" si="294"/>
        <v>-</v>
      </c>
      <c r="AV163" s="701" t="str">
        <f t="shared" si="294"/>
        <v>-</v>
      </c>
      <c r="AW163" s="701" t="str">
        <f t="shared" si="294"/>
        <v>-</v>
      </c>
      <c r="AX163" s="701" t="str">
        <f t="shared" si="294"/>
        <v>-</v>
      </c>
      <c r="AY163" s="701" t="str">
        <f t="shared" si="294"/>
        <v>-</v>
      </c>
      <c r="AZ163" s="701" t="str">
        <f t="shared" si="294"/>
        <v>-</v>
      </c>
      <c r="BA163" s="701" t="str">
        <f t="shared" si="294"/>
        <v>-</v>
      </c>
      <c r="BB163" s="701" t="str">
        <f t="shared" si="294"/>
        <v>-</v>
      </c>
      <c r="BC163" s="701" t="str">
        <f t="shared" si="294"/>
        <v>-</v>
      </c>
      <c r="BD163" s="701" t="str">
        <f t="shared" si="294"/>
        <v>-</v>
      </c>
      <c r="BE163" s="701" t="str">
        <f t="shared" si="290"/>
        <v>-</v>
      </c>
      <c r="BF163" s="701" t="str">
        <f t="shared" si="292"/>
        <v>-</v>
      </c>
      <c r="BG163" s="701" t="str">
        <f t="shared" si="292"/>
        <v>-</v>
      </c>
      <c r="BH163" s="701" t="str">
        <f t="shared" si="292"/>
        <v>-</v>
      </c>
      <c r="BI163" s="701" t="str">
        <f t="shared" si="292"/>
        <v>-</v>
      </c>
      <c r="BJ163" s="630" t="str">
        <f t="shared" si="270"/>
        <v>-</v>
      </c>
      <c r="BK163" s="630" t="str">
        <f t="shared" si="271"/>
        <v>-</v>
      </c>
      <c r="BL163" s="630" t="str">
        <f t="shared" si="272"/>
        <v>-</v>
      </c>
      <c r="BM163" s="630" t="str">
        <f t="shared" si="273"/>
        <v>-</v>
      </c>
      <c r="BN163" s="630" t="str">
        <f t="shared" si="274"/>
        <v>-</v>
      </c>
      <c r="BO163" s="630" t="str">
        <f t="shared" si="275"/>
        <v>+</v>
      </c>
      <c r="BP163" s="630" t="str">
        <f t="shared" si="276"/>
        <v>-</v>
      </c>
      <c r="BQ163" s="630" t="str">
        <f t="shared" si="277"/>
        <v>-</v>
      </c>
      <c r="BR163" s="630" t="str">
        <f t="shared" si="278"/>
        <v>-</v>
      </c>
      <c r="BS163" s="630" t="str">
        <f t="shared" si="279"/>
        <v>-</v>
      </c>
      <c r="BT163" s="630" t="str">
        <f t="shared" si="280"/>
        <v>-</v>
      </c>
      <c r="BU163" s="630" t="str">
        <f t="shared" si="281"/>
        <v>-</v>
      </c>
      <c r="BV163" s="630" t="str">
        <f t="shared" si="282"/>
        <v>-</v>
      </c>
      <c r="BW163" s="630" t="str">
        <f t="shared" si="283"/>
        <v>-</v>
      </c>
      <c r="BX163" s="630" t="str">
        <f t="shared" si="284"/>
        <v>-</v>
      </c>
      <c r="BY163" s="630" t="str">
        <f t="shared" si="285"/>
        <v>+</v>
      </c>
      <c r="BZ163" s="630" t="str">
        <f t="shared" si="286"/>
        <v>-</v>
      </c>
      <c r="CA163" s="630" t="str">
        <f t="shared" si="287"/>
        <v>-</v>
      </c>
      <c r="CB163" s="630" t="str">
        <f t="shared" si="288"/>
        <v>-</v>
      </c>
      <c r="CC163" s="630" t="str">
        <f t="shared" si="289"/>
        <v>-</v>
      </c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</row>
    <row r="164" spans="1:161" x14ac:dyDescent="0.25">
      <c r="A164" s="198" t="s">
        <v>1055</v>
      </c>
      <c r="B164" s="227" t="s">
        <v>884</v>
      </c>
      <c r="C164" s="235">
        <v>1004.3499999999999</v>
      </c>
      <c r="D164" s="206">
        <v>1003.15</v>
      </c>
      <c r="E164" s="206">
        <v>1005.4000000000001</v>
      </c>
      <c r="F164" s="206">
        <v>1005.75</v>
      </c>
      <c r="G164" s="206">
        <v>1005.55</v>
      </c>
      <c r="H164" s="206">
        <v>1003.8</v>
      </c>
      <c r="I164" s="206">
        <v>1005.7</v>
      </c>
      <c r="J164" s="206">
        <v>1005.65</v>
      </c>
      <c r="K164" s="206">
        <v>1007.15</v>
      </c>
      <c r="L164" s="206">
        <v>1010.25</v>
      </c>
      <c r="M164" s="206">
        <v>1012</v>
      </c>
      <c r="N164" s="206">
        <v>1008.7</v>
      </c>
      <c r="O164" s="206">
        <v>1004.55</v>
      </c>
      <c r="P164" s="206">
        <v>1003.5</v>
      </c>
      <c r="Q164" s="206">
        <v>1005.9</v>
      </c>
      <c r="R164" s="206">
        <v>1008.15</v>
      </c>
      <c r="S164" s="206">
        <v>1006.65</v>
      </c>
      <c r="T164" s="206">
        <v>1001.75</v>
      </c>
      <c r="U164" s="206">
        <v>997.1</v>
      </c>
      <c r="V164" s="207">
        <v>993.8</v>
      </c>
      <c r="X164" s="198" t="s">
        <v>1070</v>
      </c>
      <c r="Y164" s="238" t="s">
        <v>705</v>
      </c>
      <c r="Z164" s="127">
        <v>0</v>
      </c>
      <c r="AA164" s="127">
        <v>0</v>
      </c>
      <c r="AB164" s="127">
        <v>0</v>
      </c>
      <c r="AC164" s="127">
        <v>0</v>
      </c>
      <c r="AD164" s="127">
        <v>0</v>
      </c>
      <c r="AE164" s="127">
        <v>0</v>
      </c>
      <c r="AF164" s="127">
        <v>0</v>
      </c>
      <c r="AG164" s="127">
        <v>0</v>
      </c>
      <c r="AH164" s="127">
        <v>0</v>
      </c>
      <c r="AI164" s="127">
        <v>0</v>
      </c>
      <c r="AM164" s="6">
        <v>32</v>
      </c>
      <c r="AN164" s="91">
        <f t="shared" si="293"/>
        <v>29</v>
      </c>
      <c r="AO164" s="117" t="str">
        <f t="shared" si="293"/>
        <v>Вологда</v>
      </c>
      <c r="AP164" s="326" t="str">
        <f t="shared" si="294"/>
        <v>-</v>
      </c>
      <c r="AQ164" s="701" t="str">
        <f t="shared" si="294"/>
        <v>-</v>
      </c>
      <c r="AR164" s="701" t="str">
        <f t="shared" si="294"/>
        <v>-</v>
      </c>
      <c r="AS164" s="701" t="str">
        <f t="shared" si="294"/>
        <v>-</v>
      </c>
      <c r="AT164" s="701" t="str">
        <f t="shared" si="294"/>
        <v>-</v>
      </c>
      <c r="AU164" s="701" t="str">
        <f t="shared" si="294"/>
        <v>-</v>
      </c>
      <c r="AV164" s="701" t="str">
        <f t="shared" si="294"/>
        <v>-</v>
      </c>
      <c r="AW164" s="701" t="str">
        <f t="shared" si="294"/>
        <v>-</v>
      </c>
      <c r="AX164" s="701" t="str">
        <f t="shared" si="294"/>
        <v>-</v>
      </c>
      <c r="AY164" s="701" t="str">
        <f t="shared" si="294"/>
        <v>-</v>
      </c>
      <c r="AZ164" s="701" t="str">
        <f t="shared" si="294"/>
        <v>-</v>
      </c>
      <c r="BA164" s="701" t="str">
        <f t="shared" si="294"/>
        <v>-</v>
      </c>
      <c r="BB164" s="701" t="str">
        <f t="shared" si="294"/>
        <v>-</v>
      </c>
      <c r="BC164" s="701" t="str">
        <f t="shared" si="294"/>
        <v>-</v>
      </c>
      <c r="BD164" s="701" t="str">
        <f t="shared" si="294"/>
        <v>-</v>
      </c>
      <c r="BE164" s="701" t="str">
        <f t="shared" si="290"/>
        <v>-</v>
      </c>
      <c r="BF164" s="701" t="str">
        <f t="shared" si="292"/>
        <v>-</v>
      </c>
      <c r="BG164" s="701" t="str">
        <f t="shared" si="292"/>
        <v>-</v>
      </c>
      <c r="BH164" s="701" t="str">
        <f t="shared" si="292"/>
        <v>-</v>
      </c>
      <c r="BI164" s="701" t="str">
        <f t="shared" si="292"/>
        <v>-</v>
      </c>
      <c r="BJ164" s="630" t="str">
        <f t="shared" si="270"/>
        <v>-</v>
      </c>
      <c r="BK164" s="630" t="str">
        <f t="shared" si="271"/>
        <v>-</v>
      </c>
      <c r="BL164" s="630" t="str">
        <f t="shared" si="272"/>
        <v>-</v>
      </c>
      <c r="BM164" s="630" t="str">
        <f t="shared" si="273"/>
        <v>-</v>
      </c>
      <c r="BN164" s="630" t="str">
        <f t="shared" si="274"/>
        <v>-</v>
      </c>
      <c r="BO164" s="630" t="str">
        <f t="shared" si="275"/>
        <v>-</v>
      </c>
      <c r="BP164" s="630" t="str">
        <f t="shared" si="276"/>
        <v>-</v>
      </c>
      <c r="BQ164" s="630" t="str">
        <f t="shared" si="277"/>
        <v>-</v>
      </c>
      <c r="BR164" s="630" t="str">
        <f t="shared" si="278"/>
        <v>-</v>
      </c>
      <c r="BS164" s="630" t="str">
        <f t="shared" si="279"/>
        <v>-</v>
      </c>
      <c r="BT164" s="630" t="str">
        <f t="shared" si="280"/>
        <v>-</v>
      </c>
      <c r="BU164" s="630" t="str">
        <f t="shared" si="281"/>
        <v>-</v>
      </c>
      <c r="BV164" s="630" t="str">
        <f t="shared" si="282"/>
        <v>-</v>
      </c>
      <c r="BW164" s="630" t="str">
        <f t="shared" si="283"/>
        <v>-</v>
      </c>
      <c r="BX164" s="630" t="str">
        <f t="shared" si="284"/>
        <v>-</v>
      </c>
      <c r="BY164" s="630" t="str">
        <f t="shared" si="285"/>
        <v>-</v>
      </c>
      <c r="BZ164" s="630" t="str">
        <f t="shared" si="286"/>
        <v>-</v>
      </c>
      <c r="CA164" s="630" t="str">
        <f t="shared" si="287"/>
        <v>-</v>
      </c>
      <c r="CB164" s="630" t="str">
        <f t="shared" si="288"/>
        <v>-</v>
      </c>
      <c r="CC164" s="630" t="str">
        <f t="shared" si="289"/>
        <v>-</v>
      </c>
    </row>
    <row r="165" spans="1:161" x14ac:dyDescent="0.25">
      <c r="A165" s="198" t="s">
        <v>1056</v>
      </c>
      <c r="B165" s="228" t="s">
        <v>770</v>
      </c>
      <c r="C165" s="236" t="s">
        <v>2766</v>
      </c>
      <c r="D165" s="208" t="s">
        <v>2963</v>
      </c>
      <c r="E165" s="208" t="s">
        <v>2768</v>
      </c>
      <c r="F165" s="208" t="s">
        <v>2653</v>
      </c>
      <c r="G165" s="208" t="s">
        <v>2772</v>
      </c>
      <c r="H165" s="208" t="s">
        <v>2655</v>
      </c>
      <c r="I165" s="208" t="s">
        <v>2655</v>
      </c>
      <c r="J165" s="208" t="s">
        <v>2685</v>
      </c>
      <c r="K165" s="208" t="s">
        <v>2651</v>
      </c>
      <c r="L165" s="208" t="s">
        <v>2760</v>
      </c>
      <c r="M165" s="208" t="s">
        <v>2763</v>
      </c>
      <c r="N165" s="208" t="s">
        <v>2758</v>
      </c>
      <c r="O165" s="208" t="s">
        <v>2772</v>
      </c>
      <c r="P165" s="208" t="s">
        <v>2767</v>
      </c>
      <c r="Q165" s="208" t="s">
        <v>2655</v>
      </c>
      <c r="R165" s="208" t="s">
        <v>2655</v>
      </c>
      <c r="S165" s="208" t="s">
        <v>2759</v>
      </c>
      <c r="T165" s="208" t="s">
        <v>1110</v>
      </c>
      <c r="U165" s="208" t="s">
        <v>996</v>
      </c>
      <c r="V165" s="209" t="s">
        <v>2766</v>
      </c>
      <c r="X165" s="369" t="s">
        <v>1058</v>
      </c>
      <c r="Y165" s="370" t="s">
        <v>772</v>
      </c>
      <c r="Z165" s="371">
        <v>0</v>
      </c>
      <c r="AA165" s="372">
        <v>0</v>
      </c>
      <c r="AB165" s="372">
        <v>0</v>
      </c>
      <c r="AC165" s="372">
        <v>0</v>
      </c>
      <c r="AD165" s="372">
        <v>0</v>
      </c>
      <c r="AE165" s="372">
        <v>0</v>
      </c>
      <c r="AF165" s="372">
        <v>0</v>
      </c>
      <c r="AG165" s="372">
        <v>0</v>
      </c>
      <c r="AH165" s="372">
        <v>0</v>
      </c>
      <c r="AI165" s="373">
        <v>0</v>
      </c>
      <c r="AM165" s="6">
        <v>33</v>
      </c>
      <c r="AN165" s="91">
        <f t="shared" si="293"/>
        <v>30</v>
      </c>
      <c r="AO165" s="117" t="str">
        <f t="shared" si="293"/>
        <v>Архангельск</v>
      </c>
      <c r="AP165" s="326" t="str">
        <f t="shared" si="294"/>
        <v>-</v>
      </c>
      <c r="AQ165" s="701" t="str">
        <f t="shared" si="294"/>
        <v>-</v>
      </c>
      <c r="AR165" s="701" t="str">
        <f t="shared" si="294"/>
        <v>-</v>
      </c>
      <c r="AS165" s="701" t="str">
        <f t="shared" si="294"/>
        <v>-</v>
      </c>
      <c r="AT165" s="701" t="str">
        <f t="shared" si="294"/>
        <v>-</v>
      </c>
      <c r="AU165" s="701" t="str">
        <f t="shared" si="294"/>
        <v>-</v>
      </c>
      <c r="AV165" s="701" t="str">
        <f t="shared" si="294"/>
        <v>-</v>
      </c>
      <c r="AW165" s="701" t="str">
        <f t="shared" si="294"/>
        <v>-</v>
      </c>
      <c r="AX165" s="701" t="str">
        <f t="shared" si="294"/>
        <v>-</v>
      </c>
      <c r="AY165" s="701" t="str">
        <f t="shared" si="294"/>
        <v>-</v>
      </c>
      <c r="AZ165" s="701" t="str">
        <f t="shared" si="294"/>
        <v>-</v>
      </c>
      <c r="BA165" s="701" t="str">
        <f t="shared" si="294"/>
        <v>-</v>
      </c>
      <c r="BB165" s="701" t="str">
        <f t="shared" si="294"/>
        <v>-</v>
      </c>
      <c r="BC165" s="701" t="str">
        <f t="shared" si="294"/>
        <v>-</v>
      </c>
      <c r="BD165" s="701" t="str">
        <f t="shared" si="294"/>
        <v>-</v>
      </c>
      <c r="BE165" s="701" t="str">
        <f t="shared" si="290"/>
        <v>-</v>
      </c>
      <c r="BF165" s="701" t="str">
        <f t="shared" si="292"/>
        <v>-</v>
      </c>
      <c r="BG165" s="701" t="str">
        <f t="shared" si="292"/>
        <v>-</v>
      </c>
      <c r="BH165" s="701" t="str">
        <f t="shared" si="292"/>
        <v>-</v>
      </c>
      <c r="BI165" s="701" t="str">
        <f t="shared" si="292"/>
        <v>-</v>
      </c>
      <c r="BJ165" s="630" t="str">
        <f t="shared" si="270"/>
        <v>-</v>
      </c>
      <c r="BK165" s="630" t="str">
        <f t="shared" si="271"/>
        <v>-</v>
      </c>
      <c r="BL165" s="630" t="str">
        <f t="shared" si="272"/>
        <v>-</v>
      </c>
      <c r="BM165" s="630" t="str">
        <f t="shared" si="273"/>
        <v>-</v>
      </c>
      <c r="BN165" s="630" t="str">
        <f t="shared" si="274"/>
        <v>-</v>
      </c>
      <c r="BO165" s="630" t="str">
        <f t="shared" si="275"/>
        <v>-</v>
      </c>
      <c r="BP165" s="630" t="str">
        <f t="shared" si="276"/>
        <v>-</v>
      </c>
      <c r="BQ165" s="630" t="str">
        <f t="shared" si="277"/>
        <v>-</v>
      </c>
      <c r="BR165" s="630" t="str">
        <f t="shared" si="278"/>
        <v>-</v>
      </c>
      <c r="BS165" s="630" t="str">
        <f t="shared" si="279"/>
        <v>-</v>
      </c>
      <c r="BT165" s="630" t="str">
        <f t="shared" si="280"/>
        <v>-</v>
      </c>
      <c r="BU165" s="630" t="str">
        <f t="shared" si="281"/>
        <v>-</v>
      </c>
      <c r="BV165" s="630" t="str">
        <f t="shared" si="282"/>
        <v>-</v>
      </c>
      <c r="BW165" s="630" t="str">
        <f t="shared" si="283"/>
        <v>-</v>
      </c>
      <c r="BX165" s="630" t="str">
        <f t="shared" si="284"/>
        <v>-</v>
      </c>
      <c r="BY165" s="630" t="str">
        <f t="shared" si="285"/>
        <v>-</v>
      </c>
      <c r="BZ165" s="630" t="str">
        <f t="shared" si="286"/>
        <v>-</v>
      </c>
      <c r="CA165" s="630" t="str">
        <f t="shared" si="287"/>
        <v>-</v>
      </c>
      <c r="CB165" s="630" t="str">
        <f t="shared" si="288"/>
        <v>-</v>
      </c>
      <c r="CC165" s="630" t="str">
        <f t="shared" si="289"/>
        <v>-</v>
      </c>
    </row>
    <row r="166" spans="1:161" x14ac:dyDescent="0.25">
      <c r="A166" s="198" t="s">
        <v>1057</v>
      </c>
      <c r="B166" s="229" t="s">
        <v>705</v>
      </c>
      <c r="C166" s="237">
        <v>0</v>
      </c>
      <c r="D166" s="213">
        <v>0</v>
      </c>
      <c r="E166" s="213">
        <v>0</v>
      </c>
      <c r="F166" s="213">
        <v>0</v>
      </c>
      <c r="G166" s="213">
        <v>0</v>
      </c>
      <c r="H166" s="213">
        <v>0</v>
      </c>
      <c r="I166" s="213">
        <v>0</v>
      </c>
      <c r="J166" s="213">
        <v>0</v>
      </c>
      <c r="K166" s="213">
        <v>0</v>
      </c>
      <c r="L166" s="213">
        <v>0</v>
      </c>
      <c r="M166" s="213">
        <v>0</v>
      </c>
      <c r="N166" s="213">
        <v>0</v>
      </c>
      <c r="O166" s="213">
        <v>0</v>
      </c>
      <c r="P166" s="213">
        <v>0</v>
      </c>
      <c r="Q166" s="213">
        <v>0</v>
      </c>
      <c r="R166" s="213">
        <v>0</v>
      </c>
      <c r="S166" s="213">
        <v>0</v>
      </c>
      <c r="T166" s="213">
        <v>0</v>
      </c>
      <c r="U166" s="213">
        <v>0</v>
      </c>
      <c r="V166" s="214">
        <v>0</v>
      </c>
      <c r="X166" s="369" t="s">
        <v>1059</v>
      </c>
      <c r="Y166" s="374" t="s">
        <v>1173</v>
      </c>
      <c r="Z166" s="375">
        <v>0</v>
      </c>
      <c r="AA166" s="376">
        <v>0</v>
      </c>
      <c r="AB166" s="376">
        <v>0</v>
      </c>
      <c r="AC166" s="376">
        <v>0</v>
      </c>
      <c r="AD166" s="376">
        <v>0</v>
      </c>
      <c r="AE166" s="376">
        <v>0</v>
      </c>
      <c r="AF166" s="376">
        <v>0</v>
      </c>
      <c r="AG166" s="376">
        <v>0</v>
      </c>
      <c r="AH166" s="376">
        <v>0</v>
      </c>
      <c r="AI166" s="377">
        <v>0</v>
      </c>
      <c r="AM166" s="6">
        <v>34</v>
      </c>
      <c r="AN166" s="91">
        <f t="shared" si="293"/>
        <v>31</v>
      </c>
      <c r="AO166" s="117" t="str">
        <f t="shared" si="293"/>
        <v>Котлас</v>
      </c>
      <c r="AP166" s="326" t="str">
        <f t="shared" si="294"/>
        <v>-</v>
      </c>
      <c r="AQ166" s="701" t="str">
        <f t="shared" si="294"/>
        <v>-</v>
      </c>
      <c r="AR166" s="701" t="str">
        <f t="shared" si="294"/>
        <v>-</v>
      </c>
      <c r="AS166" s="701" t="str">
        <f t="shared" si="294"/>
        <v>-</v>
      </c>
      <c r="AT166" s="701" t="str">
        <f t="shared" si="294"/>
        <v>-</v>
      </c>
      <c r="AU166" s="701" t="str">
        <f t="shared" si="294"/>
        <v>-</v>
      </c>
      <c r="AV166" s="701" t="str">
        <f t="shared" si="294"/>
        <v>-</v>
      </c>
      <c r="AW166" s="701" t="str">
        <f t="shared" si="294"/>
        <v>-</v>
      </c>
      <c r="AX166" s="701" t="str">
        <f t="shared" si="294"/>
        <v>-</v>
      </c>
      <c r="AY166" s="701" t="str">
        <f t="shared" si="294"/>
        <v>-</v>
      </c>
      <c r="AZ166" s="701" t="str">
        <f t="shared" si="294"/>
        <v>-</v>
      </c>
      <c r="BA166" s="701" t="str">
        <f t="shared" si="294"/>
        <v>-</v>
      </c>
      <c r="BB166" s="701" t="str">
        <f t="shared" si="294"/>
        <v>-</v>
      </c>
      <c r="BC166" s="701" t="str">
        <f t="shared" si="294"/>
        <v>-</v>
      </c>
      <c r="BD166" s="701" t="str">
        <f t="shared" si="294"/>
        <v>-</v>
      </c>
      <c r="BE166" s="701" t="str">
        <f t="shared" si="290"/>
        <v>-</v>
      </c>
      <c r="BF166" s="701" t="str">
        <f t="shared" si="292"/>
        <v>-</v>
      </c>
      <c r="BG166" s="701" t="str">
        <f t="shared" si="292"/>
        <v>-</v>
      </c>
      <c r="BH166" s="701" t="str">
        <f t="shared" si="292"/>
        <v>-</v>
      </c>
      <c r="BI166" s="701" t="str">
        <f t="shared" si="292"/>
        <v>-</v>
      </c>
      <c r="BJ166" s="630" t="str">
        <f t="shared" si="270"/>
        <v>-</v>
      </c>
      <c r="BK166" s="630" t="str">
        <f t="shared" si="271"/>
        <v>-</v>
      </c>
      <c r="BL166" s="630" t="str">
        <f t="shared" si="272"/>
        <v>-</v>
      </c>
      <c r="BM166" s="630" t="str">
        <f t="shared" si="273"/>
        <v>-</v>
      </c>
      <c r="BN166" s="630" t="str">
        <f t="shared" si="274"/>
        <v>-</v>
      </c>
      <c r="BO166" s="630" t="str">
        <f t="shared" si="275"/>
        <v>-</v>
      </c>
      <c r="BP166" s="630" t="str">
        <f t="shared" si="276"/>
        <v>-</v>
      </c>
      <c r="BQ166" s="630" t="str">
        <f t="shared" si="277"/>
        <v>-</v>
      </c>
      <c r="BR166" s="630" t="str">
        <f t="shared" si="278"/>
        <v>-</v>
      </c>
      <c r="BS166" s="630" t="str">
        <f t="shared" si="279"/>
        <v>-</v>
      </c>
      <c r="BT166" s="630" t="str">
        <f t="shared" si="280"/>
        <v>-</v>
      </c>
      <c r="BU166" s="630" t="str">
        <f t="shared" si="281"/>
        <v>-</v>
      </c>
      <c r="BV166" s="630" t="str">
        <f t="shared" si="282"/>
        <v>-</v>
      </c>
      <c r="BW166" s="630" t="str">
        <f t="shared" si="283"/>
        <v>-</v>
      </c>
      <c r="BX166" s="630" t="str">
        <f t="shared" si="284"/>
        <v>-</v>
      </c>
      <c r="BY166" s="630" t="str">
        <f t="shared" si="285"/>
        <v>-</v>
      </c>
      <c r="BZ166" s="630" t="str">
        <f t="shared" si="286"/>
        <v>-</v>
      </c>
      <c r="CA166" s="630" t="str">
        <f t="shared" si="287"/>
        <v>-</v>
      </c>
      <c r="CB166" s="630" t="str">
        <f t="shared" si="288"/>
        <v>-</v>
      </c>
      <c r="CC166" s="630" t="str">
        <f t="shared" si="289"/>
        <v>-</v>
      </c>
    </row>
    <row r="167" spans="1:161" x14ac:dyDescent="0.25">
      <c r="A167" s="198" t="s">
        <v>1058</v>
      </c>
      <c r="B167" s="229" t="s">
        <v>772</v>
      </c>
      <c r="C167" s="237">
        <v>0</v>
      </c>
      <c r="D167" s="213">
        <v>0</v>
      </c>
      <c r="E167" s="213">
        <v>0</v>
      </c>
      <c r="F167" s="213">
        <v>0</v>
      </c>
      <c r="G167" s="213">
        <v>0</v>
      </c>
      <c r="H167" s="213">
        <v>0</v>
      </c>
      <c r="I167" s="213">
        <v>0</v>
      </c>
      <c r="J167" s="213">
        <v>0</v>
      </c>
      <c r="K167" s="213">
        <v>0</v>
      </c>
      <c r="L167" s="213">
        <v>0</v>
      </c>
      <c r="M167" s="213">
        <v>0</v>
      </c>
      <c r="N167" s="213">
        <v>0</v>
      </c>
      <c r="O167" s="213">
        <v>0</v>
      </c>
      <c r="P167" s="213">
        <v>0</v>
      </c>
      <c r="Q167" s="213">
        <v>0</v>
      </c>
      <c r="R167" s="213">
        <v>0</v>
      </c>
      <c r="S167" s="213">
        <v>0</v>
      </c>
      <c r="T167" s="213">
        <v>0</v>
      </c>
      <c r="U167" s="213">
        <v>0</v>
      </c>
      <c r="V167" s="214">
        <v>0</v>
      </c>
      <c r="X167" s="369" t="s">
        <v>1060</v>
      </c>
      <c r="Y167" s="374" t="s">
        <v>1175</v>
      </c>
      <c r="Z167" s="375">
        <v>0</v>
      </c>
      <c r="AA167" s="376">
        <v>0</v>
      </c>
      <c r="AB167" s="376">
        <v>0</v>
      </c>
      <c r="AC167" s="376">
        <v>0</v>
      </c>
      <c r="AD167" s="376">
        <v>0</v>
      </c>
      <c r="AE167" s="376">
        <v>0</v>
      </c>
      <c r="AF167" s="376">
        <v>0</v>
      </c>
      <c r="AG167" s="376">
        <v>0</v>
      </c>
      <c r="AH167" s="376">
        <v>0</v>
      </c>
      <c r="AI167" s="377">
        <v>0</v>
      </c>
      <c r="AM167" s="6">
        <v>35</v>
      </c>
      <c r="AN167" s="91">
        <f t="shared" si="293"/>
        <v>32</v>
      </c>
      <c r="AO167" s="117" t="str">
        <f t="shared" si="293"/>
        <v>Ухта</v>
      </c>
      <c r="AP167" s="326" t="str">
        <f t="shared" si="294"/>
        <v>-</v>
      </c>
      <c r="AQ167" s="701" t="str">
        <f t="shared" si="294"/>
        <v>-</v>
      </c>
      <c r="AR167" s="701" t="str">
        <f t="shared" si="294"/>
        <v>-</v>
      </c>
      <c r="AS167" s="701" t="str">
        <f t="shared" si="294"/>
        <v>-</v>
      </c>
      <c r="AT167" s="701" t="str">
        <f t="shared" si="294"/>
        <v>-</v>
      </c>
      <c r="AU167" s="701" t="str">
        <f t="shared" si="294"/>
        <v>-</v>
      </c>
      <c r="AV167" s="701" t="str">
        <f t="shared" si="294"/>
        <v>-</v>
      </c>
      <c r="AW167" s="701" t="str">
        <f t="shared" si="294"/>
        <v>-</v>
      </c>
      <c r="AX167" s="701" t="str">
        <f t="shared" si="294"/>
        <v>-</v>
      </c>
      <c r="AY167" s="701" t="str">
        <f t="shared" si="294"/>
        <v>-</v>
      </c>
      <c r="AZ167" s="701" t="str">
        <f t="shared" si="294"/>
        <v>-</v>
      </c>
      <c r="BA167" s="701" t="str">
        <f t="shared" si="294"/>
        <v>-</v>
      </c>
      <c r="BB167" s="701" t="str">
        <f t="shared" si="294"/>
        <v>-</v>
      </c>
      <c r="BC167" s="701" t="str">
        <f t="shared" si="294"/>
        <v>-</v>
      </c>
      <c r="BD167" s="701" t="str">
        <f t="shared" si="294"/>
        <v>-</v>
      </c>
      <c r="BE167" s="701" t="str">
        <f t="shared" si="290"/>
        <v>-</v>
      </c>
      <c r="BF167" s="701" t="str">
        <f t="shared" si="292"/>
        <v>-</v>
      </c>
      <c r="BG167" s="701" t="str">
        <f t="shared" si="292"/>
        <v>-</v>
      </c>
      <c r="BH167" s="701" t="str">
        <f t="shared" si="292"/>
        <v>-</v>
      </c>
      <c r="BI167" s="701" t="str">
        <f t="shared" si="292"/>
        <v>-</v>
      </c>
      <c r="BJ167" s="630" t="str">
        <f t="shared" si="270"/>
        <v>-</v>
      </c>
      <c r="BK167" s="630" t="str">
        <f t="shared" si="271"/>
        <v>-</v>
      </c>
      <c r="BL167" s="630" t="str">
        <f t="shared" si="272"/>
        <v>-</v>
      </c>
      <c r="BM167" s="630" t="str">
        <f t="shared" si="273"/>
        <v>-</v>
      </c>
      <c r="BN167" s="630" t="str">
        <f t="shared" si="274"/>
        <v>-</v>
      </c>
      <c r="BO167" s="630" t="str">
        <f t="shared" si="275"/>
        <v>-</v>
      </c>
      <c r="BP167" s="630" t="str">
        <f t="shared" si="276"/>
        <v>-</v>
      </c>
      <c r="BQ167" s="630" t="str">
        <f t="shared" si="277"/>
        <v>-</v>
      </c>
      <c r="BR167" s="630" t="str">
        <f t="shared" si="278"/>
        <v>-</v>
      </c>
      <c r="BS167" s="630" t="str">
        <f t="shared" si="279"/>
        <v>-</v>
      </c>
      <c r="BT167" s="630" t="str">
        <f t="shared" si="280"/>
        <v>-</v>
      </c>
      <c r="BU167" s="630" t="str">
        <f t="shared" si="281"/>
        <v>-</v>
      </c>
      <c r="BV167" s="630" t="str">
        <f t="shared" si="282"/>
        <v>-</v>
      </c>
      <c r="BW167" s="630" t="str">
        <f t="shared" si="283"/>
        <v>-</v>
      </c>
      <c r="BX167" s="630" t="str">
        <f t="shared" si="284"/>
        <v>-</v>
      </c>
      <c r="BY167" s="630" t="str">
        <f t="shared" si="285"/>
        <v>-</v>
      </c>
      <c r="BZ167" s="630" t="str">
        <f t="shared" si="286"/>
        <v>-</v>
      </c>
      <c r="CA167" s="630" t="str">
        <f t="shared" si="287"/>
        <v>-</v>
      </c>
      <c r="CB167" s="630" t="str">
        <f t="shared" si="288"/>
        <v>-</v>
      </c>
      <c r="CC167" s="630" t="str">
        <f t="shared" si="289"/>
        <v>-</v>
      </c>
    </row>
    <row r="168" spans="1:161" x14ac:dyDescent="0.25">
      <c r="A168" s="198" t="s">
        <v>1059</v>
      </c>
      <c r="B168" s="229" t="s">
        <v>1173</v>
      </c>
      <c r="C168" s="237">
        <v>0</v>
      </c>
      <c r="D168" s="213">
        <v>0</v>
      </c>
      <c r="E168" s="213">
        <v>0</v>
      </c>
      <c r="F168" s="213">
        <v>0</v>
      </c>
      <c r="G168" s="213">
        <v>0</v>
      </c>
      <c r="H168" s="213">
        <v>0</v>
      </c>
      <c r="I168" s="213">
        <v>0</v>
      </c>
      <c r="J168" s="213">
        <v>0</v>
      </c>
      <c r="K168" s="213">
        <v>0</v>
      </c>
      <c r="L168" s="213">
        <v>0</v>
      </c>
      <c r="M168" s="213">
        <v>0</v>
      </c>
      <c r="N168" s="213">
        <v>0</v>
      </c>
      <c r="O168" s="213">
        <v>0</v>
      </c>
      <c r="P168" s="213">
        <v>0</v>
      </c>
      <c r="Q168" s="213">
        <v>0</v>
      </c>
      <c r="R168" s="213">
        <v>0</v>
      </c>
      <c r="S168" s="213">
        <v>0</v>
      </c>
      <c r="T168" s="213">
        <v>0</v>
      </c>
      <c r="U168" s="213">
        <v>0</v>
      </c>
      <c r="V168" s="214">
        <v>0</v>
      </c>
      <c r="X168" s="369" t="s">
        <v>1061</v>
      </c>
      <c r="Y168" s="379" t="s">
        <v>1177</v>
      </c>
      <c r="Z168" s="380">
        <v>0</v>
      </c>
      <c r="AA168" s="381">
        <v>0</v>
      </c>
      <c r="AB168" s="381">
        <v>0</v>
      </c>
      <c r="AC168" s="381">
        <v>0</v>
      </c>
      <c r="AD168" s="381">
        <v>0</v>
      </c>
      <c r="AE168" s="381">
        <v>0</v>
      </c>
      <c r="AF168" s="381">
        <v>0</v>
      </c>
      <c r="AG168" s="381">
        <v>0</v>
      </c>
      <c r="AH168" s="381">
        <v>0</v>
      </c>
      <c r="AI168" s="382">
        <v>0</v>
      </c>
      <c r="AM168" s="6">
        <v>36</v>
      </c>
      <c r="AN168" s="91">
        <f t="shared" si="293"/>
        <v>33</v>
      </c>
      <c r="AO168" s="117" t="str">
        <f t="shared" si="293"/>
        <v>Лабытнанги</v>
      </c>
      <c r="AP168" s="326" t="str">
        <f t="shared" si="294"/>
        <v>-</v>
      </c>
      <c r="AQ168" s="701" t="str">
        <f t="shared" si="294"/>
        <v>-</v>
      </c>
      <c r="AR168" s="701" t="str">
        <f t="shared" si="294"/>
        <v>-</v>
      </c>
      <c r="AS168" s="701" t="str">
        <f t="shared" si="294"/>
        <v>-</v>
      </c>
      <c r="AT168" s="701" t="str">
        <f t="shared" si="294"/>
        <v>-</v>
      </c>
      <c r="AU168" s="701" t="str">
        <f t="shared" si="294"/>
        <v>-</v>
      </c>
      <c r="AV168" s="701" t="str">
        <f t="shared" si="294"/>
        <v>-</v>
      </c>
      <c r="AW168" s="701" t="str">
        <f t="shared" si="294"/>
        <v>-</v>
      </c>
      <c r="AX168" s="701" t="str">
        <f t="shared" si="294"/>
        <v>-</v>
      </c>
      <c r="AY168" s="701" t="str">
        <f t="shared" si="294"/>
        <v>-</v>
      </c>
      <c r="AZ168" s="701" t="str">
        <f t="shared" si="294"/>
        <v>-</v>
      </c>
      <c r="BA168" s="701" t="str">
        <f t="shared" si="294"/>
        <v>-</v>
      </c>
      <c r="BB168" s="701" t="str">
        <f t="shared" si="294"/>
        <v>-</v>
      </c>
      <c r="BC168" s="701" t="str">
        <f t="shared" si="294"/>
        <v>-</v>
      </c>
      <c r="BD168" s="701" t="str">
        <f t="shared" si="294"/>
        <v>-</v>
      </c>
      <c r="BE168" s="701" t="str">
        <f t="shared" si="290"/>
        <v>-</v>
      </c>
      <c r="BF168" s="701" t="str">
        <f t="shared" si="292"/>
        <v>-</v>
      </c>
      <c r="BG168" s="701" t="str">
        <f t="shared" si="292"/>
        <v>-</v>
      </c>
      <c r="BH168" s="701" t="str">
        <f t="shared" si="292"/>
        <v>-</v>
      </c>
      <c r="BI168" s="701" t="str">
        <f t="shared" si="292"/>
        <v>-</v>
      </c>
      <c r="BJ168" s="630" t="str">
        <f t="shared" si="270"/>
        <v>-</v>
      </c>
      <c r="BK168" s="630" t="str">
        <f t="shared" si="271"/>
        <v>-</v>
      </c>
      <c r="BL168" s="630" t="str">
        <f t="shared" si="272"/>
        <v>-</v>
      </c>
      <c r="BM168" s="630" t="str">
        <f t="shared" si="273"/>
        <v>-</v>
      </c>
      <c r="BN168" s="630" t="str">
        <f t="shared" si="274"/>
        <v>-</v>
      </c>
      <c r="BO168" s="630" t="str">
        <f t="shared" si="275"/>
        <v>-</v>
      </c>
      <c r="BP168" s="630" t="str">
        <f t="shared" si="276"/>
        <v>-</v>
      </c>
      <c r="BQ168" s="630" t="str">
        <f t="shared" si="277"/>
        <v>-</v>
      </c>
      <c r="BR168" s="630" t="str">
        <f t="shared" si="278"/>
        <v>-</v>
      </c>
      <c r="BS168" s="630" t="str">
        <f t="shared" si="279"/>
        <v>-</v>
      </c>
      <c r="BT168" s="630" t="str">
        <f t="shared" si="280"/>
        <v>-</v>
      </c>
      <c r="BU168" s="630" t="str">
        <f t="shared" si="281"/>
        <v>-</v>
      </c>
      <c r="BV168" s="630" t="str">
        <f t="shared" si="282"/>
        <v>-</v>
      </c>
      <c r="BW168" s="630" t="str">
        <f t="shared" si="283"/>
        <v>-</v>
      </c>
      <c r="BX168" s="630" t="str">
        <f t="shared" si="284"/>
        <v>-</v>
      </c>
      <c r="BY168" s="630" t="str">
        <f t="shared" si="285"/>
        <v>-</v>
      </c>
      <c r="BZ168" s="630" t="str">
        <f t="shared" si="286"/>
        <v>-</v>
      </c>
      <c r="CA168" s="630" t="str">
        <f t="shared" si="287"/>
        <v>-</v>
      </c>
      <c r="CB168" s="630" t="str">
        <f t="shared" si="288"/>
        <v>-</v>
      </c>
      <c r="CC168" s="630" t="str">
        <f t="shared" si="289"/>
        <v>-</v>
      </c>
    </row>
    <row r="169" spans="1:161" x14ac:dyDescent="0.25">
      <c r="A169" s="198" t="s">
        <v>1060</v>
      </c>
      <c r="B169" s="378" t="s">
        <v>1175</v>
      </c>
      <c r="C169" s="235">
        <v>0</v>
      </c>
      <c r="D169" s="206">
        <v>0</v>
      </c>
      <c r="E169" s="206">
        <v>0</v>
      </c>
      <c r="F169" s="206">
        <v>0</v>
      </c>
      <c r="G169" s="206">
        <v>0</v>
      </c>
      <c r="H169" s="206">
        <v>0</v>
      </c>
      <c r="I169" s="206">
        <v>0</v>
      </c>
      <c r="J169" s="206">
        <v>0</v>
      </c>
      <c r="K169" s="206">
        <v>0</v>
      </c>
      <c r="L169" s="206">
        <v>0</v>
      </c>
      <c r="M169" s="206">
        <v>0</v>
      </c>
      <c r="N169" s="206">
        <v>0</v>
      </c>
      <c r="O169" s="206">
        <v>0</v>
      </c>
      <c r="P169" s="206">
        <v>0</v>
      </c>
      <c r="Q169" s="206">
        <v>0</v>
      </c>
      <c r="R169" s="206">
        <v>0</v>
      </c>
      <c r="S169" s="206">
        <v>0</v>
      </c>
      <c r="T169" s="206">
        <v>0</v>
      </c>
      <c r="U169" s="206">
        <v>0</v>
      </c>
      <c r="V169" s="207">
        <v>0</v>
      </c>
      <c r="AM169" s="6">
        <v>37</v>
      </c>
      <c r="AN169" s="91">
        <f t="shared" si="293"/>
        <v>34</v>
      </c>
      <c r="AO169" s="117" t="str">
        <f t="shared" si="293"/>
        <v>Череповец</v>
      </c>
      <c r="AP169" s="326" t="str">
        <f t="shared" si="294"/>
        <v>-</v>
      </c>
      <c r="AQ169" s="701" t="str">
        <f t="shared" si="294"/>
        <v>-</v>
      </c>
      <c r="AR169" s="701" t="str">
        <f t="shared" si="294"/>
        <v>-</v>
      </c>
      <c r="AS169" s="701" t="str">
        <f t="shared" si="294"/>
        <v>-</v>
      </c>
      <c r="AT169" s="701" t="str">
        <f t="shared" si="294"/>
        <v>-</v>
      </c>
      <c r="AU169" s="701" t="str">
        <f t="shared" si="294"/>
        <v>-</v>
      </c>
      <c r="AV169" s="701" t="str">
        <f t="shared" si="294"/>
        <v>-</v>
      </c>
      <c r="AW169" s="701" t="str">
        <f t="shared" si="294"/>
        <v>-</v>
      </c>
      <c r="AX169" s="701" t="str">
        <f t="shared" si="294"/>
        <v>-</v>
      </c>
      <c r="AY169" s="701" t="str">
        <f t="shared" si="294"/>
        <v>-</v>
      </c>
      <c r="AZ169" s="701" t="str">
        <f t="shared" si="294"/>
        <v>-</v>
      </c>
      <c r="BA169" s="701" t="str">
        <f t="shared" si="294"/>
        <v>-</v>
      </c>
      <c r="BB169" s="701" t="str">
        <f t="shared" si="294"/>
        <v>-</v>
      </c>
      <c r="BC169" s="701" t="str">
        <f t="shared" si="294"/>
        <v>-</v>
      </c>
      <c r="BD169" s="701" t="str">
        <f t="shared" si="294"/>
        <v>-</v>
      </c>
      <c r="BE169" s="701" t="str">
        <f t="shared" si="290"/>
        <v>-</v>
      </c>
      <c r="BF169" s="701" t="str">
        <f t="shared" si="292"/>
        <v>-</v>
      </c>
      <c r="BG169" s="701" t="str">
        <f t="shared" si="292"/>
        <v>-</v>
      </c>
      <c r="BH169" s="701" t="str">
        <f t="shared" si="292"/>
        <v>-</v>
      </c>
      <c r="BI169" s="701" t="str">
        <f t="shared" si="292"/>
        <v>-</v>
      </c>
      <c r="BJ169" s="630" t="str">
        <f t="shared" si="270"/>
        <v>-</v>
      </c>
      <c r="BK169" s="630" t="str">
        <f t="shared" si="271"/>
        <v>-</v>
      </c>
      <c r="BL169" s="630" t="str">
        <f t="shared" si="272"/>
        <v>-</v>
      </c>
      <c r="BM169" s="630" t="str">
        <f t="shared" si="273"/>
        <v>-</v>
      </c>
      <c r="BN169" s="630" t="str">
        <f t="shared" si="274"/>
        <v>-</v>
      </c>
      <c r="BO169" s="630" t="str">
        <f t="shared" si="275"/>
        <v>-</v>
      </c>
      <c r="BP169" s="630" t="str">
        <f t="shared" si="276"/>
        <v>-</v>
      </c>
      <c r="BQ169" s="630" t="str">
        <f t="shared" si="277"/>
        <v>-</v>
      </c>
      <c r="BR169" s="630" t="str">
        <f t="shared" si="278"/>
        <v>-</v>
      </c>
      <c r="BS169" s="630" t="str">
        <f t="shared" si="279"/>
        <v>-</v>
      </c>
      <c r="BT169" s="630" t="str">
        <f t="shared" si="280"/>
        <v>-</v>
      </c>
      <c r="BU169" s="630" t="str">
        <f t="shared" si="281"/>
        <v>-</v>
      </c>
      <c r="BV169" s="630" t="str">
        <f t="shared" si="282"/>
        <v>-</v>
      </c>
      <c r="BW169" s="630" t="str">
        <f t="shared" si="283"/>
        <v>-</v>
      </c>
      <c r="BX169" s="630" t="str">
        <f t="shared" si="284"/>
        <v>-</v>
      </c>
      <c r="BY169" s="630" t="str">
        <f t="shared" si="285"/>
        <v>-</v>
      </c>
      <c r="BZ169" s="630" t="str">
        <f t="shared" si="286"/>
        <v>-</v>
      </c>
      <c r="CA169" s="630" t="str">
        <f t="shared" si="287"/>
        <v>-</v>
      </c>
      <c r="CB169" s="630" t="str">
        <f t="shared" si="288"/>
        <v>-</v>
      </c>
      <c r="CC169" s="630" t="str">
        <f t="shared" si="289"/>
        <v>-</v>
      </c>
    </row>
    <row r="170" spans="1:161" x14ac:dyDescent="0.25">
      <c r="A170" s="198" t="s">
        <v>1061</v>
      </c>
      <c r="B170" s="383" t="s">
        <v>1177</v>
      </c>
      <c r="C170" s="237">
        <v>0</v>
      </c>
      <c r="D170" s="213">
        <v>0</v>
      </c>
      <c r="E170" s="213">
        <v>0</v>
      </c>
      <c r="F170" s="213">
        <v>0</v>
      </c>
      <c r="G170" s="213">
        <v>0</v>
      </c>
      <c r="H170" s="213">
        <v>0</v>
      </c>
      <c r="I170" s="213">
        <v>0</v>
      </c>
      <c r="J170" s="213">
        <v>0</v>
      </c>
      <c r="K170" s="213">
        <v>0</v>
      </c>
      <c r="L170" s="213">
        <v>0</v>
      </c>
      <c r="M170" s="213">
        <v>0</v>
      </c>
      <c r="N170" s="213">
        <v>0</v>
      </c>
      <c r="O170" s="213">
        <v>0</v>
      </c>
      <c r="P170" s="213">
        <v>0</v>
      </c>
      <c r="Q170" s="213">
        <v>0</v>
      </c>
      <c r="R170" s="213">
        <v>0</v>
      </c>
      <c r="S170" s="213">
        <v>0</v>
      </c>
      <c r="T170" s="213">
        <v>0</v>
      </c>
      <c r="U170" s="213">
        <v>0</v>
      </c>
      <c r="V170" s="214">
        <v>0</v>
      </c>
      <c r="AM170" s="6">
        <v>38</v>
      </c>
      <c r="AN170" s="91">
        <f t="shared" si="293"/>
        <v>35</v>
      </c>
      <c r="AO170" s="117" t="str">
        <f t="shared" si="293"/>
        <v>Буй</v>
      </c>
      <c r="AP170" s="326" t="str">
        <f t="shared" si="294"/>
        <v>-</v>
      </c>
      <c r="AQ170" s="701" t="str">
        <f t="shared" si="294"/>
        <v>-</v>
      </c>
      <c r="AR170" s="701" t="str">
        <f t="shared" si="294"/>
        <v>-</v>
      </c>
      <c r="AS170" s="701" t="str">
        <f t="shared" si="294"/>
        <v>-</v>
      </c>
      <c r="AT170" s="701" t="str">
        <f t="shared" si="294"/>
        <v>-</v>
      </c>
      <c r="AU170" s="701" t="str">
        <f t="shared" si="294"/>
        <v>-</v>
      </c>
      <c r="AV170" s="701" t="str">
        <f t="shared" si="294"/>
        <v>-</v>
      </c>
      <c r="AW170" s="701" t="str">
        <f t="shared" si="294"/>
        <v>-</v>
      </c>
      <c r="AX170" s="701" t="str">
        <f t="shared" si="294"/>
        <v>-</v>
      </c>
      <c r="AY170" s="701" t="str">
        <f t="shared" si="294"/>
        <v>-</v>
      </c>
      <c r="AZ170" s="701" t="str">
        <f t="shared" si="294"/>
        <v>-</v>
      </c>
      <c r="BA170" s="701" t="str">
        <f t="shared" si="294"/>
        <v>-</v>
      </c>
      <c r="BB170" s="701" t="str">
        <f t="shared" si="294"/>
        <v>-</v>
      </c>
      <c r="BC170" s="701" t="str">
        <f t="shared" si="294"/>
        <v>-</v>
      </c>
      <c r="BD170" s="701" t="str">
        <f t="shared" si="294"/>
        <v>-</v>
      </c>
      <c r="BE170" s="701" t="str">
        <f t="shared" si="290"/>
        <v>-</v>
      </c>
      <c r="BF170" s="701" t="str">
        <f t="shared" si="292"/>
        <v>-</v>
      </c>
      <c r="BG170" s="701" t="str">
        <f t="shared" si="292"/>
        <v>-</v>
      </c>
      <c r="BH170" s="701" t="str">
        <f t="shared" si="292"/>
        <v>-</v>
      </c>
      <c r="BI170" s="701" t="str">
        <f t="shared" si="292"/>
        <v>-</v>
      </c>
      <c r="BJ170" s="630" t="str">
        <f t="shared" si="270"/>
        <v>-</v>
      </c>
      <c r="BK170" s="630" t="str">
        <f t="shared" si="271"/>
        <v>-</v>
      </c>
      <c r="BL170" s="630" t="str">
        <f t="shared" si="272"/>
        <v>-</v>
      </c>
      <c r="BM170" s="630" t="str">
        <f t="shared" si="273"/>
        <v>-</v>
      </c>
      <c r="BN170" s="630" t="str">
        <f t="shared" si="274"/>
        <v>-</v>
      </c>
      <c r="BO170" s="630" t="str">
        <f t="shared" si="275"/>
        <v>-</v>
      </c>
      <c r="BP170" s="630" t="str">
        <f t="shared" si="276"/>
        <v>-</v>
      </c>
      <c r="BQ170" s="630" t="str">
        <f t="shared" si="277"/>
        <v>-</v>
      </c>
      <c r="BR170" s="630" t="str">
        <f t="shared" si="278"/>
        <v>-</v>
      </c>
      <c r="BS170" s="630" t="str">
        <f t="shared" si="279"/>
        <v>-</v>
      </c>
      <c r="BT170" s="630" t="str">
        <f t="shared" si="280"/>
        <v>-</v>
      </c>
      <c r="BU170" s="630" t="str">
        <f t="shared" si="281"/>
        <v>-</v>
      </c>
      <c r="BV170" s="630" t="str">
        <f t="shared" si="282"/>
        <v>-</v>
      </c>
      <c r="BW170" s="630" t="str">
        <f t="shared" si="283"/>
        <v>-</v>
      </c>
      <c r="BX170" s="630" t="str">
        <f t="shared" si="284"/>
        <v>-</v>
      </c>
      <c r="BY170" s="630" t="str">
        <f t="shared" si="285"/>
        <v>-</v>
      </c>
      <c r="BZ170" s="630" t="str">
        <f t="shared" si="286"/>
        <v>-</v>
      </c>
      <c r="CA170" s="630" t="str">
        <f t="shared" si="287"/>
        <v>-</v>
      </c>
      <c r="CB170" s="630" t="str">
        <f t="shared" si="288"/>
        <v>-</v>
      </c>
      <c r="CC170" s="630" t="str">
        <f t="shared" si="289"/>
        <v>-</v>
      </c>
      <c r="CD170" s="552"/>
      <c r="CE170" s="552"/>
      <c r="CF170" s="552"/>
      <c r="CG170" s="552"/>
      <c r="CH170" s="552"/>
      <c r="CI170" s="552"/>
      <c r="CJ170" s="552"/>
      <c r="CK170" s="552"/>
      <c r="CL170" s="552"/>
      <c r="CM170" s="552"/>
      <c r="CN170" s="552"/>
      <c r="CO170" s="552"/>
      <c r="CP170" s="552"/>
      <c r="CQ170" s="552"/>
      <c r="CR170" s="552"/>
      <c r="CS170" s="552"/>
      <c r="CT170" s="552"/>
      <c r="CU170" s="552"/>
      <c r="CV170" s="552"/>
      <c r="CW170" s="552"/>
      <c r="CX170" s="552"/>
      <c r="CY170" s="552"/>
      <c r="CZ170" s="552"/>
      <c r="DA170" s="552"/>
      <c r="DB170" s="552"/>
      <c r="DC170" s="552"/>
      <c r="DD170" s="552"/>
      <c r="DE170" s="552"/>
      <c r="DF170" s="552"/>
      <c r="DG170" s="552"/>
      <c r="DH170" s="552"/>
      <c r="DI170" s="552"/>
      <c r="DJ170" s="552"/>
      <c r="DK170" s="552"/>
      <c r="DL170" s="552"/>
      <c r="DM170" s="552"/>
      <c r="DN170" s="552"/>
      <c r="DO170" s="552"/>
      <c r="DP170" s="552"/>
      <c r="DQ170" s="552"/>
      <c r="DR170" s="552"/>
      <c r="DS170" s="552"/>
      <c r="DT170" s="552"/>
      <c r="DU170" s="552"/>
      <c r="DV170" s="552"/>
      <c r="DW170" s="552"/>
      <c r="DX170" s="552"/>
      <c r="DY170" s="552"/>
      <c r="DZ170" s="552"/>
      <c r="EA170" s="552"/>
      <c r="EB170" s="552"/>
      <c r="EC170" s="552"/>
      <c r="ED170" s="552"/>
      <c r="EE170" s="552"/>
      <c r="EF170" s="552"/>
      <c r="EG170" s="552"/>
      <c r="EH170" s="552"/>
      <c r="EI170" s="552"/>
      <c r="EJ170" s="552"/>
      <c r="EK170" s="552"/>
      <c r="EL170" s="552"/>
      <c r="EM170" s="552"/>
      <c r="EN170" s="552"/>
      <c r="EO170" s="552"/>
      <c r="EP170" s="552"/>
      <c r="EQ170" s="552"/>
      <c r="ER170" s="552"/>
      <c r="ES170" s="552"/>
      <c r="ET170" s="552"/>
      <c r="EU170" s="552"/>
      <c r="EV170" s="552"/>
      <c r="EW170" s="552"/>
      <c r="EX170" s="552"/>
      <c r="EY170" s="552"/>
      <c r="EZ170" s="552"/>
      <c r="FA170" s="552"/>
      <c r="FB170" s="552"/>
      <c r="FC170" s="552"/>
      <c r="FD170" s="552"/>
      <c r="FE170" s="552"/>
    </row>
    <row r="171" spans="1:161" x14ac:dyDescent="0.25">
      <c r="A171" t="s">
        <v>3426</v>
      </c>
      <c r="B171" t="s">
        <v>3407</v>
      </c>
      <c r="C171">
        <v>7</v>
      </c>
      <c r="D171">
        <v>7</v>
      </c>
      <c r="E171">
        <v>4</v>
      </c>
      <c r="F171">
        <v>0</v>
      </c>
      <c r="G171">
        <v>0</v>
      </c>
      <c r="H171">
        <v>7</v>
      </c>
      <c r="I171">
        <v>7</v>
      </c>
      <c r="J171">
        <v>0</v>
      </c>
      <c r="K171">
        <v>6</v>
      </c>
      <c r="L171">
        <v>5</v>
      </c>
      <c r="M171">
        <v>0</v>
      </c>
      <c r="N171">
        <v>0</v>
      </c>
      <c r="O171">
        <v>9</v>
      </c>
      <c r="P171">
        <v>10</v>
      </c>
      <c r="Q171">
        <v>10</v>
      </c>
      <c r="R171">
        <v>6</v>
      </c>
      <c r="S171">
        <v>2</v>
      </c>
      <c r="T171">
        <v>10</v>
      </c>
      <c r="U171">
        <v>10</v>
      </c>
      <c r="V171">
        <v>8</v>
      </c>
      <c r="AM171" s="6">
        <v>39</v>
      </c>
      <c r="AN171" s="91">
        <f t="shared" si="293"/>
        <v>36</v>
      </c>
      <c r="AO171" s="117" t="str">
        <f t="shared" si="293"/>
        <v>Обозерская</v>
      </c>
      <c r="AP171" s="326" t="str">
        <f t="shared" si="294"/>
        <v>-</v>
      </c>
      <c r="AQ171" s="701" t="str">
        <f t="shared" si="294"/>
        <v>-</v>
      </c>
      <c r="AR171" s="701" t="str">
        <f t="shared" si="294"/>
        <v>-</v>
      </c>
      <c r="AS171" s="701" t="str">
        <f t="shared" si="294"/>
        <v>-</v>
      </c>
      <c r="AT171" s="701" t="str">
        <f t="shared" si="294"/>
        <v>-</v>
      </c>
      <c r="AU171" s="701" t="str">
        <f t="shared" si="294"/>
        <v>-</v>
      </c>
      <c r="AV171" s="701" t="str">
        <f t="shared" si="294"/>
        <v>-</v>
      </c>
      <c r="AW171" s="701" t="str">
        <f t="shared" si="294"/>
        <v>-</v>
      </c>
      <c r="AX171" s="701" t="str">
        <f t="shared" si="294"/>
        <v>-</v>
      </c>
      <c r="AY171" s="701" t="str">
        <f t="shared" si="294"/>
        <v>-</v>
      </c>
      <c r="AZ171" s="701" t="str">
        <f t="shared" si="294"/>
        <v>-</v>
      </c>
      <c r="BA171" s="701" t="str">
        <f t="shared" si="294"/>
        <v>-</v>
      </c>
      <c r="BB171" s="701" t="str">
        <f t="shared" si="294"/>
        <v>-</v>
      </c>
      <c r="BC171" s="701" t="str">
        <f t="shared" si="294"/>
        <v>-</v>
      </c>
      <c r="BD171" s="701" t="str">
        <f t="shared" si="294"/>
        <v>-</v>
      </c>
      <c r="BE171" s="701" t="str">
        <f t="shared" si="290"/>
        <v>-</v>
      </c>
      <c r="BF171" s="701" t="str">
        <f t="shared" si="292"/>
        <v>-</v>
      </c>
      <c r="BG171" s="701" t="str">
        <f t="shared" si="292"/>
        <v>-</v>
      </c>
      <c r="BH171" s="701" t="str">
        <f t="shared" si="292"/>
        <v>-</v>
      </c>
      <c r="BI171" s="701" t="str">
        <f t="shared" si="292"/>
        <v>-</v>
      </c>
      <c r="BJ171" s="630" t="str">
        <f t="shared" si="270"/>
        <v>-</v>
      </c>
      <c r="BK171" s="630" t="str">
        <f t="shared" si="271"/>
        <v>-</v>
      </c>
      <c r="BL171" s="630" t="str">
        <f t="shared" si="272"/>
        <v>-</v>
      </c>
      <c r="BM171" s="630" t="str">
        <f t="shared" si="273"/>
        <v>-</v>
      </c>
      <c r="BN171" s="630" t="str">
        <f t="shared" si="274"/>
        <v>-</v>
      </c>
      <c r="BO171" s="630" t="str">
        <f t="shared" si="275"/>
        <v>-</v>
      </c>
      <c r="BP171" s="630" t="str">
        <f t="shared" si="276"/>
        <v>-</v>
      </c>
      <c r="BQ171" s="630" t="str">
        <f t="shared" si="277"/>
        <v>-</v>
      </c>
      <c r="BR171" s="630" t="str">
        <f t="shared" si="278"/>
        <v>-</v>
      </c>
      <c r="BS171" s="630" t="str">
        <f t="shared" si="279"/>
        <v>-</v>
      </c>
      <c r="BT171" s="630" t="str">
        <f t="shared" si="280"/>
        <v>-</v>
      </c>
      <c r="BU171" s="630" t="str">
        <f t="shared" si="281"/>
        <v>-</v>
      </c>
      <c r="BV171" s="630" t="str">
        <f t="shared" si="282"/>
        <v>-</v>
      </c>
      <c r="BW171" s="630" t="str">
        <f t="shared" si="283"/>
        <v>-</v>
      </c>
      <c r="BX171" s="630" t="str">
        <f t="shared" si="284"/>
        <v>-</v>
      </c>
      <c r="BY171" s="630" t="str">
        <f t="shared" si="285"/>
        <v>-</v>
      </c>
      <c r="BZ171" s="630" t="str">
        <f t="shared" si="286"/>
        <v>-</v>
      </c>
      <c r="CA171" s="630" t="str">
        <f t="shared" si="287"/>
        <v>-</v>
      </c>
      <c r="CB171" s="630" t="str">
        <f t="shared" si="288"/>
        <v>-</v>
      </c>
      <c r="CC171" s="630" t="str">
        <f t="shared" si="289"/>
        <v>-</v>
      </c>
    </row>
    <row r="172" spans="1:161" x14ac:dyDescent="0.25">
      <c r="A172" t="s">
        <v>3427</v>
      </c>
      <c r="B172" t="s">
        <v>3409</v>
      </c>
      <c r="C172">
        <v>7</v>
      </c>
      <c r="D172">
        <v>6</v>
      </c>
      <c r="E172">
        <v>0</v>
      </c>
      <c r="F172">
        <v>0</v>
      </c>
      <c r="G172">
        <v>2</v>
      </c>
      <c r="H172">
        <v>7</v>
      </c>
      <c r="I172">
        <v>0</v>
      </c>
      <c r="J172">
        <v>4</v>
      </c>
      <c r="K172">
        <v>6</v>
      </c>
      <c r="L172">
        <v>5</v>
      </c>
      <c r="M172">
        <v>0</v>
      </c>
      <c r="N172">
        <v>0</v>
      </c>
      <c r="O172">
        <v>10</v>
      </c>
      <c r="P172">
        <v>10</v>
      </c>
      <c r="Q172">
        <v>10</v>
      </c>
      <c r="R172">
        <v>6</v>
      </c>
      <c r="S172">
        <v>10</v>
      </c>
      <c r="T172">
        <v>10</v>
      </c>
      <c r="U172">
        <v>7</v>
      </c>
      <c r="V172">
        <v>10</v>
      </c>
      <c r="AM172" s="6">
        <v>40</v>
      </c>
      <c r="AN172" s="91">
        <f t="shared" si="293"/>
        <v>37</v>
      </c>
      <c r="AO172" s="117" t="str">
        <f t="shared" si="293"/>
        <v>Шарья</v>
      </c>
      <c r="AP172" s="326" t="str">
        <f t="shared" si="294"/>
        <v>-</v>
      </c>
      <c r="AQ172" s="701" t="str">
        <f t="shared" si="294"/>
        <v>-</v>
      </c>
      <c r="AR172" s="701" t="str">
        <f t="shared" si="294"/>
        <v>-</v>
      </c>
      <c r="AS172" s="701" t="str">
        <f t="shared" si="294"/>
        <v>-</v>
      </c>
      <c r="AT172" s="701" t="str">
        <f t="shared" si="294"/>
        <v>-</v>
      </c>
      <c r="AU172" s="701" t="str">
        <f t="shared" si="294"/>
        <v>-</v>
      </c>
      <c r="AV172" s="701" t="str">
        <f t="shared" si="294"/>
        <v>-</v>
      </c>
      <c r="AW172" s="701" t="str">
        <f t="shared" si="294"/>
        <v>-</v>
      </c>
      <c r="AX172" s="701" t="str">
        <f t="shared" si="294"/>
        <v>-</v>
      </c>
      <c r="AY172" s="701" t="str">
        <f t="shared" si="294"/>
        <v>-</v>
      </c>
      <c r="AZ172" s="701" t="str">
        <f t="shared" si="294"/>
        <v>-</v>
      </c>
      <c r="BA172" s="701" t="str">
        <f t="shared" si="294"/>
        <v>-</v>
      </c>
      <c r="BB172" s="701" t="str">
        <f t="shared" si="294"/>
        <v>-</v>
      </c>
      <c r="BC172" s="701" t="str">
        <f t="shared" si="294"/>
        <v>-</v>
      </c>
      <c r="BD172" s="701" t="str">
        <f t="shared" si="294"/>
        <v>-</v>
      </c>
      <c r="BE172" s="701" t="str">
        <f t="shared" si="290"/>
        <v>-</v>
      </c>
      <c r="BF172" s="701" t="str">
        <f t="shared" si="292"/>
        <v>-</v>
      </c>
      <c r="BG172" s="701" t="str">
        <f t="shared" si="292"/>
        <v>-</v>
      </c>
      <c r="BH172" s="701" t="str">
        <f t="shared" si="292"/>
        <v>-</v>
      </c>
      <c r="BI172" s="701" t="str">
        <f t="shared" si="292"/>
        <v>-</v>
      </c>
      <c r="BJ172" s="630" t="str">
        <f t="shared" si="270"/>
        <v>-</v>
      </c>
      <c r="BK172" s="630" t="str">
        <f t="shared" si="271"/>
        <v>-</v>
      </c>
      <c r="BL172" s="630" t="str">
        <f t="shared" si="272"/>
        <v>-</v>
      </c>
      <c r="BM172" s="630" t="str">
        <f t="shared" si="273"/>
        <v>-</v>
      </c>
      <c r="BN172" s="630" t="str">
        <f t="shared" si="274"/>
        <v>-</v>
      </c>
      <c r="BO172" s="630" t="str">
        <f t="shared" si="275"/>
        <v>-</v>
      </c>
      <c r="BP172" s="630" t="str">
        <f t="shared" si="276"/>
        <v>-</v>
      </c>
      <c r="BQ172" s="630" t="str">
        <f t="shared" si="277"/>
        <v>-</v>
      </c>
      <c r="BR172" s="630" t="str">
        <f t="shared" si="278"/>
        <v>-</v>
      </c>
      <c r="BS172" s="630" t="str">
        <f t="shared" si="279"/>
        <v>-</v>
      </c>
      <c r="BT172" s="630" t="str">
        <f t="shared" si="280"/>
        <v>-</v>
      </c>
      <c r="BU172" s="630" t="str">
        <f t="shared" si="281"/>
        <v>-</v>
      </c>
      <c r="BV172" s="630" t="str">
        <f t="shared" si="282"/>
        <v>-</v>
      </c>
      <c r="BW172" s="630" t="str">
        <f t="shared" si="283"/>
        <v>-</v>
      </c>
      <c r="BX172" s="630" t="str">
        <f t="shared" si="284"/>
        <v>-</v>
      </c>
      <c r="BY172" s="630" t="str">
        <f t="shared" si="285"/>
        <v>-</v>
      </c>
      <c r="BZ172" s="630" t="str">
        <f t="shared" si="286"/>
        <v>-</v>
      </c>
      <c r="CA172" s="630" t="str">
        <f t="shared" si="287"/>
        <v>-</v>
      </c>
      <c r="CB172" s="630" t="str">
        <f t="shared" si="288"/>
        <v>-</v>
      </c>
      <c r="CC172" s="630" t="str">
        <f t="shared" si="289"/>
        <v>-</v>
      </c>
    </row>
    <row r="173" spans="1:161" x14ac:dyDescent="0.25">
      <c r="A173" t="s">
        <v>3428</v>
      </c>
      <c r="B173" t="s">
        <v>3411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AM173" s="6">
        <v>41</v>
      </c>
      <c r="AN173" s="91">
        <f t="shared" si="293"/>
        <v>38</v>
      </c>
      <c r="AO173" s="117" t="str">
        <f t="shared" si="293"/>
        <v>Ростов на Дону</v>
      </c>
      <c r="AP173" s="326" t="str">
        <f t="shared" ref="AP173:BD182" si="295" xml:space="preserve">   CHOOSE(VLOOKUP(25&amp;$AO173,$A$6:$V$30000,AP$133,0)+1,"-","+","++")</f>
        <v>-</v>
      </c>
      <c r="AQ173" s="701" t="str">
        <f t="shared" si="295"/>
        <v>-</v>
      </c>
      <c r="AR173" s="701" t="str">
        <f t="shared" si="295"/>
        <v>-</v>
      </c>
      <c r="AS173" s="701" t="str">
        <f t="shared" si="295"/>
        <v>-</v>
      </c>
      <c r="AT173" s="701" t="str">
        <f t="shared" si="295"/>
        <v>-</v>
      </c>
      <c r="AU173" s="701" t="str">
        <f t="shared" si="295"/>
        <v>-</v>
      </c>
      <c r="AV173" s="701" t="str">
        <f t="shared" si="295"/>
        <v>-</v>
      </c>
      <c r="AW173" s="701" t="str">
        <f t="shared" si="295"/>
        <v>-</v>
      </c>
      <c r="AX173" s="701" t="str">
        <f t="shared" si="295"/>
        <v>-</v>
      </c>
      <c r="AY173" s="701" t="str">
        <f t="shared" si="295"/>
        <v>-</v>
      </c>
      <c r="AZ173" s="701" t="str">
        <f t="shared" si="295"/>
        <v>-</v>
      </c>
      <c r="BA173" s="701" t="str">
        <f t="shared" si="295"/>
        <v>-</v>
      </c>
      <c r="BB173" s="701" t="str">
        <f t="shared" si="295"/>
        <v>-</v>
      </c>
      <c r="BC173" s="701" t="str">
        <f t="shared" si="295"/>
        <v>-</v>
      </c>
      <c r="BD173" s="701" t="str">
        <f t="shared" si="295"/>
        <v>-</v>
      </c>
      <c r="BE173" s="701" t="str">
        <f t="shared" si="290"/>
        <v>-</v>
      </c>
      <c r="BF173" s="701" t="str">
        <f t="shared" si="292"/>
        <v>-</v>
      </c>
      <c r="BG173" s="701" t="str">
        <f t="shared" si="292"/>
        <v>-</v>
      </c>
      <c r="BH173" s="701" t="str">
        <f t="shared" si="292"/>
        <v>-</v>
      </c>
      <c r="BI173" s="701" t="str">
        <f t="shared" si="292"/>
        <v>-</v>
      </c>
      <c r="BJ173" s="630" t="str">
        <f t="shared" si="270"/>
        <v>-</v>
      </c>
      <c r="BK173" s="630" t="str">
        <f t="shared" si="271"/>
        <v>-</v>
      </c>
      <c r="BL173" s="630" t="str">
        <f t="shared" si="272"/>
        <v>-</v>
      </c>
      <c r="BM173" s="630" t="str">
        <f t="shared" si="273"/>
        <v>-</v>
      </c>
      <c r="BN173" s="630" t="str">
        <f t="shared" si="274"/>
        <v>-</v>
      </c>
      <c r="BO173" s="630" t="str">
        <f t="shared" si="275"/>
        <v>-</v>
      </c>
      <c r="BP173" s="630" t="str">
        <f t="shared" si="276"/>
        <v>-</v>
      </c>
      <c r="BQ173" s="630" t="str">
        <f t="shared" si="277"/>
        <v>-</v>
      </c>
      <c r="BR173" s="630" t="str">
        <f t="shared" si="278"/>
        <v>-</v>
      </c>
      <c r="BS173" s="630" t="str">
        <f t="shared" si="279"/>
        <v>-</v>
      </c>
      <c r="BT173" s="630" t="str">
        <f t="shared" si="280"/>
        <v>-</v>
      </c>
      <c r="BU173" s="630" t="str">
        <f t="shared" si="281"/>
        <v>-</v>
      </c>
      <c r="BV173" s="630" t="str">
        <f t="shared" si="282"/>
        <v>-</v>
      </c>
      <c r="BW173" s="630" t="str">
        <f t="shared" si="283"/>
        <v>-</v>
      </c>
      <c r="BX173" s="630" t="str">
        <f t="shared" si="284"/>
        <v>-</v>
      </c>
      <c r="BY173" s="630" t="str">
        <f t="shared" si="285"/>
        <v>-</v>
      </c>
      <c r="BZ173" s="630" t="str">
        <f t="shared" si="286"/>
        <v>-</v>
      </c>
      <c r="CA173" s="630" t="str">
        <f t="shared" si="287"/>
        <v>-</v>
      </c>
      <c r="CB173" s="630" t="str">
        <f t="shared" si="288"/>
        <v>-</v>
      </c>
      <c r="CC173" s="630" t="str">
        <f t="shared" si="289"/>
        <v>-</v>
      </c>
    </row>
    <row r="174" spans="1:161" x14ac:dyDescent="0.25">
      <c r="AM174" s="6">
        <v>42</v>
      </c>
      <c r="AN174" s="91">
        <f t="shared" si="293"/>
        <v>39</v>
      </c>
      <c r="AO174" s="117" t="str">
        <f t="shared" si="293"/>
        <v>Краснодар</v>
      </c>
      <c r="AP174" s="326" t="str">
        <f t="shared" si="295"/>
        <v>-</v>
      </c>
      <c r="AQ174" s="701" t="str">
        <f t="shared" si="295"/>
        <v>-</v>
      </c>
      <c r="AR174" s="701" t="str">
        <f t="shared" si="295"/>
        <v>-</v>
      </c>
      <c r="AS174" s="701" t="str">
        <f t="shared" si="295"/>
        <v>-</v>
      </c>
      <c r="AT174" s="701" t="str">
        <f t="shared" si="295"/>
        <v>-</v>
      </c>
      <c r="AU174" s="701" t="str">
        <f t="shared" si="295"/>
        <v>-</v>
      </c>
      <c r="AV174" s="701" t="str">
        <f t="shared" si="295"/>
        <v>-</v>
      </c>
      <c r="AW174" s="701" t="str">
        <f t="shared" si="295"/>
        <v>-</v>
      </c>
      <c r="AX174" s="701" t="str">
        <f t="shared" si="295"/>
        <v>-</v>
      </c>
      <c r="AY174" s="701" t="str">
        <f t="shared" si="295"/>
        <v>-</v>
      </c>
      <c r="AZ174" s="701" t="str">
        <f t="shared" si="295"/>
        <v>-</v>
      </c>
      <c r="BA174" s="701" t="str">
        <f t="shared" si="295"/>
        <v>-</v>
      </c>
      <c r="BB174" s="701" t="str">
        <f t="shared" si="295"/>
        <v>-</v>
      </c>
      <c r="BC174" s="701" t="str">
        <f t="shared" si="295"/>
        <v>-</v>
      </c>
      <c r="BD174" s="701" t="str">
        <f t="shared" si="295"/>
        <v>-</v>
      </c>
      <c r="BE174" s="701" t="str">
        <f t="shared" si="290"/>
        <v>-</v>
      </c>
      <c r="BF174" s="701" t="str">
        <f t="shared" si="292"/>
        <v>-</v>
      </c>
      <c r="BG174" s="701" t="str">
        <f t="shared" si="292"/>
        <v>-</v>
      </c>
      <c r="BH174" s="701" t="str">
        <f t="shared" si="292"/>
        <v>-</v>
      </c>
      <c r="BI174" s="701" t="str">
        <f t="shared" si="292"/>
        <v>-</v>
      </c>
      <c r="BJ174" s="630" t="str">
        <f t="shared" si="270"/>
        <v>-</v>
      </c>
      <c r="BK174" s="630" t="str">
        <f t="shared" si="271"/>
        <v>-</v>
      </c>
      <c r="BL174" s="630" t="str">
        <f t="shared" si="272"/>
        <v>-</v>
      </c>
      <c r="BM174" s="630" t="str">
        <f t="shared" si="273"/>
        <v>-</v>
      </c>
      <c r="BN174" s="630" t="str">
        <f t="shared" si="274"/>
        <v>-</v>
      </c>
      <c r="BO174" s="630" t="str">
        <f t="shared" si="275"/>
        <v>-</v>
      </c>
      <c r="BP174" s="630" t="str">
        <f t="shared" si="276"/>
        <v>-</v>
      </c>
      <c r="BQ174" s="630" t="str">
        <f t="shared" si="277"/>
        <v>-</v>
      </c>
      <c r="BR174" s="630" t="str">
        <f t="shared" si="278"/>
        <v>-</v>
      </c>
      <c r="BS174" s="630" t="str">
        <f t="shared" si="279"/>
        <v>-</v>
      </c>
      <c r="BT174" s="630" t="str">
        <f t="shared" si="280"/>
        <v>-</v>
      </c>
      <c r="BU174" s="630" t="str">
        <f t="shared" si="281"/>
        <v>-</v>
      </c>
      <c r="BV174" s="630" t="str">
        <f t="shared" si="282"/>
        <v>-</v>
      </c>
      <c r="BW174" s="630" t="str">
        <f t="shared" si="283"/>
        <v>-</v>
      </c>
      <c r="BX174" s="630" t="str">
        <f t="shared" si="284"/>
        <v>-</v>
      </c>
      <c r="BY174" s="630" t="str">
        <f t="shared" si="285"/>
        <v>-</v>
      </c>
      <c r="BZ174" s="630" t="str">
        <f t="shared" si="286"/>
        <v>-</v>
      </c>
      <c r="CA174" s="630" t="str">
        <f t="shared" si="287"/>
        <v>-</v>
      </c>
      <c r="CB174" s="630" t="str">
        <f t="shared" si="288"/>
        <v>-</v>
      </c>
      <c r="CC174" s="630" t="str">
        <f t="shared" si="289"/>
        <v>-</v>
      </c>
    </row>
    <row r="175" spans="1:161" x14ac:dyDescent="0.25">
      <c r="AM175" s="6">
        <v>43</v>
      </c>
      <c r="AN175" s="91">
        <f t="shared" si="293"/>
        <v>40</v>
      </c>
      <c r="AO175" s="117" t="str">
        <f t="shared" si="293"/>
        <v>Мин.Воды</v>
      </c>
      <c r="AP175" s="326" t="str">
        <f t="shared" si="295"/>
        <v>-</v>
      </c>
      <c r="AQ175" s="701" t="str">
        <f t="shared" si="295"/>
        <v>-</v>
      </c>
      <c r="AR175" s="701" t="str">
        <f t="shared" si="295"/>
        <v>-</v>
      </c>
      <c r="AS175" s="701" t="str">
        <f t="shared" si="295"/>
        <v>-</v>
      </c>
      <c r="AT175" s="701" t="str">
        <f t="shared" si="295"/>
        <v>-</v>
      </c>
      <c r="AU175" s="701" t="str">
        <f t="shared" si="295"/>
        <v>-</v>
      </c>
      <c r="AV175" s="701" t="str">
        <f t="shared" si="295"/>
        <v>-</v>
      </c>
      <c r="AW175" s="701" t="str">
        <f t="shared" si="295"/>
        <v>-</v>
      </c>
      <c r="AX175" s="701" t="str">
        <f t="shared" si="295"/>
        <v>-</v>
      </c>
      <c r="AY175" s="701" t="str">
        <f t="shared" si="295"/>
        <v>-</v>
      </c>
      <c r="AZ175" s="701" t="str">
        <f t="shared" si="295"/>
        <v>-</v>
      </c>
      <c r="BA175" s="701" t="str">
        <f t="shared" si="295"/>
        <v>-</v>
      </c>
      <c r="BB175" s="701" t="str">
        <f t="shared" si="295"/>
        <v>-</v>
      </c>
      <c r="BC175" s="701" t="str">
        <f t="shared" si="295"/>
        <v>-</v>
      </c>
      <c r="BD175" s="701" t="str">
        <f t="shared" si="295"/>
        <v>-</v>
      </c>
      <c r="BE175" s="701" t="str">
        <f t="shared" si="290"/>
        <v>-</v>
      </c>
      <c r="BF175" s="701" t="str">
        <f t="shared" si="292"/>
        <v>-</v>
      </c>
      <c r="BG175" s="701" t="str">
        <f t="shared" si="292"/>
        <v>-</v>
      </c>
      <c r="BH175" s="701" t="str">
        <f t="shared" si="292"/>
        <v>-</v>
      </c>
      <c r="BI175" s="701" t="str">
        <f t="shared" si="292"/>
        <v>-</v>
      </c>
      <c r="BJ175" s="630" t="str">
        <f t="shared" si="270"/>
        <v>-</v>
      </c>
      <c r="BK175" s="630" t="str">
        <f t="shared" si="271"/>
        <v>-</v>
      </c>
      <c r="BL175" s="630" t="str">
        <f t="shared" si="272"/>
        <v>-</v>
      </c>
      <c r="BM175" s="630" t="str">
        <f t="shared" si="273"/>
        <v>-</v>
      </c>
      <c r="BN175" s="630" t="str">
        <f t="shared" si="274"/>
        <v>-</v>
      </c>
      <c r="BO175" s="630" t="str">
        <f t="shared" si="275"/>
        <v>-</v>
      </c>
      <c r="BP175" s="630" t="str">
        <f t="shared" si="276"/>
        <v>-</v>
      </c>
      <c r="BQ175" s="630" t="str">
        <f t="shared" si="277"/>
        <v>-</v>
      </c>
      <c r="BR175" s="630" t="str">
        <f t="shared" si="278"/>
        <v>-</v>
      </c>
      <c r="BS175" s="630" t="str">
        <f t="shared" si="279"/>
        <v>-</v>
      </c>
      <c r="BT175" s="630" t="str">
        <f t="shared" si="280"/>
        <v>-</v>
      </c>
      <c r="BU175" s="630" t="str">
        <f t="shared" si="281"/>
        <v>-</v>
      </c>
      <c r="BV175" s="630" t="str">
        <f t="shared" si="282"/>
        <v>-</v>
      </c>
      <c r="BW175" s="630" t="str">
        <f t="shared" si="283"/>
        <v>-</v>
      </c>
      <c r="BX175" s="630" t="str">
        <f t="shared" si="284"/>
        <v>-</v>
      </c>
      <c r="BY175" s="630" t="str">
        <f t="shared" si="285"/>
        <v>-</v>
      </c>
      <c r="BZ175" s="630" t="str">
        <f t="shared" si="286"/>
        <v>-</v>
      </c>
      <c r="CA175" s="630" t="str">
        <f t="shared" si="287"/>
        <v>-</v>
      </c>
      <c r="CB175" s="630" t="str">
        <f t="shared" si="288"/>
        <v>-</v>
      </c>
      <c r="CC175" s="630" t="str">
        <f t="shared" si="289"/>
        <v>-</v>
      </c>
    </row>
    <row r="176" spans="1:161" x14ac:dyDescent="0.25">
      <c r="AM176" s="6">
        <v>44</v>
      </c>
      <c r="AN176" s="91">
        <f t="shared" ref="AN176:AO195" si="296">AN46</f>
        <v>41</v>
      </c>
      <c r="AO176" s="117" t="str">
        <f t="shared" si="296"/>
        <v>Махачкала</v>
      </c>
      <c r="AP176" s="326" t="str">
        <f t="shared" si="295"/>
        <v>-</v>
      </c>
      <c r="AQ176" s="701" t="str">
        <f t="shared" si="295"/>
        <v>-</v>
      </c>
      <c r="AR176" s="701" t="str">
        <f t="shared" si="295"/>
        <v>-</v>
      </c>
      <c r="AS176" s="701" t="str">
        <f t="shared" si="295"/>
        <v>-</v>
      </c>
      <c r="AT176" s="701" t="str">
        <f t="shared" si="295"/>
        <v>-</v>
      </c>
      <c r="AU176" s="701" t="str">
        <f t="shared" si="295"/>
        <v>-</v>
      </c>
      <c r="AV176" s="701" t="str">
        <f t="shared" si="295"/>
        <v>-</v>
      </c>
      <c r="AW176" s="701" t="str">
        <f t="shared" si="295"/>
        <v>-</v>
      </c>
      <c r="AX176" s="701" t="str">
        <f t="shared" si="295"/>
        <v>-</v>
      </c>
      <c r="AY176" s="701" t="str">
        <f t="shared" si="295"/>
        <v>-</v>
      </c>
      <c r="AZ176" s="701" t="str">
        <f t="shared" si="295"/>
        <v>-</v>
      </c>
      <c r="BA176" s="701" t="str">
        <f t="shared" si="295"/>
        <v>-</v>
      </c>
      <c r="BB176" s="701" t="str">
        <f t="shared" si="295"/>
        <v>-</v>
      </c>
      <c r="BC176" s="701" t="str">
        <f t="shared" si="295"/>
        <v>-</v>
      </c>
      <c r="BD176" s="701" t="str">
        <f t="shared" si="295"/>
        <v>-</v>
      </c>
      <c r="BE176" s="701" t="str">
        <f t="shared" si="290"/>
        <v>-</v>
      </c>
      <c r="BF176" s="701" t="str">
        <f t="shared" si="292"/>
        <v>-</v>
      </c>
      <c r="BG176" s="701" t="str">
        <f t="shared" si="292"/>
        <v>-</v>
      </c>
      <c r="BH176" s="701" t="str">
        <f t="shared" si="292"/>
        <v>-</v>
      </c>
      <c r="BI176" s="701" t="str">
        <f t="shared" si="292"/>
        <v>-</v>
      </c>
      <c r="BJ176" s="630" t="str">
        <f t="shared" si="270"/>
        <v>-</v>
      </c>
      <c r="BK176" s="630" t="str">
        <f t="shared" si="271"/>
        <v>-</v>
      </c>
      <c r="BL176" s="630" t="str">
        <f t="shared" si="272"/>
        <v>-</v>
      </c>
      <c r="BM176" s="630" t="str">
        <f t="shared" si="273"/>
        <v>-</v>
      </c>
      <c r="BN176" s="630" t="str">
        <f t="shared" si="274"/>
        <v>-</v>
      </c>
      <c r="BO176" s="630" t="str">
        <f t="shared" si="275"/>
        <v>-</v>
      </c>
      <c r="BP176" s="630" t="str">
        <f t="shared" si="276"/>
        <v>-</v>
      </c>
      <c r="BQ176" s="630" t="str">
        <f t="shared" si="277"/>
        <v>-</v>
      </c>
      <c r="BR176" s="630" t="str">
        <f t="shared" si="278"/>
        <v>-</v>
      </c>
      <c r="BS176" s="630" t="str">
        <f t="shared" si="279"/>
        <v>-</v>
      </c>
      <c r="BT176" s="630" t="str">
        <f t="shared" si="280"/>
        <v>-</v>
      </c>
      <c r="BU176" s="630" t="str">
        <f t="shared" si="281"/>
        <v>-</v>
      </c>
      <c r="BV176" s="630" t="str">
        <f t="shared" si="282"/>
        <v>-</v>
      </c>
      <c r="BW176" s="630" t="str">
        <f t="shared" si="283"/>
        <v>-</v>
      </c>
      <c r="BX176" s="630" t="str">
        <f t="shared" si="284"/>
        <v>-</v>
      </c>
      <c r="BY176" s="630" t="str">
        <f t="shared" si="285"/>
        <v>-</v>
      </c>
      <c r="BZ176" s="630" t="str">
        <f t="shared" si="286"/>
        <v>-</v>
      </c>
      <c r="CA176" s="630" t="str">
        <f t="shared" si="287"/>
        <v>-</v>
      </c>
      <c r="CB176" s="630" t="str">
        <f t="shared" si="288"/>
        <v>-</v>
      </c>
      <c r="CC176" s="630" t="str">
        <f t="shared" si="289"/>
        <v>-</v>
      </c>
    </row>
    <row r="177" spans="1:208" x14ac:dyDescent="0.25">
      <c r="AM177" s="6">
        <v>45</v>
      </c>
      <c r="AN177" s="91">
        <f t="shared" si="296"/>
        <v>42</v>
      </c>
      <c r="AO177" s="117" t="str">
        <f t="shared" si="296"/>
        <v>Сочи</v>
      </c>
      <c r="AP177" s="326" t="str">
        <f t="shared" si="295"/>
        <v>-</v>
      </c>
      <c r="AQ177" s="701" t="str">
        <f t="shared" si="295"/>
        <v>-</v>
      </c>
      <c r="AR177" s="701" t="str">
        <f t="shared" si="295"/>
        <v>-</v>
      </c>
      <c r="AS177" s="701" t="str">
        <f t="shared" si="295"/>
        <v>-</v>
      </c>
      <c r="AT177" s="701" t="str">
        <f t="shared" si="295"/>
        <v>-</v>
      </c>
      <c r="AU177" s="701" t="str">
        <f t="shared" si="295"/>
        <v>-</v>
      </c>
      <c r="AV177" s="701" t="str">
        <f t="shared" si="295"/>
        <v>-</v>
      </c>
      <c r="AW177" s="701" t="str">
        <f t="shared" si="295"/>
        <v>-</v>
      </c>
      <c r="AX177" s="701" t="str">
        <f t="shared" si="295"/>
        <v>-</v>
      </c>
      <c r="AY177" s="701" t="str">
        <f t="shared" si="295"/>
        <v>-</v>
      </c>
      <c r="AZ177" s="701" t="str">
        <f t="shared" si="295"/>
        <v>-</v>
      </c>
      <c r="BA177" s="701" t="str">
        <f t="shared" si="295"/>
        <v>-</v>
      </c>
      <c r="BB177" s="701" t="str">
        <f t="shared" si="295"/>
        <v>-</v>
      </c>
      <c r="BC177" s="701" t="str">
        <f t="shared" si="295"/>
        <v>-</v>
      </c>
      <c r="BD177" s="701" t="str">
        <f t="shared" si="295"/>
        <v>-</v>
      </c>
      <c r="BE177" s="701" t="str">
        <f t="shared" si="290"/>
        <v>-</v>
      </c>
      <c r="BF177" s="701" t="str">
        <f t="shared" si="292"/>
        <v>-</v>
      </c>
      <c r="BG177" s="701" t="str">
        <f t="shared" si="292"/>
        <v>-</v>
      </c>
      <c r="BH177" s="701" t="str">
        <f t="shared" si="292"/>
        <v>-</v>
      </c>
      <c r="BI177" s="701" t="str">
        <f t="shared" si="292"/>
        <v>-</v>
      </c>
      <c r="BJ177" s="630" t="str">
        <f t="shared" si="270"/>
        <v>-</v>
      </c>
      <c r="BK177" s="630" t="str">
        <f t="shared" si="271"/>
        <v>-</v>
      </c>
      <c r="BL177" s="630" t="str">
        <f t="shared" si="272"/>
        <v>-</v>
      </c>
      <c r="BM177" s="630" t="str">
        <f t="shared" si="273"/>
        <v>-</v>
      </c>
      <c r="BN177" s="630" t="str">
        <f t="shared" si="274"/>
        <v>-</v>
      </c>
      <c r="BO177" s="630" t="str">
        <f t="shared" si="275"/>
        <v>-</v>
      </c>
      <c r="BP177" s="630" t="str">
        <f t="shared" si="276"/>
        <v>-</v>
      </c>
      <c r="BQ177" s="630" t="str">
        <f t="shared" si="277"/>
        <v>-</v>
      </c>
      <c r="BR177" s="630" t="str">
        <f t="shared" si="278"/>
        <v>-</v>
      </c>
      <c r="BS177" s="630" t="str">
        <f t="shared" si="279"/>
        <v>-</v>
      </c>
      <c r="BT177" s="630" t="str">
        <f t="shared" si="280"/>
        <v>-</v>
      </c>
      <c r="BU177" s="630" t="str">
        <f t="shared" si="281"/>
        <v>-</v>
      </c>
      <c r="BV177" s="630" t="str">
        <f t="shared" si="282"/>
        <v>-</v>
      </c>
      <c r="BW177" s="630" t="str">
        <f t="shared" si="283"/>
        <v>-</v>
      </c>
      <c r="BX177" s="630" t="str">
        <f t="shared" si="284"/>
        <v>-</v>
      </c>
      <c r="BY177" s="630" t="str">
        <f t="shared" si="285"/>
        <v>-</v>
      </c>
      <c r="BZ177" s="630" t="str">
        <f t="shared" si="286"/>
        <v>-</v>
      </c>
      <c r="CA177" s="630" t="str">
        <f t="shared" si="287"/>
        <v>-</v>
      </c>
      <c r="CB177" s="630" t="str">
        <f t="shared" si="288"/>
        <v>-</v>
      </c>
      <c r="CC177" s="630" t="str">
        <f t="shared" si="289"/>
        <v>-</v>
      </c>
    </row>
    <row r="178" spans="1:208" x14ac:dyDescent="0.25">
      <c r="AM178" s="6">
        <v>46</v>
      </c>
      <c r="AN178" s="91">
        <f t="shared" si="296"/>
        <v>43</v>
      </c>
      <c r="AO178" s="117" t="str">
        <f t="shared" si="296"/>
        <v>Грозный</v>
      </c>
      <c r="AP178" s="326" t="str">
        <f t="shared" si="295"/>
        <v>-</v>
      </c>
      <c r="AQ178" s="701" t="str">
        <f t="shared" si="295"/>
        <v>-</v>
      </c>
      <c r="AR178" s="701" t="str">
        <f t="shared" si="295"/>
        <v>-</v>
      </c>
      <c r="AS178" s="701" t="str">
        <f t="shared" si="295"/>
        <v>-</v>
      </c>
      <c r="AT178" s="701" t="str">
        <f t="shared" si="295"/>
        <v>-</v>
      </c>
      <c r="AU178" s="701" t="str">
        <f t="shared" si="295"/>
        <v>-</v>
      </c>
      <c r="AV178" s="701" t="str">
        <f t="shared" si="295"/>
        <v>-</v>
      </c>
      <c r="AW178" s="701" t="str">
        <f t="shared" si="295"/>
        <v>-</v>
      </c>
      <c r="AX178" s="701" t="str">
        <f t="shared" si="295"/>
        <v>-</v>
      </c>
      <c r="AY178" s="701" t="str">
        <f t="shared" si="295"/>
        <v>-</v>
      </c>
      <c r="AZ178" s="701" t="str">
        <f t="shared" si="295"/>
        <v>-</v>
      </c>
      <c r="BA178" s="701" t="str">
        <f t="shared" si="295"/>
        <v>-</v>
      </c>
      <c r="BB178" s="701" t="str">
        <f t="shared" si="295"/>
        <v>-</v>
      </c>
      <c r="BC178" s="701" t="str">
        <f t="shared" si="295"/>
        <v>-</v>
      </c>
      <c r="BD178" s="701" t="str">
        <f t="shared" si="295"/>
        <v>-</v>
      </c>
      <c r="BE178" s="701" t="str">
        <f t="shared" si="290"/>
        <v>-</v>
      </c>
      <c r="BF178" s="701" t="str">
        <f t="shared" si="292"/>
        <v>-</v>
      </c>
      <c r="BG178" s="701" t="str">
        <f t="shared" si="292"/>
        <v>-</v>
      </c>
      <c r="BH178" s="701" t="str">
        <f t="shared" si="292"/>
        <v>-</v>
      </c>
      <c r="BI178" s="701" t="str">
        <f t="shared" si="292"/>
        <v>-</v>
      </c>
      <c r="BJ178" s="630" t="str">
        <f t="shared" si="270"/>
        <v>-</v>
      </c>
      <c r="BK178" s="630" t="str">
        <f t="shared" si="271"/>
        <v>-</v>
      </c>
      <c r="BL178" s="630" t="str">
        <f t="shared" si="272"/>
        <v>-</v>
      </c>
      <c r="BM178" s="630" t="str">
        <f t="shared" si="273"/>
        <v>-</v>
      </c>
      <c r="BN178" s="630" t="str">
        <f t="shared" si="274"/>
        <v>-</v>
      </c>
      <c r="BO178" s="630" t="str">
        <f t="shared" si="275"/>
        <v>-</v>
      </c>
      <c r="BP178" s="630" t="str">
        <f t="shared" si="276"/>
        <v>-</v>
      </c>
      <c r="BQ178" s="630" t="str">
        <f t="shared" si="277"/>
        <v>-</v>
      </c>
      <c r="BR178" s="630" t="str">
        <f t="shared" si="278"/>
        <v>-</v>
      </c>
      <c r="BS178" s="630" t="str">
        <f t="shared" si="279"/>
        <v>-</v>
      </c>
      <c r="BT178" s="630" t="str">
        <f t="shared" si="280"/>
        <v>-</v>
      </c>
      <c r="BU178" s="630" t="str">
        <f t="shared" si="281"/>
        <v>-</v>
      </c>
      <c r="BV178" s="630" t="str">
        <f t="shared" si="282"/>
        <v>-</v>
      </c>
      <c r="BW178" s="630" t="str">
        <f t="shared" si="283"/>
        <v>-</v>
      </c>
      <c r="BX178" s="630" t="str">
        <f t="shared" si="284"/>
        <v>-</v>
      </c>
      <c r="BY178" s="630" t="str">
        <f t="shared" si="285"/>
        <v>-</v>
      </c>
      <c r="BZ178" s="630" t="str">
        <f t="shared" si="286"/>
        <v>-</v>
      </c>
      <c r="CA178" s="630" t="str">
        <f t="shared" si="287"/>
        <v>+</v>
      </c>
      <c r="CB178" s="630" t="str">
        <f t="shared" si="288"/>
        <v>-</v>
      </c>
      <c r="CC178" s="630" t="str">
        <f t="shared" si="289"/>
        <v>-</v>
      </c>
    </row>
    <row r="179" spans="1:208" x14ac:dyDescent="0.25">
      <c r="AM179" s="6">
        <v>47</v>
      </c>
      <c r="AN179" s="91">
        <f t="shared" si="296"/>
        <v>44</v>
      </c>
      <c r="AO179" s="117" t="str">
        <f t="shared" si="296"/>
        <v>Кавказ</v>
      </c>
      <c r="AP179" s="326" t="str">
        <f t="shared" si="295"/>
        <v>-</v>
      </c>
      <c r="AQ179" s="701" t="str">
        <f t="shared" si="295"/>
        <v>-</v>
      </c>
      <c r="AR179" s="701" t="str">
        <f t="shared" si="295"/>
        <v>-</v>
      </c>
      <c r="AS179" s="701" t="str">
        <f t="shared" si="295"/>
        <v>-</v>
      </c>
      <c r="AT179" s="701" t="str">
        <f t="shared" si="295"/>
        <v>-</v>
      </c>
      <c r="AU179" s="701" t="str">
        <f t="shared" si="295"/>
        <v>-</v>
      </c>
      <c r="AV179" s="701" t="str">
        <f t="shared" si="295"/>
        <v>-</v>
      </c>
      <c r="AW179" s="701" t="str">
        <f t="shared" si="295"/>
        <v>-</v>
      </c>
      <c r="AX179" s="701" t="str">
        <f t="shared" si="295"/>
        <v>-</v>
      </c>
      <c r="AY179" s="701" t="str">
        <f t="shared" si="295"/>
        <v>-</v>
      </c>
      <c r="AZ179" s="701" t="str">
        <f t="shared" si="295"/>
        <v>-</v>
      </c>
      <c r="BA179" s="701" t="str">
        <f t="shared" si="295"/>
        <v>-</v>
      </c>
      <c r="BB179" s="701" t="str">
        <f t="shared" si="295"/>
        <v>-</v>
      </c>
      <c r="BC179" s="701" t="str">
        <f t="shared" si="295"/>
        <v>-</v>
      </c>
      <c r="BD179" s="701" t="str">
        <f t="shared" si="295"/>
        <v>-</v>
      </c>
      <c r="BE179" s="701" t="str">
        <f t="shared" si="290"/>
        <v>-</v>
      </c>
      <c r="BF179" s="701" t="str">
        <f t="shared" si="292"/>
        <v>-</v>
      </c>
      <c r="BG179" s="701" t="str">
        <f t="shared" si="292"/>
        <v>-</v>
      </c>
      <c r="BH179" s="701" t="str">
        <f t="shared" si="292"/>
        <v>-</v>
      </c>
      <c r="BI179" s="701" t="str">
        <f t="shared" si="292"/>
        <v>-</v>
      </c>
      <c r="BJ179" s="630" t="str">
        <f t="shared" si="270"/>
        <v>-</v>
      </c>
      <c r="BK179" s="630" t="str">
        <f t="shared" si="271"/>
        <v>-</v>
      </c>
      <c r="BL179" s="630" t="str">
        <f t="shared" si="272"/>
        <v>-</v>
      </c>
      <c r="BM179" s="630" t="str">
        <f t="shared" si="273"/>
        <v>-</v>
      </c>
      <c r="BN179" s="630" t="str">
        <f t="shared" si="274"/>
        <v>-</v>
      </c>
      <c r="BO179" s="630" t="str">
        <f t="shared" si="275"/>
        <v>-</v>
      </c>
      <c r="BP179" s="630" t="str">
        <f t="shared" si="276"/>
        <v>-</v>
      </c>
      <c r="BQ179" s="630" t="str">
        <f t="shared" si="277"/>
        <v>-</v>
      </c>
      <c r="BR179" s="630" t="str">
        <f t="shared" si="278"/>
        <v>-</v>
      </c>
      <c r="BS179" s="630" t="str">
        <f t="shared" si="279"/>
        <v>-</v>
      </c>
      <c r="BT179" s="630" t="str">
        <f t="shared" si="280"/>
        <v>-</v>
      </c>
      <c r="BU179" s="630" t="str">
        <f t="shared" si="281"/>
        <v>-</v>
      </c>
      <c r="BV179" s="630" t="str">
        <f t="shared" si="282"/>
        <v>-</v>
      </c>
      <c r="BW179" s="630" t="str">
        <f t="shared" si="283"/>
        <v>-</v>
      </c>
      <c r="BX179" s="630" t="str">
        <f t="shared" si="284"/>
        <v>-</v>
      </c>
      <c r="BY179" s="630" t="str">
        <f t="shared" si="285"/>
        <v>-</v>
      </c>
      <c r="BZ179" s="630" t="str">
        <f t="shared" si="286"/>
        <v>-</v>
      </c>
      <c r="CA179" s="630" t="str">
        <f t="shared" si="287"/>
        <v>-</v>
      </c>
      <c r="CB179" s="630" t="str">
        <f t="shared" si="288"/>
        <v>-</v>
      </c>
      <c r="CC179" s="630" t="str">
        <f t="shared" si="289"/>
        <v>-</v>
      </c>
    </row>
    <row r="180" spans="1:208" x14ac:dyDescent="0.25">
      <c r="AM180" s="6">
        <v>48</v>
      </c>
      <c r="AN180" s="91">
        <f t="shared" si="296"/>
        <v>45</v>
      </c>
      <c r="AO180" s="117" t="str">
        <f t="shared" si="296"/>
        <v>Тихорецкая</v>
      </c>
      <c r="AP180" s="326" t="str">
        <f t="shared" si="295"/>
        <v>-</v>
      </c>
      <c r="AQ180" s="701" t="str">
        <f t="shared" si="295"/>
        <v>-</v>
      </c>
      <c r="AR180" s="701" t="str">
        <f t="shared" si="295"/>
        <v>-</v>
      </c>
      <c r="AS180" s="701" t="str">
        <f t="shared" si="295"/>
        <v>-</v>
      </c>
      <c r="AT180" s="701" t="str">
        <f t="shared" si="295"/>
        <v>-</v>
      </c>
      <c r="AU180" s="701" t="str">
        <f t="shared" si="295"/>
        <v>-</v>
      </c>
      <c r="AV180" s="701" t="str">
        <f t="shared" si="295"/>
        <v>-</v>
      </c>
      <c r="AW180" s="701" t="str">
        <f t="shared" si="295"/>
        <v>-</v>
      </c>
      <c r="AX180" s="701" t="str">
        <f t="shared" si="295"/>
        <v>-</v>
      </c>
      <c r="AY180" s="701" t="str">
        <f t="shared" si="295"/>
        <v>-</v>
      </c>
      <c r="AZ180" s="701" t="str">
        <f t="shared" si="295"/>
        <v>-</v>
      </c>
      <c r="BA180" s="701" t="str">
        <f t="shared" si="295"/>
        <v>-</v>
      </c>
      <c r="BB180" s="701" t="str">
        <f t="shared" si="295"/>
        <v>-</v>
      </c>
      <c r="BC180" s="701" t="str">
        <f t="shared" si="295"/>
        <v>-</v>
      </c>
      <c r="BD180" s="701" t="str">
        <f t="shared" si="295"/>
        <v>-</v>
      </c>
      <c r="BE180" s="701" t="str">
        <f t="shared" si="290"/>
        <v>-</v>
      </c>
      <c r="BF180" s="701" t="str">
        <f t="shared" si="292"/>
        <v>-</v>
      </c>
      <c r="BG180" s="701" t="str">
        <f t="shared" si="292"/>
        <v>-</v>
      </c>
      <c r="BH180" s="701" t="str">
        <f t="shared" si="292"/>
        <v>-</v>
      </c>
      <c r="BI180" s="701" t="str">
        <f t="shared" si="292"/>
        <v>-</v>
      </c>
      <c r="BJ180" s="630" t="str">
        <f t="shared" si="270"/>
        <v>-</v>
      </c>
      <c r="BK180" s="630" t="str">
        <f t="shared" si="271"/>
        <v>-</v>
      </c>
      <c r="BL180" s="630" t="str">
        <f t="shared" si="272"/>
        <v>-</v>
      </c>
      <c r="BM180" s="630" t="str">
        <f t="shared" si="273"/>
        <v>-</v>
      </c>
      <c r="BN180" s="630" t="str">
        <f t="shared" si="274"/>
        <v>-</v>
      </c>
      <c r="BO180" s="630" t="str">
        <f t="shared" si="275"/>
        <v>-</v>
      </c>
      <c r="BP180" s="630" t="str">
        <f t="shared" si="276"/>
        <v>-</v>
      </c>
      <c r="BQ180" s="630" t="str">
        <f t="shared" si="277"/>
        <v>-</v>
      </c>
      <c r="BR180" s="630" t="str">
        <f t="shared" si="278"/>
        <v>-</v>
      </c>
      <c r="BS180" s="630" t="str">
        <f t="shared" si="279"/>
        <v>-</v>
      </c>
      <c r="BT180" s="630" t="str">
        <f t="shared" si="280"/>
        <v>-</v>
      </c>
      <c r="BU180" s="630" t="str">
        <f t="shared" si="281"/>
        <v>-</v>
      </c>
      <c r="BV180" s="630" t="str">
        <f t="shared" si="282"/>
        <v>-</v>
      </c>
      <c r="BW180" s="630" t="str">
        <f t="shared" si="283"/>
        <v>-</v>
      </c>
      <c r="BX180" s="630" t="str">
        <f t="shared" si="284"/>
        <v>-</v>
      </c>
      <c r="BY180" s="630" t="str">
        <f t="shared" si="285"/>
        <v>-</v>
      </c>
      <c r="BZ180" s="630" t="str">
        <f t="shared" si="286"/>
        <v>-</v>
      </c>
      <c r="CA180" s="630" t="str">
        <f t="shared" si="287"/>
        <v>-</v>
      </c>
      <c r="CB180" s="630" t="str">
        <f t="shared" si="288"/>
        <v>-</v>
      </c>
      <c r="CC180" s="630" t="str">
        <f t="shared" si="289"/>
        <v>-</v>
      </c>
    </row>
    <row r="181" spans="1:208" x14ac:dyDescent="0.25">
      <c r="AM181" s="6">
        <v>49</v>
      </c>
      <c r="AN181" s="91">
        <f t="shared" si="296"/>
        <v>46</v>
      </c>
      <c r="AO181" s="117" t="str">
        <f t="shared" si="296"/>
        <v>Новороссийск</v>
      </c>
      <c r="AP181" s="326" t="str">
        <f t="shared" si="295"/>
        <v>-</v>
      </c>
      <c r="AQ181" s="701" t="str">
        <f t="shared" si="295"/>
        <v>-</v>
      </c>
      <c r="AR181" s="701" t="str">
        <f t="shared" si="295"/>
        <v>-</v>
      </c>
      <c r="AS181" s="701" t="str">
        <f t="shared" si="295"/>
        <v>-</v>
      </c>
      <c r="AT181" s="701" t="str">
        <f t="shared" si="295"/>
        <v>-</v>
      </c>
      <c r="AU181" s="701" t="str">
        <f t="shared" si="295"/>
        <v>-</v>
      </c>
      <c r="AV181" s="701" t="str">
        <f t="shared" si="295"/>
        <v>-</v>
      </c>
      <c r="AW181" s="701" t="str">
        <f t="shared" si="295"/>
        <v>-</v>
      </c>
      <c r="AX181" s="701" t="str">
        <f t="shared" si="295"/>
        <v>-</v>
      </c>
      <c r="AY181" s="701" t="str">
        <f t="shared" si="295"/>
        <v>-</v>
      </c>
      <c r="AZ181" s="701" t="str">
        <f t="shared" si="295"/>
        <v>-</v>
      </c>
      <c r="BA181" s="701" t="str">
        <f t="shared" si="295"/>
        <v>-</v>
      </c>
      <c r="BB181" s="701" t="str">
        <f t="shared" si="295"/>
        <v>-</v>
      </c>
      <c r="BC181" s="701" t="str">
        <f t="shared" si="295"/>
        <v>-</v>
      </c>
      <c r="BD181" s="701" t="str">
        <f t="shared" si="295"/>
        <v>-</v>
      </c>
      <c r="BE181" s="701" t="str">
        <f t="shared" si="290"/>
        <v>-</v>
      </c>
      <c r="BF181" s="701" t="str">
        <f t="shared" si="292"/>
        <v>-</v>
      </c>
      <c r="BG181" s="701" t="str">
        <f t="shared" si="292"/>
        <v>-</v>
      </c>
      <c r="BH181" s="701" t="str">
        <f t="shared" si="292"/>
        <v>-</v>
      </c>
      <c r="BI181" s="701" t="str">
        <f t="shared" si="292"/>
        <v>-</v>
      </c>
      <c r="BJ181" s="630" t="str">
        <f t="shared" si="270"/>
        <v>-</v>
      </c>
      <c r="BK181" s="630" t="str">
        <f t="shared" si="271"/>
        <v>-</v>
      </c>
      <c r="BL181" s="630" t="str">
        <f t="shared" si="272"/>
        <v>-</v>
      </c>
      <c r="BM181" s="630" t="str">
        <f t="shared" si="273"/>
        <v>-</v>
      </c>
      <c r="BN181" s="630" t="str">
        <f t="shared" si="274"/>
        <v>-</v>
      </c>
      <c r="BO181" s="630" t="str">
        <f t="shared" si="275"/>
        <v>-</v>
      </c>
      <c r="BP181" s="630" t="str">
        <f t="shared" si="276"/>
        <v>-</v>
      </c>
      <c r="BQ181" s="630" t="str">
        <f t="shared" si="277"/>
        <v>-</v>
      </c>
      <c r="BR181" s="630" t="str">
        <f t="shared" si="278"/>
        <v>-</v>
      </c>
      <c r="BS181" s="630" t="str">
        <f t="shared" si="279"/>
        <v>-</v>
      </c>
      <c r="BT181" s="630" t="str">
        <f t="shared" si="280"/>
        <v>-</v>
      </c>
      <c r="BU181" s="630" t="str">
        <f t="shared" si="281"/>
        <v>-</v>
      </c>
      <c r="BV181" s="630" t="str">
        <f t="shared" si="282"/>
        <v>-</v>
      </c>
      <c r="BW181" s="630" t="str">
        <f t="shared" si="283"/>
        <v>-</v>
      </c>
      <c r="BX181" s="630" t="str">
        <f t="shared" si="284"/>
        <v>-</v>
      </c>
      <c r="BY181" s="630" t="str">
        <f t="shared" si="285"/>
        <v>-</v>
      </c>
      <c r="BZ181" s="630" t="str">
        <f t="shared" si="286"/>
        <v>-</v>
      </c>
      <c r="CA181" s="630" t="str">
        <f t="shared" si="287"/>
        <v>-</v>
      </c>
      <c r="CB181" s="630" t="str">
        <f t="shared" si="288"/>
        <v>-</v>
      </c>
      <c r="CC181" s="630" t="str">
        <f t="shared" si="289"/>
        <v>-</v>
      </c>
    </row>
    <row r="182" spans="1:208" x14ac:dyDescent="0.25">
      <c r="AM182" s="6">
        <v>50</v>
      </c>
      <c r="AN182" s="91">
        <f t="shared" si="296"/>
        <v>47</v>
      </c>
      <c r="AO182" s="117" t="str">
        <f t="shared" si="296"/>
        <v>Туапсе-Сортировочая</v>
      </c>
      <c r="AP182" s="326" t="str">
        <f t="shared" si="295"/>
        <v>-</v>
      </c>
      <c r="AQ182" s="701" t="str">
        <f t="shared" si="295"/>
        <v>-</v>
      </c>
      <c r="AR182" s="701" t="str">
        <f t="shared" si="295"/>
        <v>-</v>
      </c>
      <c r="AS182" s="701" t="str">
        <f t="shared" si="295"/>
        <v>-</v>
      </c>
      <c r="AT182" s="701" t="str">
        <f t="shared" si="295"/>
        <v>-</v>
      </c>
      <c r="AU182" s="701" t="str">
        <f t="shared" si="295"/>
        <v>-</v>
      </c>
      <c r="AV182" s="701" t="str">
        <f t="shared" si="295"/>
        <v>-</v>
      </c>
      <c r="AW182" s="701" t="str">
        <f t="shared" si="295"/>
        <v>-</v>
      </c>
      <c r="AX182" s="701" t="str">
        <f t="shared" si="295"/>
        <v>-</v>
      </c>
      <c r="AY182" s="701" t="str">
        <f t="shared" si="295"/>
        <v>-</v>
      </c>
      <c r="AZ182" s="701" t="str">
        <f t="shared" si="295"/>
        <v>-</v>
      </c>
      <c r="BA182" s="701" t="str">
        <f t="shared" si="295"/>
        <v>-</v>
      </c>
      <c r="BB182" s="701" t="str">
        <f t="shared" si="295"/>
        <v>-</v>
      </c>
      <c r="BC182" s="701" t="str">
        <f t="shared" si="295"/>
        <v>-</v>
      </c>
      <c r="BD182" s="701" t="str">
        <f t="shared" si="295"/>
        <v>-</v>
      </c>
      <c r="BE182" s="701" t="str">
        <f t="shared" si="290"/>
        <v>-</v>
      </c>
      <c r="BF182" s="701" t="str">
        <f t="shared" si="292"/>
        <v>-</v>
      </c>
      <c r="BG182" s="701" t="str">
        <f t="shared" si="292"/>
        <v>-</v>
      </c>
      <c r="BH182" s="701" t="str">
        <f t="shared" si="292"/>
        <v>-</v>
      </c>
      <c r="BI182" s="701" t="str">
        <f t="shared" si="292"/>
        <v>-</v>
      </c>
      <c r="BJ182" s="630" t="str">
        <f t="shared" si="270"/>
        <v>-</v>
      </c>
      <c r="BK182" s="630" t="str">
        <f t="shared" si="271"/>
        <v>-</v>
      </c>
      <c r="BL182" s="630" t="str">
        <f t="shared" si="272"/>
        <v>-</v>
      </c>
      <c r="BM182" s="630" t="str">
        <f t="shared" si="273"/>
        <v>-</v>
      </c>
      <c r="BN182" s="630" t="str">
        <f t="shared" si="274"/>
        <v>-</v>
      </c>
      <c r="BO182" s="630" t="str">
        <f t="shared" si="275"/>
        <v>-</v>
      </c>
      <c r="BP182" s="630" t="str">
        <f t="shared" si="276"/>
        <v>-</v>
      </c>
      <c r="BQ182" s="630" t="str">
        <f t="shared" si="277"/>
        <v>-</v>
      </c>
      <c r="BR182" s="630" t="str">
        <f t="shared" si="278"/>
        <v>-</v>
      </c>
      <c r="BS182" s="630" t="str">
        <f t="shared" si="279"/>
        <v>-</v>
      </c>
      <c r="BT182" s="630" t="str">
        <f t="shared" si="280"/>
        <v>-</v>
      </c>
      <c r="BU182" s="630" t="str">
        <f t="shared" si="281"/>
        <v>-</v>
      </c>
      <c r="BV182" s="630" t="str">
        <f t="shared" si="282"/>
        <v>-</v>
      </c>
      <c r="BW182" s="630" t="str">
        <f t="shared" si="283"/>
        <v>-</v>
      </c>
      <c r="BX182" s="630" t="str">
        <f t="shared" si="284"/>
        <v>-</v>
      </c>
      <c r="BY182" s="630" t="str">
        <f t="shared" si="285"/>
        <v>-</v>
      </c>
      <c r="BZ182" s="630" t="str">
        <f t="shared" si="286"/>
        <v>-</v>
      </c>
      <c r="CA182" s="630" t="str">
        <f t="shared" si="287"/>
        <v>-</v>
      </c>
      <c r="CB182" s="630" t="str">
        <f t="shared" si="288"/>
        <v>-</v>
      </c>
      <c r="CC182" s="630" t="str">
        <f t="shared" si="289"/>
        <v>-</v>
      </c>
    </row>
    <row r="183" spans="1:208" s="390" customFormat="1" x14ac:dyDescent="0.25">
      <c r="A183" s="262"/>
      <c r="B183" s="262"/>
      <c r="C183" s="262"/>
      <c r="D183" s="262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  <c r="AC183" s="262"/>
      <c r="AD183" s="262"/>
      <c r="AE183" s="262"/>
      <c r="AF183" s="262"/>
      <c r="AG183" s="262"/>
      <c r="AH183" s="262"/>
      <c r="AI183" s="262"/>
      <c r="AJ183" s="262"/>
      <c r="AK183" s="262"/>
      <c r="AL183" s="389"/>
      <c r="AM183" s="6">
        <v>51</v>
      </c>
      <c r="AN183" s="91">
        <f t="shared" si="296"/>
        <v>48</v>
      </c>
      <c r="AO183" s="117" t="str">
        <f t="shared" si="296"/>
        <v>Воронеж</v>
      </c>
      <c r="AP183" s="326" t="str">
        <f t="shared" ref="AP183:BD192" si="297" xml:space="preserve">   CHOOSE(VLOOKUP(25&amp;$AO183,$A$6:$V$30000,AP$133,0)+1,"-","+","++")</f>
        <v>-</v>
      </c>
      <c r="AQ183" s="701" t="str">
        <f t="shared" si="297"/>
        <v>-</v>
      </c>
      <c r="AR183" s="701" t="str">
        <f t="shared" si="297"/>
        <v>-</v>
      </c>
      <c r="AS183" s="701" t="str">
        <f t="shared" si="297"/>
        <v>-</v>
      </c>
      <c r="AT183" s="701" t="str">
        <f t="shared" si="297"/>
        <v>-</v>
      </c>
      <c r="AU183" s="701" t="str">
        <f t="shared" si="297"/>
        <v>-</v>
      </c>
      <c r="AV183" s="701" t="str">
        <f t="shared" si="297"/>
        <v>-</v>
      </c>
      <c r="AW183" s="701" t="str">
        <f t="shared" si="297"/>
        <v>-</v>
      </c>
      <c r="AX183" s="701" t="str">
        <f t="shared" si="297"/>
        <v>-</v>
      </c>
      <c r="AY183" s="701" t="str">
        <f t="shared" si="297"/>
        <v>-</v>
      </c>
      <c r="AZ183" s="701" t="str">
        <f t="shared" si="297"/>
        <v>-</v>
      </c>
      <c r="BA183" s="701" t="str">
        <f t="shared" si="297"/>
        <v>-</v>
      </c>
      <c r="BB183" s="701" t="str">
        <f t="shared" si="297"/>
        <v>-</v>
      </c>
      <c r="BC183" s="701" t="str">
        <f t="shared" si="297"/>
        <v>-</v>
      </c>
      <c r="BD183" s="701" t="str">
        <f t="shared" si="297"/>
        <v>-</v>
      </c>
      <c r="BE183" s="701" t="str">
        <f t="shared" si="290"/>
        <v>-</v>
      </c>
      <c r="BF183" s="701" t="str">
        <f t="shared" si="292"/>
        <v>-</v>
      </c>
      <c r="BG183" s="701" t="str">
        <f t="shared" si="292"/>
        <v>-</v>
      </c>
      <c r="BH183" s="701" t="str">
        <f t="shared" si="292"/>
        <v>-</v>
      </c>
      <c r="BI183" s="701" t="str">
        <f t="shared" si="292"/>
        <v>-</v>
      </c>
      <c r="BJ183" s="630" t="str">
        <f t="shared" si="270"/>
        <v>-</v>
      </c>
      <c r="BK183" s="630" t="str">
        <f t="shared" si="271"/>
        <v>-</v>
      </c>
      <c r="BL183" s="630" t="str">
        <f t="shared" si="272"/>
        <v>-</v>
      </c>
      <c r="BM183" s="630" t="str">
        <f t="shared" si="273"/>
        <v>-</v>
      </c>
      <c r="BN183" s="630" t="str">
        <f t="shared" si="274"/>
        <v>-</v>
      </c>
      <c r="BO183" s="630" t="str">
        <f t="shared" si="275"/>
        <v>-</v>
      </c>
      <c r="BP183" s="630" t="str">
        <f t="shared" si="276"/>
        <v>-</v>
      </c>
      <c r="BQ183" s="630" t="str">
        <f t="shared" si="277"/>
        <v>+</v>
      </c>
      <c r="BR183" s="630" t="str">
        <f t="shared" si="278"/>
        <v>-</v>
      </c>
      <c r="BS183" s="630" t="str">
        <f t="shared" si="279"/>
        <v>-</v>
      </c>
      <c r="BT183" s="630" t="str">
        <f t="shared" si="280"/>
        <v>-</v>
      </c>
      <c r="BU183" s="630" t="str">
        <f t="shared" si="281"/>
        <v>-</v>
      </c>
      <c r="BV183" s="630" t="str">
        <f t="shared" si="282"/>
        <v>-</v>
      </c>
      <c r="BW183" s="630" t="str">
        <f t="shared" si="283"/>
        <v>-</v>
      </c>
      <c r="BX183" s="630" t="str">
        <f t="shared" si="284"/>
        <v>-</v>
      </c>
      <c r="BY183" s="630" t="str">
        <f t="shared" si="285"/>
        <v>-</v>
      </c>
      <c r="BZ183" s="630" t="str">
        <f t="shared" si="286"/>
        <v>-</v>
      </c>
      <c r="CA183" s="630" t="str">
        <f t="shared" si="287"/>
        <v>-</v>
      </c>
      <c r="CB183" s="630" t="str">
        <f t="shared" si="288"/>
        <v>-</v>
      </c>
      <c r="CC183" s="630" t="str">
        <f t="shared" si="289"/>
        <v>-</v>
      </c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 s="35"/>
      <c r="FJ183" s="1274"/>
      <c r="FK183" s="1274"/>
      <c r="FL183" s="1274"/>
      <c r="FN183" s="35"/>
      <c r="FO183" s="35"/>
      <c r="FP183" s="35"/>
      <c r="FQ183" s="35"/>
      <c r="FR183" s="35"/>
      <c r="FS183" s="35"/>
      <c r="FV183" s="35"/>
      <c r="FW183" s="35"/>
      <c r="FZ183" s="1279"/>
      <c r="GA183" s="1279"/>
      <c r="GB183" s="35"/>
      <c r="GC183" s="35"/>
      <c r="GD183" s="35"/>
      <c r="GE183" s="35"/>
      <c r="GF183" s="35"/>
      <c r="GG183" s="35"/>
      <c r="GH183" s="35"/>
      <c r="GI183" s="35"/>
      <c r="GJ183" s="35"/>
      <c r="GK183" s="35"/>
      <c r="GL183" s="35"/>
      <c r="GM183" s="35"/>
      <c r="GN183" s="35"/>
      <c r="GO183" s="35"/>
      <c r="GP183" s="35"/>
      <c r="GQ183" s="35"/>
      <c r="GR183" s="35"/>
      <c r="GS183" s="35"/>
      <c r="GT183" s="35"/>
      <c r="GU183" s="35"/>
      <c r="GV183" s="35"/>
      <c r="GW183" s="35"/>
      <c r="GX183" s="35"/>
      <c r="GY183" s="35"/>
      <c r="GZ183" s="35"/>
    </row>
    <row r="184" spans="1:208" x14ac:dyDescent="0.25">
      <c r="A184" s="253" t="s">
        <v>2774</v>
      </c>
      <c r="B184" s="254" t="s">
        <v>2552</v>
      </c>
      <c r="C184" s="255" t="s">
        <v>3773</v>
      </c>
      <c r="D184" s="256" t="s">
        <v>2618</v>
      </c>
      <c r="E184" s="256" t="s">
        <v>3774</v>
      </c>
      <c r="F184" s="256" t="s">
        <v>2618</v>
      </c>
      <c r="G184" s="256" t="s">
        <v>3775</v>
      </c>
      <c r="H184" s="256" t="s">
        <v>2618</v>
      </c>
      <c r="I184" s="256" t="s">
        <v>3782</v>
      </c>
      <c r="J184" s="256" t="s">
        <v>2618</v>
      </c>
      <c r="K184" s="256" t="s">
        <v>3788</v>
      </c>
      <c r="L184" s="256" t="s">
        <v>2618</v>
      </c>
      <c r="M184" s="256" t="s">
        <v>3789</v>
      </c>
      <c r="N184" s="256" t="s">
        <v>2618</v>
      </c>
      <c r="O184" s="256" t="s">
        <v>3790</v>
      </c>
      <c r="P184" s="256" t="s">
        <v>2618</v>
      </c>
      <c r="Q184" s="256" t="s">
        <v>3791</v>
      </c>
      <c r="R184" s="256" t="s">
        <v>2618</v>
      </c>
      <c r="S184" s="256" t="s">
        <v>3792</v>
      </c>
      <c r="T184" s="256" t="s">
        <v>2618</v>
      </c>
      <c r="U184" s="256" t="s">
        <v>3793</v>
      </c>
      <c r="V184" s="257" t="s">
        <v>2618</v>
      </c>
      <c r="X184" s="258"/>
      <c r="Y184" s="188" t="s">
        <v>2550</v>
      </c>
      <c r="Z184" s="259" t="s">
        <v>2619</v>
      </c>
      <c r="AA184" s="260" t="s">
        <v>2620</v>
      </c>
      <c r="AB184" s="260" t="s">
        <v>2621</v>
      </c>
      <c r="AC184" s="260" t="s">
        <v>2622</v>
      </c>
      <c r="AD184" s="260" t="s">
        <v>2623</v>
      </c>
      <c r="AE184" s="260" t="s">
        <v>2624</v>
      </c>
      <c r="AF184" s="260" t="s">
        <v>2625</v>
      </c>
      <c r="AG184" s="260" t="s">
        <v>2619</v>
      </c>
      <c r="AH184" s="260" t="s">
        <v>2620</v>
      </c>
      <c r="AI184" s="261" t="s">
        <v>2621</v>
      </c>
      <c r="AM184" s="6">
        <v>52</v>
      </c>
      <c r="AN184" s="91">
        <f t="shared" si="296"/>
        <v>49</v>
      </c>
      <c r="AO184" s="117" t="str">
        <f t="shared" si="296"/>
        <v>Валуйки</v>
      </c>
      <c r="AP184" s="326" t="str">
        <f t="shared" si="297"/>
        <v>-</v>
      </c>
      <c r="AQ184" s="701" t="str">
        <f t="shared" si="297"/>
        <v>-</v>
      </c>
      <c r="AR184" s="701" t="str">
        <f t="shared" si="297"/>
        <v>-</v>
      </c>
      <c r="AS184" s="701" t="str">
        <f t="shared" si="297"/>
        <v>-</v>
      </c>
      <c r="AT184" s="701" t="str">
        <f t="shared" si="297"/>
        <v>-</v>
      </c>
      <c r="AU184" s="701" t="str">
        <f t="shared" si="297"/>
        <v>-</v>
      </c>
      <c r="AV184" s="701" t="str">
        <f t="shared" si="297"/>
        <v>-</v>
      </c>
      <c r="AW184" s="701" t="str">
        <f t="shared" si="297"/>
        <v>-</v>
      </c>
      <c r="AX184" s="701" t="str">
        <f t="shared" si="297"/>
        <v>-</v>
      </c>
      <c r="AY184" s="701" t="str">
        <f t="shared" si="297"/>
        <v>-</v>
      </c>
      <c r="AZ184" s="701" t="str">
        <f t="shared" si="297"/>
        <v>-</v>
      </c>
      <c r="BA184" s="701" t="str">
        <f t="shared" si="297"/>
        <v>-</v>
      </c>
      <c r="BB184" s="701" t="str">
        <f t="shared" si="297"/>
        <v>-</v>
      </c>
      <c r="BC184" s="701" t="str">
        <f t="shared" si="297"/>
        <v>-</v>
      </c>
      <c r="BD184" s="701" t="str">
        <f t="shared" si="297"/>
        <v>-</v>
      </c>
      <c r="BE184" s="701" t="str">
        <f t="shared" ref="BE184:BE215" si="298" xml:space="preserve">   CHOOSE(VLOOKUP(25&amp;$AO184,$A$6:$V$30000,BE$133,0)+1,"-","+","++")</f>
        <v>-</v>
      </c>
      <c r="BF184" s="701" t="str">
        <f t="shared" si="292"/>
        <v>-</v>
      </c>
      <c r="BG184" s="701" t="str">
        <f t="shared" si="292"/>
        <v>-</v>
      </c>
      <c r="BH184" s="701" t="str">
        <f t="shared" si="292"/>
        <v>-</v>
      </c>
      <c r="BI184" s="701" t="str">
        <f t="shared" si="292"/>
        <v>-</v>
      </c>
      <c r="BJ184" s="630" t="str">
        <f t="shared" si="270"/>
        <v>-</v>
      </c>
      <c r="BK184" s="630" t="str">
        <f t="shared" si="271"/>
        <v>-</v>
      </c>
      <c r="BL184" s="630" t="str">
        <f t="shared" si="272"/>
        <v>-</v>
      </c>
      <c r="BM184" s="630" t="str">
        <f t="shared" si="273"/>
        <v>-</v>
      </c>
      <c r="BN184" s="630" t="str">
        <f t="shared" si="274"/>
        <v>-</v>
      </c>
      <c r="BO184" s="630" t="str">
        <f t="shared" si="275"/>
        <v>-</v>
      </c>
      <c r="BP184" s="630" t="str">
        <f t="shared" si="276"/>
        <v>-</v>
      </c>
      <c r="BQ184" s="630" t="str">
        <f t="shared" si="277"/>
        <v>-</v>
      </c>
      <c r="BR184" s="630" t="str">
        <f t="shared" si="278"/>
        <v>-</v>
      </c>
      <c r="BS184" s="630" t="str">
        <f t="shared" si="279"/>
        <v>-</v>
      </c>
      <c r="BT184" s="630" t="str">
        <f t="shared" si="280"/>
        <v>-</v>
      </c>
      <c r="BU184" s="630" t="str">
        <f t="shared" si="281"/>
        <v>-</v>
      </c>
      <c r="BV184" s="630" t="str">
        <f t="shared" si="282"/>
        <v>-</v>
      </c>
      <c r="BW184" s="630" t="str">
        <f t="shared" si="283"/>
        <v>-</v>
      </c>
      <c r="BX184" s="630" t="str">
        <f t="shared" si="284"/>
        <v>-</v>
      </c>
      <c r="BY184" s="630" t="str">
        <f t="shared" si="285"/>
        <v>-</v>
      </c>
      <c r="BZ184" s="630" t="str">
        <f t="shared" si="286"/>
        <v>-</v>
      </c>
      <c r="CA184" s="630" t="str">
        <f t="shared" si="287"/>
        <v>-</v>
      </c>
      <c r="CB184" s="630" t="str">
        <f t="shared" si="288"/>
        <v>-</v>
      </c>
      <c r="CC184" s="630" t="str">
        <f t="shared" si="289"/>
        <v>-</v>
      </c>
      <c r="FN184" s="390"/>
      <c r="FO184" s="390"/>
      <c r="FP184" s="390"/>
      <c r="FQ184" s="390"/>
      <c r="FR184" s="390"/>
      <c r="FS184" s="390"/>
      <c r="FV184" s="390"/>
      <c r="FW184" s="390"/>
      <c r="FZ184" s="1280"/>
      <c r="GA184" s="1280"/>
      <c r="GB184" s="390"/>
      <c r="GC184" s="390"/>
      <c r="GD184" s="390"/>
      <c r="GE184" s="390"/>
      <c r="GF184" s="390"/>
      <c r="GG184" s="390"/>
      <c r="GH184" s="390"/>
      <c r="GI184" s="390"/>
      <c r="GJ184" s="390"/>
      <c r="GK184" s="390"/>
      <c r="GL184" s="390"/>
      <c r="GM184" s="390"/>
      <c r="GN184" s="390"/>
      <c r="GV184" s="390"/>
      <c r="GW184" s="390"/>
      <c r="GX184" s="390"/>
      <c r="GY184" s="390"/>
      <c r="GZ184" s="390"/>
    </row>
    <row r="185" spans="1:208" x14ac:dyDescent="0.25">
      <c r="A185" s="198" t="s">
        <v>2776</v>
      </c>
      <c r="B185" s="220" t="s">
        <v>2534</v>
      </c>
      <c r="C185" s="124" t="s">
        <v>2521</v>
      </c>
      <c r="D185" s="124" t="s">
        <v>2522</v>
      </c>
      <c r="E185" s="124" t="s">
        <v>2521</v>
      </c>
      <c r="F185" s="124" t="s">
        <v>2522</v>
      </c>
      <c r="G185" s="124" t="s">
        <v>2521</v>
      </c>
      <c r="H185" s="124" t="s">
        <v>2522</v>
      </c>
      <c r="I185" s="124" t="s">
        <v>2521</v>
      </c>
      <c r="J185" s="124" t="s">
        <v>2522</v>
      </c>
      <c r="K185" s="124" t="s">
        <v>2521</v>
      </c>
      <c r="L185" s="124" t="s">
        <v>2522</v>
      </c>
      <c r="M185" s="124" t="s">
        <v>2521</v>
      </c>
      <c r="N185" s="124" t="s">
        <v>2522</v>
      </c>
      <c r="O185" s="124" t="s">
        <v>2521</v>
      </c>
      <c r="P185" s="124" t="s">
        <v>2522</v>
      </c>
      <c r="Q185" s="124" t="s">
        <v>2521</v>
      </c>
      <c r="R185" s="124" t="s">
        <v>2522</v>
      </c>
      <c r="S185" s="124" t="s">
        <v>2521</v>
      </c>
      <c r="T185" s="124" t="s">
        <v>2522</v>
      </c>
      <c r="U185" s="124" t="s">
        <v>2521</v>
      </c>
      <c r="V185" s="252" t="s">
        <v>2522</v>
      </c>
      <c r="X185" s="197"/>
      <c r="Y185" s="188" t="s">
        <v>2534</v>
      </c>
      <c r="Z185" s="94" t="s">
        <v>3776</v>
      </c>
      <c r="AA185" s="95" t="s">
        <v>3777</v>
      </c>
      <c r="AB185" s="95" t="s">
        <v>3778</v>
      </c>
      <c r="AC185" s="95" t="s">
        <v>3783</v>
      </c>
      <c r="AD185" s="95" t="s">
        <v>3794</v>
      </c>
      <c r="AE185" s="95" t="s">
        <v>3795</v>
      </c>
      <c r="AF185" s="95" t="s">
        <v>3796</v>
      </c>
      <c r="AG185" s="95" t="s">
        <v>3797</v>
      </c>
      <c r="AH185" s="95" t="s">
        <v>3798</v>
      </c>
      <c r="AI185" s="96" t="s">
        <v>3799</v>
      </c>
      <c r="AM185" s="6">
        <v>53</v>
      </c>
      <c r="AN185" s="91">
        <f t="shared" si="296"/>
        <v>50</v>
      </c>
      <c r="AO185" s="117" t="str">
        <f t="shared" si="296"/>
        <v>Тамбов</v>
      </c>
      <c r="AP185" s="326" t="str">
        <f t="shared" si="297"/>
        <v>-</v>
      </c>
      <c r="AQ185" s="701" t="str">
        <f t="shared" si="297"/>
        <v>-</v>
      </c>
      <c r="AR185" s="701" t="str">
        <f t="shared" si="297"/>
        <v>-</v>
      </c>
      <c r="AS185" s="701" t="str">
        <f t="shared" si="297"/>
        <v>-</v>
      </c>
      <c r="AT185" s="701" t="str">
        <f t="shared" si="297"/>
        <v>-</v>
      </c>
      <c r="AU185" s="701" t="str">
        <f t="shared" si="297"/>
        <v>-</v>
      </c>
      <c r="AV185" s="701" t="str">
        <f t="shared" si="297"/>
        <v>-</v>
      </c>
      <c r="AW185" s="701" t="str">
        <f t="shared" si="297"/>
        <v>-</v>
      </c>
      <c r="AX185" s="701" t="str">
        <f t="shared" si="297"/>
        <v>-</v>
      </c>
      <c r="AY185" s="701" t="str">
        <f t="shared" si="297"/>
        <v>-</v>
      </c>
      <c r="AZ185" s="701" t="str">
        <f t="shared" si="297"/>
        <v>-</v>
      </c>
      <c r="BA185" s="701" t="str">
        <f t="shared" si="297"/>
        <v>-</v>
      </c>
      <c r="BB185" s="701" t="str">
        <f t="shared" si="297"/>
        <v>-</v>
      </c>
      <c r="BC185" s="701" t="str">
        <f t="shared" si="297"/>
        <v>-</v>
      </c>
      <c r="BD185" s="701" t="str">
        <f t="shared" si="297"/>
        <v>-</v>
      </c>
      <c r="BE185" s="701" t="str">
        <f t="shared" si="298"/>
        <v>-</v>
      </c>
      <c r="BF185" s="701" t="str">
        <f t="shared" si="292"/>
        <v>-</v>
      </c>
      <c r="BG185" s="701" t="str">
        <f t="shared" si="292"/>
        <v>-</v>
      </c>
      <c r="BH185" s="701" t="str">
        <f t="shared" si="292"/>
        <v>-</v>
      </c>
      <c r="BI185" s="701" t="str">
        <f t="shared" si="292"/>
        <v>-</v>
      </c>
      <c r="BJ185" s="630" t="str">
        <f t="shared" si="270"/>
        <v>-</v>
      </c>
      <c r="BK185" s="630" t="str">
        <f t="shared" si="271"/>
        <v>-</v>
      </c>
      <c r="BL185" s="630" t="str">
        <f t="shared" si="272"/>
        <v>-</v>
      </c>
      <c r="BM185" s="630" t="str">
        <f t="shared" si="273"/>
        <v>-</v>
      </c>
      <c r="BN185" s="630" t="str">
        <f t="shared" si="274"/>
        <v>-</v>
      </c>
      <c r="BO185" s="630" t="str">
        <f t="shared" si="275"/>
        <v>-</v>
      </c>
      <c r="BP185" s="630" t="str">
        <f t="shared" si="276"/>
        <v>-</v>
      </c>
      <c r="BQ185" s="630" t="str">
        <f t="shared" si="277"/>
        <v>+</v>
      </c>
      <c r="BR185" s="630" t="str">
        <f t="shared" si="278"/>
        <v>-</v>
      </c>
      <c r="BS185" s="630" t="str">
        <f t="shared" si="279"/>
        <v>-</v>
      </c>
      <c r="BT185" s="630" t="str">
        <f t="shared" si="280"/>
        <v>-</v>
      </c>
      <c r="BU185" s="630" t="str">
        <f t="shared" si="281"/>
        <v>-</v>
      </c>
      <c r="BV185" s="630" t="str">
        <f t="shared" si="282"/>
        <v>-</v>
      </c>
      <c r="BW185" s="630" t="str">
        <f t="shared" si="283"/>
        <v>-</v>
      </c>
      <c r="BX185" s="630" t="str">
        <f t="shared" si="284"/>
        <v>-</v>
      </c>
      <c r="BY185" s="630" t="str">
        <f t="shared" si="285"/>
        <v>-</v>
      </c>
      <c r="BZ185" s="630" t="str">
        <f t="shared" si="286"/>
        <v>-</v>
      </c>
      <c r="CA185" s="630" t="str">
        <f t="shared" si="287"/>
        <v>-</v>
      </c>
      <c r="CB185" s="630" t="str">
        <f t="shared" si="288"/>
        <v>-</v>
      </c>
      <c r="CC185" s="630" t="str">
        <f t="shared" si="289"/>
        <v>+</v>
      </c>
      <c r="GO185" s="390"/>
      <c r="GP185" s="390"/>
      <c r="GQ185" s="390"/>
      <c r="GR185" s="390"/>
      <c r="GS185" s="390"/>
      <c r="GT185" s="390"/>
      <c r="GU185" s="390"/>
    </row>
    <row r="186" spans="1:208" x14ac:dyDescent="0.25">
      <c r="A186" s="198" t="s">
        <v>2778</v>
      </c>
      <c r="B186" s="221" t="s">
        <v>2553</v>
      </c>
      <c r="C186" s="118">
        <v>43682.375</v>
      </c>
      <c r="D186" s="189">
        <v>43682.875</v>
      </c>
      <c r="E186" s="190">
        <v>43683.375</v>
      </c>
      <c r="F186" s="189">
        <v>43683.875</v>
      </c>
      <c r="G186" s="190">
        <v>43684.375</v>
      </c>
      <c r="H186" s="189">
        <v>43684.875</v>
      </c>
      <c r="I186" s="191">
        <v>43685.375</v>
      </c>
      <c r="J186" s="189">
        <v>43685.875</v>
      </c>
      <c r="K186" s="190">
        <v>43686.375</v>
      </c>
      <c r="L186" s="189">
        <v>43686.875</v>
      </c>
      <c r="M186" s="190">
        <v>43687.375</v>
      </c>
      <c r="N186" s="189">
        <v>43687.875</v>
      </c>
      <c r="O186" s="191">
        <v>43688.375</v>
      </c>
      <c r="P186" s="189">
        <v>43688.875</v>
      </c>
      <c r="Q186" s="190">
        <v>43689.375</v>
      </c>
      <c r="R186" s="189">
        <v>43689.875</v>
      </c>
      <c r="S186" s="190">
        <v>43690.375</v>
      </c>
      <c r="T186" s="189">
        <v>43690.875</v>
      </c>
      <c r="U186" s="190">
        <v>43691.375</v>
      </c>
      <c r="V186" s="192">
        <v>43691.875</v>
      </c>
      <c r="X186" s="198" t="s">
        <v>2773</v>
      </c>
      <c r="Y186" s="215"/>
      <c r="Z186" s="116">
        <v>43682.875</v>
      </c>
      <c r="AA186" s="99">
        <v>43683.875</v>
      </c>
      <c r="AB186" s="99">
        <v>43684.875</v>
      </c>
      <c r="AC186" s="99">
        <v>43685.875</v>
      </c>
      <c r="AD186" s="99">
        <v>43686.875</v>
      </c>
      <c r="AE186" s="99">
        <v>43687.875</v>
      </c>
      <c r="AF186" s="99">
        <v>43688.875</v>
      </c>
      <c r="AG186" s="99">
        <v>43689.875</v>
      </c>
      <c r="AH186" s="99">
        <v>43690.875</v>
      </c>
      <c r="AI186" s="99">
        <v>43691.875</v>
      </c>
      <c r="AM186" s="6">
        <v>54</v>
      </c>
      <c r="AN186" s="91">
        <f t="shared" si="296"/>
        <v>51</v>
      </c>
      <c r="AO186" s="117" t="str">
        <f t="shared" si="296"/>
        <v>Елец</v>
      </c>
      <c r="AP186" s="326" t="str">
        <f t="shared" si="297"/>
        <v>-</v>
      </c>
      <c r="AQ186" s="701" t="str">
        <f t="shared" si="297"/>
        <v>-</v>
      </c>
      <c r="AR186" s="701" t="str">
        <f t="shared" si="297"/>
        <v>-</v>
      </c>
      <c r="AS186" s="701" t="str">
        <f t="shared" si="297"/>
        <v>-</v>
      </c>
      <c r="AT186" s="701" t="str">
        <f t="shared" si="297"/>
        <v>-</v>
      </c>
      <c r="AU186" s="701" t="str">
        <f t="shared" si="297"/>
        <v>-</v>
      </c>
      <c r="AV186" s="701" t="str">
        <f t="shared" si="297"/>
        <v>-</v>
      </c>
      <c r="AW186" s="701" t="str">
        <f t="shared" si="297"/>
        <v>-</v>
      </c>
      <c r="AX186" s="701" t="str">
        <f t="shared" si="297"/>
        <v>-</v>
      </c>
      <c r="AY186" s="701" t="str">
        <f t="shared" si="297"/>
        <v>-</v>
      </c>
      <c r="AZ186" s="701" t="str">
        <f t="shared" si="297"/>
        <v>-</v>
      </c>
      <c r="BA186" s="701" t="str">
        <f t="shared" si="297"/>
        <v>-</v>
      </c>
      <c r="BB186" s="701" t="str">
        <f t="shared" si="297"/>
        <v>-</v>
      </c>
      <c r="BC186" s="701" t="str">
        <f t="shared" si="297"/>
        <v>-</v>
      </c>
      <c r="BD186" s="701" t="str">
        <f t="shared" si="297"/>
        <v>-</v>
      </c>
      <c r="BE186" s="701" t="str">
        <f t="shared" si="298"/>
        <v>-</v>
      </c>
      <c r="BF186" s="701" t="str">
        <f t="shared" si="292"/>
        <v>-</v>
      </c>
      <c r="BG186" s="701" t="str">
        <f t="shared" si="292"/>
        <v>-</v>
      </c>
      <c r="BH186" s="701" t="str">
        <f t="shared" si="292"/>
        <v>-</v>
      </c>
      <c r="BI186" s="701" t="str">
        <f t="shared" si="292"/>
        <v>-</v>
      </c>
      <c r="BJ186" s="630" t="str">
        <f t="shared" si="270"/>
        <v>-</v>
      </c>
      <c r="BK186" s="630" t="str">
        <f t="shared" si="271"/>
        <v>-</v>
      </c>
      <c r="BL186" s="630" t="str">
        <f t="shared" si="272"/>
        <v>-</v>
      </c>
      <c r="BM186" s="630" t="str">
        <f t="shared" si="273"/>
        <v>-</v>
      </c>
      <c r="BN186" s="630" t="str">
        <f t="shared" si="274"/>
        <v>-</v>
      </c>
      <c r="BO186" s="630" t="str">
        <f t="shared" si="275"/>
        <v>-</v>
      </c>
      <c r="BP186" s="630" t="str">
        <f t="shared" si="276"/>
        <v>-</v>
      </c>
      <c r="BQ186" s="630" t="str">
        <f t="shared" si="277"/>
        <v>+</v>
      </c>
      <c r="BR186" s="630" t="str">
        <f t="shared" si="278"/>
        <v>-</v>
      </c>
      <c r="BS186" s="630" t="str">
        <f t="shared" si="279"/>
        <v>-</v>
      </c>
      <c r="BT186" s="630" t="str">
        <f t="shared" si="280"/>
        <v>-</v>
      </c>
      <c r="BU186" s="630" t="str">
        <f t="shared" si="281"/>
        <v>-</v>
      </c>
      <c r="BV186" s="630" t="str">
        <f t="shared" si="282"/>
        <v>-</v>
      </c>
      <c r="BW186" s="630" t="str">
        <f t="shared" si="283"/>
        <v>+</v>
      </c>
      <c r="BX186" s="630" t="str">
        <f t="shared" si="284"/>
        <v>-</v>
      </c>
      <c r="BY186" s="630" t="str">
        <f t="shared" si="285"/>
        <v>-</v>
      </c>
      <c r="BZ186" s="630" t="str">
        <f t="shared" si="286"/>
        <v>-</v>
      </c>
      <c r="CA186" s="630" t="str">
        <f t="shared" si="287"/>
        <v>-</v>
      </c>
      <c r="CB186" s="630" t="str">
        <f t="shared" si="288"/>
        <v>-</v>
      </c>
      <c r="CC186" s="630" t="str">
        <f t="shared" si="289"/>
        <v>-</v>
      </c>
    </row>
    <row r="187" spans="1:208" x14ac:dyDescent="0.25">
      <c r="A187" s="198" t="s">
        <v>2780</v>
      </c>
      <c r="B187" s="222" t="s">
        <v>2545</v>
      </c>
      <c r="C187" s="230" t="e">
        <v>#N/A</v>
      </c>
      <c r="D187" s="199">
        <v>22.4</v>
      </c>
      <c r="E187" s="199" t="e">
        <v>#N/A</v>
      </c>
      <c r="F187" s="199">
        <v>21.7</v>
      </c>
      <c r="G187" s="199" t="e">
        <v>#N/A</v>
      </c>
      <c r="H187" s="199">
        <v>22.2</v>
      </c>
      <c r="I187" s="199" t="e">
        <v>#N/A</v>
      </c>
      <c r="J187" s="199">
        <v>22.2</v>
      </c>
      <c r="K187" s="199" t="e">
        <v>#N/A</v>
      </c>
      <c r="L187" s="199">
        <v>22.9</v>
      </c>
      <c r="M187" s="199" t="e">
        <v>#N/A</v>
      </c>
      <c r="N187" s="199">
        <v>24.4</v>
      </c>
      <c r="O187" s="199" t="e">
        <v>#N/A</v>
      </c>
      <c r="P187" s="199">
        <v>23.6</v>
      </c>
      <c r="Q187" s="199" t="e">
        <v>#N/A</v>
      </c>
      <c r="R187" s="199">
        <v>22.2</v>
      </c>
      <c r="S187" s="199" t="e">
        <v>#N/A</v>
      </c>
      <c r="T187" s="199">
        <v>20.3</v>
      </c>
      <c r="U187" s="199" t="e">
        <v>#N/A</v>
      </c>
      <c r="V187" s="104">
        <v>17.7</v>
      </c>
      <c r="X187" s="198" t="s">
        <v>2775</v>
      </c>
      <c r="Y187" s="100" t="s">
        <v>2545</v>
      </c>
      <c r="Z187" s="120">
        <v>22.4</v>
      </c>
      <c r="AA187" s="120">
        <v>21.7</v>
      </c>
      <c r="AB187" s="120">
        <v>22.2</v>
      </c>
      <c r="AC187" s="120">
        <v>22.2</v>
      </c>
      <c r="AD187" s="120">
        <v>22.9</v>
      </c>
      <c r="AE187" s="120">
        <v>24.4</v>
      </c>
      <c r="AF187" s="120">
        <v>23.6</v>
      </c>
      <c r="AG187" s="120">
        <v>22.2</v>
      </c>
      <c r="AH187" s="120">
        <v>20.3</v>
      </c>
      <c r="AI187" s="120">
        <v>17.7</v>
      </c>
      <c r="AM187" s="6">
        <v>55</v>
      </c>
      <c r="AN187" s="91">
        <f t="shared" si="296"/>
        <v>52</v>
      </c>
      <c r="AO187" s="117" t="str">
        <f t="shared" si="296"/>
        <v>Петров Вал</v>
      </c>
      <c r="AP187" s="326" t="str">
        <f t="shared" si="297"/>
        <v>-</v>
      </c>
      <c r="AQ187" s="701" t="str">
        <f t="shared" si="297"/>
        <v>-</v>
      </c>
      <c r="AR187" s="701" t="str">
        <f t="shared" si="297"/>
        <v>-</v>
      </c>
      <c r="AS187" s="701" t="str">
        <f t="shared" si="297"/>
        <v>-</v>
      </c>
      <c r="AT187" s="701" t="str">
        <f t="shared" si="297"/>
        <v>-</v>
      </c>
      <c r="AU187" s="701" t="str">
        <f t="shared" si="297"/>
        <v>-</v>
      </c>
      <c r="AV187" s="701" t="str">
        <f t="shared" si="297"/>
        <v>-</v>
      </c>
      <c r="AW187" s="701" t="str">
        <f t="shared" si="297"/>
        <v>-</v>
      </c>
      <c r="AX187" s="701" t="str">
        <f t="shared" si="297"/>
        <v>-</v>
      </c>
      <c r="AY187" s="701" t="str">
        <f t="shared" si="297"/>
        <v>-</v>
      </c>
      <c r="AZ187" s="701" t="str">
        <f t="shared" si="297"/>
        <v>-</v>
      </c>
      <c r="BA187" s="701" t="str">
        <f t="shared" si="297"/>
        <v>-</v>
      </c>
      <c r="BB187" s="701" t="str">
        <f t="shared" si="297"/>
        <v>-</v>
      </c>
      <c r="BC187" s="701" t="str">
        <f t="shared" si="297"/>
        <v>-</v>
      </c>
      <c r="BD187" s="701" t="str">
        <f t="shared" si="297"/>
        <v>-</v>
      </c>
      <c r="BE187" s="701" t="str">
        <f t="shared" si="298"/>
        <v>-</v>
      </c>
      <c r="BF187" s="701" t="str">
        <f t="shared" si="292"/>
        <v>-</v>
      </c>
      <c r="BG187" s="701" t="str">
        <f t="shared" si="292"/>
        <v>-</v>
      </c>
      <c r="BH187" s="701" t="str">
        <f t="shared" si="292"/>
        <v>-</v>
      </c>
      <c r="BI187" s="701" t="str">
        <f t="shared" si="292"/>
        <v>-</v>
      </c>
      <c r="BJ187" s="630" t="str">
        <f t="shared" si="270"/>
        <v>-</v>
      </c>
      <c r="BK187" s="630" t="str">
        <f t="shared" si="271"/>
        <v>-</v>
      </c>
      <c r="BL187" s="630" t="str">
        <f t="shared" si="272"/>
        <v>-</v>
      </c>
      <c r="BM187" s="630" t="str">
        <f t="shared" si="273"/>
        <v>-</v>
      </c>
      <c r="BN187" s="630" t="str">
        <f t="shared" si="274"/>
        <v>-</v>
      </c>
      <c r="BO187" s="630" t="str">
        <f t="shared" si="275"/>
        <v>-</v>
      </c>
      <c r="BP187" s="630" t="str">
        <f t="shared" si="276"/>
        <v>-</v>
      </c>
      <c r="BQ187" s="630" t="str">
        <f t="shared" si="277"/>
        <v>-</v>
      </c>
      <c r="BR187" s="630" t="str">
        <f t="shared" si="278"/>
        <v>-</v>
      </c>
      <c r="BS187" s="630" t="str">
        <f t="shared" si="279"/>
        <v>-</v>
      </c>
      <c r="BT187" s="630" t="str">
        <f t="shared" si="280"/>
        <v>-</v>
      </c>
      <c r="BU187" s="630" t="str">
        <f t="shared" si="281"/>
        <v>-</v>
      </c>
      <c r="BV187" s="630" t="str">
        <f t="shared" si="282"/>
        <v>-</v>
      </c>
      <c r="BW187" s="630" t="str">
        <f t="shared" si="283"/>
        <v>-</v>
      </c>
      <c r="BX187" s="630" t="str">
        <f t="shared" si="284"/>
        <v>-</v>
      </c>
      <c r="BY187" s="630" t="str">
        <f t="shared" si="285"/>
        <v>-</v>
      </c>
      <c r="BZ187" s="630" t="str">
        <f t="shared" si="286"/>
        <v>-</v>
      </c>
      <c r="CA187" s="630" t="str">
        <f t="shared" si="287"/>
        <v>-</v>
      </c>
      <c r="CB187" s="630" t="str">
        <f t="shared" si="288"/>
        <v>-</v>
      </c>
      <c r="CC187" s="630" t="str">
        <f t="shared" si="289"/>
        <v>-</v>
      </c>
    </row>
    <row r="188" spans="1:208" x14ac:dyDescent="0.25">
      <c r="A188" s="198" t="s">
        <v>2781</v>
      </c>
      <c r="B188" s="223" t="s">
        <v>2546</v>
      </c>
      <c r="C188" s="103">
        <v>12.5</v>
      </c>
      <c r="D188" s="200" t="e">
        <v>#N/A</v>
      </c>
      <c r="E188" s="200">
        <v>14.5</v>
      </c>
      <c r="F188" s="200" t="e">
        <v>#N/A</v>
      </c>
      <c r="G188" s="200">
        <v>15.9</v>
      </c>
      <c r="H188" s="200" t="e">
        <v>#N/A</v>
      </c>
      <c r="I188" s="200">
        <v>16.600000000000001</v>
      </c>
      <c r="J188" s="200" t="e">
        <v>#N/A</v>
      </c>
      <c r="K188" s="200">
        <v>15.7</v>
      </c>
      <c r="L188" s="200" t="e">
        <v>#N/A</v>
      </c>
      <c r="M188" s="200">
        <v>17.600000000000001</v>
      </c>
      <c r="N188" s="200" t="e">
        <v>#N/A</v>
      </c>
      <c r="O188" s="200">
        <v>14.2</v>
      </c>
      <c r="P188" s="200" t="e">
        <v>#N/A</v>
      </c>
      <c r="Q188" s="200">
        <v>14.3</v>
      </c>
      <c r="R188" s="200" t="e">
        <v>#N/A</v>
      </c>
      <c r="S188" s="200">
        <v>14.1</v>
      </c>
      <c r="T188" s="200" t="e">
        <v>#N/A</v>
      </c>
      <c r="U188" s="200">
        <v>13.2</v>
      </c>
      <c r="V188" s="216" t="e">
        <v>#N/A</v>
      </c>
      <c r="X188" s="198" t="s">
        <v>2777</v>
      </c>
      <c r="Y188" s="101" t="s">
        <v>2546</v>
      </c>
      <c r="Z188" s="97">
        <v>12.5</v>
      </c>
      <c r="AA188" s="97">
        <v>14.5</v>
      </c>
      <c r="AB188" s="97">
        <v>15.9</v>
      </c>
      <c r="AC188" s="97">
        <v>16.600000000000001</v>
      </c>
      <c r="AD188" s="97">
        <v>15.7</v>
      </c>
      <c r="AE188" s="97">
        <v>17.600000000000001</v>
      </c>
      <c r="AF188" s="97">
        <v>14.2</v>
      </c>
      <c r="AG188" s="97">
        <v>14.3</v>
      </c>
      <c r="AH188" s="97">
        <v>14.1</v>
      </c>
      <c r="AI188" s="97">
        <v>13.2</v>
      </c>
      <c r="AM188" s="6">
        <v>56</v>
      </c>
      <c r="AN188" s="91">
        <f t="shared" si="296"/>
        <v>53</v>
      </c>
      <c r="AO188" s="117" t="str">
        <f t="shared" si="296"/>
        <v>Саратов</v>
      </c>
      <c r="AP188" s="326" t="str">
        <f t="shared" si="297"/>
        <v>-</v>
      </c>
      <c r="AQ188" s="701" t="str">
        <f t="shared" si="297"/>
        <v>-</v>
      </c>
      <c r="AR188" s="701" t="str">
        <f t="shared" si="297"/>
        <v>-</v>
      </c>
      <c r="AS188" s="701" t="str">
        <f t="shared" si="297"/>
        <v>-</v>
      </c>
      <c r="AT188" s="701" t="str">
        <f t="shared" si="297"/>
        <v>-</v>
      </c>
      <c r="AU188" s="701" t="str">
        <f t="shared" si="297"/>
        <v>-</v>
      </c>
      <c r="AV188" s="701" t="str">
        <f t="shared" si="297"/>
        <v>-</v>
      </c>
      <c r="AW188" s="701" t="str">
        <f t="shared" si="297"/>
        <v>-</v>
      </c>
      <c r="AX188" s="701" t="str">
        <f t="shared" si="297"/>
        <v>-</v>
      </c>
      <c r="AY188" s="701" t="str">
        <f t="shared" si="297"/>
        <v>-</v>
      </c>
      <c r="AZ188" s="701" t="str">
        <f t="shared" si="297"/>
        <v>-</v>
      </c>
      <c r="BA188" s="701" t="str">
        <f t="shared" si="297"/>
        <v>-</v>
      </c>
      <c r="BB188" s="701" t="str">
        <f t="shared" si="297"/>
        <v>-</v>
      </c>
      <c r="BC188" s="701" t="str">
        <f t="shared" si="297"/>
        <v>-</v>
      </c>
      <c r="BD188" s="701" t="str">
        <f t="shared" si="297"/>
        <v>-</v>
      </c>
      <c r="BE188" s="701" t="str">
        <f t="shared" si="298"/>
        <v>-</v>
      </c>
      <c r="BF188" s="701" t="str">
        <f t="shared" si="292"/>
        <v>-</v>
      </c>
      <c r="BG188" s="701" t="str">
        <f t="shared" si="292"/>
        <v>-</v>
      </c>
      <c r="BH188" s="701" t="str">
        <f t="shared" si="292"/>
        <v>-</v>
      </c>
      <c r="BI188" s="701" t="str">
        <f t="shared" si="292"/>
        <v>-</v>
      </c>
      <c r="BJ188" s="630" t="str">
        <f t="shared" si="270"/>
        <v>-</v>
      </c>
      <c r="BK188" s="630" t="str">
        <f t="shared" si="271"/>
        <v>-</v>
      </c>
      <c r="BL188" s="630" t="str">
        <f t="shared" si="272"/>
        <v>-</v>
      </c>
      <c r="BM188" s="630" t="str">
        <f t="shared" si="273"/>
        <v>-</v>
      </c>
      <c r="BN188" s="630" t="str">
        <f t="shared" si="274"/>
        <v>-</v>
      </c>
      <c r="BO188" s="630" t="str">
        <f t="shared" si="275"/>
        <v>-</v>
      </c>
      <c r="BP188" s="630" t="str">
        <f t="shared" si="276"/>
        <v>-</v>
      </c>
      <c r="BQ188" s="630" t="str">
        <f t="shared" si="277"/>
        <v>-</v>
      </c>
      <c r="BR188" s="630" t="str">
        <f t="shared" si="278"/>
        <v>-</v>
      </c>
      <c r="BS188" s="630" t="str">
        <f t="shared" si="279"/>
        <v>-</v>
      </c>
      <c r="BT188" s="630" t="str">
        <f t="shared" si="280"/>
        <v>-</v>
      </c>
      <c r="BU188" s="630" t="str">
        <f t="shared" si="281"/>
        <v>-</v>
      </c>
      <c r="BV188" s="630" t="str">
        <f t="shared" si="282"/>
        <v>-</v>
      </c>
      <c r="BW188" s="630" t="str">
        <f t="shared" si="283"/>
        <v>-</v>
      </c>
      <c r="BX188" s="630" t="str">
        <f t="shared" si="284"/>
        <v>-</v>
      </c>
      <c r="BY188" s="630" t="str">
        <f t="shared" si="285"/>
        <v>-</v>
      </c>
      <c r="BZ188" s="630" t="str">
        <f t="shared" si="286"/>
        <v>-</v>
      </c>
      <c r="CA188" s="630" t="str">
        <f t="shared" si="287"/>
        <v>-</v>
      </c>
      <c r="CB188" s="630" t="str">
        <f t="shared" si="288"/>
        <v>-</v>
      </c>
      <c r="CC188" s="630" t="str">
        <f t="shared" si="289"/>
        <v>-</v>
      </c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</row>
    <row r="189" spans="1:208" x14ac:dyDescent="0.25">
      <c r="A189" s="198" t="s">
        <v>2783</v>
      </c>
      <c r="B189" s="224" t="s">
        <v>2547</v>
      </c>
      <c r="C189" s="108" t="e">
        <v>#N/A</v>
      </c>
      <c r="D189" s="201">
        <v>37.4</v>
      </c>
      <c r="E189" s="201" t="e">
        <v>#N/A</v>
      </c>
      <c r="F189" s="201">
        <v>27.7</v>
      </c>
      <c r="G189" s="201" t="e">
        <v>#N/A</v>
      </c>
      <c r="H189" s="201">
        <v>31.8</v>
      </c>
      <c r="I189" s="201" t="e">
        <v>#N/A</v>
      </c>
      <c r="J189" s="201">
        <v>35.200000000000003</v>
      </c>
      <c r="K189" s="201" t="e">
        <v>#N/A</v>
      </c>
      <c r="L189" s="201">
        <v>37.9</v>
      </c>
      <c r="M189" s="201" t="e">
        <v>#N/A</v>
      </c>
      <c r="N189" s="201">
        <v>39.4</v>
      </c>
      <c r="O189" s="201" t="e">
        <v>#N/A</v>
      </c>
      <c r="P189" s="201">
        <v>37.6</v>
      </c>
      <c r="Q189" s="201" t="e">
        <v>#N/A</v>
      </c>
      <c r="R189" s="201">
        <v>35.200000000000003</v>
      </c>
      <c r="S189" s="201" t="e">
        <v>#N/A</v>
      </c>
      <c r="T189" s="201">
        <v>34.299999999999997</v>
      </c>
      <c r="U189" s="201" t="e">
        <v>#N/A</v>
      </c>
      <c r="V189" s="217">
        <v>23.7</v>
      </c>
      <c r="X189" s="198" t="s">
        <v>2779</v>
      </c>
      <c r="Y189" s="102" t="s">
        <v>2547</v>
      </c>
      <c r="Z189" s="120">
        <v>37.4</v>
      </c>
      <c r="AA189" s="120">
        <v>27.7</v>
      </c>
      <c r="AB189" s="120">
        <v>31.8</v>
      </c>
      <c r="AC189" s="120">
        <v>35.200000000000003</v>
      </c>
      <c r="AD189" s="120">
        <v>37.9</v>
      </c>
      <c r="AE189" s="120">
        <v>39.4</v>
      </c>
      <c r="AF189" s="120">
        <v>37.6</v>
      </c>
      <c r="AG189" s="120">
        <v>35.200000000000003</v>
      </c>
      <c r="AH189" s="120">
        <v>34.299999999999997</v>
      </c>
      <c r="AI189" s="120">
        <v>23.7</v>
      </c>
      <c r="AM189" s="6">
        <v>57</v>
      </c>
      <c r="AN189" s="91">
        <f t="shared" si="296"/>
        <v>54</v>
      </c>
      <c r="AO189" s="117" t="str">
        <f t="shared" si="296"/>
        <v>Астрахань</v>
      </c>
      <c r="AP189" s="326" t="str">
        <f t="shared" si="297"/>
        <v>-</v>
      </c>
      <c r="AQ189" s="701" t="str">
        <f t="shared" si="297"/>
        <v>-</v>
      </c>
      <c r="AR189" s="701" t="str">
        <f t="shared" si="297"/>
        <v>-</v>
      </c>
      <c r="AS189" s="701" t="str">
        <f t="shared" si="297"/>
        <v>-</v>
      </c>
      <c r="AT189" s="701" t="str">
        <f t="shared" si="297"/>
        <v>-</v>
      </c>
      <c r="AU189" s="701" t="str">
        <f t="shared" si="297"/>
        <v>-</v>
      </c>
      <c r="AV189" s="701" t="str">
        <f t="shared" si="297"/>
        <v>-</v>
      </c>
      <c r="AW189" s="701" t="str">
        <f t="shared" si="297"/>
        <v>-</v>
      </c>
      <c r="AX189" s="701" t="str">
        <f t="shared" si="297"/>
        <v>-</v>
      </c>
      <c r="AY189" s="701" t="str">
        <f t="shared" si="297"/>
        <v>-</v>
      </c>
      <c r="AZ189" s="701" t="str">
        <f t="shared" si="297"/>
        <v>-</v>
      </c>
      <c r="BA189" s="701" t="str">
        <f t="shared" si="297"/>
        <v>-</v>
      </c>
      <c r="BB189" s="701" t="str">
        <f t="shared" si="297"/>
        <v>-</v>
      </c>
      <c r="BC189" s="701" t="str">
        <f t="shared" si="297"/>
        <v>-</v>
      </c>
      <c r="BD189" s="701" t="str">
        <f t="shared" si="297"/>
        <v>-</v>
      </c>
      <c r="BE189" s="701" t="str">
        <f t="shared" si="298"/>
        <v>-</v>
      </c>
      <c r="BF189" s="701" t="str">
        <f t="shared" si="292"/>
        <v>-</v>
      </c>
      <c r="BG189" s="701" t="str">
        <f t="shared" si="292"/>
        <v>-</v>
      </c>
      <c r="BH189" s="701" t="str">
        <f t="shared" si="292"/>
        <v>-</v>
      </c>
      <c r="BI189" s="701" t="str">
        <f t="shared" si="292"/>
        <v>-</v>
      </c>
      <c r="BJ189" s="630" t="str">
        <f t="shared" si="270"/>
        <v>-</v>
      </c>
      <c r="BK189" s="630" t="str">
        <f t="shared" si="271"/>
        <v>-</v>
      </c>
      <c r="BL189" s="630" t="str">
        <f t="shared" si="272"/>
        <v>-</v>
      </c>
      <c r="BM189" s="630" t="str">
        <f t="shared" si="273"/>
        <v>-</v>
      </c>
      <c r="BN189" s="630" t="str">
        <f t="shared" si="274"/>
        <v>-</v>
      </c>
      <c r="BO189" s="630" t="str">
        <f t="shared" si="275"/>
        <v>-</v>
      </c>
      <c r="BP189" s="630" t="str">
        <f t="shared" si="276"/>
        <v>-</v>
      </c>
      <c r="BQ189" s="630" t="str">
        <f t="shared" si="277"/>
        <v>-</v>
      </c>
      <c r="BR189" s="630" t="str">
        <f t="shared" si="278"/>
        <v>-</v>
      </c>
      <c r="BS189" s="630" t="str">
        <f t="shared" si="279"/>
        <v>-</v>
      </c>
      <c r="BT189" s="630" t="str">
        <f t="shared" si="280"/>
        <v>-</v>
      </c>
      <c r="BU189" s="630" t="str">
        <f t="shared" si="281"/>
        <v>-</v>
      </c>
      <c r="BV189" s="630" t="str">
        <f t="shared" si="282"/>
        <v>-</v>
      </c>
      <c r="BW189" s="630" t="str">
        <f t="shared" si="283"/>
        <v>-</v>
      </c>
      <c r="BX189" s="630" t="str">
        <f t="shared" si="284"/>
        <v>-</v>
      </c>
      <c r="BY189" s="630" t="str">
        <f t="shared" si="285"/>
        <v>-</v>
      </c>
      <c r="BZ189" s="630" t="str">
        <f t="shared" si="286"/>
        <v>-</v>
      </c>
      <c r="CA189" s="630" t="str">
        <f t="shared" si="287"/>
        <v>-</v>
      </c>
      <c r="CB189" s="630" t="str">
        <f t="shared" si="288"/>
        <v>-</v>
      </c>
      <c r="CC189" s="630" t="str">
        <f t="shared" si="289"/>
        <v>-</v>
      </c>
      <c r="FF189" s="390"/>
    </row>
    <row r="190" spans="1:208" x14ac:dyDescent="0.25">
      <c r="A190" s="198" t="s">
        <v>2785</v>
      </c>
      <c r="B190" s="212" t="s">
        <v>2548</v>
      </c>
      <c r="C190" s="231">
        <v>3</v>
      </c>
      <c r="D190" s="123">
        <v>4</v>
      </c>
      <c r="E190" s="123">
        <v>4</v>
      </c>
      <c r="F190" s="123">
        <v>6</v>
      </c>
      <c r="G190" s="123">
        <v>7</v>
      </c>
      <c r="H190" s="123">
        <v>5</v>
      </c>
      <c r="I190" s="123">
        <v>7</v>
      </c>
      <c r="J190" s="123">
        <v>12</v>
      </c>
      <c r="K190" s="123">
        <v>13</v>
      </c>
      <c r="L190" s="123">
        <v>7</v>
      </c>
      <c r="M190" s="123">
        <v>12</v>
      </c>
      <c r="N190" s="123">
        <v>12</v>
      </c>
      <c r="O190" s="123">
        <v>13</v>
      </c>
      <c r="P190" s="123">
        <v>12</v>
      </c>
      <c r="Q190" s="123">
        <v>13</v>
      </c>
      <c r="R190" s="123">
        <v>9</v>
      </c>
      <c r="S190" s="123">
        <v>11</v>
      </c>
      <c r="T190" s="123">
        <v>12</v>
      </c>
      <c r="U190" s="123">
        <v>15</v>
      </c>
      <c r="V190" s="218">
        <v>18</v>
      </c>
      <c r="X190" s="198" t="s">
        <v>2786</v>
      </c>
      <c r="Y190" s="119" t="s">
        <v>2548</v>
      </c>
      <c r="Z190" s="196">
        <v>4</v>
      </c>
      <c r="AA190" s="196">
        <v>6</v>
      </c>
      <c r="AB190" s="196">
        <v>7</v>
      </c>
      <c r="AC190" s="196">
        <v>12</v>
      </c>
      <c r="AD190" s="196">
        <v>13</v>
      </c>
      <c r="AE190" s="196">
        <v>12</v>
      </c>
      <c r="AF190" s="196">
        <v>13</v>
      </c>
      <c r="AG190" s="196">
        <v>13</v>
      </c>
      <c r="AH190" s="196">
        <v>12</v>
      </c>
      <c r="AI190" s="196">
        <v>18</v>
      </c>
      <c r="AM190" s="6">
        <v>58</v>
      </c>
      <c r="AN190" s="91">
        <f t="shared" si="296"/>
        <v>55</v>
      </c>
      <c r="AO190" s="117" t="str">
        <f t="shared" si="296"/>
        <v xml:space="preserve">Волгоград </v>
      </c>
      <c r="AP190" s="326" t="str">
        <f t="shared" si="297"/>
        <v>-</v>
      </c>
      <c r="AQ190" s="701" t="str">
        <f t="shared" si="297"/>
        <v>-</v>
      </c>
      <c r="AR190" s="701" t="str">
        <f t="shared" si="297"/>
        <v>-</v>
      </c>
      <c r="AS190" s="701" t="str">
        <f t="shared" si="297"/>
        <v>-</v>
      </c>
      <c r="AT190" s="701" t="str">
        <f t="shared" si="297"/>
        <v>-</v>
      </c>
      <c r="AU190" s="701" t="str">
        <f t="shared" si="297"/>
        <v>-</v>
      </c>
      <c r="AV190" s="701" t="str">
        <f t="shared" si="297"/>
        <v>-</v>
      </c>
      <c r="AW190" s="701" t="str">
        <f t="shared" si="297"/>
        <v>-</v>
      </c>
      <c r="AX190" s="701" t="str">
        <f t="shared" si="297"/>
        <v>-</v>
      </c>
      <c r="AY190" s="701" t="str">
        <f t="shared" si="297"/>
        <v>-</v>
      </c>
      <c r="AZ190" s="701" t="str">
        <f t="shared" si="297"/>
        <v>-</v>
      </c>
      <c r="BA190" s="701" t="str">
        <f t="shared" si="297"/>
        <v>-</v>
      </c>
      <c r="BB190" s="701" t="str">
        <f t="shared" si="297"/>
        <v>-</v>
      </c>
      <c r="BC190" s="701" t="str">
        <f t="shared" si="297"/>
        <v>-</v>
      </c>
      <c r="BD190" s="701" t="str">
        <f t="shared" si="297"/>
        <v>-</v>
      </c>
      <c r="BE190" s="701" t="str">
        <f t="shared" si="298"/>
        <v>-</v>
      </c>
      <c r="BF190" s="701" t="str">
        <f t="shared" si="292"/>
        <v>-</v>
      </c>
      <c r="BG190" s="701" t="str">
        <f t="shared" si="292"/>
        <v>-</v>
      </c>
      <c r="BH190" s="701" t="str">
        <f t="shared" si="292"/>
        <v>-</v>
      </c>
      <c r="BI190" s="701" t="str">
        <f t="shared" si="292"/>
        <v>-</v>
      </c>
      <c r="BJ190" s="630" t="str">
        <f t="shared" si="270"/>
        <v>-</v>
      </c>
      <c r="BK190" s="630" t="str">
        <f t="shared" si="271"/>
        <v>-</v>
      </c>
      <c r="BL190" s="630" t="str">
        <f t="shared" si="272"/>
        <v>-</v>
      </c>
      <c r="BM190" s="630" t="str">
        <f t="shared" si="273"/>
        <v>-</v>
      </c>
      <c r="BN190" s="630" t="str">
        <f t="shared" si="274"/>
        <v>-</v>
      </c>
      <c r="BO190" s="630" t="str">
        <f t="shared" si="275"/>
        <v>-</v>
      </c>
      <c r="BP190" s="630" t="str">
        <f t="shared" si="276"/>
        <v>-</v>
      </c>
      <c r="BQ190" s="630" t="str">
        <f t="shared" si="277"/>
        <v>-</v>
      </c>
      <c r="BR190" s="630" t="str">
        <f t="shared" si="278"/>
        <v>-</v>
      </c>
      <c r="BS190" s="630" t="str">
        <f t="shared" si="279"/>
        <v>-</v>
      </c>
      <c r="BT190" s="630" t="str">
        <f t="shared" si="280"/>
        <v>-</v>
      </c>
      <c r="BU190" s="630" t="str">
        <f t="shared" si="281"/>
        <v>-</v>
      </c>
      <c r="BV190" s="630" t="str">
        <f t="shared" si="282"/>
        <v>-</v>
      </c>
      <c r="BW190" s="630" t="str">
        <f t="shared" si="283"/>
        <v>-</v>
      </c>
      <c r="BX190" s="630" t="str">
        <f t="shared" si="284"/>
        <v>-</v>
      </c>
      <c r="BY190" s="630" t="str">
        <f t="shared" si="285"/>
        <v>-</v>
      </c>
      <c r="BZ190" s="630" t="str">
        <f t="shared" si="286"/>
        <v>-</v>
      </c>
      <c r="CA190" s="630" t="str">
        <f t="shared" si="287"/>
        <v>-</v>
      </c>
      <c r="CB190" s="630" t="str">
        <f t="shared" si="288"/>
        <v>-</v>
      </c>
      <c r="CC190" s="630" t="str">
        <f t="shared" si="289"/>
        <v>-</v>
      </c>
    </row>
    <row r="191" spans="1:208" x14ac:dyDescent="0.25">
      <c r="A191" s="198" t="s">
        <v>2788</v>
      </c>
      <c r="B191" s="225" t="s">
        <v>2549</v>
      </c>
      <c r="C191" s="232" t="s">
        <v>2618</v>
      </c>
      <c r="D191" s="210" t="s">
        <v>2618</v>
      </c>
      <c r="E191" s="210" t="s">
        <v>2618</v>
      </c>
      <c r="F191" s="210" t="s">
        <v>2618</v>
      </c>
      <c r="G191" s="210" t="s">
        <v>2618</v>
      </c>
      <c r="H191" s="210" t="s">
        <v>2618</v>
      </c>
      <c r="I191" s="210" t="s">
        <v>2618</v>
      </c>
      <c r="J191" s="210" t="s">
        <v>2618</v>
      </c>
      <c r="K191" s="210" t="s">
        <v>2618</v>
      </c>
      <c r="L191" s="210" t="s">
        <v>2618</v>
      </c>
      <c r="M191" s="210" t="s">
        <v>2618</v>
      </c>
      <c r="N191" s="210" t="s">
        <v>2618</v>
      </c>
      <c r="O191" s="210" t="s">
        <v>2618</v>
      </c>
      <c r="P191" s="210" t="s">
        <v>2618</v>
      </c>
      <c r="Q191" s="210" t="s">
        <v>2618</v>
      </c>
      <c r="R191" s="210" t="s">
        <v>2618</v>
      </c>
      <c r="S191" s="210" t="s">
        <v>2618</v>
      </c>
      <c r="T191" s="210" t="s">
        <v>2618</v>
      </c>
      <c r="U191" s="210">
        <v>15</v>
      </c>
      <c r="V191" s="211">
        <v>18</v>
      </c>
      <c r="X191" s="198" t="s">
        <v>2782</v>
      </c>
      <c r="Y191" s="98" t="s">
        <v>772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>
        <v>0</v>
      </c>
      <c r="AF191" s="121">
        <v>0</v>
      </c>
      <c r="AG191" s="121">
        <v>0</v>
      </c>
      <c r="AH191" s="121">
        <v>0</v>
      </c>
      <c r="AI191" s="121">
        <v>0</v>
      </c>
      <c r="AM191" s="6">
        <v>59</v>
      </c>
      <c r="AN191" s="91">
        <f t="shared" si="296"/>
        <v>56</v>
      </c>
      <c r="AO191" s="117" t="str">
        <f t="shared" si="296"/>
        <v>Пенза</v>
      </c>
      <c r="AP191" s="326" t="str">
        <f t="shared" si="297"/>
        <v>-</v>
      </c>
      <c r="AQ191" s="701" t="str">
        <f t="shared" si="297"/>
        <v>-</v>
      </c>
      <c r="AR191" s="701" t="str">
        <f t="shared" si="297"/>
        <v>-</v>
      </c>
      <c r="AS191" s="701" t="str">
        <f t="shared" si="297"/>
        <v>-</v>
      </c>
      <c r="AT191" s="701" t="str">
        <f t="shared" si="297"/>
        <v>-</v>
      </c>
      <c r="AU191" s="701" t="str">
        <f t="shared" si="297"/>
        <v>-</v>
      </c>
      <c r="AV191" s="701" t="str">
        <f t="shared" si="297"/>
        <v>-</v>
      </c>
      <c r="AW191" s="701" t="str">
        <f t="shared" si="297"/>
        <v>-</v>
      </c>
      <c r="AX191" s="701" t="str">
        <f t="shared" si="297"/>
        <v>-</v>
      </c>
      <c r="AY191" s="701" t="str">
        <f t="shared" si="297"/>
        <v>-</v>
      </c>
      <c r="AZ191" s="701" t="str">
        <f t="shared" si="297"/>
        <v>-</v>
      </c>
      <c r="BA191" s="701" t="str">
        <f t="shared" si="297"/>
        <v>-</v>
      </c>
      <c r="BB191" s="701" t="str">
        <f t="shared" si="297"/>
        <v>-</v>
      </c>
      <c r="BC191" s="701" t="str">
        <f t="shared" si="297"/>
        <v>-</v>
      </c>
      <c r="BD191" s="701" t="str">
        <f t="shared" si="297"/>
        <v>-</v>
      </c>
      <c r="BE191" s="701" t="str">
        <f t="shared" si="298"/>
        <v>-</v>
      </c>
      <c r="BF191" s="701" t="str">
        <f t="shared" si="292"/>
        <v>-</v>
      </c>
      <c r="BG191" s="701" t="str">
        <f t="shared" si="292"/>
        <v>-</v>
      </c>
      <c r="BH191" s="701" t="str">
        <f t="shared" si="292"/>
        <v>-</v>
      </c>
      <c r="BI191" s="701" t="str">
        <f t="shared" si="292"/>
        <v>-</v>
      </c>
      <c r="BJ191" s="630" t="str">
        <f t="shared" si="270"/>
        <v>-</v>
      </c>
      <c r="BK191" s="630" t="str">
        <f t="shared" si="271"/>
        <v>-</v>
      </c>
      <c r="BL191" s="630" t="str">
        <f t="shared" si="272"/>
        <v>-</v>
      </c>
      <c r="BM191" s="630" t="str">
        <f t="shared" si="273"/>
        <v>-</v>
      </c>
      <c r="BN191" s="630" t="str">
        <f t="shared" si="274"/>
        <v>-</v>
      </c>
      <c r="BO191" s="630" t="str">
        <f t="shared" si="275"/>
        <v>+</v>
      </c>
      <c r="BP191" s="630" t="str">
        <f t="shared" si="276"/>
        <v>-</v>
      </c>
      <c r="BQ191" s="630" t="str">
        <f t="shared" si="277"/>
        <v>-</v>
      </c>
      <c r="BR191" s="630" t="str">
        <f t="shared" si="278"/>
        <v>-</v>
      </c>
      <c r="BS191" s="630" t="str">
        <f t="shared" si="279"/>
        <v>-</v>
      </c>
      <c r="BT191" s="630" t="str">
        <f t="shared" si="280"/>
        <v>-</v>
      </c>
      <c r="BU191" s="630" t="str">
        <f t="shared" si="281"/>
        <v>-</v>
      </c>
      <c r="BV191" s="630" t="str">
        <f t="shared" si="282"/>
        <v>-</v>
      </c>
      <c r="BW191" s="630" t="str">
        <f t="shared" si="283"/>
        <v>-</v>
      </c>
      <c r="BX191" s="630" t="str">
        <f t="shared" si="284"/>
        <v>-</v>
      </c>
      <c r="BY191" s="630" t="str">
        <f t="shared" si="285"/>
        <v>-</v>
      </c>
      <c r="BZ191" s="630" t="str">
        <f t="shared" si="286"/>
        <v>-</v>
      </c>
      <c r="CA191" s="630" t="str">
        <f t="shared" si="287"/>
        <v>-</v>
      </c>
      <c r="CB191" s="630" t="str">
        <f t="shared" si="288"/>
        <v>-</v>
      </c>
      <c r="CC191" s="630" t="str">
        <f t="shared" si="289"/>
        <v>+</v>
      </c>
    </row>
    <row r="192" spans="1:208" ht="15" x14ac:dyDescent="0.25">
      <c r="A192" s="198" t="s">
        <v>2790</v>
      </c>
      <c r="B192" s="226" t="s">
        <v>769</v>
      </c>
      <c r="C192" s="233" t="s">
        <v>2618</v>
      </c>
      <c r="D192" s="202" t="s">
        <v>2618</v>
      </c>
      <c r="E192" s="202" t="s">
        <v>2618</v>
      </c>
      <c r="F192" s="202" t="s">
        <v>2632</v>
      </c>
      <c r="G192" s="202" t="s">
        <v>2631</v>
      </c>
      <c r="H192" s="202" t="s">
        <v>2631</v>
      </c>
      <c r="I192" s="202" t="s">
        <v>773</v>
      </c>
      <c r="J192" s="202" t="s">
        <v>2632</v>
      </c>
      <c r="K192" s="202" t="s">
        <v>2631</v>
      </c>
      <c r="L192" s="202" t="s">
        <v>2631</v>
      </c>
      <c r="M192" s="202" t="s">
        <v>2631</v>
      </c>
      <c r="N192" s="202" t="s">
        <v>2618</v>
      </c>
      <c r="O192" s="202" t="s">
        <v>2618</v>
      </c>
      <c r="P192" s="202" t="s">
        <v>2632</v>
      </c>
      <c r="Q192" s="202" t="s">
        <v>2618</v>
      </c>
      <c r="R192" s="202" t="s">
        <v>2631</v>
      </c>
      <c r="S192" s="202" t="s">
        <v>2631</v>
      </c>
      <c r="T192" s="202" t="s">
        <v>2632</v>
      </c>
      <c r="U192" s="202" t="s">
        <v>2631</v>
      </c>
      <c r="V192" s="203" t="s">
        <v>2632</v>
      </c>
      <c r="X192" s="198" t="s">
        <v>2784</v>
      </c>
      <c r="Y192" s="107" t="s">
        <v>769</v>
      </c>
      <c r="Z192" s="195" t="s">
        <v>2618</v>
      </c>
      <c r="AA192" s="195" t="s">
        <v>2632</v>
      </c>
      <c r="AB192" s="195" t="s">
        <v>2631</v>
      </c>
      <c r="AC192" s="195" t="s">
        <v>773</v>
      </c>
      <c r="AD192" s="195" t="s">
        <v>2632</v>
      </c>
      <c r="AE192" s="195" t="s">
        <v>2631</v>
      </c>
      <c r="AF192" s="195" t="s">
        <v>2632</v>
      </c>
      <c r="AG192" s="195" t="s">
        <v>2631</v>
      </c>
      <c r="AH192" s="195" t="s">
        <v>2632</v>
      </c>
      <c r="AI192" s="195" t="s">
        <v>2632</v>
      </c>
      <c r="AM192" s="6">
        <v>60</v>
      </c>
      <c r="AN192" s="91">
        <f t="shared" si="296"/>
        <v>57</v>
      </c>
      <c r="AO192" s="117" t="str">
        <f t="shared" si="296"/>
        <v>Бугульма</v>
      </c>
      <c r="AP192" s="326" t="str">
        <f t="shared" si="297"/>
        <v>-</v>
      </c>
      <c r="AQ192" s="701" t="str">
        <f t="shared" si="297"/>
        <v>-</v>
      </c>
      <c r="AR192" s="701" t="str">
        <f t="shared" si="297"/>
        <v>-</v>
      </c>
      <c r="AS192" s="701" t="str">
        <f t="shared" si="297"/>
        <v>-</v>
      </c>
      <c r="AT192" s="701" t="str">
        <f t="shared" si="297"/>
        <v>-</v>
      </c>
      <c r="AU192" s="701" t="str">
        <f t="shared" si="297"/>
        <v>-</v>
      </c>
      <c r="AV192" s="701" t="str">
        <f t="shared" si="297"/>
        <v>-</v>
      </c>
      <c r="AW192" s="701" t="str">
        <f t="shared" si="297"/>
        <v>-</v>
      </c>
      <c r="AX192" s="701" t="str">
        <f t="shared" si="297"/>
        <v>-</v>
      </c>
      <c r="AY192" s="701" t="str">
        <f t="shared" si="297"/>
        <v>-</v>
      </c>
      <c r="AZ192" s="701" t="str">
        <f t="shared" si="297"/>
        <v>-</v>
      </c>
      <c r="BA192" s="701" t="str">
        <f t="shared" si="297"/>
        <v>-</v>
      </c>
      <c r="BB192" s="701" t="str">
        <f t="shared" si="297"/>
        <v>-</v>
      </c>
      <c r="BC192" s="701" t="str">
        <f t="shared" si="297"/>
        <v>-</v>
      </c>
      <c r="BD192" s="701" t="str">
        <f t="shared" si="297"/>
        <v>-</v>
      </c>
      <c r="BE192" s="701" t="str">
        <f t="shared" si="298"/>
        <v>-</v>
      </c>
      <c r="BF192" s="701" t="str">
        <f t="shared" si="292"/>
        <v>-</v>
      </c>
      <c r="BG192" s="701" t="str">
        <f t="shared" si="292"/>
        <v>-</v>
      </c>
      <c r="BH192" s="701" t="str">
        <f t="shared" si="292"/>
        <v>-</v>
      </c>
      <c r="BI192" s="701" t="str">
        <f t="shared" si="292"/>
        <v>-</v>
      </c>
      <c r="BJ192" s="630" t="str">
        <f t="shared" si="270"/>
        <v>-</v>
      </c>
      <c r="BK192" s="630" t="str">
        <f t="shared" si="271"/>
        <v>+</v>
      </c>
      <c r="BL192" s="630" t="str">
        <f t="shared" si="272"/>
        <v>-</v>
      </c>
      <c r="BM192" s="630" t="str">
        <f t="shared" si="273"/>
        <v>-</v>
      </c>
      <c r="BN192" s="630" t="str">
        <f t="shared" si="274"/>
        <v>-</v>
      </c>
      <c r="BO192" s="630" t="str">
        <f t="shared" si="275"/>
        <v>-</v>
      </c>
      <c r="BP192" s="630" t="str">
        <f t="shared" si="276"/>
        <v>-</v>
      </c>
      <c r="BQ192" s="630" t="str">
        <f t="shared" si="277"/>
        <v>-</v>
      </c>
      <c r="BR192" s="630" t="str">
        <f t="shared" si="278"/>
        <v>-</v>
      </c>
      <c r="BS192" s="630" t="str">
        <f t="shared" si="279"/>
        <v>-</v>
      </c>
      <c r="BT192" s="630" t="str">
        <f t="shared" si="280"/>
        <v>-</v>
      </c>
      <c r="BU192" s="630" t="str">
        <f t="shared" si="281"/>
        <v>-</v>
      </c>
      <c r="BV192" s="630" t="str">
        <f t="shared" si="282"/>
        <v>-</v>
      </c>
      <c r="BW192" s="630" t="str">
        <f t="shared" si="283"/>
        <v>-</v>
      </c>
      <c r="BX192" s="630" t="str">
        <f t="shared" si="284"/>
        <v>-</v>
      </c>
      <c r="BY192" s="630" t="str">
        <f t="shared" si="285"/>
        <v>-</v>
      </c>
      <c r="BZ192" s="630" t="str">
        <f t="shared" si="286"/>
        <v>-</v>
      </c>
      <c r="CA192" s="630" t="str">
        <f t="shared" si="287"/>
        <v>-</v>
      </c>
      <c r="CB192" s="630" t="str">
        <f t="shared" si="288"/>
        <v>-</v>
      </c>
      <c r="CC192" s="630" t="str">
        <f t="shared" si="289"/>
        <v>-</v>
      </c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</row>
    <row r="193" spans="1:161" x14ac:dyDescent="0.25">
      <c r="A193" s="198" t="s">
        <v>2791</v>
      </c>
      <c r="B193" s="226" t="s">
        <v>2551</v>
      </c>
      <c r="C193" s="234">
        <v>0</v>
      </c>
      <c r="D193" s="204">
        <v>0</v>
      </c>
      <c r="E193" s="204">
        <v>0</v>
      </c>
      <c r="F193" s="204">
        <v>5</v>
      </c>
      <c r="G193" s="204">
        <v>2</v>
      </c>
      <c r="H193" s="204">
        <v>1</v>
      </c>
      <c r="I193" s="204">
        <v>20</v>
      </c>
      <c r="J193" s="204">
        <v>3</v>
      </c>
      <c r="K193" s="204">
        <v>2</v>
      </c>
      <c r="L193" s="204">
        <v>1</v>
      </c>
      <c r="M193" s="204">
        <v>2</v>
      </c>
      <c r="N193" s="204">
        <v>0</v>
      </c>
      <c r="O193" s="204">
        <v>0</v>
      </c>
      <c r="P193" s="204">
        <v>3</v>
      </c>
      <c r="Q193" s="204">
        <v>0</v>
      </c>
      <c r="R193" s="204">
        <v>1</v>
      </c>
      <c r="S193" s="204">
        <v>2</v>
      </c>
      <c r="T193" s="204">
        <v>3</v>
      </c>
      <c r="U193" s="204">
        <v>2</v>
      </c>
      <c r="V193" s="205">
        <v>5</v>
      </c>
      <c r="X193" s="198" t="s">
        <v>2787</v>
      </c>
      <c r="Y193" s="91" t="s">
        <v>2551</v>
      </c>
      <c r="Z193" s="109">
        <v>0</v>
      </c>
      <c r="AA193" s="109">
        <v>5</v>
      </c>
      <c r="AB193" s="109">
        <v>2</v>
      </c>
      <c r="AC193" s="109">
        <v>20</v>
      </c>
      <c r="AD193" s="109">
        <v>3</v>
      </c>
      <c r="AE193" s="109">
        <v>2</v>
      </c>
      <c r="AF193" s="109">
        <v>3</v>
      </c>
      <c r="AG193" s="109">
        <v>1</v>
      </c>
      <c r="AH193" s="109">
        <v>5</v>
      </c>
      <c r="AI193" s="109">
        <v>10</v>
      </c>
      <c r="AM193" s="6">
        <v>61</v>
      </c>
      <c r="AN193" s="91">
        <f t="shared" si="296"/>
        <v>58</v>
      </c>
      <c r="AO193" s="117" t="str">
        <f t="shared" si="296"/>
        <v>Самара</v>
      </c>
      <c r="AP193" s="326" t="str">
        <f t="shared" ref="AP193:BD202" si="299" xml:space="preserve">   CHOOSE(VLOOKUP(25&amp;$AO193,$A$6:$V$30000,AP$133,0)+1,"-","+","++")</f>
        <v>-</v>
      </c>
      <c r="AQ193" s="701" t="str">
        <f t="shared" si="299"/>
        <v>-</v>
      </c>
      <c r="AR193" s="701" t="str">
        <f t="shared" si="299"/>
        <v>-</v>
      </c>
      <c r="AS193" s="701" t="str">
        <f t="shared" si="299"/>
        <v>-</v>
      </c>
      <c r="AT193" s="701" t="str">
        <f t="shared" si="299"/>
        <v>-</v>
      </c>
      <c r="AU193" s="701" t="str">
        <f t="shared" si="299"/>
        <v>-</v>
      </c>
      <c r="AV193" s="701" t="str">
        <f t="shared" si="299"/>
        <v>-</v>
      </c>
      <c r="AW193" s="701" t="str">
        <f t="shared" si="299"/>
        <v>-</v>
      </c>
      <c r="AX193" s="701" t="str">
        <f t="shared" si="299"/>
        <v>-</v>
      </c>
      <c r="AY193" s="701" t="str">
        <f t="shared" si="299"/>
        <v>-</v>
      </c>
      <c r="AZ193" s="701" t="str">
        <f t="shared" si="299"/>
        <v>-</v>
      </c>
      <c r="BA193" s="701" t="str">
        <f t="shared" si="299"/>
        <v>-</v>
      </c>
      <c r="BB193" s="701" t="str">
        <f t="shared" si="299"/>
        <v>-</v>
      </c>
      <c r="BC193" s="701" t="str">
        <f t="shared" si="299"/>
        <v>-</v>
      </c>
      <c r="BD193" s="701" t="str">
        <f t="shared" si="299"/>
        <v>-</v>
      </c>
      <c r="BE193" s="701" t="str">
        <f t="shared" si="298"/>
        <v>-</v>
      </c>
      <c r="BF193" s="701" t="str">
        <f t="shared" si="292"/>
        <v>-</v>
      </c>
      <c r="BG193" s="701" t="str">
        <f t="shared" si="292"/>
        <v>-</v>
      </c>
      <c r="BH193" s="701" t="str">
        <f t="shared" si="292"/>
        <v>-</v>
      </c>
      <c r="BI193" s="701" t="str">
        <f t="shared" si="292"/>
        <v>-</v>
      </c>
      <c r="BJ193" s="630" t="str">
        <f t="shared" si="270"/>
        <v>-</v>
      </c>
      <c r="BK193" s="630" t="str">
        <f t="shared" si="271"/>
        <v>-</v>
      </c>
      <c r="BL193" s="630" t="str">
        <f t="shared" si="272"/>
        <v>-</v>
      </c>
      <c r="BM193" s="630" t="str">
        <f t="shared" si="273"/>
        <v>-</v>
      </c>
      <c r="BN193" s="630" t="str">
        <f t="shared" si="274"/>
        <v>-</v>
      </c>
      <c r="BO193" s="630" t="str">
        <f t="shared" si="275"/>
        <v>-</v>
      </c>
      <c r="BP193" s="630" t="str">
        <f t="shared" si="276"/>
        <v>-</v>
      </c>
      <c r="BQ193" s="630" t="str">
        <f t="shared" si="277"/>
        <v>-</v>
      </c>
      <c r="BR193" s="630" t="str">
        <f t="shared" si="278"/>
        <v>+</v>
      </c>
      <c r="BS193" s="630" t="str">
        <f t="shared" si="279"/>
        <v>+</v>
      </c>
      <c r="BT193" s="630" t="str">
        <f t="shared" si="280"/>
        <v>-</v>
      </c>
      <c r="BU193" s="630" t="str">
        <f t="shared" si="281"/>
        <v>-</v>
      </c>
      <c r="BV193" s="630" t="str">
        <f t="shared" si="282"/>
        <v>-</v>
      </c>
      <c r="BW193" s="630" t="str">
        <f t="shared" si="283"/>
        <v>-</v>
      </c>
      <c r="BX193" s="630" t="str">
        <f t="shared" si="284"/>
        <v>-</v>
      </c>
      <c r="BY193" s="630" t="str">
        <f t="shared" si="285"/>
        <v>+</v>
      </c>
      <c r="BZ193" s="630" t="str">
        <f t="shared" si="286"/>
        <v>-</v>
      </c>
      <c r="CA193" s="630" t="str">
        <f t="shared" si="287"/>
        <v>+</v>
      </c>
      <c r="CB193" s="630" t="str">
        <f t="shared" si="288"/>
        <v>-</v>
      </c>
      <c r="CC193" s="630" t="str">
        <f t="shared" si="289"/>
        <v>-</v>
      </c>
    </row>
    <row r="194" spans="1:161" x14ac:dyDescent="0.25">
      <c r="A194" s="198" t="s">
        <v>2792</v>
      </c>
      <c r="B194" s="227" t="s">
        <v>884</v>
      </c>
      <c r="C194" s="235">
        <v>1012.9000000000001</v>
      </c>
      <c r="D194" s="206">
        <v>1011.05</v>
      </c>
      <c r="E194" s="206">
        <v>1009.75</v>
      </c>
      <c r="F194" s="206">
        <v>1007.95</v>
      </c>
      <c r="G194" s="206">
        <v>1007.8</v>
      </c>
      <c r="H194" s="206">
        <v>1007.05</v>
      </c>
      <c r="I194" s="206">
        <v>1003.75</v>
      </c>
      <c r="J194" s="206">
        <v>1006.95</v>
      </c>
      <c r="K194" s="206">
        <v>1009.9</v>
      </c>
      <c r="L194" s="206">
        <v>1011.5999999999999</v>
      </c>
      <c r="M194" s="206">
        <v>1010.05</v>
      </c>
      <c r="N194" s="206">
        <v>1011.8</v>
      </c>
      <c r="O194" s="206">
        <v>1011.7</v>
      </c>
      <c r="P194" s="206">
        <v>1010.75</v>
      </c>
      <c r="Q194" s="206">
        <v>1012.55</v>
      </c>
      <c r="R194" s="206">
        <v>1013.85</v>
      </c>
      <c r="S194" s="206">
        <v>1013.15</v>
      </c>
      <c r="T194" s="206">
        <v>1012.45</v>
      </c>
      <c r="U194" s="206">
        <v>1009.9000000000001</v>
      </c>
      <c r="V194" s="207">
        <v>1007.75</v>
      </c>
      <c r="X194" s="198" t="s">
        <v>2789</v>
      </c>
      <c r="Y194" s="238" t="s">
        <v>705</v>
      </c>
      <c r="Z194" s="127">
        <v>0</v>
      </c>
      <c r="AA194" s="127">
        <v>2</v>
      </c>
      <c r="AB194" s="127">
        <v>0</v>
      </c>
      <c r="AC194" s="127">
        <v>2</v>
      </c>
      <c r="AD194" s="127">
        <v>2</v>
      </c>
      <c r="AE194" s="127">
        <v>2</v>
      </c>
      <c r="AF194" s="127">
        <v>2</v>
      </c>
      <c r="AG194" s="127">
        <v>0</v>
      </c>
      <c r="AH194" s="127">
        <v>2</v>
      </c>
      <c r="AI194" s="127">
        <v>0</v>
      </c>
      <c r="AM194" s="6">
        <v>62</v>
      </c>
      <c r="AN194" s="91">
        <f t="shared" si="296"/>
        <v>59</v>
      </c>
      <c r="AO194" s="117" t="str">
        <f t="shared" si="296"/>
        <v>Уфа</v>
      </c>
      <c r="AP194" s="326" t="str">
        <f t="shared" si="299"/>
        <v>-</v>
      </c>
      <c r="AQ194" s="701" t="str">
        <f t="shared" si="299"/>
        <v>-</v>
      </c>
      <c r="AR194" s="701" t="str">
        <f t="shared" si="299"/>
        <v>-</v>
      </c>
      <c r="AS194" s="701" t="str">
        <f t="shared" si="299"/>
        <v>-</v>
      </c>
      <c r="AT194" s="701" t="str">
        <f t="shared" si="299"/>
        <v>-</v>
      </c>
      <c r="AU194" s="701" t="str">
        <f t="shared" si="299"/>
        <v>-</v>
      </c>
      <c r="AV194" s="701" t="str">
        <f t="shared" si="299"/>
        <v>-</v>
      </c>
      <c r="AW194" s="701" t="str">
        <f t="shared" si="299"/>
        <v>-</v>
      </c>
      <c r="AX194" s="701" t="str">
        <f t="shared" si="299"/>
        <v>-</v>
      </c>
      <c r="AY194" s="701" t="str">
        <f t="shared" si="299"/>
        <v>-</v>
      </c>
      <c r="AZ194" s="701" t="str">
        <f t="shared" si="299"/>
        <v>-</v>
      </c>
      <c r="BA194" s="701" t="str">
        <f t="shared" si="299"/>
        <v>-</v>
      </c>
      <c r="BB194" s="701" t="str">
        <f t="shared" si="299"/>
        <v>-</v>
      </c>
      <c r="BC194" s="701" t="str">
        <f t="shared" si="299"/>
        <v>-</v>
      </c>
      <c r="BD194" s="701" t="str">
        <f t="shared" si="299"/>
        <v>-</v>
      </c>
      <c r="BE194" s="701" t="str">
        <f t="shared" si="298"/>
        <v>-</v>
      </c>
      <c r="BF194" s="701" t="str">
        <f t="shared" si="292"/>
        <v>-</v>
      </c>
      <c r="BG194" s="701" t="str">
        <f t="shared" si="292"/>
        <v>-</v>
      </c>
      <c r="BH194" s="701" t="str">
        <f t="shared" si="292"/>
        <v>-</v>
      </c>
      <c r="BI194" s="701" t="str">
        <f t="shared" si="292"/>
        <v>-</v>
      </c>
      <c r="BJ194" s="630" t="str">
        <f t="shared" si="270"/>
        <v>-</v>
      </c>
      <c r="BK194" s="630" t="str">
        <f t="shared" si="271"/>
        <v>-</v>
      </c>
      <c r="BL194" s="630" t="str">
        <f t="shared" si="272"/>
        <v>-</v>
      </c>
      <c r="BM194" s="630" t="str">
        <f t="shared" si="273"/>
        <v>-</v>
      </c>
      <c r="BN194" s="630" t="str">
        <f t="shared" si="274"/>
        <v>-</v>
      </c>
      <c r="BO194" s="630" t="str">
        <f t="shared" si="275"/>
        <v>-</v>
      </c>
      <c r="BP194" s="630" t="str">
        <f t="shared" si="276"/>
        <v>-</v>
      </c>
      <c r="BQ194" s="630" t="str">
        <f t="shared" si="277"/>
        <v>+</v>
      </c>
      <c r="BR194" s="630" t="str">
        <f t="shared" si="278"/>
        <v>-</v>
      </c>
      <c r="BS194" s="630" t="str">
        <f t="shared" si="279"/>
        <v>-</v>
      </c>
      <c r="BT194" s="630" t="str">
        <f t="shared" si="280"/>
        <v>-</v>
      </c>
      <c r="BU194" s="630" t="str">
        <f t="shared" si="281"/>
        <v>-</v>
      </c>
      <c r="BV194" s="630" t="str">
        <f t="shared" si="282"/>
        <v>-</v>
      </c>
      <c r="BW194" s="630" t="str">
        <f t="shared" si="283"/>
        <v>-</v>
      </c>
      <c r="BX194" s="630" t="str">
        <f t="shared" si="284"/>
        <v>-</v>
      </c>
      <c r="BY194" s="630" t="str">
        <f t="shared" si="285"/>
        <v>-</v>
      </c>
      <c r="BZ194" s="630" t="str">
        <f t="shared" si="286"/>
        <v>-</v>
      </c>
      <c r="CA194" s="630" t="str">
        <f t="shared" si="287"/>
        <v>-</v>
      </c>
      <c r="CB194" s="630" t="str">
        <f t="shared" si="288"/>
        <v>-</v>
      </c>
      <c r="CC194" s="630" t="str">
        <f t="shared" si="289"/>
        <v>-</v>
      </c>
    </row>
    <row r="195" spans="1:161" x14ac:dyDescent="0.25">
      <c r="A195" s="198" t="s">
        <v>2793</v>
      </c>
      <c r="B195" s="228" t="s">
        <v>770</v>
      </c>
      <c r="C195" s="236" t="s">
        <v>2762</v>
      </c>
      <c r="D195" s="208" t="s">
        <v>2683</v>
      </c>
      <c r="E195" s="208" t="s">
        <v>2762</v>
      </c>
      <c r="F195" s="208" t="s">
        <v>3076</v>
      </c>
      <c r="G195" s="208" t="s">
        <v>3076</v>
      </c>
      <c r="H195" s="208" t="s">
        <v>2655</v>
      </c>
      <c r="I195" s="208" t="s">
        <v>2768</v>
      </c>
      <c r="J195" s="208" t="s">
        <v>997</v>
      </c>
      <c r="K195" s="208" t="s">
        <v>13</v>
      </c>
      <c r="L195" s="208" t="s">
        <v>2685</v>
      </c>
      <c r="M195" s="208" t="s">
        <v>1110</v>
      </c>
      <c r="N195" s="208" t="s">
        <v>2856</v>
      </c>
      <c r="O195" s="208" t="s">
        <v>2468</v>
      </c>
      <c r="P195" s="208" t="s">
        <v>1193</v>
      </c>
      <c r="Q195" s="208" t="s">
        <v>996</v>
      </c>
      <c r="R195" s="208" t="s">
        <v>58</v>
      </c>
      <c r="S195" s="208" t="s">
        <v>997</v>
      </c>
      <c r="T195" s="208" t="s">
        <v>997</v>
      </c>
      <c r="U195" s="208" t="s">
        <v>3661</v>
      </c>
      <c r="V195" s="209" t="s">
        <v>1424</v>
      </c>
      <c r="X195" s="369" t="s">
        <v>1000</v>
      </c>
      <c r="Y195" s="370" t="s">
        <v>772</v>
      </c>
      <c r="Z195" s="371">
        <v>0</v>
      </c>
      <c r="AA195" s="372">
        <v>0</v>
      </c>
      <c r="AB195" s="372">
        <v>0</v>
      </c>
      <c r="AC195" s="372">
        <v>0</v>
      </c>
      <c r="AD195" s="372">
        <v>0</v>
      </c>
      <c r="AE195" s="372">
        <v>0</v>
      </c>
      <c r="AF195" s="372">
        <v>0</v>
      </c>
      <c r="AG195" s="372">
        <v>0</v>
      </c>
      <c r="AH195" s="372">
        <v>0</v>
      </c>
      <c r="AI195" s="373">
        <v>0</v>
      </c>
      <c r="AM195" s="6">
        <v>63</v>
      </c>
      <c r="AN195" s="91">
        <f t="shared" si="296"/>
        <v>60</v>
      </c>
      <c r="AO195" s="117" t="str">
        <f t="shared" si="296"/>
        <v>Рузаевка</v>
      </c>
      <c r="AP195" s="326" t="str">
        <f t="shared" si="299"/>
        <v>-</v>
      </c>
      <c r="AQ195" s="701" t="str">
        <f t="shared" si="299"/>
        <v>-</v>
      </c>
      <c r="AR195" s="701" t="str">
        <f t="shared" si="299"/>
        <v>-</v>
      </c>
      <c r="AS195" s="701" t="str">
        <f t="shared" si="299"/>
        <v>-</v>
      </c>
      <c r="AT195" s="701" t="str">
        <f t="shared" si="299"/>
        <v>-</v>
      </c>
      <c r="AU195" s="701" t="str">
        <f t="shared" si="299"/>
        <v>-</v>
      </c>
      <c r="AV195" s="701" t="str">
        <f t="shared" si="299"/>
        <v>-</v>
      </c>
      <c r="AW195" s="701" t="str">
        <f t="shared" si="299"/>
        <v>-</v>
      </c>
      <c r="AX195" s="701" t="str">
        <f t="shared" si="299"/>
        <v>-</v>
      </c>
      <c r="AY195" s="701" t="str">
        <f t="shared" si="299"/>
        <v>-</v>
      </c>
      <c r="AZ195" s="701" t="str">
        <f t="shared" si="299"/>
        <v>-</v>
      </c>
      <c r="BA195" s="701" t="str">
        <f t="shared" si="299"/>
        <v>-</v>
      </c>
      <c r="BB195" s="701" t="str">
        <f t="shared" si="299"/>
        <v>-</v>
      </c>
      <c r="BC195" s="701" t="str">
        <f t="shared" si="299"/>
        <v>-</v>
      </c>
      <c r="BD195" s="701" t="str">
        <f t="shared" si="299"/>
        <v>-</v>
      </c>
      <c r="BE195" s="701" t="str">
        <f t="shared" si="298"/>
        <v>-</v>
      </c>
      <c r="BF195" s="701" t="str">
        <f t="shared" si="292"/>
        <v>-</v>
      </c>
      <c r="BG195" s="701" t="str">
        <f t="shared" si="292"/>
        <v>-</v>
      </c>
      <c r="BH195" s="701" t="str">
        <f t="shared" si="292"/>
        <v>-</v>
      </c>
      <c r="BI195" s="701" t="str">
        <f t="shared" si="292"/>
        <v>-</v>
      </c>
      <c r="BJ195" s="630" t="str">
        <f t="shared" si="270"/>
        <v>-</v>
      </c>
      <c r="BK195" s="630" t="str">
        <f t="shared" si="271"/>
        <v>-</v>
      </c>
      <c r="BL195" s="630" t="str">
        <f t="shared" si="272"/>
        <v>-</v>
      </c>
      <c r="BM195" s="630" t="str">
        <f t="shared" si="273"/>
        <v>-</v>
      </c>
      <c r="BN195" s="630" t="str">
        <f t="shared" si="274"/>
        <v>-</v>
      </c>
      <c r="BO195" s="630" t="str">
        <f t="shared" si="275"/>
        <v>-</v>
      </c>
      <c r="BP195" s="630" t="str">
        <f t="shared" si="276"/>
        <v>-</v>
      </c>
      <c r="BQ195" s="630" t="str">
        <f t="shared" si="277"/>
        <v>+</v>
      </c>
      <c r="BR195" s="630" t="str">
        <f t="shared" si="278"/>
        <v>-</v>
      </c>
      <c r="BS195" s="630" t="str">
        <f t="shared" si="279"/>
        <v>-</v>
      </c>
      <c r="BT195" s="630" t="str">
        <f t="shared" si="280"/>
        <v>-</v>
      </c>
      <c r="BU195" s="630" t="str">
        <f t="shared" si="281"/>
        <v>-</v>
      </c>
      <c r="BV195" s="630" t="str">
        <f t="shared" si="282"/>
        <v>-</v>
      </c>
      <c r="BW195" s="630" t="str">
        <f t="shared" si="283"/>
        <v>-</v>
      </c>
      <c r="BX195" s="630" t="str">
        <f t="shared" si="284"/>
        <v>-</v>
      </c>
      <c r="BY195" s="630" t="str">
        <f t="shared" si="285"/>
        <v>+</v>
      </c>
      <c r="BZ195" s="630" t="str">
        <f t="shared" si="286"/>
        <v>-</v>
      </c>
      <c r="CA195" s="630" t="str">
        <f t="shared" si="287"/>
        <v>-</v>
      </c>
      <c r="CB195" s="630" t="str">
        <f t="shared" si="288"/>
        <v>-</v>
      </c>
      <c r="CC195" s="630" t="str">
        <f t="shared" si="289"/>
        <v>+</v>
      </c>
    </row>
    <row r="196" spans="1:161" x14ac:dyDescent="0.25">
      <c r="A196" s="198" t="s">
        <v>2795</v>
      </c>
      <c r="B196" s="229" t="s">
        <v>705</v>
      </c>
      <c r="C196" s="237">
        <v>0</v>
      </c>
      <c r="D196" s="213">
        <v>0</v>
      </c>
      <c r="E196" s="213">
        <v>0</v>
      </c>
      <c r="F196" s="213">
        <v>1</v>
      </c>
      <c r="G196" s="213">
        <v>0</v>
      </c>
      <c r="H196" s="213">
        <v>0</v>
      </c>
      <c r="I196" s="213">
        <v>0</v>
      </c>
      <c r="J196" s="213">
        <v>1</v>
      </c>
      <c r="K196" s="213">
        <v>0</v>
      </c>
      <c r="L196" s="213">
        <v>0</v>
      </c>
      <c r="M196" s="213">
        <v>0</v>
      </c>
      <c r="N196" s="213">
        <v>0</v>
      </c>
      <c r="O196" s="213">
        <v>0</v>
      </c>
      <c r="P196" s="213">
        <v>1</v>
      </c>
      <c r="Q196" s="213">
        <v>0</v>
      </c>
      <c r="R196" s="213">
        <v>0</v>
      </c>
      <c r="S196" s="213">
        <v>0</v>
      </c>
      <c r="T196" s="213">
        <v>1</v>
      </c>
      <c r="U196" s="213">
        <v>0</v>
      </c>
      <c r="V196" s="214">
        <v>0</v>
      </c>
      <c r="X196" s="369" t="s">
        <v>2157</v>
      </c>
      <c r="Y196" s="374" t="s">
        <v>1173</v>
      </c>
      <c r="Z196" s="375">
        <v>0</v>
      </c>
      <c r="AA196" s="376">
        <v>0</v>
      </c>
      <c r="AB196" s="376">
        <v>0</v>
      </c>
      <c r="AC196" s="376">
        <v>0</v>
      </c>
      <c r="AD196" s="376">
        <v>0</v>
      </c>
      <c r="AE196" s="376">
        <v>0</v>
      </c>
      <c r="AF196" s="376">
        <v>0</v>
      </c>
      <c r="AG196" s="376">
        <v>0</v>
      </c>
      <c r="AH196" s="376">
        <v>0</v>
      </c>
      <c r="AI196" s="377">
        <v>0</v>
      </c>
      <c r="AM196" s="6">
        <v>64</v>
      </c>
      <c r="AN196" s="91">
        <f t="shared" ref="AN196:AO215" si="300">AN66</f>
        <v>61</v>
      </c>
      <c r="AO196" s="117" t="str">
        <f t="shared" si="300"/>
        <v>Абдулино</v>
      </c>
      <c r="AP196" s="326" t="str">
        <f t="shared" si="299"/>
        <v>-</v>
      </c>
      <c r="AQ196" s="701" t="str">
        <f t="shared" si="299"/>
        <v>-</v>
      </c>
      <c r="AR196" s="701" t="str">
        <f t="shared" si="299"/>
        <v>-</v>
      </c>
      <c r="AS196" s="701" t="str">
        <f t="shared" si="299"/>
        <v>-</v>
      </c>
      <c r="AT196" s="701" t="str">
        <f t="shared" si="299"/>
        <v>-</v>
      </c>
      <c r="AU196" s="701" t="str">
        <f t="shared" si="299"/>
        <v>-</v>
      </c>
      <c r="AV196" s="701" t="str">
        <f t="shared" si="299"/>
        <v>-</v>
      </c>
      <c r="AW196" s="701" t="str">
        <f t="shared" si="299"/>
        <v>-</v>
      </c>
      <c r="AX196" s="701" t="str">
        <f t="shared" si="299"/>
        <v>-</v>
      </c>
      <c r="AY196" s="701" t="str">
        <f t="shared" si="299"/>
        <v>-</v>
      </c>
      <c r="AZ196" s="701" t="str">
        <f t="shared" si="299"/>
        <v>-</v>
      </c>
      <c r="BA196" s="701" t="str">
        <f t="shared" si="299"/>
        <v>-</v>
      </c>
      <c r="BB196" s="701" t="str">
        <f t="shared" si="299"/>
        <v>-</v>
      </c>
      <c r="BC196" s="701" t="str">
        <f t="shared" si="299"/>
        <v>-</v>
      </c>
      <c r="BD196" s="701" t="str">
        <f t="shared" si="299"/>
        <v>-</v>
      </c>
      <c r="BE196" s="701" t="str">
        <f t="shared" si="298"/>
        <v>-</v>
      </c>
      <c r="BF196" s="701" t="str">
        <f t="shared" si="292"/>
        <v>-</v>
      </c>
      <c r="BG196" s="701" t="str">
        <f t="shared" si="292"/>
        <v>-</v>
      </c>
      <c r="BH196" s="701" t="str">
        <f t="shared" si="292"/>
        <v>-</v>
      </c>
      <c r="BI196" s="701" t="str">
        <f t="shared" si="292"/>
        <v>-</v>
      </c>
      <c r="BJ196" s="630" t="str">
        <f t="shared" si="270"/>
        <v>-</v>
      </c>
      <c r="BK196" s="630" t="str">
        <f t="shared" si="271"/>
        <v>+</v>
      </c>
      <c r="BL196" s="630" t="str">
        <f t="shared" si="272"/>
        <v>-</v>
      </c>
      <c r="BM196" s="630" t="str">
        <f t="shared" si="273"/>
        <v>-</v>
      </c>
      <c r="BN196" s="630" t="str">
        <f t="shared" si="274"/>
        <v>-</v>
      </c>
      <c r="BO196" s="630" t="str">
        <f t="shared" si="275"/>
        <v>-</v>
      </c>
      <c r="BP196" s="630" t="str">
        <f t="shared" si="276"/>
        <v>-</v>
      </c>
      <c r="BQ196" s="630" t="str">
        <f t="shared" si="277"/>
        <v>+</v>
      </c>
      <c r="BR196" s="630" t="str">
        <f t="shared" si="278"/>
        <v>-</v>
      </c>
      <c r="BS196" s="630" t="str">
        <f t="shared" si="279"/>
        <v>+</v>
      </c>
      <c r="BT196" s="630" t="str">
        <f t="shared" si="280"/>
        <v>-</v>
      </c>
      <c r="BU196" s="630" t="str">
        <f t="shared" si="281"/>
        <v>-</v>
      </c>
      <c r="BV196" s="630" t="str">
        <f t="shared" si="282"/>
        <v>-</v>
      </c>
      <c r="BW196" s="630" t="str">
        <f t="shared" si="283"/>
        <v>-</v>
      </c>
      <c r="BX196" s="630" t="str">
        <f t="shared" si="284"/>
        <v>-</v>
      </c>
      <c r="BY196" s="630" t="str">
        <f t="shared" si="285"/>
        <v>-</v>
      </c>
      <c r="BZ196" s="630" t="str">
        <f t="shared" si="286"/>
        <v>-</v>
      </c>
      <c r="CA196" s="630" t="str">
        <f t="shared" si="287"/>
        <v>+</v>
      </c>
      <c r="CB196" s="630" t="str">
        <f t="shared" si="288"/>
        <v>-</v>
      </c>
      <c r="CC196" s="630" t="str">
        <f t="shared" si="289"/>
        <v>-</v>
      </c>
    </row>
    <row r="197" spans="1:161" x14ac:dyDescent="0.25">
      <c r="A197" s="198" t="s">
        <v>1000</v>
      </c>
      <c r="B197" s="229" t="s">
        <v>772</v>
      </c>
      <c r="C197" s="237">
        <v>0</v>
      </c>
      <c r="D197" s="213">
        <v>0</v>
      </c>
      <c r="E197" s="213">
        <v>0</v>
      </c>
      <c r="F197" s="213">
        <v>0</v>
      </c>
      <c r="G197" s="213">
        <v>0</v>
      </c>
      <c r="H197" s="213">
        <v>0</v>
      </c>
      <c r="I197" s="213">
        <v>0</v>
      </c>
      <c r="J197" s="213">
        <v>0</v>
      </c>
      <c r="K197" s="213">
        <v>0</v>
      </c>
      <c r="L197" s="213">
        <v>0</v>
      </c>
      <c r="M197" s="213">
        <v>0</v>
      </c>
      <c r="N197" s="213">
        <v>0</v>
      </c>
      <c r="O197" s="213">
        <v>0</v>
      </c>
      <c r="P197" s="213">
        <v>0</v>
      </c>
      <c r="Q197" s="213">
        <v>0</v>
      </c>
      <c r="R197" s="213">
        <v>0</v>
      </c>
      <c r="S197" s="213">
        <v>0</v>
      </c>
      <c r="T197" s="213">
        <v>0</v>
      </c>
      <c r="U197" s="213">
        <v>0</v>
      </c>
      <c r="V197" s="214">
        <v>0</v>
      </c>
      <c r="X197" s="369" t="s">
        <v>2158</v>
      </c>
      <c r="Y197" s="374" t="s">
        <v>1175</v>
      </c>
      <c r="Z197" s="375">
        <v>0</v>
      </c>
      <c r="AA197" s="376">
        <v>0</v>
      </c>
      <c r="AB197" s="376">
        <v>0</v>
      </c>
      <c r="AC197" s="376">
        <v>0</v>
      </c>
      <c r="AD197" s="376">
        <v>0</v>
      </c>
      <c r="AE197" s="376">
        <v>0</v>
      </c>
      <c r="AF197" s="376">
        <v>0</v>
      </c>
      <c r="AG197" s="376">
        <v>0</v>
      </c>
      <c r="AH197" s="376">
        <v>0</v>
      </c>
      <c r="AI197" s="377">
        <v>0</v>
      </c>
      <c r="AM197" s="6">
        <v>65</v>
      </c>
      <c r="AN197" s="91">
        <f t="shared" si="300"/>
        <v>62</v>
      </c>
      <c r="AO197" s="117" t="str">
        <f t="shared" si="300"/>
        <v>Биклянь</v>
      </c>
      <c r="AP197" s="326" t="str">
        <f t="shared" si="299"/>
        <v>-</v>
      </c>
      <c r="AQ197" s="701" t="str">
        <f t="shared" si="299"/>
        <v>-</v>
      </c>
      <c r="AR197" s="701" t="str">
        <f t="shared" si="299"/>
        <v>-</v>
      </c>
      <c r="AS197" s="701" t="str">
        <f t="shared" si="299"/>
        <v>-</v>
      </c>
      <c r="AT197" s="701" t="str">
        <f t="shared" si="299"/>
        <v>-</v>
      </c>
      <c r="AU197" s="701" t="str">
        <f t="shared" si="299"/>
        <v>-</v>
      </c>
      <c r="AV197" s="701" t="str">
        <f t="shared" si="299"/>
        <v>-</v>
      </c>
      <c r="AW197" s="701" t="str">
        <f t="shared" si="299"/>
        <v>-</v>
      </c>
      <c r="AX197" s="701" t="str">
        <f t="shared" si="299"/>
        <v>-</v>
      </c>
      <c r="AY197" s="701" t="str">
        <f t="shared" si="299"/>
        <v>-</v>
      </c>
      <c r="AZ197" s="701" t="str">
        <f t="shared" si="299"/>
        <v>-</v>
      </c>
      <c r="BA197" s="701" t="str">
        <f t="shared" si="299"/>
        <v>-</v>
      </c>
      <c r="BB197" s="701" t="str">
        <f t="shared" si="299"/>
        <v>-</v>
      </c>
      <c r="BC197" s="701" t="str">
        <f t="shared" si="299"/>
        <v>-</v>
      </c>
      <c r="BD197" s="701" t="str">
        <f t="shared" si="299"/>
        <v>-</v>
      </c>
      <c r="BE197" s="701" t="str">
        <f t="shared" si="298"/>
        <v>-</v>
      </c>
      <c r="BF197" s="701" t="str">
        <f t="shared" si="292"/>
        <v>-</v>
      </c>
      <c r="BG197" s="701" t="str">
        <f t="shared" si="292"/>
        <v>-</v>
      </c>
      <c r="BH197" s="701" t="str">
        <f t="shared" si="292"/>
        <v>-</v>
      </c>
      <c r="BI197" s="701" t="str">
        <f t="shared" si="292"/>
        <v>-</v>
      </c>
      <c r="BJ197" s="630" t="str">
        <f t="shared" si="270"/>
        <v>-</v>
      </c>
      <c r="BK197" s="630" t="str">
        <f t="shared" si="271"/>
        <v>-</v>
      </c>
      <c r="BL197" s="630" t="str">
        <f t="shared" si="272"/>
        <v>-</v>
      </c>
      <c r="BM197" s="630" t="str">
        <f t="shared" si="273"/>
        <v>-</v>
      </c>
      <c r="BN197" s="630" t="str">
        <f t="shared" si="274"/>
        <v>-</v>
      </c>
      <c r="BO197" s="630" t="str">
        <f t="shared" si="275"/>
        <v>-</v>
      </c>
      <c r="BP197" s="630" t="str">
        <f t="shared" si="276"/>
        <v>-</v>
      </c>
      <c r="BQ197" s="630" t="str">
        <f t="shared" si="277"/>
        <v>-</v>
      </c>
      <c r="BR197" s="630" t="str">
        <f t="shared" si="278"/>
        <v>-</v>
      </c>
      <c r="BS197" s="630" t="str">
        <f t="shared" si="279"/>
        <v>-</v>
      </c>
      <c r="BT197" s="630" t="str">
        <f t="shared" si="280"/>
        <v>-</v>
      </c>
      <c r="BU197" s="630" t="str">
        <f t="shared" si="281"/>
        <v>-</v>
      </c>
      <c r="BV197" s="630" t="str">
        <f t="shared" si="282"/>
        <v>-</v>
      </c>
      <c r="BW197" s="630" t="str">
        <f t="shared" si="283"/>
        <v>-</v>
      </c>
      <c r="BX197" s="630" t="str">
        <f t="shared" si="284"/>
        <v>-</v>
      </c>
      <c r="BY197" s="630" t="str">
        <f t="shared" si="285"/>
        <v>-</v>
      </c>
      <c r="BZ197" s="630" t="str">
        <f t="shared" si="286"/>
        <v>-</v>
      </c>
      <c r="CA197" s="630" t="str">
        <f t="shared" si="287"/>
        <v>-</v>
      </c>
      <c r="CB197" s="630" t="str">
        <f t="shared" si="288"/>
        <v>-</v>
      </c>
      <c r="CC197" s="630" t="str">
        <f t="shared" si="289"/>
        <v>-</v>
      </c>
    </row>
    <row r="198" spans="1:161" x14ac:dyDescent="0.25">
      <c r="A198" s="198" t="s">
        <v>2157</v>
      </c>
      <c r="B198" s="229" t="s">
        <v>1173</v>
      </c>
      <c r="C198" s="237">
        <v>0</v>
      </c>
      <c r="D198" s="213">
        <v>0</v>
      </c>
      <c r="E198" s="213">
        <v>0</v>
      </c>
      <c r="F198" s="213">
        <v>0</v>
      </c>
      <c r="G198" s="213">
        <v>0</v>
      </c>
      <c r="H198" s="213">
        <v>0</v>
      </c>
      <c r="I198" s="213">
        <v>0</v>
      </c>
      <c r="J198" s="213">
        <v>0</v>
      </c>
      <c r="K198" s="213">
        <v>0</v>
      </c>
      <c r="L198" s="213">
        <v>0</v>
      </c>
      <c r="M198" s="213">
        <v>0</v>
      </c>
      <c r="N198" s="213">
        <v>0</v>
      </c>
      <c r="O198" s="213">
        <v>0</v>
      </c>
      <c r="P198" s="213">
        <v>0</v>
      </c>
      <c r="Q198" s="213">
        <v>0</v>
      </c>
      <c r="R198" s="213">
        <v>0</v>
      </c>
      <c r="S198" s="213">
        <v>0</v>
      </c>
      <c r="T198" s="213">
        <v>0</v>
      </c>
      <c r="U198" s="213">
        <v>0</v>
      </c>
      <c r="V198" s="214">
        <v>0</v>
      </c>
      <c r="X198" s="369" t="s">
        <v>2159</v>
      </c>
      <c r="Y198" s="379" t="s">
        <v>1177</v>
      </c>
      <c r="Z198" s="380">
        <v>0</v>
      </c>
      <c r="AA198" s="381">
        <v>0</v>
      </c>
      <c r="AB198" s="381">
        <v>0</v>
      </c>
      <c r="AC198" s="381">
        <v>0</v>
      </c>
      <c r="AD198" s="381">
        <v>0</v>
      </c>
      <c r="AE198" s="381">
        <v>0</v>
      </c>
      <c r="AF198" s="381">
        <v>0</v>
      </c>
      <c r="AG198" s="381">
        <v>0</v>
      </c>
      <c r="AH198" s="381">
        <v>0</v>
      </c>
      <c r="AI198" s="382">
        <v>0</v>
      </c>
      <c r="AM198" s="6">
        <v>66</v>
      </c>
      <c r="AN198" s="91">
        <f t="shared" si="300"/>
        <v>63</v>
      </c>
      <c r="AO198" s="117" t="str">
        <f t="shared" si="300"/>
        <v>Пермь</v>
      </c>
      <c r="AP198" s="326" t="str">
        <f t="shared" si="299"/>
        <v>-</v>
      </c>
      <c r="AQ198" s="701" t="str">
        <f t="shared" si="299"/>
        <v>-</v>
      </c>
      <c r="AR198" s="701" t="str">
        <f t="shared" si="299"/>
        <v>-</v>
      </c>
      <c r="AS198" s="701" t="str">
        <f t="shared" si="299"/>
        <v>-</v>
      </c>
      <c r="AT198" s="701" t="str">
        <f t="shared" si="299"/>
        <v>-</v>
      </c>
      <c r="AU198" s="701" t="str">
        <f t="shared" si="299"/>
        <v>-</v>
      </c>
      <c r="AV198" s="701" t="str">
        <f t="shared" si="299"/>
        <v>-</v>
      </c>
      <c r="AW198" s="701" t="str">
        <f t="shared" si="299"/>
        <v>-</v>
      </c>
      <c r="AX198" s="701" t="str">
        <f t="shared" si="299"/>
        <v>-</v>
      </c>
      <c r="AY198" s="701" t="str">
        <f t="shared" si="299"/>
        <v>-</v>
      </c>
      <c r="AZ198" s="701" t="str">
        <f t="shared" si="299"/>
        <v>-</v>
      </c>
      <c r="BA198" s="701" t="str">
        <f t="shared" si="299"/>
        <v>-</v>
      </c>
      <c r="BB198" s="701" t="str">
        <f t="shared" si="299"/>
        <v>-</v>
      </c>
      <c r="BC198" s="701" t="str">
        <f t="shared" si="299"/>
        <v>-</v>
      </c>
      <c r="BD198" s="701" t="str">
        <f t="shared" si="299"/>
        <v>-</v>
      </c>
      <c r="BE198" s="701" t="str">
        <f t="shared" si="298"/>
        <v>-</v>
      </c>
      <c r="BF198" s="701" t="str">
        <f t="shared" si="292"/>
        <v>-</v>
      </c>
      <c r="BG198" s="701" t="str">
        <f t="shared" si="292"/>
        <v>-</v>
      </c>
      <c r="BH198" s="701" t="str">
        <f t="shared" si="292"/>
        <v>-</v>
      </c>
      <c r="BI198" s="701" t="str">
        <f t="shared" si="292"/>
        <v>-</v>
      </c>
      <c r="BJ198" s="630" t="str">
        <f t="shared" si="270"/>
        <v>-</v>
      </c>
      <c r="BK198" s="630" t="str">
        <f t="shared" si="271"/>
        <v>-</v>
      </c>
      <c r="BL198" s="630" t="str">
        <f t="shared" si="272"/>
        <v>-</v>
      </c>
      <c r="BM198" s="630" t="str">
        <f t="shared" si="273"/>
        <v>-</v>
      </c>
      <c r="BN198" s="630" t="str">
        <f t="shared" si="274"/>
        <v>-</v>
      </c>
      <c r="BO198" s="630" t="str">
        <f t="shared" si="275"/>
        <v>-</v>
      </c>
      <c r="BP198" s="630" t="str">
        <f t="shared" si="276"/>
        <v>-</v>
      </c>
      <c r="BQ198" s="630" t="str">
        <f t="shared" si="277"/>
        <v>+</v>
      </c>
      <c r="BR198" s="630" t="str">
        <f t="shared" si="278"/>
        <v>-</v>
      </c>
      <c r="BS198" s="630" t="str">
        <f t="shared" si="279"/>
        <v>-</v>
      </c>
      <c r="BT198" s="630" t="str">
        <f t="shared" si="280"/>
        <v>-</v>
      </c>
      <c r="BU198" s="630" t="str">
        <f t="shared" si="281"/>
        <v>-</v>
      </c>
      <c r="BV198" s="630" t="str">
        <f t="shared" si="282"/>
        <v>-</v>
      </c>
      <c r="BW198" s="630" t="str">
        <f t="shared" si="283"/>
        <v>-</v>
      </c>
      <c r="BX198" s="630" t="str">
        <f t="shared" si="284"/>
        <v>-</v>
      </c>
      <c r="BY198" s="630" t="str">
        <f t="shared" si="285"/>
        <v>-</v>
      </c>
      <c r="BZ198" s="630" t="str">
        <f t="shared" si="286"/>
        <v>-</v>
      </c>
      <c r="CA198" s="630" t="str">
        <f t="shared" si="287"/>
        <v>-</v>
      </c>
      <c r="CB198" s="630" t="str">
        <f t="shared" si="288"/>
        <v>-</v>
      </c>
      <c r="CC198" s="630" t="str">
        <f t="shared" si="289"/>
        <v>-</v>
      </c>
    </row>
    <row r="199" spans="1:161" x14ac:dyDescent="0.25">
      <c r="A199" s="198" t="s">
        <v>2158</v>
      </c>
      <c r="B199" s="378" t="s">
        <v>1175</v>
      </c>
      <c r="C199" s="235">
        <v>0</v>
      </c>
      <c r="D199" s="206">
        <v>0</v>
      </c>
      <c r="E199" s="206">
        <v>0</v>
      </c>
      <c r="F199" s="206">
        <v>0</v>
      </c>
      <c r="G199" s="206">
        <v>0</v>
      </c>
      <c r="H199" s="206">
        <v>0</v>
      </c>
      <c r="I199" s="206">
        <v>0</v>
      </c>
      <c r="J199" s="206">
        <v>0</v>
      </c>
      <c r="K199" s="206">
        <v>0</v>
      </c>
      <c r="L199" s="206">
        <v>0</v>
      </c>
      <c r="M199" s="206">
        <v>0</v>
      </c>
      <c r="N199" s="206">
        <v>0</v>
      </c>
      <c r="O199" s="206">
        <v>0</v>
      </c>
      <c r="P199" s="206">
        <v>0</v>
      </c>
      <c r="Q199" s="206">
        <v>0</v>
      </c>
      <c r="R199" s="206">
        <v>0</v>
      </c>
      <c r="S199" s="206">
        <v>0</v>
      </c>
      <c r="T199" s="206">
        <v>0</v>
      </c>
      <c r="U199" s="206">
        <v>0</v>
      </c>
      <c r="V199" s="207">
        <v>0</v>
      </c>
      <c r="AM199" s="6">
        <v>67</v>
      </c>
      <c r="AN199" s="91">
        <f t="shared" si="300"/>
        <v>64</v>
      </c>
      <c r="AO199" s="117" t="str">
        <f t="shared" si="300"/>
        <v>Екатеринбург</v>
      </c>
      <c r="AP199" s="326" t="str">
        <f t="shared" si="299"/>
        <v>-</v>
      </c>
      <c r="AQ199" s="701" t="str">
        <f t="shared" si="299"/>
        <v>-</v>
      </c>
      <c r="AR199" s="701" t="str">
        <f t="shared" si="299"/>
        <v>-</v>
      </c>
      <c r="AS199" s="701" t="str">
        <f t="shared" si="299"/>
        <v>-</v>
      </c>
      <c r="AT199" s="701" t="str">
        <f t="shared" si="299"/>
        <v>-</v>
      </c>
      <c r="AU199" s="701" t="str">
        <f t="shared" si="299"/>
        <v>-</v>
      </c>
      <c r="AV199" s="701" t="str">
        <f t="shared" si="299"/>
        <v>-</v>
      </c>
      <c r="AW199" s="701" t="str">
        <f t="shared" si="299"/>
        <v>-</v>
      </c>
      <c r="AX199" s="701" t="str">
        <f t="shared" si="299"/>
        <v>-</v>
      </c>
      <c r="AY199" s="701" t="str">
        <f t="shared" si="299"/>
        <v>-</v>
      </c>
      <c r="AZ199" s="701" t="str">
        <f t="shared" si="299"/>
        <v>-</v>
      </c>
      <c r="BA199" s="701" t="str">
        <f t="shared" si="299"/>
        <v>-</v>
      </c>
      <c r="BB199" s="701" t="str">
        <f t="shared" si="299"/>
        <v>-</v>
      </c>
      <c r="BC199" s="701" t="str">
        <f t="shared" si="299"/>
        <v>-</v>
      </c>
      <c r="BD199" s="701" t="str">
        <f t="shared" si="299"/>
        <v>-</v>
      </c>
      <c r="BE199" s="701" t="str">
        <f t="shared" si="298"/>
        <v>-</v>
      </c>
      <c r="BF199" s="701" t="str">
        <f t="shared" si="292"/>
        <v>-</v>
      </c>
      <c r="BG199" s="701" t="str">
        <f t="shared" si="292"/>
        <v>-</v>
      </c>
      <c r="BH199" s="701" t="str">
        <f t="shared" si="292"/>
        <v>-</v>
      </c>
      <c r="BI199" s="701" t="str">
        <f t="shared" si="292"/>
        <v>-</v>
      </c>
      <c r="BJ199" s="630" t="str">
        <f t="shared" si="270"/>
        <v>-</v>
      </c>
      <c r="BK199" s="630" t="str">
        <f t="shared" si="271"/>
        <v>-</v>
      </c>
      <c r="BL199" s="630" t="str">
        <f t="shared" si="272"/>
        <v>-</v>
      </c>
      <c r="BM199" s="630" t="str">
        <f t="shared" si="273"/>
        <v>-</v>
      </c>
      <c r="BN199" s="630" t="str">
        <f t="shared" si="274"/>
        <v>-</v>
      </c>
      <c r="BO199" s="630" t="str">
        <f t="shared" si="275"/>
        <v>-</v>
      </c>
      <c r="BP199" s="630" t="str">
        <f t="shared" si="276"/>
        <v>-</v>
      </c>
      <c r="BQ199" s="630" t="str">
        <f t="shared" si="277"/>
        <v>-</v>
      </c>
      <c r="BR199" s="630" t="str">
        <f t="shared" si="278"/>
        <v>-</v>
      </c>
      <c r="BS199" s="630" t="str">
        <f t="shared" si="279"/>
        <v>-</v>
      </c>
      <c r="BT199" s="630" t="str">
        <f t="shared" si="280"/>
        <v>+</v>
      </c>
      <c r="BU199" s="630" t="str">
        <f t="shared" si="281"/>
        <v>-</v>
      </c>
      <c r="BV199" s="630" t="str">
        <f t="shared" si="282"/>
        <v>-</v>
      </c>
      <c r="BW199" s="630" t="str">
        <f t="shared" si="283"/>
        <v>-</v>
      </c>
      <c r="BX199" s="630" t="str">
        <f t="shared" si="284"/>
        <v>-</v>
      </c>
      <c r="BY199" s="630" t="str">
        <f t="shared" si="285"/>
        <v>-</v>
      </c>
      <c r="BZ199" s="630" t="str">
        <f t="shared" si="286"/>
        <v>-</v>
      </c>
      <c r="CA199" s="630" t="str">
        <f t="shared" si="287"/>
        <v>-</v>
      </c>
      <c r="CB199" s="630" t="str">
        <f t="shared" si="288"/>
        <v>-</v>
      </c>
      <c r="CC199" s="630" t="str">
        <f t="shared" si="289"/>
        <v>-</v>
      </c>
      <c r="CD199" s="552"/>
      <c r="CE199" s="552"/>
      <c r="CF199" s="552"/>
      <c r="CG199" s="552"/>
      <c r="CH199" s="552"/>
      <c r="CI199" s="552"/>
      <c r="CJ199" s="552"/>
      <c r="CK199" s="552"/>
      <c r="CL199" s="552"/>
      <c r="CM199" s="552"/>
      <c r="CN199" s="552"/>
      <c r="CO199" s="552"/>
      <c r="CP199" s="552"/>
      <c r="CQ199" s="552"/>
      <c r="CR199" s="552"/>
      <c r="CS199" s="552"/>
      <c r="CT199" s="552"/>
      <c r="CU199" s="552"/>
      <c r="CV199" s="552"/>
      <c r="CW199" s="552"/>
      <c r="CX199" s="552"/>
      <c r="CY199" s="552"/>
      <c r="CZ199" s="552"/>
      <c r="DA199" s="552"/>
      <c r="DB199" s="552"/>
      <c r="DC199" s="552"/>
      <c r="DD199" s="552"/>
      <c r="DE199" s="552"/>
      <c r="DF199" s="552"/>
      <c r="DG199" s="552"/>
      <c r="DH199" s="552"/>
      <c r="DI199" s="552"/>
      <c r="DJ199" s="552"/>
      <c r="DK199" s="552"/>
      <c r="DL199" s="552"/>
      <c r="DM199" s="552"/>
      <c r="DN199" s="552"/>
      <c r="DO199" s="552"/>
      <c r="DP199" s="552"/>
      <c r="DQ199" s="552"/>
      <c r="DR199" s="552"/>
      <c r="DS199" s="552"/>
      <c r="DT199" s="552"/>
      <c r="DU199" s="552"/>
      <c r="DV199" s="552"/>
      <c r="DW199" s="552"/>
      <c r="DX199" s="552"/>
      <c r="DY199" s="552"/>
      <c r="DZ199" s="552"/>
      <c r="EA199" s="552"/>
      <c r="EB199" s="552"/>
      <c r="EC199" s="552"/>
      <c r="ED199" s="552"/>
      <c r="EE199" s="552"/>
      <c r="EF199" s="552"/>
      <c r="EG199" s="552"/>
      <c r="EH199" s="552"/>
      <c r="EI199" s="552"/>
      <c r="EJ199" s="552"/>
      <c r="EK199" s="552"/>
      <c r="EL199" s="552"/>
      <c r="EM199" s="552"/>
      <c r="EN199" s="552"/>
      <c r="EO199" s="552"/>
      <c r="EP199" s="552"/>
      <c r="EQ199" s="552"/>
      <c r="ER199" s="552"/>
      <c r="ES199" s="552"/>
      <c r="ET199" s="552"/>
      <c r="EU199" s="552"/>
      <c r="EV199" s="552"/>
      <c r="EW199" s="552"/>
      <c r="EX199" s="552"/>
      <c r="EY199" s="552"/>
      <c r="EZ199" s="552"/>
      <c r="FA199" s="552"/>
      <c r="FB199" s="552"/>
      <c r="FC199" s="552"/>
      <c r="FD199" s="552"/>
      <c r="FE199" s="552"/>
    </row>
    <row r="200" spans="1:161" x14ac:dyDescent="0.25">
      <c r="A200" s="198" t="s">
        <v>2159</v>
      </c>
      <c r="B200" s="383" t="s">
        <v>1177</v>
      </c>
      <c r="C200" s="237">
        <v>0</v>
      </c>
      <c r="D200" s="213">
        <v>0</v>
      </c>
      <c r="E200" s="213">
        <v>0</v>
      </c>
      <c r="F200" s="213">
        <v>0</v>
      </c>
      <c r="G200" s="213">
        <v>0</v>
      </c>
      <c r="H200" s="213">
        <v>0</v>
      </c>
      <c r="I200" s="213">
        <v>0</v>
      </c>
      <c r="J200" s="213">
        <v>0</v>
      </c>
      <c r="K200" s="213">
        <v>0</v>
      </c>
      <c r="L200" s="213">
        <v>0</v>
      </c>
      <c r="M200" s="213">
        <v>0</v>
      </c>
      <c r="N200" s="213">
        <v>0</v>
      </c>
      <c r="O200" s="213">
        <v>0</v>
      </c>
      <c r="P200" s="213">
        <v>0</v>
      </c>
      <c r="Q200" s="213">
        <v>0</v>
      </c>
      <c r="R200" s="213">
        <v>0</v>
      </c>
      <c r="S200" s="213">
        <v>0</v>
      </c>
      <c r="T200" s="213">
        <v>0</v>
      </c>
      <c r="U200" s="213">
        <v>0</v>
      </c>
      <c r="V200" s="214">
        <v>0</v>
      </c>
      <c r="AM200" s="6">
        <v>68</v>
      </c>
      <c r="AN200" s="91">
        <f t="shared" si="300"/>
        <v>65</v>
      </c>
      <c r="AO200" s="117" t="str">
        <f t="shared" si="300"/>
        <v>Тюмень</v>
      </c>
      <c r="AP200" s="326" t="str">
        <f t="shared" si="299"/>
        <v>-</v>
      </c>
      <c r="AQ200" s="701" t="str">
        <f t="shared" si="299"/>
        <v>-</v>
      </c>
      <c r="AR200" s="701" t="str">
        <f t="shared" si="299"/>
        <v>-</v>
      </c>
      <c r="AS200" s="701" t="str">
        <f t="shared" si="299"/>
        <v>-</v>
      </c>
      <c r="AT200" s="701" t="str">
        <f t="shared" si="299"/>
        <v>-</v>
      </c>
      <c r="AU200" s="701" t="str">
        <f t="shared" si="299"/>
        <v>-</v>
      </c>
      <c r="AV200" s="701" t="str">
        <f t="shared" si="299"/>
        <v>-</v>
      </c>
      <c r="AW200" s="701" t="str">
        <f t="shared" si="299"/>
        <v>-</v>
      </c>
      <c r="AX200" s="701" t="str">
        <f t="shared" si="299"/>
        <v>-</v>
      </c>
      <c r="AY200" s="701" t="str">
        <f t="shared" si="299"/>
        <v>-</v>
      </c>
      <c r="AZ200" s="701" t="str">
        <f t="shared" si="299"/>
        <v>-</v>
      </c>
      <c r="BA200" s="701" t="str">
        <f t="shared" si="299"/>
        <v>-</v>
      </c>
      <c r="BB200" s="701" t="str">
        <f t="shared" si="299"/>
        <v>-</v>
      </c>
      <c r="BC200" s="701" t="str">
        <f t="shared" si="299"/>
        <v>-</v>
      </c>
      <c r="BD200" s="701" t="str">
        <f t="shared" si="299"/>
        <v>-</v>
      </c>
      <c r="BE200" s="701" t="str">
        <f t="shared" si="298"/>
        <v>-</v>
      </c>
      <c r="BF200" s="701" t="str">
        <f t="shared" si="292"/>
        <v>-</v>
      </c>
      <c r="BG200" s="701" t="str">
        <f t="shared" si="292"/>
        <v>-</v>
      </c>
      <c r="BH200" s="701" t="str">
        <f t="shared" si="292"/>
        <v>-</v>
      </c>
      <c r="BI200" s="701" t="str">
        <f t="shared" si="292"/>
        <v>-</v>
      </c>
      <c r="BJ200" s="630" t="str">
        <f t="shared" si="270"/>
        <v>-</v>
      </c>
      <c r="BK200" s="630" t="str">
        <f t="shared" si="271"/>
        <v>-</v>
      </c>
      <c r="BL200" s="630" t="str">
        <f t="shared" si="272"/>
        <v>-</v>
      </c>
      <c r="BM200" s="630" t="str">
        <f t="shared" si="273"/>
        <v>-</v>
      </c>
      <c r="BN200" s="630" t="str">
        <f t="shared" si="274"/>
        <v>-</v>
      </c>
      <c r="BO200" s="630" t="str">
        <f t="shared" si="275"/>
        <v>-</v>
      </c>
      <c r="BP200" s="630" t="str">
        <f t="shared" si="276"/>
        <v>-</v>
      </c>
      <c r="BQ200" s="630" t="str">
        <f t="shared" si="277"/>
        <v>-</v>
      </c>
      <c r="BR200" s="630" t="str">
        <f t="shared" si="278"/>
        <v>-</v>
      </c>
      <c r="BS200" s="630" t="str">
        <f t="shared" si="279"/>
        <v>-</v>
      </c>
      <c r="BT200" s="630" t="str">
        <f t="shared" si="280"/>
        <v>-</v>
      </c>
      <c r="BU200" s="630" t="str">
        <f t="shared" si="281"/>
        <v>-</v>
      </c>
      <c r="BV200" s="630" t="str">
        <f t="shared" si="282"/>
        <v>-</v>
      </c>
      <c r="BW200" s="630" t="str">
        <f t="shared" si="283"/>
        <v>-</v>
      </c>
      <c r="BX200" s="630" t="str">
        <f t="shared" si="284"/>
        <v>-</v>
      </c>
      <c r="BY200" s="630" t="str">
        <f t="shared" si="285"/>
        <v>-</v>
      </c>
      <c r="BZ200" s="630" t="str">
        <f t="shared" si="286"/>
        <v>-</v>
      </c>
      <c r="CA200" s="630" t="str">
        <f t="shared" si="287"/>
        <v>-</v>
      </c>
      <c r="CB200" s="630" t="str">
        <f t="shared" si="288"/>
        <v>-</v>
      </c>
      <c r="CC200" s="630" t="str">
        <f t="shared" si="289"/>
        <v>-</v>
      </c>
      <c r="CD200" s="553"/>
      <c r="CE200" s="553"/>
      <c r="CF200" s="553"/>
      <c r="CG200" s="553"/>
      <c r="CH200" s="553"/>
      <c r="CI200" s="553"/>
      <c r="CJ200" s="553"/>
      <c r="CK200" s="553"/>
      <c r="CL200" s="553"/>
      <c r="CM200" s="553"/>
      <c r="CN200" s="553"/>
      <c r="CO200" s="553"/>
      <c r="CP200" s="553"/>
      <c r="CQ200" s="553"/>
      <c r="CR200" s="553"/>
      <c r="CS200" s="553"/>
      <c r="CT200" s="553"/>
      <c r="CU200" s="553"/>
      <c r="CV200" s="553"/>
      <c r="CW200" s="553"/>
      <c r="CX200" s="553"/>
      <c r="CY200" s="553"/>
      <c r="CZ200" s="553"/>
      <c r="DA200" s="553"/>
      <c r="DB200" s="553"/>
      <c r="DC200" s="553"/>
      <c r="DD200" s="553"/>
      <c r="DE200" s="553"/>
      <c r="DF200" s="553"/>
      <c r="DG200" s="553"/>
      <c r="DH200" s="553"/>
      <c r="DI200" s="553"/>
      <c r="DJ200" s="553"/>
      <c r="DK200" s="553"/>
      <c r="DL200" s="553"/>
      <c r="DM200" s="553"/>
      <c r="DN200" s="553"/>
      <c r="DO200" s="553"/>
      <c r="DP200" s="553"/>
      <c r="DQ200" s="553"/>
      <c r="DR200" s="553"/>
      <c r="DS200" s="553"/>
      <c r="DT200" s="553"/>
      <c r="DU200" s="553"/>
      <c r="DV200" s="553"/>
      <c r="DW200" s="553"/>
      <c r="DX200" s="553"/>
      <c r="DY200" s="553"/>
      <c r="DZ200" s="553"/>
      <c r="EA200" s="553"/>
      <c r="EB200" s="553"/>
      <c r="EC200" s="553"/>
      <c r="ED200" s="553"/>
      <c r="EE200" s="553"/>
      <c r="EF200" s="553"/>
      <c r="EG200" s="553"/>
      <c r="EH200" s="553"/>
      <c r="EI200" s="553"/>
      <c r="EJ200" s="553"/>
      <c r="EK200" s="553"/>
      <c r="EL200" s="553"/>
      <c r="EM200" s="553"/>
      <c r="EN200" s="553"/>
      <c r="EO200" s="553"/>
      <c r="EP200" s="553"/>
      <c r="EQ200" s="553"/>
      <c r="ER200" s="553"/>
      <c r="ES200" s="553"/>
      <c r="ET200" s="553"/>
      <c r="EU200" s="553"/>
      <c r="EV200" s="553"/>
      <c r="EW200" s="553"/>
      <c r="EX200" s="553"/>
      <c r="EY200" s="553"/>
      <c r="EZ200" s="553"/>
      <c r="FA200" s="553"/>
      <c r="FB200" s="553"/>
      <c r="FC200" s="553"/>
      <c r="FD200" s="553"/>
      <c r="FE200" s="553"/>
    </row>
    <row r="201" spans="1:161" x14ac:dyDescent="0.25">
      <c r="A201" t="s">
        <v>3429</v>
      </c>
      <c r="B201" t="s">
        <v>3407</v>
      </c>
      <c r="C201">
        <v>0</v>
      </c>
      <c r="D201">
        <v>0</v>
      </c>
      <c r="E201">
        <v>5</v>
      </c>
      <c r="F201">
        <v>8</v>
      </c>
      <c r="G201">
        <v>10</v>
      </c>
      <c r="H201">
        <v>6</v>
      </c>
      <c r="I201">
        <v>8</v>
      </c>
      <c r="J201">
        <v>10</v>
      </c>
      <c r="K201">
        <v>2</v>
      </c>
      <c r="L201">
        <v>1</v>
      </c>
      <c r="M201">
        <v>7</v>
      </c>
      <c r="N201">
        <v>10</v>
      </c>
      <c r="O201">
        <v>2</v>
      </c>
      <c r="P201">
        <v>2</v>
      </c>
      <c r="Q201">
        <v>5</v>
      </c>
      <c r="R201">
        <v>4</v>
      </c>
      <c r="S201">
        <v>10</v>
      </c>
      <c r="T201">
        <v>6</v>
      </c>
      <c r="U201">
        <v>1</v>
      </c>
      <c r="V201">
        <v>8</v>
      </c>
      <c r="AM201" s="6">
        <v>69</v>
      </c>
      <c r="AN201" s="91">
        <f t="shared" si="300"/>
        <v>66</v>
      </c>
      <c r="AO201" s="117" t="str">
        <f t="shared" si="300"/>
        <v>Нижний Тагил</v>
      </c>
      <c r="AP201" s="326" t="str">
        <f t="shared" si="299"/>
        <v>-</v>
      </c>
      <c r="AQ201" s="701" t="str">
        <f t="shared" si="299"/>
        <v>-</v>
      </c>
      <c r="AR201" s="701" t="str">
        <f t="shared" si="299"/>
        <v>-</v>
      </c>
      <c r="AS201" s="701" t="str">
        <f t="shared" si="299"/>
        <v>-</v>
      </c>
      <c r="AT201" s="701" t="str">
        <f t="shared" si="299"/>
        <v>-</v>
      </c>
      <c r="AU201" s="701" t="str">
        <f t="shared" si="299"/>
        <v>-</v>
      </c>
      <c r="AV201" s="701" t="str">
        <f t="shared" si="299"/>
        <v>-</v>
      </c>
      <c r="AW201" s="701" t="str">
        <f t="shared" si="299"/>
        <v>-</v>
      </c>
      <c r="AX201" s="701" t="str">
        <f t="shared" si="299"/>
        <v>-</v>
      </c>
      <c r="AY201" s="701" t="str">
        <f t="shared" si="299"/>
        <v>-</v>
      </c>
      <c r="AZ201" s="701" t="str">
        <f t="shared" si="299"/>
        <v>-</v>
      </c>
      <c r="BA201" s="701" t="str">
        <f t="shared" si="299"/>
        <v>-</v>
      </c>
      <c r="BB201" s="701" t="str">
        <f t="shared" si="299"/>
        <v>-</v>
      </c>
      <c r="BC201" s="701" t="str">
        <f t="shared" si="299"/>
        <v>-</v>
      </c>
      <c r="BD201" s="701" t="str">
        <f t="shared" si="299"/>
        <v>-</v>
      </c>
      <c r="BE201" s="701" t="str">
        <f t="shared" si="298"/>
        <v>-</v>
      </c>
      <c r="BF201" s="701" t="str">
        <f t="shared" si="292"/>
        <v>-</v>
      </c>
      <c r="BG201" s="701" t="str">
        <f t="shared" si="292"/>
        <v>-</v>
      </c>
      <c r="BH201" s="701" t="str">
        <f t="shared" si="292"/>
        <v>-</v>
      </c>
      <c r="BI201" s="701" t="str">
        <f t="shared" si="292"/>
        <v>-</v>
      </c>
      <c r="BJ201" s="630" t="str">
        <f t="shared" si="270"/>
        <v>-</v>
      </c>
      <c r="BK201" s="630" t="str">
        <f t="shared" si="271"/>
        <v>-</v>
      </c>
      <c r="BL201" s="630" t="str">
        <f t="shared" si="272"/>
        <v>-</v>
      </c>
      <c r="BM201" s="630" t="str">
        <f t="shared" si="273"/>
        <v>-</v>
      </c>
      <c r="BN201" s="630" t="str">
        <f t="shared" si="274"/>
        <v>-</v>
      </c>
      <c r="BO201" s="630" t="str">
        <f t="shared" si="275"/>
        <v>-</v>
      </c>
      <c r="BP201" s="630" t="str">
        <f t="shared" si="276"/>
        <v>-</v>
      </c>
      <c r="BQ201" s="630" t="str">
        <f t="shared" si="277"/>
        <v>-</v>
      </c>
      <c r="BR201" s="630" t="str">
        <f t="shared" si="278"/>
        <v>-</v>
      </c>
      <c r="BS201" s="630" t="str">
        <f t="shared" si="279"/>
        <v>-</v>
      </c>
      <c r="BT201" s="630" t="str">
        <f t="shared" si="280"/>
        <v>-</v>
      </c>
      <c r="BU201" s="630" t="str">
        <f t="shared" si="281"/>
        <v>-</v>
      </c>
      <c r="BV201" s="630" t="str">
        <f t="shared" si="282"/>
        <v>-</v>
      </c>
      <c r="BW201" s="630" t="str">
        <f t="shared" si="283"/>
        <v>-</v>
      </c>
      <c r="BX201" s="630" t="str">
        <f t="shared" si="284"/>
        <v>-</v>
      </c>
      <c r="BY201" s="630" t="str">
        <f t="shared" si="285"/>
        <v>-</v>
      </c>
      <c r="BZ201" s="630" t="str">
        <f t="shared" si="286"/>
        <v>-</v>
      </c>
      <c r="CA201" s="630" t="str">
        <f t="shared" si="287"/>
        <v>-</v>
      </c>
      <c r="CB201" s="630" t="str">
        <f t="shared" si="288"/>
        <v>-</v>
      </c>
      <c r="CC201" s="630" t="str">
        <f t="shared" si="289"/>
        <v>-</v>
      </c>
    </row>
    <row r="202" spans="1:161" x14ac:dyDescent="0.25">
      <c r="A202" t="s">
        <v>3430</v>
      </c>
      <c r="B202" t="s">
        <v>3409</v>
      </c>
      <c r="C202">
        <v>0</v>
      </c>
      <c r="D202">
        <v>0</v>
      </c>
      <c r="E202">
        <v>7</v>
      </c>
      <c r="F202">
        <v>8</v>
      </c>
      <c r="G202">
        <v>10</v>
      </c>
      <c r="H202">
        <v>6</v>
      </c>
      <c r="I202">
        <v>10</v>
      </c>
      <c r="J202">
        <v>4</v>
      </c>
      <c r="K202">
        <v>2</v>
      </c>
      <c r="L202">
        <v>3</v>
      </c>
      <c r="M202">
        <v>10</v>
      </c>
      <c r="N202">
        <v>2</v>
      </c>
      <c r="O202">
        <v>0</v>
      </c>
      <c r="P202">
        <v>5</v>
      </c>
      <c r="Q202">
        <v>0</v>
      </c>
      <c r="R202">
        <v>10</v>
      </c>
      <c r="S202">
        <v>10</v>
      </c>
      <c r="T202">
        <v>2</v>
      </c>
      <c r="U202">
        <v>3</v>
      </c>
      <c r="V202">
        <v>9</v>
      </c>
      <c r="AM202" s="6">
        <v>70</v>
      </c>
      <c r="AN202" s="91">
        <f t="shared" si="300"/>
        <v>67</v>
      </c>
      <c r="AO202" s="117" t="str">
        <f t="shared" si="300"/>
        <v>Сургут</v>
      </c>
      <c r="AP202" s="326" t="str">
        <f t="shared" si="299"/>
        <v>-</v>
      </c>
      <c r="AQ202" s="701" t="str">
        <f t="shared" si="299"/>
        <v>-</v>
      </c>
      <c r="AR202" s="701" t="str">
        <f t="shared" si="299"/>
        <v>-</v>
      </c>
      <c r="AS202" s="701" t="str">
        <f t="shared" si="299"/>
        <v>-</v>
      </c>
      <c r="AT202" s="701" t="str">
        <f t="shared" si="299"/>
        <v>-</v>
      </c>
      <c r="AU202" s="701" t="str">
        <f t="shared" si="299"/>
        <v>-</v>
      </c>
      <c r="AV202" s="701" t="str">
        <f t="shared" si="299"/>
        <v>-</v>
      </c>
      <c r="AW202" s="701" t="str">
        <f t="shared" si="299"/>
        <v>-</v>
      </c>
      <c r="AX202" s="701" t="str">
        <f t="shared" si="299"/>
        <v>-</v>
      </c>
      <c r="AY202" s="701" t="str">
        <f t="shared" si="299"/>
        <v>-</v>
      </c>
      <c r="AZ202" s="701" t="str">
        <f t="shared" si="299"/>
        <v>-</v>
      </c>
      <c r="BA202" s="701" t="str">
        <f t="shared" si="299"/>
        <v>-</v>
      </c>
      <c r="BB202" s="701" t="str">
        <f t="shared" si="299"/>
        <v>-</v>
      </c>
      <c r="BC202" s="701" t="str">
        <f t="shared" si="299"/>
        <v>-</v>
      </c>
      <c r="BD202" s="701" t="str">
        <f t="shared" si="299"/>
        <v>-</v>
      </c>
      <c r="BE202" s="701" t="str">
        <f t="shared" si="298"/>
        <v>-</v>
      </c>
      <c r="BF202" s="701" t="str">
        <f t="shared" si="292"/>
        <v>-</v>
      </c>
      <c r="BG202" s="701" t="str">
        <f t="shared" si="292"/>
        <v>-</v>
      </c>
      <c r="BH202" s="701" t="str">
        <f t="shared" si="292"/>
        <v>-</v>
      </c>
      <c r="BI202" s="701" t="str">
        <f t="shared" si="292"/>
        <v>-</v>
      </c>
      <c r="BJ202" s="630" t="str">
        <f t="shared" si="270"/>
        <v>-</v>
      </c>
      <c r="BK202" s="630" t="str">
        <f t="shared" si="271"/>
        <v>-</v>
      </c>
      <c r="BL202" s="630" t="str">
        <f t="shared" si="272"/>
        <v>-</v>
      </c>
      <c r="BM202" s="630" t="str">
        <f t="shared" si="273"/>
        <v>-</v>
      </c>
      <c r="BN202" s="630" t="str">
        <f t="shared" si="274"/>
        <v>-</v>
      </c>
      <c r="BO202" s="630" t="str">
        <f t="shared" si="275"/>
        <v>-</v>
      </c>
      <c r="BP202" s="630" t="str">
        <f t="shared" si="276"/>
        <v>-</v>
      </c>
      <c r="BQ202" s="630" t="str">
        <f t="shared" si="277"/>
        <v>-</v>
      </c>
      <c r="BR202" s="630" t="str">
        <f t="shared" si="278"/>
        <v>-</v>
      </c>
      <c r="BS202" s="630" t="str">
        <f t="shared" si="279"/>
        <v>-</v>
      </c>
      <c r="BT202" s="630" t="str">
        <f t="shared" si="280"/>
        <v>-</v>
      </c>
      <c r="BU202" s="630" t="str">
        <f t="shared" si="281"/>
        <v>-</v>
      </c>
      <c r="BV202" s="630" t="str">
        <f t="shared" si="282"/>
        <v>-</v>
      </c>
      <c r="BW202" s="630" t="str">
        <f t="shared" si="283"/>
        <v>-</v>
      </c>
      <c r="BX202" s="630" t="str">
        <f t="shared" si="284"/>
        <v>-</v>
      </c>
      <c r="BY202" s="630" t="str">
        <f t="shared" si="285"/>
        <v>-</v>
      </c>
      <c r="BZ202" s="630" t="str">
        <f t="shared" si="286"/>
        <v>-</v>
      </c>
      <c r="CA202" s="630" t="str">
        <f t="shared" si="287"/>
        <v>-</v>
      </c>
      <c r="CB202" s="630" t="str">
        <f t="shared" si="288"/>
        <v>-</v>
      </c>
      <c r="CC202" s="630" t="str">
        <f t="shared" si="289"/>
        <v>-</v>
      </c>
    </row>
    <row r="203" spans="1:161" x14ac:dyDescent="0.25">
      <c r="A203" t="s">
        <v>3431</v>
      </c>
      <c r="B203" t="s">
        <v>3411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AM203" s="6">
        <v>71</v>
      </c>
      <c r="AN203" s="91">
        <f t="shared" si="300"/>
        <v>68</v>
      </c>
      <c r="AO203" s="117" t="str">
        <f t="shared" si="300"/>
        <v>Новый Уренгой</v>
      </c>
      <c r="AP203" s="326" t="str">
        <f t="shared" ref="AP203:BD212" si="301" xml:space="preserve">   CHOOSE(VLOOKUP(25&amp;$AO203,$A$6:$V$30000,AP$133,0)+1,"-","+","++")</f>
        <v>-</v>
      </c>
      <c r="AQ203" s="701" t="str">
        <f t="shared" si="301"/>
        <v>-</v>
      </c>
      <c r="AR203" s="701" t="str">
        <f t="shared" si="301"/>
        <v>-</v>
      </c>
      <c r="AS203" s="701" t="str">
        <f t="shared" si="301"/>
        <v>-</v>
      </c>
      <c r="AT203" s="701" t="str">
        <f t="shared" si="301"/>
        <v>-</v>
      </c>
      <c r="AU203" s="701" t="str">
        <f t="shared" si="301"/>
        <v>-</v>
      </c>
      <c r="AV203" s="701" t="str">
        <f t="shared" si="301"/>
        <v>-</v>
      </c>
      <c r="AW203" s="701" t="str">
        <f t="shared" si="301"/>
        <v>-</v>
      </c>
      <c r="AX203" s="701" t="str">
        <f t="shared" si="301"/>
        <v>-</v>
      </c>
      <c r="AY203" s="701" t="str">
        <f t="shared" si="301"/>
        <v>-</v>
      </c>
      <c r="AZ203" s="701" t="str">
        <f t="shared" si="301"/>
        <v>-</v>
      </c>
      <c r="BA203" s="701" t="str">
        <f t="shared" si="301"/>
        <v>-</v>
      </c>
      <c r="BB203" s="701" t="str">
        <f t="shared" si="301"/>
        <v>-</v>
      </c>
      <c r="BC203" s="701" t="str">
        <f t="shared" si="301"/>
        <v>-</v>
      </c>
      <c r="BD203" s="701" t="str">
        <f t="shared" si="301"/>
        <v>-</v>
      </c>
      <c r="BE203" s="701" t="str">
        <f t="shared" si="298"/>
        <v>-</v>
      </c>
      <c r="BF203" s="701" t="str">
        <f t="shared" si="292"/>
        <v>-</v>
      </c>
      <c r="BG203" s="701" t="str">
        <f t="shared" si="292"/>
        <v>-</v>
      </c>
      <c r="BH203" s="701" t="str">
        <f t="shared" si="292"/>
        <v>-</v>
      </c>
      <c r="BI203" s="701" t="str">
        <f t="shared" si="292"/>
        <v>-</v>
      </c>
      <c r="BJ203" s="630" t="str">
        <f t="shared" si="270"/>
        <v>-</v>
      </c>
      <c r="BK203" s="630" t="str">
        <f t="shared" si="271"/>
        <v>+</v>
      </c>
      <c r="BL203" s="630" t="str">
        <f t="shared" si="272"/>
        <v>-</v>
      </c>
      <c r="BM203" s="630" t="str">
        <f t="shared" si="273"/>
        <v>-</v>
      </c>
      <c r="BN203" s="630" t="str">
        <f t="shared" si="274"/>
        <v>-</v>
      </c>
      <c r="BO203" s="630" t="str">
        <f t="shared" si="275"/>
        <v>-</v>
      </c>
      <c r="BP203" s="630" t="str">
        <f t="shared" si="276"/>
        <v>-</v>
      </c>
      <c r="BQ203" s="630" t="str">
        <f t="shared" si="277"/>
        <v>-</v>
      </c>
      <c r="BR203" s="630" t="str">
        <f t="shared" si="278"/>
        <v>-</v>
      </c>
      <c r="BS203" s="630" t="str">
        <f t="shared" si="279"/>
        <v>-</v>
      </c>
      <c r="BT203" s="630" t="str">
        <f t="shared" si="280"/>
        <v>-</v>
      </c>
      <c r="BU203" s="630" t="str">
        <f t="shared" si="281"/>
        <v>-</v>
      </c>
      <c r="BV203" s="630" t="str">
        <f t="shared" si="282"/>
        <v>-</v>
      </c>
      <c r="BW203" s="630" t="str">
        <f t="shared" si="283"/>
        <v>-</v>
      </c>
      <c r="BX203" s="630" t="str">
        <f t="shared" si="284"/>
        <v>-</v>
      </c>
      <c r="BY203" s="630" t="str">
        <f t="shared" si="285"/>
        <v>-</v>
      </c>
      <c r="BZ203" s="630" t="str">
        <f t="shared" si="286"/>
        <v>-</v>
      </c>
      <c r="CA203" s="630" t="str">
        <f t="shared" si="287"/>
        <v>-</v>
      </c>
      <c r="CB203" s="630" t="str">
        <f t="shared" si="288"/>
        <v>-</v>
      </c>
      <c r="CC203" s="630" t="str">
        <f t="shared" si="289"/>
        <v>-</v>
      </c>
    </row>
    <row r="204" spans="1:161" x14ac:dyDescent="0.25">
      <c r="AM204" s="6">
        <v>72</v>
      </c>
      <c r="AN204" s="91">
        <f t="shared" si="300"/>
        <v>69</v>
      </c>
      <c r="AO204" s="117" t="str">
        <f t="shared" si="300"/>
        <v>Ишим</v>
      </c>
      <c r="AP204" s="326" t="str">
        <f t="shared" si="301"/>
        <v>-</v>
      </c>
      <c r="AQ204" s="701" t="str">
        <f t="shared" si="301"/>
        <v>-</v>
      </c>
      <c r="AR204" s="701" t="str">
        <f t="shared" si="301"/>
        <v>-</v>
      </c>
      <c r="AS204" s="701" t="str">
        <f t="shared" si="301"/>
        <v>-</v>
      </c>
      <c r="AT204" s="701" t="str">
        <f t="shared" si="301"/>
        <v>-</v>
      </c>
      <c r="AU204" s="701" t="str">
        <f t="shared" si="301"/>
        <v>-</v>
      </c>
      <c r="AV204" s="701" t="str">
        <f t="shared" si="301"/>
        <v>-</v>
      </c>
      <c r="AW204" s="701" t="str">
        <f t="shared" si="301"/>
        <v>-</v>
      </c>
      <c r="AX204" s="701" t="str">
        <f t="shared" si="301"/>
        <v>-</v>
      </c>
      <c r="AY204" s="701" t="str">
        <f t="shared" si="301"/>
        <v>-</v>
      </c>
      <c r="AZ204" s="701" t="str">
        <f t="shared" si="301"/>
        <v>-</v>
      </c>
      <c r="BA204" s="701" t="str">
        <f t="shared" si="301"/>
        <v>-</v>
      </c>
      <c r="BB204" s="701" t="str">
        <f t="shared" si="301"/>
        <v>-</v>
      </c>
      <c r="BC204" s="701" t="str">
        <f t="shared" si="301"/>
        <v>-</v>
      </c>
      <c r="BD204" s="701" t="str">
        <f t="shared" si="301"/>
        <v>-</v>
      </c>
      <c r="BE204" s="701" t="str">
        <f t="shared" si="298"/>
        <v>-</v>
      </c>
      <c r="BF204" s="701" t="str">
        <f t="shared" si="292"/>
        <v>-</v>
      </c>
      <c r="BG204" s="701" t="str">
        <f t="shared" si="292"/>
        <v>-</v>
      </c>
      <c r="BH204" s="701" t="str">
        <f t="shared" si="292"/>
        <v>-</v>
      </c>
      <c r="BI204" s="701" t="str">
        <f t="shared" si="292"/>
        <v>-</v>
      </c>
      <c r="BJ204" s="630" t="str">
        <f t="shared" si="270"/>
        <v>-</v>
      </c>
      <c r="BK204" s="630" t="str">
        <f t="shared" si="271"/>
        <v>-</v>
      </c>
      <c r="BL204" s="630" t="str">
        <f t="shared" si="272"/>
        <v>-</v>
      </c>
      <c r="BM204" s="630" t="str">
        <f t="shared" si="273"/>
        <v>-</v>
      </c>
      <c r="BN204" s="630" t="str">
        <f t="shared" si="274"/>
        <v>-</v>
      </c>
      <c r="BO204" s="630" t="str">
        <f t="shared" si="275"/>
        <v>-</v>
      </c>
      <c r="BP204" s="630" t="str">
        <f t="shared" si="276"/>
        <v>-</v>
      </c>
      <c r="BQ204" s="630" t="str">
        <f t="shared" si="277"/>
        <v>-</v>
      </c>
      <c r="BR204" s="630" t="str">
        <f t="shared" si="278"/>
        <v>-</v>
      </c>
      <c r="BS204" s="630" t="str">
        <f t="shared" si="279"/>
        <v>-</v>
      </c>
      <c r="BT204" s="630" t="str">
        <f t="shared" si="280"/>
        <v>-</v>
      </c>
      <c r="BU204" s="630" t="str">
        <f t="shared" si="281"/>
        <v>+</v>
      </c>
      <c r="BV204" s="630" t="str">
        <f t="shared" si="282"/>
        <v>-</v>
      </c>
      <c r="BW204" s="630" t="str">
        <f t="shared" si="283"/>
        <v>-</v>
      </c>
      <c r="BX204" s="630" t="str">
        <f t="shared" si="284"/>
        <v>-</v>
      </c>
      <c r="BY204" s="630" t="str">
        <f t="shared" si="285"/>
        <v>-</v>
      </c>
      <c r="BZ204" s="630" t="str">
        <f t="shared" si="286"/>
        <v>-</v>
      </c>
      <c r="CA204" s="630" t="str">
        <f t="shared" si="287"/>
        <v>-</v>
      </c>
      <c r="CB204" s="630" t="str">
        <f t="shared" si="288"/>
        <v>-</v>
      </c>
      <c r="CC204" s="630" t="str">
        <f t="shared" si="289"/>
        <v>-</v>
      </c>
    </row>
    <row r="205" spans="1:161" x14ac:dyDescent="0.25">
      <c r="AM205" s="6">
        <v>73</v>
      </c>
      <c r="AN205" s="91">
        <f t="shared" si="300"/>
        <v>70</v>
      </c>
      <c r="AO205" s="117" t="str">
        <f t="shared" si="300"/>
        <v>Челябинск</v>
      </c>
      <c r="AP205" s="326" t="str">
        <f t="shared" si="301"/>
        <v>-</v>
      </c>
      <c r="AQ205" s="701" t="str">
        <f t="shared" si="301"/>
        <v>-</v>
      </c>
      <c r="AR205" s="701" t="str">
        <f t="shared" si="301"/>
        <v>-</v>
      </c>
      <c r="AS205" s="701" t="str">
        <f t="shared" si="301"/>
        <v>-</v>
      </c>
      <c r="AT205" s="701" t="str">
        <f t="shared" si="301"/>
        <v>-</v>
      </c>
      <c r="AU205" s="701" t="str">
        <f t="shared" si="301"/>
        <v>-</v>
      </c>
      <c r="AV205" s="701" t="str">
        <f t="shared" si="301"/>
        <v>-</v>
      </c>
      <c r="AW205" s="701" t="str">
        <f t="shared" si="301"/>
        <v>-</v>
      </c>
      <c r="AX205" s="701" t="str">
        <f t="shared" si="301"/>
        <v>-</v>
      </c>
      <c r="AY205" s="701" t="str">
        <f t="shared" si="301"/>
        <v>-</v>
      </c>
      <c r="AZ205" s="701" t="str">
        <f t="shared" si="301"/>
        <v>-</v>
      </c>
      <c r="BA205" s="701" t="str">
        <f t="shared" si="301"/>
        <v>-</v>
      </c>
      <c r="BB205" s="701" t="str">
        <f t="shared" si="301"/>
        <v>-</v>
      </c>
      <c r="BC205" s="701" t="str">
        <f t="shared" si="301"/>
        <v>-</v>
      </c>
      <c r="BD205" s="701" t="str">
        <f t="shared" si="301"/>
        <v>-</v>
      </c>
      <c r="BE205" s="701" t="str">
        <f t="shared" si="298"/>
        <v>-</v>
      </c>
      <c r="BF205" s="701" t="str">
        <f t="shared" si="292"/>
        <v>-</v>
      </c>
      <c r="BG205" s="701" t="str">
        <f t="shared" si="292"/>
        <v>-</v>
      </c>
      <c r="BH205" s="701" t="str">
        <f t="shared" si="292"/>
        <v>-</v>
      </c>
      <c r="BI205" s="701" t="str">
        <f t="shared" si="292"/>
        <v>-</v>
      </c>
      <c r="BJ205" s="630" t="str">
        <f t="shared" si="270"/>
        <v>-</v>
      </c>
      <c r="BK205" s="630" t="str">
        <f t="shared" si="271"/>
        <v>-</v>
      </c>
      <c r="BL205" s="630" t="str">
        <f t="shared" si="272"/>
        <v>-</v>
      </c>
      <c r="BM205" s="630" t="str">
        <f t="shared" si="273"/>
        <v>-</v>
      </c>
      <c r="BN205" s="630" t="str">
        <f t="shared" si="274"/>
        <v>-</v>
      </c>
      <c r="BO205" s="630" t="str">
        <f t="shared" si="275"/>
        <v>-</v>
      </c>
      <c r="BP205" s="630" t="str">
        <f t="shared" si="276"/>
        <v>-</v>
      </c>
      <c r="BQ205" s="630" t="str">
        <f t="shared" si="277"/>
        <v>-</v>
      </c>
      <c r="BR205" s="630" t="str">
        <f t="shared" si="278"/>
        <v>-</v>
      </c>
      <c r="BS205" s="630" t="str">
        <f t="shared" si="279"/>
        <v>-</v>
      </c>
      <c r="BT205" s="630" t="str">
        <f t="shared" si="280"/>
        <v>-</v>
      </c>
      <c r="BU205" s="630" t="str">
        <f t="shared" si="281"/>
        <v>-</v>
      </c>
      <c r="BV205" s="630" t="str">
        <f t="shared" si="282"/>
        <v>-</v>
      </c>
      <c r="BW205" s="630" t="str">
        <f t="shared" si="283"/>
        <v>-</v>
      </c>
      <c r="BX205" s="630" t="str">
        <f t="shared" si="284"/>
        <v>-</v>
      </c>
      <c r="BY205" s="630" t="str">
        <f t="shared" si="285"/>
        <v>-</v>
      </c>
      <c r="BZ205" s="630" t="str">
        <f t="shared" si="286"/>
        <v>-</v>
      </c>
      <c r="CA205" s="630" t="str">
        <f t="shared" si="287"/>
        <v>-</v>
      </c>
      <c r="CB205" s="630" t="str">
        <f t="shared" si="288"/>
        <v>-</v>
      </c>
      <c r="CC205" s="630" t="str">
        <f t="shared" si="289"/>
        <v>-</v>
      </c>
    </row>
    <row r="206" spans="1:161" x14ac:dyDescent="0.25">
      <c r="AM206" s="6">
        <v>74</v>
      </c>
      <c r="AN206" s="91">
        <f t="shared" si="300"/>
        <v>71</v>
      </c>
      <c r="AO206" s="117" t="str">
        <f t="shared" si="300"/>
        <v>Златоуст</v>
      </c>
      <c r="AP206" s="326" t="str">
        <f t="shared" si="301"/>
        <v>-</v>
      </c>
      <c r="AQ206" s="701" t="str">
        <f t="shared" si="301"/>
        <v>-</v>
      </c>
      <c r="AR206" s="701" t="str">
        <f t="shared" si="301"/>
        <v>-</v>
      </c>
      <c r="AS206" s="701" t="str">
        <f t="shared" si="301"/>
        <v>-</v>
      </c>
      <c r="AT206" s="701" t="str">
        <f t="shared" si="301"/>
        <v>-</v>
      </c>
      <c r="AU206" s="701" t="str">
        <f t="shared" si="301"/>
        <v>-</v>
      </c>
      <c r="AV206" s="701" t="str">
        <f t="shared" si="301"/>
        <v>-</v>
      </c>
      <c r="AW206" s="701" t="str">
        <f t="shared" si="301"/>
        <v>-</v>
      </c>
      <c r="AX206" s="701" t="str">
        <f t="shared" si="301"/>
        <v>-</v>
      </c>
      <c r="AY206" s="701" t="str">
        <f t="shared" si="301"/>
        <v>-</v>
      </c>
      <c r="AZ206" s="701" t="str">
        <f t="shared" si="301"/>
        <v>-</v>
      </c>
      <c r="BA206" s="701" t="str">
        <f t="shared" si="301"/>
        <v>-</v>
      </c>
      <c r="BB206" s="701" t="str">
        <f t="shared" si="301"/>
        <v>-</v>
      </c>
      <c r="BC206" s="701" t="str">
        <f t="shared" si="301"/>
        <v>-</v>
      </c>
      <c r="BD206" s="701" t="str">
        <f t="shared" si="301"/>
        <v>-</v>
      </c>
      <c r="BE206" s="701" t="str">
        <f t="shared" si="298"/>
        <v>-</v>
      </c>
      <c r="BF206" s="701" t="str">
        <f t="shared" si="292"/>
        <v>-</v>
      </c>
      <c r="BG206" s="701" t="str">
        <f t="shared" si="292"/>
        <v>-</v>
      </c>
      <c r="BH206" s="701" t="str">
        <f t="shared" si="292"/>
        <v>-</v>
      </c>
      <c r="BI206" s="701" t="str">
        <f t="shared" si="292"/>
        <v>-</v>
      </c>
      <c r="BJ206" s="630" t="str">
        <f t="shared" si="270"/>
        <v>-</v>
      </c>
      <c r="BK206" s="630" t="str">
        <f t="shared" si="271"/>
        <v>-</v>
      </c>
      <c r="BL206" s="630" t="str">
        <f t="shared" si="272"/>
        <v>-</v>
      </c>
      <c r="BM206" s="630" t="str">
        <f t="shared" si="273"/>
        <v>-</v>
      </c>
      <c r="BN206" s="630" t="str">
        <f t="shared" si="274"/>
        <v>-</v>
      </c>
      <c r="BO206" s="630" t="str">
        <f t="shared" si="275"/>
        <v>-</v>
      </c>
      <c r="BP206" s="630" t="str">
        <f t="shared" si="276"/>
        <v>-</v>
      </c>
      <c r="BQ206" s="630" t="str">
        <f t="shared" si="277"/>
        <v>-</v>
      </c>
      <c r="BR206" s="630" t="str">
        <f t="shared" si="278"/>
        <v>-</v>
      </c>
      <c r="BS206" s="630" t="str">
        <f t="shared" si="279"/>
        <v>+</v>
      </c>
      <c r="BT206" s="630" t="str">
        <f t="shared" si="280"/>
        <v>-</v>
      </c>
      <c r="BU206" s="630" t="str">
        <f t="shared" si="281"/>
        <v>+</v>
      </c>
      <c r="BV206" s="630" t="str">
        <f t="shared" si="282"/>
        <v>-</v>
      </c>
      <c r="BW206" s="630" t="str">
        <f t="shared" si="283"/>
        <v>-</v>
      </c>
      <c r="BX206" s="630" t="str">
        <f t="shared" si="284"/>
        <v>-</v>
      </c>
      <c r="BY206" s="630" t="str">
        <f t="shared" si="285"/>
        <v>-</v>
      </c>
      <c r="BZ206" s="630" t="str">
        <f t="shared" si="286"/>
        <v>-</v>
      </c>
      <c r="CA206" s="630" t="str">
        <f t="shared" si="287"/>
        <v>-</v>
      </c>
      <c r="CB206" s="630" t="str">
        <f t="shared" si="288"/>
        <v>-</v>
      </c>
      <c r="CC206" s="630" t="str">
        <f t="shared" si="289"/>
        <v>-</v>
      </c>
    </row>
    <row r="207" spans="1:161" x14ac:dyDescent="0.25">
      <c r="AM207" s="6">
        <v>75</v>
      </c>
      <c r="AN207" s="91">
        <f t="shared" si="300"/>
        <v>72</v>
      </c>
      <c r="AO207" s="117" t="str">
        <f t="shared" si="300"/>
        <v>Курган</v>
      </c>
      <c r="AP207" s="326" t="str">
        <f t="shared" si="301"/>
        <v>-</v>
      </c>
      <c r="AQ207" s="701" t="str">
        <f t="shared" si="301"/>
        <v>-</v>
      </c>
      <c r="AR207" s="701" t="str">
        <f t="shared" si="301"/>
        <v>-</v>
      </c>
      <c r="AS207" s="701" t="str">
        <f t="shared" si="301"/>
        <v>-</v>
      </c>
      <c r="AT207" s="701" t="str">
        <f t="shared" si="301"/>
        <v>-</v>
      </c>
      <c r="AU207" s="701" t="str">
        <f t="shared" si="301"/>
        <v>-</v>
      </c>
      <c r="AV207" s="701" t="str">
        <f t="shared" si="301"/>
        <v>-</v>
      </c>
      <c r="AW207" s="701" t="str">
        <f t="shared" si="301"/>
        <v>-</v>
      </c>
      <c r="AX207" s="701" t="str">
        <f t="shared" si="301"/>
        <v>-</v>
      </c>
      <c r="AY207" s="701" t="str">
        <f t="shared" si="301"/>
        <v>-</v>
      </c>
      <c r="AZ207" s="701" t="str">
        <f t="shared" si="301"/>
        <v>-</v>
      </c>
      <c r="BA207" s="701" t="str">
        <f t="shared" si="301"/>
        <v>-</v>
      </c>
      <c r="BB207" s="701" t="str">
        <f t="shared" si="301"/>
        <v>-</v>
      </c>
      <c r="BC207" s="701" t="str">
        <f t="shared" si="301"/>
        <v>-</v>
      </c>
      <c r="BD207" s="701" t="str">
        <f t="shared" si="301"/>
        <v>-</v>
      </c>
      <c r="BE207" s="701" t="str">
        <f t="shared" si="298"/>
        <v>-</v>
      </c>
      <c r="BF207" s="701" t="str">
        <f t="shared" si="292"/>
        <v>-</v>
      </c>
      <c r="BG207" s="701" t="str">
        <f t="shared" si="292"/>
        <v>-</v>
      </c>
      <c r="BH207" s="701" t="str">
        <f t="shared" si="292"/>
        <v>-</v>
      </c>
      <c r="BI207" s="701" t="str">
        <f t="shared" si="292"/>
        <v>-</v>
      </c>
      <c r="BJ207" s="630" t="str">
        <f t="shared" si="270"/>
        <v>-</v>
      </c>
      <c r="BK207" s="630" t="str">
        <f t="shared" si="271"/>
        <v>-</v>
      </c>
      <c r="BL207" s="630" t="str">
        <f t="shared" si="272"/>
        <v>-</v>
      </c>
      <c r="BM207" s="630" t="str">
        <f t="shared" si="273"/>
        <v>-</v>
      </c>
      <c r="BN207" s="630" t="str">
        <f t="shared" si="274"/>
        <v>-</v>
      </c>
      <c r="BO207" s="630" t="str">
        <f t="shared" si="275"/>
        <v>-</v>
      </c>
      <c r="BP207" s="630" t="str">
        <f t="shared" si="276"/>
        <v>-</v>
      </c>
      <c r="BQ207" s="630" t="str">
        <f t="shared" si="277"/>
        <v>-</v>
      </c>
      <c r="BR207" s="630" t="str">
        <f t="shared" si="278"/>
        <v>-</v>
      </c>
      <c r="BS207" s="630" t="str">
        <f t="shared" si="279"/>
        <v>-</v>
      </c>
      <c r="BT207" s="630" t="str">
        <f t="shared" si="280"/>
        <v>-</v>
      </c>
      <c r="BU207" s="630" t="str">
        <f t="shared" si="281"/>
        <v>+</v>
      </c>
      <c r="BV207" s="630" t="str">
        <f t="shared" si="282"/>
        <v>-</v>
      </c>
      <c r="BW207" s="630" t="str">
        <f t="shared" si="283"/>
        <v>-</v>
      </c>
      <c r="BX207" s="630" t="str">
        <f t="shared" si="284"/>
        <v>-</v>
      </c>
      <c r="BY207" s="630" t="str">
        <f t="shared" si="285"/>
        <v>-</v>
      </c>
      <c r="BZ207" s="630" t="str">
        <f t="shared" si="286"/>
        <v>-</v>
      </c>
      <c r="CA207" s="630" t="str">
        <f t="shared" si="287"/>
        <v>-</v>
      </c>
      <c r="CB207" s="630" t="str">
        <f t="shared" si="288"/>
        <v>-</v>
      </c>
      <c r="CC207" s="630" t="str">
        <f t="shared" si="289"/>
        <v>-</v>
      </c>
    </row>
    <row r="208" spans="1:161" x14ac:dyDescent="0.25">
      <c r="AM208" s="6">
        <v>76</v>
      </c>
      <c r="AN208" s="91">
        <f t="shared" si="300"/>
        <v>73</v>
      </c>
      <c r="AO208" s="117" t="str">
        <f t="shared" si="300"/>
        <v>Петропавловск</v>
      </c>
      <c r="AP208" s="326" t="str">
        <f t="shared" si="301"/>
        <v>-</v>
      </c>
      <c r="AQ208" s="701" t="str">
        <f t="shared" si="301"/>
        <v>-</v>
      </c>
      <c r="AR208" s="701" t="str">
        <f t="shared" si="301"/>
        <v>-</v>
      </c>
      <c r="AS208" s="701" t="str">
        <f t="shared" si="301"/>
        <v>-</v>
      </c>
      <c r="AT208" s="701" t="str">
        <f t="shared" si="301"/>
        <v>-</v>
      </c>
      <c r="AU208" s="701" t="str">
        <f t="shared" si="301"/>
        <v>-</v>
      </c>
      <c r="AV208" s="701" t="str">
        <f t="shared" si="301"/>
        <v>-</v>
      </c>
      <c r="AW208" s="701" t="str">
        <f t="shared" si="301"/>
        <v>-</v>
      </c>
      <c r="AX208" s="701" t="str">
        <f t="shared" si="301"/>
        <v>-</v>
      </c>
      <c r="AY208" s="701" t="str">
        <f t="shared" si="301"/>
        <v>-</v>
      </c>
      <c r="AZ208" s="701" t="str">
        <f t="shared" si="301"/>
        <v>-</v>
      </c>
      <c r="BA208" s="701" t="str">
        <f t="shared" si="301"/>
        <v>-</v>
      </c>
      <c r="BB208" s="701" t="str">
        <f t="shared" si="301"/>
        <v>-</v>
      </c>
      <c r="BC208" s="701" t="str">
        <f t="shared" si="301"/>
        <v>-</v>
      </c>
      <c r="BD208" s="701" t="str">
        <f t="shared" si="301"/>
        <v>-</v>
      </c>
      <c r="BE208" s="701" t="str">
        <f t="shared" si="298"/>
        <v>-</v>
      </c>
      <c r="BF208" s="701" t="str">
        <f t="shared" si="292"/>
        <v>-</v>
      </c>
      <c r="BG208" s="701" t="str">
        <f t="shared" si="292"/>
        <v>-</v>
      </c>
      <c r="BH208" s="701" t="str">
        <f t="shared" si="292"/>
        <v>-</v>
      </c>
      <c r="BI208" s="701" t="str">
        <f t="shared" si="292"/>
        <v>-</v>
      </c>
      <c r="BJ208" s="630" t="str">
        <f t="shared" si="270"/>
        <v>-</v>
      </c>
      <c r="BK208" s="630" t="str">
        <f t="shared" si="271"/>
        <v>-</v>
      </c>
      <c r="BL208" s="630" t="str">
        <f t="shared" si="272"/>
        <v>-</v>
      </c>
      <c r="BM208" s="630" t="str">
        <f t="shared" si="273"/>
        <v>-</v>
      </c>
      <c r="BN208" s="630" t="str">
        <f t="shared" si="274"/>
        <v>-</v>
      </c>
      <c r="BO208" s="630" t="str">
        <f t="shared" si="275"/>
        <v>-</v>
      </c>
      <c r="BP208" s="630" t="str">
        <f t="shared" si="276"/>
        <v>-</v>
      </c>
      <c r="BQ208" s="630" t="str">
        <f t="shared" si="277"/>
        <v>-</v>
      </c>
      <c r="BR208" s="630" t="str">
        <f t="shared" si="278"/>
        <v>-</v>
      </c>
      <c r="BS208" s="630" t="str">
        <f t="shared" si="279"/>
        <v>-</v>
      </c>
      <c r="BT208" s="630" t="str">
        <f t="shared" si="280"/>
        <v>-</v>
      </c>
      <c r="BU208" s="630" t="str">
        <f t="shared" si="281"/>
        <v>-</v>
      </c>
      <c r="BV208" s="630" t="str">
        <f t="shared" si="282"/>
        <v>-</v>
      </c>
      <c r="BW208" s="630" t="str">
        <f t="shared" si="283"/>
        <v>+</v>
      </c>
      <c r="BX208" s="630" t="str">
        <f t="shared" si="284"/>
        <v>-</v>
      </c>
      <c r="BY208" s="630" t="str">
        <f t="shared" si="285"/>
        <v>-</v>
      </c>
      <c r="BZ208" s="630" t="str">
        <f t="shared" si="286"/>
        <v>-</v>
      </c>
      <c r="CA208" s="630" t="str">
        <f t="shared" si="287"/>
        <v>-</v>
      </c>
      <c r="CB208" s="630" t="str">
        <f t="shared" si="288"/>
        <v>-</v>
      </c>
      <c r="CC208" s="630" t="str">
        <f t="shared" si="289"/>
        <v>-</v>
      </c>
    </row>
    <row r="209" spans="1:208" x14ac:dyDescent="0.25">
      <c r="AM209" s="6">
        <v>77</v>
      </c>
      <c r="AN209" s="91">
        <f t="shared" si="300"/>
        <v>74</v>
      </c>
      <c r="AO209" s="117" t="str">
        <f t="shared" si="300"/>
        <v>Оренбург</v>
      </c>
      <c r="AP209" s="326" t="str">
        <f t="shared" si="301"/>
        <v>-</v>
      </c>
      <c r="AQ209" s="701" t="str">
        <f t="shared" si="301"/>
        <v>-</v>
      </c>
      <c r="AR209" s="701" t="str">
        <f t="shared" si="301"/>
        <v>-</v>
      </c>
      <c r="AS209" s="701" t="str">
        <f t="shared" si="301"/>
        <v>-</v>
      </c>
      <c r="AT209" s="701" t="str">
        <f t="shared" si="301"/>
        <v>-</v>
      </c>
      <c r="AU209" s="701" t="str">
        <f t="shared" si="301"/>
        <v>-</v>
      </c>
      <c r="AV209" s="701" t="str">
        <f t="shared" si="301"/>
        <v>-</v>
      </c>
      <c r="AW209" s="701" t="str">
        <f t="shared" si="301"/>
        <v>-</v>
      </c>
      <c r="AX209" s="701" t="str">
        <f t="shared" si="301"/>
        <v>-</v>
      </c>
      <c r="AY209" s="701" t="str">
        <f t="shared" si="301"/>
        <v>-</v>
      </c>
      <c r="AZ209" s="701" t="str">
        <f t="shared" si="301"/>
        <v>-</v>
      </c>
      <c r="BA209" s="701" t="str">
        <f t="shared" si="301"/>
        <v>-</v>
      </c>
      <c r="BB209" s="701" t="str">
        <f t="shared" si="301"/>
        <v>-</v>
      </c>
      <c r="BC209" s="701" t="str">
        <f t="shared" si="301"/>
        <v>-</v>
      </c>
      <c r="BD209" s="701" t="str">
        <f t="shared" si="301"/>
        <v>-</v>
      </c>
      <c r="BE209" s="701" t="str">
        <f t="shared" si="298"/>
        <v>-</v>
      </c>
      <c r="BF209" s="701" t="str">
        <f t="shared" si="292"/>
        <v>-</v>
      </c>
      <c r="BG209" s="701" t="str">
        <f t="shared" si="292"/>
        <v>-</v>
      </c>
      <c r="BH209" s="701" t="str">
        <f t="shared" si="292"/>
        <v>-</v>
      </c>
      <c r="BI209" s="701" t="str">
        <f t="shared" si="292"/>
        <v>-</v>
      </c>
      <c r="BJ209" s="630" t="str">
        <f t="shared" si="270"/>
        <v>-</v>
      </c>
      <c r="BK209" s="630" t="str">
        <f t="shared" si="271"/>
        <v>+</v>
      </c>
      <c r="BL209" s="630" t="str">
        <f t="shared" si="272"/>
        <v>-</v>
      </c>
      <c r="BM209" s="630" t="str">
        <f t="shared" si="273"/>
        <v>-</v>
      </c>
      <c r="BN209" s="630" t="str">
        <f t="shared" si="274"/>
        <v>-</v>
      </c>
      <c r="BO209" s="630" t="str">
        <f t="shared" si="275"/>
        <v>-</v>
      </c>
      <c r="BP209" s="630" t="str">
        <f t="shared" si="276"/>
        <v>-</v>
      </c>
      <c r="BQ209" s="630" t="str">
        <f t="shared" si="277"/>
        <v>-</v>
      </c>
      <c r="BR209" s="630" t="str">
        <f t="shared" si="278"/>
        <v>-</v>
      </c>
      <c r="BS209" s="630" t="str">
        <f t="shared" si="279"/>
        <v>-</v>
      </c>
      <c r="BT209" s="630" t="str">
        <f t="shared" si="280"/>
        <v>-</v>
      </c>
      <c r="BU209" s="630" t="str">
        <f t="shared" si="281"/>
        <v>+</v>
      </c>
      <c r="BV209" s="630" t="str">
        <f t="shared" si="282"/>
        <v>-</v>
      </c>
      <c r="BW209" s="630" t="str">
        <f t="shared" si="283"/>
        <v>-</v>
      </c>
      <c r="BX209" s="630" t="str">
        <f t="shared" si="284"/>
        <v>-</v>
      </c>
      <c r="BY209" s="630" t="str">
        <f t="shared" si="285"/>
        <v>-</v>
      </c>
      <c r="BZ209" s="630" t="str">
        <f t="shared" si="286"/>
        <v>-</v>
      </c>
      <c r="CA209" s="630" t="str">
        <f t="shared" si="287"/>
        <v>-</v>
      </c>
      <c r="CB209" s="630" t="str">
        <f t="shared" si="288"/>
        <v>-</v>
      </c>
      <c r="CC209" s="630" t="str">
        <f t="shared" si="289"/>
        <v>-</v>
      </c>
    </row>
    <row r="210" spans="1:208" x14ac:dyDescent="0.25">
      <c r="AM210" s="6">
        <v>78</v>
      </c>
      <c r="AN210" s="91">
        <f t="shared" si="300"/>
        <v>75</v>
      </c>
      <c r="AO210" s="117" t="str">
        <f t="shared" si="300"/>
        <v>Орск</v>
      </c>
      <c r="AP210" s="326" t="str">
        <f t="shared" si="301"/>
        <v>-</v>
      </c>
      <c r="AQ210" s="701" t="str">
        <f t="shared" si="301"/>
        <v>-</v>
      </c>
      <c r="AR210" s="701" t="str">
        <f t="shared" si="301"/>
        <v>-</v>
      </c>
      <c r="AS210" s="701" t="str">
        <f t="shared" si="301"/>
        <v>-</v>
      </c>
      <c r="AT210" s="701" t="str">
        <f t="shared" si="301"/>
        <v>-</v>
      </c>
      <c r="AU210" s="701" t="str">
        <f t="shared" si="301"/>
        <v>-</v>
      </c>
      <c r="AV210" s="701" t="str">
        <f t="shared" si="301"/>
        <v>-</v>
      </c>
      <c r="AW210" s="701" t="str">
        <f t="shared" si="301"/>
        <v>-</v>
      </c>
      <c r="AX210" s="701" t="str">
        <f t="shared" si="301"/>
        <v>-</v>
      </c>
      <c r="AY210" s="701" t="str">
        <f t="shared" si="301"/>
        <v>-</v>
      </c>
      <c r="AZ210" s="701" t="str">
        <f t="shared" si="301"/>
        <v>-</v>
      </c>
      <c r="BA210" s="701" t="str">
        <f t="shared" si="301"/>
        <v>-</v>
      </c>
      <c r="BB210" s="701" t="str">
        <f t="shared" si="301"/>
        <v>-</v>
      </c>
      <c r="BC210" s="701" t="str">
        <f t="shared" si="301"/>
        <v>-</v>
      </c>
      <c r="BD210" s="701" t="str">
        <f t="shared" si="301"/>
        <v>-</v>
      </c>
      <c r="BE210" s="701" t="str">
        <f t="shared" si="298"/>
        <v>-</v>
      </c>
      <c r="BF210" s="701" t="str">
        <f t="shared" si="292"/>
        <v>-</v>
      </c>
      <c r="BG210" s="701" t="str">
        <f t="shared" si="292"/>
        <v>-</v>
      </c>
      <c r="BH210" s="701" t="str">
        <f t="shared" si="292"/>
        <v>-</v>
      </c>
      <c r="BI210" s="701" t="str">
        <f t="shared" si="292"/>
        <v>-</v>
      </c>
      <c r="BJ210" s="630" t="str">
        <f t="shared" si="270"/>
        <v>-</v>
      </c>
      <c r="BK210" s="630" t="str">
        <f t="shared" si="271"/>
        <v>+</v>
      </c>
      <c r="BL210" s="630" t="str">
        <f t="shared" si="272"/>
        <v>-</v>
      </c>
      <c r="BM210" s="630" t="str">
        <f t="shared" si="273"/>
        <v>-</v>
      </c>
      <c r="BN210" s="630" t="str">
        <f t="shared" si="274"/>
        <v>-</v>
      </c>
      <c r="BO210" s="630" t="str">
        <f t="shared" si="275"/>
        <v>-</v>
      </c>
      <c r="BP210" s="630" t="str">
        <f t="shared" si="276"/>
        <v>-</v>
      </c>
      <c r="BQ210" s="630" t="str">
        <f t="shared" si="277"/>
        <v>-</v>
      </c>
      <c r="BR210" s="630" t="str">
        <f t="shared" si="278"/>
        <v>-</v>
      </c>
      <c r="BS210" s="630" t="str">
        <f t="shared" si="279"/>
        <v>-</v>
      </c>
      <c r="BT210" s="630" t="str">
        <f t="shared" si="280"/>
        <v>-</v>
      </c>
      <c r="BU210" s="630" t="str">
        <f t="shared" si="281"/>
        <v>-</v>
      </c>
      <c r="BV210" s="630" t="str">
        <f t="shared" si="282"/>
        <v>-</v>
      </c>
      <c r="BW210" s="630" t="str">
        <f t="shared" si="283"/>
        <v>-</v>
      </c>
      <c r="BX210" s="630" t="str">
        <f t="shared" si="284"/>
        <v>-</v>
      </c>
      <c r="BY210" s="630" t="str">
        <f t="shared" si="285"/>
        <v>-</v>
      </c>
      <c r="BZ210" s="630" t="str">
        <f t="shared" si="286"/>
        <v>-</v>
      </c>
      <c r="CA210" s="630" t="str">
        <f t="shared" si="287"/>
        <v>-</v>
      </c>
      <c r="CB210" s="630" t="str">
        <f t="shared" si="288"/>
        <v>-</v>
      </c>
      <c r="CC210" s="630" t="str">
        <f t="shared" si="289"/>
        <v>-</v>
      </c>
    </row>
    <row r="211" spans="1:208" x14ac:dyDescent="0.25">
      <c r="AM211" s="6">
        <v>79</v>
      </c>
      <c r="AN211" s="91">
        <f t="shared" si="300"/>
        <v>76</v>
      </c>
      <c r="AO211" s="117" t="str">
        <f t="shared" si="300"/>
        <v>Бердяуш</v>
      </c>
      <c r="AP211" s="326" t="str">
        <f t="shared" si="301"/>
        <v>-</v>
      </c>
      <c r="AQ211" s="701" t="str">
        <f t="shared" si="301"/>
        <v>-</v>
      </c>
      <c r="AR211" s="701" t="str">
        <f t="shared" si="301"/>
        <v>-</v>
      </c>
      <c r="AS211" s="701" t="str">
        <f t="shared" si="301"/>
        <v>-</v>
      </c>
      <c r="AT211" s="701" t="str">
        <f t="shared" si="301"/>
        <v>-</v>
      </c>
      <c r="AU211" s="701" t="str">
        <f t="shared" si="301"/>
        <v>-</v>
      </c>
      <c r="AV211" s="701" t="str">
        <f t="shared" si="301"/>
        <v>-</v>
      </c>
      <c r="AW211" s="701" t="str">
        <f t="shared" si="301"/>
        <v>-</v>
      </c>
      <c r="AX211" s="701" t="str">
        <f t="shared" si="301"/>
        <v>-</v>
      </c>
      <c r="AY211" s="701" t="str">
        <f t="shared" si="301"/>
        <v>-</v>
      </c>
      <c r="AZ211" s="701" t="str">
        <f t="shared" si="301"/>
        <v>-</v>
      </c>
      <c r="BA211" s="701" t="str">
        <f t="shared" si="301"/>
        <v>-</v>
      </c>
      <c r="BB211" s="701" t="str">
        <f t="shared" si="301"/>
        <v>-</v>
      </c>
      <c r="BC211" s="701" t="str">
        <f t="shared" si="301"/>
        <v>-</v>
      </c>
      <c r="BD211" s="701" t="str">
        <f t="shared" si="301"/>
        <v>-</v>
      </c>
      <c r="BE211" s="701" t="str">
        <f t="shared" si="298"/>
        <v>-</v>
      </c>
      <c r="BF211" s="701" t="str">
        <f t="shared" si="292"/>
        <v>-</v>
      </c>
      <c r="BG211" s="701" t="str">
        <f t="shared" si="292"/>
        <v>-</v>
      </c>
      <c r="BH211" s="701" t="str">
        <f t="shared" si="292"/>
        <v>-</v>
      </c>
      <c r="BI211" s="701" t="str">
        <f t="shared" si="292"/>
        <v>-</v>
      </c>
      <c r="BJ211" s="630" t="str">
        <f t="shared" si="270"/>
        <v>-</v>
      </c>
      <c r="BK211" s="630" t="str">
        <f t="shared" si="271"/>
        <v>-</v>
      </c>
      <c r="BL211" s="630" t="str">
        <f t="shared" si="272"/>
        <v>-</v>
      </c>
      <c r="BM211" s="630" t="str">
        <f t="shared" si="273"/>
        <v>-</v>
      </c>
      <c r="BN211" s="630" t="str">
        <f t="shared" si="274"/>
        <v>-</v>
      </c>
      <c r="BO211" s="630" t="str">
        <f t="shared" si="275"/>
        <v>-</v>
      </c>
      <c r="BP211" s="630" t="str">
        <f t="shared" si="276"/>
        <v>-</v>
      </c>
      <c r="BQ211" s="630" t="str">
        <f t="shared" si="277"/>
        <v>-</v>
      </c>
      <c r="BR211" s="630" t="str">
        <f t="shared" si="278"/>
        <v>-</v>
      </c>
      <c r="BS211" s="630" t="str">
        <f t="shared" si="279"/>
        <v>-</v>
      </c>
      <c r="BT211" s="630" t="str">
        <f t="shared" si="280"/>
        <v>-</v>
      </c>
      <c r="BU211" s="630" t="str">
        <f t="shared" si="281"/>
        <v>-</v>
      </c>
      <c r="BV211" s="630" t="str">
        <f t="shared" si="282"/>
        <v>-</v>
      </c>
      <c r="BW211" s="630" t="str">
        <f t="shared" si="283"/>
        <v>-</v>
      </c>
      <c r="BX211" s="630" t="str">
        <f t="shared" si="284"/>
        <v>-</v>
      </c>
      <c r="BY211" s="630" t="str">
        <f t="shared" si="285"/>
        <v>-</v>
      </c>
      <c r="BZ211" s="630" t="str">
        <f t="shared" si="286"/>
        <v>-</v>
      </c>
      <c r="CA211" s="630" t="str">
        <f t="shared" si="287"/>
        <v>-</v>
      </c>
      <c r="CB211" s="630" t="str">
        <f t="shared" si="288"/>
        <v>-</v>
      </c>
      <c r="CC211" s="630" t="str">
        <f t="shared" si="289"/>
        <v>-</v>
      </c>
    </row>
    <row r="212" spans="1:208" ht="13.8" thickBot="1" x14ac:dyDescent="0.3">
      <c r="AM212" s="6">
        <v>80</v>
      </c>
      <c r="AN212" s="1149">
        <f t="shared" si="300"/>
        <v>77</v>
      </c>
      <c r="AO212" s="1105" t="str">
        <f t="shared" si="300"/>
        <v>Карталы I</v>
      </c>
      <c r="AP212" s="1150" t="str">
        <f t="shared" si="301"/>
        <v>-</v>
      </c>
      <c r="AQ212" s="1151" t="str">
        <f t="shared" si="301"/>
        <v>-</v>
      </c>
      <c r="AR212" s="1151" t="str">
        <f t="shared" si="301"/>
        <v>-</v>
      </c>
      <c r="AS212" s="1151" t="str">
        <f t="shared" si="301"/>
        <v>-</v>
      </c>
      <c r="AT212" s="1151" t="str">
        <f t="shared" si="301"/>
        <v>-</v>
      </c>
      <c r="AU212" s="1151" t="str">
        <f t="shared" si="301"/>
        <v>-</v>
      </c>
      <c r="AV212" s="1151" t="str">
        <f t="shared" si="301"/>
        <v>-</v>
      </c>
      <c r="AW212" s="1151" t="str">
        <f t="shared" si="301"/>
        <v>-</v>
      </c>
      <c r="AX212" s="1151" t="str">
        <f t="shared" si="301"/>
        <v>-</v>
      </c>
      <c r="AY212" s="1151" t="str">
        <f t="shared" si="301"/>
        <v>-</v>
      </c>
      <c r="AZ212" s="1151" t="str">
        <f t="shared" si="301"/>
        <v>-</v>
      </c>
      <c r="BA212" s="1151" t="str">
        <f t="shared" si="301"/>
        <v>-</v>
      </c>
      <c r="BB212" s="1151" t="str">
        <f t="shared" si="301"/>
        <v>-</v>
      </c>
      <c r="BC212" s="1151" t="str">
        <f t="shared" si="301"/>
        <v>-</v>
      </c>
      <c r="BD212" s="1151" t="str">
        <f t="shared" si="301"/>
        <v>-</v>
      </c>
      <c r="BE212" s="1151" t="str">
        <f t="shared" si="298"/>
        <v>-</v>
      </c>
      <c r="BF212" s="1151" t="str">
        <f t="shared" si="292"/>
        <v>-</v>
      </c>
      <c r="BG212" s="1151" t="str">
        <f t="shared" si="292"/>
        <v>-</v>
      </c>
      <c r="BH212" s="1151" t="str">
        <f t="shared" si="292"/>
        <v>-</v>
      </c>
      <c r="BI212" s="1151" t="str">
        <f t="shared" si="292"/>
        <v>-</v>
      </c>
      <c r="BJ212" s="1152" t="str">
        <f t="shared" si="270"/>
        <v>-</v>
      </c>
      <c r="BK212" s="1152" t="str">
        <f t="shared" si="271"/>
        <v>-</v>
      </c>
      <c r="BL212" s="1152" t="str">
        <f t="shared" si="272"/>
        <v>-</v>
      </c>
      <c r="BM212" s="1152" t="str">
        <f t="shared" si="273"/>
        <v>-</v>
      </c>
      <c r="BN212" s="1152" t="str">
        <f t="shared" si="274"/>
        <v>-</v>
      </c>
      <c r="BO212" s="1152" t="str">
        <f t="shared" si="275"/>
        <v>-</v>
      </c>
      <c r="BP212" s="1152" t="str">
        <f t="shared" si="276"/>
        <v>-</v>
      </c>
      <c r="BQ212" s="1152" t="str">
        <f t="shared" si="277"/>
        <v>-</v>
      </c>
      <c r="BR212" s="1152" t="str">
        <f t="shared" si="278"/>
        <v>-</v>
      </c>
      <c r="BS212" s="1152" t="str">
        <f t="shared" si="279"/>
        <v>-</v>
      </c>
      <c r="BT212" s="1152" t="str">
        <f t="shared" si="280"/>
        <v>-</v>
      </c>
      <c r="BU212" s="1152" t="str">
        <f t="shared" si="281"/>
        <v>-</v>
      </c>
      <c r="BV212" s="1152" t="str">
        <f t="shared" si="282"/>
        <v>-</v>
      </c>
      <c r="BW212" s="1152" t="str">
        <f t="shared" si="283"/>
        <v>-</v>
      </c>
      <c r="BX212" s="1152" t="str">
        <f t="shared" si="284"/>
        <v>-</v>
      </c>
      <c r="BY212" s="1152" t="str">
        <f t="shared" si="285"/>
        <v>-</v>
      </c>
      <c r="BZ212" s="1152" t="str">
        <f t="shared" si="286"/>
        <v>-</v>
      </c>
      <c r="CA212" s="1152" t="str">
        <f t="shared" si="287"/>
        <v>+</v>
      </c>
      <c r="CB212" s="1152" t="str">
        <f t="shared" si="288"/>
        <v>-</v>
      </c>
      <c r="CC212" s="1152" t="str">
        <f t="shared" si="289"/>
        <v>-</v>
      </c>
    </row>
    <row r="213" spans="1:208" s="390" customFormat="1" x14ac:dyDescent="0.25">
      <c r="A213" s="262"/>
      <c r="B213" s="262"/>
      <c r="C213" s="262"/>
      <c r="D213" s="262"/>
      <c r="E213" s="262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  <c r="AC213" s="262"/>
      <c r="AD213" s="262"/>
      <c r="AE213" s="262"/>
      <c r="AF213" s="262"/>
      <c r="AG213" s="262"/>
      <c r="AH213" s="262"/>
      <c r="AI213" s="262"/>
      <c r="AJ213" s="262"/>
      <c r="AK213" s="262"/>
      <c r="AL213" s="389"/>
      <c r="AM213" s="6">
        <v>81</v>
      </c>
      <c r="AN213" s="1145">
        <f t="shared" si="300"/>
        <v>78</v>
      </c>
      <c r="AO213" s="1086" t="str">
        <f t="shared" si="300"/>
        <v>Омск</v>
      </c>
      <c r="AP213" s="1146" t="str">
        <f t="shared" ref="AP213:BD222" si="302" xml:space="preserve">   CHOOSE(VLOOKUP(25&amp;$AO213,$A$6:$V$30000,AP$133,0)+1,"-","+","++")</f>
        <v>-</v>
      </c>
      <c r="AQ213" s="1147" t="str">
        <f t="shared" si="302"/>
        <v>-</v>
      </c>
      <c r="AR213" s="1147" t="str">
        <f t="shared" si="302"/>
        <v>-</v>
      </c>
      <c r="AS213" s="1147" t="str">
        <f t="shared" si="302"/>
        <v>-</v>
      </c>
      <c r="AT213" s="1147" t="str">
        <f t="shared" si="302"/>
        <v>-</v>
      </c>
      <c r="AU213" s="1147" t="str">
        <f t="shared" si="302"/>
        <v>-</v>
      </c>
      <c r="AV213" s="1147" t="str">
        <f t="shared" si="302"/>
        <v>-</v>
      </c>
      <c r="AW213" s="1147" t="str">
        <f t="shared" si="302"/>
        <v>-</v>
      </c>
      <c r="AX213" s="1147" t="str">
        <f t="shared" si="302"/>
        <v>-</v>
      </c>
      <c r="AY213" s="1147" t="str">
        <f t="shared" si="302"/>
        <v>-</v>
      </c>
      <c r="AZ213" s="1147" t="str">
        <f t="shared" si="302"/>
        <v>-</v>
      </c>
      <c r="BA213" s="1147" t="str">
        <f t="shared" si="302"/>
        <v>-</v>
      </c>
      <c r="BB213" s="1147" t="str">
        <f t="shared" si="302"/>
        <v>-</v>
      </c>
      <c r="BC213" s="1147" t="str">
        <f t="shared" si="302"/>
        <v>-</v>
      </c>
      <c r="BD213" s="1147" t="str">
        <f t="shared" si="302"/>
        <v>-</v>
      </c>
      <c r="BE213" s="1147" t="str">
        <f t="shared" si="298"/>
        <v>-</v>
      </c>
      <c r="BF213" s="1147" t="str">
        <f t="shared" si="292"/>
        <v>-</v>
      </c>
      <c r="BG213" s="1147" t="str">
        <f t="shared" si="292"/>
        <v>-</v>
      </c>
      <c r="BH213" s="1147" t="str">
        <f t="shared" si="292"/>
        <v>-</v>
      </c>
      <c r="BI213" s="1147" t="e">
        <f t="shared" si="292"/>
        <v>#N/A</v>
      </c>
      <c r="BJ213" s="1148" t="str">
        <f t="shared" si="270"/>
        <v>-</v>
      </c>
      <c r="BK213" s="1148" t="str">
        <f t="shared" si="271"/>
        <v>-</v>
      </c>
      <c r="BL213" s="1148" t="str">
        <f t="shared" si="272"/>
        <v>-</v>
      </c>
      <c r="BM213" s="1148" t="str">
        <f t="shared" si="273"/>
        <v>+</v>
      </c>
      <c r="BN213" s="1148" t="str">
        <f t="shared" si="274"/>
        <v>-</v>
      </c>
      <c r="BO213" s="1148" t="str">
        <f t="shared" si="275"/>
        <v>-</v>
      </c>
      <c r="BP213" s="1148" t="str">
        <f t="shared" si="276"/>
        <v>-</v>
      </c>
      <c r="BQ213" s="1148" t="str">
        <f t="shared" si="277"/>
        <v>-</v>
      </c>
      <c r="BR213" s="1148" t="str">
        <f t="shared" si="278"/>
        <v>-</v>
      </c>
      <c r="BS213" s="1148" t="str">
        <f t="shared" si="279"/>
        <v>-</v>
      </c>
      <c r="BT213" s="1148" t="str">
        <f t="shared" si="280"/>
        <v>-</v>
      </c>
      <c r="BU213" s="1148" t="str">
        <f t="shared" si="281"/>
        <v>-</v>
      </c>
      <c r="BV213" s="1148" t="str">
        <f t="shared" si="282"/>
        <v>-</v>
      </c>
      <c r="BW213" s="1148" t="str">
        <f t="shared" si="283"/>
        <v>+</v>
      </c>
      <c r="BX213" s="1148" t="str">
        <f t="shared" si="284"/>
        <v>-</v>
      </c>
      <c r="BY213" s="1148" t="str">
        <f t="shared" si="285"/>
        <v>-</v>
      </c>
      <c r="BZ213" s="1148" t="str">
        <f t="shared" si="286"/>
        <v>-</v>
      </c>
      <c r="CA213" s="1148" t="str">
        <f t="shared" si="287"/>
        <v>-</v>
      </c>
      <c r="CB213" s="1148" t="str">
        <f t="shared" si="288"/>
        <v>-</v>
      </c>
      <c r="CC213" s="1148" t="e">
        <f t="shared" si="289"/>
        <v>#N/A</v>
      </c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 s="35"/>
      <c r="FJ213" s="1274"/>
      <c r="FK213" s="1274"/>
      <c r="FL213" s="1274"/>
      <c r="FN213" s="35"/>
      <c r="FO213" s="35"/>
      <c r="FP213" s="35"/>
      <c r="FQ213" s="35"/>
      <c r="FR213" s="35"/>
      <c r="FS213" s="35"/>
      <c r="FV213" s="35"/>
      <c r="FW213" s="35"/>
      <c r="FZ213" s="1279"/>
      <c r="GA213" s="1279"/>
      <c r="GB213" s="35"/>
      <c r="GC213" s="35"/>
      <c r="GD213" s="35"/>
      <c r="GE213" s="35"/>
      <c r="GF213" s="35"/>
      <c r="GG213" s="35"/>
      <c r="GH213" s="35"/>
      <c r="GI213" s="35"/>
      <c r="GJ213" s="35"/>
      <c r="GK213" s="35"/>
      <c r="GL213" s="35"/>
      <c r="GM213" s="35"/>
      <c r="GN213" s="35"/>
      <c r="GO213" s="35"/>
      <c r="GP213" s="35"/>
      <c r="GQ213" s="35"/>
      <c r="GR213" s="35"/>
      <c r="GS213" s="35"/>
      <c r="GT213" s="35"/>
      <c r="GU213" s="35"/>
      <c r="GV213" s="35"/>
      <c r="GW213" s="35"/>
      <c r="GX213" s="35"/>
      <c r="GY213" s="35"/>
      <c r="GZ213" s="35"/>
    </row>
    <row r="214" spans="1:208" x14ac:dyDescent="0.25">
      <c r="A214" s="253" t="s">
        <v>2797</v>
      </c>
      <c r="B214" s="254" t="s">
        <v>2552</v>
      </c>
      <c r="C214" s="255" t="s">
        <v>3773</v>
      </c>
      <c r="D214" s="256" t="s">
        <v>2618</v>
      </c>
      <c r="E214" s="256" t="s">
        <v>3774</v>
      </c>
      <c r="F214" s="256" t="s">
        <v>2618</v>
      </c>
      <c r="G214" s="256" t="s">
        <v>3775</v>
      </c>
      <c r="H214" s="256" t="s">
        <v>2618</v>
      </c>
      <c r="I214" s="256" t="s">
        <v>3782</v>
      </c>
      <c r="J214" s="256" t="s">
        <v>2618</v>
      </c>
      <c r="K214" s="256" t="s">
        <v>3788</v>
      </c>
      <c r="L214" s="256" t="s">
        <v>2618</v>
      </c>
      <c r="M214" s="256" t="s">
        <v>3789</v>
      </c>
      <c r="N214" s="256" t="s">
        <v>2618</v>
      </c>
      <c r="O214" s="256" t="s">
        <v>3790</v>
      </c>
      <c r="P214" s="256" t="s">
        <v>2618</v>
      </c>
      <c r="Q214" s="256" t="s">
        <v>3791</v>
      </c>
      <c r="R214" s="256" t="s">
        <v>2618</v>
      </c>
      <c r="S214" s="256" t="s">
        <v>3792</v>
      </c>
      <c r="T214" s="256" t="s">
        <v>2618</v>
      </c>
      <c r="U214" s="256" t="s">
        <v>3793</v>
      </c>
      <c r="V214" s="257" t="s">
        <v>2618</v>
      </c>
      <c r="X214" s="258"/>
      <c r="Y214" s="188" t="s">
        <v>2550</v>
      </c>
      <c r="Z214" s="259" t="s">
        <v>2619</v>
      </c>
      <c r="AA214" s="260" t="s">
        <v>2620</v>
      </c>
      <c r="AB214" s="260" t="s">
        <v>2621</v>
      </c>
      <c r="AC214" s="260" t="s">
        <v>2622</v>
      </c>
      <c r="AD214" s="260" t="s">
        <v>2623</v>
      </c>
      <c r="AE214" s="260" t="s">
        <v>2624</v>
      </c>
      <c r="AF214" s="260" t="s">
        <v>2625</v>
      </c>
      <c r="AG214" s="260" t="s">
        <v>2619</v>
      </c>
      <c r="AH214" s="260" t="s">
        <v>2620</v>
      </c>
      <c r="AI214" s="261" t="s">
        <v>2621</v>
      </c>
      <c r="AM214" s="6">
        <v>82</v>
      </c>
      <c r="AN214" s="91">
        <f t="shared" si="300"/>
        <v>79</v>
      </c>
      <c r="AO214" s="117" t="str">
        <f t="shared" si="300"/>
        <v>Новосибирск</v>
      </c>
      <c r="AP214" s="326" t="str">
        <f t="shared" si="302"/>
        <v>-</v>
      </c>
      <c r="AQ214" s="701" t="str">
        <f t="shared" si="302"/>
        <v>-</v>
      </c>
      <c r="AR214" s="701" t="str">
        <f t="shared" si="302"/>
        <v>-</v>
      </c>
      <c r="AS214" s="701" t="str">
        <f t="shared" si="302"/>
        <v>-</v>
      </c>
      <c r="AT214" s="701" t="str">
        <f t="shared" si="302"/>
        <v>-</v>
      </c>
      <c r="AU214" s="701" t="str">
        <f t="shared" si="302"/>
        <v>-</v>
      </c>
      <c r="AV214" s="701" t="str">
        <f t="shared" si="302"/>
        <v>-</v>
      </c>
      <c r="AW214" s="701" t="str">
        <f t="shared" si="302"/>
        <v>-</v>
      </c>
      <c r="AX214" s="701" t="str">
        <f t="shared" si="302"/>
        <v>-</v>
      </c>
      <c r="AY214" s="701" t="str">
        <f t="shared" si="302"/>
        <v>-</v>
      </c>
      <c r="AZ214" s="701" t="str">
        <f t="shared" si="302"/>
        <v>-</v>
      </c>
      <c r="BA214" s="701" t="str">
        <f t="shared" si="302"/>
        <v>-</v>
      </c>
      <c r="BB214" s="701" t="str">
        <f t="shared" si="302"/>
        <v>-</v>
      </c>
      <c r="BC214" s="701" t="str">
        <f t="shared" si="302"/>
        <v>-</v>
      </c>
      <c r="BD214" s="701" t="str">
        <f t="shared" si="302"/>
        <v>-</v>
      </c>
      <c r="BE214" s="701" t="str">
        <f t="shared" si="298"/>
        <v>-</v>
      </c>
      <c r="BF214" s="701" t="str">
        <f t="shared" si="292"/>
        <v>-</v>
      </c>
      <c r="BG214" s="701" t="str">
        <f t="shared" si="292"/>
        <v>-</v>
      </c>
      <c r="BH214" s="701" t="str">
        <f t="shared" si="292"/>
        <v>-</v>
      </c>
      <c r="BI214" s="701" t="e">
        <f t="shared" si="292"/>
        <v>#N/A</v>
      </c>
      <c r="BJ214" s="630" t="str">
        <f t="shared" ref="BJ214:BJ248" si="303">CHOOSE(VLOOKUP(22&amp;$AO214,$A$6:$V$30000,AP$133,0)+1,"-","+")</f>
        <v>-</v>
      </c>
      <c r="BK214" s="630" t="str">
        <f t="shared" ref="BK214:BK248" si="304">CHOOSE(VLOOKUP(22&amp;$AO214,$A$6:$V$30000,AQ$133,0)+1,"-","+")</f>
        <v>-</v>
      </c>
      <c r="BL214" s="630" t="str">
        <f t="shared" ref="BL214:BL248" si="305">CHOOSE(VLOOKUP(22&amp;$AO214,$A$6:$V$30000,AR$133,0)+1,"-","+")</f>
        <v>-</v>
      </c>
      <c r="BM214" s="630" t="str">
        <f t="shared" ref="BM214:BM248" si="306">CHOOSE(VLOOKUP(22&amp;$AO214,$A$6:$V$30000,AS$133,0)+1,"-","+")</f>
        <v>-</v>
      </c>
      <c r="BN214" s="630" t="str">
        <f t="shared" ref="BN214:BN248" si="307">CHOOSE(VLOOKUP(22&amp;$AO214,$A$6:$V$30000,AT$133,0)+1,"-","+")</f>
        <v>-</v>
      </c>
      <c r="BO214" s="630" t="str">
        <f t="shared" ref="BO214:BO248" si="308">CHOOSE(VLOOKUP(22&amp;$AO214,$A$6:$V$30000,AU$133,0)+1,"-","+")</f>
        <v>-</v>
      </c>
      <c r="BP214" s="630" t="str">
        <f t="shared" ref="BP214:BP248" si="309">CHOOSE(VLOOKUP(22&amp;$AO214,$A$6:$V$30000,AV$133,0)+1,"-","+")</f>
        <v>-</v>
      </c>
      <c r="BQ214" s="630" t="str">
        <f t="shared" ref="BQ214:BQ248" si="310">CHOOSE(VLOOKUP(22&amp;$AO214,$A$6:$V$30000,AW$133,0)+1,"-","+")</f>
        <v>-</v>
      </c>
      <c r="BR214" s="630" t="str">
        <f t="shared" ref="BR214:BR248" si="311">CHOOSE(VLOOKUP(22&amp;$AO214,$A$6:$V$30000,AX$133,0)+1,"-","+")</f>
        <v>-</v>
      </c>
      <c r="BS214" s="630" t="str">
        <f t="shared" ref="BS214:BS248" si="312">CHOOSE(VLOOKUP(22&amp;$AO214,$A$6:$V$30000,AY$133,0)+1,"-","+")</f>
        <v>-</v>
      </c>
      <c r="BT214" s="630" t="str">
        <f t="shared" ref="BT214:BT248" si="313">CHOOSE(VLOOKUP(22&amp;$AO214,$A$6:$V$30000,AZ$133,0)+1,"-","+")</f>
        <v>-</v>
      </c>
      <c r="BU214" s="630" t="str">
        <f t="shared" ref="BU214:BU248" si="314">CHOOSE(VLOOKUP(22&amp;$AO214,$A$6:$V$30000,BA$133,0)+1,"-","+")</f>
        <v>-</v>
      </c>
      <c r="BV214" s="630" t="str">
        <f t="shared" ref="BV214:BV248" si="315">CHOOSE(VLOOKUP(22&amp;$AO214,$A$6:$V$30000,BB$133,0)+1,"-","+")</f>
        <v>-</v>
      </c>
      <c r="BW214" s="630" t="str">
        <f t="shared" ref="BW214:BW248" si="316">CHOOSE(VLOOKUP(22&amp;$AO214,$A$6:$V$30000,BC$133,0)+1,"-","+")</f>
        <v>-</v>
      </c>
      <c r="BX214" s="630" t="str">
        <f t="shared" ref="BX214:BX248" si="317">CHOOSE(VLOOKUP(22&amp;$AO214,$A$6:$V$30000,BD$133,0)+1,"-","+")</f>
        <v>-</v>
      </c>
      <c r="BY214" s="630" t="str">
        <f t="shared" ref="BY214:BY248" si="318">CHOOSE(VLOOKUP(22&amp;$AO214,$A$6:$V$30000,BE$133,0)+1,"-","+")</f>
        <v>-</v>
      </c>
      <c r="BZ214" s="630" t="str">
        <f t="shared" ref="BZ214:BZ248" si="319">CHOOSE(VLOOKUP(22&amp;$AO214,$A$6:$V$30000,BF$133,0)+1,"-","+")</f>
        <v>-</v>
      </c>
      <c r="CA214" s="630" t="str">
        <f t="shared" ref="CA214:CA248" si="320">CHOOSE(VLOOKUP(22&amp;$AO214,$A$6:$V$30000,BG$133,0)+1,"-","+")</f>
        <v>-</v>
      </c>
      <c r="CB214" s="630" t="str">
        <f t="shared" ref="CB214:CB248" si="321">CHOOSE(VLOOKUP(22&amp;$AO214,$A$6:$V$30000,BH$133,0)+1,"-","+")</f>
        <v>-</v>
      </c>
      <c r="CC214" s="630" t="e">
        <f t="shared" ref="CC214:CC248" si="322">CHOOSE(VLOOKUP(22&amp;$AO214,$A$6:$V$30000,BI$133,0)+1,"-","+")</f>
        <v>#N/A</v>
      </c>
      <c r="FN214" s="390"/>
      <c r="FO214" s="390"/>
      <c r="FP214" s="390"/>
      <c r="FQ214" s="390"/>
      <c r="FR214" s="390"/>
      <c r="FS214" s="390"/>
      <c r="FV214" s="390"/>
      <c r="FW214" s="390"/>
      <c r="FZ214" s="1280"/>
      <c r="GA214" s="1280"/>
      <c r="GB214" s="390"/>
      <c r="GC214" s="390"/>
      <c r="GD214" s="390"/>
      <c r="GE214" s="390"/>
      <c r="GF214" s="390"/>
      <c r="GG214" s="390"/>
      <c r="GH214" s="390"/>
      <c r="GI214" s="390"/>
      <c r="GJ214" s="390"/>
      <c r="GK214" s="390"/>
      <c r="GL214" s="390"/>
      <c r="GM214" s="390"/>
      <c r="GN214" s="390"/>
      <c r="GV214" s="390"/>
      <c r="GW214" s="390"/>
      <c r="GX214" s="390"/>
      <c r="GY214" s="390"/>
      <c r="GZ214" s="390"/>
    </row>
    <row r="215" spans="1:208" x14ac:dyDescent="0.25">
      <c r="A215" s="198" t="s">
        <v>2799</v>
      </c>
      <c r="B215" s="220" t="s">
        <v>2525</v>
      </c>
      <c r="C215" s="124" t="s">
        <v>2521</v>
      </c>
      <c r="D215" s="124" t="s">
        <v>2522</v>
      </c>
      <c r="E215" s="124" t="s">
        <v>2521</v>
      </c>
      <c r="F215" s="124" t="s">
        <v>2522</v>
      </c>
      <c r="G215" s="124" t="s">
        <v>2521</v>
      </c>
      <c r="H215" s="124" t="s">
        <v>2522</v>
      </c>
      <c r="I215" s="124" t="s">
        <v>2521</v>
      </c>
      <c r="J215" s="124" t="s">
        <v>2522</v>
      </c>
      <c r="K215" s="124" t="s">
        <v>2521</v>
      </c>
      <c r="L215" s="124" t="s">
        <v>2522</v>
      </c>
      <c r="M215" s="124" t="s">
        <v>2521</v>
      </c>
      <c r="N215" s="124" t="s">
        <v>2522</v>
      </c>
      <c r="O215" s="124" t="s">
        <v>2521</v>
      </c>
      <c r="P215" s="124" t="s">
        <v>2522</v>
      </c>
      <c r="Q215" s="124" t="s">
        <v>2521</v>
      </c>
      <c r="R215" s="124" t="s">
        <v>2522</v>
      </c>
      <c r="S215" s="124" t="s">
        <v>2521</v>
      </c>
      <c r="T215" s="124" t="s">
        <v>2522</v>
      </c>
      <c r="U215" s="124" t="s">
        <v>2521</v>
      </c>
      <c r="V215" s="252" t="s">
        <v>2522</v>
      </c>
      <c r="X215" s="197"/>
      <c r="Y215" s="188" t="s">
        <v>2525</v>
      </c>
      <c r="Z215" s="94" t="s">
        <v>3776</v>
      </c>
      <c r="AA215" s="95" t="s">
        <v>3777</v>
      </c>
      <c r="AB215" s="95" t="s">
        <v>3778</v>
      </c>
      <c r="AC215" s="95" t="s">
        <v>3783</v>
      </c>
      <c r="AD215" s="95" t="s">
        <v>3794</v>
      </c>
      <c r="AE215" s="95" t="s">
        <v>3795</v>
      </c>
      <c r="AF215" s="95" t="s">
        <v>3796</v>
      </c>
      <c r="AG215" s="95" t="s">
        <v>3797</v>
      </c>
      <c r="AH215" s="95" t="s">
        <v>3798</v>
      </c>
      <c r="AI215" s="96" t="s">
        <v>3799</v>
      </c>
      <c r="AM215" s="6">
        <v>83</v>
      </c>
      <c r="AN215" s="91">
        <f t="shared" si="300"/>
        <v>80</v>
      </c>
      <c r="AO215" s="117" t="str">
        <f t="shared" si="300"/>
        <v>Новокузнецк</v>
      </c>
      <c r="AP215" s="326" t="str">
        <f t="shared" si="302"/>
        <v>-</v>
      </c>
      <c r="AQ215" s="701" t="str">
        <f t="shared" si="302"/>
        <v>-</v>
      </c>
      <c r="AR215" s="701" t="str">
        <f t="shared" si="302"/>
        <v>-</v>
      </c>
      <c r="AS215" s="701" t="str">
        <f t="shared" si="302"/>
        <v>-</v>
      </c>
      <c r="AT215" s="701" t="str">
        <f t="shared" si="302"/>
        <v>-</v>
      </c>
      <c r="AU215" s="701" t="str">
        <f t="shared" si="302"/>
        <v>-</v>
      </c>
      <c r="AV215" s="701" t="str">
        <f t="shared" si="302"/>
        <v>-</v>
      </c>
      <c r="AW215" s="701" t="str">
        <f t="shared" si="302"/>
        <v>-</v>
      </c>
      <c r="AX215" s="701" t="str">
        <f t="shared" si="302"/>
        <v>-</v>
      </c>
      <c r="AY215" s="701" t="str">
        <f t="shared" si="302"/>
        <v>-</v>
      </c>
      <c r="AZ215" s="701" t="str">
        <f t="shared" si="302"/>
        <v>-</v>
      </c>
      <c r="BA215" s="701" t="str">
        <f t="shared" si="302"/>
        <v>-</v>
      </c>
      <c r="BB215" s="701" t="str">
        <f t="shared" si="302"/>
        <v>-</v>
      </c>
      <c r="BC215" s="701" t="str">
        <f t="shared" si="302"/>
        <v>-</v>
      </c>
      <c r="BD215" s="701" t="str">
        <f t="shared" si="302"/>
        <v>-</v>
      </c>
      <c r="BE215" s="701" t="str">
        <f t="shared" si="298"/>
        <v>-</v>
      </c>
      <c r="BF215" s="701" t="str">
        <f t="shared" si="292"/>
        <v>-</v>
      </c>
      <c r="BG215" s="701" t="str">
        <f t="shared" si="292"/>
        <v>-</v>
      </c>
      <c r="BH215" s="701" t="str">
        <f t="shared" si="292"/>
        <v>-</v>
      </c>
      <c r="BI215" s="701" t="e">
        <f t="shared" si="292"/>
        <v>#N/A</v>
      </c>
      <c r="BJ215" s="630" t="str">
        <f t="shared" si="303"/>
        <v>-</v>
      </c>
      <c r="BK215" s="630" t="str">
        <f t="shared" si="304"/>
        <v>-</v>
      </c>
      <c r="BL215" s="630" t="str">
        <f t="shared" si="305"/>
        <v>-</v>
      </c>
      <c r="BM215" s="630" t="str">
        <f t="shared" si="306"/>
        <v>-</v>
      </c>
      <c r="BN215" s="630" t="str">
        <f t="shared" si="307"/>
        <v>-</v>
      </c>
      <c r="BO215" s="630" t="str">
        <f t="shared" si="308"/>
        <v>-</v>
      </c>
      <c r="BP215" s="630" t="str">
        <f t="shared" si="309"/>
        <v>-</v>
      </c>
      <c r="BQ215" s="630" t="str">
        <f t="shared" si="310"/>
        <v>-</v>
      </c>
      <c r="BR215" s="630" t="str">
        <f t="shared" si="311"/>
        <v>-</v>
      </c>
      <c r="BS215" s="630" t="str">
        <f t="shared" si="312"/>
        <v>+</v>
      </c>
      <c r="BT215" s="630" t="str">
        <f t="shared" si="313"/>
        <v>-</v>
      </c>
      <c r="BU215" s="630" t="str">
        <f t="shared" si="314"/>
        <v>-</v>
      </c>
      <c r="BV215" s="630" t="str">
        <f t="shared" si="315"/>
        <v>-</v>
      </c>
      <c r="BW215" s="630" t="str">
        <f t="shared" si="316"/>
        <v>-</v>
      </c>
      <c r="BX215" s="630" t="str">
        <f t="shared" si="317"/>
        <v>-</v>
      </c>
      <c r="BY215" s="630" t="str">
        <f t="shared" si="318"/>
        <v>-</v>
      </c>
      <c r="BZ215" s="630" t="str">
        <f t="shared" si="319"/>
        <v>-</v>
      </c>
      <c r="CA215" s="630" t="str">
        <f t="shared" si="320"/>
        <v>+</v>
      </c>
      <c r="CB215" s="630" t="str">
        <f t="shared" si="321"/>
        <v>-</v>
      </c>
      <c r="CC215" s="630" t="e">
        <f t="shared" si="322"/>
        <v>#N/A</v>
      </c>
      <c r="GO215" s="390"/>
      <c r="GP215" s="390"/>
      <c r="GQ215" s="390"/>
      <c r="GR215" s="390"/>
      <c r="GS215" s="390"/>
      <c r="GT215" s="390"/>
      <c r="GU215" s="390"/>
    </row>
    <row r="216" spans="1:208" x14ac:dyDescent="0.25">
      <c r="A216" s="198" t="s">
        <v>2801</v>
      </c>
      <c r="B216" s="221" t="s">
        <v>2553</v>
      </c>
      <c r="C216" s="118">
        <v>43682.375</v>
      </c>
      <c r="D216" s="189">
        <v>43682.875</v>
      </c>
      <c r="E216" s="190">
        <v>43683.375</v>
      </c>
      <c r="F216" s="189">
        <v>43683.875</v>
      </c>
      <c r="G216" s="190">
        <v>43684.375</v>
      </c>
      <c r="H216" s="189">
        <v>43684.875</v>
      </c>
      <c r="I216" s="191">
        <v>43685.375</v>
      </c>
      <c r="J216" s="189">
        <v>43685.875</v>
      </c>
      <c r="K216" s="190">
        <v>43686.375</v>
      </c>
      <c r="L216" s="189">
        <v>43686.875</v>
      </c>
      <c r="M216" s="190">
        <v>43687.375</v>
      </c>
      <c r="N216" s="189">
        <v>43687.875</v>
      </c>
      <c r="O216" s="191">
        <v>43688.375</v>
      </c>
      <c r="P216" s="189">
        <v>43688.875</v>
      </c>
      <c r="Q216" s="190">
        <v>43689.375</v>
      </c>
      <c r="R216" s="189">
        <v>43689.875</v>
      </c>
      <c r="S216" s="190">
        <v>43690.375</v>
      </c>
      <c r="T216" s="189">
        <v>43690.875</v>
      </c>
      <c r="U216" s="190">
        <v>43691.375</v>
      </c>
      <c r="V216" s="192">
        <v>43691.875</v>
      </c>
      <c r="X216" s="198" t="s">
        <v>2796</v>
      </c>
      <c r="Y216" s="215"/>
      <c r="Z216" s="116">
        <v>43682.875</v>
      </c>
      <c r="AA216" s="99">
        <v>43683.875</v>
      </c>
      <c r="AB216" s="99">
        <v>43684.875</v>
      </c>
      <c r="AC216" s="99">
        <v>43685.875</v>
      </c>
      <c r="AD216" s="99">
        <v>43686.875</v>
      </c>
      <c r="AE216" s="99">
        <v>43687.875</v>
      </c>
      <c r="AF216" s="99">
        <v>43688.875</v>
      </c>
      <c r="AG216" s="99">
        <v>43689.875</v>
      </c>
      <c r="AH216" s="99">
        <v>43690.875</v>
      </c>
      <c r="AI216" s="99">
        <v>43691.875</v>
      </c>
      <c r="AM216" s="6">
        <v>84</v>
      </c>
      <c r="AN216" s="91">
        <f t="shared" ref="AN216:AO220" si="323">AN86</f>
        <v>81</v>
      </c>
      <c r="AO216" s="117" t="str">
        <f t="shared" si="323"/>
        <v>Кемерово</v>
      </c>
      <c r="AP216" s="326" t="str">
        <f t="shared" si="302"/>
        <v>-</v>
      </c>
      <c r="AQ216" s="701" t="str">
        <f t="shared" si="302"/>
        <v>-</v>
      </c>
      <c r="AR216" s="701" t="str">
        <f t="shared" si="302"/>
        <v>-</v>
      </c>
      <c r="AS216" s="701" t="str">
        <f t="shared" si="302"/>
        <v>-</v>
      </c>
      <c r="AT216" s="701" t="str">
        <f t="shared" si="302"/>
        <v>-</v>
      </c>
      <c r="AU216" s="701" t="str">
        <f t="shared" si="302"/>
        <v>-</v>
      </c>
      <c r="AV216" s="701" t="str">
        <f t="shared" si="302"/>
        <v>-</v>
      </c>
      <c r="AW216" s="701" t="str">
        <f t="shared" si="302"/>
        <v>-</v>
      </c>
      <c r="AX216" s="701" t="str">
        <f t="shared" si="302"/>
        <v>-</v>
      </c>
      <c r="AY216" s="701" t="str">
        <f t="shared" si="302"/>
        <v>-</v>
      </c>
      <c r="AZ216" s="701" t="str">
        <f t="shared" si="302"/>
        <v>-</v>
      </c>
      <c r="BA216" s="701" t="str">
        <f t="shared" si="302"/>
        <v>-</v>
      </c>
      <c r="BB216" s="701" t="str">
        <f t="shared" si="302"/>
        <v>-</v>
      </c>
      <c r="BC216" s="701" t="str">
        <f t="shared" si="302"/>
        <v>-</v>
      </c>
      <c r="BD216" s="701" t="str">
        <f t="shared" si="302"/>
        <v>-</v>
      </c>
      <c r="BE216" s="701" t="str">
        <f t="shared" ref="BE216:BE231" si="324" xml:space="preserve">   CHOOSE(VLOOKUP(25&amp;$AO216,$A$6:$V$30000,BE$133,0)+1,"-","+","++")</f>
        <v>-</v>
      </c>
      <c r="BF216" s="701" t="str">
        <f t="shared" si="292"/>
        <v>-</v>
      </c>
      <c r="BG216" s="701" t="str">
        <f t="shared" si="292"/>
        <v>-</v>
      </c>
      <c r="BH216" s="701" t="str">
        <f t="shared" si="292"/>
        <v>-</v>
      </c>
      <c r="BI216" s="701" t="e">
        <f t="shared" ref="BF216:BI248" si="325" xml:space="preserve">   CHOOSE(VLOOKUP(25&amp;$AO216,$A$6:$V$30000,BI$133,0)+1,"-","+","++")</f>
        <v>#N/A</v>
      </c>
      <c r="BJ216" s="630" t="str">
        <f t="shared" si="303"/>
        <v>-</v>
      </c>
      <c r="BK216" s="630" t="str">
        <f t="shared" si="304"/>
        <v>-</v>
      </c>
      <c r="BL216" s="630" t="str">
        <f t="shared" si="305"/>
        <v>-</v>
      </c>
      <c r="BM216" s="630" t="str">
        <f t="shared" si="306"/>
        <v>-</v>
      </c>
      <c r="BN216" s="630" t="str">
        <f t="shared" si="307"/>
        <v>-</v>
      </c>
      <c r="BO216" s="630" t="str">
        <f t="shared" si="308"/>
        <v>+</v>
      </c>
      <c r="BP216" s="630" t="str">
        <f t="shared" si="309"/>
        <v>-</v>
      </c>
      <c r="BQ216" s="630" t="str">
        <f t="shared" si="310"/>
        <v>-</v>
      </c>
      <c r="BR216" s="630" t="str">
        <f t="shared" si="311"/>
        <v>-</v>
      </c>
      <c r="BS216" s="630" t="str">
        <f t="shared" si="312"/>
        <v>-</v>
      </c>
      <c r="BT216" s="630" t="str">
        <f t="shared" si="313"/>
        <v>-</v>
      </c>
      <c r="BU216" s="630" t="str">
        <f t="shared" si="314"/>
        <v>-</v>
      </c>
      <c r="BV216" s="630" t="str">
        <f t="shared" si="315"/>
        <v>-</v>
      </c>
      <c r="BW216" s="630" t="str">
        <f t="shared" si="316"/>
        <v>-</v>
      </c>
      <c r="BX216" s="630" t="str">
        <f t="shared" si="317"/>
        <v>-</v>
      </c>
      <c r="BY216" s="630" t="str">
        <f t="shared" si="318"/>
        <v>-</v>
      </c>
      <c r="BZ216" s="630" t="str">
        <f t="shared" si="319"/>
        <v>-</v>
      </c>
      <c r="CA216" s="630" t="str">
        <f t="shared" si="320"/>
        <v>-</v>
      </c>
      <c r="CB216" s="630" t="str">
        <f t="shared" si="321"/>
        <v>-</v>
      </c>
      <c r="CC216" s="630" t="e">
        <f t="shared" si="322"/>
        <v>#N/A</v>
      </c>
    </row>
    <row r="217" spans="1:208" x14ac:dyDescent="0.25">
      <c r="A217" s="198" t="s">
        <v>2803</v>
      </c>
      <c r="B217" s="222" t="s">
        <v>2545</v>
      </c>
      <c r="C217" s="230" t="e">
        <v>#N/A</v>
      </c>
      <c r="D217" s="199">
        <v>11.4</v>
      </c>
      <c r="E217" s="199" t="e">
        <v>#N/A</v>
      </c>
      <c r="F217" s="199">
        <v>19.5</v>
      </c>
      <c r="G217" s="199" t="e">
        <v>#N/A</v>
      </c>
      <c r="H217" s="199">
        <v>24</v>
      </c>
      <c r="I217" s="199" t="e">
        <v>#N/A</v>
      </c>
      <c r="J217" s="199">
        <v>26.4</v>
      </c>
      <c r="K217" s="199" t="e">
        <v>#N/A</v>
      </c>
      <c r="L217" s="199">
        <v>14.1</v>
      </c>
      <c r="M217" s="199" t="e">
        <v>#N/A</v>
      </c>
      <c r="N217" s="199">
        <v>21.5</v>
      </c>
      <c r="O217" s="199" t="e">
        <v>#N/A</v>
      </c>
      <c r="P217" s="199">
        <v>19.3</v>
      </c>
      <c r="Q217" s="199" t="e">
        <v>#N/A</v>
      </c>
      <c r="R217" s="199">
        <v>24.1</v>
      </c>
      <c r="S217" s="199" t="e">
        <v>#N/A</v>
      </c>
      <c r="T217" s="199">
        <v>22.1</v>
      </c>
      <c r="U217" s="199" t="e">
        <v>#N/A</v>
      </c>
      <c r="V217" s="104">
        <v>19.7</v>
      </c>
      <c r="X217" s="198" t="s">
        <v>2798</v>
      </c>
      <c r="Y217" s="100" t="s">
        <v>2545</v>
      </c>
      <c r="Z217" s="120">
        <v>11.4</v>
      </c>
      <c r="AA217" s="120">
        <v>19.5</v>
      </c>
      <c r="AB217" s="120">
        <v>24</v>
      </c>
      <c r="AC217" s="120">
        <v>26.4</v>
      </c>
      <c r="AD217" s="120">
        <v>17.2</v>
      </c>
      <c r="AE217" s="120">
        <v>21.5</v>
      </c>
      <c r="AF217" s="120">
        <v>19.3</v>
      </c>
      <c r="AG217" s="120">
        <v>24.1</v>
      </c>
      <c r="AH217" s="120">
        <v>22.1</v>
      </c>
      <c r="AI217" s="120">
        <v>19.7</v>
      </c>
      <c r="AM217" s="6">
        <v>85</v>
      </c>
      <c r="AN217" s="91">
        <f t="shared" si="323"/>
        <v>82</v>
      </c>
      <c r="AO217" s="117" t="str">
        <f t="shared" si="323"/>
        <v>Барнаул</v>
      </c>
      <c r="AP217" s="326" t="str">
        <f t="shared" si="302"/>
        <v>-</v>
      </c>
      <c r="AQ217" s="701" t="str">
        <f t="shared" si="302"/>
        <v>-</v>
      </c>
      <c r="AR217" s="701" t="str">
        <f t="shared" si="302"/>
        <v>-</v>
      </c>
      <c r="AS217" s="701" t="str">
        <f t="shared" si="302"/>
        <v>-</v>
      </c>
      <c r="AT217" s="701" t="str">
        <f t="shared" si="302"/>
        <v>-</v>
      </c>
      <c r="AU217" s="701" t="str">
        <f t="shared" si="302"/>
        <v>-</v>
      </c>
      <c r="AV217" s="701" t="str">
        <f t="shared" si="302"/>
        <v>-</v>
      </c>
      <c r="AW217" s="701" t="str">
        <f t="shared" si="302"/>
        <v>-</v>
      </c>
      <c r="AX217" s="701" t="str">
        <f t="shared" si="302"/>
        <v>-</v>
      </c>
      <c r="AY217" s="701" t="str">
        <f t="shared" si="302"/>
        <v>-</v>
      </c>
      <c r="AZ217" s="701" t="str">
        <f t="shared" si="302"/>
        <v>-</v>
      </c>
      <c r="BA217" s="701" t="str">
        <f t="shared" si="302"/>
        <v>-</v>
      </c>
      <c r="BB217" s="701" t="str">
        <f t="shared" si="302"/>
        <v>-</v>
      </c>
      <c r="BC217" s="701" t="str">
        <f t="shared" si="302"/>
        <v>-</v>
      </c>
      <c r="BD217" s="701" t="str">
        <f t="shared" si="302"/>
        <v>-</v>
      </c>
      <c r="BE217" s="701" t="str">
        <f t="shared" si="324"/>
        <v>-</v>
      </c>
      <c r="BF217" s="701" t="str">
        <f t="shared" si="325"/>
        <v>-</v>
      </c>
      <c r="BG217" s="701" t="str">
        <f t="shared" si="325"/>
        <v>-</v>
      </c>
      <c r="BH217" s="701" t="str">
        <f t="shared" si="325"/>
        <v>-</v>
      </c>
      <c r="BI217" s="701" t="e">
        <f t="shared" si="325"/>
        <v>#N/A</v>
      </c>
      <c r="BJ217" s="630" t="str">
        <f t="shared" si="303"/>
        <v>-</v>
      </c>
      <c r="BK217" s="630" t="str">
        <f t="shared" si="304"/>
        <v>-</v>
      </c>
      <c r="BL217" s="630" t="str">
        <f t="shared" si="305"/>
        <v>-</v>
      </c>
      <c r="BM217" s="630" t="str">
        <f t="shared" si="306"/>
        <v>-</v>
      </c>
      <c r="BN217" s="630" t="str">
        <f t="shared" si="307"/>
        <v>-</v>
      </c>
      <c r="BO217" s="630" t="str">
        <f t="shared" si="308"/>
        <v>-</v>
      </c>
      <c r="BP217" s="630" t="str">
        <f t="shared" si="309"/>
        <v>-</v>
      </c>
      <c r="BQ217" s="630" t="str">
        <f t="shared" si="310"/>
        <v>-</v>
      </c>
      <c r="BR217" s="630" t="str">
        <f t="shared" si="311"/>
        <v>-</v>
      </c>
      <c r="BS217" s="630" t="str">
        <f t="shared" si="312"/>
        <v>+</v>
      </c>
      <c r="BT217" s="630" t="str">
        <f t="shared" si="313"/>
        <v>-</v>
      </c>
      <c r="BU217" s="630" t="str">
        <f t="shared" si="314"/>
        <v>-</v>
      </c>
      <c r="BV217" s="630" t="str">
        <f t="shared" si="315"/>
        <v>-</v>
      </c>
      <c r="BW217" s="630" t="str">
        <f t="shared" si="316"/>
        <v>-</v>
      </c>
      <c r="BX217" s="630" t="str">
        <f t="shared" si="317"/>
        <v>-</v>
      </c>
      <c r="BY217" s="630" t="str">
        <f t="shared" si="318"/>
        <v>+</v>
      </c>
      <c r="BZ217" s="630" t="str">
        <f t="shared" si="319"/>
        <v>-</v>
      </c>
      <c r="CA217" s="630" t="str">
        <f t="shared" si="320"/>
        <v>-</v>
      </c>
      <c r="CB217" s="630" t="str">
        <f t="shared" si="321"/>
        <v>-</v>
      </c>
      <c r="CC217" s="630" t="e">
        <f t="shared" si="322"/>
        <v>#N/A</v>
      </c>
    </row>
    <row r="218" spans="1:208" x14ac:dyDescent="0.25">
      <c r="A218" s="198" t="s">
        <v>2804</v>
      </c>
      <c r="B218" s="223" t="s">
        <v>2546</v>
      </c>
      <c r="C218" s="103">
        <v>5.7</v>
      </c>
      <c r="D218" s="200" t="e">
        <v>#N/A</v>
      </c>
      <c r="E218" s="200">
        <v>9</v>
      </c>
      <c r="F218" s="200" t="e">
        <v>#N/A</v>
      </c>
      <c r="G218" s="200">
        <v>10.3</v>
      </c>
      <c r="H218" s="200" t="e">
        <v>#N/A</v>
      </c>
      <c r="I218" s="200">
        <v>14.4</v>
      </c>
      <c r="J218" s="200" t="e">
        <v>#N/A</v>
      </c>
      <c r="K218" s="200">
        <v>17</v>
      </c>
      <c r="L218" s="200" t="e">
        <v>#N/A</v>
      </c>
      <c r="M218" s="200">
        <v>10</v>
      </c>
      <c r="N218" s="200" t="e">
        <v>#N/A</v>
      </c>
      <c r="O218" s="200">
        <v>12.8</v>
      </c>
      <c r="P218" s="200" t="e">
        <v>#N/A</v>
      </c>
      <c r="Q218" s="200">
        <v>11.8</v>
      </c>
      <c r="R218" s="200" t="e">
        <v>#N/A</v>
      </c>
      <c r="S218" s="200">
        <v>12.2</v>
      </c>
      <c r="T218" s="200" t="e">
        <v>#N/A</v>
      </c>
      <c r="U218" s="200">
        <v>15</v>
      </c>
      <c r="V218" s="216" t="e">
        <v>#N/A</v>
      </c>
      <c r="X218" s="198" t="s">
        <v>2800</v>
      </c>
      <c r="Y218" s="101" t="s">
        <v>2546</v>
      </c>
      <c r="Z218" s="97">
        <v>5.7</v>
      </c>
      <c r="AA218" s="97">
        <v>9</v>
      </c>
      <c r="AB218" s="97">
        <v>10.3</v>
      </c>
      <c r="AC218" s="97">
        <v>14.4</v>
      </c>
      <c r="AD218" s="97">
        <v>12.6</v>
      </c>
      <c r="AE218" s="97">
        <v>10</v>
      </c>
      <c r="AF218" s="97">
        <v>12.8</v>
      </c>
      <c r="AG218" s="97">
        <v>11.8</v>
      </c>
      <c r="AH218" s="97">
        <v>12.2</v>
      </c>
      <c r="AI218" s="97">
        <v>14.5</v>
      </c>
      <c r="AM218" s="6">
        <v>86</v>
      </c>
      <c r="AN218" s="91">
        <f t="shared" si="323"/>
        <v>83</v>
      </c>
      <c r="AO218" s="117" t="str">
        <f t="shared" si="323"/>
        <v>Барабинск</v>
      </c>
      <c r="AP218" s="326" t="str">
        <f t="shared" si="302"/>
        <v>-</v>
      </c>
      <c r="AQ218" s="701" t="str">
        <f t="shared" si="302"/>
        <v>-</v>
      </c>
      <c r="AR218" s="701" t="str">
        <f t="shared" si="302"/>
        <v>-</v>
      </c>
      <c r="AS218" s="701" t="str">
        <f t="shared" si="302"/>
        <v>-</v>
      </c>
      <c r="AT218" s="701" t="str">
        <f t="shared" si="302"/>
        <v>-</v>
      </c>
      <c r="AU218" s="701" t="str">
        <f t="shared" si="302"/>
        <v>-</v>
      </c>
      <c r="AV218" s="701" t="str">
        <f t="shared" si="302"/>
        <v>-</v>
      </c>
      <c r="AW218" s="701" t="str">
        <f t="shared" si="302"/>
        <v>-</v>
      </c>
      <c r="AX218" s="701" t="str">
        <f t="shared" si="302"/>
        <v>-</v>
      </c>
      <c r="AY218" s="701" t="str">
        <f t="shared" si="302"/>
        <v>-</v>
      </c>
      <c r="AZ218" s="701" t="str">
        <f t="shared" si="302"/>
        <v>-</v>
      </c>
      <c r="BA218" s="701" t="str">
        <f t="shared" si="302"/>
        <v>-</v>
      </c>
      <c r="BB218" s="701" t="str">
        <f t="shared" si="302"/>
        <v>-</v>
      </c>
      <c r="BC218" s="701" t="str">
        <f t="shared" si="302"/>
        <v>-</v>
      </c>
      <c r="BD218" s="701" t="str">
        <f t="shared" si="302"/>
        <v>-</v>
      </c>
      <c r="BE218" s="701" t="str">
        <f t="shared" si="324"/>
        <v>-</v>
      </c>
      <c r="BF218" s="701" t="str">
        <f t="shared" si="325"/>
        <v>-</v>
      </c>
      <c r="BG218" s="701" t="str">
        <f t="shared" si="325"/>
        <v>-</v>
      </c>
      <c r="BH218" s="701" t="str">
        <f t="shared" si="325"/>
        <v>-</v>
      </c>
      <c r="BI218" s="701" t="e">
        <f t="shared" si="325"/>
        <v>#N/A</v>
      </c>
      <c r="BJ218" s="630" t="str">
        <f t="shared" si="303"/>
        <v>-</v>
      </c>
      <c r="BK218" s="630" t="str">
        <f t="shared" si="304"/>
        <v>-</v>
      </c>
      <c r="BL218" s="630" t="str">
        <f t="shared" si="305"/>
        <v>-</v>
      </c>
      <c r="BM218" s="630" t="str">
        <f t="shared" si="306"/>
        <v>-</v>
      </c>
      <c r="BN218" s="630" t="str">
        <f t="shared" si="307"/>
        <v>-</v>
      </c>
      <c r="BO218" s="630" t="str">
        <f t="shared" si="308"/>
        <v>-</v>
      </c>
      <c r="BP218" s="630" t="str">
        <f t="shared" si="309"/>
        <v>-</v>
      </c>
      <c r="BQ218" s="630" t="str">
        <f t="shared" si="310"/>
        <v>-</v>
      </c>
      <c r="BR218" s="630" t="str">
        <f t="shared" si="311"/>
        <v>-</v>
      </c>
      <c r="BS218" s="630" t="str">
        <f t="shared" si="312"/>
        <v>+</v>
      </c>
      <c r="BT218" s="630" t="str">
        <f t="shared" si="313"/>
        <v>-</v>
      </c>
      <c r="BU218" s="630" t="str">
        <f t="shared" si="314"/>
        <v>-</v>
      </c>
      <c r="BV218" s="630" t="str">
        <f t="shared" si="315"/>
        <v>-</v>
      </c>
      <c r="BW218" s="630" t="str">
        <f t="shared" si="316"/>
        <v>+</v>
      </c>
      <c r="BX218" s="630" t="str">
        <f t="shared" si="317"/>
        <v>-</v>
      </c>
      <c r="BY218" s="630" t="str">
        <f t="shared" si="318"/>
        <v>-</v>
      </c>
      <c r="BZ218" s="630" t="str">
        <f t="shared" si="319"/>
        <v>-</v>
      </c>
      <c r="CA218" s="630" t="str">
        <f t="shared" si="320"/>
        <v>-</v>
      </c>
      <c r="CB218" s="630" t="str">
        <f t="shared" si="321"/>
        <v>-</v>
      </c>
      <c r="CC218" s="630" t="e">
        <f t="shared" si="322"/>
        <v>#N/A</v>
      </c>
    </row>
    <row r="219" spans="1:208" x14ac:dyDescent="0.25">
      <c r="A219" s="198" t="s">
        <v>2806</v>
      </c>
      <c r="B219" s="224" t="s">
        <v>2547</v>
      </c>
      <c r="C219" s="108" t="e">
        <v>#N/A</v>
      </c>
      <c r="D219" s="201">
        <v>15.4</v>
      </c>
      <c r="E219" s="201" t="e">
        <v>#N/A</v>
      </c>
      <c r="F219" s="201">
        <v>30.5</v>
      </c>
      <c r="G219" s="201" t="e">
        <v>#N/A</v>
      </c>
      <c r="H219" s="201">
        <v>39</v>
      </c>
      <c r="I219" s="201" t="e">
        <v>#N/A</v>
      </c>
      <c r="J219" s="201">
        <v>37.4</v>
      </c>
      <c r="K219" s="201" t="e">
        <v>#N/A</v>
      </c>
      <c r="L219" s="201">
        <v>20.100000000000001</v>
      </c>
      <c r="M219" s="201" t="e">
        <v>#N/A</v>
      </c>
      <c r="N219" s="201">
        <v>36.5</v>
      </c>
      <c r="O219" s="201" t="e">
        <v>#N/A</v>
      </c>
      <c r="P219" s="201">
        <v>22</v>
      </c>
      <c r="Q219" s="201" t="e">
        <v>#N/A</v>
      </c>
      <c r="R219" s="201">
        <v>39.1</v>
      </c>
      <c r="S219" s="201" t="e">
        <v>#N/A</v>
      </c>
      <c r="T219" s="201">
        <v>29.1</v>
      </c>
      <c r="U219" s="201" t="e">
        <v>#N/A</v>
      </c>
      <c r="V219" s="217">
        <v>29.7</v>
      </c>
      <c r="X219" s="198" t="s">
        <v>2802</v>
      </c>
      <c r="Y219" s="102" t="s">
        <v>2547</v>
      </c>
      <c r="Z219" s="120">
        <v>15.4</v>
      </c>
      <c r="AA219" s="120">
        <v>30.5</v>
      </c>
      <c r="AB219" s="120">
        <v>39</v>
      </c>
      <c r="AC219" s="120">
        <v>37.4</v>
      </c>
      <c r="AD219" s="120">
        <v>20.100000000000001</v>
      </c>
      <c r="AE219" s="120">
        <v>36.5</v>
      </c>
      <c r="AF219" s="120">
        <v>22</v>
      </c>
      <c r="AG219" s="120">
        <v>39.1</v>
      </c>
      <c r="AH219" s="120">
        <v>29.1</v>
      </c>
      <c r="AI219" s="120">
        <v>29.7</v>
      </c>
      <c r="AM219" s="6">
        <v>87</v>
      </c>
      <c r="AN219" s="91">
        <f t="shared" si="323"/>
        <v>84</v>
      </c>
      <c r="AO219" s="117" t="str">
        <f t="shared" si="323"/>
        <v>Тайга</v>
      </c>
      <c r="AP219" s="326" t="str">
        <f t="shared" si="302"/>
        <v>-</v>
      </c>
      <c r="AQ219" s="701" t="str">
        <f t="shared" si="302"/>
        <v>-</v>
      </c>
      <c r="AR219" s="701" t="str">
        <f t="shared" si="302"/>
        <v>-</v>
      </c>
      <c r="AS219" s="701" t="str">
        <f t="shared" si="302"/>
        <v>-</v>
      </c>
      <c r="AT219" s="701" t="str">
        <f t="shared" si="302"/>
        <v>-</v>
      </c>
      <c r="AU219" s="701" t="str">
        <f t="shared" si="302"/>
        <v>-</v>
      </c>
      <c r="AV219" s="701" t="str">
        <f t="shared" si="302"/>
        <v>-</v>
      </c>
      <c r="AW219" s="701" t="str">
        <f t="shared" si="302"/>
        <v>-</v>
      </c>
      <c r="AX219" s="701" t="str">
        <f t="shared" si="302"/>
        <v>-</v>
      </c>
      <c r="AY219" s="701" t="str">
        <f t="shared" si="302"/>
        <v>-</v>
      </c>
      <c r="AZ219" s="701" t="str">
        <f t="shared" si="302"/>
        <v>-</v>
      </c>
      <c r="BA219" s="701" t="str">
        <f t="shared" si="302"/>
        <v>-</v>
      </c>
      <c r="BB219" s="701" t="str">
        <f t="shared" si="302"/>
        <v>-</v>
      </c>
      <c r="BC219" s="701" t="str">
        <f t="shared" si="302"/>
        <v>-</v>
      </c>
      <c r="BD219" s="701" t="str">
        <f t="shared" si="302"/>
        <v>-</v>
      </c>
      <c r="BE219" s="701" t="str">
        <f t="shared" si="324"/>
        <v>-</v>
      </c>
      <c r="BF219" s="701" t="str">
        <f t="shared" si="325"/>
        <v>-</v>
      </c>
      <c r="BG219" s="701" t="str">
        <f t="shared" si="325"/>
        <v>-</v>
      </c>
      <c r="BH219" s="701" t="str">
        <f t="shared" si="325"/>
        <v>-</v>
      </c>
      <c r="BI219" s="701" t="e">
        <f t="shared" si="325"/>
        <v>#N/A</v>
      </c>
      <c r="BJ219" s="630" t="str">
        <f t="shared" si="303"/>
        <v>-</v>
      </c>
      <c r="BK219" s="630" t="str">
        <f t="shared" si="304"/>
        <v>-</v>
      </c>
      <c r="BL219" s="630" t="str">
        <f t="shared" si="305"/>
        <v>-</v>
      </c>
      <c r="BM219" s="630" t="str">
        <f t="shared" si="306"/>
        <v>-</v>
      </c>
      <c r="BN219" s="630" t="str">
        <f t="shared" si="307"/>
        <v>-</v>
      </c>
      <c r="BO219" s="630" t="str">
        <f t="shared" si="308"/>
        <v>+</v>
      </c>
      <c r="BP219" s="630" t="str">
        <f t="shared" si="309"/>
        <v>-</v>
      </c>
      <c r="BQ219" s="630" t="str">
        <f t="shared" si="310"/>
        <v>-</v>
      </c>
      <c r="BR219" s="630" t="str">
        <f t="shared" si="311"/>
        <v>-</v>
      </c>
      <c r="BS219" s="630" t="str">
        <f t="shared" si="312"/>
        <v>-</v>
      </c>
      <c r="BT219" s="630" t="str">
        <f t="shared" si="313"/>
        <v>-</v>
      </c>
      <c r="BU219" s="630" t="str">
        <f t="shared" si="314"/>
        <v>-</v>
      </c>
      <c r="BV219" s="630" t="str">
        <f t="shared" si="315"/>
        <v>-</v>
      </c>
      <c r="BW219" s="630" t="str">
        <f t="shared" si="316"/>
        <v>-</v>
      </c>
      <c r="BX219" s="630" t="str">
        <f t="shared" si="317"/>
        <v>-</v>
      </c>
      <c r="BY219" s="630" t="str">
        <f t="shared" si="318"/>
        <v>-</v>
      </c>
      <c r="BZ219" s="630" t="str">
        <f t="shared" si="319"/>
        <v>-</v>
      </c>
      <c r="CA219" s="630" t="str">
        <f t="shared" si="320"/>
        <v>-</v>
      </c>
      <c r="CB219" s="630" t="str">
        <f t="shared" si="321"/>
        <v>-</v>
      </c>
      <c r="CC219" s="630" t="e">
        <f t="shared" si="322"/>
        <v>#N/A</v>
      </c>
      <c r="FF219" s="390"/>
    </row>
    <row r="220" spans="1:208" x14ac:dyDescent="0.25">
      <c r="A220" s="198" t="s">
        <v>2808</v>
      </c>
      <c r="B220" s="212" t="s">
        <v>2548</v>
      </c>
      <c r="C220" s="231">
        <v>9</v>
      </c>
      <c r="D220" s="123">
        <v>11</v>
      </c>
      <c r="E220" s="123">
        <v>10</v>
      </c>
      <c r="F220" s="123">
        <v>10</v>
      </c>
      <c r="G220" s="123">
        <v>9</v>
      </c>
      <c r="H220" s="123">
        <v>9</v>
      </c>
      <c r="I220" s="123">
        <v>11</v>
      </c>
      <c r="J220" s="123">
        <v>5</v>
      </c>
      <c r="K220" s="123">
        <v>11</v>
      </c>
      <c r="L220" s="123">
        <v>14</v>
      </c>
      <c r="M220" s="123">
        <v>7</v>
      </c>
      <c r="N220" s="123">
        <v>6</v>
      </c>
      <c r="O220" s="123">
        <v>7</v>
      </c>
      <c r="P220" s="123">
        <v>10</v>
      </c>
      <c r="Q220" s="123">
        <v>10</v>
      </c>
      <c r="R220" s="123">
        <v>10</v>
      </c>
      <c r="S220" s="123">
        <v>7</v>
      </c>
      <c r="T220" s="123">
        <v>8</v>
      </c>
      <c r="U220" s="123">
        <v>11</v>
      </c>
      <c r="V220" s="218">
        <v>11</v>
      </c>
      <c r="X220" s="198" t="s">
        <v>2809</v>
      </c>
      <c r="Y220" s="119" t="s">
        <v>2548</v>
      </c>
      <c r="Z220" s="196">
        <v>11</v>
      </c>
      <c r="AA220" s="196">
        <v>11</v>
      </c>
      <c r="AB220" s="196">
        <v>9</v>
      </c>
      <c r="AC220" s="196">
        <v>11</v>
      </c>
      <c r="AD220" s="196">
        <v>14</v>
      </c>
      <c r="AE220" s="196">
        <v>9</v>
      </c>
      <c r="AF220" s="196">
        <v>10</v>
      </c>
      <c r="AG220" s="196">
        <v>10</v>
      </c>
      <c r="AH220" s="196">
        <v>10</v>
      </c>
      <c r="AI220" s="196">
        <v>11</v>
      </c>
      <c r="AM220" s="6">
        <v>88</v>
      </c>
      <c r="AN220" s="91">
        <f t="shared" si="323"/>
        <v>85</v>
      </c>
      <c r="AO220" s="117" t="str">
        <f t="shared" si="323"/>
        <v>Междуреченск</v>
      </c>
      <c r="AP220" s="326" t="str">
        <f t="shared" si="302"/>
        <v>-</v>
      </c>
      <c r="AQ220" s="701" t="str">
        <f t="shared" si="302"/>
        <v>-</v>
      </c>
      <c r="AR220" s="701" t="str">
        <f t="shared" si="302"/>
        <v>-</v>
      </c>
      <c r="AS220" s="701" t="str">
        <f t="shared" si="302"/>
        <v>-</v>
      </c>
      <c r="AT220" s="701" t="str">
        <f t="shared" si="302"/>
        <v>-</v>
      </c>
      <c r="AU220" s="701" t="str">
        <f t="shared" si="302"/>
        <v>-</v>
      </c>
      <c r="AV220" s="701" t="str">
        <f t="shared" si="302"/>
        <v>-</v>
      </c>
      <c r="AW220" s="701" t="str">
        <f t="shared" si="302"/>
        <v>-</v>
      </c>
      <c r="AX220" s="701" t="str">
        <f t="shared" si="302"/>
        <v>-</v>
      </c>
      <c r="AY220" s="701" t="str">
        <f t="shared" si="302"/>
        <v>-</v>
      </c>
      <c r="AZ220" s="701" t="str">
        <f t="shared" si="302"/>
        <v>-</v>
      </c>
      <c r="BA220" s="701" t="str">
        <f t="shared" si="302"/>
        <v>-</v>
      </c>
      <c r="BB220" s="701" t="str">
        <f t="shared" si="302"/>
        <v>-</v>
      </c>
      <c r="BC220" s="701" t="str">
        <f t="shared" si="302"/>
        <v>-</v>
      </c>
      <c r="BD220" s="701" t="str">
        <f t="shared" si="302"/>
        <v>-</v>
      </c>
      <c r="BE220" s="701" t="str">
        <f t="shared" si="324"/>
        <v>-</v>
      </c>
      <c r="BF220" s="701" t="str">
        <f t="shared" si="325"/>
        <v>-</v>
      </c>
      <c r="BG220" s="701" t="str">
        <f t="shared" si="325"/>
        <v>-</v>
      </c>
      <c r="BH220" s="701" t="str">
        <f t="shared" si="325"/>
        <v>-</v>
      </c>
      <c r="BI220" s="701" t="e">
        <f t="shared" si="325"/>
        <v>#N/A</v>
      </c>
      <c r="BJ220" s="630" t="str">
        <f t="shared" si="303"/>
        <v>-</v>
      </c>
      <c r="BK220" s="630" t="str">
        <f t="shared" si="304"/>
        <v>+</v>
      </c>
      <c r="BL220" s="630" t="str">
        <f t="shared" si="305"/>
        <v>-</v>
      </c>
      <c r="BM220" s="630" t="str">
        <f t="shared" si="306"/>
        <v>-</v>
      </c>
      <c r="BN220" s="630" t="str">
        <f t="shared" si="307"/>
        <v>-</v>
      </c>
      <c r="BO220" s="630" t="str">
        <f t="shared" si="308"/>
        <v>-</v>
      </c>
      <c r="BP220" s="630" t="str">
        <f t="shared" si="309"/>
        <v>-</v>
      </c>
      <c r="BQ220" s="630" t="str">
        <f t="shared" si="310"/>
        <v>-</v>
      </c>
      <c r="BR220" s="630" t="str">
        <f t="shared" si="311"/>
        <v>-</v>
      </c>
      <c r="BS220" s="630" t="str">
        <f t="shared" si="312"/>
        <v>+</v>
      </c>
      <c r="BT220" s="630" t="str">
        <f t="shared" si="313"/>
        <v>-</v>
      </c>
      <c r="BU220" s="630" t="str">
        <f t="shared" si="314"/>
        <v>-</v>
      </c>
      <c r="BV220" s="630" t="str">
        <f t="shared" si="315"/>
        <v>-</v>
      </c>
      <c r="BW220" s="630" t="str">
        <f t="shared" si="316"/>
        <v>-</v>
      </c>
      <c r="BX220" s="630" t="str">
        <f t="shared" si="317"/>
        <v>-</v>
      </c>
      <c r="BY220" s="630" t="str">
        <f t="shared" si="318"/>
        <v>-</v>
      </c>
      <c r="BZ220" s="630" t="str">
        <f t="shared" si="319"/>
        <v>-</v>
      </c>
      <c r="CA220" s="630" t="str">
        <f t="shared" si="320"/>
        <v>-</v>
      </c>
      <c r="CB220" s="630" t="str">
        <f t="shared" si="321"/>
        <v>-</v>
      </c>
      <c r="CC220" s="630" t="e">
        <f t="shared" si="322"/>
        <v>#N/A</v>
      </c>
    </row>
    <row r="221" spans="1:208" x14ac:dyDescent="0.25">
      <c r="A221" s="198" t="s">
        <v>2811</v>
      </c>
      <c r="B221" s="225" t="s">
        <v>2549</v>
      </c>
      <c r="C221" s="232" t="s">
        <v>2618</v>
      </c>
      <c r="D221" s="210" t="s">
        <v>2618</v>
      </c>
      <c r="E221" s="210" t="s">
        <v>2618</v>
      </c>
      <c r="F221" s="210" t="s">
        <v>2618</v>
      </c>
      <c r="G221" s="210" t="s">
        <v>2618</v>
      </c>
      <c r="H221" s="210" t="s">
        <v>2618</v>
      </c>
      <c r="I221" s="210" t="s">
        <v>2618</v>
      </c>
      <c r="J221" s="210" t="s">
        <v>2618</v>
      </c>
      <c r="K221" s="210" t="s">
        <v>2618</v>
      </c>
      <c r="L221" s="210" t="s">
        <v>2618</v>
      </c>
      <c r="M221" s="210" t="s">
        <v>2618</v>
      </c>
      <c r="N221" s="210" t="s">
        <v>2618</v>
      </c>
      <c r="O221" s="210" t="s">
        <v>2618</v>
      </c>
      <c r="P221" s="210" t="s">
        <v>2618</v>
      </c>
      <c r="Q221" s="210" t="s">
        <v>2618</v>
      </c>
      <c r="R221" s="210" t="s">
        <v>2618</v>
      </c>
      <c r="S221" s="210" t="s">
        <v>2618</v>
      </c>
      <c r="T221" s="210" t="s">
        <v>2618</v>
      </c>
      <c r="U221" s="210" t="s">
        <v>2618</v>
      </c>
      <c r="V221" s="211" t="s">
        <v>2618</v>
      </c>
      <c r="X221" s="198" t="s">
        <v>2805</v>
      </c>
      <c r="Y221" s="98" t="s">
        <v>772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>
        <v>0</v>
      </c>
      <c r="AF221" s="121">
        <v>0</v>
      </c>
      <c r="AG221" s="121">
        <v>0</v>
      </c>
      <c r="AH221" s="121">
        <v>0</v>
      </c>
      <c r="AI221" s="121">
        <v>0</v>
      </c>
      <c r="AM221" s="6">
        <v>89</v>
      </c>
      <c r="AN221" s="91">
        <f t="shared" ref="AN221:AO248" si="326">AN91</f>
        <v>86</v>
      </c>
      <c r="AO221" s="117" t="str">
        <f t="shared" si="326"/>
        <v>Абакан</v>
      </c>
      <c r="AP221" s="326" t="str">
        <f t="shared" si="302"/>
        <v>-</v>
      </c>
      <c r="AQ221" s="701" t="str">
        <f t="shared" si="302"/>
        <v>-</v>
      </c>
      <c r="AR221" s="701" t="str">
        <f t="shared" si="302"/>
        <v>-</v>
      </c>
      <c r="AS221" s="701" t="str">
        <f t="shared" si="302"/>
        <v>-</v>
      </c>
      <c r="AT221" s="701" t="str">
        <f t="shared" si="302"/>
        <v>-</v>
      </c>
      <c r="AU221" s="701" t="str">
        <f t="shared" si="302"/>
        <v>-</v>
      </c>
      <c r="AV221" s="701" t="str">
        <f t="shared" si="302"/>
        <v>-</v>
      </c>
      <c r="AW221" s="701" t="str">
        <f t="shared" si="302"/>
        <v>-</v>
      </c>
      <c r="AX221" s="701" t="str">
        <f t="shared" si="302"/>
        <v>-</v>
      </c>
      <c r="AY221" s="701" t="str">
        <f t="shared" si="302"/>
        <v>-</v>
      </c>
      <c r="AZ221" s="701" t="str">
        <f t="shared" si="302"/>
        <v>-</v>
      </c>
      <c r="BA221" s="701" t="str">
        <f t="shared" si="302"/>
        <v>-</v>
      </c>
      <c r="BB221" s="701" t="str">
        <f t="shared" si="302"/>
        <v>-</v>
      </c>
      <c r="BC221" s="701" t="str">
        <f t="shared" si="302"/>
        <v>-</v>
      </c>
      <c r="BD221" s="701" t="str">
        <f t="shared" si="302"/>
        <v>-</v>
      </c>
      <c r="BE221" s="701" t="str">
        <f t="shared" si="324"/>
        <v>-</v>
      </c>
      <c r="BF221" s="701" t="str">
        <f t="shared" si="325"/>
        <v>-</v>
      </c>
      <c r="BG221" s="701" t="str">
        <f t="shared" si="325"/>
        <v>-</v>
      </c>
      <c r="BH221" s="701" t="str">
        <f t="shared" si="325"/>
        <v>-</v>
      </c>
      <c r="BI221" s="701" t="e">
        <f t="shared" si="325"/>
        <v>#N/A</v>
      </c>
      <c r="BJ221" s="630" t="str">
        <f t="shared" si="303"/>
        <v>-</v>
      </c>
      <c r="BK221" s="630" t="str">
        <f t="shared" si="304"/>
        <v>-</v>
      </c>
      <c r="BL221" s="630" t="str">
        <f t="shared" si="305"/>
        <v>-</v>
      </c>
      <c r="BM221" s="630" t="str">
        <f t="shared" si="306"/>
        <v>-</v>
      </c>
      <c r="BN221" s="630" t="str">
        <f t="shared" si="307"/>
        <v>-</v>
      </c>
      <c r="BO221" s="630" t="str">
        <f t="shared" si="308"/>
        <v>+</v>
      </c>
      <c r="BP221" s="630" t="str">
        <f t="shared" si="309"/>
        <v>-</v>
      </c>
      <c r="BQ221" s="630" t="str">
        <f t="shared" si="310"/>
        <v>-</v>
      </c>
      <c r="BR221" s="630" t="str">
        <f t="shared" si="311"/>
        <v>-</v>
      </c>
      <c r="BS221" s="630" t="str">
        <f t="shared" si="312"/>
        <v>+</v>
      </c>
      <c r="BT221" s="630" t="str">
        <f t="shared" si="313"/>
        <v>-</v>
      </c>
      <c r="BU221" s="630" t="str">
        <f t="shared" si="314"/>
        <v>-</v>
      </c>
      <c r="BV221" s="630" t="str">
        <f t="shared" si="315"/>
        <v>-</v>
      </c>
      <c r="BW221" s="630" t="str">
        <f t="shared" si="316"/>
        <v>-</v>
      </c>
      <c r="BX221" s="630" t="str">
        <f t="shared" si="317"/>
        <v>-</v>
      </c>
      <c r="BY221" s="630" t="str">
        <f t="shared" si="318"/>
        <v>+</v>
      </c>
      <c r="BZ221" s="630" t="str">
        <f t="shared" si="319"/>
        <v>-</v>
      </c>
      <c r="CA221" s="630" t="str">
        <f t="shared" si="320"/>
        <v>+</v>
      </c>
      <c r="CB221" s="630" t="str">
        <f t="shared" si="321"/>
        <v>-</v>
      </c>
      <c r="CC221" s="630" t="e">
        <f t="shared" si="322"/>
        <v>#N/A</v>
      </c>
    </row>
    <row r="222" spans="1:208" ht="15" x14ac:dyDescent="0.25">
      <c r="A222" s="198" t="s">
        <v>2813</v>
      </c>
      <c r="B222" s="226" t="s">
        <v>769</v>
      </c>
      <c r="C222" s="233" t="s">
        <v>2618</v>
      </c>
      <c r="D222" s="202" t="s">
        <v>2631</v>
      </c>
      <c r="E222" s="202" t="s">
        <v>2631</v>
      </c>
      <c r="F222" s="202" t="s">
        <v>2618</v>
      </c>
      <c r="G222" s="202" t="s">
        <v>2618</v>
      </c>
      <c r="H222" s="202" t="s">
        <v>2618</v>
      </c>
      <c r="I222" s="202" t="s">
        <v>2618</v>
      </c>
      <c r="J222" s="202" t="s">
        <v>2632</v>
      </c>
      <c r="K222" s="202" t="s">
        <v>773</v>
      </c>
      <c r="L222" s="202" t="s">
        <v>2632</v>
      </c>
      <c r="M222" s="202" t="s">
        <v>2618</v>
      </c>
      <c r="N222" s="202" t="s">
        <v>2618</v>
      </c>
      <c r="O222" s="202" t="s">
        <v>2631</v>
      </c>
      <c r="P222" s="202" t="s">
        <v>2632</v>
      </c>
      <c r="Q222" s="202" t="s">
        <v>2618</v>
      </c>
      <c r="R222" s="202" t="s">
        <v>2631</v>
      </c>
      <c r="S222" s="202" t="s">
        <v>2618</v>
      </c>
      <c r="T222" s="202" t="s">
        <v>2618</v>
      </c>
      <c r="U222" s="202" t="s">
        <v>2632</v>
      </c>
      <c r="V222" s="203" t="s">
        <v>2618</v>
      </c>
      <c r="X222" s="198" t="s">
        <v>2807</v>
      </c>
      <c r="Y222" s="107" t="s">
        <v>769</v>
      </c>
      <c r="Z222" s="195" t="s">
        <v>2631</v>
      </c>
      <c r="AA222" s="195" t="s">
        <v>2631</v>
      </c>
      <c r="AB222" s="195" t="s">
        <v>2618</v>
      </c>
      <c r="AC222" s="195" t="s">
        <v>2632</v>
      </c>
      <c r="AD222" s="195" t="s">
        <v>773</v>
      </c>
      <c r="AE222" s="195" t="s">
        <v>2618</v>
      </c>
      <c r="AF222" s="195" t="s">
        <v>2632</v>
      </c>
      <c r="AG222" s="195" t="s">
        <v>2631</v>
      </c>
      <c r="AH222" s="195" t="s">
        <v>2618</v>
      </c>
      <c r="AI222" s="195" t="s">
        <v>2632</v>
      </c>
      <c r="AM222" s="6">
        <v>90</v>
      </c>
      <c r="AN222" s="91">
        <f t="shared" si="326"/>
        <v>87</v>
      </c>
      <c r="AO222" s="117" t="str">
        <f t="shared" si="326"/>
        <v xml:space="preserve">Красноярск   </v>
      </c>
      <c r="AP222" s="326" t="str">
        <f t="shared" si="302"/>
        <v>-</v>
      </c>
      <c r="AQ222" s="701" t="str">
        <f t="shared" si="302"/>
        <v>-</v>
      </c>
      <c r="AR222" s="701" t="str">
        <f t="shared" si="302"/>
        <v>-</v>
      </c>
      <c r="AS222" s="701" t="str">
        <f t="shared" si="302"/>
        <v>-</v>
      </c>
      <c r="AT222" s="701" t="str">
        <f t="shared" si="302"/>
        <v>-</v>
      </c>
      <c r="AU222" s="701" t="str">
        <f t="shared" si="302"/>
        <v>-</v>
      </c>
      <c r="AV222" s="701" t="str">
        <f t="shared" si="302"/>
        <v>-</v>
      </c>
      <c r="AW222" s="701" t="str">
        <f t="shared" si="302"/>
        <v>-</v>
      </c>
      <c r="AX222" s="701" t="str">
        <f t="shared" si="302"/>
        <v>-</v>
      </c>
      <c r="AY222" s="701" t="str">
        <f t="shared" si="302"/>
        <v>-</v>
      </c>
      <c r="AZ222" s="701" t="str">
        <f t="shared" si="302"/>
        <v>-</v>
      </c>
      <c r="BA222" s="701" t="str">
        <f t="shared" si="302"/>
        <v>-</v>
      </c>
      <c r="BB222" s="701" t="str">
        <f t="shared" si="302"/>
        <v>-</v>
      </c>
      <c r="BC222" s="701" t="str">
        <f t="shared" si="302"/>
        <v>-</v>
      </c>
      <c r="BD222" s="701" t="str">
        <f t="shared" si="302"/>
        <v>-</v>
      </c>
      <c r="BE222" s="701" t="str">
        <f t="shared" si="324"/>
        <v>-</v>
      </c>
      <c r="BF222" s="701" t="str">
        <f t="shared" si="325"/>
        <v>-</v>
      </c>
      <c r="BG222" s="701" t="str">
        <f t="shared" si="325"/>
        <v>-</v>
      </c>
      <c r="BH222" s="701" t="str">
        <f t="shared" si="325"/>
        <v>-</v>
      </c>
      <c r="BI222" s="701" t="e">
        <f t="shared" si="325"/>
        <v>#N/A</v>
      </c>
      <c r="BJ222" s="630" t="str">
        <f t="shared" si="303"/>
        <v>-</v>
      </c>
      <c r="BK222" s="630" t="str">
        <f t="shared" si="304"/>
        <v>-</v>
      </c>
      <c r="BL222" s="630" t="str">
        <f t="shared" si="305"/>
        <v>-</v>
      </c>
      <c r="BM222" s="630" t="str">
        <f t="shared" si="306"/>
        <v>-</v>
      </c>
      <c r="BN222" s="630" t="str">
        <f t="shared" si="307"/>
        <v>-</v>
      </c>
      <c r="BO222" s="630" t="str">
        <f t="shared" si="308"/>
        <v>+</v>
      </c>
      <c r="BP222" s="630" t="str">
        <f t="shared" si="309"/>
        <v>-</v>
      </c>
      <c r="BQ222" s="630" t="str">
        <f t="shared" si="310"/>
        <v>+</v>
      </c>
      <c r="BR222" s="630" t="str">
        <f t="shared" si="311"/>
        <v>-</v>
      </c>
      <c r="BS222" s="630" t="str">
        <f t="shared" si="312"/>
        <v>-</v>
      </c>
      <c r="BT222" s="630" t="str">
        <f t="shared" si="313"/>
        <v>-</v>
      </c>
      <c r="BU222" s="630" t="str">
        <f t="shared" si="314"/>
        <v>-</v>
      </c>
      <c r="BV222" s="630" t="str">
        <f t="shared" si="315"/>
        <v>-</v>
      </c>
      <c r="BW222" s="630" t="str">
        <f t="shared" si="316"/>
        <v>-</v>
      </c>
      <c r="BX222" s="630" t="str">
        <f t="shared" si="317"/>
        <v>-</v>
      </c>
      <c r="BY222" s="630" t="str">
        <f t="shared" si="318"/>
        <v>+</v>
      </c>
      <c r="BZ222" s="630" t="str">
        <f t="shared" si="319"/>
        <v>-</v>
      </c>
      <c r="CA222" s="630" t="str">
        <f t="shared" si="320"/>
        <v>-</v>
      </c>
      <c r="CB222" s="630" t="str">
        <f t="shared" si="321"/>
        <v>-</v>
      </c>
      <c r="CC222" s="630" t="e">
        <f t="shared" si="322"/>
        <v>#N/A</v>
      </c>
    </row>
    <row r="223" spans="1:208" x14ac:dyDescent="0.25">
      <c r="A223" s="198" t="s">
        <v>2814</v>
      </c>
      <c r="B223" s="226" t="s">
        <v>2551</v>
      </c>
      <c r="C223" s="234">
        <v>0</v>
      </c>
      <c r="D223" s="204">
        <v>1</v>
      </c>
      <c r="E223" s="204">
        <v>1</v>
      </c>
      <c r="F223" s="204">
        <v>0</v>
      </c>
      <c r="G223" s="204">
        <v>0</v>
      </c>
      <c r="H223" s="204">
        <v>0</v>
      </c>
      <c r="I223" s="204">
        <v>0</v>
      </c>
      <c r="J223" s="204">
        <v>3</v>
      </c>
      <c r="K223" s="204">
        <v>20</v>
      </c>
      <c r="L223" s="204">
        <v>10</v>
      </c>
      <c r="M223" s="204">
        <v>0</v>
      </c>
      <c r="N223" s="204">
        <v>0</v>
      </c>
      <c r="O223" s="204">
        <v>1</v>
      </c>
      <c r="P223" s="204">
        <v>5</v>
      </c>
      <c r="Q223" s="204">
        <v>0</v>
      </c>
      <c r="R223" s="204">
        <v>2</v>
      </c>
      <c r="S223" s="204">
        <v>0</v>
      </c>
      <c r="T223" s="204">
        <v>0</v>
      </c>
      <c r="U223" s="204">
        <v>10</v>
      </c>
      <c r="V223" s="205">
        <v>0</v>
      </c>
      <c r="X223" s="198" t="s">
        <v>2810</v>
      </c>
      <c r="Y223" s="91" t="s">
        <v>2551</v>
      </c>
      <c r="Z223" s="109">
        <v>1</v>
      </c>
      <c r="AA223" s="109">
        <v>1</v>
      </c>
      <c r="AB223" s="109">
        <v>0</v>
      </c>
      <c r="AC223" s="109">
        <v>3</v>
      </c>
      <c r="AD223" s="109">
        <v>30</v>
      </c>
      <c r="AE223" s="109">
        <v>0</v>
      </c>
      <c r="AF223" s="109">
        <v>5</v>
      </c>
      <c r="AG223" s="109">
        <v>2</v>
      </c>
      <c r="AH223" s="109">
        <v>0</v>
      </c>
      <c r="AI223" s="109">
        <v>10</v>
      </c>
      <c r="AM223" s="6">
        <v>91</v>
      </c>
      <c r="AN223" s="91">
        <f t="shared" si="326"/>
        <v>88</v>
      </c>
      <c r="AO223" s="117" t="str">
        <f t="shared" si="326"/>
        <v>Ачинск I</v>
      </c>
      <c r="AP223" s="326" t="str">
        <f t="shared" ref="AP223:BD231" si="327" xml:space="preserve">   CHOOSE(VLOOKUP(25&amp;$AO223,$A$6:$V$30000,AP$133,0)+1,"-","+","++")</f>
        <v>-</v>
      </c>
      <c r="AQ223" s="701" t="str">
        <f t="shared" si="327"/>
        <v>-</v>
      </c>
      <c r="AR223" s="701" t="str">
        <f t="shared" si="327"/>
        <v>-</v>
      </c>
      <c r="AS223" s="701" t="str">
        <f t="shared" si="327"/>
        <v>-</v>
      </c>
      <c r="AT223" s="701" t="str">
        <f t="shared" si="327"/>
        <v>-</v>
      </c>
      <c r="AU223" s="701" t="str">
        <f t="shared" si="327"/>
        <v>-</v>
      </c>
      <c r="AV223" s="701" t="str">
        <f t="shared" si="327"/>
        <v>-</v>
      </c>
      <c r="AW223" s="701" t="str">
        <f t="shared" si="327"/>
        <v>-</v>
      </c>
      <c r="AX223" s="701" t="str">
        <f t="shared" si="327"/>
        <v>-</v>
      </c>
      <c r="AY223" s="701" t="str">
        <f t="shared" si="327"/>
        <v>-</v>
      </c>
      <c r="AZ223" s="701" t="str">
        <f t="shared" si="327"/>
        <v>-</v>
      </c>
      <c r="BA223" s="701" t="str">
        <f t="shared" si="327"/>
        <v>-</v>
      </c>
      <c r="BB223" s="701" t="str">
        <f t="shared" si="327"/>
        <v>-</v>
      </c>
      <c r="BC223" s="701" t="str">
        <f t="shared" si="327"/>
        <v>-</v>
      </c>
      <c r="BD223" s="701" t="str">
        <f t="shared" si="327"/>
        <v>-</v>
      </c>
      <c r="BE223" s="701" t="str">
        <f t="shared" si="324"/>
        <v>-</v>
      </c>
      <c r="BF223" s="701" t="str">
        <f t="shared" si="325"/>
        <v>-</v>
      </c>
      <c r="BG223" s="701" t="str">
        <f t="shared" si="325"/>
        <v>-</v>
      </c>
      <c r="BH223" s="701" t="str">
        <f t="shared" si="325"/>
        <v>-</v>
      </c>
      <c r="BI223" s="701" t="e">
        <f t="shared" si="325"/>
        <v>#N/A</v>
      </c>
      <c r="BJ223" s="630" t="str">
        <f t="shared" si="303"/>
        <v>-</v>
      </c>
      <c r="BK223" s="630" t="str">
        <f t="shared" si="304"/>
        <v>-</v>
      </c>
      <c r="BL223" s="630" t="str">
        <f t="shared" si="305"/>
        <v>-</v>
      </c>
      <c r="BM223" s="630" t="str">
        <f t="shared" si="306"/>
        <v>-</v>
      </c>
      <c r="BN223" s="630" t="str">
        <f t="shared" si="307"/>
        <v>-</v>
      </c>
      <c r="BO223" s="630" t="str">
        <f t="shared" si="308"/>
        <v>+</v>
      </c>
      <c r="BP223" s="630" t="str">
        <f t="shared" si="309"/>
        <v>-</v>
      </c>
      <c r="BQ223" s="630" t="str">
        <f t="shared" si="310"/>
        <v>+</v>
      </c>
      <c r="BR223" s="630" t="str">
        <f t="shared" si="311"/>
        <v>-</v>
      </c>
      <c r="BS223" s="630" t="str">
        <f t="shared" si="312"/>
        <v>-</v>
      </c>
      <c r="BT223" s="630" t="str">
        <f t="shared" si="313"/>
        <v>-</v>
      </c>
      <c r="BU223" s="630" t="str">
        <f t="shared" si="314"/>
        <v>-</v>
      </c>
      <c r="BV223" s="630" t="str">
        <f t="shared" si="315"/>
        <v>-</v>
      </c>
      <c r="BW223" s="630" t="str">
        <f t="shared" si="316"/>
        <v>-</v>
      </c>
      <c r="BX223" s="630" t="str">
        <f t="shared" si="317"/>
        <v>-</v>
      </c>
      <c r="BY223" s="630" t="str">
        <f t="shared" si="318"/>
        <v>+</v>
      </c>
      <c r="BZ223" s="630" t="str">
        <f t="shared" si="319"/>
        <v>-</v>
      </c>
      <c r="CA223" s="630" t="str">
        <f t="shared" si="320"/>
        <v>-</v>
      </c>
      <c r="CB223" s="630" t="str">
        <f t="shared" si="321"/>
        <v>-</v>
      </c>
      <c r="CC223" s="630" t="e">
        <f t="shared" si="322"/>
        <v>#N/A</v>
      </c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</row>
    <row r="224" spans="1:208" x14ac:dyDescent="0.25">
      <c r="A224" s="198" t="s">
        <v>2815</v>
      </c>
      <c r="B224" s="227" t="s">
        <v>884</v>
      </c>
      <c r="C224" s="235">
        <v>1003.2</v>
      </c>
      <c r="D224" s="206">
        <v>1002.3</v>
      </c>
      <c r="E224" s="206">
        <v>1003.7</v>
      </c>
      <c r="F224" s="206">
        <v>1007</v>
      </c>
      <c r="G224" s="206">
        <v>1010.3</v>
      </c>
      <c r="H224" s="206">
        <v>1009.25</v>
      </c>
      <c r="I224" s="206">
        <v>1006.05</v>
      </c>
      <c r="J224" s="206">
        <v>1003.7</v>
      </c>
      <c r="K224" s="206">
        <v>998.1</v>
      </c>
      <c r="L224" s="206">
        <v>1004.6</v>
      </c>
      <c r="M224" s="206">
        <v>1012.8</v>
      </c>
      <c r="N224" s="206">
        <v>1014.65</v>
      </c>
      <c r="O224" s="206">
        <v>1011.35</v>
      </c>
      <c r="P224" s="206">
        <v>1007.85</v>
      </c>
      <c r="Q224" s="206">
        <v>1010.05</v>
      </c>
      <c r="R224" s="206">
        <v>1010.5999999999999</v>
      </c>
      <c r="S224" s="206">
        <v>1014.45</v>
      </c>
      <c r="T224" s="206">
        <v>1011.15</v>
      </c>
      <c r="U224" s="206">
        <v>1004.3</v>
      </c>
      <c r="V224" s="207">
        <v>1005.3</v>
      </c>
      <c r="X224" s="198" t="s">
        <v>2812</v>
      </c>
      <c r="Y224" s="238" t="s">
        <v>705</v>
      </c>
      <c r="Z224" s="127">
        <v>0</v>
      </c>
      <c r="AA224" s="127">
        <v>0</v>
      </c>
      <c r="AB224" s="127">
        <v>0</v>
      </c>
      <c r="AC224" s="127">
        <v>2</v>
      </c>
      <c r="AD224" s="127">
        <v>0</v>
      </c>
      <c r="AE224" s="127">
        <v>0</v>
      </c>
      <c r="AF224" s="127">
        <v>0</v>
      </c>
      <c r="AG224" s="127">
        <v>2</v>
      </c>
      <c r="AH224" s="127">
        <v>0</v>
      </c>
      <c r="AI224" s="127">
        <v>0</v>
      </c>
      <c r="AM224" s="6">
        <v>92</v>
      </c>
      <c r="AN224" s="91">
        <f t="shared" si="326"/>
        <v>89</v>
      </c>
      <c r="AO224" s="117" t="str">
        <f t="shared" si="326"/>
        <v>Тайшет</v>
      </c>
      <c r="AP224" s="326" t="str">
        <f t="shared" si="327"/>
        <v>-</v>
      </c>
      <c r="AQ224" s="701" t="str">
        <f t="shared" si="327"/>
        <v>-</v>
      </c>
      <c r="AR224" s="701" t="str">
        <f t="shared" si="327"/>
        <v>-</v>
      </c>
      <c r="AS224" s="701" t="str">
        <f t="shared" si="327"/>
        <v>-</v>
      </c>
      <c r="AT224" s="701" t="str">
        <f t="shared" si="327"/>
        <v>-</v>
      </c>
      <c r="AU224" s="701" t="str">
        <f t="shared" si="327"/>
        <v>-</v>
      </c>
      <c r="AV224" s="701" t="str">
        <f t="shared" si="327"/>
        <v>-</v>
      </c>
      <c r="AW224" s="701" t="str">
        <f t="shared" si="327"/>
        <v>-</v>
      </c>
      <c r="AX224" s="701" t="str">
        <f t="shared" si="327"/>
        <v>-</v>
      </c>
      <c r="AY224" s="701" t="str">
        <f t="shared" si="327"/>
        <v>-</v>
      </c>
      <c r="AZ224" s="701" t="str">
        <f t="shared" si="327"/>
        <v>-</v>
      </c>
      <c r="BA224" s="701" t="str">
        <f t="shared" si="327"/>
        <v>-</v>
      </c>
      <c r="BB224" s="701" t="str">
        <f t="shared" si="327"/>
        <v>-</v>
      </c>
      <c r="BC224" s="701" t="str">
        <f t="shared" si="327"/>
        <v>-</v>
      </c>
      <c r="BD224" s="701" t="str">
        <f t="shared" si="327"/>
        <v>-</v>
      </c>
      <c r="BE224" s="701" t="str">
        <f t="shared" si="324"/>
        <v>-</v>
      </c>
      <c r="BF224" s="701" t="str">
        <f t="shared" si="325"/>
        <v>-</v>
      </c>
      <c r="BG224" s="701" t="str">
        <f t="shared" si="325"/>
        <v>-</v>
      </c>
      <c r="BH224" s="701" t="str">
        <f t="shared" si="325"/>
        <v>-</v>
      </c>
      <c r="BI224" s="701" t="e">
        <f t="shared" si="325"/>
        <v>#N/A</v>
      </c>
      <c r="BJ224" s="630" t="str">
        <f t="shared" si="303"/>
        <v>-</v>
      </c>
      <c r="BK224" s="630" t="str">
        <f t="shared" si="304"/>
        <v>-</v>
      </c>
      <c r="BL224" s="630" t="str">
        <f t="shared" si="305"/>
        <v>-</v>
      </c>
      <c r="BM224" s="630" t="str">
        <f t="shared" si="306"/>
        <v>-</v>
      </c>
      <c r="BN224" s="630" t="str">
        <f t="shared" si="307"/>
        <v>-</v>
      </c>
      <c r="BO224" s="630" t="str">
        <f t="shared" si="308"/>
        <v>-</v>
      </c>
      <c r="BP224" s="630" t="str">
        <f t="shared" si="309"/>
        <v>-</v>
      </c>
      <c r="BQ224" s="630" t="str">
        <f t="shared" si="310"/>
        <v>+</v>
      </c>
      <c r="BR224" s="630" t="str">
        <f t="shared" si="311"/>
        <v>-</v>
      </c>
      <c r="BS224" s="630" t="str">
        <f t="shared" si="312"/>
        <v>-</v>
      </c>
      <c r="BT224" s="630" t="str">
        <f t="shared" si="313"/>
        <v>-</v>
      </c>
      <c r="BU224" s="630" t="str">
        <f t="shared" si="314"/>
        <v>-</v>
      </c>
      <c r="BV224" s="630" t="str">
        <f t="shared" si="315"/>
        <v>-</v>
      </c>
      <c r="BW224" s="630" t="str">
        <f t="shared" si="316"/>
        <v>-</v>
      </c>
      <c r="BX224" s="630" t="str">
        <f t="shared" si="317"/>
        <v>-</v>
      </c>
      <c r="BY224" s="630" t="str">
        <f t="shared" si="318"/>
        <v>-</v>
      </c>
      <c r="BZ224" s="630" t="str">
        <f t="shared" si="319"/>
        <v>-</v>
      </c>
      <c r="CA224" s="630" t="str">
        <f t="shared" si="320"/>
        <v>-</v>
      </c>
      <c r="CB224" s="630" t="str">
        <f t="shared" si="321"/>
        <v>-</v>
      </c>
      <c r="CC224" s="630" t="e">
        <f t="shared" si="322"/>
        <v>#N/A</v>
      </c>
    </row>
    <row r="225" spans="1:161" x14ac:dyDescent="0.25">
      <c r="A225" s="198" t="s">
        <v>2816</v>
      </c>
      <c r="B225" s="228" t="s">
        <v>770</v>
      </c>
      <c r="C225" s="236" t="s">
        <v>2765</v>
      </c>
      <c r="D225" s="208" t="s">
        <v>2765</v>
      </c>
      <c r="E225" s="208" t="s">
        <v>2765</v>
      </c>
      <c r="F225" s="208" t="s">
        <v>58</v>
      </c>
      <c r="G225" s="208" t="s">
        <v>3076</v>
      </c>
      <c r="H225" s="208" t="s">
        <v>2940</v>
      </c>
      <c r="I225" s="208" t="s">
        <v>2757</v>
      </c>
      <c r="J225" s="208" t="s">
        <v>2761</v>
      </c>
      <c r="K225" s="208" t="s">
        <v>2759</v>
      </c>
      <c r="L225" s="208" t="s">
        <v>3281</v>
      </c>
      <c r="M225" s="208" t="s">
        <v>2768</v>
      </c>
      <c r="N225" s="208" t="s">
        <v>2768</v>
      </c>
      <c r="O225" s="208" t="s">
        <v>2770</v>
      </c>
      <c r="P225" s="208" t="s">
        <v>3076</v>
      </c>
      <c r="Q225" s="208" t="s">
        <v>2757</v>
      </c>
      <c r="R225" s="208" t="s">
        <v>58</v>
      </c>
      <c r="S225" s="208" t="s">
        <v>2964</v>
      </c>
      <c r="T225" s="208" t="s">
        <v>2758</v>
      </c>
      <c r="U225" s="208" t="s">
        <v>13</v>
      </c>
      <c r="V225" s="209" t="s">
        <v>2759</v>
      </c>
      <c r="X225" s="369" t="s">
        <v>1001</v>
      </c>
      <c r="Y225" s="370" t="s">
        <v>772</v>
      </c>
      <c r="Z225" s="371">
        <v>0</v>
      </c>
      <c r="AA225" s="372">
        <v>0</v>
      </c>
      <c r="AB225" s="372">
        <v>0</v>
      </c>
      <c r="AC225" s="372">
        <v>0</v>
      </c>
      <c r="AD225" s="372">
        <v>0</v>
      </c>
      <c r="AE225" s="372">
        <v>0</v>
      </c>
      <c r="AF225" s="372">
        <v>0</v>
      </c>
      <c r="AG225" s="372">
        <v>0</v>
      </c>
      <c r="AH225" s="372">
        <v>0</v>
      </c>
      <c r="AI225" s="373">
        <v>0</v>
      </c>
      <c r="AM225" s="6">
        <v>93</v>
      </c>
      <c r="AN225" s="91">
        <f t="shared" si="326"/>
        <v>90</v>
      </c>
      <c r="AO225" s="117" t="str">
        <f t="shared" si="326"/>
        <v>Иркутск</v>
      </c>
      <c r="AP225" s="326" t="str">
        <f t="shared" si="327"/>
        <v>-</v>
      </c>
      <c r="AQ225" s="701" t="str">
        <f t="shared" si="327"/>
        <v>-</v>
      </c>
      <c r="AR225" s="701" t="str">
        <f t="shared" si="327"/>
        <v>-</v>
      </c>
      <c r="AS225" s="701" t="str">
        <f t="shared" si="327"/>
        <v>-</v>
      </c>
      <c r="AT225" s="701" t="str">
        <f t="shared" si="327"/>
        <v>-</v>
      </c>
      <c r="AU225" s="701" t="str">
        <f t="shared" si="327"/>
        <v>-</v>
      </c>
      <c r="AV225" s="701" t="str">
        <f t="shared" si="327"/>
        <v>-</v>
      </c>
      <c r="AW225" s="701" t="str">
        <f t="shared" si="327"/>
        <v>-</v>
      </c>
      <c r="AX225" s="701" t="str">
        <f t="shared" si="327"/>
        <v>-</v>
      </c>
      <c r="AY225" s="701" t="str">
        <f t="shared" si="327"/>
        <v>-</v>
      </c>
      <c r="AZ225" s="701" t="str">
        <f t="shared" si="327"/>
        <v>-</v>
      </c>
      <c r="BA225" s="701" t="str">
        <f t="shared" si="327"/>
        <v>-</v>
      </c>
      <c r="BB225" s="701" t="str">
        <f t="shared" si="327"/>
        <v>-</v>
      </c>
      <c r="BC225" s="701" t="str">
        <f t="shared" si="327"/>
        <v>-</v>
      </c>
      <c r="BD225" s="701" t="str">
        <f t="shared" si="327"/>
        <v>-</v>
      </c>
      <c r="BE225" s="701" t="str">
        <f t="shared" si="324"/>
        <v>-</v>
      </c>
      <c r="BF225" s="701" t="str">
        <f t="shared" si="325"/>
        <v>-</v>
      </c>
      <c r="BG225" s="701" t="str">
        <f t="shared" si="325"/>
        <v>-</v>
      </c>
      <c r="BH225" s="701" t="str">
        <f t="shared" si="325"/>
        <v>-</v>
      </c>
      <c r="BI225" s="701" t="e">
        <f t="shared" si="325"/>
        <v>#N/A</v>
      </c>
      <c r="BJ225" s="630" t="str">
        <f t="shared" si="303"/>
        <v>-</v>
      </c>
      <c r="BK225" s="630" t="str">
        <f t="shared" si="304"/>
        <v>-</v>
      </c>
      <c r="BL225" s="630" t="str">
        <f t="shared" si="305"/>
        <v>-</v>
      </c>
      <c r="BM225" s="630" t="str">
        <f t="shared" si="306"/>
        <v>-</v>
      </c>
      <c r="BN225" s="630" t="str">
        <f t="shared" si="307"/>
        <v>-</v>
      </c>
      <c r="BO225" s="630" t="str">
        <f t="shared" si="308"/>
        <v>-</v>
      </c>
      <c r="BP225" s="630" t="str">
        <f t="shared" si="309"/>
        <v>-</v>
      </c>
      <c r="BQ225" s="630" t="str">
        <f t="shared" si="310"/>
        <v>-</v>
      </c>
      <c r="BR225" s="630" t="str">
        <f t="shared" si="311"/>
        <v>-</v>
      </c>
      <c r="BS225" s="630" t="str">
        <f t="shared" si="312"/>
        <v>-</v>
      </c>
      <c r="BT225" s="630" t="str">
        <f t="shared" si="313"/>
        <v>-</v>
      </c>
      <c r="BU225" s="630" t="str">
        <f t="shared" si="314"/>
        <v>-</v>
      </c>
      <c r="BV225" s="630" t="str">
        <f t="shared" si="315"/>
        <v>-</v>
      </c>
      <c r="BW225" s="630" t="str">
        <f t="shared" si="316"/>
        <v>-</v>
      </c>
      <c r="BX225" s="630" t="str">
        <f t="shared" si="317"/>
        <v>-</v>
      </c>
      <c r="BY225" s="630" t="str">
        <f t="shared" si="318"/>
        <v>-</v>
      </c>
      <c r="BZ225" s="630" t="str">
        <f t="shared" si="319"/>
        <v>-</v>
      </c>
      <c r="CA225" s="630" t="str">
        <f t="shared" si="320"/>
        <v>-</v>
      </c>
      <c r="CB225" s="630" t="str">
        <f t="shared" si="321"/>
        <v>-</v>
      </c>
      <c r="CC225" s="630" t="e">
        <f t="shared" si="322"/>
        <v>#N/A</v>
      </c>
    </row>
    <row r="226" spans="1:161" x14ac:dyDescent="0.25">
      <c r="A226" s="198" t="s">
        <v>2817</v>
      </c>
      <c r="B226" s="229" t="s">
        <v>705</v>
      </c>
      <c r="C226" s="237">
        <v>0</v>
      </c>
      <c r="D226" s="213">
        <v>0</v>
      </c>
      <c r="E226" s="213">
        <v>0</v>
      </c>
      <c r="F226" s="213">
        <v>0</v>
      </c>
      <c r="G226" s="213">
        <v>0</v>
      </c>
      <c r="H226" s="213">
        <v>0</v>
      </c>
      <c r="I226" s="213">
        <v>0</v>
      </c>
      <c r="J226" s="213">
        <v>1</v>
      </c>
      <c r="K226" s="213">
        <v>0</v>
      </c>
      <c r="L226" s="213">
        <v>0</v>
      </c>
      <c r="M226" s="213">
        <v>0</v>
      </c>
      <c r="N226" s="213">
        <v>0</v>
      </c>
      <c r="O226" s="213">
        <v>0</v>
      </c>
      <c r="P226" s="213">
        <v>0</v>
      </c>
      <c r="Q226" s="213">
        <v>0</v>
      </c>
      <c r="R226" s="213">
        <v>1</v>
      </c>
      <c r="S226" s="213">
        <v>0</v>
      </c>
      <c r="T226" s="213">
        <v>0</v>
      </c>
      <c r="U226" s="213">
        <v>0</v>
      </c>
      <c r="V226" s="214">
        <v>0</v>
      </c>
      <c r="X226" s="369" t="s">
        <v>2160</v>
      </c>
      <c r="Y226" s="374" t="s">
        <v>1173</v>
      </c>
      <c r="Z226" s="375">
        <v>0</v>
      </c>
      <c r="AA226" s="376">
        <v>0</v>
      </c>
      <c r="AB226" s="376">
        <v>0</v>
      </c>
      <c r="AC226" s="376">
        <v>0</v>
      </c>
      <c r="AD226" s="376">
        <v>0</v>
      </c>
      <c r="AE226" s="376">
        <v>0</v>
      </c>
      <c r="AF226" s="376">
        <v>0</v>
      </c>
      <c r="AG226" s="376">
        <v>0</v>
      </c>
      <c r="AH226" s="376">
        <v>0</v>
      </c>
      <c r="AI226" s="377">
        <v>0</v>
      </c>
      <c r="AM226" s="6">
        <v>94</v>
      </c>
      <c r="AN226" s="91">
        <f t="shared" si="326"/>
        <v>91</v>
      </c>
      <c r="AO226" s="117" t="str">
        <f t="shared" si="326"/>
        <v>Улан-Удэ</v>
      </c>
      <c r="AP226" s="326" t="str">
        <f t="shared" si="327"/>
        <v>-</v>
      </c>
      <c r="AQ226" s="701" t="str">
        <f t="shared" si="327"/>
        <v>-</v>
      </c>
      <c r="AR226" s="701" t="str">
        <f t="shared" si="327"/>
        <v>-</v>
      </c>
      <c r="AS226" s="701" t="str">
        <f t="shared" si="327"/>
        <v>-</v>
      </c>
      <c r="AT226" s="701" t="str">
        <f t="shared" si="327"/>
        <v>-</v>
      </c>
      <c r="AU226" s="701" t="str">
        <f t="shared" si="327"/>
        <v>-</v>
      </c>
      <c r="AV226" s="701" t="str">
        <f t="shared" si="327"/>
        <v>-</v>
      </c>
      <c r="AW226" s="701" t="str">
        <f t="shared" si="327"/>
        <v>-</v>
      </c>
      <c r="AX226" s="701" t="str">
        <f t="shared" si="327"/>
        <v>-</v>
      </c>
      <c r="AY226" s="701" t="str">
        <f t="shared" si="327"/>
        <v>-</v>
      </c>
      <c r="AZ226" s="701" t="str">
        <f t="shared" si="327"/>
        <v>-</v>
      </c>
      <c r="BA226" s="701" t="str">
        <f t="shared" si="327"/>
        <v>-</v>
      </c>
      <c r="BB226" s="701" t="str">
        <f t="shared" si="327"/>
        <v>-</v>
      </c>
      <c r="BC226" s="701" t="str">
        <f t="shared" si="327"/>
        <v>-</v>
      </c>
      <c r="BD226" s="701" t="str">
        <f t="shared" si="327"/>
        <v>-</v>
      </c>
      <c r="BE226" s="701" t="str">
        <f t="shared" si="324"/>
        <v>-</v>
      </c>
      <c r="BF226" s="701" t="str">
        <f t="shared" si="325"/>
        <v>-</v>
      </c>
      <c r="BG226" s="701" t="str">
        <f t="shared" si="325"/>
        <v>-</v>
      </c>
      <c r="BH226" s="701" t="str">
        <f t="shared" si="325"/>
        <v>-</v>
      </c>
      <c r="BI226" s="701" t="e">
        <f t="shared" si="325"/>
        <v>#N/A</v>
      </c>
      <c r="BJ226" s="630" t="str">
        <f t="shared" si="303"/>
        <v>-</v>
      </c>
      <c r="BK226" s="630" t="str">
        <f t="shared" si="304"/>
        <v>-</v>
      </c>
      <c r="BL226" s="630" t="str">
        <f t="shared" si="305"/>
        <v>-</v>
      </c>
      <c r="BM226" s="630" t="str">
        <f t="shared" si="306"/>
        <v>-</v>
      </c>
      <c r="BN226" s="630" t="str">
        <f t="shared" si="307"/>
        <v>-</v>
      </c>
      <c r="BO226" s="630" t="str">
        <f t="shared" si="308"/>
        <v>-</v>
      </c>
      <c r="BP226" s="630" t="str">
        <f t="shared" si="309"/>
        <v>-</v>
      </c>
      <c r="BQ226" s="630" t="str">
        <f t="shared" si="310"/>
        <v>-</v>
      </c>
      <c r="BR226" s="630" t="str">
        <f t="shared" si="311"/>
        <v>-</v>
      </c>
      <c r="BS226" s="630" t="str">
        <f t="shared" si="312"/>
        <v>-</v>
      </c>
      <c r="BT226" s="630" t="str">
        <f t="shared" si="313"/>
        <v>-</v>
      </c>
      <c r="BU226" s="630" t="str">
        <f t="shared" si="314"/>
        <v>-</v>
      </c>
      <c r="BV226" s="630" t="str">
        <f t="shared" si="315"/>
        <v>-</v>
      </c>
      <c r="BW226" s="630" t="str">
        <f t="shared" si="316"/>
        <v>-</v>
      </c>
      <c r="BX226" s="630" t="str">
        <f t="shared" si="317"/>
        <v>-</v>
      </c>
      <c r="BY226" s="630" t="str">
        <f t="shared" si="318"/>
        <v>-</v>
      </c>
      <c r="BZ226" s="630" t="str">
        <f t="shared" si="319"/>
        <v>-</v>
      </c>
      <c r="CA226" s="630" t="str">
        <f t="shared" si="320"/>
        <v>-</v>
      </c>
      <c r="CB226" s="630" t="str">
        <f t="shared" si="321"/>
        <v>-</v>
      </c>
      <c r="CC226" s="630" t="e">
        <f t="shared" si="322"/>
        <v>#N/A</v>
      </c>
    </row>
    <row r="227" spans="1:161" x14ac:dyDescent="0.25">
      <c r="A227" s="198" t="s">
        <v>1001</v>
      </c>
      <c r="B227" s="229" t="s">
        <v>772</v>
      </c>
      <c r="C227" s="237">
        <v>0</v>
      </c>
      <c r="D227" s="213">
        <v>0</v>
      </c>
      <c r="E227" s="213">
        <v>0</v>
      </c>
      <c r="F227" s="213">
        <v>0</v>
      </c>
      <c r="G227" s="213">
        <v>0</v>
      </c>
      <c r="H227" s="213">
        <v>0</v>
      </c>
      <c r="I227" s="213">
        <v>0</v>
      </c>
      <c r="J227" s="213">
        <v>0</v>
      </c>
      <c r="K227" s="213">
        <v>0</v>
      </c>
      <c r="L227" s="213">
        <v>0</v>
      </c>
      <c r="M227" s="213">
        <v>0</v>
      </c>
      <c r="N227" s="213">
        <v>0</v>
      </c>
      <c r="O227" s="213">
        <v>0</v>
      </c>
      <c r="P227" s="213">
        <v>0</v>
      </c>
      <c r="Q227" s="213">
        <v>0</v>
      </c>
      <c r="R227" s="213">
        <v>0</v>
      </c>
      <c r="S227" s="213">
        <v>0</v>
      </c>
      <c r="T227" s="213">
        <v>0</v>
      </c>
      <c r="U227" s="213">
        <v>0</v>
      </c>
      <c r="V227" s="214">
        <v>0</v>
      </c>
      <c r="X227" s="369" t="s">
        <v>2179</v>
      </c>
      <c r="Y227" s="374" t="s">
        <v>1175</v>
      </c>
      <c r="Z227" s="375">
        <v>0</v>
      </c>
      <c r="AA227" s="376">
        <v>0</v>
      </c>
      <c r="AB227" s="376">
        <v>0</v>
      </c>
      <c r="AC227" s="376">
        <v>0</v>
      </c>
      <c r="AD227" s="376">
        <v>0</v>
      </c>
      <c r="AE227" s="376">
        <v>0</v>
      </c>
      <c r="AF227" s="376">
        <v>0</v>
      </c>
      <c r="AG227" s="376">
        <v>0</v>
      </c>
      <c r="AH227" s="376">
        <v>0</v>
      </c>
      <c r="AI227" s="377">
        <v>0</v>
      </c>
      <c r="AM227" s="6">
        <v>95</v>
      </c>
      <c r="AN227" s="91">
        <f t="shared" si="326"/>
        <v>92</v>
      </c>
      <c r="AO227" s="117" t="str">
        <f t="shared" si="326"/>
        <v>Нижнеангарск</v>
      </c>
      <c r="AP227" s="326" t="str">
        <f t="shared" si="327"/>
        <v>-</v>
      </c>
      <c r="AQ227" s="701" t="str">
        <f t="shared" si="327"/>
        <v>-</v>
      </c>
      <c r="AR227" s="701" t="str">
        <f t="shared" si="327"/>
        <v>-</v>
      </c>
      <c r="AS227" s="701" t="str">
        <f t="shared" si="327"/>
        <v>-</v>
      </c>
      <c r="AT227" s="701" t="str">
        <f t="shared" si="327"/>
        <v>-</v>
      </c>
      <c r="AU227" s="701" t="str">
        <f t="shared" si="327"/>
        <v>-</v>
      </c>
      <c r="AV227" s="701" t="str">
        <f t="shared" si="327"/>
        <v>-</v>
      </c>
      <c r="AW227" s="701" t="str">
        <f t="shared" si="327"/>
        <v>-</v>
      </c>
      <c r="AX227" s="701" t="str">
        <f t="shared" si="327"/>
        <v>-</v>
      </c>
      <c r="AY227" s="701" t="str">
        <f t="shared" si="327"/>
        <v>-</v>
      </c>
      <c r="AZ227" s="701" t="str">
        <f t="shared" si="327"/>
        <v>-</v>
      </c>
      <c r="BA227" s="701" t="str">
        <f t="shared" si="327"/>
        <v>-</v>
      </c>
      <c r="BB227" s="701" t="str">
        <f t="shared" si="327"/>
        <v>-</v>
      </c>
      <c r="BC227" s="701" t="str">
        <f t="shared" si="327"/>
        <v>-</v>
      </c>
      <c r="BD227" s="701" t="str">
        <f t="shared" si="327"/>
        <v>-</v>
      </c>
      <c r="BE227" s="701" t="str">
        <f t="shared" si="324"/>
        <v>-</v>
      </c>
      <c r="BF227" s="701" t="str">
        <f t="shared" si="325"/>
        <v>-</v>
      </c>
      <c r="BG227" s="701" t="str">
        <f t="shared" si="325"/>
        <v>-</v>
      </c>
      <c r="BH227" s="701" t="str">
        <f t="shared" si="325"/>
        <v>-</v>
      </c>
      <c r="BI227" s="701" t="e">
        <f t="shared" si="325"/>
        <v>#N/A</v>
      </c>
      <c r="BJ227" s="630" t="str">
        <f t="shared" si="303"/>
        <v>-</v>
      </c>
      <c r="BK227" s="630" t="str">
        <f t="shared" si="304"/>
        <v>-</v>
      </c>
      <c r="BL227" s="630" t="str">
        <f t="shared" si="305"/>
        <v>-</v>
      </c>
      <c r="BM227" s="630" t="str">
        <f t="shared" si="306"/>
        <v>-</v>
      </c>
      <c r="BN227" s="630" t="str">
        <f t="shared" si="307"/>
        <v>-</v>
      </c>
      <c r="BO227" s="630" t="str">
        <f t="shared" si="308"/>
        <v>-</v>
      </c>
      <c r="BP227" s="630" t="str">
        <f t="shared" si="309"/>
        <v>-</v>
      </c>
      <c r="BQ227" s="630" t="str">
        <f t="shared" si="310"/>
        <v>-</v>
      </c>
      <c r="BR227" s="630" t="str">
        <f t="shared" si="311"/>
        <v>-</v>
      </c>
      <c r="BS227" s="630" t="str">
        <f t="shared" si="312"/>
        <v>-</v>
      </c>
      <c r="BT227" s="630" t="str">
        <f t="shared" si="313"/>
        <v>-</v>
      </c>
      <c r="BU227" s="630" t="str">
        <f t="shared" si="314"/>
        <v>-</v>
      </c>
      <c r="BV227" s="630" t="str">
        <f t="shared" si="315"/>
        <v>-</v>
      </c>
      <c r="BW227" s="630" t="str">
        <f t="shared" si="316"/>
        <v>-</v>
      </c>
      <c r="BX227" s="630" t="str">
        <f t="shared" si="317"/>
        <v>-</v>
      </c>
      <c r="BY227" s="630" t="str">
        <f t="shared" si="318"/>
        <v>-</v>
      </c>
      <c r="BZ227" s="630" t="str">
        <f t="shared" si="319"/>
        <v>-</v>
      </c>
      <c r="CA227" s="630" t="str">
        <f t="shared" si="320"/>
        <v>-</v>
      </c>
      <c r="CB227" s="630" t="str">
        <f t="shared" si="321"/>
        <v>-</v>
      </c>
      <c r="CC227" s="630" t="e">
        <f t="shared" si="322"/>
        <v>#N/A</v>
      </c>
    </row>
    <row r="228" spans="1:161" x14ac:dyDescent="0.25">
      <c r="A228" s="198" t="s">
        <v>2160</v>
      </c>
      <c r="B228" s="229" t="s">
        <v>1173</v>
      </c>
      <c r="C228" s="237">
        <v>0</v>
      </c>
      <c r="D228" s="213">
        <v>0</v>
      </c>
      <c r="E228" s="213">
        <v>0</v>
      </c>
      <c r="F228" s="213">
        <v>0</v>
      </c>
      <c r="G228" s="213">
        <v>0</v>
      </c>
      <c r="H228" s="213">
        <v>0</v>
      </c>
      <c r="I228" s="213">
        <v>0</v>
      </c>
      <c r="J228" s="213">
        <v>0</v>
      </c>
      <c r="K228" s="213">
        <v>0</v>
      </c>
      <c r="L228" s="213">
        <v>0</v>
      </c>
      <c r="M228" s="213">
        <v>0</v>
      </c>
      <c r="N228" s="213">
        <v>0</v>
      </c>
      <c r="O228" s="213">
        <v>0</v>
      </c>
      <c r="P228" s="213">
        <v>0</v>
      </c>
      <c r="Q228" s="213">
        <v>0</v>
      </c>
      <c r="R228" s="213">
        <v>0</v>
      </c>
      <c r="S228" s="213">
        <v>0</v>
      </c>
      <c r="T228" s="213">
        <v>0</v>
      </c>
      <c r="U228" s="213">
        <v>0</v>
      </c>
      <c r="V228" s="214">
        <v>0</v>
      </c>
      <c r="X228" s="369" t="s">
        <v>2180</v>
      </c>
      <c r="Y228" s="379" t="s">
        <v>1177</v>
      </c>
      <c r="Z228" s="380">
        <v>0</v>
      </c>
      <c r="AA228" s="381">
        <v>0</v>
      </c>
      <c r="AB228" s="381">
        <v>0</v>
      </c>
      <c r="AC228" s="381">
        <v>0</v>
      </c>
      <c r="AD228" s="381">
        <v>0</v>
      </c>
      <c r="AE228" s="381">
        <v>0</v>
      </c>
      <c r="AF228" s="381">
        <v>0</v>
      </c>
      <c r="AG228" s="381">
        <v>0</v>
      </c>
      <c r="AH228" s="381">
        <v>0</v>
      </c>
      <c r="AI228" s="382">
        <v>0</v>
      </c>
      <c r="AM228" s="6">
        <v>96</v>
      </c>
      <c r="AN228" s="91">
        <f t="shared" si="326"/>
        <v>93</v>
      </c>
      <c r="AO228" s="117" t="str">
        <f t="shared" si="326"/>
        <v>Новый Уоян</v>
      </c>
      <c r="AP228" s="326" t="str">
        <f t="shared" si="327"/>
        <v>-</v>
      </c>
      <c r="AQ228" s="701" t="str">
        <f t="shared" si="327"/>
        <v>-</v>
      </c>
      <c r="AR228" s="701" t="str">
        <f t="shared" si="327"/>
        <v>-</v>
      </c>
      <c r="AS228" s="701" t="str">
        <f t="shared" si="327"/>
        <v>-</v>
      </c>
      <c r="AT228" s="701" t="str">
        <f t="shared" si="327"/>
        <v>-</v>
      </c>
      <c r="AU228" s="701" t="str">
        <f t="shared" si="327"/>
        <v>-</v>
      </c>
      <c r="AV228" s="701" t="str">
        <f t="shared" si="327"/>
        <v>-</v>
      </c>
      <c r="AW228" s="701" t="str">
        <f t="shared" si="327"/>
        <v>-</v>
      </c>
      <c r="AX228" s="701" t="str">
        <f t="shared" si="327"/>
        <v>-</v>
      </c>
      <c r="AY228" s="701" t="str">
        <f t="shared" si="327"/>
        <v>-</v>
      </c>
      <c r="AZ228" s="701" t="str">
        <f t="shared" si="327"/>
        <v>-</v>
      </c>
      <c r="BA228" s="701" t="str">
        <f t="shared" si="327"/>
        <v>-</v>
      </c>
      <c r="BB228" s="701" t="str">
        <f t="shared" si="327"/>
        <v>-</v>
      </c>
      <c r="BC228" s="701" t="str">
        <f t="shared" si="327"/>
        <v>-</v>
      </c>
      <c r="BD228" s="701" t="str">
        <f t="shared" si="327"/>
        <v>-</v>
      </c>
      <c r="BE228" s="701" t="str">
        <f t="shared" si="324"/>
        <v>-</v>
      </c>
      <c r="BF228" s="701" t="str">
        <f t="shared" si="325"/>
        <v>-</v>
      </c>
      <c r="BG228" s="701" t="str">
        <f t="shared" si="325"/>
        <v>-</v>
      </c>
      <c r="BH228" s="701" t="str">
        <f t="shared" si="325"/>
        <v>-</v>
      </c>
      <c r="BI228" s="701" t="e">
        <f t="shared" si="325"/>
        <v>#N/A</v>
      </c>
      <c r="BJ228" s="630" t="str">
        <f t="shared" si="303"/>
        <v>-</v>
      </c>
      <c r="BK228" s="630" t="str">
        <f t="shared" si="304"/>
        <v>-</v>
      </c>
      <c r="BL228" s="630" t="str">
        <f t="shared" si="305"/>
        <v>-</v>
      </c>
      <c r="BM228" s="630" t="str">
        <f t="shared" si="306"/>
        <v>-</v>
      </c>
      <c r="BN228" s="630" t="str">
        <f t="shared" si="307"/>
        <v>-</v>
      </c>
      <c r="BO228" s="630" t="str">
        <f t="shared" si="308"/>
        <v>-</v>
      </c>
      <c r="BP228" s="630" t="str">
        <f t="shared" si="309"/>
        <v>-</v>
      </c>
      <c r="BQ228" s="630" t="str">
        <f t="shared" si="310"/>
        <v>-</v>
      </c>
      <c r="BR228" s="630" t="str">
        <f t="shared" si="311"/>
        <v>-</v>
      </c>
      <c r="BS228" s="630" t="str">
        <f t="shared" si="312"/>
        <v>-</v>
      </c>
      <c r="BT228" s="630" t="str">
        <f t="shared" si="313"/>
        <v>-</v>
      </c>
      <c r="BU228" s="630" t="str">
        <f t="shared" si="314"/>
        <v>-</v>
      </c>
      <c r="BV228" s="630" t="str">
        <f t="shared" si="315"/>
        <v>-</v>
      </c>
      <c r="BW228" s="630" t="str">
        <f t="shared" si="316"/>
        <v>-</v>
      </c>
      <c r="BX228" s="630" t="str">
        <f t="shared" si="317"/>
        <v>-</v>
      </c>
      <c r="BY228" s="630" t="str">
        <f t="shared" si="318"/>
        <v>-</v>
      </c>
      <c r="BZ228" s="630" t="str">
        <f t="shared" si="319"/>
        <v>-</v>
      </c>
      <c r="CA228" s="630" t="str">
        <f t="shared" si="320"/>
        <v>-</v>
      </c>
      <c r="CB228" s="630" t="str">
        <f t="shared" si="321"/>
        <v>-</v>
      </c>
      <c r="CC228" s="630" t="e">
        <f t="shared" si="322"/>
        <v>#N/A</v>
      </c>
    </row>
    <row r="229" spans="1:161" x14ac:dyDescent="0.25">
      <c r="A229" s="198" t="s">
        <v>2179</v>
      </c>
      <c r="B229" s="378" t="s">
        <v>1175</v>
      </c>
      <c r="C229" s="235">
        <v>0</v>
      </c>
      <c r="D229" s="206">
        <v>0</v>
      </c>
      <c r="E229" s="206">
        <v>0</v>
      </c>
      <c r="F229" s="206">
        <v>0</v>
      </c>
      <c r="G229" s="206">
        <v>0</v>
      </c>
      <c r="H229" s="206">
        <v>0</v>
      </c>
      <c r="I229" s="206">
        <v>0</v>
      </c>
      <c r="J229" s="206">
        <v>0</v>
      </c>
      <c r="K229" s="206">
        <v>0</v>
      </c>
      <c r="L229" s="206">
        <v>0</v>
      </c>
      <c r="M229" s="206">
        <v>0</v>
      </c>
      <c r="N229" s="206">
        <v>0</v>
      </c>
      <c r="O229" s="206">
        <v>0</v>
      </c>
      <c r="P229" s="206">
        <v>0</v>
      </c>
      <c r="Q229" s="206">
        <v>0</v>
      </c>
      <c r="R229" s="206">
        <v>0</v>
      </c>
      <c r="S229" s="206">
        <v>0</v>
      </c>
      <c r="T229" s="206">
        <v>0</v>
      </c>
      <c r="U229" s="206">
        <v>0</v>
      </c>
      <c r="V229" s="207">
        <v>0</v>
      </c>
      <c r="AM229" s="6">
        <v>97</v>
      </c>
      <c r="AN229" s="91">
        <f t="shared" si="326"/>
        <v>94</v>
      </c>
      <c r="AO229" s="117" t="str">
        <f t="shared" si="326"/>
        <v>Новая Чара</v>
      </c>
      <c r="AP229" s="326" t="str">
        <f t="shared" si="327"/>
        <v>-</v>
      </c>
      <c r="AQ229" s="701" t="str">
        <f t="shared" si="327"/>
        <v>-</v>
      </c>
      <c r="AR229" s="701" t="str">
        <f t="shared" si="327"/>
        <v>-</v>
      </c>
      <c r="AS229" s="701" t="str">
        <f t="shared" si="327"/>
        <v>-</v>
      </c>
      <c r="AT229" s="701" t="str">
        <f t="shared" si="327"/>
        <v>-</v>
      </c>
      <c r="AU229" s="701" t="str">
        <f t="shared" si="327"/>
        <v>-</v>
      </c>
      <c r="AV229" s="701" t="str">
        <f t="shared" si="327"/>
        <v>-</v>
      </c>
      <c r="AW229" s="701" t="str">
        <f t="shared" si="327"/>
        <v>-</v>
      </c>
      <c r="AX229" s="701" t="str">
        <f t="shared" si="327"/>
        <v>-</v>
      </c>
      <c r="AY229" s="701" t="str">
        <f t="shared" si="327"/>
        <v>-</v>
      </c>
      <c r="AZ229" s="701" t="str">
        <f t="shared" si="327"/>
        <v>-</v>
      </c>
      <c r="BA229" s="701" t="str">
        <f t="shared" si="327"/>
        <v>-</v>
      </c>
      <c r="BB229" s="701" t="str">
        <f t="shared" si="327"/>
        <v>-</v>
      </c>
      <c r="BC229" s="701" t="str">
        <f t="shared" si="327"/>
        <v>-</v>
      </c>
      <c r="BD229" s="701" t="str">
        <f t="shared" si="327"/>
        <v>-</v>
      </c>
      <c r="BE229" s="701" t="str">
        <f t="shared" si="324"/>
        <v>-</v>
      </c>
      <c r="BF229" s="701" t="str">
        <f t="shared" si="325"/>
        <v>-</v>
      </c>
      <c r="BG229" s="701" t="str">
        <f t="shared" si="325"/>
        <v>-</v>
      </c>
      <c r="BH229" s="701" t="str">
        <f t="shared" si="325"/>
        <v>-</v>
      </c>
      <c r="BI229" s="701" t="e">
        <f t="shared" si="325"/>
        <v>#N/A</v>
      </c>
      <c r="BJ229" s="630" t="str">
        <f t="shared" si="303"/>
        <v>-</v>
      </c>
      <c r="BK229" s="630" t="str">
        <f t="shared" si="304"/>
        <v>-</v>
      </c>
      <c r="BL229" s="630" t="str">
        <f t="shared" si="305"/>
        <v>-</v>
      </c>
      <c r="BM229" s="630" t="str">
        <f t="shared" si="306"/>
        <v>-</v>
      </c>
      <c r="BN229" s="630" t="str">
        <f t="shared" si="307"/>
        <v>-</v>
      </c>
      <c r="BO229" s="630" t="str">
        <f t="shared" si="308"/>
        <v>-</v>
      </c>
      <c r="BP229" s="630" t="str">
        <f t="shared" si="309"/>
        <v>-</v>
      </c>
      <c r="BQ229" s="630" t="str">
        <f t="shared" si="310"/>
        <v>-</v>
      </c>
      <c r="BR229" s="630" t="str">
        <f t="shared" si="311"/>
        <v>-</v>
      </c>
      <c r="BS229" s="630" t="str">
        <f t="shared" si="312"/>
        <v>-</v>
      </c>
      <c r="BT229" s="630" t="str">
        <f t="shared" si="313"/>
        <v>-</v>
      </c>
      <c r="BU229" s="630" t="str">
        <f t="shared" si="314"/>
        <v>+</v>
      </c>
      <c r="BV229" s="630" t="str">
        <f t="shared" si="315"/>
        <v>-</v>
      </c>
      <c r="BW229" s="630" t="str">
        <f t="shared" si="316"/>
        <v>-</v>
      </c>
      <c r="BX229" s="630" t="str">
        <f t="shared" si="317"/>
        <v>-</v>
      </c>
      <c r="BY229" s="630" t="str">
        <f t="shared" si="318"/>
        <v>-</v>
      </c>
      <c r="BZ229" s="630" t="str">
        <f t="shared" si="319"/>
        <v>-</v>
      </c>
      <c r="CA229" s="630" t="str">
        <f t="shared" si="320"/>
        <v>-</v>
      </c>
      <c r="CB229" s="630" t="str">
        <f t="shared" si="321"/>
        <v>-</v>
      </c>
      <c r="CC229" s="630" t="e">
        <f t="shared" si="322"/>
        <v>#N/A</v>
      </c>
    </row>
    <row r="230" spans="1:161" x14ac:dyDescent="0.25">
      <c r="A230" s="198" t="s">
        <v>2180</v>
      </c>
      <c r="B230" s="383" t="s">
        <v>1177</v>
      </c>
      <c r="C230" s="237">
        <v>0</v>
      </c>
      <c r="D230" s="213">
        <v>0</v>
      </c>
      <c r="E230" s="213">
        <v>0</v>
      </c>
      <c r="F230" s="213">
        <v>0</v>
      </c>
      <c r="G230" s="213">
        <v>0</v>
      </c>
      <c r="H230" s="213">
        <v>0</v>
      </c>
      <c r="I230" s="213">
        <v>0</v>
      </c>
      <c r="J230" s="213">
        <v>0</v>
      </c>
      <c r="K230" s="213">
        <v>0</v>
      </c>
      <c r="L230" s="213">
        <v>0</v>
      </c>
      <c r="M230" s="213">
        <v>0</v>
      </c>
      <c r="N230" s="213">
        <v>0</v>
      </c>
      <c r="O230" s="213">
        <v>0</v>
      </c>
      <c r="P230" s="213">
        <v>0</v>
      </c>
      <c r="Q230" s="213">
        <v>0</v>
      </c>
      <c r="R230" s="213">
        <v>0</v>
      </c>
      <c r="S230" s="213">
        <v>0</v>
      </c>
      <c r="T230" s="213">
        <v>0</v>
      </c>
      <c r="U230" s="213">
        <v>0</v>
      </c>
      <c r="V230" s="214">
        <v>0</v>
      </c>
      <c r="AM230" s="6">
        <v>98</v>
      </c>
      <c r="AN230" s="91">
        <f t="shared" si="326"/>
        <v>95</v>
      </c>
      <c r="AO230" s="117" t="str">
        <f t="shared" si="326"/>
        <v>Чита</v>
      </c>
      <c r="AP230" s="326" t="str">
        <f t="shared" si="327"/>
        <v>-</v>
      </c>
      <c r="AQ230" s="701" t="str">
        <f t="shared" si="327"/>
        <v>-</v>
      </c>
      <c r="AR230" s="701" t="str">
        <f t="shared" si="327"/>
        <v>-</v>
      </c>
      <c r="AS230" s="701" t="str">
        <f t="shared" si="327"/>
        <v>-</v>
      </c>
      <c r="AT230" s="701" t="str">
        <f t="shared" si="327"/>
        <v>-</v>
      </c>
      <c r="AU230" s="701" t="str">
        <f t="shared" si="327"/>
        <v>-</v>
      </c>
      <c r="AV230" s="701" t="str">
        <f t="shared" si="327"/>
        <v>-</v>
      </c>
      <c r="AW230" s="701" t="str">
        <f t="shared" si="327"/>
        <v>-</v>
      </c>
      <c r="AX230" s="701" t="str">
        <f t="shared" si="327"/>
        <v>-</v>
      </c>
      <c r="AY230" s="701" t="str">
        <f t="shared" si="327"/>
        <v>-</v>
      </c>
      <c r="AZ230" s="701" t="str">
        <f t="shared" si="327"/>
        <v>-</v>
      </c>
      <c r="BA230" s="701" t="str">
        <f t="shared" si="327"/>
        <v>-</v>
      </c>
      <c r="BB230" s="701" t="str">
        <f t="shared" si="327"/>
        <v>-</v>
      </c>
      <c r="BC230" s="701" t="str">
        <f t="shared" si="327"/>
        <v>-</v>
      </c>
      <c r="BD230" s="701" t="str">
        <f t="shared" si="327"/>
        <v>-</v>
      </c>
      <c r="BE230" s="701" t="str">
        <f t="shared" si="324"/>
        <v>-</v>
      </c>
      <c r="BF230" s="701" t="str">
        <f t="shared" si="325"/>
        <v>-</v>
      </c>
      <c r="BG230" s="701" t="str">
        <f t="shared" si="325"/>
        <v>-</v>
      </c>
      <c r="BH230" s="701" t="str">
        <f t="shared" si="325"/>
        <v>-</v>
      </c>
      <c r="BI230" s="701" t="e">
        <f t="shared" si="325"/>
        <v>#N/A</v>
      </c>
      <c r="BJ230" s="630" t="str">
        <f t="shared" si="303"/>
        <v>-</v>
      </c>
      <c r="BK230" s="630" t="str">
        <f t="shared" si="304"/>
        <v>-</v>
      </c>
      <c r="BL230" s="630" t="str">
        <f t="shared" si="305"/>
        <v>-</v>
      </c>
      <c r="BM230" s="630" t="str">
        <f t="shared" si="306"/>
        <v>-</v>
      </c>
      <c r="BN230" s="630" t="str">
        <f t="shared" si="307"/>
        <v>-</v>
      </c>
      <c r="BO230" s="630" t="str">
        <f t="shared" si="308"/>
        <v>-</v>
      </c>
      <c r="BP230" s="630" t="str">
        <f t="shared" si="309"/>
        <v>-</v>
      </c>
      <c r="BQ230" s="630" t="str">
        <f t="shared" si="310"/>
        <v>-</v>
      </c>
      <c r="BR230" s="630" t="str">
        <f t="shared" si="311"/>
        <v>-</v>
      </c>
      <c r="BS230" s="630" t="str">
        <f t="shared" si="312"/>
        <v>-</v>
      </c>
      <c r="BT230" s="630" t="str">
        <f t="shared" si="313"/>
        <v>-</v>
      </c>
      <c r="BU230" s="630" t="str">
        <f t="shared" si="314"/>
        <v>-</v>
      </c>
      <c r="BV230" s="630" t="str">
        <f t="shared" si="315"/>
        <v>-</v>
      </c>
      <c r="BW230" s="630" t="str">
        <f t="shared" si="316"/>
        <v>+</v>
      </c>
      <c r="BX230" s="630" t="str">
        <f t="shared" si="317"/>
        <v>-</v>
      </c>
      <c r="BY230" s="630" t="str">
        <f t="shared" si="318"/>
        <v>-</v>
      </c>
      <c r="BZ230" s="630" t="str">
        <f t="shared" si="319"/>
        <v>-</v>
      </c>
      <c r="CA230" s="630" t="str">
        <f t="shared" si="320"/>
        <v>-</v>
      </c>
      <c r="CB230" s="630" t="str">
        <f t="shared" si="321"/>
        <v>-</v>
      </c>
      <c r="CC230" s="630" t="e">
        <f t="shared" si="322"/>
        <v>#N/A</v>
      </c>
      <c r="CD230" s="552"/>
      <c r="CE230" s="552"/>
      <c r="CF230" s="552"/>
      <c r="CG230" s="552"/>
      <c r="CH230" s="552"/>
      <c r="CI230" s="552"/>
      <c r="CJ230" s="552"/>
      <c r="CK230" s="552"/>
      <c r="CL230" s="552"/>
      <c r="CM230" s="552"/>
      <c r="CN230" s="552"/>
      <c r="CO230" s="552"/>
      <c r="CP230" s="552"/>
      <c r="CQ230" s="552"/>
      <c r="CR230" s="552"/>
      <c r="CS230" s="552"/>
      <c r="CT230" s="552"/>
      <c r="CU230" s="552"/>
      <c r="CV230" s="552"/>
      <c r="CW230" s="552"/>
      <c r="CX230" s="552"/>
      <c r="CY230" s="552"/>
      <c r="CZ230" s="552"/>
      <c r="DA230" s="552"/>
      <c r="DB230" s="552"/>
      <c r="DC230" s="552"/>
      <c r="DD230" s="552"/>
      <c r="DE230" s="552"/>
      <c r="DF230" s="552"/>
      <c r="DG230" s="552"/>
      <c r="DH230" s="552"/>
      <c r="DI230" s="552"/>
      <c r="DJ230" s="552"/>
      <c r="DK230" s="552"/>
      <c r="DL230" s="552"/>
      <c r="DM230" s="552"/>
      <c r="DN230" s="552"/>
      <c r="DO230" s="552"/>
      <c r="DP230" s="552"/>
      <c r="DQ230" s="552"/>
      <c r="DR230" s="552"/>
      <c r="DS230" s="552"/>
      <c r="DT230" s="552"/>
      <c r="DU230" s="552"/>
      <c r="DV230" s="552"/>
      <c r="DW230" s="552"/>
      <c r="DX230" s="552"/>
      <c r="DY230" s="552"/>
      <c r="DZ230" s="552"/>
      <c r="EA230" s="552"/>
      <c r="EB230" s="552"/>
      <c r="EC230" s="552"/>
      <c r="ED230" s="552"/>
      <c r="EE230" s="552"/>
      <c r="EF230" s="552"/>
      <c r="EG230" s="552"/>
      <c r="EH230" s="552"/>
      <c r="EI230" s="552"/>
      <c r="EJ230" s="552"/>
      <c r="EK230" s="552"/>
      <c r="EL230" s="552"/>
      <c r="EM230" s="552"/>
      <c r="EN230" s="552"/>
      <c r="EO230" s="552"/>
      <c r="EP230" s="552"/>
      <c r="EQ230" s="552"/>
      <c r="ER230" s="552"/>
      <c r="ES230" s="552"/>
      <c r="ET230" s="552"/>
      <c r="EU230" s="552"/>
      <c r="EV230" s="552"/>
      <c r="EW230" s="552"/>
      <c r="EX230" s="552"/>
      <c r="EY230" s="552"/>
      <c r="EZ230" s="552"/>
      <c r="FA230" s="552"/>
      <c r="FB230" s="552"/>
      <c r="FC230" s="552"/>
      <c r="FD230" s="552"/>
      <c r="FE230" s="552"/>
    </row>
    <row r="231" spans="1:161" x14ac:dyDescent="0.25">
      <c r="A231" t="s">
        <v>3432</v>
      </c>
      <c r="B231" t="s">
        <v>3407</v>
      </c>
      <c r="C231">
        <v>4</v>
      </c>
      <c r="D231">
        <v>10</v>
      </c>
      <c r="E231">
        <v>10</v>
      </c>
      <c r="F231">
        <v>7</v>
      </c>
      <c r="G231">
        <v>1</v>
      </c>
      <c r="H231">
        <v>1</v>
      </c>
      <c r="I231">
        <v>6</v>
      </c>
      <c r="J231">
        <v>5</v>
      </c>
      <c r="K231">
        <v>10</v>
      </c>
      <c r="L231">
        <v>10</v>
      </c>
      <c r="M231">
        <v>10</v>
      </c>
      <c r="N231">
        <v>0</v>
      </c>
      <c r="O231">
        <v>4</v>
      </c>
      <c r="P231">
        <v>10</v>
      </c>
      <c r="Q231">
        <v>3</v>
      </c>
      <c r="R231">
        <v>0</v>
      </c>
      <c r="S231">
        <v>4</v>
      </c>
      <c r="T231">
        <v>7</v>
      </c>
      <c r="U231">
        <v>10</v>
      </c>
      <c r="V231">
        <v>9</v>
      </c>
      <c r="AM231" s="6">
        <v>99</v>
      </c>
      <c r="AN231" s="91">
        <f t="shared" si="326"/>
        <v>96</v>
      </c>
      <c r="AO231" s="117" t="str">
        <f t="shared" si="326"/>
        <v>Могоча</v>
      </c>
      <c r="AP231" s="326" t="str">
        <f t="shared" si="327"/>
        <v>-</v>
      </c>
      <c r="AQ231" s="701" t="str">
        <f t="shared" si="327"/>
        <v>-</v>
      </c>
      <c r="AR231" s="701" t="str">
        <f t="shared" si="327"/>
        <v>-</v>
      </c>
      <c r="AS231" s="701" t="str">
        <f t="shared" si="327"/>
        <v>-</v>
      </c>
      <c r="AT231" s="701" t="str">
        <f t="shared" si="327"/>
        <v>-</v>
      </c>
      <c r="AU231" s="701" t="str">
        <f t="shared" si="327"/>
        <v>-</v>
      </c>
      <c r="AV231" s="701" t="str">
        <f t="shared" si="327"/>
        <v>-</v>
      </c>
      <c r="AW231" s="701" t="str">
        <f t="shared" si="327"/>
        <v>-</v>
      </c>
      <c r="AX231" s="701" t="str">
        <f t="shared" si="327"/>
        <v>-</v>
      </c>
      <c r="AY231" s="701" t="str">
        <f t="shared" si="327"/>
        <v>-</v>
      </c>
      <c r="AZ231" s="701" t="str">
        <f t="shared" si="327"/>
        <v>-</v>
      </c>
      <c r="BA231" s="701" t="str">
        <f t="shared" si="327"/>
        <v>-</v>
      </c>
      <c r="BB231" s="701" t="str">
        <f t="shared" si="327"/>
        <v>-</v>
      </c>
      <c r="BC231" s="701" t="str">
        <f t="shared" si="327"/>
        <v>-</v>
      </c>
      <c r="BD231" s="701" t="str">
        <f t="shared" si="327"/>
        <v>-</v>
      </c>
      <c r="BE231" s="701" t="str">
        <f t="shared" si="324"/>
        <v>-</v>
      </c>
      <c r="BF231" s="701" t="str">
        <f t="shared" si="325"/>
        <v>-</v>
      </c>
      <c r="BG231" s="701" t="str">
        <f t="shared" si="325"/>
        <v>-</v>
      </c>
      <c r="BH231" s="701" t="str">
        <f t="shared" si="325"/>
        <v>-</v>
      </c>
      <c r="BI231" s="701" t="e">
        <f t="shared" si="325"/>
        <v>#N/A</v>
      </c>
      <c r="BJ231" s="630" t="str">
        <f t="shared" si="303"/>
        <v>-</v>
      </c>
      <c r="BK231" s="630" t="str">
        <f t="shared" si="304"/>
        <v>-</v>
      </c>
      <c r="BL231" s="630" t="str">
        <f t="shared" si="305"/>
        <v>-</v>
      </c>
      <c r="BM231" s="630" t="str">
        <f t="shared" si="306"/>
        <v>-</v>
      </c>
      <c r="BN231" s="630" t="str">
        <f t="shared" si="307"/>
        <v>-</v>
      </c>
      <c r="BO231" s="630" t="str">
        <f t="shared" si="308"/>
        <v>-</v>
      </c>
      <c r="BP231" s="630" t="str">
        <f t="shared" si="309"/>
        <v>-</v>
      </c>
      <c r="BQ231" s="630" t="str">
        <f t="shared" si="310"/>
        <v>-</v>
      </c>
      <c r="BR231" s="630" t="str">
        <f t="shared" si="311"/>
        <v>-</v>
      </c>
      <c r="BS231" s="630" t="str">
        <f t="shared" si="312"/>
        <v>-</v>
      </c>
      <c r="BT231" s="630" t="str">
        <f t="shared" si="313"/>
        <v>-</v>
      </c>
      <c r="BU231" s="630" t="str">
        <f t="shared" si="314"/>
        <v>-</v>
      </c>
      <c r="BV231" s="630" t="str">
        <f t="shared" si="315"/>
        <v>-</v>
      </c>
      <c r="BW231" s="630" t="str">
        <f t="shared" si="316"/>
        <v>-</v>
      </c>
      <c r="BX231" s="630" t="str">
        <f t="shared" si="317"/>
        <v>-</v>
      </c>
      <c r="BY231" s="630" t="str">
        <f t="shared" si="318"/>
        <v>+</v>
      </c>
      <c r="BZ231" s="630" t="str">
        <f t="shared" si="319"/>
        <v>-</v>
      </c>
      <c r="CA231" s="630" t="str">
        <f t="shared" si="320"/>
        <v>-</v>
      </c>
      <c r="CB231" s="630" t="str">
        <f t="shared" si="321"/>
        <v>-</v>
      </c>
      <c r="CC231" s="630" t="e">
        <f t="shared" si="322"/>
        <v>#N/A</v>
      </c>
      <c r="CD231" s="553"/>
      <c r="CE231" s="553"/>
      <c r="CF231" s="553"/>
      <c r="CG231" s="553"/>
      <c r="CH231" s="553"/>
      <c r="CI231" s="553"/>
      <c r="CJ231" s="553"/>
      <c r="CK231" s="553"/>
      <c r="CL231" s="553"/>
      <c r="CM231" s="553"/>
      <c r="CN231" s="553"/>
      <c r="CO231" s="553"/>
      <c r="CP231" s="553"/>
      <c r="CQ231" s="553"/>
      <c r="CR231" s="553"/>
      <c r="CS231" s="553"/>
      <c r="CT231" s="553"/>
      <c r="CU231" s="553"/>
      <c r="CV231" s="553"/>
      <c r="CW231" s="553"/>
      <c r="CX231" s="553"/>
      <c r="CY231" s="553"/>
      <c r="CZ231" s="553"/>
      <c r="DA231" s="553"/>
      <c r="DB231" s="553"/>
      <c r="DC231" s="553"/>
      <c r="DD231" s="553"/>
      <c r="DE231" s="553"/>
      <c r="DF231" s="553"/>
      <c r="DG231" s="553"/>
      <c r="DH231" s="553"/>
      <c r="DI231" s="553"/>
      <c r="DJ231" s="553"/>
      <c r="DK231" s="553"/>
      <c r="DL231" s="553"/>
      <c r="DM231" s="553"/>
      <c r="DN231" s="553"/>
      <c r="DO231" s="553"/>
      <c r="DP231" s="553"/>
      <c r="DQ231" s="553"/>
      <c r="DR231" s="553"/>
      <c r="DS231" s="553"/>
      <c r="DT231" s="553"/>
      <c r="DU231" s="553"/>
      <c r="DV231" s="553"/>
      <c r="DW231" s="553"/>
      <c r="DX231" s="553"/>
      <c r="DY231" s="553"/>
      <c r="DZ231" s="553"/>
      <c r="EA231" s="553"/>
      <c r="EB231" s="553"/>
      <c r="EC231" s="553"/>
      <c r="ED231" s="553"/>
      <c r="EE231" s="553"/>
      <c r="EF231" s="553"/>
      <c r="EG231" s="553"/>
      <c r="EH231" s="553"/>
      <c r="EI231" s="553"/>
      <c r="EJ231" s="553"/>
      <c r="EK231" s="553"/>
      <c r="EL231" s="553"/>
      <c r="EM231" s="553"/>
      <c r="EN231" s="553"/>
      <c r="EO231" s="553"/>
      <c r="EP231" s="553"/>
      <c r="EQ231" s="553"/>
      <c r="ER231" s="553"/>
      <c r="ES231" s="553"/>
      <c r="ET231" s="553"/>
      <c r="EU231" s="553"/>
      <c r="EV231" s="553"/>
      <c r="EW231" s="553"/>
      <c r="EX231" s="553"/>
      <c r="EY231" s="553"/>
      <c r="EZ231" s="553"/>
      <c r="FA231" s="553"/>
      <c r="FB231" s="553"/>
      <c r="FC231" s="553"/>
      <c r="FD231" s="553"/>
      <c r="FE231" s="553"/>
    </row>
    <row r="232" spans="1:161" x14ac:dyDescent="0.25">
      <c r="A232" t="s">
        <v>3433</v>
      </c>
      <c r="B232" t="s">
        <v>3409</v>
      </c>
      <c r="C232">
        <v>4</v>
      </c>
      <c r="D232">
        <v>10</v>
      </c>
      <c r="E232">
        <v>10</v>
      </c>
      <c r="F232">
        <v>5</v>
      </c>
      <c r="G232">
        <v>1</v>
      </c>
      <c r="H232">
        <v>5</v>
      </c>
      <c r="I232">
        <v>6</v>
      </c>
      <c r="J232">
        <v>10</v>
      </c>
      <c r="K232">
        <v>10</v>
      </c>
      <c r="L232">
        <v>10</v>
      </c>
      <c r="M232">
        <v>4</v>
      </c>
      <c r="N232">
        <v>3</v>
      </c>
      <c r="O232">
        <v>10</v>
      </c>
      <c r="P232">
        <v>10</v>
      </c>
      <c r="Q232">
        <v>0</v>
      </c>
      <c r="R232">
        <v>4</v>
      </c>
      <c r="S232">
        <v>0</v>
      </c>
      <c r="T232">
        <v>7</v>
      </c>
      <c r="U232">
        <v>10</v>
      </c>
      <c r="V232">
        <v>7</v>
      </c>
      <c r="AM232" s="6">
        <v>100</v>
      </c>
      <c r="AN232" s="91">
        <f t="shared" si="326"/>
        <v>97</v>
      </c>
      <c r="AO232" s="117" t="str">
        <f t="shared" si="326"/>
        <v>Борзя</v>
      </c>
      <c r="AP232" s="326" t="str">
        <f t="shared" ref="AP232:AY232" si="328" xml:space="preserve">   CHOOSE(VLOOKUP(25&amp;$AO232,$A$6:$V$30000,AP$133,0)+1,"-","+","++")</f>
        <v>-</v>
      </c>
      <c r="AQ232" s="701" t="str">
        <f t="shared" si="328"/>
        <v>-</v>
      </c>
      <c r="AR232" s="701" t="str">
        <f t="shared" si="328"/>
        <v>-</v>
      </c>
      <c r="AS232" s="701" t="str">
        <f t="shared" si="328"/>
        <v>-</v>
      </c>
      <c r="AT232" s="701" t="str">
        <f t="shared" si="328"/>
        <v>-</v>
      </c>
      <c r="AU232" s="701" t="str">
        <f t="shared" si="328"/>
        <v>-</v>
      </c>
      <c r="AV232" s="701" t="str">
        <f t="shared" si="328"/>
        <v>-</v>
      </c>
      <c r="AW232" s="701" t="str">
        <f t="shared" si="328"/>
        <v>-</v>
      </c>
      <c r="AX232" s="701" t="str">
        <f t="shared" si="328"/>
        <v>-</v>
      </c>
      <c r="AY232" s="701" t="str">
        <f t="shared" si="328"/>
        <v>-</v>
      </c>
      <c r="AZ232" s="701" t="str">
        <f t="shared" ref="AP232:BE248" si="329" xml:space="preserve">   CHOOSE(VLOOKUP(25&amp;$AO232,$A$6:$V$30000,AZ$133,0)+1,"-","+","++")</f>
        <v>-</v>
      </c>
      <c r="BA232" s="701" t="str">
        <f t="shared" si="329"/>
        <v>-</v>
      </c>
      <c r="BB232" s="701" t="str">
        <f t="shared" si="329"/>
        <v>-</v>
      </c>
      <c r="BC232" s="701" t="str">
        <f t="shared" si="329"/>
        <v>-</v>
      </c>
      <c r="BD232" s="701" t="str">
        <f t="shared" si="329"/>
        <v>-</v>
      </c>
      <c r="BE232" s="701" t="str">
        <f t="shared" si="329"/>
        <v>-</v>
      </c>
      <c r="BF232" s="701" t="str">
        <f t="shared" si="325"/>
        <v>-</v>
      </c>
      <c r="BG232" s="701" t="str">
        <f t="shared" si="325"/>
        <v>-</v>
      </c>
      <c r="BH232" s="701" t="str">
        <f t="shared" si="325"/>
        <v>-</v>
      </c>
      <c r="BI232" s="701" t="e">
        <f t="shared" si="325"/>
        <v>#N/A</v>
      </c>
      <c r="BJ232" s="630" t="str">
        <f t="shared" si="303"/>
        <v>-</v>
      </c>
      <c r="BK232" s="630" t="str">
        <f t="shared" si="304"/>
        <v>-</v>
      </c>
      <c r="BL232" s="630" t="str">
        <f t="shared" si="305"/>
        <v>-</v>
      </c>
      <c r="BM232" s="630" t="str">
        <f t="shared" si="306"/>
        <v>-</v>
      </c>
      <c r="BN232" s="630" t="str">
        <f t="shared" si="307"/>
        <v>-</v>
      </c>
      <c r="BO232" s="630" t="str">
        <f t="shared" si="308"/>
        <v>-</v>
      </c>
      <c r="BP232" s="630" t="str">
        <f t="shared" si="309"/>
        <v>-</v>
      </c>
      <c r="BQ232" s="630" t="str">
        <f t="shared" si="310"/>
        <v>+</v>
      </c>
      <c r="BR232" s="630" t="str">
        <f t="shared" si="311"/>
        <v>-</v>
      </c>
      <c r="BS232" s="630" t="str">
        <f t="shared" si="312"/>
        <v>+</v>
      </c>
      <c r="BT232" s="630" t="str">
        <f t="shared" si="313"/>
        <v>-</v>
      </c>
      <c r="BU232" s="630" t="str">
        <f t="shared" si="314"/>
        <v>-</v>
      </c>
      <c r="BV232" s="630" t="str">
        <f t="shared" si="315"/>
        <v>-</v>
      </c>
      <c r="BW232" s="630" t="str">
        <f t="shared" si="316"/>
        <v>-</v>
      </c>
      <c r="BX232" s="630" t="str">
        <f t="shared" si="317"/>
        <v>-</v>
      </c>
      <c r="BY232" s="630" t="str">
        <f t="shared" si="318"/>
        <v>+</v>
      </c>
      <c r="BZ232" s="630" t="str">
        <f t="shared" si="319"/>
        <v>-</v>
      </c>
      <c r="CA232" s="630" t="str">
        <f t="shared" si="320"/>
        <v>+</v>
      </c>
      <c r="CB232" s="630" t="str">
        <f t="shared" si="321"/>
        <v>-</v>
      </c>
      <c r="CC232" s="630" t="e">
        <f t="shared" si="322"/>
        <v>#N/A</v>
      </c>
    </row>
    <row r="233" spans="1:161" x14ac:dyDescent="0.25">
      <c r="A233" t="s">
        <v>3434</v>
      </c>
      <c r="B233" t="s">
        <v>3411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AM233" s="6">
        <v>101</v>
      </c>
      <c r="AN233" s="91">
        <f t="shared" si="326"/>
        <v>98</v>
      </c>
      <c r="AO233" s="117" t="str">
        <f t="shared" si="326"/>
        <v>Свободный</v>
      </c>
      <c r="AP233" s="326" t="str">
        <f t="shared" si="329"/>
        <v>-</v>
      </c>
      <c r="AQ233" s="701" t="str">
        <f t="shared" si="329"/>
        <v>-</v>
      </c>
      <c r="AR233" s="701" t="str">
        <f t="shared" si="329"/>
        <v>-</v>
      </c>
      <c r="AS233" s="701" t="str">
        <f t="shared" si="329"/>
        <v>-</v>
      </c>
      <c r="AT233" s="701" t="str">
        <f t="shared" si="329"/>
        <v>-</v>
      </c>
      <c r="AU233" s="701" t="str">
        <f t="shared" si="329"/>
        <v>-</v>
      </c>
      <c r="AV233" s="701" t="str">
        <f t="shared" si="329"/>
        <v>-</v>
      </c>
      <c r="AW233" s="701" t="str">
        <f t="shared" si="329"/>
        <v>-</v>
      </c>
      <c r="AX233" s="701" t="str">
        <f t="shared" si="329"/>
        <v>-</v>
      </c>
      <c r="AY233" s="701" t="str">
        <f t="shared" si="329"/>
        <v>-</v>
      </c>
      <c r="AZ233" s="701" t="str">
        <f t="shared" si="329"/>
        <v>-</v>
      </c>
      <c r="BA233" s="701" t="str">
        <f t="shared" si="329"/>
        <v>-</v>
      </c>
      <c r="BB233" s="701" t="str">
        <f t="shared" si="329"/>
        <v>-</v>
      </c>
      <c r="BC233" s="701" t="str">
        <f t="shared" si="329"/>
        <v>-</v>
      </c>
      <c r="BD233" s="701" t="str">
        <f t="shared" si="329"/>
        <v>-</v>
      </c>
      <c r="BE233" s="701" t="str">
        <f t="shared" si="329"/>
        <v>-</v>
      </c>
      <c r="BF233" s="701" t="str">
        <f t="shared" si="325"/>
        <v>-</v>
      </c>
      <c r="BG233" s="701" t="str">
        <f t="shared" si="325"/>
        <v>-</v>
      </c>
      <c r="BH233" s="701" t="str">
        <f t="shared" si="325"/>
        <v>-</v>
      </c>
      <c r="BI233" s="701" t="e">
        <f t="shared" si="325"/>
        <v>#N/A</v>
      </c>
      <c r="BJ233" s="630" t="str">
        <f t="shared" si="303"/>
        <v>-</v>
      </c>
      <c r="BK233" s="630" t="str">
        <f t="shared" si="304"/>
        <v>-</v>
      </c>
      <c r="BL233" s="630" t="str">
        <f t="shared" si="305"/>
        <v>-</v>
      </c>
      <c r="BM233" s="630" t="str">
        <f t="shared" si="306"/>
        <v>-</v>
      </c>
      <c r="BN233" s="630" t="str">
        <f t="shared" si="307"/>
        <v>-</v>
      </c>
      <c r="BO233" s="630" t="str">
        <f t="shared" si="308"/>
        <v>-</v>
      </c>
      <c r="BP233" s="630" t="str">
        <f t="shared" si="309"/>
        <v>-</v>
      </c>
      <c r="BQ233" s="630" t="str">
        <f t="shared" si="310"/>
        <v>+</v>
      </c>
      <c r="BR233" s="630" t="str">
        <f t="shared" si="311"/>
        <v>-</v>
      </c>
      <c r="BS233" s="630" t="str">
        <f t="shared" si="312"/>
        <v>-</v>
      </c>
      <c r="BT233" s="630" t="str">
        <f t="shared" si="313"/>
        <v>-</v>
      </c>
      <c r="BU233" s="630" t="str">
        <f t="shared" si="314"/>
        <v>+</v>
      </c>
      <c r="BV233" s="630" t="str">
        <f t="shared" si="315"/>
        <v>-</v>
      </c>
      <c r="BW233" s="630" t="str">
        <f t="shared" si="316"/>
        <v>-</v>
      </c>
      <c r="BX233" s="630" t="str">
        <f t="shared" si="317"/>
        <v>-</v>
      </c>
      <c r="BY233" s="630" t="str">
        <f t="shared" si="318"/>
        <v>-</v>
      </c>
      <c r="BZ233" s="630" t="str">
        <f t="shared" si="319"/>
        <v>-</v>
      </c>
      <c r="CA233" s="630" t="str">
        <f t="shared" si="320"/>
        <v>-</v>
      </c>
      <c r="CB233" s="630" t="str">
        <f t="shared" si="321"/>
        <v>-</v>
      </c>
      <c r="CC233" s="630" t="e">
        <f t="shared" si="322"/>
        <v>#N/A</v>
      </c>
    </row>
    <row r="234" spans="1:161" x14ac:dyDescent="0.25">
      <c r="AM234" s="6">
        <v>102</v>
      </c>
      <c r="AN234" s="91">
        <f t="shared" si="326"/>
        <v>99</v>
      </c>
      <c r="AO234" s="117" t="str">
        <f t="shared" si="326"/>
        <v>Сковородино</v>
      </c>
      <c r="AP234" s="326" t="str">
        <f t="shared" si="329"/>
        <v>-</v>
      </c>
      <c r="AQ234" s="701" t="str">
        <f t="shared" si="329"/>
        <v>-</v>
      </c>
      <c r="AR234" s="701" t="str">
        <f t="shared" si="329"/>
        <v>-</v>
      </c>
      <c r="AS234" s="701" t="str">
        <f t="shared" si="329"/>
        <v>-</v>
      </c>
      <c r="AT234" s="701" t="str">
        <f t="shared" si="329"/>
        <v>-</v>
      </c>
      <c r="AU234" s="701" t="str">
        <f t="shared" si="329"/>
        <v>-</v>
      </c>
      <c r="AV234" s="701" t="str">
        <f t="shared" si="329"/>
        <v>-</v>
      </c>
      <c r="AW234" s="701" t="str">
        <f t="shared" si="329"/>
        <v>-</v>
      </c>
      <c r="AX234" s="701" t="str">
        <f t="shared" si="329"/>
        <v>-</v>
      </c>
      <c r="AY234" s="701" t="str">
        <f t="shared" si="329"/>
        <v>-</v>
      </c>
      <c r="AZ234" s="701" t="str">
        <f t="shared" si="329"/>
        <v>-</v>
      </c>
      <c r="BA234" s="701" t="str">
        <f t="shared" si="329"/>
        <v>-</v>
      </c>
      <c r="BB234" s="701" t="str">
        <f t="shared" si="329"/>
        <v>-</v>
      </c>
      <c r="BC234" s="701" t="str">
        <f t="shared" si="329"/>
        <v>-</v>
      </c>
      <c r="BD234" s="701" t="str">
        <f t="shared" si="329"/>
        <v>-</v>
      </c>
      <c r="BE234" s="701" t="str">
        <f t="shared" si="329"/>
        <v>-</v>
      </c>
      <c r="BF234" s="701" t="str">
        <f t="shared" si="325"/>
        <v>-</v>
      </c>
      <c r="BG234" s="701" t="str">
        <f t="shared" si="325"/>
        <v>-</v>
      </c>
      <c r="BH234" s="701" t="str">
        <f t="shared" si="325"/>
        <v>-</v>
      </c>
      <c r="BI234" s="701" t="e">
        <f t="shared" si="325"/>
        <v>#N/A</v>
      </c>
      <c r="BJ234" s="630" t="str">
        <f t="shared" si="303"/>
        <v>-</v>
      </c>
      <c r="BK234" s="630" t="str">
        <f t="shared" si="304"/>
        <v>-</v>
      </c>
      <c r="BL234" s="630" t="str">
        <f t="shared" si="305"/>
        <v>-</v>
      </c>
      <c r="BM234" s="630" t="str">
        <f t="shared" si="306"/>
        <v>-</v>
      </c>
      <c r="BN234" s="630" t="str">
        <f t="shared" si="307"/>
        <v>-</v>
      </c>
      <c r="BO234" s="630" t="str">
        <f t="shared" si="308"/>
        <v>-</v>
      </c>
      <c r="BP234" s="630" t="str">
        <f t="shared" si="309"/>
        <v>-</v>
      </c>
      <c r="BQ234" s="630" t="str">
        <f t="shared" si="310"/>
        <v>-</v>
      </c>
      <c r="BR234" s="630" t="str">
        <f t="shared" si="311"/>
        <v>-</v>
      </c>
      <c r="BS234" s="630" t="str">
        <f t="shared" si="312"/>
        <v>-</v>
      </c>
      <c r="BT234" s="630" t="str">
        <f t="shared" si="313"/>
        <v>-</v>
      </c>
      <c r="BU234" s="630" t="str">
        <f t="shared" si="314"/>
        <v>-</v>
      </c>
      <c r="BV234" s="630" t="str">
        <f t="shared" si="315"/>
        <v>-</v>
      </c>
      <c r="BW234" s="630" t="str">
        <f t="shared" si="316"/>
        <v>-</v>
      </c>
      <c r="BX234" s="630" t="str">
        <f t="shared" si="317"/>
        <v>-</v>
      </c>
      <c r="BY234" s="630" t="str">
        <f t="shared" si="318"/>
        <v>+</v>
      </c>
      <c r="BZ234" s="630" t="str">
        <f t="shared" si="319"/>
        <v>-</v>
      </c>
      <c r="CA234" s="630" t="str">
        <f t="shared" si="320"/>
        <v>-</v>
      </c>
      <c r="CB234" s="630" t="str">
        <f t="shared" si="321"/>
        <v>-</v>
      </c>
      <c r="CC234" s="630" t="e">
        <f t="shared" si="322"/>
        <v>#N/A</v>
      </c>
    </row>
    <row r="235" spans="1:161" x14ac:dyDescent="0.25">
      <c r="AM235" s="6">
        <v>103</v>
      </c>
      <c r="AN235" s="91">
        <f t="shared" si="326"/>
        <v>100</v>
      </c>
      <c r="AO235" s="117" t="str">
        <f t="shared" si="326"/>
        <v>Петровский Завод</v>
      </c>
      <c r="AP235" s="326" t="str">
        <f t="shared" si="329"/>
        <v>-</v>
      </c>
      <c r="AQ235" s="701" t="str">
        <f t="shared" si="329"/>
        <v>-</v>
      </c>
      <c r="AR235" s="701" t="str">
        <f t="shared" si="329"/>
        <v>-</v>
      </c>
      <c r="AS235" s="701" t="str">
        <f t="shared" si="329"/>
        <v>-</v>
      </c>
      <c r="AT235" s="701" t="str">
        <f t="shared" si="329"/>
        <v>-</v>
      </c>
      <c r="AU235" s="701" t="str">
        <f t="shared" si="329"/>
        <v>-</v>
      </c>
      <c r="AV235" s="701" t="str">
        <f t="shared" si="329"/>
        <v>-</v>
      </c>
      <c r="AW235" s="701" t="str">
        <f t="shared" si="329"/>
        <v>-</v>
      </c>
      <c r="AX235" s="701" t="str">
        <f t="shared" si="329"/>
        <v>-</v>
      </c>
      <c r="AY235" s="701" t="str">
        <f t="shared" si="329"/>
        <v>-</v>
      </c>
      <c r="AZ235" s="701" t="str">
        <f t="shared" si="329"/>
        <v>-</v>
      </c>
      <c r="BA235" s="701" t="str">
        <f t="shared" si="329"/>
        <v>-</v>
      </c>
      <c r="BB235" s="701" t="str">
        <f t="shared" si="329"/>
        <v>-</v>
      </c>
      <c r="BC235" s="701" t="str">
        <f t="shared" si="329"/>
        <v>-</v>
      </c>
      <c r="BD235" s="701" t="str">
        <f t="shared" si="329"/>
        <v>-</v>
      </c>
      <c r="BE235" s="701" t="str">
        <f t="shared" si="329"/>
        <v>-</v>
      </c>
      <c r="BF235" s="701" t="str">
        <f t="shared" si="325"/>
        <v>-</v>
      </c>
      <c r="BG235" s="701" t="str">
        <f t="shared" si="325"/>
        <v>-</v>
      </c>
      <c r="BH235" s="701" t="str">
        <f t="shared" si="325"/>
        <v>-</v>
      </c>
      <c r="BI235" s="701" t="e">
        <f t="shared" si="325"/>
        <v>#N/A</v>
      </c>
      <c r="BJ235" s="630" t="str">
        <f t="shared" si="303"/>
        <v>-</v>
      </c>
      <c r="BK235" s="630" t="str">
        <f t="shared" si="304"/>
        <v>-</v>
      </c>
      <c r="BL235" s="630" t="str">
        <f t="shared" si="305"/>
        <v>-</v>
      </c>
      <c r="BM235" s="630" t="str">
        <f t="shared" si="306"/>
        <v>-</v>
      </c>
      <c r="BN235" s="630" t="str">
        <f t="shared" si="307"/>
        <v>-</v>
      </c>
      <c r="BO235" s="630" t="str">
        <f t="shared" si="308"/>
        <v>-</v>
      </c>
      <c r="BP235" s="630" t="str">
        <f t="shared" si="309"/>
        <v>-</v>
      </c>
      <c r="BQ235" s="630" t="str">
        <f t="shared" si="310"/>
        <v>+</v>
      </c>
      <c r="BR235" s="630" t="str">
        <f t="shared" si="311"/>
        <v>-</v>
      </c>
      <c r="BS235" s="630" t="str">
        <f t="shared" si="312"/>
        <v>+</v>
      </c>
      <c r="BT235" s="630" t="str">
        <f t="shared" si="313"/>
        <v>-</v>
      </c>
      <c r="BU235" s="630" t="str">
        <f t="shared" si="314"/>
        <v>-</v>
      </c>
      <c r="BV235" s="630" t="str">
        <f t="shared" si="315"/>
        <v>-</v>
      </c>
      <c r="BW235" s="630" t="str">
        <f t="shared" si="316"/>
        <v>-</v>
      </c>
      <c r="BX235" s="630" t="str">
        <f t="shared" si="317"/>
        <v>-</v>
      </c>
      <c r="BY235" s="630" t="str">
        <f t="shared" si="318"/>
        <v>-</v>
      </c>
      <c r="BZ235" s="630" t="str">
        <f t="shared" si="319"/>
        <v>-</v>
      </c>
      <c r="CA235" s="630" t="str">
        <f t="shared" si="320"/>
        <v>-</v>
      </c>
      <c r="CB235" s="630" t="str">
        <f t="shared" si="321"/>
        <v>-</v>
      </c>
      <c r="CC235" s="630" t="e">
        <f t="shared" si="322"/>
        <v>#N/A</v>
      </c>
    </row>
    <row r="236" spans="1:161" x14ac:dyDescent="0.25">
      <c r="AM236" s="6">
        <v>104</v>
      </c>
      <c r="AN236" s="91">
        <f t="shared" si="326"/>
        <v>101</v>
      </c>
      <c r="AO236" s="117" t="str">
        <f t="shared" si="326"/>
        <v>Ерофей Павлович</v>
      </c>
      <c r="AP236" s="326" t="str">
        <f t="shared" si="329"/>
        <v>-</v>
      </c>
      <c r="AQ236" s="701" t="str">
        <f t="shared" si="329"/>
        <v>-</v>
      </c>
      <c r="AR236" s="701" t="str">
        <f t="shared" si="329"/>
        <v>-</v>
      </c>
      <c r="AS236" s="701" t="str">
        <f t="shared" si="329"/>
        <v>-</v>
      </c>
      <c r="AT236" s="701" t="str">
        <f t="shared" si="329"/>
        <v>-</v>
      </c>
      <c r="AU236" s="701" t="str">
        <f t="shared" si="329"/>
        <v>-</v>
      </c>
      <c r="AV236" s="701" t="str">
        <f t="shared" si="329"/>
        <v>-</v>
      </c>
      <c r="AW236" s="701" t="str">
        <f t="shared" si="329"/>
        <v>-</v>
      </c>
      <c r="AX236" s="701" t="str">
        <f t="shared" si="329"/>
        <v>-</v>
      </c>
      <c r="AY236" s="701" t="str">
        <f t="shared" si="329"/>
        <v>-</v>
      </c>
      <c r="AZ236" s="701" t="str">
        <f t="shared" si="329"/>
        <v>-</v>
      </c>
      <c r="BA236" s="701" t="str">
        <f t="shared" si="329"/>
        <v>-</v>
      </c>
      <c r="BB236" s="701" t="str">
        <f t="shared" si="329"/>
        <v>-</v>
      </c>
      <c r="BC236" s="701" t="str">
        <f t="shared" si="329"/>
        <v>-</v>
      </c>
      <c r="BD236" s="701" t="str">
        <f t="shared" si="329"/>
        <v>-</v>
      </c>
      <c r="BE236" s="701" t="str">
        <f t="shared" si="329"/>
        <v>-</v>
      </c>
      <c r="BF236" s="701" t="str">
        <f t="shared" si="325"/>
        <v>-</v>
      </c>
      <c r="BG236" s="701" t="str">
        <f t="shared" si="325"/>
        <v>-</v>
      </c>
      <c r="BH236" s="701" t="str">
        <f t="shared" si="325"/>
        <v>-</v>
      </c>
      <c r="BI236" s="701" t="e">
        <f t="shared" si="325"/>
        <v>#N/A</v>
      </c>
      <c r="BJ236" s="630" t="str">
        <f t="shared" si="303"/>
        <v>-</v>
      </c>
      <c r="BK236" s="630" t="str">
        <f t="shared" si="304"/>
        <v>-</v>
      </c>
      <c r="BL236" s="630" t="str">
        <f t="shared" si="305"/>
        <v>-</v>
      </c>
      <c r="BM236" s="630" t="str">
        <f t="shared" si="306"/>
        <v>-</v>
      </c>
      <c r="BN236" s="630" t="str">
        <f t="shared" si="307"/>
        <v>-</v>
      </c>
      <c r="BO236" s="630" t="str">
        <f t="shared" si="308"/>
        <v>-</v>
      </c>
      <c r="BP236" s="630" t="str">
        <f t="shared" si="309"/>
        <v>-</v>
      </c>
      <c r="BQ236" s="630" t="str">
        <f t="shared" si="310"/>
        <v>-</v>
      </c>
      <c r="BR236" s="630" t="str">
        <f t="shared" si="311"/>
        <v>-</v>
      </c>
      <c r="BS236" s="630" t="str">
        <f t="shared" si="312"/>
        <v>-</v>
      </c>
      <c r="BT236" s="630" t="str">
        <f t="shared" si="313"/>
        <v>-</v>
      </c>
      <c r="BU236" s="630" t="str">
        <f t="shared" si="314"/>
        <v>-</v>
      </c>
      <c r="BV236" s="630" t="str">
        <f t="shared" si="315"/>
        <v>-</v>
      </c>
      <c r="BW236" s="630" t="str">
        <f t="shared" si="316"/>
        <v>-</v>
      </c>
      <c r="BX236" s="630" t="str">
        <f t="shared" si="317"/>
        <v>-</v>
      </c>
      <c r="BY236" s="630" t="str">
        <f t="shared" si="318"/>
        <v>-</v>
      </c>
      <c r="BZ236" s="630" t="str">
        <f t="shared" si="319"/>
        <v>-</v>
      </c>
      <c r="CA236" s="630" t="str">
        <f t="shared" si="320"/>
        <v>-</v>
      </c>
      <c r="CB236" s="630" t="str">
        <f t="shared" si="321"/>
        <v>-</v>
      </c>
      <c r="CC236" s="630" t="e">
        <f t="shared" si="322"/>
        <v>#N/A</v>
      </c>
    </row>
    <row r="237" spans="1:161" x14ac:dyDescent="0.25">
      <c r="AM237" s="6">
        <v>105</v>
      </c>
      <c r="AN237" s="91">
        <f t="shared" si="326"/>
        <v>102</v>
      </c>
      <c r="AO237" s="117" t="str">
        <f t="shared" si="326"/>
        <v>Белогорск</v>
      </c>
      <c r="AP237" s="326" t="str">
        <f t="shared" si="329"/>
        <v>-</v>
      </c>
      <c r="AQ237" s="701" t="str">
        <f t="shared" si="329"/>
        <v>-</v>
      </c>
      <c r="AR237" s="701" t="str">
        <f t="shared" si="329"/>
        <v>-</v>
      </c>
      <c r="AS237" s="701" t="str">
        <f t="shared" si="329"/>
        <v>-</v>
      </c>
      <c r="AT237" s="701" t="str">
        <f t="shared" si="329"/>
        <v>-</v>
      </c>
      <c r="AU237" s="701" t="str">
        <f t="shared" si="329"/>
        <v>-</v>
      </c>
      <c r="AV237" s="701" t="str">
        <f t="shared" si="329"/>
        <v>-</v>
      </c>
      <c r="AW237" s="701" t="str">
        <f t="shared" si="329"/>
        <v>-</v>
      </c>
      <c r="AX237" s="701" t="str">
        <f t="shared" si="329"/>
        <v>-</v>
      </c>
      <c r="AY237" s="701" t="str">
        <f t="shared" si="329"/>
        <v>-</v>
      </c>
      <c r="AZ237" s="701" t="str">
        <f t="shared" si="329"/>
        <v>-</v>
      </c>
      <c r="BA237" s="701" t="str">
        <f t="shared" si="329"/>
        <v>-</v>
      </c>
      <c r="BB237" s="701" t="str">
        <f t="shared" si="329"/>
        <v>-</v>
      </c>
      <c r="BC237" s="701" t="str">
        <f t="shared" si="329"/>
        <v>-</v>
      </c>
      <c r="BD237" s="701" t="str">
        <f t="shared" si="329"/>
        <v>-</v>
      </c>
      <c r="BE237" s="701" t="str">
        <f t="shared" si="329"/>
        <v>-</v>
      </c>
      <c r="BF237" s="701" t="str">
        <f t="shared" si="325"/>
        <v>-</v>
      </c>
      <c r="BG237" s="701" t="str">
        <f t="shared" si="325"/>
        <v>-</v>
      </c>
      <c r="BH237" s="701" t="str">
        <f t="shared" si="325"/>
        <v>-</v>
      </c>
      <c r="BI237" s="701" t="e">
        <f t="shared" si="325"/>
        <v>#N/A</v>
      </c>
      <c r="BJ237" s="630" t="str">
        <f t="shared" si="303"/>
        <v>-</v>
      </c>
      <c r="BK237" s="630" t="str">
        <f t="shared" si="304"/>
        <v>-</v>
      </c>
      <c r="BL237" s="630" t="str">
        <f t="shared" si="305"/>
        <v>-</v>
      </c>
      <c r="BM237" s="630" t="str">
        <f t="shared" si="306"/>
        <v>-</v>
      </c>
      <c r="BN237" s="630" t="str">
        <f t="shared" si="307"/>
        <v>-</v>
      </c>
      <c r="BO237" s="630" t="str">
        <f t="shared" si="308"/>
        <v>-</v>
      </c>
      <c r="BP237" s="630" t="str">
        <f t="shared" si="309"/>
        <v>-</v>
      </c>
      <c r="BQ237" s="630" t="str">
        <f t="shared" si="310"/>
        <v>-</v>
      </c>
      <c r="BR237" s="630" t="str">
        <f t="shared" si="311"/>
        <v>-</v>
      </c>
      <c r="BS237" s="630" t="str">
        <f t="shared" si="312"/>
        <v>-</v>
      </c>
      <c r="BT237" s="630" t="str">
        <f t="shared" si="313"/>
        <v>-</v>
      </c>
      <c r="BU237" s="630" t="str">
        <f t="shared" si="314"/>
        <v>+</v>
      </c>
      <c r="BV237" s="630" t="str">
        <f t="shared" si="315"/>
        <v>-</v>
      </c>
      <c r="BW237" s="630" t="str">
        <f t="shared" si="316"/>
        <v>-</v>
      </c>
      <c r="BX237" s="630" t="str">
        <f t="shared" si="317"/>
        <v>-</v>
      </c>
      <c r="BY237" s="630" t="str">
        <f t="shared" si="318"/>
        <v>-</v>
      </c>
      <c r="BZ237" s="630" t="str">
        <f t="shared" si="319"/>
        <v>-</v>
      </c>
      <c r="CA237" s="630" t="str">
        <f t="shared" si="320"/>
        <v>-</v>
      </c>
      <c r="CB237" s="630" t="str">
        <f t="shared" si="321"/>
        <v>-</v>
      </c>
      <c r="CC237" s="630" t="e">
        <f t="shared" si="322"/>
        <v>#N/A</v>
      </c>
    </row>
    <row r="238" spans="1:161" x14ac:dyDescent="0.25">
      <c r="AM238" s="6">
        <v>106</v>
      </c>
      <c r="AN238" s="91">
        <f t="shared" si="326"/>
        <v>103</v>
      </c>
      <c r="AO238" s="117" t="str">
        <f t="shared" si="326"/>
        <v>Хабаровск</v>
      </c>
      <c r="AP238" s="326" t="str">
        <f t="shared" si="329"/>
        <v>-</v>
      </c>
      <c r="AQ238" s="701" t="str">
        <f t="shared" si="329"/>
        <v>-</v>
      </c>
      <c r="AR238" s="701" t="str">
        <f t="shared" si="329"/>
        <v>-</v>
      </c>
      <c r="AS238" s="701" t="str">
        <f t="shared" si="329"/>
        <v>-</v>
      </c>
      <c r="AT238" s="701" t="str">
        <f t="shared" si="329"/>
        <v>-</v>
      </c>
      <c r="AU238" s="701" t="str">
        <f t="shared" si="329"/>
        <v>-</v>
      </c>
      <c r="AV238" s="701" t="str">
        <f t="shared" si="329"/>
        <v>-</v>
      </c>
      <c r="AW238" s="701" t="str">
        <f t="shared" si="329"/>
        <v>-</v>
      </c>
      <c r="AX238" s="701" t="str">
        <f t="shared" si="329"/>
        <v>-</v>
      </c>
      <c r="AY238" s="701" t="str">
        <f t="shared" si="329"/>
        <v>-</v>
      </c>
      <c r="AZ238" s="701" t="str">
        <f t="shared" si="329"/>
        <v>-</v>
      </c>
      <c r="BA238" s="701" t="str">
        <f t="shared" si="329"/>
        <v>-</v>
      </c>
      <c r="BB238" s="701" t="str">
        <f t="shared" si="329"/>
        <v>-</v>
      </c>
      <c r="BC238" s="701" t="str">
        <f t="shared" si="329"/>
        <v>-</v>
      </c>
      <c r="BD238" s="701" t="str">
        <f t="shared" si="329"/>
        <v>-</v>
      </c>
      <c r="BE238" s="701" t="str">
        <f t="shared" si="329"/>
        <v>-</v>
      </c>
      <c r="BF238" s="701" t="str">
        <f t="shared" si="325"/>
        <v>-</v>
      </c>
      <c r="BG238" s="701" t="str">
        <f t="shared" si="325"/>
        <v>-</v>
      </c>
      <c r="BH238" s="701" t="str">
        <f t="shared" si="325"/>
        <v>-</v>
      </c>
      <c r="BI238" s="701" t="e">
        <f t="shared" si="325"/>
        <v>#N/A</v>
      </c>
      <c r="BJ238" s="630" t="str">
        <f t="shared" si="303"/>
        <v>-</v>
      </c>
      <c r="BK238" s="630" t="str">
        <f t="shared" si="304"/>
        <v>-</v>
      </c>
      <c r="BL238" s="630" t="str">
        <f t="shared" si="305"/>
        <v>-</v>
      </c>
      <c r="BM238" s="630" t="str">
        <f t="shared" si="306"/>
        <v>-</v>
      </c>
      <c r="BN238" s="630" t="str">
        <f t="shared" si="307"/>
        <v>-</v>
      </c>
      <c r="BO238" s="630" t="str">
        <f t="shared" si="308"/>
        <v>-</v>
      </c>
      <c r="BP238" s="630" t="str">
        <f t="shared" si="309"/>
        <v>-</v>
      </c>
      <c r="BQ238" s="630" t="str">
        <f t="shared" si="310"/>
        <v>-</v>
      </c>
      <c r="BR238" s="630" t="str">
        <f t="shared" si="311"/>
        <v>-</v>
      </c>
      <c r="BS238" s="630" t="str">
        <f t="shared" si="312"/>
        <v>-</v>
      </c>
      <c r="BT238" s="630" t="str">
        <f t="shared" si="313"/>
        <v>-</v>
      </c>
      <c r="BU238" s="630" t="str">
        <f t="shared" si="314"/>
        <v>-</v>
      </c>
      <c r="BV238" s="630" t="str">
        <f t="shared" si="315"/>
        <v>-</v>
      </c>
      <c r="BW238" s="630" t="str">
        <f t="shared" si="316"/>
        <v>-</v>
      </c>
      <c r="BX238" s="630" t="str">
        <f t="shared" si="317"/>
        <v>-</v>
      </c>
      <c r="BY238" s="630" t="str">
        <f t="shared" si="318"/>
        <v>-</v>
      </c>
      <c r="BZ238" s="630" t="str">
        <f t="shared" si="319"/>
        <v>-</v>
      </c>
      <c r="CA238" s="630" t="str">
        <f t="shared" si="320"/>
        <v>-</v>
      </c>
      <c r="CB238" s="630" t="str">
        <f t="shared" si="321"/>
        <v>-</v>
      </c>
      <c r="CC238" s="630" t="e">
        <f t="shared" si="322"/>
        <v>#N/A</v>
      </c>
    </row>
    <row r="239" spans="1:161" x14ac:dyDescent="0.25">
      <c r="AM239" s="6">
        <v>107</v>
      </c>
      <c r="AN239" s="91">
        <f t="shared" si="326"/>
        <v>104</v>
      </c>
      <c r="AO239" s="117" t="str">
        <f t="shared" si="326"/>
        <v>Владивосток</v>
      </c>
      <c r="AP239" s="326" t="str">
        <f t="shared" si="329"/>
        <v>-</v>
      </c>
      <c r="AQ239" s="701" t="str">
        <f t="shared" si="329"/>
        <v>-</v>
      </c>
      <c r="AR239" s="701" t="str">
        <f t="shared" si="329"/>
        <v>-</v>
      </c>
      <c r="AS239" s="701" t="str">
        <f t="shared" si="329"/>
        <v>-</v>
      </c>
      <c r="AT239" s="701" t="str">
        <f t="shared" si="329"/>
        <v>-</v>
      </c>
      <c r="AU239" s="701" t="str">
        <f t="shared" si="329"/>
        <v>-</v>
      </c>
      <c r="AV239" s="701" t="str">
        <f t="shared" si="329"/>
        <v>-</v>
      </c>
      <c r="AW239" s="701" t="str">
        <f t="shared" si="329"/>
        <v>-</v>
      </c>
      <c r="AX239" s="701" t="str">
        <f t="shared" si="329"/>
        <v>-</v>
      </c>
      <c r="AY239" s="701" t="str">
        <f t="shared" si="329"/>
        <v>-</v>
      </c>
      <c r="AZ239" s="701" t="str">
        <f t="shared" si="329"/>
        <v>-</v>
      </c>
      <c r="BA239" s="701" t="str">
        <f t="shared" si="329"/>
        <v>-</v>
      </c>
      <c r="BB239" s="701" t="str">
        <f t="shared" si="329"/>
        <v>-</v>
      </c>
      <c r="BC239" s="701" t="str">
        <f t="shared" si="329"/>
        <v>-</v>
      </c>
      <c r="BD239" s="701" t="str">
        <f t="shared" si="329"/>
        <v>-</v>
      </c>
      <c r="BE239" s="701" t="str">
        <f t="shared" si="329"/>
        <v>-</v>
      </c>
      <c r="BF239" s="701" t="str">
        <f t="shared" si="325"/>
        <v>-</v>
      </c>
      <c r="BG239" s="701" t="str">
        <f t="shared" si="325"/>
        <v>-</v>
      </c>
      <c r="BH239" s="701" t="str">
        <f t="shared" si="325"/>
        <v>-</v>
      </c>
      <c r="BI239" s="701" t="e">
        <f t="shared" si="325"/>
        <v>#N/A</v>
      </c>
      <c r="BJ239" s="630" t="str">
        <f t="shared" si="303"/>
        <v>-</v>
      </c>
      <c r="BK239" s="630" t="str">
        <f t="shared" si="304"/>
        <v>-</v>
      </c>
      <c r="BL239" s="630" t="str">
        <f t="shared" si="305"/>
        <v>-</v>
      </c>
      <c r="BM239" s="630" t="str">
        <f t="shared" si="306"/>
        <v>-</v>
      </c>
      <c r="BN239" s="630" t="str">
        <f t="shared" si="307"/>
        <v>+</v>
      </c>
      <c r="BO239" s="630" t="str">
        <f t="shared" si="308"/>
        <v>+</v>
      </c>
      <c r="BP239" s="630" t="str">
        <f t="shared" si="309"/>
        <v>-</v>
      </c>
      <c r="BQ239" s="630" t="str">
        <f t="shared" si="310"/>
        <v>-</v>
      </c>
      <c r="BR239" s="630" t="str">
        <f t="shared" si="311"/>
        <v>-</v>
      </c>
      <c r="BS239" s="630" t="str">
        <f t="shared" si="312"/>
        <v>-</v>
      </c>
      <c r="BT239" s="630" t="str">
        <f t="shared" si="313"/>
        <v>-</v>
      </c>
      <c r="BU239" s="630" t="str">
        <f t="shared" si="314"/>
        <v>-</v>
      </c>
      <c r="BV239" s="630" t="str">
        <f t="shared" si="315"/>
        <v>-</v>
      </c>
      <c r="BW239" s="630" t="str">
        <f t="shared" si="316"/>
        <v>-</v>
      </c>
      <c r="BX239" s="630" t="str">
        <f t="shared" si="317"/>
        <v>-</v>
      </c>
      <c r="BY239" s="630" t="str">
        <f t="shared" si="318"/>
        <v>-</v>
      </c>
      <c r="BZ239" s="630" t="str">
        <f t="shared" si="319"/>
        <v>-</v>
      </c>
      <c r="CA239" s="630" t="str">
        <f t="shared" si="320"/>
        <v>-</v>
      </c>
      <c r="CB239" s="630" t="str">
        <f t="shared" si="321"/>
        <v>-</v>
      </c>
      <c r="CC239" s="630" t="e">
        <f t="shared" si="322"/>
        <v>#N/A</v>
      </c>
    </row>
    <row r="240" spans="1:161" x14ac:dyDescent="0.25">
      <c r="AM240" s="6">
        <v>108</v>
      </c>
      <c r="AN240" s="91">
        <f t="shared" si="326"/>
        <v>105</v>
      </c>
      <c r="AO240" s="117" t="str">
        <f t="shared" si="326"/>
        <v>Комсомольск-на -Амуре</v>
      </c>
      <c r="AP240" s="326" t="str">
        <f t="shared" si="329"/>
        <v>-</v>
      </c>
      <c r="AQ240" s="701" t="str">
        <f t="shared" si="329"/>
        <v>-</v>
      </c>
      <c r="AR240" s="701" t="str">
        <f t="shared" si="329"/>
        <v>-</v>
      </c>
      <c r="AS240" s="701" t="str">
        <f t="shared" si="329"/>
        <v>-</v>
      </c>
      <c r="AT240" s="701" t="str">
        <f t="shared" si="329"/>
        <v>-</v>
      </c>
      <c r="AU240" s="701" t="str">
        <f t="shared" si="329"/>
        <v>-</v>
      </c>
      <c r="AV240" s="701" t="str">
        <f t="shared" si="329"/>
        <v>-</v>
      </c>
      <c r="AW240" s="701" t="str">
        <f t="shared" si="329"/>
        <v>-</v>
      </c>
      <c r="AX240" s="701" t="str">
        <f t="shared" si="329"/>
        <v>-</v>
      </c>
      <c r="AY240" s="701" t="str">
        <f t="shared" si="329"/>
        <v>-</v>
      </c>
      <c r="AZ240" s="701" t="str">
        <f t="shared" si="329"/>
        <v>-</v>
      </c>
      <c r="BA240" s="701" t="str">
        <f t="shared" si="329"/>
        <v>-</v>
      </c>
      <c r="BB240" s="701" t="str">
        <f t="shared" si="329"/>
        <v>-</v>
      </c>
      <c r="BC240" s="701" t="str">
        <f t="shared" si="329"/>
        <v>-</v>
      </c>
      <c r="BD240" s="701" t="str">
        <f t="shared" si="329"/>
        <v>-</v>
      </c>
      <c r="BE240" s="701" t="str">
        <f t="shared" si="329"/>
        <v>-</v>
      </c>
      <c r="BF240" s="701" t="str">
        <f t="shared" si="325"/>
        <v>-</v>
      </c>
      <c r="BG240" s="701" t="str">
        <f t="shared" si="325"/>
        <v>-</v>
      </c>
      <c r="BH240" s="701" t="str">
        <f t="shared" si="325"/>
        <v>-</v>
      </c>
      <c r="BI240" s="701" t="e">
        <f t="shared" si="325"/>
        <v>#N/A</v>
      </c>
      <c r="BJ240" s="630" t="str">
        <f t="shared" si="303"/>
        <v>-</v>
      </c>
      <c r="BK240" s="630" t="str">
        <f t="shared" si="304"/>
        <v>-</v>
      </c>
      <c r="BL240" s="630" t="str">
        <f t="shared" si="305"/>
        <v>-</v>
      </c>
      <c r="BM240" s="630" t="str">
        <f t="shared" si="306"/>
        <v>-</v>
      </c>
      <c r="BN240" s="630" t="str">
        <f t="shared" si="307"/>
        <v>-</v>
      </c>
      <c r="BO240" s="630" t="str">
        <f t="shared" si="308"/>
        <v>-</v>
      </c>
      <c r="BP240" s="630" t="str">
        <f t="shared" si="309"/>
        <v>-</v>
      </c>
      <c r="BQ240" s="630" t="str">
        <f t="shared" si="310"/>
        <v>-</v>
      </c>
      <c r="BR240" s="630" t="str">
        <f t="shared" si="311"/>
        <v>-</v>
      </c>
      <c r="BS240" s="630" t="str">
        <f t="shared" si="312"/>
        <v>-</v>
      </c>
      <c r="BT240" s="630" t="str">
        <f t="shared" si="313"/>
        <v>-</v>
      </c>
      <c r="BU240" s="630" t="str">
        <f t="shared" si="314"/>
        <v>-</v>
      </c>
      <c r="BV240" s="630" t="str">
        <f t="shared" si="315"/>
        <v>-</v>
      </c>
      <c r="BW240" s="630" t="str">
        <f t="shared" si="316"/>
        <v>-</v>
      </c>
      <c r="BX240" s="630" t="str">
        <f t="shared" si="317"/>
        <v>-</v>
      </c>
      <c r="BY240" s="630" t="str">
        <f t="shared" si="318"/>
        <v>-</v>
      </c>
      <c r="BZ240" s="630" t="str">
        <f t="shared" si="319"/>
        <v>-</v>
      </c>
      <c r="CA240" s="630" t="str">
        <f t="shared" si="320"/>
        <v>-</v>
      </c>
      <c r="CB240" s="630" t="str">
        <f t="shared" si="321"/>
        <v>-</v>
      </c>
      <c r="CC240" s="630" t="e">
        <f t="shared" si="322"/>
        <v>#N/A</v>
      </c>
    </row>
    <row r="241" spans="1:208" x14ac:dyDescent="0.25">
      <c r="AM241" s="6">
        <v>109</v>
      </c>
      <c r="AN241" s="91">
        <f t="shared" si="326"/>
        <v>106</v>
      </c>
      <c r="AO241" s="117" t="str">
        <f t="shared" si="326"/>
        <v>Южно-Сахалинск</v>
      </c>
      <c r="AP241" s="326" t="str">
        <f t="shared" si="329"/>
        <v>-</v>
      </c>
      <c r="AQ241" s="701" t="str">
        <f t="shared" si="329"/>
        <v>-</v>
      </c>
      <c r="AR241" s="701" t="str">
        <f t="shared" si="329"/>
        <v>-</v>
      </c>
      <c r="AS241" s="701" t="str">
        <f t="shared" si="329"/>
        <v>-</v>
      </c>
      <c r="AT241" s="701" t="str">
        <f t="shared" si="329"/>
        <v>-</v>
      </c>
      <c r="AU241" s="701" t="str">
        <f t="shared" si="329"/>
        <v>-</v>
      </c>
      <c r="AV241" s="701" t="str">
        <f t="shared" si="329"/>
        <v>-</v>
      </c>
      <c r="AW241" s="701" t="str">
        <f t="shared" si="329"/>
        <v>-</v>
      </c>
      <c r="AX241" s="701" t="str">
        <f t="shared" si="329"/>
        <v>-</v>
      </c>
      <c r="AY241" s="701" t="str">
        <f t="shared" si="329"/>
        <v>-</v>
      </c>
      <c r="AZ241" s="701" t="str">
        <f t="shared" si="329"/>
        <v>-</v>
      </c>
      <c r="BA241" s="701" t="str">
        <f t="shared" si="329"/>
        <v>-</v>
      </c>
      <c r="BB241" s="701" t="str">
        <f t="shared" si="329"/>
        <v>-</v>
      </c>
      <c r="BC241" s="701" t="str">
        <f t="shared" si="329"/>
        <v>-</v>
      </c>
      <c r="BD241" s="701" t="str">
        <f t="shared" si="329"/>
        <v>-</v>
      </c>
      <c r="BE241" s="701" t="str">
        <f t="shared" si="329"/>
        <v>-</v>
      </c>
      <c r="BF241" s="701" t="str">
        <f t="shared" si="325"/>
        <v>-</v>
      </c>
      <c r="BG241" s="701" t="str">
        <f t="shared" si="325"/>
        <v>-</v>
      </c>
      <c r="BH241" s="701" t="str">
        <f t="shared" si="325"/>
        <v>-</v>
      </c>
      <c r="BI241" s="701" t="e">
        <f t="shared" si="325"/>
        <v>#N/A</v>
      </c>
      <c r="BJ241" s="630" t="str">
        <f t="shared" si="303"/>
        <v>-</v>
      </c>
      <c r="BK241" s="630" t="str">
        <f t="shared" si="304"/>
        <v>-</v>
      </c>
      <c r="BL241" s="630" t="str">
        <f t="shared" si="305"/>
        <v>-</v>
      </c>
      <c r="BM241" s="630" t="str">
        <f t="shared" si="306"/>
        <v>-</v>
      </c>
      <c r="BN241" s="630" t="str">
        <f t="shared" si="307"/>
        <v>-</v>
      </c>
      <c r="BO241" s="630" t="str">
        <f t="shared" si="308"/>
        <v>-</v>
      </c>
      <c r="BP241" s="630" t="str">
        <f t="shared" si="309"/>
        <v>-</v>
      </c>
      <c r="BQ241" s="630" t="str">
        <f t="shared" si="310"/>
        <v>-</v>
      </c>
      <c r="BR241" s="630" t="str">
        <f t="shared" si="311"/>
        <v>-</v>
      </c>
      <c r="BS241" s="630" t="str">
        <f t="shared" si="312"/>
        <v>-</v>
      </c>
      <c r="BT241" s="630" t="str">
        <f t="shared" si="313"/>
        <v>-</v>
      </c>
      <c r="BU241" s="630" t="str">
        <f t="shared" si="314"/>
        <v>-</v>
      </c>
      <c r="BV241" s="630" t="str">
        <f t="shared" si="315"/>
        <v>-</v>
      </c>
      <c r="BW241" s="630" t="str">
        <f t="shared" si="316"/>
        <v>-</v>
      </c>
      <c r="BX241" s="630" t="str">
        <f t="shared" si="317"/>
        <v>-</v>
      </c>
      <c r="BY241" s="630" t="str">
        <f t="shared" si="318"/>
        <v>-</v>
      </c>
      <c r="BZ241" s="630" t="str">
        <f t="shared" si="319"/>
        <v>-</v>
      </c>
      <c r="CA241" s="630" t="str">
        <f t="shared" si="320"/>
        <v>-</v>
      </c>
      <c r="CB241" s="630" t="str">
        <f t="shared" si="321"/>
        <v>-</v>
      </c>
      <c r="CC241" s="630" t="e">
        <f t="shared" si="322"/>
        <v>#N/A</v>
      </c>
    </row>
    <row r="242" spans="1:208" x14ac:dyDescent="0.25">
      <c r="AM242" s="6">
        <v>110</v>
      </c>
      <c r="AN242" s="91">
        <f t="shared" si="326"/>
        <v>107</v>
      </c>
      <c r="AO242" s="117" t="str">
        <f t="shared" si="326"/>
        <v>Тында</v>
      </c>
      <c r="AP242" s="326" t="str">
        <f t="shared" si="329"/>
        <v>-</v>
      </c>
      <c r="AQ242" s="701" t="str">
        <f t="shared" si="329"/>
        <v>-</v>
      </c>
      <c r="AR242" s="701" t="str">
        <f t="shared" si="329"/>
        <v>-</v>
      </c>
      <c r="AS242" s="701" t="str">
        <f t="shared" si="329"/>
        <v>-</v>
      </c>
      <c r="AT242" s="701" t="str">
        <f t="shared" si="329"/>
        <v>-</v>
      </c>
      <c r="AU242" s="701" t="str">
        <f t="shared" si="329"/>
        <v>-</v>
      </c>
      <c r="AV242" s="701" t="str">
        <f t="shared" si="329"/>
        <v>-</v>
      </c>
      <c r="AW242" s="701" t="str">
        <f t="shared" si="329"/>
        <v>-</v>
      </c>
      <c r="AX242" s="701" t="str">
        <f t="shared" si="329"/>
        <v>-</v>
      </c>
      <c r="AY242" s="701" t="str">
        <f t="shared" si="329"/>
        <v>-</v>
      </c>
      <c r="AZ242" s="701" t="str">
        <f t="shared" si="329"/>
        <v>-</v>
      </c>
      <c r="BA242" s="701" t="str">
        <f t="shared" si="329"/>
        <v>-</v>
      </c>
      <c r="BB242" s="701" t="str">
        <f t="shared" si="329"/>
        <v>-</v>
      </c>
      <c r="BC242" s="701" t="str">
        <f t="shared" si="329"/>
        <v>-</v>
      </c>
      <c r="BD242" s="701" t="str">
        <f t="shared" si="329"/>
        <v>-</v>
      </c>
      <c r="BE242" s="701" t="str">
        <f t="shared" si="329"/>
        <v>-</v>
      </c>
      <c r="BF242" s="701" t="str">
        <f t="shared" si="325"/>
        <v>-</v>
      </c>
      <c r="BG242" s="701" t="str">
        <f t="shared" si="325"/>
        <v>-</v>
      </c>
      <c r="BH242" s="701" t="str">
        <f t="shared" si="325"/>
        <v>-</v>
      </c>
      <c r="BI242" s="701" t="e">
        <f t="shared" si="325"/>
        <v>#N/A</v>
      </c>
      <c r="BJ242" s="630" t="str">
        <f t="shared" si="303"/>
        <v>-</v>
      </c>
      <c r="BK242" s="630" t="str">
        <f t="shared" si="304"/>
        <v>-</v>
      </c>
      <c r="BL242" s="630" t="str">
        <f t="shared" si="305"/>
        <v>-</v>
      </c>
      <c r="BM242" s="630" t="str">
        <f t="shared" si="306"/>
        <v>-</v>
      </c>
      <c r="BN242" s="630" t="str">
        <f t="shared" si="307"/>
        <v>-</v>
      </c>
      <c r="BO242" s="630" t="str">
        <f t="shared" si="308"/>
        <v>-</v>
      </c>
      <c r="BP242" s="630" t="str">
        <f t="shared" si="309"/>
        <v>-</v>
      </c>
      <c r="BQ242" s="630" t="str">
        <f t="shared" si="310"/>
        <v>-</v>
      </c>
      <c r="BR242" s="630" t="str">
        <f t="shared" si="311"/>
        <v>-</v>
      </c>
      <c r="BS242" s="630" t="str">
        <f t="shared" si="312"/>
        <v>-</v>
      </c>
      <c r="BT242" s="630" t="str">
        <f t="shared" si="313"/>
        <v>-</v>
      </c>
      <c r="BU242" s="630" t="str">
        <f t="shared" si="314"/>
        <v>-</v>
      </c>
      <c r="BV242" s="630" t="str">
        <f t="shared" si="315"/>
        <v>-</v>
      </c>
      <c r="BW242" s="630" t="str">
        <f t="shared" si="316"/>
        <v>-</v>
      </c>
      <c r="BX242" s="630" t="str">
        <f t="shared" si="317"/>
        <v>-</v>
      </c>
      <c r="BY242" s="630" t="str">
        <f t="shared" si="318"/>
        <v>-</v>
      </c>
      <c r="BZ242" s="630" t="str">
        <f t="shared" si="319"/>
        <v>-</v>
      </c>
      <c r="CA242" s="630" t="str">
        <f t="shared" si="320"/>
        <v>-</v>
      </c>
      <c r="CB242" s="630" t="str">
        <f t="shared" si="321"/>
        <v>-</v>
      </c>
      <c r="CC242" s="630" t="e">
        <f t="shared" si="322"/>
        <v>#N/A</v>
      </c>
    </row>
    <row r="243" spans="1:208" s="390" customFormat="1" x14ac:dyDescent="0.25">
      <c r="A243" s="262"/>
      <c r="B243" s="262"/>
      <c r="C243" s="262"/>
      <c r="D243" s="262"/>
      <c r="E243" s="262"/>
      <c r="F243" s="262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  <c r="AC243" s="262"/>
      <c r="AD243" s="262"/>
      <c r="AE243" s="262"/>
      <c r="AF243" s="262"/>
      <c r="AG243" s="262"/>
      <c r="AH243" s="262"/>
      <c r="AI243" s="262"/>
      <c r="AJ243" s="262"/>
      <c r="AK243" s="262"/>
      <c r="AL243" s="389"/>
      <c r="AM243" s="6">
        <v>111</v>
      </c>
      <c r="AN243" s="91">
        <f t="shared" si="326"/>
        <v>108</v>
      </c>
      <c r="AO243" s="117" t="str">
        <f t="shared" si="326"/>
        <v>Холмск</v>
      </c>
      <c r="AP243" s="326" t="str">
        <f t="shared" si="329"/>
        <v>-</v>
      </c>
      <c r="AQ243" s="701" t="str">
        <f t="shared" si="329"/>
        <v>-</v>
      </c>
      <c r="AR243" s="701" t="str">
        <f t="shared" si="329"/>
        <v>-</v>
      </c>
      <c r="AS243" s="701" t="str">
        <f t="shared" si="329"/>
        <v>-</v>
      </c>
      <c r="AT243" s="701" t="str">
        <f t="shared" si="329"/>
        <v>-</v>
      </c>
      <c r="AU243" s="701" t="str">
        <f t="shared" si="329"/>
        <v>-</v>
      </c>
      <c r="AV243" s="701" t="str">
        <f t="shared" si="329"/>
        <v>-</v>
      </c>
      <c r="AW243" s="701" t="str">
        <f t="shared" si="329"/>
        <v>-</v>
      </c>
      <c r="AX243" s="701" t="str">
        <f t="shared" si="329"/>
        <v>-</v>
      </c>
      <c r="AY243" s="701" t="str">
        <f t="shared" si="329"/>
        <v>-</v>
      </c>
      <c r="AZ243" s="701" t="str">
        <f t="shared" si="329"/>
        <v>-</v>
      </c>
      <c r="BA243" s="701" t="str">
        <f t="shared" si="329"/>
        <v>-</v>
      </c>
      <c r="BB243" s="701" t="str">
        <f t="shared" si="329"/>
        <v>-</v>
      </c>
      <c r="BC243" s="701" t="str">
        <f t="shared" si="329"/>
        <v>-</v>
      </c>
      <c r="BD243" s="701" t="str">
        <f t="shared" si="329"/>
        <v>-</v>
      </c>
      <c r="BE243" s="701" t="str">
        <f t="shared" si="329"/>
        <v>-</v>
      </c>
      <c r="BF243" s="701" t="str">
        <f t="shared" si="325"/>
        <v>-</v>
      </c>
      <c r="BG243" s="701" t="str">
        <f t="shared" si="325"/>
        <v>-</v>
      </c>
      <c r="BH243" s="701" t="str">
        <f t="shared" si="325"/>
        <v>-</v>
      </c>
      <c r="BI243" s="701" t="e">
        <f t="shared" si="325"/>
        <v>#N/A</v>
      </c>
      <c r="BJ243" s="630" t="str">
        <f t="shared" si="303"/>
        <v>-</v>
      </c>
      <c r="BK243" s="630" t="str">
        <f t="shared" si="304"/>
        <v>-</v>
      </c>
      <c r="BL243" s="630" t="str">
        <f t="shared" si="305"/>
        <v>-</v>
      </c>
      <c r="BM243" s="630" t="str">
        <f t="shared" si="306"/>
        <v>-</v>
      </c>
      <c r="BN243" s="630" t="str">
        <f t="shared" si="307"/>
        <v>-</v>
      </c>
      <c r="BO243" s="630" t="str">
        <f t="shared" si="308"/>
        <v>-</v>
      </c>
      <c r="BP243" s="630" t="str">
        <f t="shared" si="309"/>
        <v>-</v>
      </c>
      <c r="BQ243" s="630" t="str">
        <f t="shared" si="310"/>
        <v>-</v>
      </c>
      <c r="BR243" s="630" t="str">
        <f t="shared" si="311"/>
        <v>-</v>
      </c>
      <c r="BS243" s="630" t="str">
        <f t="shared" si="312"/>
        <v>-</v>
      </c>
      <c r="BT243" s="630" t="str">
        <f t="shared" si="313"/>
        <v>-</v>
      </c>
      <c r="BU243" s="630" t="str">
        <f t="shared" si="314"/>
        <v>-</v>
      </c>
      <c r="BV243" s="630" t="str">
        <f t="shared" si="315"/>
        <v>-</v>
      </c>
      <c r="BW243" s="630" t="str">
        <f t="shared" si="316"/>
        <v>-</v>
      </c>
      <c r="BX243" s="630" t="str">
        <f t="shared" si="317"/>
        <v>-</v>
      </c>
      <c r="BY243" s="630" t="str">
        <f t="shared" si="318"/>
        <v>-</v>
      </c>
      <c r="BZ243" s="630" t="str">
        <f t="shared" si="319"/>
        <v>-</v>
      </c>
      <c r="CA243" s="630" t="str">
        <f t="shared" si="320"/>
        <v>-</v>
      </c>
      <c r="CB243" s="630" t="str">
        <f t="shared" si="321"/>
        <v>-</v>
      </c>
      <c r="CC243" s="630" t="e">
        <f t="shared" si="322"/>
        <v>#N/A</v>
      </c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 s="35"/>
      <c r="FJ243" s="1274"/>
      <c r="FK243" s="1274"/>
      <c r="FL243" s="1274"/>
      <c r="FN243" s="35"/>
      <c r="FO243" s="35"/>
      <c r="FP243" s="35"/>
      <c r="FQ243" s="35"/>
      <c r="FR243" s="35"/>
      <c r="FS243" s="35"/>
      <c r="FV243" s="35"/>
      <c r="FW243" s="35"/>
      <c r="FZ243" s="1279"/>
      <c r="GA243" s="1279"/>
      <c r="GB243" s="35"/>
      <c r="GC243" s="35"/>
      <c r="GD243" s="35"/>
      <c r="GE243" s="35"/>
      <c r="GF243" s="35"/>
      <c r="GG243" s="35"/>
      <c r="GH243" s="35"/>
      <c r="GI243" s="35"/>
      <c r="GJ243" s="35"/>
      <c r="GK243" s="35"/>
      <c r="GL243" s="35"/>
      <c r="GM243" s="35"/>
      <c r="GN243" s="35"/>
      <c r="GO243" s="35"/>
      <c r="GP243" s="35"/>
      <c r="GQ243" s="35"/>
      <c r="GR243" s="35"/>
      <c r="GS243" s="35"/>
      <c r="GT243" s="35"/>
      <c r="GU243" s="35"/>
      <c r="GV243" s="35"/>
      <c r="GW243" s="35"/>
      <c r="GX243" s="35"/>
      <c r="GY243" s="35"/>
      <c r="GZ243" s="35"/>
    </row>
    <row r="244" spans="1:208" x14ac:dyDescent="0.25">
      <c r="A244" s="253" t="s">
        <v>2819</v>
      </c>
      <c r="B244" s="254" t="s">
        <v>2552</v>
      </c>
      <c r="C244" s="255" t="s">
        <v>3773</v>
      </c>
      <c r="D244" s="256" t="s">
        <v>2618</v>
      </c>
      <c r="E244" s="256" t="s">
        <v>3774</v>
      </c>
      <c r="F244" s="256" t="s">
        <v>2618</v>
      </c>
      <c r="G244" s="256" t="s">
        <v>3775</v>
      </c>
      <c r="H244" s="256" t="s">
        <v>2618</v>
      </c>
      <c r="I244" s="256" t="s">
        <v>3782</v>
      </c>
      <c r="J244" s="256" t="s">
        <v>2618</v>
      </c>
      <c r="K244" s="256" t="s">
        <v>3788</v>
      </c>
      <c r="L244" s="256" t="s">
        <v>2618</v>
      </c>
      <c r="M244" s="256" t="s">
        <v>3789</v>
      </c>
      <c r="N244" s="256" t="s">
        <v>2618</v>
      </c>
      <c r="O244" s="256" t="s">
        <v>3790</v>
      </c>
      <c r="P244" s="256" t="s">
        <v>2618</v>
      </c>
      <c r="Q244" s="256" t="s">
        <v>3791</v>
      </c>
      <c r="R244" s="256" t="s">
        <v>2618</v>
      </c>
      <c r="S244" s="256" t="s">
        <v>3792</v>
      </c>
      <c r="T244" s="256" t="s">
        <v>2618</v>
      </c>
      <c r="U244" s="256" t="s">
        <v>3793</v>
      </c>
      <c r="V244" s="257" t="s">
        <v>2618</v>
      </c>
      <c r="X244" s="258"/>
      <c r="Y244" s="188" t="s">
        <v>2550</v>
      </c>
      <c r="Z244" s="259" t="s">
        <v>2619</v>
      </c>
      <c r="AA244" s="260" t="s">
        <v>2620</v>
      </c>
      <c r="AB244" s="260" t="s">
        <v>2621</v>
      </c>
      <c r="AC244" s="260" t="s">
        <v>2622</v>
      </c>
      <c r="AD244" s="260" t="s">
        <v>2623</v>
      </c>
      <c r="AE244" s="260" t="s">
        <v>2624</v>
      </c>
      <c r="AF244" s="260" t="s">
        <v>2625</v>
      </c>
      <c r="AG244" s="260" t="s">
        <v>2619</v>
      </c>
      <c r="AH244" s="260" t="s">
        <v>2620</v>
      </c>
      <c r="AI244" s="261" t="s">
        <v>2621</v>
      </c>
      <c r="AM244" s="6">
        <v>112</v>
      </c>
      <c r="AN244" s="91">
        <f t="shared" si="326"/>
        <v>109</v>
      </c>
      <c r="AO244" s="117" t="str">
        <f t="shared" si="326"/>
        <v>Ванино</v>
      </c>
      <c r="AP244" s="326" t="str">
        <f t="shared" si="329"/>
        <v>-</v>
      </c>
      <c r="AQ244" s="701" t="str">
        <f t="shared" si="329"/>
        <v>-</v>
      </c>
      <c r="AR244" s="701" t="str">
        <f t="shared" si="329"/>
        <v>-</v>
      </c>
      <c r="AS244" s="701" t="str">
        <f t="shared" si="329"/>
        <v>-</v>
      </c>
      <c r="AT244" s="701" t="str">
        <f t="shared" si="329"/>
        <v>-</v>
      </c>
      <c r="AU244" s="701" t="str">
        <f t="shared" si="329"/>
        <v>-</v>
      </c>
      <c r="AV244" s="701" t="str">
        <f t="shared" si="329"/>
        <v>-</v>
      </c>
      <c r="AW244" s="701" t="str">
        <f t="shared" si="329"/>
        <v>-</v>
      </c>
      <c r="AX244" s="701" t="str">
        <f t="shared" si="329"/>
        <v>-</v>
      </c>
      <c r="AY244" s="701" t="str">
        <f t="shared" si="329"/>
        <v>-</v>
      </c>
      <c r="AZ244" s="701" t="str">
        <f t="shared" si="329"/>
        <v>-</v>
      </c>
      <c r="BA244" s="701" t="str">
        <f t="shared" si="329"/>
        <v>-</v>
      </c>
      <c r="BB244" s="701" t="str">
        <f t="shared" si="329"/>
        <v>-</v>
      </c>
      <c r="BC244" s="701" t="str">
        <f t="shared" si="329"/>
        <v>-</v>
      </c>
      <c r="BD244" s="701" t="str">
        <f t="shared" si="329"/>
        <v>-</v>
      </c>
      <c r="BE244" s="701" t="str">
        <f t="shared" si="329"/>
        <v>-</v>
      </c>
      <c r="BF244" s="701" t="str">
        <f t="shared" si="325"/>
        <v>-</v>
      </c>
      <c r="BG244" s="701" t="str">
        <f t="shared" si="325"/>
        <v>-</v>
      </c>
      <c r="BH244" s="701" t="str">
        <f t="shared" si="325"/>
        <v>-</v>
      </c>
      <c r="BI244" s="701" t="e">
        <f t="shared" si="325"/>
        <v>#N/A</v>
      </c>
      <c r="BJ244" s="630" t="str">
        <f t="shared" si="303"/>
        <v>-</v>
      </c>
      <c r="BK244" s="630" t="str">
        <f t="shared" si="304"/>
        <v>-</v>
      </c>
      <c r="BL244" s="630" t="str">
        <f t="shared" si="305"/>
        <v>-</v>
      </c>
      <c r="BM244" s="630" t="str">
        <f t="shared" si="306"/>
        <v>-</v>
      </c>
      <c r="BN244" s="630" t="str">
        <f t="shared" si="307"/>
        <v>-</v>
      </c>
      <c r="BO244" s="630" t="str">
        <f t="shared" si="308"/>
        <v>-</v>
      </c>
      <c r="BP244" s="630" t="str">
        <f t="shared" si="309"/>
        <v>-</v>
      </c>
      <c r="BQ244" s="630" t="str">
        <f t="shared" si="310"/>
        <v>-</v>
      </c>
      <c r="BR244" s="630" t="str">
        <f t="shared" si="311"/>
        <v>-</v>
      </c>
      <c r="BS244" s="630" t="str">
        <f t="shared" si="312"/>
        <v>-</v>
      </c>
      <c r="BT244" s="630" t="str">
        <f t="shared" si="313"/>
        <v>-</v>
      </c>
      <c r="BU244" s="630" t="str">
        <f t="shared" si="314"/>
        <v>-</v>
      </c>
      <c r="BV244" s="630" t="str">
        <f t="shared" si="315"/>
        <v>-</v>
      </c>
      <c r="BW244" s="630" t="str">
        <f t="shared" si="316"/>
        <v>-</v>
      </c>
      <c r="BX244" s="630" t="str">
        <f t="shared" si="317"/>
        <v>-</v>
      </c>
      <c r="BY244" s="630" t="str">
        <f t="shared" si="318"/>
        <v>-</v>
      </c>
      <c r="BZ244" s="630" t="str">
        <f t="shared" si="319"/>
        <v>-</v>
      </c>
      <c r="CA244" s="630" t="str">
        <f t="shared" si="320"/>
        <v>-</v>
      </c>
      <c r="CB244" s="630" t="str">
        <f t="shared" si="321"/>
        <v>-</v>
      </c>
      <c r="CC244" s="630" t="e">
        <f t="shared" si="322"/>
        <v>#N/A</v>
      </c>
      <c r="FN244" s="390"/>
      <c r="FO244" s="390"/>
      <c r="FP244" s="390"/>
      <c r="FQ244" s="390"/>
      <c r="FR244" s="390"/>
      <c r="FS244" s="390"/>
      <c r="FV244" s="390"/>
      <c r="FW244" s="390"/>
      <c r="FZ244" s="1280"/>
      <c r="GA244" s="1280"/>
      <c r="GB244" s="390"/>
      <c r="GC244" s="390"/>
      <c r="GD244" s="390"/>
      <c r="GE244" s="390"/>
      <c r="GF244" s="390"/>
      <c r="GG244" s="390"/>
      <c r="GH244" s="390"/>
      <c r="GI244" s="390"/>
      <c r="GJ244" s="390"/>
      <c r="GK244" s="390"/>
      <c r="GL244" s="390"/>
      <c r="GM244" s="390"/>
      <c r="GN244" s="390"/>
      <c r="GV244" s="390"/>
      <c r="GW244" s="390"/>
      <c r="GX244" s="390"/>
      <c r="GY244" s="390"/>
      <c r="GZ244" s="390"/>
    </row>
    <row r="245" spans="1:208" x14ac:dyDescent="0.25">
      <c r="A245" s="198" t="s">
        <v>2821</v>
      </c>
      <c r="B245" s="220" t="s">
        <v>728</v>
      </c>
      <c r="C245" s="124" t="s">
        <v>2521</v>
      </c>
      <c r="D245" s="124" t="s">
        <v>2522</v>
      </c>
      <c r="E245" s="124" t="s">
        <v>2521</v>
      </c>
      <c r="F245" s="124" t="s">
        <v>2522</v>
      </c>
      <c r="G245" s="124" t="s">
        <v>2521</v>
      </c>
      <c r="H245" s="124" t="s">
        <v>2522</v>
      </c>
      <c r="I245" s="124" t="s">
        <v>2521</v>
      </c>
      <c r="J245" s="124" t="s">
        <v>2522</v>
      </c>
      <c r="K245" s="124" t="s">
        <v>2521</v>
      </c>
      <c r="L245" s="124" t="s">
        <v>2522</v>
      </c>
      <c r="M245" s="124" t="s">
        <v>2521</v>
      </c>
      <c r="N245" s="124" t="s">
        <v>2522</v>
      </c>
      <c r="O245" s="124" t="s">
        <v>2521</v>
      </c>
      <c r="P245" s="124" t="s">
        <v>2522</v>
      </c>
      <c r="Q245" s="124" t="s">
        <v>2521</v>
      </c>
      <c r="R245" s="124" t="s">
        <v>2522</v>
      </c>
      <c r="S245" s="124" t="s">
        <v>2521</v>
      </c>
      <c r="T245" s="124" t="s">
        <v>2522</v>
      </c>
      <c r="U245" s="124" t="s">
        <v>2521</v>
      </c>
      <c r="V245" s="252" t="s">
        <v>2522</v>
      </c>
      <c r="X245" s="197"/>
      <c r="Y245" s="188" t="s">
        <v>728</v>
      </c>
      <c r="Z245" s="94" t="s">
        <v>3776</v>
      </c>
      <c r="AA245" s="95" t="s">
        <v>3777</v>
      </c>
      <c r="AB245" s="95" t="s">
        <v>3778</v>
      </c>
      <c r="AC245" s="95" t="s">
        <v>3783</v>
      </c>
      <c r="AD245" s="95" t="s">
        <v>3794</v>
      </c>
      <c r="AE245" s="95" t="s">
        <v>3795</v>
      </c>
      <c r="AF245" s="95" t="s">
        <v>3796</v>
      </c>
      <c r="AG245" s="95" t="s">
        <v>3797</v>
      </c>
      <c r="AH245" s="95" t="s">
        <v>3798</v>
      </c>
      <c r="AI245" s="96" t="s">
        <v>3799</v>
      </c>
      <c r="AM245" s="6">
        <v>113</v>
      </c>
      <c r="AN245" s="91">
        <f t="shared" si="326"/>
        <v>110</v>
      </c>
      <c r="AO245" s="117" t="str">
        <f t="shared" si="326"/>
        <v>Дальнереченск</v>
      </c>
      <c r="AP245" s="326" t="str">
        <f t="shared" si="329"/>
        <v>-</v>
      </c>
      <c r="AQ245" s="701" t="str">
        <f t="shared" si="329"/>
        <v>-</v>
      </c>
      <c r="AR245" s="701" t="str">
        <f t="shared" si="329"/>
        <v>-</v>
      </c>
      <c r="AS245" s="701" t="str">
        <f t="shared" si="329"/>
        <v>-</v>
      </c>
      <c r="AT245" s="701" t="str">
        <f t="shared" si="329"/>
        <v>-</v>
      </c>
      <c r="AU245" s="701" t="str">
        <f t="shared" si="329"/>
        <v>-</v>
      </c>
      <c r="AV245" s="701" t="str">
        <f t="shared" si="329"/>
        <v>-</v>
      </c>
      <c r="AW245" s="701" t="str">
        <f t="shared" si="329"/>
        <v>-</v>
      </c>
      <c r="AX245" s="701" t="str">
        <f t="shared" si="329"/>
        <v>-</v>
      </c>
      <c r="AY245" s="701" t="str">
        <f t="shared" si="329"/>
        <v>-</v>
      </c>
      <c r="AZ245" s="701" t="str">
        <f t="shared" si="329"/>
        <v>-</v>
      </c>
      <c r="BA245" s="701" t="str">
        <f t="shared" si="329"/>
        <v>-</v>
      </c>
      <c r="BB245" s="701" t="str">
        <f t="shared" si="329"/>
        <v>-</v>
      </c>
      <c r="BC245" s="701" t="str">
        <f t="shared" si="329"/>
        <v>-</v>
      </c>
      <c r="BD245" s="701" t="str">
        <f t="shared" si="329"/>
        <v>-</v>
      </c>
      <c r="BE245" s="701" t="str">
        <f t="shared" si="329"/>
        <v>-</v>
      </c>
      <c r="BF245" s="701" t="str">
        <f t="shared" si="325"/>
        <v>-</v>
      </c>
      <c r="BG245" s="701" t="str">
        <f t="shared" si="325"/>
        <v>-</v>
      </c>
      <c r="BH245" s="701" t="str">
        <f t="shared" si="325"/>
        <v>-</v>
      </c>
      <c r="BI245" s="701" t="e">
        <f t="shared" si="325"/>
        <v>#N/A</v>
      </c>
      <c r="BJ245" s="630" t="str">
        <f t="shared" si="303"/>
        <v>-</v>
      </c>
      <c r="BK245" s="630" t="str">
        <f t="shared" si="304"/>
        <v>+</v>
      </c>
      <c r="BL245" s="630" t="str">
        <f t="shared" si="305"/>
        <v>+</v>
      </c>
      <c r="BM245" s="630" t="str">
        <f t="shared" si="306"/>
        <v>+</v>
      </c>
      <c r="BN245" s="630" t="str">
        <f t="shared" si="307"/>
        <v>-</v>
      </c>
      <c r="BO245" s="630" t="str">
        <f t="shared" si="308"/>
        <v>+</v>
      </c>
      <c r="BP245" s="630" t="str">
        <f t="shared" si="309"/>
        <v>-</v>
      </c>
      <c r="BQ245" s="630" t="str">
        <f t="shared" si="310"/>
        <v>-</v>
      </c>
      <c r="BR245" s="630" t="str">
        <f t="shared" si="311"/>
        <v>-</v>
      </c>
      <c r="BS245" s="630" t="str">
        <f t="shared" si="312"/>
        <v>+</v>
      </c>
      <c r="BT245" s="630" t="str">
        <f t="shared" si="313"/>
        <v>-</v>
      </c>
      <c r="BU245" s="630" t="str">
        <f t="shared" si="314"/>
        <v>-</v>
      </c>
      <c r="BV245" s="630" t="str">
        <f t="shared" si="315"/>
        <v>-</v>
      </c>
      <c r="BW245" s="630" t="str">
        <f t="shared" si="316"/>
        <v>-</v>
      </c>
      <c r="BX245" s="630" t="str">
        <f t="shared" si="317"/>
        <v>-</v>
      </c>
      <c r="BY245" s="630" t="str">
        <f t="shared" si="318"/>
        <v>-</v>
      </c>
      <c r="BZ245" s="630" t="str">
        <f t="shared" si="319"/>
        <v>-</v>
      </c>
      <c r="CA245" s="630" t="str">
        <f t="shared" si="320"/>
        <v>-</v>
      </c>
      <c r="CB245" s="630" t="str">
        <f t="shared" si="321"/>
        <v>-</v>
      </c>
      <c r="CC245" s="630" t="e">
        <f t="shared" si="322"/>
        <v>#N/A</v>
      </c>
      <c r="GO245" s="390"/>
      <c r="GP245" s="390"/>
      <c r="GQ245" s="390"/>
      <c r="GR245" s="390"/>
      <c r="GS245" s="390"/>
      <c r="GT245" s="390"/>
      <c r="GU245" s="390"/>
    </row>
    <row r="246" spans="1:208" x14ac:dyDescent="0.25">
      <c r="A246" s="198" t="s">
        <v>2823</v>
      </c>
      <c r="B246" s="221" t="s">
        <v>2553</v>
      </c>
      <c r="C246" s="118">
        <v>43682.375</v>
      </c>
      <c r="D246" s="189">
        <v>43682.875</v>
      </c>
      <c r="E246" s="190">
        <v>43683.375</v>
      </c>
      <c r="F246" s="189">
        <v>43683.875</v>
      </c>
      <c r="G246" s="190">
        <v>43684.375</v>
      </c>
      <c r="H246" s="189">
        <v>43684.875</v>
      </c>
      <c r="I246" s="191">
        <v>43685.375</v>
      </c>
      <c r="J246" s="189">
        <v>43685.875</v>
      </c>
      <c r="K246" s="190">
        <v>43686.375</v>
      </c>
      <c r="L246" s="189">
        <v>43686.875</v>
      </c>
      <c r="M246" s="190">
        <v>43687.375</v>
      </c>
      <c r="N246" s="189">
        <v>43687.875</v>
      </c>
      <c r="O246" s="191">
        <v>43688.375</v>
      </c>
      <c r="P246" s="189">
        <v>43688.875</v>
      </c>
      <c r="Q246" s="190">
        <v>43689.375</v>
      </c>
      <c r="R246" s="189">
        <v>43689.875</v>
      </c>
      <c r="S246" s="190">
        <v>43690.375</v>
      </c>
      <c r="T246" s="189">
        <v>43690.875</v>
      </c>
      <c r="U246" s="190">
        <v>43691.375</v>
      </c>
      <c r="V246" s="192">
        <v>43691.875</v>
      </c>
      <c r="X246" s="198" t="s">
        <v>2818</v>
      </c>
      <c r="Y246" s="215"/>
      <c r="Z246" s="116">
        <v>43682.875</v>
      </c>
      <c r="AA246" s="99">
        <v>43683.875</v>
      </c>
      <c r="AB246" s="99">
        <v>43684.875</v>
      </c>
      <c r="AC246" s="99">
        <v>43685.875</v>
      </c>
      <c r="AD246" s="99">
        <v>43686.875</v>
      </c>
      <c r="AE246" s="99">
        <v>43687.875</v>
      </c>
      <c r="AF246" s="99">
        <v>43688.875</v>
      </c>
      <c r="AG246" s="99">
        <v>43689.875</v>
      </c>
      <c r="AH246" s="99">
        <v>43690.875</v>
      </c>
      <c r="AI246" s="99">
        <v>43691.875</v>
      </c>
      <c r="AM246" s="6">
        <v>114</v>
      </c>
      <c r="AN246" s="91">
        <f t="shared" si="326"/>
        <v>111</v>
      </c>
      <c r="AO246" s="117" t="str">
        <f t="shared" si="326"/>
        <v>Дугда</v>
      </c>
      <c r="AP246" s="326" t="str">
        <f t="shared" si="329"/>
        <v>-</v>
      </c>
      <c r="AQ246" s="701" t="str">
        <f t="shared" si="329"/>
        <v>-</v>
      </c>
      <c r="AR246" s="701" t="str">
        <f t="shared" si="329"/>
        <v>-</v>
      </c>
      <c r="AS246" s="701" t="str">
        <f t="shared" si="329"/>
        <v>-</v>
      </c>
      <c r="AT246" s="701" t="str">
        <f t="shared" si="329"/>
        <v>-</v>
      </c>
      <c r="AU246" s="701" t="str">
        <f t="shared" si="329"/>
        <v>-</v>
      </c>
      <c r="AV246" s="701" t="str">
        <f t="shared" si="329"/>
        <v>-</v>
      </c>
      <c r="AW246" s="701" t="str">
        <f t="shared" si="329"/>
        <v>-</v>
      </c>
      <c r="AX246" s="701" t="str">
        <f t="shared" si="329"/>
        <v>-</v>
      </c>
      <c r="AY246" s="701" t="str">
        <f t="shared" si="329"/>
        <v>-</v>
      </c>
      <c r="AZ246" s="701" t="str">
        <f t="shared" si="329"/>
        <v>-</v>
      </c>
      <c r="BA246" s="701" t="str">
        <f t="shared" si="329"/>
        <v>-</v>
      </c>
      <c r="BB246" s="701" t="str">
        <f t="shared" si="329"/>
        <v>-</v>
      </c>
      <c r="BC246" s="701" t="str">
        <f t="shared" si="329"/>
        <v>-</v>
      </c>
      <c r="BD246" s="701" t="str">
        <f t="shared" si="329"/>
        <v>-</v>
      </c>
      <c r="BE246" s="701" t="str">
        <f t="shared" si="329"/>
        <v>-</v>
      </c>
      <c r="BF246" s="701" t="str">
        <f t="shared" si="325"/>
        <v>-</v>
      </c>
      <c r="BG246" s="701" t="str">
        <f t="shared" si="325"/>
        <v>-</v>
      </c>
      <c r="BH246" s="701" t="str">
        <f t="shared" si="325"/>
        <v>-</v>
      </c>
      <c r="BI246" s="701" t="e">
        <f t="shared" si="325"/>
        <v>#N/A</v>
      </c>
      <c r="BJ246" s="630" t="str">
        <f t="shared" si="303"/>
        <v>-</v>
      </c>
      <c r="BK246" s="630" t="str">
        <f t="shared" si="304"/>
        <v>-</v>
      </c>
      <c r="BL246" s="630" t="str">
        <f t="shared" si="305"/>
        <v>-</v>
      </c>
      <c r="BM246" s="630" t="str">
        <f t="shared" si="306"/>
        <v>-</v>
      </c>
      <c r="BN246" s="630" t="str">
        <f t="shared" si="307"/>
        <v>-</v>
      </c>
      <c r="BO246" s="630" t="str">
        <f t="shared" si="308"/>
        <v>-</v>
      </c>
      <c r="BP246" s="630" t="str">
        <f t="shared" si="309"/>
        <v>-</v>
      </c>
      <c r="BQ246" s="630" t="str">
        <f t="shared" si="310"/>
        <v>-</v>
      </c>
      <c r="BR246" s="630" t="str">
        <f t="shared" si="311"/>
        <v>-</v>
      </c>
      <c r="BS246" s="630" t="str">
        <f t="shared" si="312"/>
        <v>+</v>
      </c>
      <c r="BT246" s="630" t="str">
        <f t="shared" si="313"/>
        <v>-</v>
      </c>
      <c r="BU246" s="630" t="str">
        <f t="shared" si="314"/>
        <v>+</v>
      </c>
      <c r="BV246" s="630" t="str">
        <f t="shared" si="315"/>
        <v>-</v>
      </c>
      <c r="BW246" s="630" t="str">
        <f t="shared" si="316"/>
        <v>+</v>
      </c>
      <c r="BX246" s="630" t="str">
        <f t="shared" si="317"/>
        <v>-</v>
      </c>
      <c r="BY246" s="630" t="str">
        <f t="shared" si="318"/>
        <v>-</v>
      </c>
      <c r="BZ246" s="630" t="str">
        <f t="shared" si="319"/>
        <v>-</v>
      </c>
      <c r="CA246" s="630" t="str">
        <f t="shared" si="320"/>
        <v>-</v>
      </c>
      <c r="CB246" s="630" t="str">
        <f t="shared" si="321"/>
        <v>-</v>
      </c>
      <c r="CC246" s="630" t="e">
        <f t="shared" si="322"/>
        <v>#N/A</v>
      </c>
    </row>
    <row r="247" spans="1:208" x14ac:dyDescent="0.25">
      <c r="A247" s="198" t="s">
        <v>2825</v>
      </c>
      <c r="B247" s="222" t="s">
        <v>2545</v>
      </c>
      <c r="C247" s="230" t="e">
        <v>#N/A</v>
      </c>
      <c r="D247" s="199">
        <v>14</v>
      </c>
      <c r="E247" s="199" t="e">
        <v>#N/A</v>
      </c>
      <c r="F247" s="199">
        <v>16.5</v>
      </c>
      <c r="G247" s="199" t="e">
        <v>#N/A</v>
      </c>
      <c r="H247" s="199">
        <v>22.9</v>
      </c>
      <c r="I247" s="199" t="e">
        <v>#N/A</v>
      </c>
      <c r="J247" s="199">
        <v>24.2</v>
      </c>
      <c r="K247" s="199" t="e">
        <v>#N/A</v>
      </c>
      <c r="L247" s="199">
        <v>19.899999999999999</v>
      </c>
      <c r="M247" s="199" t="e">
        <v>#N/A</v>
      </c>
      <c r="N247" s="199">
        <v>21.2</v>
      </c>
      <c r="O247" s="199" t="e">
        <v>#N/A</v>
      </c>
      <c r="P247" s="199">
        <v>15.1</v>
      </c>
      <c r="Q247" s="199" t="e">
        <v>#N/A</v>
      </c>
      <c r="R247" s="199">
        <v>24</v>
      </c>
      <c r="S247" s="199" t="e">
        <v>#N/A</v>
      </c>
      <c r="T247" s="199">
        <v>24.4</v>
      </c>
      <c r="U247" s="199" t="e">
        <v>#N/A</v>
      </c>
      <c r="V247" s="104">
        <v>19.600000000000001</v>
      </c>
      <c r="X247" s="198" t="s">
        <v>2820</v>
      </c>
      <c r="Y247" s="100" t="s">
        <v>2545</v>
      </c>
      <c r="Z247" s="120">
        <v>14</v>
      </c>
      <c r="AA247" s="120">
        <v>16.5</v>
      </c>
      <c r="AB247" s="120">
        <v>22.9</v>
      </c>
      <c r="AC247" s="120">
        <v>24.2</v>
      </c>
      <c r="AD247" s="120">
        <v>19.899999999999999</v>
      </c>
      <c r="AE247" s="120">
        <v>21.2</v>
      </c>
      <c r="AF247" s="120">
        <v>15.1</v>
      </c>
      <c r="AG247" s="120">
        <v>24</v>
      </c>
      <c r="AH247" s="120">
        <v>24.4</v>
      </c>
      <c r="AI247" s="120">
        <v>19.600000000000001</v>
      </c>
      <c r="AM247" s="6">
        <v>115</v>
      </c>
      <c r="AN247" s="91">
        <f t="shared" si="326"/>
        <v>112</v>
      </c>
      <c r="AO247" s="117" t="str">
        <f t="shared" si="326"/>
        <v>Уссурийск</v>
      </c>
      <c r="AP247" s="326" t="str">
        <f t="shared" si="329"/>
        <v>-</v>
      </c>
      <c r="AQ247" s="701" t="str">
        <f t="shared" si="329"/>
        <v>-</v>
      </c>
      <c r="AR247" s="701" t="str">
        <f t="shared" si="329"/>
        <v>-</v>
      </c>
      <c r="AS247" s="701" t="str">
        <f t="shared" si="329"/>
        <v>-</v>
      </c>
      <c r="AT247" s="701" t="str">
        <f t="shared" si="329"/>
        <v>-</v>
      </c>
      <c r="AU247" s="701" t="str">
        <f t="shared" si="329"/>
        <v>-</v>
      </c>
      <c r="AV247" s="701" t="str">
        <f t="shared" si="329"/>
        <v>-</v>
      </c>
      <c r="AW247" s="701" t="str">
        <f t="shared" si="329"/>
        <v>-</v>
      </c>
      <c r="AX247" s="701" t="str">
        <f t="shared" si="329"/>
        <v>-</v>
      </c>
      <c r="AY247" s="701" t="str">
        <f t="shared" si="329"/>
        <v>-</v>
      </c>
      <c r="AZ247" s="701" t="str">
        <f t="shared" si="329"/>
        <v>-</v>
      </c>
      <c r="BA247" s="701" t="str">
        <f t="shared" si="329"/>
        <v>-</v>
      </c>
      <c r="BB247" s="701" t="str">
        <f t="shared" si="329"/>
        <v>-</v>
      </c>
      <c r="BC247" s="701" t="str">
        <f t="shared" si="329"/>
        <v>-</v>
      </c>
      <c r="BD247" s="701" t="str">
        <f t="shared" si="329"/>
        <v>-</v>
      </c>
      <c r="BE247" s="701" t="str">
        <f t="shared" si="329"/>
        <v>-</v>
      </c>
      <c r="BF247" s="701" t="str">
        <f t="shared" si="325"/>
        <v>-</v>
      </c>
      <c r="BG247" s="701" t="str">
        <f t="shared" si="325"/>
        <v>-</v>
      </c>
      <c r="BH247" s="701" t="str">
        <f t="shared" si="325"/>
        <v>-</v>
      </c>
      <c r="BI247" s="701" t="e">
        <f t="shared" si="325"/>
        <v>#N/A</v>
      </c>
      <c r="BJ247" s="630" t="str">
        <f t="shared" si="303"/>
        <v>-</v>
      </c>
      <c r="BK247" s="630" t="str">
        <f t="shared" si="304"/>
        <v>-</v>
      </c>
      <c r="BL247" s="630" t="str">
        <f t="shared" si="305"/>
        <v>-</v>
      </c>
      <c r="BM247" s="630" t="str">
        <f t="shared" si="306"/>
        <v>-</v>
      </c>
      <c r="BN247" s="630" t="str">
        <f t="shared" si="307"/>
        <v>+</v>
      </c>
      <c r="BO247" s="630" t="str">
        <f t="shared" si="308"/>
        <v>+</v>
      </c>
      <c r="BP247" s="630" t="str">
        <f t="shared" si="309"/>
        <v>-</v>
      </c>
      <c r="BQ247" s="630" t="str">
        <f t="shared" si="310"/>
        <v>+</v>
      </c>
      <c r="BR247" s="630" t="str">
        <f t="shared" si="311"/>
        <v>-</v>
      </c>
      <c r="BS247" s="630" t="str">
        <f t="shared" si="312"/>
        <v>-</v>
      </c>
      <c r="BT247" s="630" t="str">
        <f t="shared" si="313"/>
        <v>-</v>
      </c>
      <c r="BU247" s="630" t="str">
        <f t="shared" si="314"/>
        <v>-</v>
      </c>
      <c r="BV247" s="630" t="str">
        <f t="shared" si="315"/>
        <v>-</v>
      </c>
      <c r="BW247" s="630" t="str">
        <f t="shared" si="316"/>
        <v>-</v>
      </c>
      <c r="BX247" s="630" t="str">
        <f t="shared" si="317"/>
        <v>-</v>
      </c>
      <c r="BY247" s="630" t="str">
        <f t="shared" si="318"/>
        <v>-</v>
      </c>
      <c r="BZ247" s="630" t="str">
        <f t="shared" si="319"/>
        <v>-</v>
      </c>
      <c r="CA247" s="630" t="str">
        <f t="shared" si="320"/>
        <v>-</v>
      </c>
      <c r="CB247" s="630" t="str">
        <f t="shared" si="321"/>
        <v>-</v>
      </c>
      <c r="CC247" s="630" t="e">
        <f t="shared" si="322"/>
        <v>#N/A</v>
      </c>
    </row>
    <row r="248" spans="1:208" x14ac:dyDescent="0.25">
      <c r="A248" s="198" t="s">
        <v>2826</v>
      </c>
      <c r="B248" s="223" t="s">
        <v>2546</v>
      </c>
      <c r="C248" s="103">
        <v>5.2</v>
      </c>
      <c r="D248" s="200" t="e">
        <v>#N/A</v>
      </c>
      <c r="E248" s="200">
        <v>9</v>
      </c>
      <c r="F248" s="200" t="e">
        <v>#N/A</v>
      </c>
      <c r="G248" s="200">
        <v>9.6</v>
      </c>
      <c r="H248" s="200" t="e">
        <v>#N/A</v>
      </c>
      <c r="I248" s="200">
        <v>14.3</v>
      </c>
      <c r="J248" s="200" t="e">
        <v>#N/A</v>
      </c>
      <c r="K248" s="200">
        <v>16.899999999999999</v>
      </c>
      <c r="L248" s="200" t="e">
        <v>#N/A</v>
      </c>
      <c r="M248" s="200">
        <v>10.3</v>
      </c>
      <c r="N248" s="200" t="e">
        <v>#N/A</v>
      </c>
      <c r="O248" s="200">
        <v>12</v>
      </c>
      <c r="P248" s="200" t="e">
        <v>#N/A</v>
      </c>
      <c r="Q248" s="200">
        <v>11.6</v>
      </c>
      <c r="R248" s="200" t="e">
        <v>#N/A</v>
      </c>
      <c r="S248" s="200">
        <v>12.6</v>
      </c>
      <c r="T248" s="200" t="e">
        <v>#N/A</v>
      </c>
      <c r="U248" s="200">
        <v>16.7</v>
      </c>
      <c r="V248" s="216" t="e">
        <v>#N/A</v>
      </c>
      <c r="X248" s="198" t="s">
        <v>2822</v>
      </c>
      <c r="Y248" s="101" t="s">
        <v>2546</v>
      </c>
      <c r="Z248" s="97">
        <v>5.2</v>
      </c>
      <c r="AA248" s="97">
        <v>9</v>
      </c>
      <c r="AB248" s="97">
        <v>9.6</v>
      </c>
      <c r="AC248" s="97">
        <v>14.3</v>
      </c>
      <c r="AD248" s="97">
        <v>16.899999999999999</v>
      </c>
      <c r="AE248" s="97">
        <v>10.3</v>
      </c>
      <c r="AF248" s="97">
        <v>12</v>
      </c>
      <c r="AG248" s="97">
        <v>11.6</v>
      </c>
      <c r="AH248" s="97">
        <v>12.6</v>
      </c>
      <c r="AI248" s="97">
        <v>14.8</v>
      </c>
      <c r="AM248" s="6">
        <v>116</v>
      </c>
      <c r="AN248" s="91">
        <f t="shared" si="326"/>
        <v>113</v>
      </c>
      <c r="AO248" s="117" t="str">
        <f t="shared" si="326"/>
        <v>Находка-Восточная</v>
      </c>
      <c r="AP248" s="326" t="str">
        <f t="shared" si="329"/>
        <v>-</v>
      </c>
      <c r="AQ248" s="701" t="str">
        <f t="shared" si="329"/>
        <v>-</v>
      </c>
      <c r="AR248" s="701" t="str">
        <f t="shared" si="329"/>
        <v>-</v>
      </c>
      <c r="AS248" s="701" t="str">
        <f t="shared" si="329"/>
        <v>-</v>
      </c>
      <c r="AT248" s="701" t="str">
        <f t="shared" si="329"/>
        <v>-</v>
      </c>
      <c r="AU248" s="701" t="str">
        <f t="shared" si="329"/>
        <v>-</v>
      </c>
      <c r="AV248" s="701" t="str">
        <f t="shared" si="329"/>
        <v>-</v>
      </c>
      <c r="AW248" s="701" t="str">
        <f t="shared" si="329"/>
        <v>-</v>
      </c>
      <c r="AX248" s="701" t="str">
        <f t="shared" si="329"/>
        <v>-</v>
      </c>
      <c r="AY248" s="701" t="str">
        <f t="shared" ref="AY248:BE248" si="330" xml:space="preserve">   CHOOSE(VLOOKUP(25&amp;$AO248,$A$6:$V$30000,AY$133,0)+1,"-","+","++")</f>
        <v>-</v>
      </c>
      <c r="AZ248" s="701" t="str">
        <f t="shared" si="330"/>
        <v>-</v>
      </c>
      <c r="BA248" s="701" t="str">
        <f t="shared" si="330"/>
        <v>-</v>
      </c>
      <c r="BB248" s="701" t="str">
        <f t="shared" si="330"/>
        <v>-</v>
      </c>
      <c r="BC248" s="701" t="str">
        <f t="shared" si="330"/>
        <v>-</v>
      </c>
      <c r="BD248" s="701" t="str">
        <f t="shared" si="330"/>
        <v>-</v>
      </c>
      <c r="BE248" s="701" t="str">
        <f t="shared" si="330"/>
        <v>-</v>
      </c>
      <c r="BF248" s="701" t="str">
        <f t="shared" si="325"/>
        <v>-</v>
      </c>
      <c r="BG248" s="701" t="str">
        <f t="shared" si="325"/>
        <v>-</v>
      </c>
      <c r="BH248" s="701" t="str">
        <f t="shared" si="325"/>
        <v>-</v>
      </c>
      <c r="BI248" s="701" t="e">
        <f t="shared" si="325"/>
        <v>#N/A</v>
      </c>
      <c r="BJ248" s="630" t="str">
        <f t="shared" si="303"/>
        <v>-</v>
      </c>
      <c r="BK248" s="630" t="str">
        <f t="shared" si="304"/>
        <v>-</v>
      </c>
      <c r="BL248" s="630" t="str">
        <f t="shared" si="305"/>
        <v>-</v>
      </c>
      <c r="BM248" s="630" t="str">
        <f t="shared" si="306"/>
        <v>-</v>
      </c>
      <c r="BN248" s="630" t="str">
        <f t="shared" si="307"/>
        <v>-</v>
      </c>
      <c r="BO248" s="630" t="str">
        <f t="shared" si="308"/>
        <v>+</v>
      </c>
      <c r="BP248" s="630" t="str">
        <f t="shared" si="309"/>
        <v>-</v>
      </c>
      <c r="BQ248" s="630" t="str">
        <f t="shared" si="310"/>
        <v>-</v>
      </c>
      <c r="BR248" s="630" t="str">
        <f t="shared" si="311"/>
        <v>-</v>
      </c>
      <c r="BS248" s="630" t="str">
        <f t="shared" si="312"/>
        <v>-</v>
      </c>
      <c r="BT248" s="630" t="str">
        <f t="shared" si="313"/>
        <v>-</v>
      </c>
      <c r="BU248" s="630" t="str">
        <f t="shared" si="314"/>
        <v>-</v>
      </c>
      <c r="BV248" s="630" t="str">
        <f t="shared" si="315"/>
        <v>-</v>
      </c>
      <c r="BW248" s="630" t="str">
        <f t="shared" si="316"/>
        <v>-</v>
      </c>
      <c r="BX248" s="630" t="str">
        <f t="shared" si="317"/>
        <v>-</v>
      </c>
      <c r="BY248" s="630" t="str">
        <f t="shared" si="318"/>
        <v>-</v>
      </c>
      <c r="BZ248" s="630" t="str">
        <f t="shared" si="319"/>
        <v>-</v>
      </c>
      <c r="CA248" s="630" t="str">
        <f t="shared" si="320"/>
        <v>-</v>
      </c>
      <c r="CB248" s="630" t="str">
        <f t="shared" si="321"/>
        <v>-</v>
      </c>
      <c r="CC248" s="630" t="e">
        <f t="shared" si="322"/>
        <v>#N/A</v>
      </c>
    </row>
    <row r="249" spans="1:208" x14ac:dyDescent="0.25">
      <c r="A249" s="198" t="s">
        <v>2828</v>
      </c>
      <c r="B249" s="224" t="s">
        <v>2547</v>
      </c>
      <c r="C249" s="108" t="e">
        <v>#N/A</v>
      </c>
      <c r="D249" s="201">
        <v>24</v>
      </c>
      <c r="E249" s="201" t="e">
        <v>#N/A</v>
      </c>
      <c r="F249" s="201">
        <v>24.8</v>
      </c>
      <c r="G249" s="201" t="e">
        <v>#N/A</v>
      </c>
      <c r="H249" s="201">
        <v>37.9</v>
      </c>
      <c r="I249" s="201" t="e">
        <v>#N/A</v>
      </c>
      <c r="J249" s="201">
        <v>31.2</v>
      </c>
      <c r="K249" s="201" t="e">
        <v>#N/A</v>
      </c>
      <c r="L249" s="201">
        <v>29.7</v>
      </c>
      <c r="M249" s="201" t="e">
        <v>#N/A</v>
      </c>
      <c r="N249" s="201">
        <v>36.200000000000003</v>
      </c>
      <c r="O249" s="201" t="e">
        <v>#N/A</v>
      </c>
      <c r="P249" s="201">
        <v>19.100000000000001</v>
      </c>
      <c r="Q249" s="201" t="e">
        <v>#N/A</v>
      </c>
      <c r="R249" s="201">
        <v>39</v>
      </c>
      <c r="S249" s="201" t="e">
        <v>#N/A</v>
      </c>
      <c r="T249" s="201">
        <v>37.4</v>
      </c>
      <c r="U249" s="201" t="e">
        <v>#N/A</v>
      </c>
      <c r="V249" s="217">
        <v>26.6</v>
      </c>
      <c r="X249" s="198" t="s">
        <v>2824</v>
      </c>
      <c r="Y249" s="102" t="s">
        <v>2547</v>
      </c>
      <c r="Z249" s="120">
        <v>24</v>
      </c>
      <c r="AA249" s="120">
        <v>24.8</v>
      </c>
      <c r="AB249" s="120">
        <v>37.9</v>
      </c>
      <c r="AC249" s="120">
        <v>31.2</v>
      </c>
      <c r="AD249" s="120">
        <v>29.7</v>
      </c>
      <c r="AE249" s="120">
        <v>36.200000000000003</v>
      </c>
      <c r="AF249" s="120">
        <v>19.100000000000001</v>
      </c>
      <c r="AG249" s="120">
        <v>39</v>
      </c>
      <c r="AH249" s="120">
        <v>37.4</v>
      </c>
      <c r="AI249" s="120">
        <v>26.6</v>
      </c>
      <c r="FF249" s="390"/>
    </row>
    <row r="250" spans="1:208" x14ac:dyDescent="0.25">
      <c r="A250" s="198" t="s">
        <v>2830</v>
      </c>
      <c r="B250" s="212" t="s">
        <v>2548</v>
      </c>
      <c r="C250" s="231">
        <v>9</v>
      </c>
      <c r="D250" s="123">
        <v>12</v>
      </c>
      <c r="E250" s="123">
        <v>12</v>
      </c>
      <c r="F250" s="123">
        <v>11</v>
      </c>
      <c r="G250" s="123">
        <v>12</v>
      </c>
      <c r="H250" s="123">
        <v>11</v>
      </c>
      <c r="I250" s="123">
        <v>14</v>
      </c>
      <c r="J250" s="123">
        <v>9</v>
      </c>
      <c r="K250" s="123">
        <v>14</v>
      </c>
      <c r="L250" s="123">
        <v>17</v>
      </c>
      <c r="M250" s="123">
        <v>12</v>
      </c>
      <c r="N250" s="123">
        <v>7</v>
      </c>
      <c r="O250" s="123">
        <v>8</v>
      </c>
      <c r="P250" s="123">
        <v>11</v>
      </c>
      <c r="Q250" s="123">
        <v>10</v>
      </c>
      <c r="R250" s="123">
        <v>10</v>
      </c>
      <c r="S250" s="123">
        <v>10</v>
      </c>
      <c r="T250" s="123">
        <v>6</v>
      </c>
      <c r="U250" s="123">
        <v>15</v>
      </c>
      <c r="V250" s="218">
        <v>8</v>
      </c>
      <c r="X250" s="198" t="s">
        <v>2831</v>
      </c>
      <c r="Y250" s="119" t="s">
        <v>2548</v>
      </c>
      <c r="Z250" s="196">
        <v>12</v>
      </c>
      <c r="AA250" s="196">
        <v>12</v>
      </c>
      <c r="AB250" s="196">
        <v>12</v>
      </c>
      <c r="AC250" s="196">
        <v>14</v>
      </c>
      <c r="AD250" s="196">
        <v>17</v>
      </c>
      <c r="AE250" s="196">
        <v>14</v>
      </c>
      <c r="AF250" s="196">
        <v>11</v>
      </c>
      <c r="AG250" s="196">
        <v>11</v>
      </c>
      <c r="AH250" s="196">
        <v>10</v>
      </c>
      <c r="AI250" s="196">
        <v>15</v>
      </c>
    </row>
    <row r="251" spans="1:208" x14ac:dyDescent="0.25">
      <c r="A251" s="198" t="s">
        <v>2833</v>
      </c>
      <c r="B251" s="225" t="s">
        <v>2549</v>
      </c>
      <c r="C251" s="232" t="s">
        <v>2618</v>
      </c>
      <c r="D251" s="210" t="s">
        <v>2618</v>
      </c>
      <c r="E251" s="210" t="s">
        <v>2618</v>
      </c>
      <c r="F251" s="210" t="s">
        <v>2618</v>
      </c>
      <c r="G251" s="210" t="s">
        <v>2618</v>
      </c>
      <c r="H251" s="210" t="s">
        <v>2618</v>
      </c>
      <c r="I251" s="210" t="s">
        <v>2618</v>
      </c>
      <c r="J251" s="210" t="s">
        <v>2618</v>
      </c>
      <c r="K251" s="210" t="s">
        <v>2618</v>
      </c>
      <c r="L251" s="210">
        <v>17</v>
      </c>
      <c r="M251" s="210" t="s">
        <v>2618</v>
      </c>
      <c r="N251" s="210" t="s">
        <v>2618</v>
      </c>
      <c r="O251" s="210" t="s">
        <v>2618</v>
      </c>
      <c r="P251" s="210" t="s">
        <v>2618</v>
      </c>
      <c r="Q251" s="210" t="s">
        <v>2618</v>
      </c>
      <c r="R251" s="210" t="s">
        <v>2618</v>
      </c>
      <c r="S251" s="210" t="s">
        <v>2618</v>
      </c>
      <c r="T251" s="210" t="s">
        <v>2618</v>
      </c>
      <c r="U251" s="210">
        <v>15</v>
      </c>
      <c r="V251" s="211" t="s">
        <v>2618</v>
      </c>
      <c r="X251" s="198" t="s">
        <v>2827</v>
      </c>
      <c r="Y251" s="98" t="s">
        <v>772</v>
      </c>
      <c r="Z251" s="121">
        <v>0</v>
      </c>
      <c r="AA251" s="121">
        <v>0</v>
      </c>
      <c r="AB251" s="121">
        <v>0</v>
      </c>
      <c r="AC251" s="121">
        <v>0</v>
      </c>
      <c r="AD251" s="121">
        <v>0</v>
      </c>
      <c r="AE251" s="121">
        <v>0</v>
      </c>
      <c r="AF251" s="121">
        <v>0</v>
      </c>
      <c r="AG251" s="121">
        <v>0</v>
      </c>
      <c r="AH251" s="121">
        <v>0</v>
      </c>
      <c r="AI251" s="121">
        <v>0</v>
      </c>
    </row>
    <row r="252" spans="1:208" ht="15" x14ac:dyDescent="0.25">
      <c r="A252" s="198" t="s">
        <v>2835</v>
      </c>
      <c r="B252" s="226" t="s">
        <v>769</v>
      </c>
      <c r="C252" s="233" t="s">
        <v>2618</v>
      </c>
      <c r="D252" s="202" t="s">
        <v>2632</v>
      </c>
      <c r="E252" s="202" t="s">
        <v>2618</v>
      </c>
      <c r="F252" s="202" t="s">
        <v>2618</v>
      </c>
      <c r="G252" s="202" t="s">
        <v>2618</v>
      </c>
      <c r="H252" s="202" t="s">
        <v>2631</v>
      </c>
      <c r="I252" s="202" t="s">
        <v>2631</v>
      </c>
      <c r="J252" s="202" t="s">
        <v>2632</v>
      </c>
      <c r="K252" s="202" t="s">
        <v>2618</v>
      </c>
      <c r="L252" s="202" t="s">
        <v>2618</v>
      </c>
      <c r="M252" s="202" t="s">
        <v>2618</v>
      </c>
      <c r="N252" s="202" t="s">
        <v>2618</v>
      </c>
      <c r="O252" s="202" t="s">
        <v>2631</v>
      </c>
      <c r="P252" s="202" t="s">
        <v>2632</v>
      </c>
      <c r="Q252" s="202" t="s">
        <v>2618</v>
      </c>
      <c r="R252" s="202" t="s">
        <v>2618</v>
      </c>
      <c r="S252" s="202" t="s">
        <v>2618</v>
      </c>
      <c r="T252" s="202" t="s">
        <v>2618</v>
      </c>
      <c r="U252" s="202" t="s">
        <v>2631</v>
      </c>
      <c r="V252" s="203" t="s">
        <v>2618</v>
      </c>
      <c r="X252" s="198" t="s">
        <v>2829</v>
      </c>
      <c r="Y252" s="107" t="s">
        <v>769</v>
      </c>
      <c r="Z252" s="195" t="s">
        <v>2632</v>
      </c>
      <c r="AA252" s="195" t="s">
        <v>2618</v>
      </c>
      <c r="AB252" s="195" t="s">
        <v>2631</v>
      </c>
      <c r="AC252" s="195" t="s">
        <v>2632</v>
      </c>
      <c r="AD252" s="195" t="s">
        <v>2618</v>
      </c>
      <c r="AE252" s="195" t="s">
        <v>2618</v>
      </c>
      <c r="AF252" s="195" t="s">
        <v>2632</v>
      </c>
      <c r="AG252" s="195" t="s">
        <v>2618</v>
      </c>
      <c r="AH252" s="195" t="s">
        <v>2618</v>
      </c>
      <c r="AI252" s="195" t="s">
        <v>2631</v>
      </c>
    </row>
    <row r="253" spans="1:208" x14ac:dyDescent="0.25">
      <c r="A253" s="198" t="s">
        <v>2836</v>
      </c>
      <c r="B253" s="226" t="s">
        <v>2551</v>
      </c>
      <c r="C253" s="234">
        <v>0</v>
      </c>
      <c r="D253" s="204">
        <v>3</v>
      </c>
      <c r="E253" s="204">
        <v>0</v>
      </c>
      <c r="F253" s="204">
        <v>0</v>
      </c>
      <c r="G253" s="204">
        <v>0</v>
      </c>
      <c r="H253" s="204">
        <v>1</v>
      </c>
      <c r="I253" s="204">
        <v>2</v>
      </c>
      <c r="J253" s="204">
        <v>10</v>
      </c>
      <c r="K253" s="204">
        <v>0</v>
      </c>
      <c r="L253" s="204">
        <v>0</v>
      </c>
      <c r="M253" s="204">
        <v>0</v>
      </c>
      <c r="N253" s="204">
        <v>0</v>
      </c>
      <c r="O253" s="204">
        <v>2</v>
      </c>
      <c r="P253" s="204">
        <v>10</v>
      </c>
      <c r="Q253" s="204">
        <v>0</v>
      </c>
      <c r="R253" s="204">
        <v>0</v>
      </c>
      <c r="S253" s="204">
        <v>0</v>
      </c>
      <c r="T253" s="204">
        <v>0</v>
      </c>
      <c r="U253" s="204">
        <v>2</v>
      </c>
      <c r="V253" s="205">
        <v>0</v>
      </c>
      <c r="X253" s="198" t="s">
        <v>2832</v>
      </c>
      <c r="Y253" s="91" t="s">
        <v>2551</v>
      </c>
      <c r="Z253" s="109">
        <v>3</v>
      </c>
      <c r="AA253" s="109">
        <v>0</v>
      </c>
      <c r="AB253" s="109">
        <v>1</v>
      </c>
      <c r="AC253" s="109">
        <v>10</v>
      </c>
      <c r="AD253" s="109">
        <v>0</v>
      </c>
      <c r="AE253" s="109">
        <v>0</v>
      </c>
      <c r="AF253" s="109">
        <v>10</v>
      </c>
      <c r="AG253" s="109">
        <v>0</v>
      </c>
      <c r="AH253" s="109">
        <v>0</v>
      </c>
      <c r="AI253" s="109">
        <v>2</v>
      </c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</row>
    <row r="254" spans="1:208" x14ac:dyDescent="0.25">
      <c r="A254" s="198" t="s">
        <v>2837</v>
      </c>
      <c r="B254" s="227" t="s">
        <v>884</v>
      </c>
      <c r="C254" s="235">
        <v>1003</v>
      </c>
      <c r="D254" s="206">
        <v>1001.7</v>
      </c>
      <c r="E254" s="206">
        <v>1004</v>
      </c>
      <c r="F254" s="206">
        <v>1007.7</v>
      </c>
      <c r="G254" s="206">
        <v>1011.5999999999999</v>
      </c>
      <c r="H254" s="206">
        <v>1011.75</v>
      </c>
      <c r="I254" s="206">
        <v>1008.3499999999999</v>
      </c>
      <c r="J254" s="206">
        <v>1005.15</v>
      </c>
      <c r="K254" s="206">
        <v>1000.15</v>
      </c>
      <c r="L254" s="206">
        <v>1003.2</v>
      </c>
      <c r="M254" s="206">
        <v>1011.4000000000001</v>
      </c>
      <c r="N254" s="206">
        <v>1014.75</v>
      </c>
      <c r="O254" s="206">
        <v>1013.7</v>
      </c>
      <c r="P254" s="206">
        <v>1009.3</v>
      </c>
      <c r="Q254" s="206">
        <v>1010.6500000000001</v>
      </c>
      <c r="R254" s="206">
        <v>1011.2</v>
      </c>
      <c r="S254" s="206">
        <v>1014.6</v>
      </c>
      <c r="T254" s="206">
        <v>1013.15</v>
      </c>
      <c r="U254" s="206">
        <v>1005.75</v>
      </c>
      <c r="V254" s="207">
        <v>1006.25</v>
      </c>
      <c r="X254" s="198" t="s">
        <v>2834</v>
      </c>
      <c r="Y254" s="238" t="s">
        <v>705</v>
      </c>
      <c r="Z254" s="127">
        <v>0</v>
      </c>
      <c r="AA254" s="127">
        <v>0</v>
      </c>
      <c r="AB254" s="127">
        <v>0</v>
      </c>
      <c r="AC254" s="127">
        <v>2</v>
      </c>
      <c r="AD254" s="127">
        <v>0</v>
      </c>
      <c r="AE254" s="127">
        <v>0</v>
      </c>
      <c r="AF254" s="127">
        <v>0</v>
      </c>
      <c r="AG254" s="127">
        <v>0</v>
      </c>
      <c r="AH254" s="127">
        <v>0</v>
      </c>
      <c r="AI254" s="127">
        <v>0</v>
      </c>
    </row>
    <row r="255" spans="1:208" x14ac:dyDescent="0.25">
      <c r="A255" s="198" t="s">
        <v>2838</v>
      </c>
      <c r="B255" s="228" t="s">
        <v>770</v>
      </c>
      <c r="C255" s="236" t="s">
        <v>2765</v>
      </c>
      <c r="D255" s="208" t="s">
        <v>13</v>
      </c>
      <c r="E255" s="208" t="s">
        <v>58</v>
      </c>
      <c r="F255" s="208" t="s">
        <v>996</v>
      </c>
      <c r="G255" s="208" t="s">
        <v>58</v>
      </c>
      <c r="H255" s="208" t="s">
        <v>1110</v>
      </c>
      <c r="I255" s="208" t="s">
        <v>2759</v>
      </c>
      <c r="J255" s="208" t="s">
        <v>2763</v>
      </c>
      <c r="K255" s="208" t="s">
        <v>1192</v>
      </c>
      <c r="L255" s="208" t="s">
        <v>2607</v>
      </c>
      <c r="M255" s="208" t="s">
        <v>2769</v>
      </c>
      <c r="N255" s="208" t="s">
        <v>2757</v>
      </c>
      <c r="O255" s="208" t="s">
        <v>2758</v>
      </c>
      <c r="P255" s="208" t="s">
        <v>2757</v>
      </c>
      <c r="Q255" s="208" t="s">
        <v>58</v>
      </c>
      <c r="R255" s="208" t="s">
        <v>58</v>
      </c>
      <c r="S255" s="208" t="s">
        <v>2767</v>
      </c>
      <c r="T255" s="208" t="s">
        <v>2770</v>
      </c>
      <c r="U255" s="208" t="s">
        <v>13</v>
      </c>
      <c r="V255" s="209" t="s">
        <v>58</v>
      </c>
      <c r="X255" s="369" t="s">
        <v>1002</v>
      </c>
      <c r="Y255" s="370" t="s">
        <v>772</v>
      </c>
      <c r="Z255" s="371">
        <v>0</v>
      </c>
      <c r="AA255" s="372">
        <v>0</v>
      </c>
      <c r="AB255" s="372">
        <v>0</v>
      </c>
      <c r="AC255" s="372">
        <v>0</v>
      </c>
      <c r="AD255" s="372">
        <v>0</v>
      </c>
      <c r="AE255" s="372">
        <v>0</v>
      </c>
      <c r="AF255" s="372">
        <v>0</v>
      </c>
      <c r="AG255" s="372">
        <v>0</v>
      </c>
      <c r="AH255" s="372">
        <v>0</v>
      </c>
      <c r="AI255" s="373">
        <v>0</v>
      </c>
    </row>
    <row r="256" spans="1:208" x14ac:dyDescent="0.25">
      <c r="A256" s="198" t="s">
        <v>2840</v>
      </c>
      <c r="B256" s="229" t="s">
        <v>705</v>
      </c>
      <c r="C256" s="237">
        <v>0</v>
      </c>
      <c r="D256" s="213">
        <v>0</v>
      </c>
      <c r="E256" s="213">
        <v>0</v>
      </c>
      <c r="F256" s="213">
        <v>0</v>
      </c>
      <c r="G256" s="213">
        <v>0</v>
      </c>
      <c r="H256" s="213">
        <v>0</v>
      </c>
      <c r="I256" s="213">
        <v>0</v>
      </c>
      <c r="J256" s="213">
        <v>1</v>
      </c>
      <c r="K256" s="213">
        <v>0</v>
      </c>
      <c r="L256" s="213">
        <v>0</v>
      </c>
      <c r="M256" s="213">
        <v>0</v>
      </c>
      <c r="N256" s="213">
        <v>0</v>
      </c>
      <c r="O256" s="213">
        <v>0</v>
      </c>
      <c r="P256" s="213">
        <v>0</v>
      </c>
      <c r="Q256" s="213">
        <v>0</v>
      </c>
      <c r="R256" s="213">
        <v>0</v>
      </c>
      <c r="S256" s="213">
        <v>0</v>
      </c>
      <c r="T256" s="213">
        <v>0</v>
      </c>
      <c r="U256" s="213">
        <v>0</v>
      </c>
      <c r="V256" s="214">
        <v>0</v>
      </c>
      <c r="X256" s="369" t="s">
        <v>2181</v>
      </c>
      <c r="Y256" s="374" t="s">
        <v>1173</v>
      </c>
      <c r="Z256" s="375">
        <v>0</v>
      </c>
      <c r="AA256" s="376">
        <v>0</v>
      </c>
      <c r="AB256" s="376">
        <v>0</v>
      </c>
      <c r="AC256" s="376">
        <v>0</v>
      </c>
      <c r="AD256" s="376">
        <v>0</v>
      </c>
      <c r="AE256" s="376">
        <v>0</v>
      </c>
      <c r="AF256" s="376">
        <v>0</v>
      </c>
      <c r="AG256" s="376">
        <v>0</v>
      </c>
      <c r="AH256" s="376">
        <v>0</v>
      </c>
      <c r="AI256" s="377">
        <v>0</v>
      </c>
    </row>
    <row r="257" spans="1:161" x14ac:dyDescent="0.25">
      <c r="A257" s="198" t="s">
        <v>1002</v>
      </c>
      <c r="B257" s="229" t="s">
        <v>772</v>
      </c>
      <c r="C257" s="237">
        <v>0</v>
      </c>
      <c r="D257" s="213">
        <v>0</v>
      </c>
      <c r="E257" s="213">
        <v>0</v>
      </c>
      <c r="F257" s="213">
        <v>0</v>
      </c>
      <c r="G257" s="213">
        <v>0</v>
      </c>
      <c r="H257" s="213">
        <v>0</v>
      </c>
      <c r="I257" s="213">
        <v>0</v>
      </c>
      <c r="J257" s="213">
        <v>0</v>
      </c>
      <c r="K257" s="213">
        <v>0</v>
      </c>
      <c r="L257" s="213">
        <v>0</v>
      </c>
      <c r="M257" s="213">
        <v>0</v>
      </c>
      <c r="N257" s="213">
        <v>0</v>
      </c>
      <c r="O257" s="213">
        <v>0</v>
      </c>
      <c r="P257" s="213">
        <v>0</v>
      </c>
      <c r="Q257" s="213">
        <v>0</v>
      </c>
      <c r="R257" s="213">
        <v>0</v>
      </c>
      <c r="S257" s="213">
        <v>0</v>
      </c>
      <c r="T257" s="213">
        <v>0</v>
      </c>
      <c r="U257" s="213">
        <v>0</v>
      </c>
      <c r="V257" s="214">
        <v>0</v>
      </c>
      <c r="X257" s="369" t="s">
        <v>2182</v>
      </c>
      <c r="Y257" s="374" t="s">
        <v>1175</v>
      </c>
      <c r="Z257" s="375">
        <v>0</v>
      </c>
      <c r="AA257" s="376">
        <v>0</v>
      </c>
      <c r="AB257" s="376">
        <v>0</v>
      </c>
      <c r="AC257" s="376">
        <v>0</v>
      </c>
      <c r="AD257" s="376">
        <v>0</v>
      </c>
      <c r="AE257" s="376">
        <v>0</v>
      </c>
      <c r="AF257" s="376">
        <v>0</v>
      </c>
      <c r="AG257" s="376">
        <v>0</v>
      </c>
      <c r="AH257" s="376">
        <v>0</v>
      </c>
      <c r="AI257" s="377">
        <v>0</v>
      </c>
    </row>
    <row r="258" spans="1:161" x14ac:dyDescent="0.25">
      <c r="A258" s="198" t="s">
        <v>2181</v>
      </c>
      <c r="B258" s="229" t="s">
        <v>1173</v>
      </c>
      <c r="C258" s="237">
        <v>0</v>
      </c>
      <c r="D258" s="213">
        <v>0</v>
      </c>
      <c r="E258" s="213">
        <v>0</v>
      </c>
      <c r="F258" s="213">
        <v>0</v>
      </c>
      <c r="G258" s="213">
        <v>0</v>
      </c>
      <c r="H258" s="213">
        <v>0</v>
      </c>
      <c r="I258" s="213">
        <v>0</v>
      </c>
      <c r="J258" s="213">
        <v>0</v>
      </c>
      <c r="K258" s="213">
        <v>0</v>
      </c>
      <c r="L258" s="213">
        <v>0</v>
      </c>
      <c r="M258" s="213">
        <v>0</v>
      </c>
      <c r="N258" s="213">
        <v>0</v>
      </c>
      <c r="O258" s="213">
        <v>0</v>
      </c>
      <c r="P258" s="213">
        <v>0</v>
      </c>
      <c r="Q258" s="213">
        <v>0</v>
      </c>
      <c r="R258" s="213">
        <v>0</v>
      </c>
      <c r="S258" s="213">
        <v>0</v>
      </c>
      <c r="T258" s="213">
        <v>0</v>
      </c>
      <c r="U258" s="213">
        <v>0</v>
      </c>
      <c r="V258" s="214">
        <v>0</v>
      </c>
      <c r="X258" s="369" t="s">
        <v>2183</v>
      </c>
      <c r="Y258" s="379" t="s">
        <v>1177</v>
      </c>
      <c r="Z258" s="380">
        <v>0</v>
      </c>
      <c r="AA258" s="381">
        <v>0</v>
      </c>
      <c r="AB258" s="381">
        <v>0</v>
      </c>
      <c r="AC258" s="381">
        <v>0</v>
      </c>
      <c r="AD258" s="381">
        <v>0</v>
      </c>
      <c r="AE258" s="381">
        <v>0</v>
      </c>
      <c r="AF258" s="381">
        <v>0</v>
      </c>
      <c r="AG258" s="381">
        <v>0</v>
      </c>
      <c r="AH258" s="381">
        <v>0</v>
      </c>
      <c r="AI258" s="382">
        <v>0</v>
      </c>
    </row>
    <row r="259" spans="1:161" x14ac:dyDescent="0.25">
      <c r="A259" s="198" t="s">
        <v>2182</v>
      </c>
      <c r="B259" s="378" t="s">
        <v>1175</v>
      </c>
      <c r="C259" s="235">
        <v>0</v>
      </c>
      <c r="D259" s="206">
        <v>0</v>
      </c>
      <c r="E259" s="206">
        <v>0</v>
      </c>
      <c r="F259" s="206">
        <v>0</v>
      </c>
      <c r="G259" s="206">
        <v>0</v>
      </c>
      <c r="H259" s="206">
        <v>0</v>
      </c>
      <c r="I259" s="206">
        <v>0</v>
      </c>
      <c r="J259" s="206">
        <v>0</v>
      </c>
      <c r="K259" s="206">
        <v>0</v>
      </c>
      <c r="L259" s="206">
        <v>0</v>
      </c>
      <c r="M259" s="206">
        <v>0</v>
      </c>
      <c r="N259" s="206">
        <v>0</v>
      </c>
      <c r="O259" s="206">
        <v>0</v>
      </c>
      <c r="P259" s="206">
        <v>0</v>
      </c>
      <c r="Q259" s="206">
        <v>0</v>
      </c>
      <c r="R259" s="206">
        <v>0</v>
      </c>
      <c r="S259" s="206">
        <v>0</v>
      </c>
      <c r="T259" s="206">
        <v>0</v>
      </c>
      <c r="U259" s="206">
        <v>0</v>
      </c>
      <c r="V259" s="207">
        <v>0</v>
      </c>
    </row>
    <row r="260" spans="1:161" x14ac:dyDescent="0.25">
      <c r="A260" s="198" t="s">
        <v>2183</v>
      </c>
      <c r="B260" s="383" t="s">
        <v>1177</v>
      </c>
      <c r="C260" s="237">
        <v>0</v>
      </c>
      <c r="D260" s="213">
        <v>0</v>
      </c>
      <c r="E260" s="213">
        <v>0</v>
      </c>
      <c r="F260" s="213">
        <v>0</v>
      </c>
      <c r="G260" s="213">
        <v>0</v>
      </c>
      <c r="H260" s="213">
        <v>0</v>
      </c>
      <c r="I260" s="213">
        <v>0</v>
      </c>
      <c r="J260" s="213">
        <v>0</v>
      </c>
      <c r="K260" s="213">
        <v>0</v>
      </c>
      <c r="L260" s="213">
        <v>0</v>
      </c>
      <c r="M260" s="213">
        <v>0</v>
      </c>
      <c r="N260" s="213">
        <v>0</v>
      </c>
      <c r="O260" s="213">
        <v>0</v>
      </c>
      <c r="P260" s="213">
        <v>0</v>
      </c>
      <c r="Q260" s="213">
        <v>0</v>
      </c>
      <c r="R260" s="213">
        <v>0</v>
      </c>
      <c r="S260" s="213">
        <v>0</v>
      </c>
      <c r="T260" s="213">
        <v>0</v>
      </c>
      <c r="U260" s="213">
        <v>0</v>
      </c>
      <c r="V260" s="214">
        <v>0</v>
      </c>
      <c r="AM260" s="554"/>
      <c r="AN260" s="552"/>
      <c r="AO260" s="552"/>
      <c r="AP260" s="552"/>
      <c r="AQ260" s="552"/>
      <c r="AR260" s="552"/>
      <c r="AS260" s="552"/>
      <c r="AT260" s="552"/>
      <c r="AU260" s="552"/>
      <c r="AV260" s="552"/>
      <c r="AW260" s="552"/>
      <c r="AX260" s="552"/>
      <c r="AY260" s="552"/>
      <c r="AZ260" s="552"/>
      <c r="BA260" s="552"/>
      <c r="BB260" s="552"/>
      <c r="BC260" s="552"/>
      <c r="BD260" s="552"/>
      <c r="BE260" s="552"/>
      <c r="BF260" s="552"/>
      <c r="BG260" s="552"/>
      <c r="BH260" s="552"/>
      <c r="BI260" s="552"/>
      <c r="BJ260" s="552"/>
      <c r="BK260" s="552"/>
      <c r="BL260" s="552"/>
      <c r="BM260" s="552"/>
      <c r="BN260" s="552"/>
      <c r="BO260" s="552"/>
      <c r="BP260" s="552"/>
      <c r="BQ260" s="552"/>
      <c r="BR260" s="552"/>
      <c r="BS260" s="552"/>
      <c r="BT260" s="552"/>
      <c r="BU260" s="552"/>
      <c r="BV260" s="552"/>
      <c r="BW260" s="552"/>
      <c r="BX260" s="552"/>
      <c r="BY260" s="552"/>
      <c r="BZ260" s="552"/>
      <c r="CA260" s="552"/>
      <c r="CB260" s="552"/>
      <c r="CC260" s="552"/>
      <c r="CD260" s="552"/>
      <c r="CE260" s="552"/>
      <c r="CF260" s="552"/>
      <c r="CG260" s="552"/>
      <c r="CH260" s="552"/>
      <c r="CI260" s="552"/>
      <c r="CJ260" s="552"/>
      <c r="CK260" s="552"/>
      <c r="CL260" s="552"/>
      <c r="CM260" s="552"/>
      <c r="CN260" s="552"/>
      <c r="CO260" s="552"/>
      <c r="CP260" s="552"/>
      <c r="CQ260" s="552"/>
      <c r="CR260" s="552"/>
      <c r="CS260" s="552"/>
      <c r="CT260" s="552"/>
      <c r="CU260" s="552"/>
      <c r="CV260" s="552"/>
      <c r="CW260" s="552"/>
      <c r="CX260" s="552"/>
      <c r="CY260" s="552"/>
      <c r="CZ260" s="552"/>
      <c r="DA260" s="552"/>
      <c r="DB260" s="552"/>
      <c r="DC260" s="552"/>
      <c r="DD260" s="552"/>
      <c r="DE260" s="552"/>
      <c r="DF260" s="552"/>
      <c r="DG260" s="552"/>
      <c r="DH260" s="552"/>
      <c r="DI260" s="552"/>
      <c r="DJ260" s="552"/>
      <c r="DK260" s="552"/>
      <c r="DL260" s="552"/>
      <c r="DM260" s="552"/>
      <c r="DN260" s="552"/>
      <c r="DO260" s="552"/>
      <c r="DP260" s="552"/>
      <c r="DQ260" s="552"/>
      <c r="DR260" s="552"/>
      <c r="DS260" s="552"/>
      <c r="DT260" s="552"/>
      <c r="DU260" s="552"/>
      <c r="DV260" s="552"/>
      <c r="DW260" s="552"/>
      <c r="DX260" s="552"/>
      <c r="DY260" s="552"/>
      <c r="DZ260" s="552"/>
      <c r="EA260" s="552"/>
      <c r="EB260" s="552"/>
      <c r="EC260" s="552"/>
      <c r="ED260" s="552"/>
      <c r="EE260" s="552"/>
      <c r="EF260" s="552"/>
      <c r="EG260" s="552"/>
      <c r="EH260" s="552"/>
      <c r="EI260" s="552"/>
      <c r="EJ260" s="552"/>
      <c r="EK260" s="552"/>
      <c r="EL260" s="552"/>
      <c r="EM260" s="552"/>
      <c r="EN260" s="552"/>
      <c r="EO260" s="552"/>
      <c r="EP260" s="552"/>
      <c r="EQ260" s="552"/>
      <c r="ER260" s="552"/>
      <c r="ES260" s="552"/>
      <c r="ET260" s="552"/>
      <c r="EU260" s="552"/>
      <c r="EV260" s="552"/>
      <c r="EW260" s="552"/>
      <c r="EX260" s="552"/>
      <c r="EY260" s="552"/>
      <c r="EZ260" s="552"/>
      <c r="FA260" s="552"/>
      <c r="FB260" s="552"/>
      <c r="FC260" s="552"/>
      <c r="FD260" s="552"/>
      <c r="FE260" s="552"/>
    </row>
    <row r="261" spans="1:161" x14ac:dyDescent="0.25">
      <c r="A261" t="s">
        <v>3435</v>
      </c>
      <c r="B261" t="s">
        <v>3407</v>
      </c>
      <c r="C261">
        <v>0</v>
      </c>
      <c r="D261">
        <v>6</v>
      </c>
      <c r="E261">
        <v>10</v>
      </c>
      <c r="F261">
        <v>7</v>
      </c>
      <c r="G261">
        <v>0</v>
      </c>
      <c r="H261">
        <v>1</v>
      </c>
      <c r="I261">
        <v>9</v>
      </c>
      <c r="J261">
        <v>7</v>
      </c>
      <c r="K261">
        <v>10</v>
      </c>
      <c r="L261">
        <v>6</v>
      </c>
      <c r="M261">
        <v>6</v>
      </c>
      <c r="N261">
        <v>0</v>
      </c>
      <c r="O261">
        <v>2</v>
      </c>
      <c r="P261">
        <v>10</v>
      </c>
      <c r="Q261">
        <v>7</v>
      </c>
      <c r="R261">
        <v>0</v>
      </c>
      <c r="S261">
        <v>0</v>
      </c>
      <c r="T261">
        <v>4</v>
      </c>
      <c r="U261">
        <v>7</v>
      </c>
      <c r="V261">
        <v>10</v>
      </c>
      <c r="AM261" s="555"/>
      <c r="AN261" s="553"/>
      <c r="AO261" s="553"/>
      <c r="AP261" s="553"/>
      <c r="AQ261" s="553"/>
      <c r="AR261" s="553"/>
      <c r="AS261" s="553"/>
      <c r="AT261" s="553"/>
      <c r="AU261" s="553"/>
      <c r="AV261" s="553"/>
      <c r="AW261" s="553"/>
      <c r="AX261" s="553"/>
      <c r="AY261" s="553"/>
      <c r="AZ261" s="553"/>
      <c r="BA261" s="553"/>
      <c r="BB261" s="553"/>
      <c r="BC261" s="553"/>
      <c r="BD261" s="553"/>
      <c r="BE261" s="553"/>
      <c r="BF261" s="553"/>
      <c r="BG261" s="553"/>
      <c r="BH261" s="553"/>
      <c r="BI261" s="553"/>
      <c r="BJ261" s="553"/>
      <c r="BK261" s="553"/>
      <c r="BL261" s="553"/>
      <c r="BM261" s="553"/>
      <c r="BN261" s="553"/>
      <c r="BO261" s="553"/>
      <c r="BP261" s="553"/>
      <c r="BQ261" s="553"/>
      <c r="BR261" s="553"/>
      <c r="BS261" s="553"/>
      <c r="BT261" s="553"/>
      <c r="BU261" s="553"/>
      <c r="BV261" s="553"/>
      <c r="BW261" s="553"/>
      <c r="BX261" s="553"/>
      <c r="BY261" s="553"/>
      <c r="BZ261" s="553"/>
      <c r="CA261" s="553"/>
      <c r="CB261" s="553"/>
      <c r="CC261" s="553"/>
      <c r="CD261" s="553"/>
      <c r="CE261" s="553"/>
      <c r="CF261" s="553"/>
      <c r="CG261" s="553"/>
      <c r="CH261" s="553"/>
      <c r="CI261" s="553"/>
      <c r="CJ261" s="553"/>
      <c r="CK261" s="553"/>
      <c r="CL261" s="553"/>
      <c r="CM261" s="553"/>
      <c r="CN261" s="553"/>
      <c r="CO261" s="553"/>
      <c r="CP261" s="553"/>
      <c r="CQ261" s="553"/>
      <c r="CR261" s="553"/>
      <c r="CS261" s="553"/>
      <c r="CT261" s="553"/>
      <c r="CU261" s="553"/>
      <c r="CV261" s="553"/>
      <c r="CW261" s="553"/>
      <c r="CX261" s="553"/>
      <c r="CY261" s="553"/>
      <c r="CZ261" s="553"/>
      <c r="DA261" s="553"/>
      <c r="DB261" s="553"/>
      <c r="DC261" s="553"/>
      <c r="DD261" s="553"/>
      <c r="DE261" s="553"/>
      <c r="DF261" s="553"/>
      <c r="DG261" s="553"/>
      <c r="DH261" s="553"/>
      <c r="DI261" s="553"/>
      <c r="DJ261" s="553"/>
      <c r="DK261" s="553"/>
      <c r="DL261" s="553"/>
      <c r="DM261" s="553"/>
      <c r="DN261" s="553"/>
      <c r="DO261" s="553"/>
      <c r="DP261" s="553"/>
      <c r="DQ261" s="553"/>
      <c r="DR261" s="553"/>
      <c r="DS261" s="553"/>
      <c r="DT261" s="553"/>
      <c r="DU261" s="553"/>
      <c r="DV261" s="553"/>
      <c r="DW261" s="553"/>
      <c r="DX261" s="553"/>
      <c r="DY261" s="553"/>
      <c r="DZ261" s="553"/>
      <c r="EA261" s="553"/>
      <c r="EB261" s="553"/>
      <c r="EC261" s="553"/>
      <c r="ED261" s="553"/>
      <c r="EE261" s="553"/>
      <c r="EF261" s="553"/>
      <c r="EG261" s="553"/>
      <c r="EH261" s="553"/>
      <c r="EI261" s="553"/>
      <c r="EJ261" s="553"/>
      <c r="EK261" s="553"/>
      <c r="EL261" s="553"/>
      <c r="EM261" s="553"/>
      <c r="EN261" s="553"/>
      <c r="EO261" s="553"/>
      <c r="EP261" s="553"/>
      <c r="EQ261" s="553"/>
      <c r="ER261" s="553"/>
      <c r="ES261" s="553"/>
      <c r="ET261" s="553"/>
      <c r="EU261" s="553"/>
      <c r="EV261" s="553"/>
      <c r="EW261" s="553"/>
      <c r="EX261" s="553"/>
      <c r="EY261" s="553"/>
      <c r="EZ261" s="553"/>
      <c r="FA261" s="553"/>
      <c r="FB261" s="553"/>
      <c r="FC261" s="553"/>
      <c r="FD261" s="553"/>
      <c r="FE261" s="553"/>
    </row>
    <row r="262" spans="1:161" x14ac:dyDescent="0.25">
      <c r="A262" t="s">
        <v>3436</v>
      </c>
      <c r="B262" t="s">
        <v>3409</v>
      </c>
      <c r="C262">
        <v>0</v>
      </c>
      <c r="D262">
        <v>10</v>
      </c>
      <c r="E262">
        <v>7</v>
      </c>
      <c r="F262">
        <v>6</v>
      </c>
      <c r="G262">
        <v>0</v>
      </c>
      <c r="H262">
        <v>3</v>
      </c>
      <c r="I262">
        <v>9</v>
      </c>
      <c r="J262">
        <v>10</v>
      </c>
      <c r="K262">
        <v>7</v>
      </c>
      <c r="L262">
        <v>6</v>
      </c>
      <c r="M262">
        <v>6</v>
      </c>
      <c r="N262">
        <v>0</v>
      </c>
      <c r="O262">
        <v>10</v>
      </c>
      <c r="P262">
        <v>10</v>
      </c>
      <c r="Q262">
        <v>0</v>
      </c>
      <c r="R262">
        <v>0</v>
      </c>
      <c r="S262">
        <v>0</v>
      </c>
      <c r="T262">
        <v>4</v>
      </c>
      <c r="U262">
        <v>10</v>
      </c>
      <c r="V262">
        <v>7</v>
      </c>
    </row>
    <row r="263" spans="1:161" x14ac:dyDescent="0.25">
      <c r="A263" t="s">
        <v>3437</v>
      </c>
      <c r="B263" t="s">
        <v>3411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73" spans="1:208" s="390" customFormat="1" x14ac:dyDescent="0.25">
      <c r="A273" s="262"/>
      <c r="B273" s="262"/>
      <c r="C273" s="262"/>
      <c r="D273" s="262"/>
      <c r="E273" s="262"/>
      <c r="F273" s="262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  <c r="AC273" s="262"/>
      <c r="AD273" s="262"/>
      <c r="AE273" s="262"/>
      <c r="AF273" s="262"/>
      <c r="AG273" s="262"/>
      <c r="AH273" s="262"/>
      <c r="AI273" s="262"/>
      <c r="AJ273" s="262"/>
      <c r="AK273" s="262"/>
      <c r="AL273" s="389"/>
      <c r="AM273" s="6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 s="35"/>
      <c r="FJ273" s="1274"/>
      <c r="FK273" s="1274"/>
      <c r="FL273" s="1274"/>
      <c r="FN273" s="35"/>
      <c r="FO273" s="35"/>
      <c r="FP273" s="35"/>
      <c r="FQ273" s="35"/>
      <c r="FR273" s="35"/>
      <c r="FS273" s="35"/>
      <c r="FV273" s="35"/>
      <c r="FW273" s="35"/>
      <c r="FZ273" s="1279"/>
      <c r="GA273" s="1279"/>
      <c r="GB273" s="35"/>
      <c r="GC273" s="35"/>
      <c r="GD273" s="35"/>
      <c r="GE273" s="35"/>
      <c r="GF273" s="35"/>
      <c r="GG273" s="35"/>
      <c r="GH273" s="35"/>
      <c r="GI273" s="35"/>
      <c r="GJ273" s="35"/>
      <c r="GK273" s="35"/>
      <c r="GL273" s="35"/>
      <c r="GM273" s="35"/>
      <c r="GN273" s="35"/>
      <c r="GO273" s="35"/>
      <c r="GP273" s="35"/>
      <c r="GQ273" s="35"/>
      <c r="GR273" s="35"/>
      <c r="GS273" s="35"/>
      <c r="GT273" s="35"/>
      <c r="GU273" s="35"/>
      <c r="GV273" s="35"/>
      <c r="GW273" s="35"/>
      <c r="GX273" s="35"/>
      <c r="GY273" s="35"/>
      <c r="GZ273" s="35"/>
    </row>
    <row r="274" spans="1:208" x14ac:dyDescent="0.25">
      <c r="A274" s="253" t="s">
        <v>2842</v>
      </c>
      <c r="B274" s="254" t="s">
        <v>2552</v>
      </c>
      <c r="C274" s="255" t="s">
        <v>3773</v>
      </c>
      <c r="D274" s="256" t="s">
        <v>2618</v>
      </c>
      <c r="E274" s="256" t="s">
        <v>3774</v>
      </c>
      <c r="F274" s="256" t="s">
        <v>2618</v>
      </c>
      <c r="G274" s="256" t="s">
        <v>3775</v>
      </c>
      <c r="H274" s="256" t="s">
        <v>2618</v>
      </c>
      <c r="I274" s="256" t="s">
        <v>3782</v>
      </c>
      <c r="J274" s="256" t="s">
        <v>2618</v>
      </c>
      <c r="K274" s="256" t="s">
        <v>3788</v>
      </c>
      <c r="L274" s="256" t="s">
        <v>2618</v>
      </c>
      <c r="M274" s="256" t="s">
        <v>3789</v>
      </c>
      <c r="N274" s="256" t="s">
        <v>2618</v>
      </c>
      <c r="O274" s="256" t="s">
        <v>3790</v>
      </c>
      <c r="P274" s="256" t="s">
        <v>2618</v>
      </c>
      <c r="Q274" s="256" t="s">
        <v>3791</v>
      </c>
      <c r="R274" s="256" t="s">
        <v>2618</v>
      </c>
      <c r="S274" s="256" t="s">
        <v>3792</v>
      </c>
      <c r="T274" s="256" t="s">
        <v>2618</v>
      </c>
      <c r="U274" s="256" t="s">
        <v>3793</v>
      </c>
      <c r="V274" s="257" t="s">
        <v>2618</v>
      </c>
      <c r="X274" s="258"/>
      <c r="Y274" s="188" t="s">
        <v>2550</v>
      </c>
      <c r="Z274" s="259" t="s">
        <v>2619</v>
      </c>
      <c r="AA274" s="260" t="s">
        <v>2620</v>
      </c>
      <c r="AB274" s="260" t="s">
        <v>2621</v>
      </c>
      <c r="AC274" s="260" t="s">
        <v>2622</v>
      </c>
      <c r="AD274" s="260" t="s">
        <v>2623</v>
      </c>
      <c r="AE274" s="260" t="s">
        <v>2624</v>
      </c>
      <c r="AF274" s="260" t="s">
        <v>2625</v>
      </c>
      <c r="AG274" s="260" t="s">
        <v>2619</v>
      </c>
      <c r="AH274" s="260" t="s">
        <v>2620</v>
      </c>
      <c r="AI274" s="261" t="s">
        <v>2621</v>
      </c>
      <c r="FN274" s="390"/>
      <c r="FO274" s="390"/>
      <c r="FP274" s="390"/>
      <c r="FQ274" s="390"/>
      <c r="FR274" s="390"/>
      <c r="FS274" s="390"/>
      <c r="FV274" s="390"/>
      <c r="FW274" s="390"/>
      <c r="FZ274" s="1280"/>
      <c r="GA274" s="1280"/>
      <c r="GB274" s="390"/>
      <c r="GC274" s="390"/>
      <c r="GD274" s="390"/>
      <c r="GE274" s="390"/>
      <c r="GF274" s="390"/>
      <c r="GG274" s="390"/>
      <c r="GH274" s="390"/>
      <c r="GI274" s="390"/>
      <c r="GJ274" s="390"/>
      <c r="GK274" s="390"/>
      <c r="GL274" s="390"/>
      <c r="GM274" s="390"/>
      <c r="GN274" s="390"/>
      <c r="GV274" s="390"/>
      <c r="GW274" s="390"/>
      <c r="GX274" s="390"/>
      <c r="GY274" s="390"/>
      <c r="GZ274" s="390"/>
    </row>
    <row r="275" spans="1:208" x14ac:dyDescent="0.25">
      <c r="A275" s="198" t="s">
        <v>2844</v>
      </c>
      <c r="B275" s="220" t="s">
        <v>734</v>
      </c>
      <c r="C275" s="124" t="s">
        <v>2521</v>
      </c>
      <c r="D275" s="124" t="s">
        <v>2522</v>
      </c>
      <c r="E275" s="124" t="s">
        <v>2521</v>
      </c>
      <c r="F275" s="124" t="s">
        <v>2522</v>
      </c>
      <c r="G275" s="124" t="s">
        <v>2521</v>
      </c>
      <c r="H275" s="124" t="s">
        <v>2522</v>
      </c>
      <c r="I275" s="124" t="s">
        <v>2521</v>
      </c>
      <c r="J275" s="124" t="s">
        <v>2522</v>
      </c>
      <c r="K275" s="124" t="s">
        <v>2521</v>
      </c>
      <c r="L275" s="124" t="s">
        <v>2522</v>
      </c>
      <c r="M275" s="124" t="s">
        <v>2521</v>
      </c>
      <c r="N275" s="124" t="s">
        <v>2522</v>
      </c>
      <c r="O275" s="124" t="s">
        <v>2521</v>
      </c>
      <c r="P275" s="124" t="s">
        <v>2522</v>
      </c>
      <c r="Q275" s="124" t="s">
        <v>2521</v>
      </c>
      <c r="R275" s="124" t="s">
        <v>2522</v>
      </c>
      <c r="S275" s="124" t="s">
        <v>2521</v>
      </c>
      <c r="T275" s="124" t="s">
        <v>2522</v>
      </c>
      <c r="U275" s="124" t="s">
        <v>2521</v>
      </c>
      <c r="V275" s="252" t="s">
        <v>2522</v>
      </c>
      <c r="X275" s="197"/>
      <c r="Y275" s="188" t="s">
        <v>734</v>
      </c>
      <c r="Z275" s="94" t="s">
        <v>3776</v>
      </c>
      <c r="AA275" s="95" t="s">
        <v>3777</v>
      </c>
      <c r="AB275" s="95" t="s">
        <v>3778</v>
      </c>
      <c r="AC275" s="95" t="s">
        <v>3783</v>
      </c>
      <c r="AD275" s="95" t="s">
        <v>3794</v>
      </c>
      <c r="AE275" s="95" t="s">
        <v>3795</v>
      </c>
      <c r="AF275" s="95" t="s">
        <v>3796</v>
      </c>
      <c r="AG275" s="95" t="s">
        <v>3797</v>
      </c>
      <c r="AH275" s="95" t="s">
        <v>3798</v>
      </c>
      <c r="AI275" s="96" t="s">
        <v>3799</v>
      </c>
      <c r="GO275" s="390"/>
      <c r="GP275" s="390"/>
      <c r="GQ275" s="390"/>
      <c r="GR275" s="390"/>
      <c r="GS275" s="390"/>
      <c r="GT275" s="390"/>
      <c r="GU275" s="390"/>
    </row>
    <row r="276" spans="1:208" x14ac:dyDescent="0.25">
      <c r="A276" s="198" t="s">
        <v>2846</v>
      </c>
      <c r="B276" s="221" t="s">
        <v>2553</v>
      </c>
      <c r="C276" s="118">
        <v>43682.375</v>
      </c>
      <c r="D276" s="189">
        <v>43682.875</v>
      </c>
      <c r="E276" s="190">
        <v>43683.375</v>
      </c>
      <c r="F276" s="189">
        <v>43683.875</v>
      </c>
      <c r="G276" s="190">
        <v>43684.375</v>
      </c>
      <c r="H276" s="189">
        <v>43684.875</v>
      </c>
      <c r="I276" s="191">
        <v>43685.375</v>
      </c>
      <c r="J276" s="189">
        <v>43685.875</v>
      </c>
      <c r="K276" s="190">
        <v>43686.375</v>
      </c>
      <c r="L276" s="189">
        <v>43686.875</v>
      </c>
      <c r="M276" s="190">
        <v>43687.375</v>
      </c>
      <c r="N276" s="189">
        <v>43687.875</v>
      </c>
      <c r="O276" s="191">
        <v>43688.375</v>
      </c>
      <c r="P276" s="189">
        <v>43688.875</v>
      </c>
      <c r="Q276" s="190">
        <v>43689.375</v>
      </c>
      <c r="R276" s="189">
        <v>43689.875</v>
      </c>
      <c r="S276" s="190">
        <v>43690.375</v>
      </c>
      <c r="T276" s="189">
        <v>43690.875</v>
      </c>
      <c r="U276" s="190">
        <v>43691.375</v>
      </c>
      <c r="V276" s="192">
        <v>43691.875</v>
      </c>
      <c r="X276" s="198" t="s">
        <v>2841</v>
      </c>
      <c r="Y276" s="215"/>
      <c r="Z276" s="116">
        <v>43682.875</v>
      </c>
      <c r="AA276" s="99">
        <v>43683.875</v>
      </c>
      <c r="AB276" s="99">
        <v>43684.875</v>
      </c>
      <c r="AC276" s="99">
        <v>43685.875</v>
      </c>
      <c r="AD276" s="99">
        <v>43686.875</v>
      </c>
      <c r="AE276" s="99">
        <v>43687.875</v>
      </c>
      <c r="AF276" s="99">
        <v>43688.875</v>
      </c>
      <c r="AG276" s="99">
        <v>43689.875</v>
      </c>
      <c r="AH276" s="99">
        <v>43690.875</v>
      </c>
      <c r="AI276" s="99">
        <v>43691.875</v>
      </c>
    </row>
    <row r="277" spans="1:208" x14ac:dyDescent="0.25">
      <c r="A277" s="198" t="s">
        <v>2848</v>
      </c>
      <c r="B277" s="222" t="s">
        <v>2545</v>
      </c>
      <c r="C277" s="230" t="e">
        <v>#N/A</v>
      </c>
      <c r="D277" s="199">
        <v>13.3</v>
      </c>
      <c r="E277" s="199" t="e">
        <v>#N/A</v>
      </c>
      <c r="F277" s="199">
        <v>20.8</v>
      </c>
      <c r="G277" s="199" t="e">
        <v>#N/A</v>
      </c>
      <c r="H277" s="199">
        <v>17.399999999999999</v>
      </c>
      <c r="I277" s="199" t="e">
        <v>#N/A</v>
      </c>
      <c r="J277" s="199">
        <v>20.9</v>
      </c>
      <c r="K277" s="199" t="e">
        <v>#N/A</v>
      </c>
      <c r="L277" s="199">
        <v>20.8</v>
      </c>
      <c r="M277" s="199" t="e">
        <v>#N/A</v>
      </c>
      <c r="N277" s="199">
        <v>22.7</v>
      </c>
      <c r="O277" s="199" t="e">
        <v>#N/A</v>
      </c>
      <c r="P277" s="199">
        <v>20.100000000000001</v>
      </c>
      <c r="Q277" s="199" t="e">
        <v>#N/A</v>
      </c>
      <c r="R277" s="199">
        <v>23.6</v>
      </c>
      <c r="S277" s="199" t="e">
        <v>#N/A</v>
      </c>
      <c r="T277" s="199">
        <v>24.7</v>
      </c>
      <c r="U277" s="199" t="e">
        <v>#N/A</v>
      </c>
      <c r="V277" s="104">
        <v>21.2</v>
      </c>
      <c r="X277" s="198" t="s">
        <v>2843</v>
      </c>
      <c r="Y277" s="100" t="s">
        <v>2545</v>
      </c>
      <c r="Z277" s="120">
        <v>13.3</v>
      </c>
      <c r="AA277" s="120">
        <v>20.8</v>
      </c>
      <c r="AB277" s="120">
        <v>17.399999999999999</v>
      </c>
      <c r="AC277" s="120">
        <v>20.9</v>
      </c>
      <c r="AD277" s="120">
        <v>20.8</v>
      </c>
      <c r="AE277" s="120">
        <v>22.7</v>
      </c>
      <c r="AF277" s="120">
        <v>20.100000000000001</v>
      </c>
      <c r="AG277" s="120">
        <v>23.6</v>
      </c>
      <c r="AH277" s="120">
        <v>24.7</v>
      </c>
      <c r="AI277" s="120">
        <v>21.2</v>
      </c>
    </row>
    <row r="278" spans="1:208" x14ac:dyDescent="0.25">
      <c r="A278" s="198" t="s">
        <v>2849</v>
      </c>
      <c r="B278" s="223" t="s">
        <v>2546</v>
      </c>
      <c r="C278" s="103">
        <v>4.7</v>
      </c>
      <c r="D278" s="200" t="e">
        <v>#N/A</v>
      </c>
      <c r="E278" s="200">
        <v>9.3000000000000007</v>
      </c>
      <c r="F278" s="200" t="e">
        <v>#N/A</v>
      </c>
      <c r="G278" s="200">
        <v>9</v>
      </c>
      <c r="H278" s="200" t="e">
        <v>#N/A</v>
      </c>
      <c r="I278" s="200">
        <v>13.9</v>
      </c>
      <c r="J278" s="200" t="e">
        <v>#N/A</v>
      </c>
      <c r="K278" s="200">
        <v>17.2</v>
      </c>
      <c r="L278" s="200" t="e">
        <v>#N/A</v>
      </c>
      <c r="M278" s="200">
        <v>9.4</v>
      </c>
      <c r="N278" s="200" t="e">
        <v>#N/A</v>
      </c>
      <c r="O278" s="200">
        <v>13.8</v>
      </c>
      <c r="P278" s="200" t="e">
        <v>#N/A</v>
      </c>
      <c r="Q278" s="200">
        <v>10.6</v>
      </c>
      <c r="R278" s="200" t="e">
        <v>#N/A</v>
      </c>
      <c r="S278" s="200">
        <v>12.5</v>
      </c>
      <c r="T278" s="200" t="e">
        <v>#N/A</v>
      </c>
      <c r="U278" s="200">
        <v>13.8</v>
      </c>
      <c r="V278" s="216" t="e">
        <v>#N/A</v>
      </c>
      <c r="X278" s="198" t="s">
        <v>2845</v>
      </c>
      <c r="Y278" s="101" t="s">
        <v>2546</v>
      </c>
      <c r="Z278" s="97">
        <v>4.7</v>
      </c>
      <c r="AA278" s="97">
        <v>9.3000000000000007</v>
      </c>
      <c r="AB278" s="97">
        <v>9</v>
      </c>
      <c r="AC278" s="97">
        <v>13.9</v>
      </c>
      <c r="AD278" s="97">
        <v>12.5</v>
      </c>
      <c r="AE278" s="97">
        <v>9.4</v>
      </c>
      <c r="AF278" s="97">
        <v>13.8</v>
      </c>
      <c r="AG278" s="97">
        <v>10.6</v>
      </c>
      <c r="AH278" s="97">
        <v>12.5</v>
      </c>
      <c r="AI278" s="97">
        <v>13.4</v>
      </c>
    </row>
    <row r="279" spans="1:208" x14ac:dyDescent="0.25">
      <c r="A279" s="198" t="s">
        <v>2851</v>
      </c>
      <c r="B279" s="224" t="s">
        <v>2547</v>
      </c>
      <c r="C279" s="108" t="e">
        <v>#N/A</v>
      </c>
      <c r="D279" s="201">
        <v>17.3</v>
      </c>
      <c r="E279" s="201" t="e">
        <v>#N/A</v>
      </c>
      <c r="F279" s="201">
        <v>35.799999999999997</v>
      </c>
      <c r="G279" s="201" t="e">
        <v>#N/A</v>
      </c>
      <c r="H279" s="201">
        <v>27.4</v>
      </c>
      <c r="I279" s="201" t="e">
        <v>#N/A</v>
      </c>
      <c r="J279" s="201">
        <v>26.9</v>
      </c>
      <c r="K279" s="201" t="e">
        <v>#N/A</v>
      </c>
      <c r="L279" s="201">
        <v>33.799999999999997</v>
      </c>
      <c r="M279" s="201" t="e">
        <v>#N/A</v>
      </c>
      <c r="N279" s="201">
        <v>37.700000000000003</v>
      </c>
      <c r="O279" s="201" t="e">
        <v>#N/A</v>
      </c>
      <c r="P279" s="201">
        <v>27</v>
      </c>
      <c r="Q279" s="201" t="e">
        <v>#N/A</v>
      </c>
      <c r="R279" s="201">
        <v>38.6</v>
      </c>
      <c r="S279" s="201" t="e">
        <v>#N/A</v>
      </c>
      <c r="T279" s="201">
        <v>37.700000000000003</v>
      </c>
      <c r="U279" s="201" t="e">
        <v>#N/A</v>
      </c>
      <c r="V279" s="217">
        <v>32.200000000000003</v>
      </c>
      <c r="X279" s="198" t="s">
        <v>2847</v>
      </c>
      <c r="Y279" s="102" t="s">
        <v>2547</v>
      </c>
      <c r="Z279" s="120">
        <v>17.3</v>
      </c>
      <c r="AA279" s="120">
        <v>35.799999999999997</v>
      </c>
      <c r="AB279" s="120">
        <v>27.4</v>
      </c>
      <c r="AC279" s="120">
        <v>26.9</v>
      </c>
      <c r="AD279" s="120">
        <v>33.799999999999997</v>
      </c>
      <c r="AE279" s="120">
        <v>37.700000000000003</v>
      </c>
      <c r="AF279" s="120">
        <v>27</v>
      </c>
      <c r="AG279" s="120">
        <v>38.6</v>
      </c>
      <c r="AH279" s="120">
        <v>37.700000000000003</v>
      </c>
      <c r="AI279" s="120">
        <v>32.200000000000003</v>
      </c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390"/>
    </row>
    <row r="280" spans="1:208" x14ac:dyDescent="0.25">
      <c r="A280" s="198" t="s">
        <v>2853</v>
      </c>
      <c r="B280" s="212" t="s">
        <v>2548</v>
      </c>
      <c r="C280" s="231">
        <v>9</v>
      </c>
      <c r="D280" s="123">
        <v>10</v>
      </c>
      <c r="E280" s="123">
        <v>13</v>
      </c>
      <c r="F280" s="123">
        <v>9</v>
      </c>
      <c r="G280" s="123">
        <v>9</v>
      </c>
      <c r="H280" s="123">
        <v>11</v>
      </c>
      <c r="I280" s="123">
        <v>10</v>
      </c>
      <c r="J280" s="123">
        <v>8</v>
      </c>
      <c r="K280" s="123">
        <v>17</v>
      </c>
      <c r="L280" s="123">
        <v>13</v>
      </c>
      <c r="M280" s="123">
        <v>7</v>
      </c>
      <c r="N280" s="123">
        <v>4</v>
      </c>
      <c r="O280" s="123">
        <v>11</v>
      </c>
      <c r="P280" s="123">
        <v>10</v>
      </c>
      <c r="Q280" s="123">
        <v>9</v>
      </c>
      <c r="R280" s="123">
        <v>9</v>
      </c>
      <c r="S280" s="123">
        <v>5</v>
      </c>
      <c r="T280" s="123">
        <v>11</v>
      </c>
      <c r="U280" s="123">
        <v>11</v>
      </c>
      <c r="V280" s="218">
        <v>9</v>
      </c>
      <c r="X280" s="198" t="s">
        <v>2854</v>
      </c>
      <c r="Y280" s="119" t="s">
        <v>2548</v>
      </c>
      <c r="Z280" s="196">
        <v>10</v>
      </c>
      <c r="AA280" s="196">
        <v>13</v>
      </c>
      <c r="AB280" s="196">
        <v>11</v>
      </c>
      <c r="AC280" s="196">
        <v>10</v>
      </c>
      <c r="AD280" s="196">
        <v>17</v>
      </c>
      <c r="AE280" s="196">
        <v>8</v>
      </c>
      <c r="AF280" s="196">
        <v>11</v>
      </c>
      <c r="AG280" s="196">
        <v>10</v>
      </c>
      <c r="AH280" s="196">
        <v>11</v>
      </c>
      <c r="AI280" s="196">
        <v>11</v>
      </c>
    </row>
    <row r="281" spans="1:208" x14ac:dyDescent="0.25">
      <c r="A281" s="198" t="s">
        <v>2888</v>
      </c>
      <c r="B281" s="225" t="s">
        <v>2549</v>
      </c>
      <c r="C281" s="232" t="s">
        <v>2618</v>
      </c>
      <c r="D281" s="210" t="s">
        <v>2618</v>
      </c>
      <c r="E281" s="210" t="s">
        <v>2618</v>
      </c>
      <c r="F281" s="210" t="s">
        <v>2618</v>
      </c>
      <c r="G281" s="210" t="s">
        <v>2618</v>
      </c>
      <c r="H281" s="210" t="s">
        <v>2618</v>
      </c>
      <c r="I281" s="210" t="s">
        <v>2618</v>
      </c>
      <c r="J281" s="210" t="s">
        <v>2618</v>
      </c>
      <c r="K281" s="210">
        <v>17</v>
      </c>
      <c r="L281" s="210" t="s">
        <v>2618</v>
      </c>
      <c r="M281" s="210" t="s">
        <v>2618</v>
      </c>
      <c r="N281" s="210" t="s">
        <v>2618</v>
      </c>
      <c r="O281" s="210" t="s">
        <v>2618</v>
      </c>
      <c r="P281" s="210" t="s">
        <v>2618</v>
      </c>
      <c r="Q281" s="210" t="s">
        <v>2618</v>
      </c>
      <c r="R281" s="210" t="s">
        <v>2618</v>
      </c>
      <c r="S281" s="210" t="s">
        <v>2618</v>
      </c>
      <c r="T281" s="210" t="s">
        <v>2618</v>
      </c>
      <c r="U281" s="210" t="s">
        <v>2618</v>
      </c>
      <c r="V281" s="211" t="s">
        <v>2618</v>
      </c>
      <c r="X281" s="198" t="s">
        <v>2850</v>
      </c>
      <c r="Y281" s="98" t="s">
        <v>772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>
        <v>0</v>
      </c>
      <c r="AF281" s="121">
        <v>0</v>
      </c>
      <c r="AG281" s="121">
        <v>0</v>
      </c>
      <c r="AH281" s="121">
        <v>0</v>
      </c>
      <c r="AI281" s="121">
        <v>0</v>
      </c>
    </row>
    <row r="282" spans="1:208" ht="15" x14ac:dyDescent="0.25">
      <c r="A282" s="198" t="s">
        <v>2890</v>
      </c>
      <c r="B282" s="226" t="s">
        <v>769</v>
      </c>
      <c r="C282" s="233" t="s">
        <v>2618</v>
      </c>
      <c r="D282" s="202" t="s">
        <v>2632</v>
      </c>
      <c r="E282" s="202" t="s">
        <v>2631</v>
      </c>
      <c r="F282" s="202" t="s">
        <v>2618</v>
      </c>
      <c r="G282" s="202" t="s">
        <v>2618</v>
      </c>
      <c r="H282" s="202" t="s">
        <v>2631</v>
      </c>
      <c r="I282" s="202" t="s">
        <v>2618</v>
      </c>
      <c r="J282" s="202" t="s">
        <v>2632</v>
      </c>
      <c r="K282" s="202" t="s">
        <v>2631</v>
      </c>
      <c r="L282" s="202" t="s">
        <v>2618</v>
      </c>
      <c r="M282" s="202" t="s">
        <v>2618</v>
      </c>
      <c r="N282" s="202" t="s">
        <v>2618</v>
      </c>
      <c r="O282" s="202" t="s">
        <v>2632</v>
      </c>
      <c r="P282" s="202" t="s">
        <v>2631</v>
      </c>
      <c r="Q282" s="202" t="s">
        <v>2618</v>
      </c>
      <c r="R282" s="202" t="s">
        <v>2632</v>
      </c>
      <c r="S282" s="202" t="s">
        <v>2618</v>
      </c>
      <c r="T282" s="202" t="s">
        <v>2618</v>
      </c>
      <c r="U282" s="202" t="s">
        <v>2632</v>
      </c>
      <c r="V282" s="203" t="s">
        <v>2618</v>
      </c>
      <c r="X282" s="198" t="s">
        <v>2852</v>
      </c>
      <c r="Y282" s="107" t="s">
        <v>769</v>
      </c>
      <c r="Z282" s="195" t="s">
        <v>2632</v>
      </c>
      <c r="AA282" s="195" t="s">
        <v>2631</v>
      </c>
      <c r="AB282" s="195" t="s">
        <v>2631</v>
      </c>
      <c r="AC282" s="195" t="s">
        <v>2632</v>
      </c>
      <c r="AD282" s="195" t="s">
        <v>2631</v>
      </c>
      <c r="AE282" s="195" t="s">
        <v>2618</v>
      </c>
      <c r="AF282" s="195" t="s">
        <v>2632</v>
      </c>
      <c r="AG282" s="195" t="s">
        <v>2632</v>
      </c>
      <c r="AH282" s="195" t="s">
        <v>2618</v>
      </c>
      <c r="AI282" s="195" t="s">
        <v>2632</v>
      </c>
    </row>
    <row r="283" spans="1:208" x14ac:dyDescent="0.25">
      <c r="A283" s="198" t="s">
        <v>2891</v>
      </c>
      <c r="B283" s="226" t="s">
        <v>2551</v>
      </c>
      <c r="C283" s="234">
        <v>0</v>
      </c>
      <c r="D283" s="204">
        <v>5</v>
      </c>
      <c r="E283" s="204">
        <v>1</v>
      </c>
      <c r="F283" s="204">
        <v>0</v>
      </c>
      <c r="G283" s="204">
        <v>0</v>
      </c>
      <c r="H283" s="204">
        <v>2</v>
      </c>
      <c r="I283" s="204">
        <v>0</v>
      </c>
      <c r="J283" s="204">
        <v>10</v>
      </c>
      <c r="K283" s="204">
        <v>2</v>
      </c>
      <c r="L283" s="204">
        <v>0</v>
      </c>
      <c r="M283" s="204">
        <v>0</v>
      </c>
      <c r="N283" s="204">
        <v>0</v>
      </c>
      <c r="O283" s="204">
        <v>10</v>
      </c>
      <c r="P283" s="204">
        <v>2</v>
      </c>
      <c r="Q283" s="204">
        <v>0</v>
      </c>
      <c r="R283" s="204">
        <v>3</v>
      </c>
      <c r="S283" s="204">
        <v>0</v>
      </c>
      <c r="T283" s="204">
        <v>0</v>
      </c>
      <c r="U283" s="204">
        <v>10</v>
      </c>
      <c r="V283" s="205">
        <v>0</v>
      </c>
      <c r="X283" s="198" t="s">
        <v>2887</v>
      </c>
      <c r="Y283" s="91" t="s">
        <v>2551</v>
      </c>
      <c r="Z283" s="109">
        <v>5</v>
      </c>
      <c r="AA283" s="109">
        <v>1</v>
      </c>
      <c r="AB283" s="109">
        <v>2</v>
      </c>
      <c r="AC283" s="109">
        <v>10</v>
      </c>
      <c r="AD283" s="109">
        <v>2</v>
      </c>
      <c r="AE283" s="109">
        <v>0</v>
      </c>
      <c r="AF283" s="109">
        <v>10</v>
      </c>
      <c r="AG283" s="109">
        <v>3</v>
      </c>
      <c r="AH283" s="109">
        <v>0</v>
      </c>
      <c r="AI283" s="109">
        <v>10</v>
      </c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</row>
    <row r="284" spans="1:208" x14ac:dyDescent="0.25">
      <c r="A284" s="198" t="s">
        <v>2892</v>
      </c>
      <c r="B284" s="227" t="s">
        <v>884</v>
      </c>
      <c r="C284" s="235">
        <v>1005.3</v>
      </c>
      <c r="D284" s="206">
        <v>1004.5</v>
      </c>
      <c r="E284" s="206">
        <v>1006.3</v>
      </c>
      <c r="F284" s="206">
        <v>1009.25</v>
      </c>
      <c r="G284" s="206">
        <v>1012.75</v>
      </c>
      <c r="H284" s="206">
        <v>1010.8</v>
      </c>
      <c r="I284" s="206">
        <v>1007.9</v>
      </c>
      <c r="J284" s="206">
        <v>1004.15</v>
      </c>
      <c r="K284" s="206">
        <v>1000.95</v>
      </c>
      <c r="L284" s="206">
        <v>1007.0999999999999</v>
      </c>
      <c r="M284" s="206">
        <v>1013.8</v>
      </c>
      <c r="N284" s="206">
        <v>1015.05</v>
      </c>
      <c r="O284" s="206">
        <v>1011.75</v>
      </c>
      <c r="P284" s="206">
        <v>1009.95</v>
      </c>
      <c r="Q284" s="206">
        <v>1012.3</v>
      </c>
      <c r="R284" s="206">
        <v>1012.65</v>
      </c>
      <c r="S284" s="206">
        <v>1015.7</v>
      </c>
      <c r="T284" s="206">
        <v>1011.6</v>
      </c>
      <c r="U284" s="206">
        <v>1006.8</v>
      </c>
      <c r="V284" s="207">
        <v>1007.3</v>
      </c>
      <c r="X284" s="198" t="s">
        <v>2889</v>
      </c>
      <c r="Y284" s="238" t="s">
        <v>705</v>
      </c>
      <c r="Z284" s="127">
        <v>0</v>
      </c>
      <c r="AA284" s="127">
        <v>0</v>
      </c>
      <c r="AB284" s="127">
        <v>0</v>
      </c>
      <c r="AC284" s="127">
        <v>2</v>
      </c>
      <c r="AD284" s="127">
        <v>0</v>
      </c>
      <c r="AE284" s="127">
        <v>0</v>
      </c>
      <c r="AF284" s="127">
        <v>2</v>
      </c>
      <c r="AG284" s="127">
        <v>2</v>
      </c>
      <c r="AH284" s="127">
        <v>0</v>
      </c>
      <c r="AI284" s="127">
        <v>0</v>
      </c>
    </row>
    <row r="285" spans="1:208" x14ac:dyDescent="0.25">
      <c r="A285" s="198" t="s">
        <v>2893</v>
      </c>
      <c r="B285" s="228" t="s">
        <v>770</v>
      </c>
      <c r="C285" s="236" t="s">
        <v>2757</v>
      </c>
      <c r="D285" s="208" t="s">
        <v>58</v>
      </c>
      <c r="E285" s="208" t="s">
        <v>58</v>
      </c>
      <c r="F285" s="208" t="s">
        <v>2757</v>
      </c>
      <c r="G285" s="208" t="s">
        <v>2757</v>
      </c>
      <c r="H285" s="208" t="s">
        <v>1110</v>
      </c>
      <c r="I285" s="208" t="s">
        <v>2964</v>
      </c>
      <c r="J285" s="208" t="s">
        <v>2770</v>
      </c>
      <c r="K285" s="208" t="s">
        <v>1189</v>
      </c>
      <c r="L285" s="208" t="s">
        <v>3281</v>
      </c>
      <c r="M285" s="208" t="s">
        <v>2768</v>
      </c>
      <c r="N285" s="208" t="s">
        <v>2653</v>
      </c>
      <c r="O285" s="208" t="s">
        <v>2758</v>
      </c>
      <c r="P285" s="208" t="s">
        <v>997</v>
      </c>
      <c r="Q285" s="208" t="s">
        <v>3076</v>
      </c>
      <c r="R285" s="208" t="s">
        <v>58</v>
      </c>
      <c r="S285" s="208" t="s">
        <v>2762</v>
      </c>
      <c r="T285" s="208" t="s">
        <v>2758</v>
      </c>
      <c r="U285" s="208" t="s">
        <v>58</v>
      </c>
      <c r="V285" s="209" t="s">
        <v>58</v>
      </c>
      <c r="X285" s="369" t="s">
        <v>1003</v>
      </c>
      <c r="Y285" s="370" t="s">
        <v>772</v>
      </c>
      <c r="Z285" s="371">
        <v>0</v>
      </c>
      <c r="AA285" s="372">
        <v>0</v>
      </c>
      <c r="AB285" s="372">
        <v>0</v>
      </c>
      <c r="AC285" s="372">
        <v>0</v>
      </c>
      <c r="AD285" s="372">
        <v>0</v>
      </c>
      <c r="AE285" s="372">
        <v>0</v>
      </c>
      <c r="AF285" s="372">
        <v>0</v>
      </c>
      <c r="AG285" s="372">
        <v>0</v>
      </c>
      <c r="AH285" s="372">
        <v>0</v>
      </c>
      <c r="AI285" s="373">
        <v>0</v>
      </c>
    </row>
    <row r="286" spans="1:208" x14ac:dyDescent="0.25">
      <c r="A286" s="198" t="s">
        <v>2894</v>
      </c>
      <c r="B286" s="229" t="s">
        <v>705</v>
      </c>
      <c r="C286" s="237">
        <v>0</v>
      </c>
      <c r="D286" s="213">
        <v>0</v>
      </c>
      <c r="E286" s="213">
        <v>0</v>
      </c>
      <c r="F286" s="213">
        <v>0</v>
      </c>
      <c r="G286" s="213">
        <v>0</v>
      </c>
      <c r="H286" s="213">
        <v>0</v>
      </c>
      <c r="I286" s="213">
        <v>0</v>
      </c>
      <c r="J286" s="213">
        <v>1</v>
      </c>
      <c r="K286" s="213">
        <v>0</v>
      </c>
      <c r="L286" s="213">
        <v>0</v>
      </c>
      <c r="M286" s="213">
        <v>0</v>
      </c>
      <c r="N286" s="213">
        <v>0</v>
      </c>
      <c r="O286" s="213">
        <v>0</v>
      </c>
      <c r="P286" s="213">
        <v>1</v>
      </c>
      <c r="Q286" s="213">
        <v>0</v>
      </c>
      <c r="R286" s="213">
        <v>1</v>
      </c>
      <c r="S286" s="213">
        <v>0</v>
      </c>
      <c r="T286" s="213">
        <v>0</v>
      </c>
      <c r="U286" s="213">
        <v>0</v>
      </c>
      <c r="V286" s="214">
        <v>0</v>
      </c>
      <c r="X286" s="369" t="s">
        <v>2184</v>
      </c>
      <c r="Y286" s="374" t="s">
        <v>1173</v>
      </c>
      <c r="Z286" s="375">
        <v>0</v>
      </c>
      <c r="AA286" s="376">
        <v>0</v>
      </c>
      <c r="AB286" s="376">
        <v>0</v>
      </c>
      <c r="AC286" s="376">
        <v>0</v>
      </c>
      <c r="AD286" s="376">
        <v>0</v>
      </c>
      <c r="AE286" s="376">
        <v>0</v>
      </c>
      <c r="AF286" s="376">
        <v>0</v>
      </c>
      <c r="AG286" s="376">
        <v>0</v>
      </c>
      <c r="AH286" s="376">
        <v>0</v>
      </c>
      <c r="AI286" s="377">
        <v>0</v>
      </c>
    </row>
    <row r="287" spans="1:208" x14ac:dyDescent="0.25">
      <c r="A287" s="198" t="s">
        <v>1003</v>
      </c>
      <c r="B287" s="229" t="s">
        <v>772</v>
      </c>
      <c r="C287" s="237">
        <v>0</v>
      </c>
      <c r="D287" s="213">
        <v>0</v>
      </c>
      <c r="E287" s="213">
        <v>0</v>
      </c>
      <c r="F287" s="213">
        <v>0</v>
      </c>
      <c r="G287" s="213">
        <v>0</v>
      </c>
      <c r="H287" s="213">
        <v>0</v>
      </c>
      <c r="I287" s="213">
        <v>0</v>
      </c>
      <c r="J287" s="213">
        <v>0</v>
      </c>
      <c r="K287" s="213">
        <v>0</v>
      </c>
      <c r="L287" s="213">
        <v>0</v>
      </c>
      <c r="M287" s="213">
        <v>0</v>
      </c>
      <c r="N287" s="213">
        <v>0</v>
      </c>
      <c r="O287" s="213">
        <v>0</v>
      </c>
      <c r="P287" s="213">
        <v>0</v>
      </c>
      <c r="Q287" s="213">
        <v>0</v>
      </c>
      <c r="R287" s="213">
        <v>0</v>
      </c>
      <c r="S287" s="213">
        <v>0</v>
      </c>
      <c r="T287" s="213">
        <v>0</v>
      </c>
      <c r="U287" s="213">
        <v>0</v>
      </c>
      <c r="V287" s="214">
        <v>0</v>
      </c>
      <c r="X287" s="369" t="s">
        <v>2185</v>
      </c>
      <c r="Y287" s="374" t="s">
        <v>1175</v>
      </c>
      <c r="Z287" s="375">
        <v>0</v>
      </c>
      <c r="AA287" s="376">
        <v>0</v>
      </c>
      <c r="AB287" s="376">
        <v>0</v>
      </c>
      <c r="AC287" s="376">
        <v>0</v>
      </c>
      <c r="AD287" s="376">
        <v>0</v>
      </c>
      <c r="AE287" s="376">
        <v>0</v>
      </c>
      <c r="AF287" s="376">
        <v>0</v>
      </c>
      <c r="AG287" s="376">
        <v>0</v>
      </c>
      <c r="AH287" s="376">
        <v>0</v>
      </c>
      <c r="AI287" s="377">
        <v>0</v>
      </c>
    </row>
    <row r="288" spans="1:208" x14ac:dyDescent="0.25">
      <c r="A288" s="198" t="s">
        <v>2184</v>
      </c>
      <c r="B288" s="229" t="s">
        <v>1173</v>
      </c>
      <c r="C288" s="237">
        <v>0</v>
      </c>
      <c r="D288" s="213">
        <v>0</v>
      </c>
      <c r="E288" s="213">
        <v>0</v>
      </c>
      <c r="F288" s="213">
        <v>0</v>
      </c>
      <c r="G288" s="213">
        <v>0</v>
      </c>
      <c r="H288" s="213">
        <v>0</v>
      </c>
      <c r="I288" s="213">
        <v>0</v>
      </c>
      <c r="J288" s="213">
        <v>0</v>
      </c>
      <c r="K288" s="213">
        <v>0</v>
      </c>
      <c r="L288" s="213">
        <v>0</v>
      </c>
      <c r="M288" s="213">
        <v>0</v>
      </c>
      <c r="N288" s="213">
        <v>0</v>
      </c>
      <c r="O288" s="213">
        <v>0</v>
      </c>
      <c r="P288" s="213">
        <v>0</v>
      </c>
      <c r="Q288" s="213">
        <v>0</v>
      </c>
      <c r="R288" s="213">
        <v>0</v>
      </c>
      <c r="S288" s="213">
        <v>0</v>
      </c>
      <c r="T288" s="213">
        <v>0</v>
      </c>
      <c r="U288" s="213">
        <v>0</v>
      </c>
      <c r="V288" s="214">
        <v>0</v>
      </c>
      <c r="X288" s="369" t="s">
        <v>2186</v>
      </c>
      <c r="Y288" s="379" t="s">
        <v>1177</v>
      </c>
      <c r="Z288" s="380">
        <v>0</v>
      </c>
      <c r="AA288" s="381">
        <v>0</v>
      </c>
      <c r="AB288" s="381">
        <v>0</v>
      </c>
      <c r="AC288" s="381">
        <v>0</v>
      </c>
      <c r="AD288" s="381">
        <v>0</v>
      </c>
      <c r="AE288" s="381">
        <v>0</v>
      </c>
      <c r="AF288" s="381">
        <v>0</v>
      </c>
      <c r="AG288" s="381">
        <v>0</v>
      </c>
      <c r="AH288" s="381">
        <v>0</v>
      </c>
      <c r="AI288" s="382">
        <v>0</v>
      </c>
    </row>
    <row r="289" spans="1:208" x14ac:dyDescent="0.25">
      <c r="A289" s="198" t="s">
        <v>2185</v>
      </c>
      <c r="B289" s="378" t="s">
        <v>1175</v>
      </c>
      <c r="C289" s="235">
        <v>0</v>
      </c>
      <c r="D289" s="206">
        <v>0</v>
      </c>
      <c r="E289" s="206">
        <v>0</v>
      </c>
      <c r="F289" s="206">
        <v>0</v>
      </c>
      <c r="G289" s="206">
        <v>0</v>
      </c>
      <c r="H289" s="206">
        <v>0</v>
      </c>
      <c r="I289" s="206">
        <v>0</v>
      </c>
      <c r="J289" s="206">
        <v>0</v>
      </c>
      <c r="K289" s="206">
        <v>0</v>
      </c>
      <c r="L289" s="206">
        <v>0</v>
      </c>
      <c r="M289" s="206">
        <v>0</v>
      </c>
      <c r="N289" s="206">
        <v>0</v>
      </c>
      <c r="O289" s="206">
        <v>0</v>
      </c>
      <c r="P289" s="206">
        <v>0</v>
      </c>
      <c r="Q289" s="206">
        <v>0</v>
      </c>
      <c r="R289" s="206">
        <v>0</v>
      </c>
      <c r="S289" s="206">
        <v>0</v>
      </c>
      <c r="T289" s="206">
        <v>0</v>
      </c>
      <c r="U289" s="206">
        <v>0</v>
      </c>
      <c r="V289" s="207">
        <v>0</v>
      </c>
    </row>
    <row r="290" spans="1:208" x14ac:dyDescent="0.25">
      <c r="A290" s="198" t="s">
        <v>2186</v>
      </c>
      <c r="B290" s="383" t="s">
        <v>1177</v>
      </c>
      <c r="C290" s="237">
        <v>0</v>
      </c>
      <c r="D290" s="213">
        <v>0</v>
      </c>
      <c r="E290" s="213">
        <v>0</v>
      </c>
      <c r="F290" s="213">
        <v>0</v>
      </c>
      <c r="G290" s="213">
        <v>0</v>
      </c>
      <c r="H290" s="213">
        <v>0</v>
      </c>
      <c r="I290" s="213">
        <v>0</v>
      </c>
      <c r="J290" s="213">
        <v>0</v>
      </c>
      <c r="K290" s="213">
        <v>0</v>
      </c>
      <c r="L290" s="213">
        <v>0</v>
      </c>
      <c r="M290" s="213">
        <v>0</v>
      </c>
      <c r="N290" s="213">
        <v>0</v>
      </c>
      <c r="O290" s="213">
        <v>0</v>
      </c>
      <c r="P290" s="213">
        <v>0</v>
      </c>
      <c r="Q290" s="213">
        <v>0</v>
      </c>
      <c r="R290" s="213">
        <v>0</v>
      </c>
      <c r="S290" s="213">
        <v>0</v>
      </c>
      <c r="T290" s="213">
        <v>0</v>
      </c>
      <c r="U290" s="213">
        <v>0</v>
      </c>
      <c r="V290" s="214">
        <v>0</v>
      </c>
      <c r="AM290" s="554"/>
      <c r="AN290" s="552"/>
      <c r="AO290" s="552"/>
      <c r="AP290" s="552"/>
      <c r="AQ290" s="552"/>
      <c r="AR290" s="552"/>
      <c r="AS290" s="552"/>
      <c r="AT290" s="552"/>
      <c r="AU290" s="552"/>
      <c r="AV290" s="552"/>
      <c r="AW290" s="552"/>
      <c r="AX290" s="552"/>
      <c r="AY290" s="552"/>
      <c r="AZ290" s="552"/>
      <c r="BA290" s="552"/>
      <c r="BB290" s="552"/>
      <c r="BC290" s="552"/>
      <c r="BD290" s="552"/>
      <c r="BE290" s="552"/>
      <c r="BF290" s="552"/>
      <c r="BG290" s="552"/>
      <c r="BH290" s="552"/>
      <c r="BI290" s="552"/>
      <c r="BJ290" s="552"/>
      <c r="BK290" s="552"/>
      <c r="BL290" s="552"/>
      <c r="BM290" s="552"/>
      <c r="BN290" s="552"/>
      <c r="BO290" s="552"/>
      <c r="BP290" s="552"/>
      <c r="BQ290" s="552"/>
      <c r="BR290" s="552"/>
      <c r="BS290" s="552"/>
      <c r="BT290" s="552"/>
      <c r="BU290" s="552"/>
      <c r="BV290" s="552"/>
      <c r="BW290" s="552"/>
      <c r="BX290" s="552"/>
      <c r="BY290" s="552"/>
      <c r="BZ290" s="552"/>
      <c r="CA290" s="552"/>
      <c r="CB290" s="552"/>
      <c r="CC290" s="552"/>
      <c r="CD290" s="552"/>
      <c r="CE290" s="552"/>
      <c r="CF290" s="552"/>
      <c r="CG290" s="552"/>
      <c r="CH290" s="552"/>
      <c r="CI290" s="552"/>
      <c r="CJ290" s="552"/>
      <c r="CK290" s="552"/>
      <c r="CL290" s="552"/>
      <c r="CM290" s="552"/>
      <c r="CN290" s="552"/>
      <c r="CO290" s="552"/>
      <c r="CP290" s="552"/>
      <c r="CQ290" s="552"/>
      <c r="CR290" s="552"/>
      <c r="CS290" s="552"/>
      <c r="CT290" s="552"/>
      <c r="CU290" s="552"/>
      <c r="CV290" s="552"/>
      <c r="CW290" s="552"/>
      <c r="CX290" s="552"/>
      <c r="CY290" s="552"/>
      <c r="CZ290" s="552"/>
      <c r="DA290" s="552"/>
      <c r="DB290" s="552"/>
      <c r="DC290" s="552"/>
      <c r="DD290" s="552"/>
      <c r="DE290" s="552"/>
      <c r="DF290" s="552"/>
      <c r="DG290" s="552"/>
      <c r="DH290" s="552"/>
      <c r="DI290" s="552"/>
      <c r="DJ290" s="552"/>
      <c r="DK290" s="552"/>
      <c r="DL290" s="552"/>
      <c r="DM290" s="552"/>
      <c r="DN290" s="552"/>
      <c r="DO290" s="552"/>
      <c r="DP290" s="552"/>
      <c r="DQ290" s="552"/>
      <c r="DR290" s="552"/>
      <c r="DS290" s="552"/>
      <c r="DT290" s="552"/>
      <c r="DU290" s="552"/>
      <c r="DV290" s="552"/>
      <c r="DW290" s="552"/>
      <c r="DX290" s="552"/>
      <c r="DY290" s="552"/>
      <c r="DZ290" s="552"/>
      <c r="EA290" s="552"/>
      <c r="EB290" s="552"/>
      <c r="EC290" s="552"/>
      <c r="ED290" s="552"/>
      <c r="EE290" s="552"/>
      <c r="EF290" s="552"/>
      <c r="EG290" s="552"/>
      <c r="EH290" s="552"/>
      <c r="EI290" s="552"/>
      <c r="EJ290" s="552"/>
      <c r="EK290" s="552"/>
      <c r="EL290" s="552"/>
      <c r="EM290" s="552"/>
      <c r="EN290" s="552"/>
      <c r="EO290" s="552"/>
      <c r="EP290" s="552"/>
      <c r="EQ290" s="552"/>
      <c r="ER290" s="552"/>
      <c r="ES290" s="552"/>
      <c r="ET290" s="552"/>
      <c r="EU290" s="552"/>
      <c r="EV290" s="552"/>
      <c r="EW290" s="552"/>
      <c r="EX290" s="552"/>
      <c r="EY290" s="552"/>
      <c r="EZ290" s="552"/>
      <c r="FA290" s="552"/>
      <c r="FB290" s="552"/>
      <c r="FC290" s="552"/>
      <c r="FD290" s="552"/>
      <c r="FE290" s="552"/>
    </row>
    <row r="291" spans="1:208" x14ac:dyDescent="0.25">
      <c r="A291" t="s">
        <v>3438</v>
      </c>
      <c r="B291" t="s">
        <v>3407</v>
      </c>
      <c r="C291">
        <v>4</v>
      </c>
      <c r="D291">
        <v>10</v>
      </c>
      <c r="E291">
        <v>10</v>
      </c>
      <c r="F291">
        <v>5</v>
      </c>
      <c r="G291">
        <v>0</v>
      </c>
      <c r="H291">
        <v>6</v>
      </c>
      <c r="I291">
        <v>10</v>
      </c>
      <c r="J291">
        <v>9</v>
      </c>
      <c r="K291">
        <v>10</v>
      </c>
      <c r="L291">
        <v>6</v>
      </c>
      <c r="M291">
        <v>6</v>
      </c>
      <c r="N291">
        <v>0</v>
      </c>
      <c r="O291">
        <v>6</v>
      </c>
      <c r="P291">
        <v>10</v>
      </c>
      <c r="Q291">
        <v>5</v>
      </c>
      <c r="R291">
        <v>1</v>
      </c>
      <c r="S291">
        <v>0</v>
      </c>
      <c r="T291">
        <v>4</v>
      </c>
      <c r="U291">
        <v>10</v>
      </c>
      <c r="V291">
        <v>6</v>
      </c>
      <c r="AM291" s="555"/>
      <c r="AN291" s="553"/>
      <c r="AO291" s="553"/>
      <c r="AP291" s="553"/>
      <c r="AQ291" s="553"/>
      <c r="AR291" s="553"/>
      <c r="AS291" s="553"/>
      <c r="AT291" s="553"/>
      <c r="AU291" s="553"/>
      <c r="AV291" s="553"/>
      <c r="AW291" s="553"/>
      <c r="AX291" s="553"/>
      <c r="AY291" s="553"/>
      <c r="AZ291" s="553"/>
      <c r="BA291" s="553"/>
      <c r="BB291" s="553"/>
      <c r="BC291" s="553"/>
      <c r="BD291" s="553"/>
      <c r="BE291" s="553"/>
      <c r="BF291" s="553"/>
      <c r="BG291" s="553"/>
      <c r="BH291" s="553"/>
      <c r="BI291" s="553"/>
      <c r="BJ291" s="553"/>
      <c r="BK291" s="553"/>
      <c r="BL291" s="553"/>
      <c r="BM291" s="553"/>
      <c r="BN291" s="553"/>
      <c r="BO291" s="553"/>
      <c r="BP291" s="553"/>
      <c r="BQ291" s="553"/>
      <c r="BR291" s="553"/>
      <c r="BS291" s="553"/>
      <c r="BT291" s="553"/>
      <c r="BU291" s="553"/>
      <c r="BV291" s="553"/>
      <c r="BW291" s="553"/>
      <c r="BX291" s="553"/>
      <c r="BY291" s="553"/>
      <c r="BZ291" s="553"/>
      <c r="CA291" s="553"/>
      <c r="CB291" s="553"/>
      <c r="CC291" s="553"/>
      <c r="CD291" s="553"/>
      <c r="CE291" s="553"/>
      <c r="CF291" s="553"/>
      <c r="CG291" s="553"/>
      <c r="CH291" s="553"/>
      <c r="CI291" s="553"/>
      <c r="CJ291" s="553"/>
      <c r="CK291" s="553"/>
      <c r="CL291" s="553"/>
      <c r="CM291" s="553"/>
      <c r="CN291" s="553"/>
      <c r="CO291" s="553"/>
      <c r="CP291" s="553"/>
      <c r="CQ291" s="553"/>
      <c r="CR291" s="553"/>
      <c r="CS291" s="553"/>
      <c r="CT291" s="553"/>
      <c r="CU291" s="553"/>
      <c r="CV291" s="553"/>
      <c r="CW291" s="553"/>
      <c r="CX291" s="553"/>
      <c r="CY291" s="553"/>
      <c r="CZ291" s="553"/>
      <c r="DA291" s="553"/>
      <c r="DB291" s="553"/>
      <c r="DC291" s="553"/>
      <c r="DD291" s="553"/>
      <c r="DE291" s="553"/>
      <c r="DF291" s="553"/>
      <c r="DG291" s="553"/>
      <c r="DH291" s="553"/>
      <c r="DI291" s="553"/>
      <c r="DJ291" s="553"/>
      <c r="DK291" s="553"/>
      <c r="DL291" s="553"/>
      <c r="DM291" s="553"/>
      <c r="DN291" s="553"/>
      <c r="DO291" s="553"/>
      <c r="DP291" s="553"/>
      <c r="DQ291" s="553"/>
      <c r="DR291" s="553"/>
      <c r="DS291" s="553"/>
      <c r="DT291" s="553"/>
      <c r="DU291" s="553"/>
      <c r="DV291" s="553"/>
      <c r="DW291" s="553"/>
      <c r="DX291" s="553"/>
      <c r="DY291" s="553"/>
      <c r="DZ291" s="553"/>
      <c r="EA291" s="553"/>
      <c r="EB291" s="553"/>
      <c r="EC291" s="553"/>
      <c r="ED291" s="553"/>
      <c r="EE291" s="553"/>
      <c r="EF291" s="553"/>
      <c r="EG291" s="553"/>
      <c r="EH291" s="553"/>
      <c r="EI291" s="553"/>
      <c r="EJ291" s="553"/>
      <c r="EK291" s="553"/>
      <c r="EL291" s="553"/>
      <c r="EM291" s="553"/>
      <c r="EN291" s="553"/>
      <c r="EO291" s="553"/>
      <c r="EP291" s="553"/>
      <c r="EQ291" s="553"/>
      <c r="ER291" s="553"/>
      <c r="ES291" s="553"/>
      <c r="ET291" s="553"/>
      <c r="EU291" s="553"/>
      <c r="EV291" s="553"/>
      <c r="EW291" s="553"/>
      <c r="EX291" s="553"/>
      <c r="EY291" s="553"/>
      <c r="EZ291" s="553"/>
      <c r="FA291" s="553"/>
      <c r="FB291" s="553"/>
      <c r="FC291" s="553"/>
      <c r="FD291" s="553"/>
      <c r="FE291" s="553"/>
    </row>
    <row r="292" spans="1:208" x14ac:dyDescent="0.25">
      <c r="A292" t="s">
        <v>3439</v>
      </c>
      <c r="B292" t="s">
        <v>3409</v>
      </c>
      <c r="C292">
        <v>4</v>
      </c>
      <c r="D292">
        <v>10</v>
      </c>
      <c r="E292">
        <v>10</v>
      </c>
      <c r="F292">
        <v>0</v>
      </c>
      <c r="G292">
        <v>3</v>
      </c>
      <c r="H292">
        <v>10</v>
      </c>
      <c r="I292">
        <v>6</v>
      </c>
      <c r="J292">
        <v>10</v>
      </c>
      <c r="K292">
        <v>8</v>
      </c>
      <c r="L292">
        <v>6</v>
      </c>
      <c r="M292">
        <v>5</v>
      </c>
      <c r="N292">
        <v>1</v>
      </c>
      <c r="O292">
        <v>10</v>
      </c>
      <c r="P292">
        <v>7</v>
      </c>
      <c r="Q292">
        <v>0</v>
      </c>
      <c r="R292">
        <v>1</v>
      </c>
      <c r="S292">
        <v>3</v>
      </c>
      <c r="T292">
        <v>7</v>
      </c>
      <c r="U292">
        <v>10</v>
      </c>
      <c r="V292">
        <v>7</v>
      </c>
    </row>
    <row r="293" spans="1:208" x14ac:dyDescent="0.25">
      <c r="A293" t="s">
        <v>3440</v>
      </c>
      <c r="B293" t="s">
        <v>3411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303" spans="1:208" s="390" customFormat="1" x14ac:dyDescent="0.25">
      <c r="A303" s="262"/>
      <c r="B303" s="262"/>
      <c r="C303" s="262"/>
      <c r="D303" s="262"/>
      <c r="E303" s="262"/>
      <c r="F303" s="262"/>
      <c r="G303" s="262"/>
      <c r="H303" s="262"/>
      <c r="I303" s="262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  <c r="AC303" s="262"/>
      <c r="AD303" s="262"/>
      <c r="AE303" s="262"/>
      <c r="AF303" s="262"/>
      <c r="AG303" s="262"/>
      <c r="AH303" s="262"/>
      <c r="AI303" s="262"/>
      <c r="AJ303" s="262"/>
      <c r="AK303" s="262"/>
      <c r="AL303" s="389"/>
      <c r="AM303" s="6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 s="35"/>
      <c r="FJ303" s="1274"/>
      <c r="FK303" s="1274"/>
      <c r="FL303" s="1274"/>
      <c r="FN303" s="35"/>
      <c r="FO303" s="35"/>
      <c r="FP303" s="35"/>
      <c r="FQ303" s="35"/>
      <c r="FR303" s="35"/>
      <c r="FS303" s="35"/>
      <c r="FV303" s="35"/>
      <c r="FW303" s="35"/>
      <c r="FZ303" s="1279"/>
      <c r="GA303" s="1279"/>
      <c r="GB303" s="35"/>
      <c r="GC303" s="35"/>
      <c r="GD303" s="35"/>
      <c r="GE303" s="35"/>
      <c r="GF303" s="35"/>
      <c r="GG303" s="35"/>
      <c r="GH303" s="35"/>
      <c r="GI303" s="35"/>
      <c r="GJ303" s="35"/>
      <c r="GK303" s="35"/>
      <c r="GL303" s="35"/>
      <c r="GM303" s="35"/>
      <c r="GN303" s="35"/>
      <c r="GO303" s="35"/>
      <c r="GP303" s="35"/>
      <c r="GQ303" s="35"/>
      <c r="GR303" s="35"/>
      <c r="GS303" s="35"/>
      <c r="GT303" s="35"/>
      <c r="GU303" s="35"/>
      <c r="GV303" s="35"/>
      <c r="GW303" s="35"/>
      <c r="GX303" s="35"/>
      <c r="GY303" s="35"/>
      <c r="GZ303" s="35"/>
    </row>
    <row r="304" spans="1:208" x14ac:dyDescent="0.25">
      <c r="A304" s="253" t="s">
        <v>2896</v>
      </c>
      <c r="B304" s="254" t="s">
        <v>2552</v>
      </c>
      <c r="C304" s="255" t="s">
        <v>3773</v>
      </c>
      <c r="D304" s="256" t="s">
        <v>2618</v>
      </c>
      <c r="E304" s="256" t="s">
        <v>3774</v>
      </c>
      <c r="F304" s="256" t="s">
        <v>2618</v>
      </c>
      <c r="G304" s="256" t="s">
        <v>3775</v>
      </c>
      <c r="H304" s="256" t="s">
        <v>2618</v>
      </c>
      <c r="I304" s="256" t="s">
        <v>3782</v>
      </c>
      <c r="J304" s="256" t="s">
        <v>2618</v>
      </c>
      <c r="K304" s="256" t="s">
        <v>3788</v>
      </c>
      <c r="L304" s="256" t="s">
        <v>2618</v>
      </c>
      <c r="M304" s="256" t="s">
        <v>3789</v>
      </c>
      <c r="N304" s="256" t="s">
        <v>2618</v>
      </c>
      <c r="O304" s="256" t="s">
        <v>3790</v>
      </c>
      <c r="P304" s="256" t="s">
        <v>2618</v>
      </c>
      <c r="Q304" s="256" t="s">
        <v>3791</v>
      </c>
      <c r="R304" s="256" t="s">
        <v>2618</v>
      </c>
      <c r="S304" s="256" t="s">
        <v>3792</v>
      </c>
      <c r="T304" s="256" t="s">
        <v>2618</v>
      </c>
      <c r="U304" s="256" t="s">
        <v>3793</v>
      </c>
      <c r="V304" s="257" t="s">
        <v>2618</v>
      </c>
      <c r="X304" s="258"/>
      <c r="Y304" s="188" t="s">
        <v>2550</v>
      </c>
      <c r="Z304" s="259" t="s">
        <v>2619</v>
      </c>
      <c r="AA304" s="260" t="s">
        <v>2620</v>
      </c>
      <c r="AB304" s="260" t="s">
        <v>2621</v>
      </c>
      <c r="AC304" s="260" t="s">
        <v>2622</v>
      </c>
      <c r="AD304" s="260" t="s">
        <v>2623</v>
      </c>
      <c r="AE304" s="260" t="s">
        <v>2624</v>
      </c>
      <c r="AF304" s="260" t="s">
        <v>2625</v>
      </c>
      <c r="AG304" s="260" t="s">
        <v>2619</v>
      </c>
      <c r="AH304" s="260" t="s">
        <v>2620</v>
      </c>
      <c r="AI304" s="261" t="s">
        <v>2621</v>
      </c>
      <c r="FN304" s="390"/>
      <c r="FO304" s="390"/>
      <c r="FP304" s="390"/>
      <c r="FQ304" s="390"/>
      <c r="FR304" s="390"/>
      <c r="FS304" s="390"/>
      <c r="FV304" s="390"/>
      <c r="FW304" s="390"/>
      <c r="FZ304" s="1280"/>
      <c r="GA304" s="1280"/>
      <c r="GB304" s="390"/>
      <c r="GC304" s="390"/>
      <c r="GD304" s="390"/>
      <c r="GE304" s="390"/>
      <c r="GF304" s="390"/>
      <c r="GG304" s="390"/>
      <c r="GH304" s="390"/>
      <c r="GI304" s="390"/>
      <c r="GJ304" s="390"/>
      <c r="GK304" s="390"/>
      <c r="GL304" s="390"/>
      <c r="GM304" s="390"/>
      <c r="GN304" s="390"/>
      <c r="GV304" s="390"/>
      <c r="GW304" s="390"/>
      <c r="GX304" s="390"/>
      <c r="GY304" s="390"/>
      <c r="GZ304" s="390"/>
    </row>
    <row r="305" spans="1:203" x14ac:dyDescent="0.25">
      <c r="A305" s="198" t="s">
        <v>2898</v>
      </c>
      <c r="B305" s="220" t="s">
        <v>710</v>
      </c>
      <c r="C305" s="124" t="s">
        <v>2521</v>
      </c>
      <c r="D305" s="124" t="s">
        <v>2522</v>
      </c>
      <c r="E305" s="124" t="s">
        <v>2521</v>
      </c>
      <c r="F305" s="124" t="s">
        <v>2522</v>
      </c>
      <c r="G305" s="124" t="s">
        <v>2521</v>
      </c>
      <c r="H305" s="124" t="s">
        <v>2522</v>
      </c>
      <c r="I305" s="124" t="s">
        <v>2521</v>
      </c>
      <c r="J305" s="124" t="s">
        <v>2522</v>
      </c>
      <c r="K305" s="124" t="s">
        <v>2521</v>
      </c>
      <c r="L305" s="124" t="s">
        <v>2522</v>
      </c>
      <c r="M305" s="124" t="s">
        <v>2521</v>
      </c>
      <c r="N305" s="124" t="s">
        <v>2522</v>
      </c>
      <c r="O305" s="124" t="s">
        <v>2521</v>
      </c>
      <c r="P305" s="124" t="s">
        <v>2522</v>
      </c>
      <c r="Q305" s="124" t="s">
        <v>2521</v>
      </c>
      <c r="R305" s="124" t="s">
        <v>2522</v>
      </c>
      <c r="S305" s="124" t="s">
        <v>2521</v>
      </c>
      <c r="T305" s="124" t="s">
        <v>2522</v>
      </c>
      <c r="U305" s="124" t="s">
        <v>2521</v>
      </c>
      <c r="V305" s="252" t="s">
        <v>2522</v>
      </c>
      <c r="X305" s="197"/>
      <c r="Y305" s="188" t="s">
        <v>710</v>
      </c>
      <c r="Z305" s="94" t="s">
        <v>3776</v>
      </c>
      <c r="AA305" s="95" t="s">
        <v>3777</v>
      </c>
      <c r="AB305" s="95" t="s">
        <v>3778</v>
      </c>
      <c r="AC305" s="95" t="s">
        <v>3783</v>
      </c>
      <c r="AD305" s="95" t="s">
        <v>3794</v>
      </c>
      <c r="AE305" s="95" t="s">
        <v>3795</v>
      </c>
      <c r="AF305" s="95" t="s">
        <v>3796</v>
      </c>
      <c r="AG305" s="95" t="s">
        <v>3797</v>
      </c>
      <c r="AH305" s="95" t="s">
        <v>3798</v>
      </c>
      <c r="AI305" s="96" t="s">
        <v>3799</v>
      </c>
      <c r="GO305" s="390"/>
      <c r="GP305" s="390"/>
      <c r="GQ305" s="390"/>
      <c r="GR305" s="390"/>
      <c r="GS305" s="390"/>
      <c r="GT305" s="390"/>
      <c r="GU305" s="390"/>
    </row>
    <row r="306" spans="1:203" x14ac:dyDescent="0.25">
      <c r="A306" s="198" t="s">
        <v>2900</v>
      </c>
      <c r="B306" s="221" t="s">
        <v>2553</v>
      </c>
      <c r="C306" s="118">
        <v>43682.375</v>
      </c>
      <c r="D306" s="189">
        <v>43682.875</v>
      </c>
      <c r="E306" s="190">
        <v>43683.375</v>
      </c>
      <c r="F306" s="189">
        <v>43683.875</v>
      </c>
      <c r="G306" s="190">
        <v>43684.375</v>
      </c>
      <c r="H306" s="189">
        <v>43684.875</v>
      </c>
      <c r="I306" s="191">
        <v>43685.375</v>
      </c>
      <c r="J306" s="189">
        <v>43685.875</v>
      </c>
      <c r="K306" s="190">
        <v>43686.375</v>
      </c>
      <c r="L306" s="189">
        <v>43686.875</v>
      </c>
      <c r="M306" s="190">
        <v>43687.375</v>
      </c>
      <c r="N306" s="189">
        <v>43687.875</v>
      </c>
      <c r="O306" s="191">
        <v>43688.375</v>
      </c>
      <c r="P306" s="189">
        <v>43688.875</v>
      </c>
      <c r="Q306" s="190">
        <v>43689.375</v>
      </c>
      <c r="R306" s="189">
        <v>43689.875</v>
      </c>
      <c r="S306" s="190">
        <v>43690.375</v>
      </c>
      <c r="T306" s="189">
        <v>43690.875</v>
      </c>
      <c r="U306" s="190">
        <v>43691.375</v>
      </c>
      <c r="V306" s="192">
        <v>43691.875</v>
      </c>
      <c r="X306" s="198" t="s">
        <v>2895</v>
      </c>
      <c r="Y306" s="215"/>
      <c r="Z306" s="116">
        <v>43682.875</v>
      </c>
      <c r="AA306" s="99">
        <v>43683.875</v>
      </c>
      <c r="AB306" s="99">
        <v>43684.875</v>
      </c>
      <c r="AC306" s="99">
        <v>43685.875</v>
      </c>
      <c r="AD306" s="99">
        <v>43686.875</v>
      </c>
      <c r="AE306" s="99">
        <v>43687.875</v>
      </c>
      <c r="AF306" s="99">
        <v>43688.875</v>
      </c>
      <c r="AG306" s="99">
        <v>43689.875</v>
      </c>
      <c r="AH306" s="99">
        <v>43690.875</v>
      </c>
      <c r="AI306" s="99">
        <v>43691.875</v>
      </c>
    </row>
    <row r="307" spans="1:203" x14ac:dyDescent="0.25">
      <c r="A307" s="198" t="s">
        <v>2902</v>
      </c>
      <c r="B307" s="222" t="s">
        <v>2545</v>
      </c>
      <c r="C307" s="230" t="e">
        <v>#N/A</v>
      </c>
      <c r="D307" s="199">
        <v>12.6</v>
      </c>
      <c r="E307" s="199" t="e">
        <v>#N/A</v>
      </c>
      <c r="F307" s="199">
        <v>20.7</v>
      </c>
      <c r="G307" s="199" t="e">
        <v>#N/A</v>
      </c>
      <c r="H307" s="199">
        <v>22.9</v>
      </c>
      <c r="I307" s="199" t="e">
        <v>#N/A</v>
      </c>
      <c r="J307" s="199">
        <v>22.2</v>
      </c>
      <c r="K307" s="199" t="e">
        <v>#N/A</v>
      </c>
      <c r="L307" s="199">
        <v>21.5</v>
      </c>
      <c r="M307" s="199" t="e">
        <v>#N/A</v>
      </c>
      <c r="N307" s="199">
        <v>21.4</v>
      </c>
      <c r="O307" s="199" t="e">
        <v>#N/A</v>
      </c>
      <c r="P307" s="199">
        <v>19.399999999999999</v>
      </c>
      <c r="Q307" s="199" t="e">
        <v>#N/A</v>
      </c>
      <c r="R307" s="199">
        <v>24.5</v>
      </c>
      <c r="S307" s="199" t="e">
        <v>#N/A</v>
      </c>
      <c r="T307" s="199">
        <v>24.9</v>
      </c>
      <c r="U307" s="199" t="e">
        <v>#N/A</v>
      </c>
      <c r="V307" s="104">
        <v>20</v>
      </c>
      <c r="X307" s="198" t="s">
        <v>2897</v>
      </c>
      <c r="Y307" s="100" t="s">
        <v>2545</v>
      </c>
      <c r="Z307" s="120">
        <v>12.6</v>
      </c>
      <c r="AA307" s="120">
        <v>20.7</v>
      </c>
      <c r="AB307" s="120">
        <v>22.9</v>
      </c>
      <c r="AC307" s="120">
        <v>22.2</v>
      </c>
      <c r="AD307" s="120">
        <v>21.5</v>
      </c>
      <c r="AE307" s="120">
        <v>21.4</v>
      </c>
      <c r="AF307" s="120">
        <v>19.399999999999999</v>
      </c>
      <c r="AG307" s="120">
        <v>24.5</v>
      </c>
      <c r="AH307" s="120">
        <v>24.9</v>
      </c>
      <c r="AI307" s="120">
        <v>20</v>
      </c>
    </row>
    <row r="308" spans="1:203" x14ac:dyDescent="0.25">
      <c r="A308" s="198" t="s">
        <v>2903</v>
      </c>
      <c r="B308" s="223" t="s">
        <v>2546</v>
      </c>
      <c r="C308" s="103">
        <v>4.5999999999999996</v>
      </c>
      <c r="D308" s="200" t="e">
        <v>#N/A</v>
      </c>
      <c r="E308" s="200">
        <v>9</v>
      </c>
      <c r="F308" s="200" t="e">
        <v>#N/A</v>
      </c>
      <c r="G308" s="200">
        <v>9.3000000000000007</v>
      </c>
      <c r="H308" s="200" t="e">
        <v>#N/A</v>
      </c>
      <c r="I308" s="200">
        <v>14.3</v>
      </c>
      <c r="J308" s="200" t="e">
        <v>#N/A</v>
      </c>
      <c r="K308" s="200">
        <v>16.3</v>
      </c>
      <c r="L308" s="200" t="e">
        <v>#N/A</v>
      </c>
      <c r="M308" s="200">
        <v>9.5</v>
      </c>
      <c r="N308" s="200" t="e">
        <v>#N/A</v>
      </c>
      <c r="O308" s="200">
        <v>12.5</v>
      </c>
      <c r="P308" s="200" t="e">
        <v>#N/A</v>
      </c>
      <c r="Q308" s="200">
        <v>10.8</v>
      </c>
      <c r="R308" s="200" t="e">
        <v>#N/A</v>
      </c>
      <c r="S308" s="200">
        <v>12.1</v>
      </c>
      <c r="T308" s="200" t="e">
        <v>#N/A</v>
      </c>
      <c r="U308" s="200">
        <v>14.4</v>
      </c>
      <c r="V308" s="216" t="e">
        <v>#N/A</v>
      </c>
      <c r="X308" s="198" t="s">
        <v>2899</v>
      </c>
      <c r="Y308" s="101" t="s">
        <v>2546</v>
      </c>
      <c r="Z308" s="97">
        <v>4.5999999999999996</v>
      </c>
      <c r="AA308" s="97">
        <v>9</v>
      </c>
      <c r="AB308" s="97">
        <v>9.3000000000000007</v>
      </c>
      <c r="AC308" s="97">
        <v>14.3</v>
      </c>
      <c r="AD308" s="97">
        <v>12.4</v>
      </c>
      <c r="AE308" s="97">
        <v>9.5</v>
      </c>
      <c r="AF308" s="97">
        <v>12.5</v>
      </c>
      <c r="AG308" s="97">
        <v>10.8</v>
      </c>
      <c r="AH308" s="97">
        <v>12.1</v>
      </c>
      <c r="AI308" s="97">
        <v>13.7</v>
      </c>
    </row>
    <row r="309" spans="1:203" x14ac:dyDescent="0.25">
      <c r="A309" s="198" t="s">
        <v>2905</v>
      </c>
      <c r="B309" s="224" t="s">
        <v>2547</v>
      </c>
      <c r="C309" s="108" t="e">
        <v>#N/A</v>
      </c>
      <c r="D309" s="201">
        <v>18.600000000000001</v>
      </c>
      <c r="E309" s="201" t="e">
        <v>#N/A</v>
      </c>
      <c r="F309" s="201">
        <v>34.700000000000003</v>
      </c>
      <c r="G309" s="201" t="e">
        <v>#N/A</v>
      </c>
      <c r="H309" s="201">
        <v>36.9</v>
      </c>
      <c r="I309" s="201" t="e">
        <v>#N/A</v>
      </c>
      <c r="J309" s="201">
        <v>28.2</v>
      </c>
      <c r="K309" s="201" t="e">
        <v>#N/A</v>
      </c>
      <c r="L309" s="201">
        <v>32.5</v>
      </c>
      <c r="M309" s="201" t="e">
        <v>#N/A</v>
      </c>
      <c r="N309" s="201">
        <v>36.4</v>
      </c>
      <c r="O309" s="201" t="e">
        <v>#N/A</v>
      </c>
      <c r="P309" s="201">
        <v>24.9</v>
      </c>
      <c r="Q309" s="201" t="e">
        <v>#N/A</v>
      </c>
      <c r="R309" s="201">
        <v>39.5</v>
      </c>
      <c r="S309" s="201" t="e">
        <v>#N/A</v>
      </c>
      <c r="T309" s="201">
        <v>35.9</v>
      </c>
      <c r="U309" s="201" t="e">
        <v>#N/A</v>
      </c>
      <c r="V309" s="217">
        <v>30</v>
      </c>
      <c r="X309" s="198" t="s">
        <v>2901</v>
      </c>
      <c r="Y309" s="102" t="s">
        <v>2547</v>
      </c>
      <c r="Z309" s="120">
        <v>18.600000000000001</v>
      </c>
      <c r="AA309" s="120">
        <v>34.700000000000003</v>
      </c>
      <c r="AB309" s="120">
        <v>36.9</v>
      </c>
      <c r="AC309" s="120">
        <v>28.2</v>
      </c>
      <c r="AD309" s="120">
        <v>32.5</v>
      </c>
      <c r="AE309" s="120">
        <v>36.4</v>
      </c>
      <c r="AF309" s="120">
        <v>24.9</v>
      </c>
      <c r="AG309" s="120">
        <v>39.5</v>
      </c>
      <c r="AH309" s="120">
        <v>35.9</v>
      </c>
      <c r="AI309" s="120">
        <v>30</v>
      </c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390"/>
    </row>
    <row r="310" spans="1:203" x14ac:dyDescent="0.25">
      <c r="A310" s="198" t="s">
        <v>2907</v>
      </c>
      <c r="B310" s="212" t="s">
        <v>2548</v>
      </c>
      <c r="C310" s="231">
        <v>9</v>
      </c>
      <c r="D310" s="123">
        <v>11</v>
      </c>
      <c r="E310" s="123">
        <v>11</v>
      </c>
      <c r="F310" s="123">
        <v>11</v>
      </c>
      <c r="G310" s="123">
        <v>10</v>
      </c>
      <c r="H310" s="123">
        <v>11</v>
      </c>
      <c r="I310" s="123">
        <v>12</v>
      </c>
      <c r="J310" s="123">
        <v>7</v>
      </c>
      <c r="K310" s="123">
        <v>14</v>
      </c>
      <c r="L310" s="123">
        <v>16</v>
      </c>
      <c r="M310" s="123">
        <v>8</v>
      </c>
      <c r="N310" s="123">
        <v>5</v>
      </c>
      <c r="O310" s="123">
        <v>10</v>
      </c>
      <c r="P310" s="123">
        <v>11</v>
      </c>
      <c r="Q310" s="123">
        <v>9</v>
      </c>
      <c r="R310" s="123">
        <v>10</v>
      </c>
      <c r="S310" s="123">
        <v>8</v>
      </c>
      <c r="T310" s="123">
        <v>9</v>
      </c>
      <c r="U310" s="123">
        <v>13</v>
      </c>
      <c r="V310" s="218">
        <v>9</v>
      </c>
      <c r="X310" s="198" t="s">
        <v>2908</v>
      </c>
      <c r="Y310" s="119" t="s">
        <v>2548</v>
      </c>
      <c r="Z310" s="196">
        <v>11</v>
      </c>
      <c r="AA310" s="196">
        <v>11</v>
      </c>
      <c r="AB310" s="196">
        <v>11</v>
      </c>
      <c r="AC310" s="196">
        <v>12</v>
      </c>
      <c r="AD310" s="196">
        <v>16</v>
      </c>
      <c r="AE310" s="196">
        <v>9</v>
      </c>
      <c r="AF310" s="196">
        <v>11</v>
      </c>
      <c r="AG310" s="196">
        <v>11</v>
      </c>
      <c r="AH310" s="196">
        <v>10</v>
      </c>
      <c r="AI310" s="196">
        <v>13</v>
      </c>
    </row>
    <row r="311" spans="1:203" x14ac:dyDescent="0.25">
      <c r="A311" s="198" t="s">
        <v>2910</v>
      </c>
      <c r="B311" s="225" t="s">
        <v>2549</v>
      </c>
      <c r="C311" s="232" t="s">
        <v>2618</v>
      </c>
      <c r="D311" s="210" t="s">
        <v>2618</v>
      </c>
      <c r="E311" s="210" t="s">
        <v>2618</v>
      </c>
      <c r="F311" s="210" t="s">
        <v>2618</v>
      </c>
      <c r="G311" s="210" t="s">
        <v>2618</v>
      </c>
      <c r="H311" s="210" t="s">
        <v>2618</v>
      </c>
      <c r="I311" s="210" t="s">
        <v>2618</v>
      </c>
      <c r="J311" s="210" t="s">
        <v>2618</v>
      </c>
      <c r="K311" s="210" t="s">
        <v>2618</v>
      </c>
      <c r="L311" s="210">
        <v>16</v>
      </c>
      <c r="M311" s="210" t="s">
        <v>2618</v>
      </c>
      <c r="N311" s="210" t="s">
        <v>2618</v>
      </c>
      <c r="O311" s="210" t="s">
        <v>2618</v>
      </c>
      <c r="P311" s="210" t="s">
        <v>2618</v>
      </c>
      <c r="Q311" s="210" t="s">
        <v>2618</v>
      </c>
      <c r="R311" s="210" t="s">
        <v>2618</v>
      </c>
      <c r="S311" s="210" t="s">
        <v>2618</v>
      </c>
      <c r="T311" s="210" t="s">
        <v>2618</v>
      </c>
      <c r="U311" s="210" t="s">
        <v>2618</v>
      </c>
      <c r="V311" s="211" t="s">
        <v>2618</v>
      </c>
      <c r="X311" s="198" t="s">
        <v>2904</v>
      </c>
      <c r="Y311" s="98" t="s">
        <v>772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>
        <v>0</v>
      </c>
      <c r="AF311" s="121">
        <v>0</v>
      </c>
      <c r="AG311" s="121">
        <v>0</v>
      </c>
      <c r="AH311" s="121">
        <v>0</v>
      </c>
      <c r="AI311" s="121">
        <v>0</v>
      </c>
    </row>
    <row r="312" spans="1:203" ht="15" x14ac:dyDescent="0.25">
      <c r="A312" s="198" t="s">
        <v>2912</v>
      </c>
      <c r="B312" s="226" t="s">
        <v>769</v>
      </c>
      <c r="C312" s="233" t="s">
        <v>2618</v>
      </c>
      <c r="D312" s="202" t="s">
        <v>2632</v>
      </c>
      <c r="E312" s="202" t="s">
        <v>2631</v>
      </c>
      <c r="F312" s="202" t="s">
        <v>2618</v>
      </c>
      <c r="G312" s="202" t="s">
        <v>2618</v>
      </c>
      <c r="H312" s="202" t="s">
        <v>2631</v>
      </c>
      <c r="I312" s="202" t="s">
        <v>2618</v>
      </c>
      <c r="J312" s="202" t="s">
        <v>2632</v>
      </c>
      <c r="K312" s="202" t="s">
        <v>2632</v>
      </c>
      <c r="L312" s="202" t="s">
        <v>2618</v>
      </c>
      <c r="M312" s="202" t="s">
        <v>2618</v>
      </c>
      <c r="N312" s="202" t="s">
        <v>2618</v>
      </c>
      <c r="O312" s="202" t="s">
        <v>2631</v>
      </c>
      <c r="P312" s="202" t="s">
        <v>2632</v>
      </c>
      <c r="Q312" s="202" t="s">
        <v>2618</v>
      </c>
      <c r="R312" s="202" t="s">
        <v>2618</v>
      </c>
      <c r="S312" s="202" t="s">
        <v>2618</v>
      </c>
      <c r="T312" s="202" t="s">
        <v>2618</v>
      </c>
      <c r="U312" s="202" t="s">
        <v>2632</v>
      </c>
      <c r="V312" s="203" t="s">
        <v>2618</v>
      </c>
      <c r="X312" s="198" t="s">
        <v>2906</v>
      </c>
      <c r="Y312" s="107" t="s">
        <v>769</v>
      </c>
      <c r="Z312" s="195" t="s">
        <v>2632</v>
      </c>
      <c r="AA312" s="195" t="s">
        <v>2631</v>
      </c>
      <c r="AB312" s="195" t="s">
        <v>2631</v>
      </c>
      <c r="AC312" s="195" t="s">
        <v>2632</v>
      </c>
      <c r="AD312" s="195" t="s">
        <v>2632</v>
      </c>
      <c r="AE312" s="195" t="s">
        <v>2618</v>
      </c>
      <c r="AF312" s="195" t="s">
        <v>2632</v>
      </c>
      <c r="AG312" s="195" t="s">
        <v>2618</v>
      </c>
      <c r="AH312" s="195" t="s">
        <v>2618</v>
      </c>
      <c r="AI312" s="195" t="s">
        <v>2632</v>
      </c>
    </row>
    <row r="313" spans="1:203" x14ac:dyDescent="0.25">
      <c r="A313" s="198" t="s">
        <v>2913</v>
      </c>
      <c r="B313" s="226" t="s">
        <v>2551</v>
      </c>
      <c r="C313" s="234">
        <v>0</v>
      </c>
      <c r="D313" s="204">
        <v>3</v>
      </c>
      <c r="E313" s="204">
        <v>1</v>
      </c>
      <c r="F313" s="204">
        <v>0</v>
      </c>
      <c r="G313" s="204">
        <v>0</v>
      </c>
      <c r="H313" s="204">
        <v>2</v>
      </c>
      <c r="I313" s="204">
        <v>0</v>
      </c>
      <c r="J313" s="204">
        <v>10</v>
      </c>
      <c r="K313" s="204">
        <v>3</v>
      </c>
      <c r="L313" s="204">
        <v>0</v>
      </c>
      <c r="M313" s="204">
        <v>0</v>
      </c>
      <c r="N313" s="204">
        <v>0</v>
      </c>
      <c r="O313" s="204">
        <v>2</v>
      </c>
      <c r="P313" s="204">
        <v>3</v>
      </c>
      <c r="Q313" s="204">
        <v>0</v>
      </c>
      <c r="R313" s="204">
        <v>0</v>
      </c>
      <c r="S313" s="204">
        <v>0</v>
      </c>
      <c r="T313" s="204">
        <v>0</v>
      </c>
      <c r="U313" s="204">
        <v>5</v>
      </c>
      <c r="V313" s="205">
        <v>0</v>
      </c>
      <c r="X313" s="198" t="s">
        <v>2909</v>
      </c>
      <c r="Y313" s="91" t="s">
        <v>2551</v>
      </c>
      <c r="Z313" s="109">
        <v>3</v>
      </c>
      <c r="AA313" s="109">
        <v>1</v>
      </c>
      <c r="AB313" s="109">
        <v>2</v>
      </c>
      <c r="AC313" s="109">
        <v>10</v>
      </c>
      <c r="AD313" s="109">
        <v>3</v>
      </c>
      <c r="AE313" s="109">
        <v>0</v>
      </c>
      <c r="AF313" s="109">
        <v>5</v>
      </c>
      <c r="AG313" s="109">
        <v>0</v>
      </c>
      <c r="AH313" s="109">
        <v>0</v>
      </c>
      <c r="AI313" s="109">
        <v>5</v>
      </c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</row>
    <row r="314" spans="1:203" x14ac:dyDescent="0.25">
      <c r="A314" s="198" t="s">
        <v>2914</v>
      </c>
      <c r="B314" s="227" t="s">
        <v>884</v>
      </c>
      <c r="C314" s="235">
        <v>1004.15</v>
      </c>
      <c r="D314" s="206">
        <v>1003.3</v>
      </c>
      <c r="E314" s="206">
        <v>1004.95</v>
      </c>
      <c r="F314" s="206">
        <v>1008.2</v>
      </c>
      <c r="G314" s="206">
        <v>1011.9</v>
      </c>
      <c r="H314" s="206">
        <v>1010.85</v>
      </c>
      <c r="I314" s="206">
        <v>1007.55</v>
      </c>
      <c r="J314" s="206">
        <v>1004.4</v>
      </c>
      <c r="K314" s="206">
        <v>999.65000000000009</v>
      </c>
      <c r="L314" s="206">
        <v>1005.4000000000001</v>
      </c>
      <c r="M314" s="206">
        <v>1013.05</v>
      </c>
      <c r="N314" s="206">
        <v>1015.05</v>
      </c>
      <c r="O314" s="206">
        <v>1012.3499999999999</v>
      </c>
      <c r="P314" s="206">
        <v>1009.15</v>
      </c>
      <c r="Q314" s="206">
        <v>1011.45</v>
      </c>
      <c r="R314" s="206">
        <v>1011.85</v>
      </c>
      <c r="S314" s="206">
        <v>1015.25</v>
      </c>
      <c r="T314" s="206">
        <v>1012.0999999999999</v>
      </c>
      <c r="U314" s="206">
        <v>1005.6500000000001</v>
      </c>
      <c r="V314" s="207">
        <v>1006.75</v>
      </c>
      <c r="X314" s="198" t="s">
        <v>2911</v>
      </c>
      <c r="Y314" s="238" t="s">
        <v>705</v>
      </c>
      <c r="Z314" s="127">
        <v>0</v>
      </c>
      <c r="AA314" s="127">
        <v>0</v>
      </c>
      <c r="AB314" s="127">
        <v>2</v>
      </c>
      <c r="AC314" s="127">
        <v>2</v>
      </c>
      <c r="AD314" s="127">
        <v>0</v>
      </c>
      <c r="AE314" s="127">
        <v>0</v>
      </c>
      <c r="AF314" s="127">
        <v>0</v>
      </c>
      <c r="AG314" s="127">
        <v>0</v>
      </c>
      <c r="AH314" s="127">
        <v>0</v>
      </c>
      <c r="AI314" s="127">
        <v>0</v>
      </c>
    </row>
    <row r="315" spans="1:203" x14ac:dyDescent="0.25">
      <c r="A315" s="198" t="s">
        <v>2915</v>
      </c>
      <c r="B315" s="228" t="s">
        <v>770</v>
      </c>
      <c r="C315" s="236" t="s">
        <v>58</v>
      </c>
      <c r="D315" s="208" t="s">
        <v>58</v>
      </c>
      <c r="E315" s="208" t="s">
        <v>58</v>
      </c>
      <c r="F315" s="208" t="s">
        <v>13</v>
      </c>
      <c r="G315" s="208" t="s">
        <v>2757</v>
      </c>
      <c r="H315" s="208" t="s">
        <v>2468</v>
      </c>
      <c r="I315" s="208" t="s">
        <v>2757</v>
      </c>
      <c r="J315" s="208" t="s">
        <v>2758</v>
      </c>
      <c r="K315" s="208" t="s">
        <v>13</v>
      </c>
      <c r="L315" s="208" t="s">
        <v>2857</v>
      </c>
      <c r="M315" s="208" t="s">
        <v>2768</v>
      </c>
      <c r="N315" s="208" t="s">
        <v>2653</v>
      </c>
      <c r="O315" s="208" t="s">
        <v>2758</v>
      </c>
      <c r="P315" s="208" t="s">
        <v>58</v>
      </c>
      <c r="Q315" s="208" t="s">
        <v>2757</v>
      </c>
      <c r="R315" s="208" t="s">
        <v>58</v>
      </c>
      <c r="S315" s="208" t="s">
        <v>2760</v>
      </c>
      <c r="T315" s="208" t="s">
        <v>2770</v>
      </c>
      <c r="U315" s="208" t="s">
        <v>13</v>
      </c>
      <c r="V315" s="209" t="s">
        <v>2757</v>
      </c>
      <c r="X315" s="369" t="s">
        <v>1004</v>
      </c>
      <c r="Y315" s="370" t="s">
        <v>772</v>
      </c>
      <c r="Z315" s="371">
        <v>0</v>
      </c>
      <c r="AA315" s="372">
        <v>0</v>
      </c>
      <c r="AB315" s="372">
        <v>0</v>
      </c>
      <c r="AC315" s="372">
        <v>0</v>
      </c>
      <c r="AD315" s="372">
        <v>0</v>
      </c>
      <c r="AE315" s="372">
        <v>0</v>
      </c>
      <c r="AF315" s="372">
        <v>0</v>
      </c>
      <c r="AG315" s="372">
        <v>0</v>
      </c>
      <c r="AH315" s="372">
        <v>0</v>
      </c>
      <c r="AI315" s="373">
        <v>0</v>
      </c>
    </row>
    <row r="316" spans="1:203" x14ac:dyDescent="0.25">
      <c r="A316" s="198" t="s">
        <v>2916</v>
      </c>
      <c r="B316" s="229" t="s">
        <v>705</v>
      </c>
      <c r="C316" s="237">
        <v>0</v>
      </c>
      <c r="D316" s="213">
        <v>0</v>
      </c>
      <c r="E316" s="213">
        <v>0</v>
      </c>
      <c r="F316" s="213">
        <v>0</v>
      </c>
      <c r="G316" s="213">
        <v>0</v>
      </c>
      <c r="H316" s="213">
        <v>1</v>
      </c>
      <c r="I316" s="213">
        <v>0</v>
      </c>
      <c r="J316" s="213">
        <v>1</v>
      </c>
      <c r="K316" s="213">
        <v>0</v>
      </c>
      <c r="L316" s="213">
        <v>0</v>
      </c>
      <c r="M316" s="213">
        <v>0</v>
      </c>
      <c r="N316" s="213">
        <v>0</v>
      </c>
      <c r="O316" s="213">
        <v>0</v>
      </c>
      <c r="P316" s="213">
        <v>0</v>
      </c>
      <c r="Q316" s="213">
        <v>0</v>
      </c>
      <c r="R316" s="213">
        <v>0</v>
      </c>
      <c r="S316" s="213">
        <v>0</v>
      </c>
      <c r="T316" s="213">
        <v>0</v>
      </c>
      <c r="U316" s="213">
        <v>0</v>
      </c>
      <c r="V316" s="214">
        <v>0</v>
      </c>
      <c r="X316" s="369" t="s">
        <v>2187</v>
      </c>
      <c r="Y316" s="374" t="s">
        <v>1173</v>
      </c>
      <c r="Z316" s="375">
        <v>0</v>
      </c>
      <c r="AA316" s="376">
        <v>0</v>
      </c>
      <c r="AB316" s="376">
        <v>0</v>
      </c>
      <c r="AC316" s="376">
        <v>0</v>
      </c>
      <c r="AD316" s="376">
        <v>0</v>
      </c>
      <c r="AE316" s="376">
        <v>0</v>
      </c>
      <c r="AF316" s="376">
        <v>0</v>
      </c>
      <c r="AG316" s="376">
        <v>0</v>
      </c>
      <c r="AH316" s="376">
        <v>0</v>
      </c>
      <c r="AI316" s="377">
        <v>0</v>
      </c>
    </row>
    <row r="317" spans="1:203" x14ac:dyDescent="0.25">
      <c r="A317" s="198" t="s">
        <v>1004</v>
      </c>
      <c r="B317" s="229" t="s">
        <v>772</v>
      </c>
      <c r="C317" s="237">
        <v>0</v>
      </c>
      <c r="D317" s="213">
        <v>0</v>
      </c>
      <c r="E317" s="213">
        <v>0</v>
      </c>
      <c r="F317" s="213">
        <v>0</v>
      </c>
      <c r="G317" s="213">
        <v>0</v>
      </c>
      <c r="H317" s="213">
        <v>0</v>
      </c>
      <c r="I317" s="213">
        <v>0</v>
      </c>
      <c r="J317" s="213">
        <v>0</v>
      </c>
      <c r="K317" s="213">
        <v>0</v>
      </c>
      <c r="L317" s="213">
        <v>0</v>
      </c>
      <c r="M317" s="213">
        <v>0</v>
      </c>
      <c r="N317" s="213">
        <v>0</v>
      </c>
      <c r="O317" s="213">
        <v>0</v>
      </c>
      <c r="P317" s="213">
        <v>0</v>
      </c>
      <c r="Q317" s="213">
        <v>0</v>
      </c>
      <c r="R317" s="213">
        <v>0</v>
      </c>
      <c r="S317" s="213">
        <v>0</v>
      </c>
      <c r="T317" s="213">
        <v>0</v>
      </c>
      <c r="U317" s="213">
        <v>0</v>
      </c>
      <c r="V317" s="214">
        <v>0</v>
      </c>
      <c r="X317" s="369" t="s">
        <v>2188</v>
      </c>
      <c r="Y317" s="374" t="s">
        <v>1175</v>
      </c>
      <c r="Z317" s="375">
        <v>0</v>
      </c>
      <c r="AA317" s="376">
        <v>0</v>
      </c>
      <c r="AB317" s="376">
        <v>0</v>
      </c>
      <c r="AC317" s="376">
        <v>0</v>
      </c>
      <c r="AD317" s="376">
        <v>0</v>
      </c>
      <c r="AE317" s="376">
        <v>0</v>
      </c>
      <c r="AF317" s="376">
        <v>0</v>
      </c>
      <c r="AG317" s="376">
        <v>0</v>
      </c>
      <c r="AH317" s="376">
        <v>0</v>
      </c>
      <c r="AI317" s="377">
        <v>0</v>
      </c>
    </row>
    <row r="318" spans="1:203" x14ac:dyDescent="0.25">
      <c r="A318" s="198" t="s">
        <v>2187</v>
      </c>
      <c r="B318" s="229" t="s">
        <v>1173</v>
      </c>
      <c r="C318" s="237">
        <v>0</v>
      </c>
      <c r="D318" s="213">
        <v>0</v>
      </c>
      <c r="E318" s="213">
        <v>0</v>
      </c>
      <c r="F318" s="213">
        <v>0</v>
      </c>
      <c r="G318" s="213">
        <v>0</v>
      </c>
      <c r="H318" s="213">
        <v>0</v>
      </c>
      <c r="I318" s="213">
        <v>0</v>
      </c>
      <c r="J318" s="213">
        <v>0</v>
      </c>
      <c r="K318" s="213">
        <v>0</v>
      </c>
      <c r="L318" s="213">
        <v>0</v>
      </c>
      <c r="M318" s="213">
        <v>0</v>
      </c>
      <c r="N318" s="213">
        <v>0</v>
      </c>
      <c r="O318" s="213">
        <v>0</v>
      </c>
      <c r="P318" s="213">
        <v>0</v>
      </c>
      <c r="Q318" s="213">
        <v>0</v>
      </c>
      <c r="R318" s="213">
        <v>0</v>
      </c>
      <c r="S318" s="213">
        <v>0</v>
      </c>
      <c r="T318" s="213">
        <v>0</v>
      </c>
      <c r="U318" s="213">
        <v>0</v>
      </c>
      <c r="V318" s="214">
        <v>0</v>
      </c>
      <c r="X318" s="369" t="s">
        <v>2189</v>
      </c>
      <c r="Y318" s="379" t="s">
        <v>1177</v>
      </c>
      <c r="Z318" s="380">
        <v>0</v>
      </c>
      <c r="AA318" s="381">
        <v>0</v>
      </c>
      <c r="AB318" s="381">
        <v>0</v>
      </c>
      <c r="AC318" s="381">
        <v>0</v>
      </c>
      <c r="AD318" s="381">
        <v>0</v>
      </c>
      <c r="AE318" s="381">
        <v>0</v>
      </c>
      <c r="AF318" s="381">
        <v>0</v>
      </c>
      <c r="AG318" s="381">
        <v>0</v>
      </c>
      <c r="AH318" s="381">
        <v>0</v>
      </c>
      <c r="AI318" s="382">
        <v>0</v>
      </c>
    </row>
    <row r="319" spans="1:203" x14ac:dyDescent="0.25">
      <c r="A319" s="198" t="s">
        <v>2188</v>
      </c>
      <c r="B319" s="378" t="s">
        <v>1175</v>
      </c>
      <c r="C319" s="235">
        <v>0</v>
      </c>
      <c r="D319" s="206">
        <v>0</v>
      </c>
      <c r="E319" s="206">
        <v>0</v>
      </c>
      <c r="F319" s="206">
        <v>0</v>
      </c>
      <c r="G319" s="206">
        <v>0</v>
      </c>
      <c r="H319" s="206">
        <v>0</v>
      </c>
      <c r="I319" s="206">
        <v>0</v>
      </c>
      <c r="J319" s="206">
        <v>0</v>
      </c>
      <c r="K319" s="206">
        <v>0</v>
      </c>
      <c r="L319" s="206">
        <v>0</v>
      </c>
      <c r="M319" s="206">
        <v>0</v>
      </c>
      <c r="N319" s="206">
        <v>0</v>
      </c>
      <c r="O319" s="206">
        <v>0</v>
      </c>
      <c r="P319" s="206">
        <v>0</v>
      </c>
      <c r="Q319" s="206">
        <v>0</v>
      </c>
      <c r="R319" s="206">
        <v>0</v>
      </c>
      <c r="S319" s="206">
        <v>0</v>
      </c>
      <c r="T319" s="206">
        <v>0</v>
      </c>
      <c r="U319" s="206">
        <v>0</v>
      </c>
      <c r="V319" s="207">
        <v>0</v>
      </c>
    </row>
    <row r="320" spans="1:203" x14ac:dyDescent="0.25">
      <c r="A320" s="198" t="s">
        <v>2189</v>
      </c>
      <c r="B320" s="383" t="s">
        <v>1177</v>
      </c>
      <c r="C320" s="237">
        <v>0</v>
      </c>
      <c r="D320" s="213">
        <v>0</v>
      </c>
      <c r="E320" s="213">
        <v>0</v>
      </c>
      <c r="F320" s="213">
        <v>0</v>
      </c>
      <c r="G320" s="213">
        <v>0</v>
      </c>
      <c r="H320" s="213">
        <v>0</v>
      </c>
      <c r="I320" s="213">
        <v>0</v>
      </c>
      <c r="J320" s="213">
        <v>0</v>
      </c>
      <c r="K320" s="213">
        <v>0</v>
      </c>
      <c r="L320" s="213">
        <v>0</v>
      </c>
      <c r="M320" s="213">
        <v>0</v>
      </c>
      <c r="N320" s="213">
        <v>0</v>
      </c>
      <c r="O320" s="213">
        <v>0</v>
      </c>
      <c r="P320" s="213">
        <v>0</v>
      </c>
      <c r="Q320" s="213">
        <v>0</v>
      </c>
      <c r="R320" s="213">
        <v>0</v>
      </c>
      <c r="S320" s="213">
        <v>0</v>
      </c>
      <c r="T320" s="213">
        <v>0</v>
      </c>
      <c r="U320" s="213">
        <v>0</v>
      </c>
      <c r="V320" s="214">
        <v>0</v>
      </c>
      <c r="AM320" s="554"/>
      <c r="AN320" s="552"/>
      <c r="AO320" s="552"/>
      <c r="AP320" s="552"/>
      <c r="AQ320" s="552"/>
      <c r="AR320" s="552"/>
      <c r="AS320" s="552"/>
      <c r="AT320" s="552"/>
      <c r="AU320" s="552"/>
      <c r="AV320" s="552"/>
      <c r="AW320" s="552"/>
      <c r="AX320" s="552"/>
      <c r="AY320" s="552"/>
      <c r="AZ320" s="552"/>
      <c r="BA320" s="552"/>
      <c r="BB320" s="552"/>
      <c r="BC320" s="552"/>
      <c r="BD320" s="552"/>
      <c r="BE320" s="552"/>
      <c r="BF320" s="552"/>
      <c r="BG320" s="552"/>
      <c r="BH320" s="552"/>
      <c r="BI320" s="552"/>
      <c r="BJ320" s="552"/>
      <c r="BK320" s="552"/>
      <c r="BL320" s="552"/>
      <c r="BM320" s="552"/>
      <c r="BN320" s="552"/>
      <c r="BO320" s="552"/>
      <c r="BP320" s="552"/>
      <c r="BQ320" s="552"/>
      <c r="BR320" s="552"/>
      <c r="BS320" s="552"/>
      <c r="BT320" s="552"/>
      <c r="BU320" s="552"/>
      <c r="BV320" s="552"/>
      <c r="BW320" s="552"/>
      <c r="BX320" s="552"/>
      <c r="BY320" s="552"/>
      <c r="BZ320" s="552"/>
      <c r="CA320" s="552"/>
      <c r="CB320" s="552"/>
      <c r="CC320" s="552"/>
      <c r="CD320" s="552"/>
      <c r="CE320" s="552"/>
      <c r="CF320" s="552"/>
      <c r="CG320" s="552"/>
      <c r="CH320" s="552"/>
      <c r="CI320" s="552"/>
      <c r="CJ320" s="552"/>
      <c r="CK320" s="552"/>
      <c r="CL320" s="552"/>
      <c r="CM320" s="552"/>
      <c r="CN320" s="552"/>
      <c r="CO320" s="552"/>
      <c r="CP320" s="552"/>
      <c r="CQ320" s="552"/>
      <c r="CR320" s="552"/>
      <c r="CS320" s="552"/>
      <c r="CT320" s="552"/>
      <c r="CU320" s="552"/>
      <c r="CV320" s="552"/>
      <c r="CW320" s="552"/>
      <c r="CX320" s="552"/>
      <c r="CY320" s="552"/>
      <c r="CZ320" s="552"/>
      <c r="DA320" s="552"/>
      <c r="DB320" s="552"/>
      <c r="DC320" s="552"/>
      <c r="DD320" s="552"/>
      <c r="DE320" s="552"/>
      <c r="DF320" s="552"/>
      <c r="DG320" s="552"/>
      <c r="DH320" s="552"/>
      <c r="DI320" s="552"/>
      <c r="DJ320" s="552"/>
      <c r="DK320" s="552"/>
      <c r="DL320" s="552"/>
      <c r="DM320" s="552"/>
      <c r="DN320" s="552"/>
      <c r="DO320" s="552"/>
      <c r="DP320" s="552"/>
      <c r="DQ320" s="552"/>
      <c r="DR320" s="552"/>
      <c r="DS320" s="552"/>
      <c r="DT320" s="552"/>
      <c r="DU320" s="552"/>
      <c r="DV320" s="552"/>
      <c r="DW320" s="552"/>
      <c r="DX320" s="552"/>
      <c r="DY320" s="552"/>
      <c r="DZ320" s="552"/>
      <c r="EA320" s="552"/>
      <c r="EB320" s="552"/>
      <c r="EC320" s="552"/>
      <c r="ED320" s="552"/>
      <c r="EE320" s="552"/>
      <c r="EF320" s="552"/>
      <c r="EG320" s="552"/>
      <c r="EH320" s="552"/>
      <c r="EI320" s="552"/>
      <c r="EJ320" s="552"/>
      <c r="EK320" s="552"/>
      <c r="EL320" s="552"/>
      <c r="EM320" s="552"/>
      <c r="EN320" s="552"/>
      <c r="EO320" s="552"/>
      <c r="EP320" s="552"/>
      <c r="EQ320" s="552"/>
      <c r="ER320" s="552"/>
      <c r="ES320" s="552"/>
      <c r="ET320" s="552"/>
      <c r="EU320" s="552"/>
      <c r="EV320" s="552"/>
      <c r="EW320" s="552"/>
      <c r="EX320" s="552"/>
      <c r="EY320" s="552"/>
      <c r="EZ320" s="552"/>
      <c r="FA320" s="552"/>
      <c r="FB320" s="552"/>
      <c r="FC320" s="552"/>
      <c r="FD320" s="552"/>
      <c r="FE320" s="552"/>
    </row>
    <row r="321" spans="1:208" x14ac:dyDescent="0.25">
      <c r="A321" t="s">
        <v>3441</v>
      </c>
      <c r="B321" t="s">
        <v>3407</v>
      </c>
      <c r="C321">
        <v>0</v>
      </c>
      <c r="D321">
        <v>9</v>
      </c>
      <c r="E321">
        <v>10</v>
      </c>
      <c r="F321">
        <v>7</v>
      </c>
      <c r="G321">
        <v>0</v>
      </c>
      <c r="H321">
        <v>3</v>
      </c>
      <c r="I321">
        <v>7</v>
      </c>
      <c r="J321">
        <v>8</v>
      </c>
      <c r="K321">
        <v>10</v>
      </c>
      <c r="L321">
        <v>7</v>
      </c>
      <c r="M321">
        <v>6</v>
      </c>
      <c r="N321">
        <v>1</v>
      </c>
      <c r="O321">
        <v>5</v>
      </c>
      <c r="P321">
        <v>10</v>
      </c>
      <c r="Q321">
        <v>5</v>
      </c>
      <c r="R321">
        <v>0</v>
      </c>
      <c r="S321">
        <v>0</v>
      </c>
      <c r="T321">
        <v>5</v>
      </c>
      <c r="U321">
        <v>10</v>
      </c>
      <c r="V321">
        <v>7</v>
      </c>
      <c r="AM321" s="555"/>
      <c r="AN321" s="553"/>
      <c r="AO321" s="553"/>
      <c r="AP321" s="553"/>
      <c r="AQ321" s="553"/>
      <c r="AR321" s="553"/>
      <c r="AS321" s="553"/>
      <c r="AT321" s="553"/>
      <c r="AU321" s="553"/>
      <c r="AV321" s="553"/>
      <c r="AW321" s="553"/>
      <c r="AX321" s="553"/>
      <c r="AY321" s="553"/>
      <c r="AZ321" s="553"/>
      <c r="BA321" s="553"/>
      <c r="BB321" s="553"/>
      <c r="BC321" s="553"/>
      <c r="BD321" s="553"/>
      <c r="BE321" s="553"/>
      <c r="BF321" s="553"/>
      <c r="BG321" s="553"/>
      <c r="BH321" s="553"/>
      <c r="BI321" s="553"/>
      <c r="BJ321" s="553"/>
      <c r="BK321" s="553"/>
      <c r="BL321" s="553"/>
      <c r="BM321" s="553"/>
      <c r="BN321" s="553"/>
      <c r="BO321" s="553"/>
      <c r="BP321" s="553"/>
      <c r="BQ321" s="553"/>
      <c r="BR321" s="553"/>
      <c r="BS321" s="553"/>
      <c r="BT321" s="553"/>
      <c r="BU321" s="553"/>
      <c r="BV321" s="553"/>
      <c r="BW321" s="553"/>
      <c r="BX321" s="553"/>
      <c r="BY321" s="553"/>
      <c r="BZ321" s="553"/>
      <c r="CA321" s="553"/>
      <c r="CB321" s="553"/>
      <c r="CC321" s="553"/>
      <c r="CD321" s="553"/>
      <c r="CE321" s="553"/>
      <c r="CF321" s="553"/>
      <c r="CG321" s="553"/>
      <c r="CH321" s="553"/>
      <c r="CI321" s="553"/>
      <c r="CJ321" s="553"/>
      <c r="CK321" s="553"/>
      <c r="CL321" s="553"/>
      <c r="CM321" s="553"/>
      <c r="CN321" s="553"/>
      <c r="CO321" s="553"/>
      <c r="CP321" s="553"/>
      <c r="CQ321" s="553"/>
      <c r="CR321" s="553"/>
      <c r="CS321" s="553"/>
      <c r="CT321" s="553"/>
      <c r="CU321" s="553"/>
      <c r="CV321" s="553"/>
      <c r="CW321" s="553"/>
      <c r="CX321" s="553"/>
      <c r="CY321" s="553"/>
      <c r="CZ321" s="553"/>
      <c r="DA321" s="553"/>
      <c r="DB321" s="553"/>
      <c r="DC321" s="553"/>
      <c r="DD321" s="553"/>
      <c r="DE321" s="553"/>
      <c r="DF321" s="553"/>
      <c r="DG321" s="553"/>
      <c r="DH321" s="553"/>
      <c r="DI321" s="553"/>
      <c r="DJ321" s="553"/>
      <c r="DK321" s="553"/>
      <c r="DL321" s="553"/>
      <c r="DM321" s="553"/>
      <c r="DN321" s="553"/>
      <c r="DO321" s="553"/>
      <c r="DP321" s="553"/>
      <c r="DQ321" s="553"/>
      <c r="DR321" s="553"/>
      <c r="DS321" s="553"/>
      <c r="DT321" s="553"/>
      <c r="DU321" s="553"/>
      <c r="DV321" s="553"/>
      <c r="DW321" s="553"/>
      <c r="DX321" s="553"/>
      <c r="DY321" s="553"/>
      <c r="DZ321" s="553"/>
      <c r="EA321" s="553"/>
      <c r="EB321" s="553"/>
      <c r="EC321" s="553"/>
      <c r="ED321" s="553"/>
      <c r="EE321" s="553"/>
      <c r="EF321" s="553"/>
      <c r="EG321" s="553"/>
      <c r="EH321" s="553"/>
      <c r="EI321" s="553"/>
      <c r="EJ321" s="553"/>
      <c r="EK321" s="553"/>
      <c r="EL321" s="553"/>
      <c r="EM321" s="553"/>
      <c r="EN321" s="553"/>
      <c r="EO321" s="553"/>
      <c r="EP321" s="553"/>
      <c r="EQ321" s="553"/>
      <c r="ER321" s="553"/>
      <c r="ES321" s="553"/>
      <c r="ET321" s="553"/>
      <c r="EU321" s="553"/>
      <c r="EV321" s="553"/>
      <c r="EW321" s="553"/>
      <c r="EX321" s="553"/>
      <c r="EY321" s="553"/>
      <c r="EZ321" s="553"/>
      <c r="FA321" s="553"/>
      <c r="FB321" s="553"/>
      <c r="FC321" s="553"/>
      <c r="FD321" s="553"/>
      <c r="FE321" s="553"/>
    </row>
    <row r="322" spans="1:208" x14ac:dyDescent="0.25">
      <c r="A322" t="s">
        <v>3442</v>
      </c>
      <c r="B322" t="s">
        <v>3409</v>
      </c>
      <c r="C322">
        <v>0</v>
      </c>
      <c r="D322">
        <v>10</v>
      </c>
      <c r="E322">
        <v>10</v>
      </c>
      <c r="F322">
        <v>2</v>
      </c>
      <c r="G322">
        <v>0</v>
      </c>
      <c r="H322">
        <v>5</v>
      </c>
      <c r="I322">
        <v>7</v>
      </c>
      <c r="J322">
        <v>10</v>
      </c>
      <c r="K322">
        <v>10</v>
      </c>
      <c r="L322">
        <v>6</v>
      </c>
      <c r="M322">
        <v>5</v>
      </c>
      <c r="N322">
        <v>1</v>
      </c>
      <c r="O322">
        <v>10</v>
      </c>
      <c r="P322">
        <v>9</v>
      </c>
      <c r="Q322">
        <v>0</v>
      </c>
      <c r="R322">
        <v>0</v>
      </c>
      <c r="S322">
        <v>1</v>
      </c>
      <c r="T322">
        <v>6</v>
      </c>
      <c r="U322">
        <v>10</v>
      </c>
      <c r="V322">
        <v>7</v>
      </c>
    </row>
    <row r="323" spans="1:208" x14ac:dyDescent="0.25">
      <c r="A323" t="s">
        <v>3443</v>
      </c>
      <c r="B323" t="s">
        <v>3411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33" spans="1:208" s="390" customFormat="1" x14ac:dyDescent="0.25">
      <c r="A333" s="262"/>
      <c r="B333" s="262"/>
      <c r="C333" s="262"/>
      <c r="D333" s="262"/>
      <c r="E333" s="262"/>
      <c r="F333" s="262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  <c r="AC333" s="262"/>
      <c r="AD333" s="262"/>
      <c r="AE333" s="262"/>
      <c r="AF333" s="262"/>
      <c r="AG333" s="262"/>
      <c r="AH333" s="262"/>
      <c r="AI333" s="262"/>
      <c r="AJ333" s="262"/>
      <c r="AK333" s="262"/>
      <c r="AL333" s="389"/>
      <c r="AM333" s="6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 s="35"/>
      <c r="FJ333" s="1274"/>
      <c r="FK333" s="1274"/>
      <c r="FL333" s="1274"/>
      <c r="FN333" s="35"/>
      <c r="FO333" s="35"/>
      <c r="FP333" s="35"/>
      <c r="FQ333" s="35"/>
      <c r="FR333" s="35"/>
      <c r="FS333" s="35"/>
      <c r="FV333" s="35"/>
      <c r="FW333" s="35"/>
      <c r="FZ333" s="1279"/>
      <c r="GA333" s="1279"/>
      <c r="GB333" s="35"/>
      <c r="GC333" s="35"/>
      <c r="GD333" s="35"/>
      <c r="GE333" s="35"/>
      <c r="GF333" s="35"/>
      <c r="GG333" s="35"/>
      <c r="GH333" s="35"/>
      <c r="GI333" s="35"/>
      <c r="GJ333" s="35"/>
      <c r="GK333" s="35"/>
      <c r="GL333" s="35"/>
      <c r="GM333" s="35"/>
      <c r="GN333" s="35"/>
      <c r="GO333" s="35"/>
      <c r="GP333" s="35"/>
      <c r="GQ333" s="35"/>
      <c r="GR333" s="35"/>
      <c r="GS333" s="35"/>
      <c r="GT333" s="35"/>
      <c r="GU333" s="35"/>
      <c r="GV333" s="35"/>
      <c r="GW333" s="35"/>
      <c r="GX333" s="35"/>
      <c r="GY333" s="35"/>
      <c r="GZ333" s="35"/>
    </row>
    <row r="334" spans="1:208" x14ac:dyDescent="0.25">
      <c r="A334" s="253" t="s">
        <v>2918</v>
      </c>
      <c r="B334" s="254" t="s">
        <v>2552</v>
      </c>
      <c r="C334" s="255" t="s">
        <v>3773</v>
      </c>
      <c r="D334" s="256" t="s">
        <v>2618</v>
      </c>
      <c r="E334" s="256" t="s">
        <v>3774</v>
      </c>
      <c r="F334" s="256" t="s">
        <v>2618</v>
      </c>
      <c r="G334" s="256" t="s">
        <v>3775</v>
      </c>
      <c r="H334" s="256" t="s">
        <v>2618</v>
      </c>
      <c r="I334" s="256" t="s">
        <v>3782</v>
      </c>
      <c r="J334" s="256" t="s">
        <v>2618</v>
      </c>
      <c r="K334" s="256" t="s">
        <v>3788</v>
      </c>
      <c r="L334" s="256" t="s">
        <v>2618</v>
      </c>
      <c r="M334" s="256" t="s">
        <v>3789</v>
      </c>
      <c r="N334" s="256" t="s">
        <v>2618</v>
      </c>
      <c r="O334" s="256" t="s">
        <v>3790</v>
      </c>
      <c r="P334" s="256" t="s">
        <v>2618</v>
      </c>
      <c r="Q334" s="256" t="s">
        <v>3791</v>
      </c>
      <c r="R334" s="256" t="s">
        <v>2618</v>
      </c>
      <c r="S334" s="256" t="s">
        <v>3792</v>
      </c>
      <c r="T334" s="256" t="s">
        <v>2618</v>
      </c>
      <c r="U334" s="256" t="s">
        <v>3793</v>
      </c>
      <c r="V334" s="257" t="s">
        <v>2618</v>
      </c>
      <c r="X334" s="258"/>
      <c r="Y334" s="188" t="s">
        <v>2550</v>
      </c>
      <c r="Z334" s="259" t="s">
        <v>2619</v>
      </c>
      <c r="AA334" s="260" t="s">
        <v>2620</v>
      </c>
      <c r="AB334" s="260" t="s">
        <v>2621</v>
      </c>
      <c r="AC334" s="260" t="s">
        <v>2622</v>
      </c>
      <c r="AD334" s="260" t="s">
        <v>2623</v>
      </c>
      <c r="AE334" s="260" t="s">
        <v>2624</v>
      </c>
      <c r="AF334" s="260" t="s">
        <v>2625</v>
      </c>
      <c r="AG334" s="260" t="s">
        <v>2619</v>
      </c>
      <c r="AH334" s="260" t="s">
        <v>2620</v>
      </c>
      <c r="AI334" s="261" t="s">
        <v>2621</v>
      </c>
      <c r="FN334" s="390"/>
      <c r="FO334" s="390"/>
      <c r="FP334" s="390"/>
      <c r="FQ334" s="390"/>
      <c r="FR334" s="390"/>
      <c r="FS334" s="390"/>
      <c r="FV334" s="390"/>
      <c r="FW334" s="390"/>
      <c r="FZ334" s="1280"/>
      <c r="GA334" s="1280"/>
      <c r="GB334" s="390"/>
      <c r="GC334" s="390"/>
      <c r="GD334" s="390"/>
      <c r="GE334" s="390"/>
      <c r="GF334" s="390"/>
      <c r="GG334" s="390"/>
      <c r="GH334" s="390"/>
      <c r="GI334" s="390"/>
      <c r="GJ334" s="390"/>
      <c r="GK334" s="390"/>
      <c r="GL334" s="390"/>
      <c r="GM334" s="390"/>
      <c r="GN334" s="390"/>
      <c r="GV334" s="390"/>
      <c r="GW334" s="390"/>
      <c r="GX334" s="390"/>
      <c r="GY334" s="390"/>
      <c r="GZ334" s="390"/>
    </row>
    <row r="335" spans="1:208" x14ac:dyDescent="0.25">
      <c r="A335" s="198" t="s">
        <v>2920</v>
      </c>
      <c r="B335" s="220" t="s">
        <v>727</v>
      </c>
      <c r="C335" s="124" t="s">
        <v>2521</v>
      </c>
      <c r="D335" s="124" t="s">
        <v>2522</v>
      </c>
      <c r="E335" s="124" t="s">
        <v>2521</v>
      </c>
      <c r="F335" s="124" t="s">
        <v>2522</v>
      </c>
      <c r="G335" s="124" t="s">
        <v>2521</v>
      </c>
      <c r="H335" s="124" t="s">
        <v>2522</v>
      </c>
      <c r="I335" s="124" t="s">
        <v>2521</v>
      </c>
      <c r="J335" s="124" t="s">
        <v>2522</v>
      </c>
      <c r="K335" s="124" t="s">
        <v>2521</v>
      </c>
      <c r="L335" s="124" t="s">
        <v>2522</v>
      </c>
      <c r="M335" s="124" t="s">
        <v>2521</v>
      </c>
      <c r="N335" s="124" t="s">
        <v>2522</v>
      </c>
      <c r="O335" s="124" t="s">
        <v>2521</v>
      </c>
      <c r="P335" s="124" t="s">
        <v>2522</v>
      </c>
      <c r="Q335" s="124" t="s">
        <v>2521</v>
      </c>
      <c r="R335" s="124" t="s">
        <v>2522</v>
      </c>
      <c r="S335" s="124" t="s">
        <v>2521</v>
      </c>
      <c r="T335" s="124" t="s">
        <v>2522</v>
      </c>
      <c r="U335" s="124" t="s">
        <v>2521</v>
      </c>
      <c r="V335" s="252" t="s">
        <v>2522</v>
      </c>
      <c r="X335" s="197"/>
      <c r="Y335" s="188" t="s">
        <v>727</v>
      </c>
      <c r="Z335" s="94" t="s">
        <v>3776</v>
      </c>
      <c r="AA335" s="95" t="s">
        <v>3777</v>
      </c>
      <c r="AB335" s="95" t="s">
        <v>3778</v>
      </c>
      <c r="AC335" s="95" t="s">
        <v>3783</v>
      </c>
      <c r="AD335" s="95" t="s">
        <v>3794</v>
      </c>
      <c r="AE335" s="95" t="s">
        <v>3795</v>
      </c>
      <c r="AF335" s="95" t="s">
        <v>3796</v>
      </c>
      <c r="AG335" s="95" t="s">
        <v>3797</v>
      </c>
      <c r="AH335" s="95" t="s">
        <v>3798</v>
      </c>
      <c r="AI335" s="96" t="s">
        <v>3799</v>
      </c>
      <c r="GO335" s="390"/>
      <c r="GP335" s="390"/>
      <c r="GQ335" s="390"/>
      <c r="GR335" s="390"/>
      <c r="GS335" s="390"/>
      <c r="GT335" s="390"/>
      <c r="GU335" s="390"/>
    </row>
    <row r="336" spans="1:208" x14ac:dyDescent="0.25">
      <c r="A336" s="198" t="s">
        <v>2922</v>
      </c>
      <c r="B336" s="221" t="s">
        <v>2553</v>
      </c>
      <c r="C336" s="118">
        <v>43682.375</v>
      </c>
      <c r="D336" s="189">
        <v>43682.875</v>
      </c>
      <c r="E336" s="190">
        <v>43683.375</v>
      </c>
      <c r="F336" s="189">
        <v>43683.875</v>
      </c>
      <c r="G336" s="190">
        <v>43684.375</v>
      </c>
      <c r="H336" s="189">
        <v>43684.875</v>
      </c>
      <c r="I336" s="191">
        <v>43685.375</v>
      </c>
      <c r="J336" s="189">
        <v>43685.875</v>
      </c>
      <c r="K336" s="190">
        <v>43686.375</v>
      </c>
      <c r="L336" s="189">
        <v>43686.875</v>
      </c>
      <c r="M336" s="190">
        <v>43687.375</v>
      </c>
      <c r="N336" s="189">
        <v>43687.875</v>
      </c>
      <c r="O336" s="191">
        <v>43688.375</v>
      </c>
      <c r="P336" s="189">
        <v>43688.875</v>
      </c>
      <c r="Q336" s="190">
        <v>43689.375</v>
      </c>
      <c r="R336" s="189">
        <v>43689.875</v>
      </c>
      <c r="S336" s="190">
        <v>43690.375</v>
      </c>
      <c r="T336" s="189">
        <v>43690.875</v>
      </c>
      <c r="U336" s="190">
        <v>43691.375</v>
      </c>
      <c r="V336" s="192">
        <v>43691.875</v>
      </c>
      <c r="X336" s="198" t="s">
        <v>2917</v>
      </c>
      <c r="Y336" s="215"/>
      <c r="Z336" s="116">
        <v>43682.875</v>
      </c>
      <c r="AA336" s="99">
        <v>43683.875</v>
      </c>
      <c r="AB336" s="99">
        <v>43684.875</v>
      </c>
      <c r="AC336" s="99">
        <v>43685.875</v>
      </c>
      <c r="AD336" s="99">
        <v>43686.875</v>
      </c>
      <c r="AE336" s="99">
        <v>43687.875</v>
      </c>
      <c r="AF336" s="99">
        <v>43688.875</v>
      </c>
      <c r="AG336" s="99">
        <v>43689.875</v>
      </c>
      <c r="AH336" s="99">
        <v>43690.875</v>
      </c>
      <c r="AI336" s="99">
        <v>43691.875</v>
      </c>
    </row>
    <row r="337" spans="1:162" x14ac:dyDescent="0.25">
      <c r="A337" s="198" t="s">
        <v>2924</v>
      </c>
      <c r="B337" s="222" t="s">
        <v>2545</v>
      </c>
      <c r="C337" s="230" t="e">
        <v>#N/A</v>
      </c>
      <c r="D337" s="199">
        <v>15.5</v>
      </c>
      <c r="E337" s="199" t="e">
        <v>#N/A</v>
      </c>
      <c r="F337" s="199">
        <v>21.1</v>
      </c>
      <c r="G337" s="199" t="e">
        <v>#N/A</v>
      </c>
      <c r="H337" s="199">
        <v>24.5</v>
      </c>
      <c r="I337" s="199" t="e">
        <v>#N/A</v>
      </c>
      <c r="J337" s="199">
        <v>27.1</v>
      </c>
      <c r="K337" s="199" t="e">
        <v>#N/A</v>
      </c>
      <c r="L337" s="199">
        <v>24.6</v>
      </c>
      <c r="M337" s="199" t="e">
        <v>#N/A</v>
      </c>
      <c r="N337" s="199">
        <v>23.7</v>
      </c>
      <c r="O337" s="199" t="e">
        <v>#N/A</v>
      </c>
      <c r="P337" s="199">
        <v>24.6</v>
      </c>
      <c r="Q337" s="199" t="e">
        <v>#N/A</v>
      </c>
      <c r="R337" s="199">
        <v>25.7</v>
      </c>
      <c r="S337" s="199" t="e">
        <v>#N/A</v>
      </c>
      <c r="T337" s="199">
        <v>25</v>
      </c>
      <c r="U337" s="199" t="e">
        <v>#N/A</v>
      </c>
      <c r="V337" s="104">
        <v>18.5</v>
      </c>
      <c r="X337" s="198" t="s">
        <v>2919</v>
      </c>
      <c r="Y337" s="100" t="s">
        <v>2545</v>
      </c>
      <c r="Z337" s="120">
        <v>15.5</v>
      </c>
      <c r="AA337" s="120">
        <v>21.1</v>
      </c>
      <c r="AB337" s="120">
        <v>24.5</v>
      </c>
      <c r="AC337" s="120">
        <v>27.1</v>
      </c>
      <c r="AD337" s="120">
        <v>24.6</v>
      </c>
      <c r="AE337" s="120">
        <v>23.7</v>
      </c>
      <c r="AF337" s="120">
        <v>24.6</v>
      </c>
      <c r="AG337" s="120">
        <v>25.7</v>
      </c>
      <c r="AH337" s="120">
        <v>25</v>
      </c>
      <c r="AI337" s="120">
        <v>18.5</v>
      </c>
    </row>
    <row r="338" spans="1:162" x14ac:dyDescent="0.25">
      <c r="A338" s="198" t="s">
        <v>2925</v>
      </c>
      <c r="B338" s="223" t="s">
        <v>2546</v>
      </c>
      <c r="C338" s="103">
        <v>6.4</v>
      </c>
      <c r="D338" s="200" t="e">
        <v>#N/A</v>
      </c>
      <c r="E338" s="200">
        <v>8.4</v>
      </c>
      <c r="F338" s="200" t="e">
        <v>#N/A</v>
      </c>
      <c r="G338" s="200">
        <v>10.5</v>
      </c>
      <c r="H338" s="200" t="e">
        <v>#N/A</v>
      </c>
      <c r="I338" s="200">
        <v>16.399999999999999</v>
      </c>
      <c r="J338" s="200" t="e">
        <v>#N/A</v>
      </c>
      <c r="K338" s="200">
        <v>17.8</v>
      </c>
      <c r="L338" s="200" t="e">
        <v>#N/A</v>
      </c>
      <c r="M338" s="200">
        <v>11.8</v>
      </c>
      <c r="N338" s="200" t="e">
        <v>#N/A</v>
      </c>
      <c r="O338" s="200">
        <v>14.3</v>
      </c>
      <c r="P338" s="200" t="e">
        <v>#N/A</v>
      </c>
      <c r="Q338" s="200">
        <v>13.1</v>
      </c>
      <c r="R338" s="200" t="e">
        <v>#N/A</v>
      </c>
      <c r="S338" s="200">
        <v>13.3</v>
      </c>
      <c r="T338" s="200" t="e">
        <v>#N/A</v>
      </c>
      <c r="U338" s="200">
        <v>15.5</v>
      </c>
      <c r="V338" s="216" t="e">
        <v>#N/A</v>
      </c>
      <c r="X338" s="198" t="s">
        <v>2921</v>
      </c>
      <c r="Y338" s="101" t="s">
        <v>2546</v>
      </c>
      <c r="Z338" s="97">
        <v>6.4</v>
      </c>
      <c r="AA338" s="97">
        <v>8.4</v>
      </c>
      <c r="AB338" s="97">
        <v>10.5</v>
      </c>
      <c r="AC338" s="97">
        <v>16.399999999999999</v>
      </c>
      <c r="AD338" s="97">
        <v>17.8</v>
      </c>
      <c r="AE338" s="97">
        <v>11.8</v>
      </c>
      <c r="AF338" s="97">
        <v>14.3</v>
      </c>
      <c r="AG338" s="97">
        <v>13.1</v>
      </c>
      <c r="AH338" s="97">
        <v>13.3</v>
      </c>
      <c r="AI338" s="97">
        <v>14.9</v>
      </c>
    </row>
    <row r="339" spans="1:162" x14ac:dyDescent="0.25">
      <c r="A339" s="198" t="s">
        <v>2927</v>
      </c>
      <c r="B339" s="224" t="s">
        <v>2547</v>
      </c>
      <c r="C339" s="108" t="e">
        <v>#N/A</v>
      </c>
      <c r="D339" s="201">
        <v>21.5</v>
      </c>
      <c r="E339" s="201" t="e">
        <v>#N/A</v>
      </c>
      <c r="F339" s="201">
        <v>36.1</v>
      </c>
      <c r="G339" s="201" t="e">
        <v>#N/A</v>
      </c>
      <c r="H339" s="201">
        <v>39.5</v>
      </c>
      <c r="I339" s="201" t="e">
        <v>#N/A</v>
      </c>
      <c r="J339" s="201">
        <v>33.799999999999997</v>
      </c>
      <c r="K339" s="201" t="e">
        <v>#N/A</v>
      </c>
      <c r="L339" s="201">
        <v>39.6</v>
      </c>
      <c r="M339" s="201" t="e">
        <v>#N/A</v>
      </c>
      <c r="N339" s="201">
        <v>38.700000000000003</v>
      </c>
      <c r="O339" s="201" t="e">
        <v>#N/A</v>
      </c>
      <c r="P339" s="201">
        <v>37.6</v>
      </c>
      <c r="Q339" s="201" t="e">
        <v>#N/A</v>
      </c>
      <c r="R339" s="201">
        <v>40.700000000000003</v>
      </c>
      <c r="S339" s="201" t="e">
        <v>#N/A</v>
      </c>
      <c r="T339" s="201">
        <v>35</v>
      </c>
      <c r="U339" s="201" t="e">
        <v>#N/A</v>
      </c>
      <c r="V339" s="217">
        <v>28.5</v>
      </c>
      <c r="X339" s="198" t="s">
        <v>2923</v>
      </c>
      <c r="Y339" s="102" t="s">
        <v>2547</v>
      </c>
      <c r="Z339" s="120">
        <v>21.5</v>
      </c>
      <c r="AA339" s="120">
        <v>36.1</v>
      </c>
      <c r="AB339" s="120">
        <v>39.5</v>
      </c>
      <c r="AC339" s="120">
        <v>33.799999999999997</v>
      </c>
      <c r="AD339" s="120">
        <v>39.6</v>
      </c>
      <c r="AE339" s="120">
        <v>38.700000000000003</v>
      </c>
      <c r="AF339" s="120">
        <v>37.6</v>
      </c>
      <c r="AG339" s="120">
        <v>40.700000000000003</v>
      </c>
      <c r="AH339" s="120">
        <v>35</v>
      </c>
      <c r="AI339" s="120">
        <v>28.5</v>
      </c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390"/>
    </row>
    <row r="340" spans="1:162" x14ac:dyDescent="0.25">
      <c r="A340" s="198" t="s">
        <v>2929</v>
      </c>
      <c r="B340" s="212" t="s">
        <v>2548</v>
      </c>
      <c r="C340" s="231">
        <v>8</v>
      </c>
      <c r="D340" s="123">
        <v>9</v>
      </c>
      <c r="E340" s="123">
        <v>8</v>
      </c>
      <c r="F340" s="123">
        <v>8</v>
      </c>
      <c r="G340" s="123">
        <v>6</v>
      </c>
      <c r="H340" s="123">
        <v>11</v>
      </c>
      <c r="I340" s="123">
        <v>14</v>
      </c>
      <c r="J340" s="123">
        <v>13</v>
      </c>
      <c r="K340" s="123">
        <v>14</v>
      </c>
      <c r="L340" s="123">
        <v>11</v>
      </c>
      <c r="M340" s="123">
        <v>8</v>
      </c>
      <c r="N340" s="123">
        <v>4</v>
      </c>
      <c r="O340" s="123">
        <v>11</v>
      </c>
      <c r="P340" s="123">
        <v>8</v>
      </c>
      <c r="Q340" s="123">
        <v>6</v>
      </c>
      <c r="R340" s="123">
        <v>10</v>
      </c>
      <c r="S340" s="123">
        <v>4</v>
      </c>
      <c r="T340" s="123">
        <v>8</v>
      </c>
      <c r="U340" s="123">
        <v>12</v>
      </c>
      <c r="V340" s="218">
        <v>7</v>
      </c>
      <c r="X340" s="198" t="s">
        <v>2930</v>
      </c>
      <c r="Y340" s="119" t="s">
        <v>2548</v>
      </c>
      <c r="Z340" s="196">
        <v>9</v>
      </c>
      <c r="AA340" s="196">
        <v>8</v>
      </c>
      <c r="AB340" s="196">
        <v>11</v>
      </c>
      <c r="AC340" s="196">
        <v>14</v>
      </c>
      <c r="AD340" s="196">
        <v>14</v>
      </c>
      <c r="AE340" s="196">
        <v>10</v>
      </c>
      <c r="AF340" s="196">
        <v>11</v>
      </c>
      <c r="AG340" s="196">
        <v>10</v>
      </c>
      <c r="AH340" s="196">
        <v>8</v>
      </c>
      <c r="AI340" s="196">
        <v>12</v>
      </c>
    </row>
    <row r="341" spans="1:162" x14ac:dyDescent="0.25">
      <c r="A341" s="198" t="s">
        <v>2932</v>
      </c>
      <c r="B341" s="225" t="s">
        <v>2549</v>
      </c>
      <c r="C341" s="232" t="s">
        <v>2618</v>
      </c>
      <c r="D341" s="210" t="s">
        <v>2618</v>
      </c>
      <c r="E341" s="210" t="s">
        <v>2618</v>
      </c>
      <c r="F341" s="210" t="s">
        <v>2618</v>
      </c>
      <c r="G341" s="210" t="s">
        <v>2618</v>
      </c>
      <c r="H341" s="210" t="s">
        <v>2618</v>
      </c>
      <c r="I341" s="210" t="s">
        <v>2618</v>
      </c>
      <c r="J341" s="210" t="s">
        <v>2618</v>
      </c>
      <c r="K341" s="210" t="s">
        <v>2618</v>
      </c>
      <c r="L341" s="210" t="s">
        <v>2618</v>
      </c>
      <c r="M341" s="210" t="s">
        <v>2618</v>
      </c>
      <c r="N341" s="210" t="s">
        <v>2618</v>
      </c>
      <c r="O341" s="210" t="s">
        <v>2618</v>
      </c>
      <c r="P341" s="210" t="s">
        <v>2618</v>
      </c>
      <c r="Q341" s="210" t="s">
        <v>2618</v>
      </c>
      <c r="R341" s="210" t="s">
        <v>2618</v>
      </c>
      <c r="S341" s="210" t="s">
        <v>2618</v>
      </c>
      <c r="T341" s="210" t="s">
        <v>2618</v>
      </c>
      <c r="U341" s="210" t="s">
        <v>2618</v>
      </c>
      <c r="V341" s="211" t="s">
        <v>2618</v>
      </c>
      <c r="X341" s="198" t="s">
        <v>2926</v>
      </c>
      <c r="Y341" s="98" t="s">
        <v>772</v>
      </c>
      <c r="Z341" s="121">
        <v>0</v>
      </c>
      <c r="AA341" s="121">
        <v>0</v>
      </c>
      <c r="AB341" s="121">
        <v>0</v>
      </c>
      <c r="AC341" s="121">
        <v>0</v>
      </c>
      <c r="AD341" s="121">
        <v>0</v>
      </c>
      <c r="AE341" s="121">
        <v>0</v>
      </c>
      <c r="AF341" s="121">
        <v>0</v>
      </c>
      <c r="AG341" s="121">
        <v>0</v>
      </c>
      <c r="AH341" s="121">
        <v>0</v>
      </c>
      <c r="AI341" s="121">
        <v>0</v>
      </c>
    </row>
    <row r="342" spans="1:162" ht="15" x14ac:dyDescent="0.25">
      <c r="A342" s="198" t="s">
        <v>2934</v>
      </c>
      <c r="B342" s="226" t="s">
        <v>769</v>
      </c>
      <c r="C342" s="233" t="s">
        <v>2618</v>
      </c>
      <c r="D342" s="202" t="s">
        <v>2631</v>
      </c>
      <c r="E342" s="202" t="s">
        <v>2618</v>
      </c>
      <c r="F342" s="202" t="s">
        <v>2618</v>
      </c>
      <c r="G342" s="202" t="s">
        <v>2618</v>
      </c>
      <c r="H342" s="202" t="s">
        <v>2618</v>
      </c>
      <c r="I342" s="202" t="s">
        <v>2632</v>
      </c>
      <c r="J342" s="202" t="s">
        <v>2632</v>
      </c>
      <c r="K342" s="202" t="s">
        <v>2618</v>
      </c>
      <c r="L342" s="202" t="s">
        <v>2618</v>
      </c>
      <c r="M342" s="202" t="s">
        <v>2618</v>
      </c>
      <c r="N342" s="202" t="s">
        <v>2618</v>
      </c>
      <c r="O342" s="202" t="s">
        <v>2618</v>
      </c>
      <c r="P342" s="202" t="s">
        <v>2618</v>
      </c>
      <c r="Q342" s="202" t="s">
        <v>2618</v>
      </c>
      <c r="R342" s="202" t="s">
        <v>2631</v>
      </c>
      <c r="S342" s="202" t="s">
        <v>2618</v>
      </c>
      <c r="T342" s="202" t="s">
        <v>2618</v>
      </c>
      <c r="U342" s="202" t="s">
        <v>2618</v>
      </c>
      <c r="V342" s="203" t="s">
        <v>2618</v>
      </c>
      <c r="X342" s="198" t="s">
        <v>2928</v>
      </c>
      <c r="Y342" s="107" t="s">
        <v>769</v>
      </c>
      <c r="Z342" s="195" t="s">
        <v>2631</v>
      </c>
      <c r="AA342" s="195" t="s">
        <v>2618</v>
      </c>
      <c r="AB342" s="195" t="s">
        <v>2618</v>
      </c>
      <c r="AC342" s="195" t="s">
        <v>773</v>
      </c>
      <c r="AD342" s="195" t="s">
        <v>2618</v>
      </c>
      <c r="AE342" s="195" t="s">
        <v>2618</v>
      </c>
      <c r="AF342" s="195" t="s">
        <v>2618</v>
      </c>
      <c r="AG342" s="195" t="s">
        <v>2631</v>
      </c>
      <c r="AH342" s="195" t="s">
        <v>2618</v>
      </c>
      <c r="AI342" s="195" t="s">
        <v>2618</v>
      </c>
    </row>
    <row r="343" spans="1:162" x14ac:dyDescent="0.25">
      <c r="A343" s="198" t="s">
        <v>2935</v>
      </c>
      <c r="B343" s="226" t="s">
        <v>2551</v>
      </c>
      <c r="C343" s="234">
        <v>0</v>
      </c>
      <c r="D343" s="204">
        <v>2</v>
      </c>
      <c r="E343" s="204">
        <v>0</v>
      </c>
      <c r="F343" s="204">
        <v>0</v>
      </c>
      <c r="G343" s="204">
        <v>0</v>
      </c>
      <c r="H343" s="204">
        <v>0</v>
      </c>
      <c r="I343" s="204">
        <v>5</v>
      </c>
      <c r="J343" s="204">
        <v>10</v>
      </c>
      <c r="K343" s="204">
        <v>0</v>
      </c>
      <c r="L343" s="204">
        <v>0</v>
      </c>
      <c r="M343" s="204">
        <v>0</v>
      </c>
      <c r="N343" s="204">
        <v>0</v>
      </c>
      <c r="O343" s="204">
        <v>0</v>
      </c>
      <c r="P343" s="204">
        <v>0</v>
      </c>
      <c r="Q343" s="204">
        <v>0</v>
      </c>
      <c r="R343" s="204">
        <v>2</v>
      </c>
      <c r="S343" s="204">
        <v>0</v>
      </c>
      <c r="T343" s="204">
        <v>0</v>
      </c>
      <c r="U343" s="204">
        <v>0</v>
      </c>
      <c r="V343" s="205">
        <v>0</v>
      </c>
      <c r="X343" s="198" t="s">
        <v>2931</v>
      </c>
      <c r="Y343" s="91" t="s">
        <v>2551</v>
      </c>
      <c r="Z343" s="109">
        <v>2</v>
      </c>
      <c r="AA343" s="109">
        <v>0</v>
      </c>
      <c r="AB343" s="109">
        <v>0</v>
      </c>
      <c r="AC343" s="109">
        <v>20</v>
      </c>
      <c r="AD343" s="109">
        <v>0</v>
      </c>
      <c r="AE343" s="109">
        <v>0</v>
      </c>
      <c r="AF343" s="109">
        <v>0</v>
      </c>
      <c r="AG343" s="109">
        <v>2</v>
      </c>
      <c r="AH343" s="109">
        <v>0</v>
      </c>
      <c r="AI343" s="109">
        <v>0</v>
      </c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</row>
    <row r="344" spans="1:162" x14ac:dyDescent="0.25">
      <c r="A344" s="198" t="s">
        <v>2936</v>
      </c>
      <c r="B344" s="227" t="s">
        <v>884</v>
      </c>
      <c r="C344" s="235">
        <v>1006.75</v>
      </c>
      <c r="D344" s="206">
        <v>1007.6</v>
      </c>
      <c r="E344" s="206">
        <v>1010</v>
      </c>
      <c r="F344" s="206">
        <v>1012.95</v>
      </c>
      <c r="G344" s="206">
        <v>1015.85</v>
      </c>
      <c r="H344" s="206">
        <v>1014.45</v>
      </c>
      <c r="I344" s="206">
        <v>1011.6</v>
      </c>
      <c r="J344" s="206">
        <v>1007.3499999999999</v>
      </c>
      <c r="K344" s="206">
        <v>1008.3</v>
      </c>
      <c r="L344" s="206">
        <v>1009.9</v>
      </c>
      <c r="M344" s="206">
        <v>1013.9</v>
      </c>
      <c r="N344" s="206">
        <v>1016.25</v>
      </c>
      <c r="O344" s="206">
        <v>1014.5</v>
      </c>
      <c r="P344" s="206">
        <v>1013.3</v>
      </c>
      <c r="Q344" s="206">
        <v>1015.15</v>
      </c>
      <c r="R344" s="206">
        <v>1015.5</v>
      </c>
      <c r="S344" s="206">
        <v>1017.75</v>
      </c>
      <c r="T344" s="206">
        <v>1014.3</v>
      </c>
      <c r="U344" s="206">
        <v>1010.35</v>
      </c>
      <c r="V344" s="207">
        <v>1009.55</v>
      </c>
      <c r="X344" s="198" t="s">
        <v>2933</v>
      </c>
      <c r="Y344" s="238" t="s">
        <v>705</v>
      </c>
      <c r="Z344" s="127">
        <v>0</v>
      </c>
      <c r="AA344" s="127">
        <v>0</v>
      </c>
      <c r="AB344" s="127">
        <v>0</v>
      </c>
      <c r="AC344" s="127">
        <v>2</v>
      </c>
      <c r="AD344" s="127">
        <v>0</v>
      </c>
      <c r="AE344" s="127">
        <v>0</v>
      </c>
      <c r="AF344" s="127">
        <v>0</v>
      </c>
      <c r="AG344" s="127">
        <v>2</v>
      </c>
      <c r="AH344" s="127">
        <v>0</v>
      </c>
      <c r="AI344" s="127">
        <v>0</v>
      </c>
    </row>
    <row r="345" spans="1:162" x14ac:dyDescent="0.25">
      <c r="A345" s="198" t="s">
        <v>2937</v>
      </c>
      <c r="B345" s="228" t="s">
        <v>770</v>
      </c>
      <c r="C345" s="236" t="s">
        <v>2767</v>
      </c>
      <c r="D345" s="208" t="s">
        <v>58</v>
      </c>
      <c r="E345" s="208" t="s">
        <v>2767</v>
      </c>
      <c r="F345" s="208" t="s">
        <v>58</v>
      </c>
      <c r="G345" s="208" t="s">
        <v>2964</v>
      </c>
      <c r="H345" s="208" t="s">
        <v>2940</v>
      </c>
      <c r="I345" s="208" t="s">
        <v>1110</v>
      </c>
      <c r="J345" s="208" t="s">
        <v>997</v>
      </c>
      <c r="K345" s="208" t="s">
        <v>13</v>
      </c>
      <c r="L345" s="208" t="s">
        <v>997</v>
      </c>
      <c r="M345" s="208" t="s">
        <v>2650</v>
      </c>
      <c r="N345" s="208" t="s">
        <v>2652</v>
      </c>
      <c r="O345" s="208" t="s">
        <v>2763</v>
      </c>
      <c r="P345" s="208" t="s">
        <v>58</v>
      </c>
      <c r="Q345" s="208" t="s">
        <v>3076</v>
      </c>
      <c r="R345" s="208" t="s">
        <v>2765</v>
      </c>
      <c r="S345" s="208" t="s">
        <v>2760</v>
      </c>
      <c r="T345" s="208" t="s">
        <v>2770</v>
      </c>
      <c r="U345" s="208" t="s">
        <v>2765</v>
      </c>
      <c r="V345" s="209" t="s">
        <v>2768</v>
      </c>
      <c r="X345" s="369" t="s">
        <v>1005</v>
      </c>
      <c r="Y345" s="370" t="s">
        <v>772</v>
      </c>
      <c r="Z345" s="371">
        <v>0</v>
      </c>
      <c r="AA345" s="372">
        <v>0</v>
      </c>
      <c r="AB345" s="372">
        <v>0</v>
      </c>
      <c r="AC345" s="372">
        <v>0</v>
      </c>
      <c r="AD345" s="372">
        <v>0</v>
      </c>
      <c r="AE345" s="372">
        <v>0</v>
      </c>
      <c r="AF345" s="372">
        <v>0</v>
      </c>
      <c r="AG345" s="372">
        <v>0</v>
      </c>
      <c r="AH345" s="372">
        <v>0</v>
      </c>
      <c r="AI345" s="373">
        <v>0</v>
      </c>
    </row>
    <row r="346" spans="1:162" x14ac:dyDescent="0.25">
      <c r="A346" s="198" t="s">
        <v>2941</v>
      </c>
      <c r="B346" s="229" t="s">
        <v>705</v>
      </c>
      <c r="C346" s="237">
        <v>0</v>
      </c>
      <c r="D346" s="213">
        <v>0</v>
      </c>
      <c r="E346" s="213">
        <v>0</v>
      </c>
      <c r="F346" s="213">
        <v>0</v>
      </c>
      <c r="G346" s="213">
        <v>0</v>
      </c>
      <c r="H346" s="213">
        <v>0</v>
      </c>
      <c r="I346" s="213">
        <v>0</v>
      </c>
      <c r="J346" s="213">
        <v>1</v>
      </c>
      <c r="K346" s="213">
        <v>0</v>
      </c>
      <c r="L346" s="213">
        <v>0</v>
      </c>
      <c r="M346" s="213">
        <v>0</v>
      </c>
      <c r="N346" s="213">
        <v>0</v>
      </c>
      <c r="O346" s="213">
        <v>0</v>
      </c>
      <c r="P346" s="213">
        <v>0</v>
      </c>
      <c r="Q346" s="213">
        <v>0</v>
      </c>
      <c r="R346" s="213">
        <v>1</v>
      </c>
      <c r="S346" s="213">
        <v>0</v>
      </c>
      <c r="T346" s="213">
        <v>0</v>
      </c>
      <c r="U346" s="213">
        <v>0</v>
      </c>
      <c r="V346" s="214">
        <v>0</v>
      </c>
      <c r="X346" s="369" t="s">
        <v>2190</v>
      </c>
      <c r="Y346" s="374" t="s">
        <v>1173</v>
      </c>
      <c r="Z346" s="375">
        <v>0</v>
      </c>
      <c r="AA346" s="376">
        <v>0</v>
      </c>
      <c r="AB346" s="376">
        <v>0</v>
      </c>
      <c r="AC346" s="376">
        <v>0</v>
      </c>
      <c r="AD346" s="376">
        <v>0</v>
      </c>
      <c r="AE346" s="376">
        <v>0</v>
      </c>
      <c r="AF346" s="376">
        <v>0</v>
      </c>
      <c r="AG346" s="376">
        <v>0</v>
      </c>
      <c r="AH346" s="376">
        <v>0</v>
      </c>
      <c r="AI346" s="377">
        <v>0</v>
      </c>
    </row>
    <row r="347" spans="1:162" x14ac:dyDescent="0.25">
      <c r="A347" s="198" t="s">
        <v>1005</v>
      </c>
      <c r="B347" s="229" t="s">
        <v>772</v>
      </c>
      <c r="C347" s="237">
        <v>0</v>
      </c>
      <c r="D347" s="213">
        <v>0</v>
      </c>
      <c r="E347" s="213">
        <v>0</v>
      </c>
      <c r="F347" s="213">
        <v>0</v>
      </c>
      <c r="G347" s="213">
        <v>0</v>
      </c>
      <c r="H347" s="213">
        <v>0</v>
      </c>
      <c r="I347" s="213">
        <v>0</v>
      </c>
      <c r="J347" s="213">
        <v>0</v>
      </c>
      <c r="K347" s="213">
        <v>0</v>
      </c>
      <c r="L347" s="213">
        <v>0</v>
      </c>
      <c r="M347" s="213">
        <v>0</v>
      </c>
      <c r="N347" s="213">
        <v>0</v>
      </c>
      <c r="O347" s="213">
        <v>0</v>
      </c>
      <c r="P347" s="213">
        <v>0</v>
      </c>
      <c r="Q347" s="213">
        <v>0</v>
      </c>
      <c r="R347" s="213">
        <v>0</v>
      </c>
      <c r="S347" s="213">
        <v>0</v>
      </c>
      <c r="T347" s="213">
        <v>0</v>
      </c>
      <c r="U347" s="213">
        <v>0</v>
      </c>
      <c r="V347" s="214">
        <v>0</v>
      </c>
      <c r="X347" s="369" t="s">
        <v>2191</v>
      </c>
      <c r="Y347" s="374" t="s">
        <v>1175</v>
      </c>
      <c r="Z347" s="375">
        <v>0</v>
      </c>
      <c r="AA347" s="376">
        <v>0</v>
      </c>
      <c r="AB347" s="376">
        <v>0</v>
      </c>
      <c r="AC347" s="376">
        <v>0</v>
      </c>
      <c r="AD347" s="376">
        <v>0</v>
      </c>
      <c r="AE347" s="376">
        <v>0</v>
      </c>
      <c r="AF347" s="376">
        <v>0</v>
      </c>
      <c r="AG347" s="376">
        <v>0</v>
      </c>
      <c r="AH347" s="376">
        <v>0</v>
      </c>
      <c r="AI347" s="377">
        <v>0</v>
      </c>
    </row>
    <row r="348" spans="1:162" x14ac:dyDescent="0.25">
      <c r="A348" s="198" t="s">
        <v>2190</v>
      </c>
      <c r="B348" s="229" t="s">
        <v>1173</v>
      </c>
      <c r="C348" s="237">
        <v>0</v>
      </c>
      <c r="D348" s="213">
        <v>0</v>
      </c>
      <c r="E348" s="213">
        <v>0</v>
      </c>
      <c r="F348" s="213">
        <v>0</v>
      </c>
      <c r="G348" s="213">
        <v>0</v>
      </c>
      <c r="H348" s="213">
        <v>0</v>
      </c>
      <c r="I348" s="213">
        <v>0</v>
      </c>
      <c r="J348" s="213">
        <v>0</v>
      </c>
      <c r="K348" s="213">
        <v>0</v>
      </c>
      <c r="L348" s="213">
        <v>0</v>
      </c>
      <c r="M348" s="213">
        <v>0</v>
      </c>
      <c r="N348" s="213">
        <v>0</v>
      </c>
      <c r="O348" s="213">
        <v>0</v>
      </c>
      <c r="P348" s="213">
        <v>0</v>
      </c>
      <c r="Q348" s="213">
        <v>0</v>
      </c>
      <c r="R348" s="213">
        <v>0</v>
      </c>
      <c r="S348" s="213">
        <v>0</v>
      </c>
      <c r="T348" s="213">
        <v>0</v>
      </c>
      <c r="U348" s="213">
        <v>0</v>
      </c>
      <c r="V348" s="214">
        <v>0</v>
      </c>
      <c r="X348" s="369" t="s">
        <v>2192</v>
      </c>
      <c r="Y348" s="379" t="s">
        <v>1177</v>
      </c>
      <c r="Z348" s="380">
        <v>0</v>
      </c>
      <c r="AA348" s="381">
        <v>0</v>
      </c>
      <c r="AB348" s="381">
        <v>0</v>
      </c>
      <c r="AC348" s="381">
        <v>0</v>
      </c>
      <c r="AD348" s="381">
        <v>0</v>
      </c>
      <c r="AE348" s="381">
        <v>0</v>
      </c>
      <c r="AF348" s="381">
        <v>0</v>
      </c>
      <c r="AG348" s="381">
        <v>0</v>
      </c>
      <c r="AH348" s="381">
        <v>0</v>
      </c>
      <c r="AI348" s="382">
        <v>0</v>
      </c>
    </row>
    <row r="349" spans="1:162" x14ac:dyDescent="0.25">
      <c r="A349" s="198" t="s">
        <v>2191</v>
      </c>
      <c r="B349" s="378" t="s">
        <v>1175</v>
      </c>
      <c r="C349" s="235">
        <v>0</v>
      </c>
      <c r="D349" s="206">
        <v>0</v>
      </c>
      <c r="E349" s="206">
        <v>0</v>
      </c>
      <c r="F349" s="206">
        <v>0</v>
      </c>
      <c r="G349" s="206">
        <v>0</v>
      </c>
      <c r="H349" s="206">
        <v>0</v>
      </c>
      <c r="I349" s="206">
        <v>0</v>
      </c>
      <c r="J349" s="206">
        <v>0</v>
      </c>
      <c r="K349" s="206">
        <v>0</v>
      </c>
      <c r="L349" s="206">
        <v>0</v>
      </c>
      <c r="M349" s="206">
        <v>0</v>
      </c>
      <c r="N349" s="206">
        <v>0</v>
      </c>
      <c r="O349" s="206">
        <v>0</v>
      </c>
      <c r="P349" s="206">
        <v>0</v>
      </c>
      <c r="Q349" s="206">
        <v>0</v>
      </c>
      <c r="R349" s="206">
        <v>0</v>
      </c>
      <c r="S349" s="206">
        <v>0</v>
      </c>
      <c r="T349" s="206">
        <v>0</v>
      </c>
      <c r="U349" s="206">
        <v>0</v>
      </c>
      <c r="V349" s="207">
        <v>0</v>
      </c>
    </row>
    <row r="350" spans="1:162" x14ac:dyDescent="0.25">
      <c r="A350" s="198" t="s">
        <v>2192</v>
      </c>
      <c r="B350" s="383" t="s">
        <v>1177</v>
      </c>
      <c r="C350" s="237">
        <v>0</v>
      </c>
      <c r="D350" s="213">
        <v>0</v>
      </c>
      <c r="E350" s="213">
        <v>0</v>
      </c>
      <c r="F350" s="213">
        <v>0</v>
      </c>
      <c r="G350" s="213">
        <v>0</v>
      </c>
      <c r="H350" s="213">
        <v>0</v>
      </c>
      <c r="I350" s="213">
        <v>0</v>
      </c>
      <c r="J350" s="213">
        <v>0</v>
      </c>
      <c r="K350" s="213">
        <v>0</v>
      </c>
      <c r="L350" s="213">
        <v>0</v>
      </c>
      <c r="M350" s="213">
        <v>0</v>
      </c>
      <c r="N350" s="213">
        <v>0</v>
      </c>
      <c r="O350" s="213">
        <v>0</v>
      </c>
      <c r="P350" s="213">
        <v>0</v>
      </c>
      <c r="Q350" s="213">
        <v>0</v>
      </c>
      <c r="R350" s="213">
        <v>0</v>
      </c>
      <c r="S350" s="213">
        <v>0</v>
      </c>
      <c r="T350" s="213">
        <v>0</v>
      </c>
      <c r="U350" s="213">
        <v>0</v>
      </c>
      <c r="V350" s="214">
        <v>0</v>
      </c>
      <c r="AM350" s="554"/>
      <c r="AN350" s="552"/>
      <c r="AO350" s="552"/>
      <c r="AP350" s="552"/>
      <c r="AQ350" s="552"/>
      <c r="AR350" s="552"/>
      <c r="AS350" s="552"/>
      <c r="AT350" s="552"/>
      <c r="AU350" s="552"/>
      <c r="AV350" s="552"/>
      <c r="AW350" s="552"/>
      <c r="AX350" s="552"/>
      <c r="AY350" s="552"/>
      <c r="AZ350" s="552"/>
      <c r="BA350" s="552"/>
      <c r="BB350" s="552"/>
      <c r="BC350" s="552"/>
      <c r="BD350" s="552"/>
      <c r="BE350" s="552"/>
      <c r="BF350" s="552"/>
      <c r="BG350" s="552"/>
      <c r="BH350" s="552"/>
      <c r="BI350" s="552"/>
      <c r="BJ350" s="552"/>
      <c r="BK350" s="552"/>
      <c r="BL350" s="552"/>
      <c r="BM350" s="552"/>
      <c r="BN350" s="552"/>
      <c r="BO350" s="552"/>
      <c r="BP350" s="552"/>
      <c r="BQ350" s="552"/>
      <c r="BR350" s="552"/>
      <c r="BS350" s="552"/>
      <c r="BT350" s="552"/>
      <c r="BU350" s="552"/>
      <c r="BV350" s="552"/>
      <c r="BW350" s="552"/>
      <c r="BX350" s="552"/>
      <c r="BY350" s="552"/>
      <c r="BZ350" s="552"/>
      <c r="CA350" s="552"/>
      <c r="CB350" s="552"/>
      <c r="CC350" s="552"/>
      <c r="CD350" s="552"/>
      <c r="CE350" s="552"/>
      <c r="CF350" s="552"/>
      <c r="CG350" s="552"/>
      <c r="CH350" s="552"/>
      <c r="CI350" s="552"/>
      <c r="CJ350" s="552"/>
      <c r="CK350" s="552"/>
      <c r="CL350" s="552"/>
      <c r="CM350" s="552"/>
      <c r="CN350" s="552"/>
      <c r="CO350" s="552"/>
      <c r="CP350" s="552"/>
      <c r="CQ350" s="552"/>
      <c r="CR350" s="552"/>
      <c r="CS350" s="552"/>
      <c r="CT350" s="552"/>
      <c r="CU350" s="552"/>
      <c r="CV350" s="552"/>
      <c r="CW350" s="552"/>
      <c r="CX350" s="552"/>
      <c r="CY350" s="552"/>
      <c r="CZ350" s="552"/>
      <c r="DA350" s="552"/>
      <c r="DB350" s="552"/>
      <c r="DC350" s="552"/>
      <c r="DD350" s="552"/>
      <c r="DE350" s="552"/>
      <c r="DF350" s="552"/>
      <c r="DG350" s="552"/>
      <c r="DH350" s="552"/>
      <c r="DI350" s="552"/>
      <c r="DJ350" s="552"/>
      <c r="DK350" s="552"/>
      <c r="DL350" s="552"/>
      <c r="DM350" s="552"/>
      <c r="DN350" s="552"/>
      <c r="DO350" s="552"/>
      <c r="DP350" s="552"/>
      <c r="DQ350" s="552"/>
      <c r="DR350" s="552"/>
      <c r="DS350" s="552"/>
      <c r="DT350" s="552"/>
      <c r="DU350" s="552"/>
      <c r="DV350" s="552"/>
      <c r="DW350" s="552"/>
      <c r="DX350" s="552"/>
      <c r="DY350" s="552"/>
      <c r="DZ350" s="552"/>
      <c r="EA350" s="552"/>
      <c r="EB350" s="552"/>
      <c r="EC350" s="552"/>
      <c r="ED350" s="552"/>
      <c r="EE350" s="552"/>
      <c r="EF350" s="552"/>
      <c r="EG350" s="552"/>
      <c r="EH350" s="552"/>
      <c r="EI350" s="552"/>
      <c r="EJ350" s="552"/>
      <c r="EK350" s="552"/>
      <c r="EL350" s="552"/>
      <c r="EM350" s="552"/>
      <c r="EN350" s="552"/>
      <c r="EO350" s="552"/>
      <c r="EP350" s="552"/>
      <c r="EQ350" s="552"/>
      <c r="ER350" s="552"/>
      <c r="ES350" s="552"/>
      <c r="ET350" s="552"/>
      <c r="EU350" s="552"/>
      <c r="EV350" s="552"/>
      <c r="EW350" s="552"/>
      <c r="EX350" s="552"/>
      <c r="EY350" s="552"/>
      <c r="EZ350" s="552"/>
      <c r="FA350" s="552"/>
      <c r="FB350" s="552"/>
      <c r="FC350" s="552"/>
      <c r="FD350" s="552"/>
      <c r="FE350" s="552"/>
    </row>
    <row r="351" spans="1:162" x14ac:dyDescent="0.25">
      <c r="A351" t="s">
        <v>3444</v>
      </c>
      <c r="B351" t="s">
        <v>3407</v>
      </c>
      <c r="C351">
        <v>0</v>
      </c>
      <c r="D351">
        <v>8</v>
      </c>
      <c r="E351">
        <v>10</v>
      </c>
      <c r="F351">
        <v>1</v>
      </c>
      <c r="G351">
        <v>0</v>
      </c>
      <c r="H351">
        <v>6</v>
      </c>
      <c r="I351">
        <v>8</v>
      </c>
      <c r="J351">
        <v>10</v>
      </c>
      <c r="K351">
        <v>5</v>
      </c>
      <c r="L351">
        <v>7</v>
      </c>
      <c r="M351">
        <v>3</v>
      </c>
      <c r="N351">
        <v>0</v>
      </c>
      <c r="O351">
        <v>2</v>
      </c>
      <c r="P351">
        <v>7</v>
      </c>
      <c r="Q351">
        <v>0</v>
      </c>
      <c r="R351">
        <v>1</v>
      </c>
      <c r="S351">
        <v>0</v>
      </c>
      <c r="T351">
        <v>6</v>
      </c>
      <c r="U351">
        <v>6</v>
      </c>
      <c r="V351">
        <v>6</v>
      </c>
      <c r="AM351" s="555"/>
      <c r="AN351" s="553"/>
      <c r="AO351" s="553"/>
      <c r="AP351" s="553"/>
      <c r="AQ351" s="553"/>
      <c r="AR351" s="553"/>
      <c r="AS351" s="553"/>
      <c r="AT351" s="553"/>
      <c r="AU351" s="553"/>
      <c r="AV351" s="553"/>
      <c r="AW351" s="553"/>
      <c r="AX351" s="553"/>
      <c r="AY351" s="553"/>
      <c r="AZ351" s="553"/>
      <c r="BA351" s="553"/>
      <c r="BB351" s="553"/>
      <c r="BC351" s="553"/>
      <c r="BD351" s="553"/>
      <c r="BE351" s="553"/>
      <c r="BF351" s="553"/>
      <c r="BG351" s="553"/>
      <c r="BH351" s="553"/>
      <c r="BI351" s="553"/>
      <c r="BJ351" s="553"/>
      <c r="BK351" s="553"/>
      <c r="BL351" s="553"/>
      <c r="BM351" s="553"/>
      <c r="BN351" s="553"/>
      <c r="BO351" s="553"/>
      <c r="BP351" s="553"/>
      <c r="BQ351" s="553"/>
      <c r="BR351" s="553"/>
      <c r="BS351" s="553"/>
      <c r="BT351" s="553"/>
      <c r="BU351" s="553"/>
      <c r="BV351" s="553"/>
      <c r="BW351" s="553"/>
      <c r="BX351" s="553"/>
      <c r="BY351" s="553"/>
      <c r="BZ351" s="553"/>
      <c r="CA351" s="553"/>
      <c r="CB351" s="553"/>
      <c r="CC351" s="553"/>
      <c r="CD351" s="553"/>
      <c r="CE351" s="553"/>
      <c r="CF351" s="553"/>
      <c r="CG351" s="553"/>
      <c r="CH351" s="553"/>
      <c r="CI351" s="553"/>
      <c r="CJ351" s="553"/>
      <c r="CK351" s="553"/>
      <c r="CL351" s="553"/>
      <c r="CM351" s="553"/>
      <c r="CN351" s="553"/>
      <c r="CO351" s="553"/>
      <c r="CP351" s="553"/>
      <c r="CQ351" s="553"/>
      <c r="CR351" s="553"/>
      <c r="CS351" s="553"/>
      <c r="CT351" s="553"/>
      <c r="CU351" s="553"/>
      <c r="CV351" s="553"/>
      <c r="CW351" s="553"/>
      <c r="CX351" s="553"/>
      <c r="CY351" s="553"/>
      <c r="CZ351" s="553"/>
      <c r="DA351" s="553"/>
      <c r="DB351" s="553"/>
      <c r="DC351" s="553"/>
      <c r="DD351" s="553"/>
      <c r="DE351" s="553"/>
      <c r="DF351" s="553"/>
      <c r="DG351" s="553"/>
      <c r="DH351" s="553"/>
      <c r="DI351" s="553"/>
      <c r="DJ351" s="553"/>
      <c r="DK351" s="553"/>
      <c r="DL351" s="553"/>
      <c r="DM351" s="553"/>
      <c r="DN351" s="553"/>
      <c r="DO351" s="553"/>
      <c r="DP351" s="553"/>
      <c r="DQ351" s="553"/>
      <c r="DR351" s="553"/>
      <c r="DS351" s="553"/>
      <c r="DT351" s="553"/>
      <c r="DU351" s="553"/>
      <c r="DV351" s="553"/>
      <c r="DW351" s="553"/>
      <c r="DX351" s="553"/>
      <c r="DY351" s="553"/>
      <c r="DZ351" s="553"/>
      <c r="EA351" s="553"/>
      <c r="EB351" s="553"/>
      <c r="EC351" s="553"/>
      <c r="ED351" s="553"/>
      <c r="EE351" s="553"/>
      <c r="EF351" s="553"/>
      <c r="EG351" s="553"/>
      <c r="EH351" s="553"/>
      <c r="EI351" s="553"/>
      <c r="EJ351" s="553"/>
      <c r="EK351" s="553"/>
      <c r="EL351" s="553"/>
      <c r="EM351" s="553"/>
      <c r="EN351" s="553"/>
      <c r="EO351" s="553"/>
      <c r="EP351" s="553"/>
      <c r="EQ351" s="553"/>
      <c r="ER351" s="553"/>
      <c r="ES351" s="553"/>
      <c r="ET351" s="553"/>
      <c r="EU351" s="553"/>
      <c r="EV351" s="553"/>
      <c r="EW351" s="553"/>
      <c r="EX351" s="553"/>
      <c r="EY351" s="553"/>
      <c r="EZ351" s="553"/>
      <c r="FA351" s="553"/>
      <c r="FB351" s="553"/>
      <c r="FC351" s="553"/>
      <c r="FD351" s="553"/>
      <c r="FE351" s="553"/>
    </row>
    <row r="352" spans="1:162" x14ac:dyDescent="0.25">
      <c r="A352" t="s">
        <v>3445</v>
      </c>
      <c r="B352" t="s">
        <v>3409</v>
      </c>
      <c r="C352">
        <v>0</v>
      </c>
      <c r="D352">
        <v>10</v>
      </c>
      <c r="E352">
        <v>7</v>
      </c>
      <c r="F352">
        <v>0</v>
      </c>
      <c r="G352">
        <v>6</v>
      </c>
      <c r="H352">
        <v>1</v>
      </c>
      <c r="I352">
        <v>10</v>
      </c>
      <c r="J352">
        <v>7</v>
      </c>
      <c r="K352">
        <v>7</v>
      </c>
      <c r="L352">
        <v>3</v>
      </c>
      <c r="M352">
        <v>0</v>
      </c>
      <c r="N352">
        <v>1</v>
      </c>
      <c r="O352">
        <v>7</v>
      </c>
      <c r="P352">
        <v>4</v>
      </c>
      <c r="Q352">
        <v>0</v>
      </c>
      <c r="R352">
        <v>1</v>
      </c>
      <c r="S352">
        <v>0</v>
      </c>
      <c r="T352">
        <v>6</v>
      </c>
      <c r="U352">
        <v>6</v>
      </c>
      <c r="V352">
        <v>7</v>
      </c>
    </row>
    <row r="353" spans="1:208" x14ac:dyDescent="0.25">
      <c r="A353" t="s">
        <v>3446</v>
      </c>
      <c r="B353" t="s">
        <v>3411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63" spans="1:208" s="390" customFormat="1" x14ac:dyDescent="0.25">
      <c r="A363" s="262"/>
      <c r="B363" s="262"/>
      <c r="C363" s="262"/>
      <c r="D363" s="262"/>
      <c r="E363" s="262"/>
      <c r="F363" s="262"/>
      <c r="G363" s="262"/>
      <c r="H363" s="262"/>
      <c r="I363" s="262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  <c r="AC363" s="262"/>
      <c r="AD363" s="262"/>
      <c r="AE363" s="262"/>
      <c r="AF363" s="262"/>
      <c r="AG363" s="262"/>
      <c r="AH363" s="262"/>
      <c r="AI363" s="262"/>
      <c r="AJ363" s="262"/>
      <c r="AK363" s="262"/>
      <c r="AL363" s="389"/>
      <c r="AM363" s="6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 s="35"/>
      <c r="FJ363" s="1274"/>
      <c r="FK363" s="1274"/>
      <c r="FL363" s="1274"/>
      <c r="FN363" s="35"/>
      <c r="FO363" s="35"/>
      <c r="FP363" s="35"/>
      <c r="FQ363" s="35"/>
      <c r="FR363" s="35"/>
      <c r="FS363" s="35"/>
      <c r="FV363" s="35"/>
      <c r="FW363" s="35"/>
      <c r="FZ363" s="1279"/>
      <c r="GA363" s="1279"/>
      <c r="GB363" s="35"/>
      <c r="GC363" s="35"/>
      <c r="GD363" s="35"/>
      <c r="GE363" s="35"/>
      <c r="GF363" s="35"/>
      <c r="GG363" s="35"/>
      <c r="GH363" s="35"/>
      <c r="GI363" s="35"/>
      <c r="GJ363" s="35"/>
      <c r="GK363" s="35"/>
      <c r="GL363" s="35"/>
      <c r="GM363" s="35"/>
      <c r="GN363" s="35"/>
      <c r="GO363" s="35"/>
      <c r="GP363" s="35"/>
      <c r="GQ363" s="35"/>
      <c r="GR363" s="35"/>
      <c r="GS363" s="35"/>
      <c r="GT363" s="35"/>
      <c r="GU363" s="35"/>
      <c r="GV363" s="35"/>
      <c r="GW363" s="35"/>
      <c r="GX363" s="35"/>
      <c r="GY363" s="35"/>
      <c r="GZ363" s="35"/>
    </row>
    <row r="364" spans="1:208" x14ac:dyDescent="0.25">
      <c r="A364" s="253" t="s">
        <v>2943</v>
      </c>
      <c r="B364" s="254" t="s">
        <v>2552</v>
      </c>
      <c r="C364" s="255" t="s">
        <v>3773</v>
      </c>
      <c r="D364" s="256" t="s">
        <v>2618</v>
      </c>
      <c r="E364" s="256" t="s">
        <v>3774</v>
      </c>
      <c r="F364" s="256" t="s">
        <v>2618</v>
      </c>
      <c r="G364" s="256" t="s">
        <v>3775</v>
      </c>
      <c r="H364" s="256" t="s">
        <v>2618</v>
      </c>
      <c r="I364" s="256" t="s">
        <v>3782</v>
      </c>
      <c r="J364" s="256" t="s">
        <v>2618</v>
      </c>
      <c r="K364" s="256" t="s">
        <v>3788</v>
      </c>
      <c r="L364" s="256" t="s">
        <v>2618</v>
      </c>
      <c r="M364" s="256" t="s">
        <v>3789</v>
      </c>
      <c r="N364" s="256" t="s">
        <v>2618</v>
      </c>
      <c r="O364" s="256" t="s">
        <v>3790</v>
      </c>
      <c r="P364" s="256" t="s">
        <v>2618</v>
      </c>
      <c r="Q364" s="256" t="s">
        <v>3791</v>
      </c>
      <c r="R364" s="256" t="s">
        <v>2618</v>
      </c>
      <c r="S364" s="256" t="s">
        <v>3792</v>
      </c>
      <c r="T364" s="256" t="s">
        <v>2618</v>
      </c>
      <c r="U364" s="256" t="s">
        <v>3793</v>
      </c>
      <c r="V364" s="257" t="s">
        <v>2618</v>
      </c>
      <c r="X364" s="258"/>
      <c r="Y364" s="188" t="s">
        <v>2550</v>
      </c>
      <c r="Z364" s="259" t="s">
        <v>2619</v>
      </c>
      <c r="AA364" s="260" t="s">
        <v>2620</v>
      </c>
      <c r="AB364" s="260" t="s">
        <v>2621</v>
      </c>
      <c r="AC364" s="260" t="s">
        <v>2622</v>
      </c>
      <c r="AD364" s="260" t="s">
        <v>2623</v>
      </c>
      <c r="AE364" s="260" t="s">
        <v>2624</v>
      </c>
      <c r="AF364" s="260" t="s">
        <v>2625</v>
      </c>
      <c r="AG364" s="260" t="s">
        <v>2619</v>
      </c>
      <c r="AH364" s="260" t="s">
        <v>2620</v>
      </c>
      <c r="AI364" s="261" t="s">
        <v>2621</v>
      </c>
      <c r="FN364" s="390"/>
      <c r="FO364" s="390"/>
      <c r="FP364" s="390"/>
      <c r="FQ364" s="390"/>
      <c r="FR364" s="390"/>
      <c r="FS364" s="390"/>
      <c r="FV364" s="390"/>
      <c r="FW364" s="390"/>
      <c r="FZ364" s="1280"/>
      <c r="GA364" s="1280"/>
      <c r="GB364" s="390"/>
      <c r="GC364" s="390"/>
      <c r="GD364" s="390"/>
      <c r="GE364" s="390"/>
      <c r="GF364" s="390"/>
      <c r="GG364" s="390"/>
      <c r="GH364" s="390"/>
      <c r="GI364" s="390"/>
      <c r="GJ364" s="390"/>
      <c r="GK364" s="390"/>
      <c r="GL364" s="390"/>
      <c r="GM364" s="390"/>
      <c r="GN364" s="390"/>
      <c r="GV364" s="390"/>
      <c r="GW364" s="390"/>
      <c r="GX364" s="390"/>
      <c r="GY364" s="390"/>
      <c r="GZ364" s="390"/>
    </row>
    <row r="365" spans="1:208" x14ac:dyDescent="0.25">
      <c r="A365" s="198" t="s">
        <v>2945</v>
      </c>
      <c r="B365" s="220" t="s">
        <v>2538</v>
      </c>
      <c r="C365" s="124" t="s">
        <v>2521</v>
      </c>
      <c r="D365" s="124" t="s">
        <v>2522</v>
      </c>
      <c r="E365" s="124" t="s">
        <v>2521</v>
      </c>
      <c r="F365" s="124" t="s">
        <v>2522</v>
      </c>
      <c r="G365" s="124" t="s">
        <v>2521</v>
      </c>
      <c r="H365" s="124" t="s">
        <v>2522</v>
      </c>
      <c r="I365" s="124" t="s">
        <v>2521</v>
      </c>
      <c r="J365" s="124" t="s">
        <v>2522</v>
      </c>
      <c r="K365" s="124" t="s">
        <v>2521</v>
      </c>
      <c r="L365" s="124" t="s">
        <v>2522</v>
      </c>
      <c r="M365" s="124" t="s">
        <v>2521</v>
      </c>
      <c r="N365" s="124" t="s">
        <v>2522</v>
      </c>
      <c r="O365" s="124" t="s">
        <v>2521</v>
      </c>
      <c r="P365" s="124" t="s">
        <v>2522</v>
      </c>
      <c r="Q365" s="124" t="s">
        <v>2521</v>
      </c>
      <c r="R365" s="124" t="s">
        <v>2522</v>
      </c>
      <c r="S365" s="124" t="s">
        <v>2521</v>
      </c>
      <c r="T365" s="124" t="s">
        <v>2522</v>
      </c>
      <c r="U365" s="124" t="s">
        <v>2521</v>
      </c>
      <c r="V365" s="252" t="s">
        <v>2522</v>
      </c>
      <c r="X365" s="197"/>
      <c r="Y365" s="188" t="s">
        <v>2538</v>
      </c>
      <c r="Z365" s="94" t="s">
        <v>3776</v>
      </c>
      <c r="AA365" s="95" t="s">
        <v>3777</v>
      </c>
      <c r="AB365" s="95" t="s">
        <v>3778</v>
      </c>
      <c r="AC365" s="95" t="s">
        <v>3783</v>
      </c>
      <c r="AD365" s="95" t="s">
        <v>3794</v>
      </c>
      <c r="AE365" s="95" t="s">
        <v>3795</v>
      </c>
      <c r="AF365" s="95" t="s">
        <v>3796</v>
      </c>
      <c r="AG365" s="95" t="s">
        <v>3797</v>
      </c>
      <c r="AH365" s="95" t="s">
        <v>3798</v>
      </c>
      <c r="AI365" s="96" t="s">
        <v>3799</v>
      </c>
      <c r="GO365" s="390"/>
      <c r="GP365" s="390"/>
      <c r="GQ365" s="390"/>
      <c r="GR365" s="390"/>
      <c r="GS365" s="390"/>
      <c r="GT365" s="390"/>
      <c r="GU365" s="390"/>
    </row>
    <row r="366" spans="1:208" x14ac:dyDescent="0.25">
      <c r="A366" s="198" t="s">
        <v>2947</v>
      </c>
      <c r="B366" s="221" t="s">
        <v>2553</v>
      </c>
      <c r="C366" s="118">
        <v>43682.375</v>
      </c>
      <c r="D366" s="189">
        <v>43682.875</v>
      </c>
      <c r="E366" s="190">
        <v>43683.375</v>
      </c>
      <c r="F366" s="189">
        <v>43683.875</v>
      </c>
      <c r="G366" s="190">
        <v>43684.375</v>
      </c>
      <c r="H366" s="189">
        <v>43684.875</v>
      </c>
      <c r="I366" s="191">
        <v>43685.375</v>
      </c>
      <c r="J366" s="189">
        <v>43685.875</v>
      </c>
      <c r="K366" s="190">
        <v>43686.375</v>
      </c>
      <c r="L366" s="189">
        <v>43686.875</v>
      </c>
      <c r="M366" s="190">
        <v>43687.375</v>
      </c>
      <c r="N366" s="189">
        <v>43687.875</v>
      </c>
      <c r="O366" s="191">
        <v>43688.375</v>
      </c>
      <c r="P366" s="189">
        <v>43688.875</v>
      </c>
      <c r="Q366" s="190">
        <v>43689.375</v>
      </c>
      <c r="R366" s="189">
        <v>43689.875</v>
      </c>
      <c r="S366" s="190">
        <v>43690.375</v>
      </c>
      <c r="T366" s="189">
        <v>43690.875</v>
      </c>
      <c r="U366" s="190">
        <v>43691.375</v>
      </c>
      <c r="V366" s="192">
        <v>43691.875</v>
      </c>
      <c r="X366" s="198" t="s">
        <v>2942</v>
      </c>
      <c r="Y366" s="215"/>
      <c r="Z366" s="116">
        <v>43682.875</v>
      </c>
      <c r="AA366" s="99">
        <v>43683.875</v>
      </c>
      <c r="AB366" s="99">
        <v>43684.875</v>
      </c>
      <c r="AC366" s="99">
        <v>43685.875</v>
      </c>
      <c r="AD366" s="99">
        <v>43686.875</v>
      </c>
      <c r="AE366" s="99">
        <v>43687.875</v>
      </c>
      <c r="AF366" s="99">
        <v>43688.875</v>
      </c>
      <c r="AG366" s="99">
        <v>43689.875</v>
      </c>
      <c r="AH366" s="99">
        <v>43690.875</v>
      </c>
      <c r="AI366" s="99">
        <v>43691.875</v>
      </c>
    </row>
    <row r="367" spans="1:208" x14ac:dyDescent="0.25">
      <c r="A367" s="198" t="s">
        <v>2949</v>
      </c>
      <c r="B367" s="222" t="s">
        <v>2545</v>
      </c>
      <c r="C367" s="230" t="e">
        <v>#N/A</v>
      </c>
      <c r="D367" s="199">
        <v>15.9</v>
      </c>
      <c r="E367" s="199" t="e">
        <v>#N/A</v>
      </c>
      <c r="F367" s="199">
        <v>21</v>
      </c>
      <c r="G367" s="199" t="e">
        <v>#N/A</v>
      </c>
      <c r="H367" s="199">
        <v>21.2</v>
      </c>
      <c r="I367" s="199" t="e">
        <v>#N/A</v>
      </c>
      <c r="J367" s="199">
        <v>18.2</v>
      </c>
      <c r="K367" s="199" t="e">
        <v>#N/A</v>
      </c>
      <c r="L367" s="199">
        <v>17.100000000000001</v>
      </c>
      <c r="M367" s="199" t="e">
        <v>#N/A</v>
      </c>
      <c r="N367" s="199">
        <v>22.1</v>
      </c>
      <c r="O367" s="199" t="e">
        <v>#N/A</v>
      </c>
      <c r="P367" s="199">
        <v>21.8</v>
      </c>
      <c r="Q367" s="199" t="e">
        <v>#N/A</v>
      </c>
      <c r="R367" s="199">
        <v>22.8</v>
      </c>
      <c r="S367" s="199" t="e">
        <v>#N/A</v>
      </c>
      <c r="T367" s="199">
        <v>19.3</v>
      </c>
      <c r="U367" s="199" t="e">
        <v>#N/A</v>
      </c>
      <c r="V367" s="104">
        <v>17.8</v>
      </c>
      <c r="X367" s="198" t="s">
        <v>2944</v>
      </c>
      <c r="Y367" s="100" t="s">
        <v>2545</v>
      </c>
      <c r="Z367" s="120">
        <v>15.9</v>
      </c>
      <c r="AA367" s="120">
        <v>21</v>
      </c>
      <c r="AB367" s="120">
        <v>21.2</v>
      </c>
      <c r="AC367" s="120">
        <v>18.2</v>
      </c>
      <c r="AD367" s="120">
        <v>17.100000000000001</v>
      </c>
      <c r="AE367" s="120">
        <v>22.1</v>
      </c>
      <c r="AF367" s="120">
        <v>21.8</v>
      </c>
      <c r="AG367" s="120">
        <v>22.8</v>
      </c>
      <c r="AH367" s="120">
        <v>19.3</v>
      </c>
      <c r="AI367" s="120">
        <v>17.8</v>
      </c>
    </row>
    <row r="368" spans="1:208" x14ac:dyDescent="0.25">
      <c r="A368" s="198" t="s">
        <v>2950</v>
      </c>
      <c r="B368" s="223" t="s">
        <v>2546</v>
      </c>
      <c r="C368" s="103">
        <v>7.1</v>
      </c>
      <c r="D368" s="200" t="e">
        <v>#N/A</v>
      </c>
      <c r="E368" s="200">
        <v>7.2</v>
      </c>
      <c r="F368" s="200" t="e">
        <v>#N/A</v>
      </c>
      <c r="G368" s="200">
        <v>11.7</v>
      </c>
      <c r="H368" s="200" t="e">
        <v>#N/A</v>
      </c>
      <c r="I368" s="200">
        <v>14.2</v>
      </c>
      <c r="J368" s="200" t="e">
        <v>#N/A</v>
      </c>
      <c r="K368" s="200">
        <v>13.4</v>
      </c>
      <c r="L368" s="200" t="e">
        <v>#N/A</v>
      </c>
      <c r="M368" s="200">
        <v>9.6999999999999993</v>
      </c>
      <c r="N368" s="200" t="e">
        <v>#N/A</v>
      </c>
      <c r="O368" s="200">
        <v>14.9</v>
      </c>
      <c r="P368" s="200" t="e">
        <v>#N/A</v>
      </c>
      <c r="Q368" s="200">
        <v>11.6</v>
      </c>
      <c r="R368" s="200" t="e">
        <v>#N/A</v>
      </c>
      <c r="S368" s="200">
        <v>12.1</v>
      </c>
      <c r="T368" s="200" t="e">
        <v>#N/A</v>
      </c>
      <c r="U368" s="200">
        <v>10.3</v>
      </c>
      <c r="V368" s="216" t="e">
        <v>#N/A</v>
      </c>
      <c r="X368" s="198" t="s">
        <v>2946</v>
      </c>
      <c r="Y368" s="101" t="s">
        <v>2546</v>
      </c>
      <c r="Z368" s="97">
        <v>7.1</v>
      </c>
      <c r="AA368" s="97">
        <v>7.2</v>
      </c>
      <c r="AB368" s="97">
        <v>11.7</v>
      </c>
      <c r="AC368" s="97">
        <v>14.2</v>
      </c>
      <c r="AD368" s="97">
        <v>11.6</v>
      </c>
      <c r="AE368" s="97">
        <v>9.6999999999999993</v>
      </c>
      <c r="AF368" s="97">
        <v>14.9</v>
      </c>
      <c r="AG368" s="97">
        <v>11.6</v>
      </c>
      <c r="AH368" s="97">
        <v>12.1</v>
      </c>
      <c r="AI368" s="97">
        <v>10.3</v>
      </c>
    </row>
    <row r="369" spans="1:162" x14ac:dyDescent="0.25">
      <c r="A369" s="198" t="s">
        <v>2952</v>
      </c>
      <c r="B369" s="224" t="s">
        <v>2547</v>
      </c>
      <c r="C369" s="108" t="e">
        <v>#N/A</v>
      </c>
      <c r="D369" s="201">
        <v>22.9</v>
      </c>
      <c r="E369" s="201" t="e">
        <v>#N/A</v>
      </c>
      <c r="F369" s="201">
        <v>36</v>
      </c>
      <c r="G369" s="201" t="e">
        <v>#N/A</v>
      </c>
      <c r="H369" s="201">
        <v>27.2</v>
      </c>
      <c r="I369" s="201" t="e">
        <v>#N/A</v>
      </c>
      <c r="J369" s="201">
        <v>22.2</v>
      </c>
      <c r="K369" s="201" t="e">
        <v>#N/A</v>
      </c>
      <c r="L369" s="201">
        <v>23.1</v>
      </c>
      <c r="M369" s="201" t="e">
        <v>#N/A</v>
      </c>
      <c r="N369" s="201">
        <v>36.1</v>
      </c>
      <c r="O369" s="201" t="e">
        <v>#N/A</v>
      </c>
      <c r="P369" s="201">
        <v>35.799999999999997</v>
      </c>
      <c r="Q369" s="201" t="e">
        <v>#N/A</v>
      </c>
      <c r="R369" s="201">
        <v>37.799999999999997</v>
      </c>
      <c r="S369" s="201" t="e">
        <v>#N/A</v>
      </c>
      <c r="T369" s="201">
        <v>26.3</v>
      </c>
      <c r="U369" s="201" t="e">
        <v>#N/A</v>
      </c>
      <c r="V369" s="217">
        <v>24.6</v>
      </c>
      <c r="X369" s="198" t="s">
        <v>2948</v>
      </c>
      <c r="Y369" s="102" t="s">
        <v>2547</v>
      </c>
      <c r="Z369" s="120">
        <v>22.9</v>
      </c>
      <c r="AA369" s="120">
        <v>36</v>
      </c>
      <c r="AB369" s="120">
        <v>27.2</v>
      </c>
      <c r="AC369" s="120">
        <v>22.2</v>
      </c>
      <c r="AD369" s="120">
        <v>23.1</v>
      </c>
      <c r="AE369" s="120">
        <v>36.1</v>
      </c>
      <c r="AF369" s="120">
        <v>35.799999999999997</v>
      </c>
      <c r="AG369" s="120">
        <v>37.799999999999997</v>
      </c>
      <c r="AH369" s="120">
        <v>26.3</v>
      </c>
      <c r="AI369" s="120">
        <v>24.6</v>
      </c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390"/>
    </row>
    <row r="370" spans="1:162" x14ac:dyDescent="0.25">
      <c r="A370" s="198" t="s">
        <v>2954</v>
      </c>
      <c r="B370" s="212" t="s">
        <v>2548</v>
      </c>
      <c r="C370" s="231">
        <v>7</v>
      </c>
      <c r="D370" s="123">
        <v>9</v>
      </c>
      <c r="E370" s="123">
        <v>9</v>
      </c>
      <c r="F370" s="123">
        <v>7</v>
      </c>
      <c r="G370" s="123">
        <v>9</v>
      </c>
      <c r="H370" s="123">
        <v>11</v>
      </c>
      <c r="I370" s="123">
        <v>4</v>
      </c>
      <c r="J370" s="123">
        <v>10</v>
      </c>
      <c r="K370" s="123">
        <v>13</v>
      </c>
      <c r="L370" s="123">
        <v>10</v>
      </c>
      <c r="M370" s="123">
        <v>4</v>
      </c>
      <c r="N370" s="123">
        <v>5</v>
      </c>
      <c r="O370" s="123">
        <v>11</v>
      </c>
      <c r="P370" s="123">
        <v>10</v>
      </c>
      <c r="Q370" s="123">
        <v>8</v>
      </c>
      <c r="R370" s="123">
        <v>8</v>
      </c>
      <c r="S370" s="123">
        <v>6</v>
      </c>
      <c r="T370" s="123">
        <v>9</v>
      </c>
      <c r="U370" s="123">
        <v>11</v>
      </c>
      <c r="V370" s="218">
        <v>11</v>
      </c>
      <c r="X370" s="198" t="s">
        <v>2955</v>
      </c>
      <c r="Y370" s="119" t="s">
        <v>2548</v>
      </c>
      <c r="Z370" s="196">
        <v>9</v>
      </c>
      <c r="AA370" s="196">
        <v>9</v>
      </c>
      <c r="AB370" s="196">
        <v>11</v>
      </c>
      <c r="AC370" s="196">
        <v>11</v>
      </c>
      <c r="AD370" s="196">
        <v>13</v>
      </c>
      <c r="AE370" s="196">
        <v>5</v>
      </c>
      <c r="AF370" s="196">
        <v>11</v>
      </c>
      <c r="AG370" s="196">
        <v>8</v>
      </c>
      <c r="AH370" s="196">
        <v>9</v>
      </c>
      <c r="AI370" s="196">
        <v>11</v>
      </c>
    </row>
    <row r="371" spans="1:162" x14ac:dyDescent="0.25">
      <c r="A371" s="198" t="s">
        <v>2957</v>
      </c>
      <c r="B371" s="225" t="s">
        <v>2549</v>
      </c>
      <c r="C371" s="232" t="s">
        <v>2618</v>
      </c>
      <c r="D371" s="210" t="s">
        <v>2618</v>
      </c>
      <c r="E371" s="210" t="s">
        <v>2618</v>
      </c>
      <c r="F371" s="210" t="s">
        <v>2618</v>
      </c>
      <c r="G371" s="210" t="s">
        <v>2618</v>
      </c>
      <c r="H371" s="210" t="s">
        <v>2618</v>
      </c>
      <c r="I371" s="210" t="s">
        <v>2618</v>
      </c>
      <c r="J371" s="210" t="s">
        <v>2618</v>
      </c>
      <c r="K371" s="210" t="s">
        <v>2618</v>
      </c>
      <c r="L371" s="210" t="s">
        <v>2618</v>
      </c>
      <c r="M371" s="210" t="s">
        <v>2618</v>
      </c>
      <c r="N371" s="210" t="s">
        <v>2618</v>
      </c>
      <c r="O371" s="210" t="s">
        <v>2618</v>
      </c>
      <c r="P371" s="210" t="s">
        <v>2618</v>
      </c>
      <c r="Q371" s="210" t="s">
        <v>2618</v>
      </c>
      <c r="R371" s="210" t="s">
        <v>2618</v>
      </c>
      <c r="S371" s="210" t="s">
        <v>2618</v>
      </c>
      <c r="T371" s="210" t="s">
        <v>2618</v>
      </c>
      <c r="U371" s="210" t="s">
        <v>2618</v>
      </c>
      <c r="V371" s="211" t="s">
        <v>2618</v>
      </c>
      <c r="X371" s="198" t="s">
        <v>2951</v>
      </c>
      <c r="Y371" s="98" t="s">
        <v>772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>
        <v>0</v>
      </c>
      <c r="AF371" s="121">
        <v>0</v>
      </c>
      <c r="AG371" s="121">
        <v>0</v>
      </c>
      <c r="AH371" s="121">
        <v>0</v>
      </c>
      <c r="AI371" s="121">
        <v>0</v>
      </c>
    </row>
    <row r="372" spans="1:162" ht="15" x14ac:dyDescent="0.25">
      <c r="A372" s="198" t="s">
        <v>2959</v>
      </c>
      <c r="B372" s="226" t="s">
        <v>769</v>
      </c>
      <c r="C372" s="233" t="s">
        <v>2618</v>
      </c>
      <c r="D372" s="202" t="s">
        <v>2618</v>
      </c>
      <c r="E372" s="202" t="s">
        <v>2618</v>
      </c>
      <c r="F372" s="202" t="s">
        <v>2618</v>
      </c>
      <c r="G372" s="202" t="s">
        <v>2618</v>
      </c>
      <c r="H372" s="202" t="s">
        <v>2632</v>
      </c>
      <c r="I372" s="202" t="s">
        <v>2618</v>
      </c>
      <c r="J372" s="202" t="s">
        <v>773</v>
      </c>
      <c r="K372" s="202" t="s">
        <v>2618</v>
      </c>
      <c r="L372" s="202" t="s">
        <v>2632</v>
      </c>
      <c r="M372" s="202" t="s">
        <v>2618</v>
      </c>
      <c r="N372" s="202" t="s">
        <v>2618</v>
      </c>
      <c r="O372" s="202" t="s">
        <v>2632</v>
      </c>
      <c r="P372" s="202" t="s">
        <v>2618</v>
      </c>
      <c r="Q372" s="202" t="s">
        <v>2618</v>
      </c>
      <c r="R372" s="202" t="s">
        <v>2631</v>
      </c>
      <c r="S372" s="202" t="s">
        <v>2618</v>
      </c>
      <c r="T372" s="202" t="s">
        <v>773</v>
      </c>
      <c r="U372" s="202" t="s">
        <v>2618</v>
      </c>
      <c r="V372" s="203" t="s">
        <v>2618</v>
      </c>
      <c r="X372" s="198" t="s">
        <v>2953</v>
      </c>
      <c r="Y372" s="107" t="s">
        <v>769</v>
      </c>
      <c r="Z372" s="195" t="s">
        <v>2618</v>
      </c>
      <c r="AA372" s="195" t="s">
        <v>2618</v>
      </c>
      <c r="AB372" s="195" t="s">
        <v>2632</v>
      </c>
      <c r="AC372" s="195" t="s">
        <v>773</v>
      </c>
      <c r="AD372" s="195" t="s">
        <v>2632</v>
      </c>
      <c r="AE372" s="195" t="s">
        <v>2618</v>
      </c>
      <c r="AF372" s="195" t="s">
        <v>2632</v>
      </c>
      <c r="AG372" s="195" t="s">
        <v>2631</v>
      </c>
      <c r="AH372" s="195" t="s">
        <v>773</v>
      </c>
      <c r="AI372" s="195" t="s">
        <v>2618</v>
      </c>
    </row>
    <row r="373" spans="1:162" x14ac:dyDescent="0.25">
      <c r="A373" s="198" t="s">
        <v>2960</v>
      </c>
      <c r="B373" s="226" t="s">
        <v>2551</v>
      </c>
      <c r="C373" s="234">
        <v>0</v>
      </c>
      <c r="D373" s="204">
        <v>0</v>
      </c>
      <c r="E373" s="204">
        <v>0</v>
      </c>
      <c r="F373" s="204">
        <v>0</v>
      </c>
      <c r="G373" s="204">
        <v>0</v>
      </c>
      <c r="H373" s="204">
        <v>3</v>
      </c>
      <c r="I373" s="204">
        <v>0</v>
      </c>
      <c r="J373" s="204">
        <v>20</v>
      </c>
      <c r="K373" s="204">
        <v>0</v>
      </c>
      <c r="L373" s="204">
        <v>3</v>
      </c>
      <c r="M373" s="204">
        <v>0</v>
      </c>
      <c r="N373" s="204">
        <v>0</v>
      </c>
      <c r="O373" s="204">
        <v>10</v>
      </c>
      <c r="P373" s="204">
        <v>0</v>
      </c>
      <c r="Q373" s="204">
        <v>0</v>
      </c>
      <c r="R373" s="204">
        <v>1</v>
      </c>
      <c r="S373" s="204">
        <v>0</v>
      </c>
      <c r="T373" s="204">
        <v>20</v>
      </c>
      <c r="U373" s="204">
        <v>0</v>
      </c>
      <c r="V373" s="205">
        <v>0</v>
      </c>
      <c r="X373" s="198" t="s">
        <v>2956</v>
      </c>
      <c r="Y373" s="91" t="s">
        <v>2551</v>
      </c>
      <c r="Z373" s="109">
        <v>0</v>
      </c>
      <c r="AA373" s="109">
        <v>0</v>
      </c>
      <c r="AB373" s="109">
        <v>3</v>
      </c>
      <c r="AC373" s="109">
        <v>20</v>
      </c>
      <c r="AD373" s="109">
        <v>3</v>
      </c>
      <c r="AE373" s="109">
        <v>0</v>
      </c>
      <c r="AF373" s="109">
        <v>10</v>
      </c>
      <c r="AG373" s="109">
        <v>1</v>
      </c>
      <c r="AH373" s="109">
        <v>20</v>
      </c>
      <c r="AI373" s="109">
        <v>0</v>
      </c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</row>
    <row r="374" spans="1:162" x14ac:dyDescent="0.25">
      <c r="A374" s="198" t="s">
        <v>2961</v>
      </c>
      <c r="B374" s="227" t="s">
        <v>884</v>
      </c>
      <c r="C374" s="235">
        <v>1007.75</v>
      </c>
      <c r="D374" s="206">
        <v>1006.4000000000001</v>
      </c>
      <c r="E374" s="206">
        <v>1009.05</v>
      </c>
      <c r="F374" s="206">
        <v>1010.75</v>
      </c>
      <c r="G374" s="206">
        <v>1011.45</v>
      </c>
      <c r="H374" s="206">
        <v>1008.5999999999999</v>
      </c>
      <c r="I374" s="206">
        <v>1007.2</v>
      </c>
      <c r="J374" s="206">
        <v>1002.45</v>
      </c>
      <c r="K374" s="206">
        <v>1003.8499999999999</v>
      </c>
      <c r="L374" s="206">
        <v>1009.8</v>
      </c>
      <c r="M374" s="206">
        <v>1014.85</v>
      </c>
      <c r="N374" s="206">
        <v>1013.9</v>
      </c>
      <c r="O374" s="206">
        <v>1010.45</v>
      </c>
      <c r="P374" s="206">
        <v>1011.25</v>
      </c>
      <c r="Q374" s="206">
        <v>1012.35</v>
      </c>
      <c r="R374" s="206">
        <v>1013.65</v>
      </c>
      <c r="S374" s="206">
        <v>1015.0999999999999</v>
      </c>
      <c r="T374" s="206">
        <v>1009.45</v>
      </c>
      <c r="U374" s="206">
        <v>1009.2</v>
      </c>
      <c r="V374" s="207">
        <v>1006.6500000000001</v>
      </c>
      <c r="X374" s="198" t="s">
        <v>2958</v>
      </c>
      <c r="Y374" s="238" t="s">
        <v>705</v>
      </c>
      <c r="Z374" s="127">
        <v>0</v>
      </c>
      <c r="AA374" s="127">
        <v>0</v>
      </c>
      <c r="AB374" s="127">
        <v>2</v>
      </c>
      <c r="AC374" s="127">
        <v>0</v>
      </c>
      <c r="AD374" s="127">
        <v>0</v>
      </c>
      <c r="AE374" s="127">
        <v>0</v>
      </c>
      <c r="AF374" s="127">
        <v>0</v>
      </c>
      <c r="AG374" s="127">
        <v>0</v>
      </c>
      <c r="AH374" s="127">
        <v>0</v>
      </c>
      <c r="AI374" s="127">
        <v>0</v>
      </c>
    </row>
    <row r="375" spans="1:162" x14ac:dyDescent="0.25">
      <c r="A375" s="198" t="s">
        <v>2962</v>
      </c>
      <c r="B375" s="228" t="s">
        <v>770</v>
      </c>
      <c r="C375" s="236" t="s">
        <v>2768</v>
      </c>
      <c r="D375" s="208" t="s">
        <v>2765</v>
      </c>
      <c r="E375" s="208" t="s">
        <v>2757</v>
      </c>
      <c r="F375" s="208" t="s">
        <v>2763</v>
      </c>
      <c r="G375" s="208" t="s">
        <v>2758</v>
      </c>
      <c r="H375" s="208" t="s">
        <v>2763</v>
      </c>
      <c r="I375" s="208" t="s">
        <v>2939</v>
      </c>
      <c r="J375" s="208" t="s">
        <v>2964</v>
      </c>
      <c r="K375" s="208" t="s">
        <v>13</v>
      </c>
      <c r="L375" s="208" t="s">
        <v>2765</v>
      </c>
      <c r="M375" s="208" t="s">
        <v>2683</v>
      </c>
      <c r="N375" s="208" t="s">
        <v>2770</v>
      </c>
      <c r="O375" s="208" t="s">
        <v>58</v>
      </c>
      <c r="P375" s="208" t="s">
        <v>13</v>
      </c>
      <c r="Q375" s="208" t="s">
        <v>3076</v>
      </c>
      <c r="R375" s="208" t="s">
        <v>2759</v>
      </c>
      <c r="S375" s="208" t="s">
        <v>2964</v>
      </c>
      <c r="T375" s="208" t="s">
        <v>2964</v>
      </c>
      <c r="U375" s="208" t="s">
        <v>2757</v>
      </c>
      <c r="V375" s="209" t="s">
        <v>2759</v>
      </c>
      <c r="X375" s="369" t="s">
        <v>1006</v>
      </c>
      <c r="Y375" s="370" t="s">
        <v>772</v>
      </c>
      <c r="Z375" s="371">
        <v>0</v>
      </c>
      <c r="AA375" s="372">
        <v>0</v>
      </c>
      <c r="AB375" s="372">
        <v>0</v>
      </c>
      <c r="AC375" s="372">
        <v>0</v>
      </c>
      <c r="AD375" s="372">
        <v>0</v>
      </c>
      <c r="AE375" s="372">
        <v>0</v>
      </c>
      <c r="AF375" s="372">
        <v>0</v>
      </c>
      <c r="AG375" s="372">
        <v>0</v>
      </c>
      <c r="AH375" s="372">
        <v>0</v>
      </c>
      <c r="AI375" s="373">
        <v>0</v>
      </c>
    </row>
    <row r="376" spans="1:162" x14ac:dyDescent="0.25">
      <c r="A376" s="198" t="s">
        <v>2966</v>
      </c>
      <c r="B376" s="229" t="s">
        <v>705</v>
      </c>
      <c r="C376" s="237">
        <v>0</v>
      </c>
      <c r="D376" s="213">
        <v>0</v>
      </c>
      <c r="E376" s="213">
        <v>0</v>
      </c>
      <c r="F376" s="213">
        <v>0</v>
      </c>
      <c r="G376" s="213">
        <v>0</v>
      </c>
      <c r="H376" s="213">
        <v>1</v>
      </c>
      <c r="I376" s="213">
        <v>0</v>
      </c>
      <c r="J376" s="213">
        <v>0</v>
      </c>
      <c r="K376" s="213">
        <v>0</v>
      </c>
      <c r="L376" s="213">
        <v>0</v>
      </c>
      <c r="M376" s="213">
        <v>0</v>
      </c>
      <c r="N376" s="213">
        <v>0</v>
      </c>
      <c r="O376" s="213">
        <v>0</v>
      </c>
      <c r="P376" s="213">
        <v>0</v>
      </c>
      <c r="Q376" s="213">
        <v>0</v>
      </c>
      <c r="R376" s="213">
        <v>0</v>
      </c>
      <c r="S376" s="213">
        <v>0</v>
      </c>
      <c r="T376" s="213">
        <v>0</v>
      </c>
      <c r="U376" s="213">
        <v>0</v>
      </c>
      <c r="V376" s="214">
        <v>0</v>
      </c>
      <c r="X376" s="369" t="s">
        <v>2193</v>
      </c>
      <c r="Y376" s="374" t="s">
        <v>1173</v>
      </c>
      <c r="Z376" s="375">
        <v>0</v>
      </c>
      <c r="AA376" s="376">
        <v>0</v>
      </c>
      <c r="AB376" s="376">
        <v>0</v>
      </c>
      <c r="AC376" s="376">
        <v>0</v>
      </c>
      <c r="AD376" s="376">
        <v>0</v>
      </c>
      <c r="AE376" s="376">
        <v>0</v>
      </c>
      <c r="AF376" s="376">
        <v>0</v>
      </c>
      <c r="AG376" s="376">
        <v>0</v>
      </c>
      <c r="AH376" s="376">
        <v>0</v>
      </c>
      <c r="AI376" s="377">
        <v>0</v>
      </c>
    </row>
    <row r="377" spans="1:162" x14ac:dyDescent="0.25">
      <c r="A377" s="198" t="s">
        <v>1006</v>
      </c>
      <c r="B377" s="229" t="s">
        <v>772</v>
      </c>
      <c r="C377" s="237">
        <v>0</v>
      </c>
      <c r="D377" s="213">
        <v>0</v>
      </c>
      <c r="E377" s="213">
        <v>0</v>
      </c>
      <c r="F377" s="213">
        <v>0</v>
      </c>
      <c r="G377" s="213">
        <v>0</v>
      </c>
      <c r="H377" s="213">
        <v>0</v>
      </c>
      <c r="I377" s="213">
        <v>0</v>
      </c>
      <c r="J377" s="213">
        <v>0</v>
      </c>
      <c r="K377" s="213">
        <v>0</v>
      </c>
      <c r="L377" s="213">
        <v>0</v>
      </c>
      <c r="M377" s="213">
        <v>0</v>
      </c>
      <c r="N377" s="213">
        <v>0</v>
      </c>
      <c r="O377" s="213">
        <v>0</v>
      </c>
      <c r="P377" s="213">
        <v>0</v>
      </c>
      <c r="Q377" s="213">
        <v>0</v>
      </c>
      <c r="R377" s="213">
        <v>0</v>
      </c>
      <c r="S377" s="213">
        <v>0</v>
      </c>
      <c r="T377" s="213">
        <v>0</v>
      </c>
      <c r="U377" s="213">
        <v>0</v>
      </c>
      <c r="V377" s="214">
        <v>0</v>
      </c>
      <c r="X377" s="369" t="s">
        <v>2194</v>
      </c>
      <c r="Y377" s="374" t="s">
        <v>1175</v>
      </c>
      <c r="Z377" s="375">
        <v>0</v>
      </c>
      <c r="AA377" s="376">
        <v>0</v>
      </c>
      <c r="AB377" s="376">
        <v>0</v>
      </c>
      <c r="AC377" s="376">
        <v>0</v>
      </c>
      <c r="AD377" s="376">
        <v>0</v>
      </c>
      <c r="AE377" s="376">
        <v>0</v>
      </c>
      <c r="AF377" s="376">
        <v>0</v>
      </c>
      <c r="AG377" s="376">
        <v>0</v>
      </c>
      <c r="AH377" s="376">
        <v>0</v>
      </c>
      <c r="AI377" s="377">
        <v>0</v>
      </c>
    </row>
    <row r="378" spans="1:162" x14ac:dyDescent="0.25">
      <c r="A378" s="198" t="s">
        <v>2193</v>
      </c>
      <c r="B378" s="229" t="s">
        <v>1173</v>
      </c>
      <c r="C378" s="237">
        <v>0</v>
      </c>
      <c r="D378" s="213">
        <v>0</v>
      </c>
      <c r="E378" s="213">
        <v>0</v>
      </c>
      <c r="F378" s="213">
        <v>0</v>
      </c>
      <c r="G378" s="213">
        <v>0</v>
      </c>
      <c r="H378" s="213">
        <v>0</v>
      </c>
      <c r="I378" s="213">
        <v>0</v>
      </c>
      <c r="J378" s="213">
        <v>0</v>
      </c>
      <c r="K378" s="213">
        <v>0</v>
      </c>
      <c r="L378" s="213">
        <v>0</v>
      </c>
      <c r="M378" s="213">
        <v>0</v>
      </c>
      <c r="N378" s="213">
        <v>0</v>
      </c>
      <c r="O378" s="213">
        <v>0</v>
      </c>
      <c r="P378" s="213">
        <v>0</v>
      </c>
      <c r="Q378" s="213">
        <v>0</v>
      </c>
      <c r="R378" s="213">
        <v>0</v>
      </c>
      <c r="S378" s="213">
        <v>0</v>
      </c>
      <c r="T378" s="213">
        <v>0</v>
      </c>
      <c r="U378" s="213">
        <v>0</v>
      </c>
      <c r="V378" s="214">
        <v>0</v>
      </c>
      <c r="X378" s="369" t="s">
        <v>2195</v>
      </c>
      <c r="Y378" s="379" t="s">
        <v>1177</v>
      </c>
      <c r="Z378" s="380">
        <v>0</v>
      </c>
      <c r="AA378" s="381">
        <v>0</v>
      </c>
      <c r="AB378" s="381">
        <v>0</v>
      </c>
      <c r="AC378" s="381">
        <v>0</v>
      </c>
      <c r="AD378" s="381">
        <v>0</v>
      </c>
      <c r="AE378" s="381">
        <v>0</v>
      </c>
      <c r="AF378" s="381">
        <v>0</v>
      </c>
      <c r="AG378" s="381">
        <v>0</v>
      </c>
      <c r="AH378" s="381">
        <v>0</v>
      </c>
      <c r="AI378" s="382">
        <v>0</v>
      </c>
    </row>
    <row r="379" spans="1:162" x14ac:dyDescent="0.25">
      <c r="A379" s="198" t="s">
        <v>2194</v>
      </c>
      <c r="B379" s="378" t="s">
        <v>1175</v>
      </c>
      <c r="C379" s="235">
        <v>0</v>
      </c>
      <c r="D379" s="206">
        <v>0</v>
      </c>
      <c r="E379" s="206">
        <v>0</v>
      </c>
      <c r="F379" s="206">
        <v>0</v>
      </c>
      <c r="G379" s="206">
        <v>0</v>
      </c>
      <c r="H379" s="206">
        <v>0</v>
      </c>
      <c r="I379" s="206">
        <v>0</v>
      </c>
      <c r="J379" s="206">
        <v>0</v>
      </c>
      <c r="K379" s="206">
        <v>0</v>
      </c>
      <c r="L379" s="206">
        <v>0</v>
      </c>
      <c r="M379" s="206">
        <v>0</v>
      </c>
      <c r="N379" s="206">
        <v>0</v>
      </c>
      <c r="O379" s="206">
        <v>0</v>
      </c>
      <c r="P379" s="206">
        <v>0</v>
      </c>
      <c r="Q379" s="206">
        <v>0</v>
      </c>
      <c r="R379" s="206">
        <v>0</v>
      </c>
      <c r="S379" s="206">
        <v>0</v>
      </c>
      <c r="T379" s="206">
        <v>0</v>
      </c>
      <c r="U379" s="206">
        <v>0</v>
      </c>
      <c r="V379" s="207">
        <v>0</v>
      </c>
    </row>
    <row r="380" spans="1:162" x14ac:dyDescent="0.25">
      <c r="A380" s="198" t="s">
        <v>2195</v>
      </c>
      <c r="B380" s="383" t="s">
        <v>1177</v>
      </c>
      <c r="C380" s="237">
        <v>0</v>
      </c>
      <c r="D380" s="213">
        <v>0</v>
      </c>
      <c r="E380" s="213">
        <v>0</v>
      </c>
      <c r="F380" s="213">
        <v>0</v>
      </c>
      <c r="G380" s="213">
        <v>0</v>
      </c>
      <c r="H380" s="213">
        <v>0</v>
      </c>
      <c r="I380" s="213">
        <v>0</v>
      </c>
      <c r="J380" s="213">
        <v>0</v>
      </c>
      <c r="K380" s="213">
        <v>0</v>
      </c>
      <c r="L380" s="213">
        <v>0</v>
      </c>
      <c r="M380" s="213">
        <v>0</v>
      </c>
      <c r="N380" s="213">
        <v>0</v>
      </c>
      <c r="O380" s="213">
        <v>0</v>
      </c>
      <c r="P380" s="213">
        <v>0</v>
      </c>
      <c r="Q380" s="213">
        <v>0</v>
      </c>
      <c r="R380" s="213">
        <v>0</v>
      </c>
      <c r="S380" s="213">
        <v>0</v>
      </c>
      <c r="T380" s="213">
        <v>0</v>
      </c>
      <c r="U380" s="213">
        <v>0</v>
      </c>
      <c r="V380" s="214">
        <v>0</v>
      </c>
      <c r="AM380" s="554"/>
      <c r="AN380" s="552"/>
      <c r="AO380" s="552"/>
      <c r="AP380" s="552"/>
      <c r="AQ380" s="552"/>
      <c r="AR380" s="552"/>
      <c r="AS380" s="552"/>
      <c r="AT380" s="552"/>
      <c r="AU380" s="552"/>
      <c r="AV380" s="552"/>
      <c r="AW380" s="552"/>
      <c r="AX380" s="552"/>
      <c r="AY380" s="552"/>
      <c r="AZ380" s="552"/>
      <c r="BA380" s="552"/>
      <c r="BB380" s="552"/>
      <c r="BC380" s="552"/>
      <c r="BD380" s="552"/>
      <c r="BE380" s="552"/>
      <c r="BF380" s="552"/>
      <c r="BG380" s="552"/>
      <c r="BH380" s="552"/>
      <c r="BI380" s="552"/>
      <c r="BJ380" s="552"/>
      <c r="BK380" s="552"/>
      <c r="BL380" s="552"/>
      <c r="BM380" s="552"/>
      <c r="BN380" s="552"/>
      <c r="BO380" s="552"/>
      <c r="BP380" s="552"/>
      <c r="BQ380" s="552"/>
      <c r="BR380" s="552"/>
      <c r="BS380" s="552"/>
      <c r="BT380" s="552"/>
      <c r="BU380" s="552"/>
      <c r="BV380" s="552"/>
      <c r="BW380" s="552"/>
      <c r="BX380" s="552"/>
      <c r="BY380" s="552"/>
      <c r="BZ380" s="552"/>
      <c r="CA380" s="552"/>
      <c r="CB380" s="552"/>
      <c r="CC380" s="552"/>
      <c r="CD380" s="552"/>
      <c r="CE380" s="552"/>
      <c r="CF380" s="552"/>
      <c r="CG380" s="552"/>
      <c r="CH380" s="552"/>
      <c r="CI380" s="552"/>
      <c r="CJ380" s="552"/>
      <c r="CK380" s="552"/>
      <c r="CL380" s="552"/>
      <c r="CM380" s="552"/>
      <c r="CN380" s="552"/>
      <c r="CO380" s="552"/>
      <c r="CP380" s="552"/>
      <c r="CQ380" s="552"/>
      <c r="CR380" s="552"/>
      <c r="CS380" s="552"/>
      <c r="CT380" s="552"/>
      <c r="CU380" s="552"/>
      <c r="CV380" s="552"/>
      <c r="CW380" s="552"/>
      <c r="CX380" s="552"/>
      <c r="CY380" s="552"/>
      <c r="CZ380" s="552"/>
      <c r="DA380" s="552"/>
      <c r="DB380" s="552"/>
      <c r="DC380" s="552"/>
      <c r="DD380" s="552"/>
      <c r="DE380" s="552"/>
      <c r="DF380" s="552"/>
      <c r="DG380" s="552"/>
      <c r="DH380" s="552"/>
      <c r="DI380" s="552"/>
      <c r="DJ380" s="552"/>
      <c r="DK380" s="552"/>
      <c r="DL380" s="552"/>
      <c r="DM380" s="552"/>
      <c r="DN380" s="552"/>
      <c r="DO380" s="552"/>
      <c r="DP380" s="552"/>
      <c r="DQ380" s="552"/>
      <c r="DR380" s="552"/>
      <c r="DS380" s="552"/>
      <c r="DT380" s="552"/>
      <c r="DU380" s="552"/>
      <c r="DV380" s="552"/>
      <c r="DW380" s="552"/>
      <c r="DX380" s="552"/>
      <c r="DY380" s="552"/>
      <c r="DZ380" s="552"/>
      <c r="EA380" s="552"/>
      <c r="EB380" s="552"/>
      <c r="EC380" s="552"/>
      <c r="ED380" s="552"/>
      <c r="EE380" s="552"/>
      <c r="EF380" s="552"/>
      <c r="EG380" s="552"/>
      <c r="EH380" s="552"/>
      <c r="EI380" s="552"/>
      <c r="EJ380" s="552"/>
      <c r="EK380" s="552"/>
      <c r="EL380" s="552"/>
      <c r="EM380" s="552"/>
      <c r="EN380" s="552"/>
      <c r="EO380" s="552"/>
      <c r="EP380" s="552"/>
      <c r="EQ380" s="552"/>
      <c r="ER380" s="552"/>
      <c r="ES380" s="552"/>
      <c r="ET380" s="552"/>
      <c r="EU380" s="552"/>
      <c r="EV380" s="552"/>
      <c r="EW380" s="552"/>
      <c r="EX380" s="552"/>
      <c r="EY380" s="552"/>
      <c r="EZ380" s="552"/>
      <c r="FA380" s="552"/>
      <c r="FB380" s="552"/>
      <c r="FC380" s="552"/>
      <c r="FD380" s="552"/>
      <c r="FE380" s="552"/>
    </row>
    <row r="381" spans="1:162" x14ac:dyDescent="0.25">
      <c r="A381" t="s">
        <v>3447</v>
      </c>
      <c r="B381" t="s">
        <v>3407</v>
      </c>
      <c r="C381">
        <v>7</v>
      </c>
      <c r="D381">
        <v>7</v>
      </c>
      <c r="E381">
        <v>7</v>
      </c>
      <c r="F381">
        <v>0</v>
      </c>
      <c r="G381">
        <v>6</v>
      </c>
      <c r="H381">
        <v>8</v>
      </c>
      <c r="I381">
        <v>10</v>
      </c>
      <c r="J381">
        <v>10</v>
      </c>
      <c r="K381">
        <v>9</v>
      </c>
      <c r="L381">
        <v>8</v>
      </c>
      <c r="M381">
        <v>7</v>
      </c>
      <c r="N381">
        <v>3</v>
      </c>
      <c r="O381">
        <v>10</v>
      </c>
      <c r="P381">
        <v>6</v>
      </c>
      <c r="Q381">
        <v>0</v>
      </c>
      <c r="R381">
        <v>1</v>
      </c>
      <c r="S381">
        <v>4</v>
      </c>
      <c r="T381">
        <v>7</v>
      </c>
      <c r="U381">
        <v>10</v>
      </c>
      <c r="V381">
        <v>7</v>
      </c>
      <c r="AM381" s="555"/>
      <c r="AN381" s="553"/>
      <c r="AO381" s="553"/>
      <c r="AP381" s="553"/>
      <c r="AQ381" s="553"/>
      <c r="AR381" s="553"/>
      <c r="AS381" s="553"/>
      <c r="AT381" s="553"/>
      <c r="AU381" s="553"/>
      <c r="AV381" s="553"/>
      <c r="AW381" s="553"/>
      <c r="AX381" s="553"/>
      <c r="AY381" s="553"/>
      <c r="AZ381" s="553"/>
      <c r="BA381" s="553"/>
      <c r="BB381" s="553"/>
      <c r="BC381" s="553"/>
      <c r="BD381" s="553"/>
      <c r="BE381" s="553"/>
      <c r="BF381" s="553"/>
      <c r="BG381" s="553"/>
      <c r="BH381" s="553"/>
      <c r="BI381" s="553"/>
      <c r="BJ381" s="553"/>
      <c r="BK381" s="553"/>
      <c r="BL381" s="553"/>
      <c r="BM381" s="553"/>
      <c r="BN381" s="553"/>
      <c r="BO381" s="553"/>
      <c r="BP381" s="553"/>
      <c r="BQ381" s="553"/>
      <c r="BR381" s="553"/>
      <c r="BS381" s="553"/>
      <c r="BT381" s="553"/>
      <c r="BU381" s="553"/>
      <c r="BV381" s="553"/>
      <c r="BW381" s="553"/>
      <c r="BX381" s="553"/>
      <c r="BY381" s="553"/>
      <c r="BZ381" s="553"/>
      <c r="CA381" s="553"/>
      <c r="CB381" s="553"/>
      <c r="CC381" s="553"/>
      <c r="CD381" s="553"/>
      <c r="CE381" s="553"/>
      <c r="CF381" s="553"/>
      <c r="CG381" s="553"/>
      <c r="CH381" s="553"/>
      <c r="CI381" s="553"/>
      <c r="CJ381" s="553"/>
      <c r="CK381" s="553"/>
      <c r="CL381" s="553"/>
      <c r="CM381" s="553"/>
      <c r="CN381" s="553"/>
      <c r="CO381" s="553"/>
      <c r="CP381" s="553"/>
      <c r="CQ381" s="553"/>
      <c r="CR381" s="553"/>
      <c r="CS381" s="553"/>
      <c r="CT381" s="553"/>
      <c r="CU381" s="553"/>
      <c r="CV381" s="553"/>
      <c r="CW381" s="553"/>
      <c r="CX381" s="553"/>
      <c r="CY381" s="553"/>
      <c r="CZ381" s="553"/>
      <c r="DA381" s="553"/>
      <c r="DB381" s="553"/>
      <c r="DC381" s="553"/>
      <c r="DD381" s="553"/>
      <c r="DE381" s="553"/>
      <c r="DF381" s="553"/>
      <c r="DG381" s="553"/>
      <c r="DH381" s="553"/>
      <c r="DI381" s="553"/>
      <c r="DJ381" s="553"/>
      <c r="DK381" s="553"/>
      <c r="DL381" s="553"/>
      <c r="DM381" s="553"/>
      <c r="DN381" s="553"/>
      <c r="DO381" s="553"/>
      <c r="DP381" s="553"/>
      <c r="DQ381" s="553"/>
      <c r="DR381" s="553"/>
      <c r="DS381" s="553"/>
      <c r="DT381" s="553"/>
      <c r="DU381" s="553"/>
      <c r="DV381" s="553"/>
      <c r="DW381" s="553"/>
      <c r="DX381" s="553"/>
      <c r="DY381" s="553"/>
      <c r="DZ381" s="553"/>
      <c r="EA381" s="553"/>
      <c r="EB381" s="553"/>
      <c r="EC381" s="553"/>
      <c r="ED381" s="553"/>
      <c r="EE381" s="553"/>
      <c r="EF381" s="553"/>
      <c r="EG381" s="553"/>
      <c r="EH381" s="553"/>
      <c r="EI381" s="553"/>
      <c r="EJ381" s="553"/>
      <c r="EK381" s="553"/>
      <c r="EL381" s="553"/>
      <c r="EM381" s="553"/>
      <c r="EN381" s="553"/>
      <c r="EO381" s="553"/>
      <c r="EP381" s="553"/>
      <c r="EQ381" s="553"/>
      <c r="ER381" s="553"/>
      <c r="ES381" s="553"/>
      <c r="ET381" s="553"/>
      <c r="EU381" s="553"/>
      <c r="EV381" s="553"/>
      <c r="EW381" s="553"/>
      <c r="EX381" s="553"/>
      <c r="EY381" s="553"/>
      <c r="EZ381" s="553"/>
      <c r="FA381" s="553"/>
      <c r="FB381" s="553"/>
      <c r="FC381" s="553"/>
      <c r="FD381" s="553"/>
      <c r="FE381" s="553"/>
    </row>
    <row r="382" spans="1:162" x14ac:dyDescent="0.25">
      <c r="A382" t="s">
        <v>3448</v>
      </c>
      <c r="B382" t="s">
        <v>3409</v>
      </c>
      <c r="C382">
        <v>7</v>
      </c>
      <c r="D382">
        <v>7</v>
      </c>
      <c r="E382">
        <v>3</v>
      </c>
      <c r="F382">
        <v>2</v>
      </c>
      <c r="G382">
        <v>6</v>
      </c>
      <c r="H382">
        <v>10</v>
      </c>
      <c r="I382">
        <v>6</v>
      </c>
      <c r="J382">
        <v>10</v>
      </c>
      <c r="K382">
        <v>7</v>
      </c>
      <c r="L382">
        <v>8</v>
      </c>
      <c r="M382">
        <v>1</v>
      </c>
      <c r="N382">
        <v>5</v>
      </c>
      <c r="O382">
        <v>10</v>
      </c>
      <c r="P382">
        <v>2</v>
      </c>
      <c r="Q382">
        <v>0</v>
      </c>
      <c r="R382">
        <v>3</v>
      </c>
      <c r="S382">
        <v>4</v>
      </c>
      <c r="T382">
        <v>10</v>
      </c>
      <c r="U382">
        <v>5</v>
      </c>
      <c r="V382">
        <v>7</v>
      </c>
    </row>
    <row r="383" spans="1:162" x14ac:dyDescent="0.25">
      <c r="A383" t="s">
        <v>3449</v>
      </c>
      <c r="B383" t="s">
        <v>3411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93" spans="1:208" s="390" customFormat="1" x14ac:dyDescent="0.25">
      <c r="A393" s="262"/>
      <c r="B393" s="262"/>
      <c r="C393" s="262"/>
      <c r="D393" s="262"/>
      <c r="E393" s="262"/>
      <c r="F393" s="262"/>
      <c r="G393" s="262"/>
      <c r="H393" s="262"/>
      <c r="I393" s="262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  <c r="AC393" s="262"/>
      <c r="AD393" s="262"/>
      <c r="AE393" s="262"/>
      <c r="AF393" s="262"/>
      <c r="AG393" s="262"/>
      <c r="AH393" s="262"/>
      <c r="AI393" s="262"/>
      <c r="AJ393" s="262"/>
      <c r="AK393" s="262"/>
      <c r="AL393" s="389"/>
      <c r="AM393" s="6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 s="35"/>
      <c r="FJ393" s="1274"/>
      <c r="FK393" s="1274"/>
      <c r="FL393" s="1274"/>
      <c r="FN393" s="35"/>
      <c r="FO393" s="35"/>
      <c r="FP393" s="35"/>
      <c r="FQ393" s="35"/>
      <c r="FR393" s="35"/>
      <c r="FS393" s="35"/>
      <c r="FV393" s="35"/>
      <c r="FW393" s="35"/>
      <c r="FZ393" s="1279"/>
      <c r="GA393" s="1279"/>
      <c r="GB393" s="35"/>
      <c r="GC393" s="35"/>
      <c r="GD393" s="35"/>
      <c r="GE393" s="35"/>
      <c r="GF393" s="35"/>
      <c r="GG393" s="35"/>
      <c r="GH393" s="35"/>
      <c r="GI393" s="35"/>
      <c r="GJ393" s="35"/>
      <c r="GK393" s="35"/>
      <c r="GL393" s="35"/>
      <c r="GM393" s="35"/>
      <c r="GN393" s="35"/>
      <c r="GO393" s="35"/>
      <c r="GP393" s="35"/>
      <c r="GQ393" s="35"/>
      <c r="GR393" s="35"/>
      <c r="GS393" s="35"/>
      <c r="GT393" s="35"/>
      <c r="GU393" s="35"/>
      <c r="GV393" s="35"/>
      <c r="GW393" s="35"/>
      <c r="GX393" s="35"/>
      <c r="GY393" s="35"/>
      <c r="GZ393" s="35"/>
    </row>
    <row r="394" spans="1:208" x14ac:dyDescent="0.25">
      <c r="A394" s="253" t="s">
        <v>2968</v>
      </c>
      <c r="B394" s="254" t="s">
        <v>2552</v>
      </c>
      <c r="C394" s="255" t="s">
        <v>3773</v>
      </c>
      <c r="D394" s="256" t="s">
        <v>2618</v>
      </c>
      <c r="E394" s="256" t="s">
        <v>3774</v>
      </c>
      <c r="F394" s="256" t="s">
        <v>2618</v>
      </c>
      <c r="G394" s="256" t="s">
        <v>3775</v>
      </c>
      <c r="H394" s="256" t="s">
        <v>2618</v>
      </c>
      <c r="I394" s="256" t="s">
        <v>3782</v>
      </c>
      <c r="J394" s="256" t="s">
        <v>2618</v>
      </c>
      <c r="K394" s="256" t="s">
        <v>3788</v>
      </c>
      <c r="L394" s="256" t="s">
        <v>2618</v>
      </c>
      <c r="M394" s="256" t="s">
        <v>3789</v>
      </c>
      <c r="N394" s="256" t="s">
        <v>2618</v>
      </c>
      <c r="O394" s="256" t="s">
        <v>3790</v>
      </c>
      <c r="P394" s="256" t="s">
        <v>2618</v>
      </c>
      <c r="Q394" s="256" t="s">
        <v>3791</v>
      </c>
      <c r="R394" s="256" t="s">
        <v>2618</v>
      </c>
      <c r="S394" s="256" t="s">
        <v>3792</v>
      </c>
      <c r="T394" s="256" t="s">
        <v>2618</v>
      </c>
      <c r="U394" s="256" t="s">
        <v>3793</v>
      </c>
      <c r="V394" s="257" t="s">
        <v>2618</v>
      </c>
      <c r="X394" s="258"/>
      <c r="Y394" s="188" t="s">
        <v>2550</v>
      </c>
      <c r="Z394" s="259" t="s">
        <v>2619</v>
      </c>
      <c r="AA394" s="260" t="s">
        <v>2620</v>
      </c>
      <c r="AB394" s="260" t="s">
        <v>2621</v>
      </c>
      <c r="AC394" s="260" t="s">
        <v>2622</v>
      </c>
      <c r="AD394" s="260" t="s">
        <v>2623</v>
      </c>
      <c r="AE394" s="260" t="s">
        <v>2624</v>
      </c>
      <c r="AF394" s="260" t="s">
        <v>2625</v>
      </c>
      <c r="AG394" s="260" t="s">
        <v>2619</v>
      </c>
      <c r="AH394" s="260" t="s">
        <v>2620</v>
      </c>
      <c r="AI394" s="261" t="s">
        <v>2621</v>
      </c>
      <c r="FN394" s="390"/>
      <c r="FO394" s="390"/>
      <c r="FP394" s="390"/>
      <c r="FQ394" s="390"/>
      <c r="FR394" s="390"/>
      <c r="FS394" s="390"/>
      <c r="FV394" s="390"/>
      <c r="FW394" s="390"/>
      <c r="FZ394" s="1280"/>
      <c r="GA394" s="1280"/>
      <c r="GB394" s="390"/>
      <c r="GC394" s="390"/>
      <c r="GD394" s="390"/>
      <c r="GE394" s="390"/>
      <c r="GF394" s="390"/>
      <c r="GG394" s="390"/>
      <c r="GH394" s="390"/>
      <c r="GI394" s="390"/>
      <c r="GJ394" s="390"/>
      <c r="GK394" s="390"/>
      <c r="GL394" s="390"/>
      <c r="GM394" s="390"/>
      <c r="GN394" s="390"/>
      <c r="GV394" s="390"/>
      <c r="GW394" s="390"/>
      <c r="GX394" s="390"/>
      <c r="GY394" s="390"/>
      <c r="GZ394" s="390"/>
    </row>
    <row r="395" spans="1:208" x14ac:dyDescent="0.25">
      <c r="A395" s="198" t="s">
        <v>2970</v>
      </c>
      <c r="B395" s="220" t="s">
        <v>2540</v>
      </c>
      <c r="C395" s="124" t="s">
        <v>2521</v>
      </c>
      <c r="D395" s="124" t="s">
        <v>2522</v>
      </c>
      <c r="E395" s="124" t="s">
        <v>2521</v>
      </c>
      <c r="F395" s="124" t="s">
        <v>2522</v>
      </c>
      <c r="G395" s="124" t="s">
        <v>2521</v>
      </c>
      <c r="H395" s="124" t="s">
        <v>2522</v>
      </c>
      <c r="I395" s="124" t="s">
        <v>2521</v>
      </c>
      <c r="J395" s="124" t="s">
        <v>2522</v>
      </c>
      <c r="K395" s="124" t="s">
        <v>2521</v>
      </c>
      <c r="L395" s="124" t="s">
        <v>2522</v>
      </c>
      <c r="M395" s="124" t="s">
        <v>2521</v>
      </c>
      <c r="N395" s="124" t="s">
        <v>2522</v>
      </c>
      <c r="O395" s="124" t="s">
        <v>2521</v>
      </c>
      <c r="P395" s="124" t="s">
        <v>2522</v>
      </c>
      <c r="Q395" s="124" t="s">
        <v>2521</v>
      </c>
      <c r="R395" s="124" t="s">
        <v>2522</v>
      </c>
      <c r="S395" s="124" t="s">
        <v>2521</v>
      </c>
      <c r="T395" s="124" t="s">
        <v>2522</v>
      </c>
      <c r="U395" s="124" t="s">
        <v>2521</v>
      </c>
      <c r="V395" s="252" t="s">
        <v>2522</v>
      </c>
      <c r="X395" s="197"/>
      <c r="Y395" s="188" t="s">
        <v>2540</v>
      </c>
      <c r="Z395" s="94" t="s">
        <v>3776</v>
      </c>
      <c r="AA395" s="95" t="s">
        <v>3777</v>
      </c>
      <c r="AB395" s="95" t="s">
        <v>3778</v>
      </c>
      <c r="AC395" s="95" t="s">
        <v>3783</v>
      </c>
      <c r="AD395" s="95" t="s">
        <v>3794</v>
      </c>
      <c r="AE395" s="95" t="s">
        <v>3795</v>
      </c>
      <c r="AF395" s="95" t="s">
        <v>3796</v>
      </c>
      <c r="AG395" s="95" t="s">
        <v>3797</v>
      </c>
      <c r="AH395" s="95" t="s">
        <v>3798</v>
      </c>
      <c r="AI395" s="96" t="s">
        <v>3799</v>
      </c>
      <c r="GO395" s="390"/>
      <c r="GP395" s="390"/>
      <c r="GQ395" s="390"/>
      <c r="GR395" s="390"/>
      <c r="GS395" s="390"/>
      <c r="GT395" s="390"/>
      <c r="GU395" s="390"/>
    </row>
    <row r="396" spans="1:208" x14ac:dyDescent="0.25">
      <c r="A396" s="198" t="s">
        <v>2972</v>
      </c>
      <c r="B396" s="221" t="s">
        <v>2553</v>
      </c>
      <c r="C396" s="118">
        <v>43682.375</v>
      </c>
      <c r="D396" s="189">
        <v>43682.875</v>
      </c>
      <c r="E396" s="190">
        <v>43683.375</v>
      </c>
      <c r="F396" s="189">
        <v>43683.875</v>
      </c>
      <c r="G396" s="190">
        <v>43684.375</v>
      </c>
      <c r="H396" s="189">
        <v>43684.875</v>
      </c>
      <c r="I396" s="191">
        <v>43685.375</v>
      </c>
      <c r="J396" s="189">
        <v>43685.875</v>
      </c>
      <c r="K396" s="190">
        <v>43686.375</v>
      </c>
      <c r="L396" s="189">
        <v>43686.875</v>
      </c>
      <c r="M396" s="190">
        <v>43687.375</v>
      </c>
      <c r="N396" s="189">
        <v>43687.875</v>
      </c>
      <c r="O396" s="191">
        <v>43688.375</v>
      </c>
      <c r="P396" s="189">
        <v>43688.875</v>
      </c>
      <c r="Q396" s="190">
        <v>43689.375</v>
      </c>
      <c r="R396" s="189">
        <v>43689.875</v>
      </c>
      <c r="S396" s="190">
        <v>43690.375</v>
      </c>
      <c r="T396" s="189">
        <v>43690.875</v>
      </c>
      <c r="U396" s="190">
        <v>43691.375</v>
      </c>
      <c r="V396" s="192">
        <v>43691.875</v>
      </c>
      <c r="X396" s="198" t="s">
        <v>2967</v>
      </c>
      <c r="Y396" s="215"/>
      <c r="Z396" s="116">
        <v>43682.875</v>
      </c>
      <c r="AA396" s="99">
        <v>43683.875</v>
      </c>
      <c r="AB396" s="99">
        <v>43684.875</v>
      </c>
      <c r="AC396" s="99">
        <v>43685.875</v>
      </c>
      <c r="AD396" s="99">
        <v>43686.875</v>
      </c>
      <c r="AE396" s="99">
        <v>43687.875</v>
      </c>
      <c r="AF396" s="99">
        <v>43688.875</v>
      </c>
      <c r="AG396" s="99">
        <v>43689.875</v>
      </c>
      <c r="AH396" s="99">
        <v>43690.875</v>
      </c>
      <c r="AI396" s="99">
        <v>43691.875</v>
      </c>
    </row>
    <row r="397" spans="1:208" x14ac:dyDescent="0.25">
      <c r="A397" s="198" t="s">
        <v>2974</v>
      </c>
      <c r="B397" s="222" t="s">
        <v>2545</v>
      </c>
      <c r="C397" s="230" t="e">
        <v>#N/A</v>
      </c>
      <c r="D397" s="199">
        <v>15.2</v>
      </c>
      <c r="E397" s="199" t="e">
        <v>#N/A</v>
      </c>
      <c r="F397" s="199">
        <v>21.8</v>
      </c>
      <c r="G397" s="199" t="e">
        <v>#N/A</v>
      </c>
      <c r="H397" s="199">
        <v>25.3</v>
      </c>
      <c r="I397" s="199" t="e">
        <v>#N/A</v>
      </c>
      <c r="J397" s="199">
        <v>18.8</v>
      </c>
      <c r="K397" s="199" t="e">
        <v>#N/A</v>
      </c>
      <c r="L397" s="199">
        <v>20</v>
      </c>
      <c r="M397" s="199" t="e">
        <v>#N/A</v>
      </c>
      <c r="N397" s="199">
        <v>24.2</v>
      </c>
      <c r="O397" s="199" t="e">
        <v>#N/A</v>
      </c>
      <c r="P397" s="199">
        <v>24</v>
      </c>
      <c r="Q397" s="199" t="e">
        <v>#N/A</v>
      </c>
      <c r="R397" s="199">
        <v>24.6</v>
      </c>
      <c r="S397" s="199" t="e">
        <v>#N/A</v>
      </c>
      <c r="T397" s="199">
        <v>26.4</v>
      </c>
      <c r="U397" s="199" t="e">
        <v>#N/A</v>
      </c>
      <c r="V397" s="104">
        <v>18.600000000000001</v>
      </c>
      <c r="X397" s="198" t="s">
        <v>2969</v>
      </c>
      <c r="Y397" s="100" t="s">
        <v>2545</v>
      </c>
      <c r="Z397" s="120">
        <v>15.2</v>
      </c>
      <c r="AA397" s="120">
        <v>21.8</v>
      </c>
      <c r="AB397" s="120">
        <v>25.3</v>
      </c>
      <c r="AC397" s="120">
        <v>18.8</v>
      </c>
      <c r="AD397" s="120">
        <v>20</v>
      </c>
      <c r="AE397" s="120">
        <v>24.2</v>
      </c>
      <c r="AF397" s="120">
        <v>24</v>
      </c>
      <c r="AG397" s="120">
        <v>24.6</v>
      </c>
      <c r="AH397" s="120">
        <v>26.4</v>
      </c>
      <c r="AI397" s="120">
        <v>18.600000000000001</v>
      </c>
    </row>
    <row r="398" spans="1:208" x14ac:dyDescent="0.25">
      <c r="A398" s="198" t="s">
        <v>2975</v>
      </c>
      <c r="B398" s="223" t="s">
        <v>2546</v>
      </c>
      <c r="C398" s="103">
        <v>5.3</v>
      </c>
      <c r="D398" s="200" t="e">
        <v>#N/A</v>
      </c>
      <c r="E398" s="200">
        <v>7.6</v>
      </c>
      <c r="F398" s="200" t="e">
        <v>#N/A</v>
      </c>
      <c r="G398" s="200">
        <v>10.199999999999999</v>
      </c>
      <c r="H398" s="200" t="e">
        <v>#N/A</v>
      </c>
      <c r="I398" s="200">
        <v>15.6</v>
      </c>
      <c r="J398" s="200" t="e">
        <v>#N/A</v>
      </c>
      <c r="K398" s="200">
        <v>14</v>
      </c>
      <c r="L398" s="200" t="e">
        <v>#N/A</v>
      </c>
      <c r="M398" s="200">
        <v>9.4</v>
      </c>
      <c r="N398" s="200" t="e">
        <v>#N/A</v>
      </c>
      <c r="O398" s="200">
        <v>14.6</v>
      </c>
      <c r="P398" s="200" t="e">
        <v>#N/A</v>
      </c>
      <c r="Q398" s="200">
        <v>12.2</v>
      </c>
      <c r="R398" s="200" t="e">
        <v>#N/A</v>
      </c>
      <c r="S398" s="200">
        <v>12.3</v>
      </c>
      <c r="T398" s="200" t="e">
        <v>#N/A</v>
      </c>
      <c r="U398" s="200">
        <v>14.8</v>
      </c>
      <c r="V398" s="216" t="e">
        <v>#N/A</v>
      </c>
      <c r="X398" s="198" t="s">
        <v>2971</v>
      </c>
      <c r="Y398" s="101" t="s">
        <v>2546</v>
      </c>
      <c r="Z398" s="97">
        <v>5.3</v>
      </c>
      <c r="AA398" s="97">
        <v>7.6</v>
      </c>
      <c r="AB398" s="97">
        <v>10.199999999999999</v>
      </c>
      <c r="AC398" s="97">
        <v>15.6</v>
      </c>
      <c r="AD398" s="97">
        <v>13.9</v>
      </c>
      <c r="AE398" s="97">
        <v>9.4</v>
      </c>
      <c r="AF398" s="97">
        <v>14.6</v>
      </c>
      <c r="AG398" s="97">
        <v>12.2</v>
      </c>
      <c r="AH398" s="97">
        <v>12.3</v>
      </c>
      <c r="AI398" s="97">
        <v>13.4</v>
      </c>
    </row>
    <row r="399" spans="1:208" x14ac:dyDescent="0.25">
      <c r="A399" s="198" t="s">
        <v>2977</v>
      </c>
      <c r="B399" s="224" t="s">
        <v>2547</v>
      </c>
      <c r="C399" s="108" t="e">
        <v>#N/A</v>
      </c>
      <c r="D399" s="201">
        <v>19.2</v>
      </c>
      <c r="E399" s="201" t="e">
        <v>#N/A</v>
      </c>
      <c r="F399" s="201">
        <v>36.799999999999997</v>
      </c>
      <c r="G399" s="201" t="e">
        <v>#N/A</v>
      </c>
      <c r="H399" s="201">
        <v>38.299999999999997</v>
      </c>
      <c r="I399" s="201" t="e">
        <v>#N/A</v>
      </c>
      <c r="J399" s="201">
        <v>22.4</v>
      </c>
      <c r="K399" s="201" t="e">
        <v>#N/A</v>
      </c>
      <c r="L399" s="201">
        <v>30</v>
      </c>
      <c r="M399" s="201" t="e">
        <v>#N/A</v>
      </c>
      <c r="N399" s="201">
        <v>39.200000000000003</v>
      </c>
      <c r="O399" s="201" t="e">
        <v>#N/A</v>
      </c>
      <c r="P399" s="201">
        <v>39</v>
      </c>
      <c r="Q399" s="201" t="e">
        <v>#N/A</v>
      </c>
      <c r="R399" s="201">
        <v>39.6</v>
      </c>
      <c r="S399" s="201" t="e">
        <v>#N/A</v>
      </c>
      <c r="T399" s="201">
        <v>39.4</v>
      </c>
      <c r="U399" s="201" t="e">
        <v>#N/A</v>
      </c>
      <c r="V399" s="217">
        <v>28.6</v>
      </c>
      <c r="X399" s="198" t="s">
        <v>2973</v>
      </c>
      <c r="Y399" s="102" t="s">
        <v>2547</v>
      </c>
      <c r="Z399" s="120">
        <v>19.2</v>
      </c>
      <c r="AA399" s="120">
        <v>36.799999999999997</v>
      </c>
      <c r="AB399" s="120">
        <v>38.299999999999997</v>
      </c>
      <c r="AC399" s="120">
        <v>22.4</v>
      </c>
      <c r="AD399" s="120">
        <v>30</v>
      </c>
      <c r="AE399" s="120">
        <v>39.200000000000003</v>
      </c>
      <c r="AF399" s="120">
        <v>39</v>
      </c>
      <c r="AG399" s="120">
        <v>39.6</v>
      </c>
      <c r="AH399" s="120">
        <v>39.4</v>
      </c>
      <c r="AI399" s="120">
        <v>28.6</v>
      </c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390"/>
    </row>
    <row r="400" spans="1:208" x14ac:dyDescent="0.25">
      <c r="A400" s="198" t="s">
        <v>2979</v>
      </c>
      <c r="B400" s="212" t="s">
        <v>2548</v>
      </c>
      <c r="C400" s="231">
        <v>8</v>
      </c>
      <c r="D400" s="123">
        <v>9</v>
      </c>
      <c r="E400" s="123">
        <v>9</v>
      </c>
      <c r="F400" s="123">
        <v>7</v>
      </c>
      <c r="G400" s="123">
        <v>4</v>
      </c>
      <c r="H400" s="123">
        <v>11</v>
      </c>
      <c r="I400" s="123">
        <v>9</v>
      </c>
      <c r="J400" s="123">
        <v>13</v>
      </c>
      <c r="K400" s="123">
        <v>15</v>
      </c>
      <c r="L400" s="123">
        <v>11</v>
      </c>
      <c r="M400" s="123">
        <v>4</v>
      </c>
      <c r="N400" s="123">
        <v>4</v>
      </c>
      <c r="O400" s="123">
        <v>10</v>
      </c>
      <c r="P400" s="123">
        <v>10</v>
      </c>
      <c r="Q400" s="123">
        <v>7</v>
      </c>
      <c r="R400" s="123">
        <v>8</v>
      </c>
      <c r="S400" s="123">
        <v>5</v>
      </c>
      <c r="T400" s="123">
        <v>13</v>
      </c>
      <c r="U400" s="123">
        <v>11</v>
      </c>
      <c r="V400" s="218">
        <v>9</v>
      </c>
      <c r="X400" s="198" t="s">
        <v>2980</v>
      </c>
      <c r="Y400" s="119" t="s">
        <v>2548</v>
      </c>
      <c r="Z400" s="196">
        <v>9</v>
      </c>
      <c r="AA400" s="196">
        <v>9</v>
      </c>
      <c r="AB400" s="196">
        <v>11</v>
      </c>
      <c r="AC400" s="196">
        <v>13</v>
      </c>
      <c r="AD400" s="196">
        <v>15</v>
      </c>
      <c r="AE400" s="196">
        <v>10</v>
      </c>
      <c r="AF400" s="196">
        <v>10</v>
      </c>
      <c r="AG400" s="196">
        <v>8</v>
      </c>
      <c r="AH400" s="196">
        <v>13</v>
      </c>
      <c r="AI400" s="196">
        <v>13</v>
      </c>
    </row>
    <row r="401" spans="1:161" x14ac:dyDescent="0.25">
      <c r="A401" s="198" t="s">
        <v>2982</v>
      </c>
      <c r="B401" s="225" t="s">
        <v>2549</v>
      </c>
      <c r="C401" s="232" t="s">
        <v>2618</v>
      </c>
      <c r="D401" s="210" t="s">
        <v>2618</v>
      </c>
      <c r="E401" s="210" t="s">
        <v>2618</v>
      </c>
      <c r="F401" s="210" t="s">
        <v>2618</v>
      </c>
      <c r="G401" s="210" t="s">
        <v>2618</v>
      </c>
      <c r="H401" s="210" t="s">
        <v>2618</v>
      </c>
      <c r="I401" s="210" t="s">
        <v>2618</v>
      </c>
      <c r="J401" s="210" t="s">
        <v>2618</v>
      </c>
      <c r="K401" s="210">
        <v>15</v>
      </c>
      <c r="L401" s="210" t="s">
        <v>2618</v>
      </c>
      <c r="M401" s="210" t="s">
        <v>2618</v>
      </c>
      <c r="N401" s="210" t="s">
        <v>2618</v>
      </c>
      <c r="O401" s="210" t="s">
        <v>2618</v>
      </c>
      <c r="P401" s="210" t="s">
        <v>2618</v>
      </c>
      <c r="Q401" s="210" t="s">
        <v>2618</v>
      </c>
      <c r="R401" s="210" t="s">
        <v>2618</v>
      </c>
      <c r="S401" s="210" t="s">
        <v>2618</v>
      </c>
      <c r="T401" s="210" t="s">
        <v>2618</v>
      </c>
      <c r="U401" s="210" t="s">
        <v>2618</v>
      </c>
      <c r="V401" s="211" t="s">
        <v>2618</v>
      </c>
      <c r="X401" s="198" t="s">
        <v>2976</v>
      </c>
      <c r="Y401" s="98" t="s">
        <v>772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>
        <v>0</v>
      </c>
      <c r="AF401" s="121">
        <v>0</v>
      </c>
      <c r="AG401" s="121">
        <v>0</v>
      </c>
      <c r="AH401" s="121">
        <v>0</v>
      </c>
      <c r="AI401" s="121">
        <v>0</v>
      </c>
    </row>
    <row r="402" spans="1:161" ht="15" x14ac:dyDescent="0.25">
      <c r="A402" s="198" t="s">
        <v>2984</v>
      </c>
      <c r="B402" s="226" t="s">
        <v>769</v>
      </c>
      <c r="C402" s="233" t="s">
        <v>2618</v>
      </c>
      <c r="D402" s="202" t="s">
        <v>2631</v>
      </c>
      <c r="E402" s="202" t="s">
        <v>2618</v>
      </c>
      <c r="F402" s="202" t="s">
        <v>2618</v>
      </c>
      <c r="G402" s="202" t="s">
        <v>2631</v>
      </c>
      <c r="H402" s="202" t="s">
        <v>2632</v>
      </c>
      <c r="I402" s="202" t="s">
        <v>2631</v>
      </c>
      <c r="J402" s="202" t="s">
        <v>773</v>
      </c>
      <c r="K402" s="202" t="s">
        <v>2618</v>
      </c>
      <c r="L402" s="202" t="s">
        <v>2632</v>
      </c>
      <c r="M402" s="202" t="s">
        <v>2618</v>
      </c>
      <c r="N402" s="202" t="s">
        <v>2618</v>
      </c>
      <c r="O402" s="202" t="s">
        <v>773</v>
      </c>
      <c r="P402" s="202" t="s">
        <v>2618</v>
      </c>
      <c r="Q402" s="202" t="s">
        <v>2618</v>
      </c>
      <c r="R402" s="202" t="s">
        <v>2618</v>
      </c>
      <c r="S402" s="202" t="s">
        <v>2618</v>
      </c>
      <c r="T402" s="202" t="s">
        <v>2631</v>
      </c>
      <c r="U402" s="202" t="s">
        <v>2632</v>
      </c>
      <c r="V402" s="203" t="s">
        <v>2631</v>
      </c>
      <c r="X402" s="198" t="s">
        <v>2978</v>
      </c>
      <c r="Y402" s="107" t="s">
        <v>769</v>
      </c>
      <c r="Z402" s="195" t="s">
        <v>2631</v>
      </c>
      <c r="AA402" s="195" t="s">
        <v>2618</v>
      </c>
      <c r="AB402" s="195" t="s">
        <v>2632</v>
      </c>
      <c r="AC402" s="195" t="s">
        <v>773</v>
      </c>
      <c r="AD402" s="195" t="s">
        <v>2632</v>
      </c>
      <c r="AE402" s="195" t="s">
        <v>2618</v>
      </c>
      <c r="AF402" s="195" t="s">
        <v>773</v>
      </c>
      <c r="AG402" s="195" t="s">
        <v>2618</v>
      </c>
      <c r="AH402" s="195" t="s">
        <v>2631</v>
      </c>
      <c r="AI402" s="195" t="s">
        <v>2632</v>
      </c>
    </row>
    <row r="403" spans="1:161" x14ac:dyDescent="0.25">
      <c r="A403" s="198" t="s">
        <v>2985</v>
      </c>
      <c r="B403" s="226" t="s">
        <v>2551</v>
      </c>
      <c r="C403" s="234">
        <v>0</v>
      </c>
      <c r="D403" s="204">
        <v>2</v>
      </c>
      <c r="E403" s="204">
        <v>0</v>
      </c>
      <c r="F403" s="204">
        <v>0</v>
      </c>
      <c r="G403" s="204">
        <v>2</v>
      </c>
      <c r="H403" s="204">
        <v>3</v>
      </c>
      <c r="I403" s="204">
        <v>1</v>
      </c>
      <c r="J403" s="204">
        <v>20</v>
      </c>
      <c r="K403" s="204">
        <v>0</v>
      </c>
      <c r="L403" s="204">
        <v>3</v>
      </c>
      <c r="M403" s="204">
        <v>0</v>
      </c>
      <c r="N403" s="204">
        <v>0</v>
      </c>
      <c r="O403" s="204">
        <v>20</v>
      </c>
      <c r="P403" s="204">
        <v>0</v>
      </c>
      <c r="Q403" s="204">
        <v>0</v>
      </c>
      <c r="R403" s="204">
        <v>0</v>
      </c>
      <c r="S403" s="204">
        <v>0</v>
      </c>
      <c r="T403" s="204">
        <v>1</v>
      </c>
      <c r="U403" s="204">
        <v>10</v>
      </c>
      <c r="V403" s="205">
        <v>2</v>
      </c>
      <c r="X403" s="198" t="s">
        <v>2981</v>
      </c>
      <c r="Y403" s="91" t="s">
        <v>2551</v>
      </c>
      <c r="Z403" s="109">
        <v>2</v>
      </c>
      <c r="AA403" s="109">
        <v>0</v>
      </c>
      <c r="AB403" s="109">
        <v>5</v>
      </c>
      <c r="AC403" s="109">
        <v>20</v>
      </c>
      <c r="AD403" s="109">
        <v>3</v>
      </c>
      <c r="AE403" s="109">
        <v>0</v>
      </c>
      <c r="AF403" s="109">
        <v>20</v>
      </c>
      <c r="AG403" s="109">
        <v>0</v>
      </c>
      <c r="AH403" s="109">
        <v>1</v>
      </c>
      <c r="AI403" s="109">
        <v>10</v>
      </c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</row>
    <row r="404" spans="1:161" x14ac:dyDescent="0.25">
      <c r="A404" s="198" t="s">
        <v>2986</v>
      </c>
      <c r="B404" s="227" t="s">
        <v>884</v>
      </c>
      <c r="C404" s="235">
        <v>1007.3</v>
      </c>
      <c r="D404" s="206">
        <v>1006.3</v>
      </c>
      <c r="E404" s="206">
        <v>1009.15</v>
      </c>
      <c r="F404" s="206">
        <v>1011.55</v>
      </c>
      <c r="G404" s="206">
        <v>1014</v>
      </c>
      <c r="H404" s="206">
        <v>1011.2</v>
      </c>
      <c r="I404" s="206">
        <v>1008.6</v>
      </c>
      <c r="J404" s="206">
        <v>1004.35</v>
      </c>
      <c r="K404" s="206">
        <v>1005.45</v>
      </c>
      <c r="L404" s="206">
        <v>1009.1</v>
      </c>
      <c r="M404" s="206">
        <v>1014.5</v>
      </c>
      <c r="N404" s="206">
        <v>1015.0999999999999</v>
      </c>
      <c r="O404" s="206">
        <v>1012</v>
      </c>
      <c r="P404" s="206">
        <v>1012</v>
      </c>
      <c r="Q404" s="206">
        <v>1013.6500000000001</v>
      </c>
      <c r="R404" s="206">
        <v>1014.3</v>
      </c>
      <c r="S404" s="206">
        <v>1016.55</v>
      </c>
      <c r="T404" s="206">
        <v>1011.3</v>
      </c>
      <c r="U404" s="206">
        <v>1009.55</v>
      </c>
      <c r="V404" s="207">
        <v>1008.6</v>
      </c>
      <c r="X404" s="198" t="s">
        <v>2983</v>
      </c>
      <c r="Y404" s="238" t="s">
        <v>705</v>
      </c>
      <c r="Z404" s="127">
        <v>0</v>
      </c>
      <c r="AA404" s="127">
        <v>0</v>
      </c>
      <c r="AB404" s="127">
        <v>2</v>
      </c>
      <c r="AC404" s="127">
        <v>0</v>
      </c>
      <c r="AD404" s="127">
        <v>0</v>
      </c>
      <c r="AE404" s="127">
        <v>0</v>
      </c>
      <c r="AF404" s="127">
        <v>2</v>
      </c>
      <c r="AG404" s="127">
        <v>0</v>
      </c>
      <c r="AH404" s="127">
        <v>0</v>
      </c>
      <c r="AI404" s="127">
        <v>0</v>
      </c>
    </row>
    <row r="405" spans="1:161" x14ac:dyDescent="0.25">
      <c r="A405" s="198" t="s">
        <v>2987</v>
      </c>
      <c r="B405" s="228" t="s">
        <v>770</v>
      </c>
      <c r="C405" s="236" t="s">
        <v>3076</v>
      </c>
      <c r="D405" s="208" t="s">
        <v>2757</v>
      </c>
      <c r="E405" s="208" t="s">
        <v>2768</v>
      </c>
      <c r="F405" s="208" t="s">
        <v>2757</v>
      </c>
      <c r="G405" s="208" t="s">
        <v>2653</v>
      </c>
      <c r="H405" s="208" t="s">
        <v>2759</v>
      </c>
      <c r="I405" s="208" t="s">
        <v>2964</v>
      </c>
      <c r="J405" s="208" t="s">
        <v>2964</v>
      </c>
      <c r="K405" s="208" t="s">
        <v>58</v>
      </c>
      <c r="L405" s="208" t="s">
        <v>2766</v>
      </c>
      <c r="M405" s="208" t="s">
        <v>2734</v>
      </c>
      <c r="N405" s="208" t="s">
        <v>2653</v>
      </c>
      <c r="O405" s="208" t="s">
        <v>3076</v>
      </c>
      <c r="P405" s="208" t="s">
        <v>58</v>
      </c>
      <c r="Q405" s="208" t="s">
        <v>3076</v>
      </c>
      <c r="R405" s="208" t="s">
        <v>58</v>
      </c>
      <c r="S405" s="208" t="s">
        <v>2762</v>
      </c>
      <c r="T405" s="208" t="s">
        <v>2758</v>
      </c>
      <c r="U405" s="208" t="s">
        <v>2767</v>
      </c>
      <c r="V405" s="209" t="s">
        <v>2964</v>
      </c>
      <c r="X405" s="369" t="s">
        <v>1007</v>
      </c>
      <c r="Y405" s="370" t="s">
        <v>772</v>
      </c>
      <c r="Z405" s="371">
        <v>0</v>
      </c>
      <c r="AA405" s="372">
        <v>0</v>
      </c>
      <c r="AB405" s="372">
        <v>0</v>
      </c>
      <c r="AC405" s="372">
        <v>0</v>
      </c>
      <c r="AD405" s="372">
        <v>0</v>
      </c>
      <c r="AE405" s="372">
        <v>0</v>
      </c>
      <c r="AF405" s="372">
        <v>0</v>
      </c>
      <c r="AG405" s="372">
        <v>0</v>
      </c>
      <c r="AH405" s="372">
        <v>0</v>
      </c>
      <c r="AI405" s="373">
        <v>0</v>
      </c>
    </row>
    <row r="406" spans="1:161" x14ac:dyDescent="0.25">
      <c r="A406" s="198" t="s">
        <v>2988</v>
      </c>
      <c r="B406" s="229" t="s">
        <v>705</v>
      </c>
      <c r="C406" s="237">
        <v>0</v>
      </c>
      <c r="D406" s="213">
        <v>0</v>
      </c>
      <c r="E406" s="213">
        <v>0</v>
      </c>
      <c r="F406" s="213">
        <v>0</v>
      </c>
      <c r="G406" s="213">
        <v>0</v>
      </c>
      <c r="H406" s="213">
        <v>1</v>
      </c>
      <c r="I406" s="213">
        <v>0</v>
      </c>
      <c r="J406" s="213">
        <v>0</v>
      </c>
      <c r="K406" s="213">
        <v>0</v>
      </c>
      <c r="L406" s="213">
        <v>0</v>
      </c>
      <c r="M406" s="213">
        <v>0</v>
      </c>
      <c r="N406" s="213">
        <v>0</v>
      </c>
      <c r="O406" s="213">
        <v>0</v>
      </c>
      <c r="P406" s="213">
        <v>0</v>
      </c>
      <c r="Q406" s="213">
        <v>0</v>
      </c>
      <c r="R406" s="213">
        <v>0</v>
      </c>
      <c r="S406" s="213">
        <v>0</v>
      </c>
      <c r="T406" s="213">
        <v>0</v>
      </c>
      <c r="U406" s="213">
        <v>0</v>
      </c>
      <c r="V406" s="214">
        <v>0</v>
      </c>
      <c r="X406" s="369" t="s">
        <v>2196</v>
      </c>
      <c r="Y406" s="374" t="s">
        <v>1173</v>
      </c>
      <c r="Z406" s="375">
        <v>0</v>
      </c>
      <c r="AA406" s="376">
        <v>0</v>
      </c>
      <c r="AB406" s="376">
        <v>0</v>
      </c>
      <c r="AC406" s="376">
        <v>0</v>
      </c>
      <c r="AD406" s="376">
        <v>0</v>
      </c>
      <c r="AE406" s="376">
        <v>0</v>
      </c>
      <c r="AF406" s="376">
        <v>0</v>
      </c>
      <c r="AG406" s="376">
        <v>0</v>
      </c>
      <c r="AH406" s="376">
        <v>0</v>
      </c>
      <c r="AI406" s="377">
        <v>0</v>
      </c>
    </row>
    <row r="407" spans="1:161" x14ac:dyDescent="0.25">
      <c r="A407" s="198" t="s">
        <v>1007</v>
      </c>
      <c r="B407" s="229" t="s">
        <v>772</v>
      </c>
      <c r="C407" s="237">
        <v>0</v>
      </c>
      <c r="D407" s="213">
        <v>0</v>
      </c>
      <c r="E407" s="213">
        <v>0</v>
      </c>
      <c r="F407" s="213">
        <v>0</v>
      </c>
      <c r="G407" s="213">
        <v>0</v>
      </c>
      <c r="H407" s="213">
        <v>0</v>
      </c>
      <c r="I407" s="213">
        <v>0</v>
      </c>
      <c r="J407" s="213">
        <v>0</v>
      </c>
      <c r="K407" s="213">
        <v>0</v>
      </c>
      <c r="L407" s="213">
        <v>0</v>
      </c>
      <c r="M407" s="213">
        <v>0</v>
      </c>
      <c r="N407" s="213">
        <v>0</v>
      </c>
      <c r="O407" s="213">
        <v>0</v>
      </c>
      <c r="P407" s="213">
        <v>0</v>
      </c>
      <c r="Q407" s="213">
        <v>0</v>
      </c>
      <c r="R407" s="213">
        <v>0</v>
      </c>
      <c r="S407" s="213">
        <v>0</v>
      </c>
      <c r="T407" s="213">
        <v>0</v>
      </c>
      <c r="U407" s="213">
        <v>0</v>
      </c>
      <c r="V407" s="214">
        <v>0</v>
      </c>
      <c r="X407" s="369" t="s">
        <v>2197</v>
      </c>
      <c r="Y407" s="374" t="s">
        <v>1175</v>
      </c>
      <c r="Z407" s="375">
        <v>0</v>
      </c>
      <c r="AA407" s="376">
        <v>0</v>
      </c>
      <c r="AB407" s="376">
        <v>0</v>
      </c>
      <c r="AC407" s="376">
        <v>0</v>
      </c>
      <c r="AD407" s="376">
        <v>0</v>
      </c>
      <c r="AE407" s="376">
        <v>0</v>
      </c>
      <c r="AF407" s="376">
        <v>0</v>
      </c>
      <c r="AG407" s="376">
        <v>0</v>
      </c>
      <c r="AH407" s="376">
        <v>0</v>
      </c>
      <c r="AI407" s="377">
        <v>0</v>
      </c>
    </row>
    <row r="408" spans="1:161" x14ac:dyDescent="0.25">
      <c r="A408" s="198" t="s">
        <v>2196</v>
      </c>
      <c r="B408" s="229" t="s">
        <v>1173</v>
      </c>
      <c r="C408" s="237">
        <v>0</v>
      </c>
      <c r="D408" s="213">
        <v>0</v>
      </c>
      <c r="E408" s="213">
        <v>0</v>
      </c>
      <c r="F408" s="213">
        <v>0</v>
      </c>
      <c r="G408" s="213">
        <v>0</v>
      </c>
      <c r="H408" s="213">
        <v>0</v>
      </c>
      <c r="I408" s="213">
        <v>0</v>
      </c>
      <c r="J408" s="213">
        <v>0</v>
      </c>
      <c r="K408" s="213">
        <v>0</v>
      </c>
      <c r="L408" s="213">
        <v>0</v>
      </c>
      <c r="M408" s="213">
        <v>0</v>
      </c>
      <c r="N408" s="213">
        <v>0</v>
      </c>
      <c r="O408" s="213">
        <v>0</v>
      </c>
      <c r="P408" s="213">
        <v>0</v>
      </c>
      <c r="Q408" s="213">
        <v>0</v>
      </c>
      <c r="R408" s="213">
        <v>0</v>
      </c>
      <c r="S408" s="213">
        <v>0</v>
      </c>
      <c r="T408" s="213">
        <v>0</v>
      </c>
      <c r="U408" s="213">
        <v>0</v>
      </c>
      <c r="V408" s="214">
        <v>0</v>
      </c>
      <c r="X408" s="369" t="s">
        <v>2198</v>
      </c>
      <c r="Y408" s="379" t="s">
        <v>1177</v>
      </c>
      <c r="Z408" s="380">
        <v>0</v>
      </c>
      <c r="AA408" s="381">
        <v>0</v>
      </c>
      <c r="AB408" s="381">
        <v>0</v>
      </c>
      <c r="AC408" s="381">
        <v>0</v>
      </c>
      <c r="AD408" s="381">
        <v>0</v>
      </c>
      <c r="AE408" s="381">
        <v>0</v>
      </c>
      <c r="AF408" s="381">
        <v>0</v>
      </c>
      <c r="AG408" s="381">
        <v>0</v>
      </c>
      <c r="AH408" s="381">
        <v>0</v>
      </c>
      <c r="AI408" s="382">
        <v>0</v>
      </c>
    </row>
    <row r="409" spans="1:161" x14ac:dyDescent="0.25">
      <c r="A409" s="198" t="s">
        <v>2197</v>
      </c>
      <c r="B409" s="378" t="s">
        <v>1175</v>
      </c>
      <c r="C409" s="235">
        <v>0</v>
      </c>
      <c r="D409" s="206">
        <v>0</v>
      </c>
      <c r="E409" s="206">
        <v>0</v>
      </c>
      <c r="F409" s="206">
        <v>0</v>
      </c>
      <c r="G409" s="206">
        <v>0</v>
      </c>
      <c r="H409" s="206">
        <v>0</v>
      </c>
      <c r="I409" s="206">
        <v>0</v>
      </c>
      <c r="J409" s="206">
        <v>0</v>
      </c>
      <c r="K409" s="206">
        <v>0</v>
      </c>
      <c r="L409" s="206">
        <v>0</v>
      </c>
      <c r="M409" s="206">
        <v>0</v>
      </c>
      <c r="N409" s="206">
        <v>0</v>
      </c>
      <c r="O409" s="206">
        <v>0</v>
      </c>
      <c r="P409" s="206">
        <v>0</v>
      </c>
      <c r="Q409" s="206">
        <v>0</v>
      </c>
      <c r="R409" s="206">
        <v>0</v>
      </c>
      <c r="S409" s="206">
        <v>0</v>
      </c>
      <c r="T409" s="206">
        <v>0</v>
      </c>
      <c r="U409" s="206">
        <v>0</v>
      </c>
      <c r="V409" s="207">
        <v>0</v>
      </c>
    </row>
    <row r="410" spans="1:161" x14ac:dyDescent="0.25">
      <c r="A410" s="198" t="s">
        <v>2198</v>
      </c>
      <c r="B410" s="383" t="s">
        <v>1177</v>
      </c>
      <c r="C410" s="237">
        <v>0</v>
      </c>
      <c r="D410" s="213">
        <v>0</v>
      </c>
      <c r="E410" s="213">
        <v>0</v>
      </c>
      <c r="F410" s="213">
        <v>0</v>
      </c>
      <c r="G410" s="213">
        <v>0</v>
      </c>
      <c r="H410" s="213">
        <v>0</v>
      </c>
      <c r="I410" s="213">
        <v>0</v>
      </c>
      <c r="J410" s="213">
        <v>0</v>
      </c>
      <c r="K410" s="213">
        <v>0</v>
      </c>
      <c r="L410" s="213">
        <v>0</v>
      </c>
      <c r="M410" s="213">
        <v>0</v>
      </c>
      <c r="N410" s="213">
        <v>0</v>
      </c>
      <c r="O410" s="213">
        <v>0</v>
      </c>
      <c r="P410" s="213">
        <v>0</v>
      </c>
      <c r="Q410" s="213">
        <v>0</v>
      </c>
      <c r="R410" s="213">
        <v>0</v>
      </c>
      <c r="S410" s="213">
        <v>0</v>
      </c>
      <c r="T410" s="213">
        <v>0</v>
      </c>
      <c r="U410" s="213">
        <v>0</v>
      </c>
      <c r="V410" s="214">
        <v>0</v>
      </c>
      <c r="AM410" s="554"/>
      <c r="AN410" s="552"/>
      <c r="AO410" s="552"/>
      <c r="AP410" s="552"/>
      <c r="AQ410" s="552"/>
      <c r="AR410" s="552"/>
      <c r="AS410" s="552"/>
      <c r="AT410" s="552"/>
      <c r="AU410" s="552"/>
      <c r="AV410" s="552"/>
      <c r="AW410" s="552"/>
      <c r="AX410" s="552"/>
      <c r="AY410" s="552"/>
      <c r="AZ410" s="552"/>
      <c r="BA410" s="552"/>
      <c r="BB410" s="552"/>
      <c r="BC410" s="552"/>
      <c r="BD410" s="552"/>
      <c r="BE410" s="552"/>
      <c r="BF410" s="552"/>
      <c r="BG410" s="552"/>
      <c r="BH410" s="552"/>
      <c r="BI410" s="552"/>
      <c r="BJ410" s="552"/>
      <c r="BK410" s="552"/>
      <c r="BL410" s="552"/>
      <c r="BM410" s="552"/>
      <c r="BN410" s="552"/>
      <c r="BO410" s="552"/>
      <c r="BP410" s="552"/>
      <c r="BQ410" s="552"/>
      <c r="BR410" s="552"/>
      <c r="BS410" s="552"/>
      <c r="BT410" s="552"/>
      <c r="BU410" s="552"/>
      <c r="BV410" s="552"/>
      <c r="BW410" s="552"/>
      <c r="BX410" s="552"/>
      <c r="BY410" s="552"/>
      <c r="BZ410" s="552"/>
      <c r="CA410" s="552"/>
      <c r="CB410" s="552"/>
      <c r="CC410" s="552"/>
      <c r="CD410" s="552"/>
      <c r="CE410" s="552"/>
      <c r="CF410" s="552"/>
      <c r="CG410" s="552"/>
      <c r="CH410" s="552"/>
      <c r="CI410" s="552"/>
      <c r="CJ410" s="552"/>
      <c r="CK410" s="552"/>
      <c r="CL410" s="552"/>
      <c r="CM410" s="552"/>
      <c r="CN410" s="552"/>
      <c r="CO410" s="552"/>
      <c r="CP410" s="552"/>
      <c r="CQ410" s="552"/>
      <c r="CR410" s="552"/>
      <c r="CS410" s="552"/>
      <c r="CT410" s="552"/>
      <c r="CU410" s="552"/>
      <c r="CV410" s="552"/>
      <c r="CW410" s="552"/>
      <c r="CX410" s="552"/>
      <c r="CY410" s="552"/>
      <c r="CZ410" s="552"/>
      <c r="DA410" s="552"/>
      <c r="DB410" s="552"/>
      <c r="DC410" s="552"/>
      <c r="DD410" s="552"/>
      <c r="DE410" s="552"/>
      <c r="DF410" s="552"/>
      <c r="DG410" s="552"/>
      <c r="DH410" s="552"/>
      <c r="DI410" s="552"/>
      <c r="DJ410" s="552"/>
      <c r="DK410" s="552"/>
      <c r="DL410" s="552"/>
      <c r="DM410" s="552"/>
      <c r="DN410" s="552"/>
      <c r="DO410" s="552"/>
      <c r="DP410" s="552"/>
      <c r="DQ410" s="552"/>
      <c r="DR410" s="552"/>
      <c r="DS410" s="552"/>
      <c r="DT410" s="552"/>
      <c r="DU410" s="552"/>
      <c r="DV410" s="552"/>
      <c r="DW410" s="552"/>
      <c r="DX410" s="552"/>
      <c r="DY410" s="552"/>
      <c r="DZ410" s="552"/>
      <c r="EA410" s="552"/>
      <c r="EB410" s="552"/>
      <c r="EC410" s="552"/>
      <c r="ED410" s="552"/>
      <c r="EE410" s="552"/>
      <c r="EF410" s="552"/>
      <c r="EG410" s="552"/>
      <c r="EH410" s="552"/>
      <c r="EI410" s="552"/>
      <c r="EJ410" s="552"/>
      <c r="EK410" s="552"/>
      <c r="EL410" s="552"/>
      <c r="EM410" s="552"/>
      <c r="EN410" s="552"/>
      <c r="EO410" s="552"/>
      <c r="EP410" s="552"/>
      <c r="EQ410" s="552"/>
      <c r="ER410" s="552"/>
      <c r="ES410" s="552"/>
      <c r="ET410" s="552"/>
      <c r="EU410" s="552"/>
      <c r="EV410" s="552"/>
      <c r="EW410" s="552"/>
      <c r="EX410" s="552"/>
      <c r="EY410" s="552"/>
      <c r="EZ410" s="552"/>
      <c r="FA410" s="552"/>
      <c r="FB410" s="552"/>
      <c r="FC410" s="552"/>
      <c r="FD410" s="552"/>
      <c r="FE410" s="552"/>
    </row>
    <row r="411" spans="1:161" x14ac:dyDescent="0.25">
      <c r="A411" t="s">
        <v>3450</v>
      </c>
      <c r="B411" t="s">
        <v>3407</v>
      </c>
      <c r="C411">
        <v>3</v>
      </c>
      <c r="D411">
        <v>10</v>
      </c>
      <c r="E411">
        <v>10</v>
      </c>
      <c r="F411">
        <v>0</v>
      </c>
      <c r="G411">
        <v>2</v>
      </c>
      <c r="H411">
        <v>9</v>
      </c>
      <c r="I411">
        <v>10</v>
      </c>
      <c r="J411">
        <v>10</v>
      </c>
      <c r="K411">
        <v>9</v>
      </c>
      <c r="L411">
        <v>6</v>
      </c>
      <c r="M411">
        <v>7</v>
      </c>
      <c r="N411">
        <v>0</v>
      </c>
      <c r="O411">
        <v>10</v>
      </c>
      <c r="P411">
        <v>10</v>
      </c>
      <c r="Q411">
        <v>0</v>
      </c>
      <c r="R411">
        <v>0</v>
      </c>
      <c r="S411">
        <v>4</v>
      </c>
      <c r="T411">
        <v>4</v>
      </c>
      <c r="U411">
        <v>10</v>
      </c>
      <c r="V411">
        <v>7</v>
      </c>
      <c r="AM411" s="555"/>
      <c r="AN411" s="553"/>
      <c r="AO411" s="553"/>
      <c r="AP411" s="553"/>
      <c r="AQ411" s="553"/>
      <c r="AR411" s="553"/>
      <c r="AS411" s="553"/>
      <c r="AT411" s="553"/>
      <c r="AU411" s="553"/>
      <c r="AV411" s="553"/>
      <c r="AW411" s="553"/>
      <c r="AX411" s="553"/>
      <c r="AY411" s="553"/>
      <c r="AZ411" s="553"/>
      <c r="BA411" s="553"/>
      <c r="BB411" s="553"/>
      <c r="BC411" s="553"/>
      <c r="BD411" s="553"/>
      <c r="BE411" s="553"/>
      <c r="BF411" s="553"/>
      <c r="BG411" s="553"/>
      <c r="BH411" s="553"/>
      <c r="BI411" s="553"/>
      <c r="BJ411" s="553"/>
      <c r="BK411" s="553"/>
      <c r="BL411" s="553"/>
      <c r="BM411" s="553"/>
      <c r="BN411" s="553"/>
      <c r="BO411" s="553"/>
      <c r="BP411" s="553"/>
      <c r="BQ411" s="553"/>
      <c r="BR411" s="553"/>
      <c r="BS411" s="553"/>
      <c r="BT411" s="553"/>
      <c r="BU411" s="553"/>
      <c r="BV411" s="553"/>
      <c r="BW411" s="553"/>
      <c r="BX411" s="553"/>
      <c r="BY411" s="553"/>
      <c r="BZ411" s="553"/>
      <c r="CA411" s="553"/>
      <c r="CB411" s="553"/>
      <c r="CC411" s="553"/>
      <c r="CD411" s="553"/>
      <c r="CE411" s="553"/>
      <c r="CF411" s="553"/>
      <c r="CG411" s="553"/>
      <c r="CH411" s="553"/>
      <c r="CI411" s="553"/>
      <c r="CJ411" s="553"/>
      <c r="CK411" s="553"/>
      <c r="CL411" s="553"/>
      <c r="CM411" s="553"/>
      <c r="CN411" s="553"/>
      <c r="CO411" s="553"/>
      <c r="CP411" s="553"/>
      <c r="CQ411" s="553"/>
      <c r="CR411" s="553"/>
      <c r="CS411" s="553"/>
      <c r="CT411" s="553"/>
      <c r="CU411" s="553"/>
      <c r="CV411" s="553"/>
      <c r="CW411" s="553"/>
      <c r="CX411" s="553"/>
      <c r="CY411" s="553"/>
      <c r="CZ411" s="553"/>
      <c r="DA411" s="553"/>
      <c r="DB411" s="553"/>
      <c r="DC411" s="553"/>
      <c r="DD411" s="553"/>
      <c r="DE411" s="553"/>
      <c r="DF411" s="553"/>
      <c r="DG411" s="553"/>
      <c r="DH411" s="553"/>
      <c r="DI411" s="553"/>
      <c r="DJ411" s="553"/>
      <c r="DK411" s="553"/>
      <c r="DL411" s="553"/>
      <c r="DM411" s="553"/>
      <c r="DN411" s="553"/>
      <c r="DO411" s="553"/>
      <c r="DP411" s="553"/>
      <c r="DQ411" s="553"/>
      <c r="DR411" s="553"/>
      <c r="DS411" s="553"/>
      <c r="DT411" s="553"/>
      <c r="DU411" s="553"/>
      <c r="DV411" s="553"/>
      <c r="DW411" s="553"/>
      <c r="DX411" s="553"/>
      <c r="DY411" s="553"/>
      <c r="DZ411" s="553"/>
      <c r="EA411" s="553"/>
      <c r="EB411" s="553"/>
      <c r="EC411" s="553"/>
      <c r="ED411" s="553"/>
      <c r="EE411" s="553"/>
      <c r="EF411" s="553"/>
      <c r="EG411" s="553"/>
      <c r="EH411" s="553"/>
      <c r="EI411" s="553"/>
      <c r="EJ411" s="553"/>
      <c r="EK411" s="553"/>
      <c r="EL411" s="553"/>
      <c r="EM411" s="553"/>
      <c r="EN411" s="553"/>
      <c r="EO411" s="553"/>
      <c r="EP411" s="553"/>
      <c r="EQ411" s="553"/>
      <c r="ER411" s="553"/>
      <c r="ES411" s="553"/>
      <c r="ET411" s="553"/>
      <c r="EU411" s="553"/>
      <c r="EV411" s="553"/>
      <c r="EW411" s="553"/>
      <c r="EX411" s="553"/>
      <c r="EY411" s="553"/>
      <c r="EZ411" s="553"/>
      <c r="FA411" s="553"/>
      <c r="FB411" s="553"/>
      <c r="FC411" s="553"/>
      <c r="FD411" s="553"/>
      <c r="FE411" s="553"/>
    </row>
    <row r="412" spans="1:161" x14ac:dyDescent="0.25">
      <c r="A412" t="s">
        <v>3451</v>
      </c>
      <c r="B412" t="s">
        <v>3409</v>
      </c>
      <c r="C412">
        <v>3</v>
      </c>
      <c r="D412">
        <v>10</v>
      </c>
      <c r="E412">
        <v>7</v>
      </c>
      <c r="F412">
        <v>1</v>
      </c>
      <c r="G412">
        <v>9</v>
      </c>
      <c r="H412">
        <v>9</v>
      </c>
      <c r="I412">
        <v>10</v>
      </c>
      <c r="J412">
        <v>10</v>
      </c>
      <c r="K412">
        <v>5</v>
      </c>
      <c r="L412">
        <v>7</v>
      </c>
      <c r="M412">
        <v>3</v>
      </c>
      <c r="N412">
        <v>3</v>
      </c>
      <c r="O412">
        <v>10</v>
      </c>
      <c r="P412">
        <v>0</v>
      </c>
      <c r="Q412">
        <v>0</v>
      </c>
      <c r="R412">
        <v>0</v>
      </c>
      <c r="S412">
        <v>4</v>
      </c>
      <c r="T412">
        <v>9</v>
      </c>
      <c r="U412">
        <v>10</v>
      </c>
      <c r="V412">
        <v>10</v>
      </c>
    </row>
    <row r="413" spans="1:161" x14ac:dyDescent="0.25">
      <c r="A413" t="s">
        <v>3452</v>
      </c>
      <c r="B413" t="s">
        <v>3411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23" spans="1:208" s="390" customFormat="1" x14ac:dyDescent="0.25">
      <c r="A423" s="262"/>
      <c r="B423" s="262"/>
      <c r="C423" s="262"/>
      <c r="D423" s="262"/>
      <c r="E423" s="262"/>
      <c r="F423" s="262"/>
      <c r="G423" s="262"/>
      <c r="H423" s="262"/>
      <c r="I423" s="262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  <c r="AC423" s="262"/>
      <c r="AD423" s="262"/>
      <c r="AE423" s="262"/>
      <c r="AF423" s="262"/>
      <c r="AG423" s="262"/>
      <c r="AH423" s="262"/>
      <c r="AI423" s="262"/>
      <c r="AJ423" s="262"/>
      <c r="AK423" s="262"/>
      <c r="AL423" s="389"/>
      <c r="AM423" s="6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 s="35"/>
      <c r="FJ423" s="1274"/>
      <c r="FK423" s="1274"/>
      <c r="FL423" s="1274"/>
      <c r="FN423" s="35"/>
      <c r="FO423" s="35"/>
      <c r="FP423" s="35"/>
      <c r="FQ423" s="35"/>
      <c r="FR423" s="35"/>
      <c r="FS423" s="35"/>
      <c r="FV423" s="35"/>
      <c r="FW423" s="35"/>
      <c r="FZ423" s="1279"/>
      <c r="GA423" s="1279"/>
      <c r="GB423" s="35"/>
      <c r="GC423" s="35"/>
      <c r="GD423" s="35"/>
      <c r="GE423" s="35"/>
      <c r="GF423" s="35"/>
      <c r="GG423" s="35"/>
      <c r="GH423" s="35"/>
      <c r="GI423" s="35"/>
      <c r="GJ423" s="35"/>
      <c r="GK423" s="35"/>
      <c r="GL423" s="35"/>
      <c r="GM423" s="35"/>
      <c r="GN423" s="35"/>
      <c r="GO423" s="35"/>
      <c r="GP423" s="35"/>
      <c r="GQ423" s="35"/>
      <c r="GR423" s="35"/>
      <c r="GS423" s="35"/>
      <c r="GT423" s="35"/>
      <c r="GU423" s="35"/>
      <c r="GV423" s="35"/>
      <c r="GW423" s="35"/>
      <c r="GX423" s="35"/>
      <c r="GY423" s="35"/>
      <c r="GZ423" s="35"/>
    </row>
    <row r="424" spans="1:208" x14ac:dyDescent="0.25">
      <c r="A424" s="253" t="s">
        <v>2990</v>
      </c>
      <c r="B424" s="254" t="s">
        <v>2552</v>
      </c>
      <c r="C424" s="255" t="s">
        <v>3773</v>
      </c>
      <c r="D424" s="256" t="s">
        <v>2618</v>
      </c>
      <c r="E424" s="256" t="s">
        <v>3774</v>
      </c>
      <c r="F424" s="256" t="s">
        <v>2618</v>
      </c>
      <c r="G424" s="256" t="s">
        <v>3775</v>
      </c>
      <c r="H424" s="256" t="s">
        <v>2618</v>
      </c>
      <c r="I424" s="256" t="s">
        <v>3782</v>
      </c>
      <c r="J424" s="256" t="s">
        <v>2618</v>
      </c>
      <c r="K424" s="256" t="s">
        <v>3788</v>
      </c>
      <c r="L424" s="256" t="s">
        <v>2618</v>
      </c>
      <c r="M424" s="256" t="s">
        <v>3789</v>
      </c>
      <c r="N424" s="256" t="s">
        <v>2618</v>
      </c>
      <c r="O424" s="256" t="s">
        <v>3790</v>
      </c>
      <c r="P424" s="256" t="s">
        <v>2618</v>
      </c>
      <c r="Q424" s="256" t="s">
        <v>3791</v>
      </c>
      <c r="R424" s="256" t="s">
        <v>2618</v>
      </c>
      <c r="S424" s="256" t="s">
        <v>3792</v>
      </c>
      <c r="T424" s="256" t="s">
        <v>2618</v>
      </c>
      <c r="U424" s="256" t="s">
        <v>3793</v>
      </c>
      <c r="V424" s="257" t="s">
        <v>2618</v>
      </c>
      <c r="X424" s="258"/>
      <c r="Y424" s="188" t="s">
        <v>2550</v>
      </c>
      <c r="Z424" s="259" t="s">
        <v>2619</v>
      </c>
      <c r="AA424" s="260" t="s">
        <v>2620</v>
      </c>
      <c r="AB424" s="260" t="s">
        <v>2621</v>
      </c>
      <c r="AC424" s="260" t="s">
        <v>2622</v>
      </c>
      <c r="AD424" s="260" t="s">
        <v>2623</v>
      </c>
      <c r="AE424" s="260" t="s">
        <v>2624</v>
      </c>
      <c r="AF424" s="260" t="s">
        <v>2625</v>
      </c>
      <c r="AG424" s="260" t="s">
        <v>2619</v>
      </c>
      <c r="AH424" s="260" t="s">
        <v>2620</v>
      </c>
      <c r="AI424" s="261" t="s">
        <v>2621</v>
      </c>
      <c r="FN424" s="390"/>
      <c r="FO424" s="390"/>
      <c r="FP424" s="390"/>
      <c r="FQ424" s="390"/>
      <c r="FR424" s="390"/>
      <c r="FS424" s="390"/>
      <c r="FV424" s="390"/>
      <c r="FW424" s="390"/>
      <c r="FZ424" s="1280"/>
      <c r="GA424" s="1280"/>
      <c r="GB424" s="390"/>
      <c r="GC424" s="390"/>
      <c r="GD424" s="390"/>
      <c r="GE424" s="390"/>
      <c r="GF424" s="390"/>
      <c r="GG424" s="390"/>
      <c r="GH424" s="390"/>
      <c r="GI424" s="390"/>
      <c r="GJ424" s="390"/>
      <c r="GK424" s="390"/>
      <c r="GL424" s="390"/>
      <c r="GM424" s="390"/>
      <c r="GN424" s="390"/>
      <c r="GV424" s="390"/>
      <c r="GW424" s="390"/>
      <c r="GX424" s="390"/>
      <c r="GY424" s="390"/>
      <c r="GZ424" s="390"/>
    </row>
    <row r="425" spans="1:208" x14ac:dyDescent="0.25">
      <c r="A425" s="198" t="s">
        <v>2992</v>
      </c>
      <c r="B425" s="220" t="s">
        <v>713</v>
      </c>
      <c r="C425" s="124" t="s">
        <v>2521</v>
      </c>
      <c r="D425" s="124" t="s">
        <v>2522</v>
      </c>
      <c r="E425" s="124" t="s">
        <v>2521</v>
      </c>
      <c r="F425" s="124" t="s">
        <v>2522</v>
      </c>
      <c r="G425" s="124" t="s">
        <v>2521</v>
      </c>
      <c r="H425" s="124" t="s">
        <v>2522</v>
      </c>
      <c r="I425" s="124" t="s">
        <v>2521</v>
      </c>
      <c r="J425" s="124" t="s">
        <v>2522</v>
      </c>
      <c r="K425" s="124" t="s">
        <v>2521</v>
      </c>
      <c r="L425" s="124" t="s">
        <v>2522</v>
      </c>
      <c r="M425" s="124" t="s">
        <v>2521</v>
      </c>
      <c r="N425" s="124" t="s">
        <v>2522</v>
      </c>
      <c r="O425" s="124" t="s">
        <v>2521</v>
      </c>
      <c r="P425" s="124" t="s">
        <v>2522</v>
      </c>
      <c r="Q425" s="124" t="s">
        <v>2521</v>
      </c>
      <c r="R425" s="124" t="s">
        <v>2522</v>
      </c>
      <c r="S425" s="124" t="s">
        <v>2521</v>
      </c>
      <c r="T425" s="124" t="s">
        <v>2522</v>
      </c>
      <c r="U425" s="124" t="s">
        <v>2521</v>
      </c>
      <c r="V425" s="252" t="s">
        <v>2522</v>
      </c>
      <c r="X425" s="197"/>
      <c r="Y425" s="188" t="s">
        <v>713</v>
      </c>
      <c r="Z425" s="94" t="s">
        <v>3776</v>
      </c>
      <c r="AA425" s="95" t="s">
        <v>3777</v>
      </c>
      <c r="AB425" s="95" t="s">
        <v>3778</v>
      </c>
      <c r="AC425" s="95" t="s">
        <v>3783</v>
      </c>
      <c r="AD425" s="95" t="s">
        <v>3794</v>
      </c>
      <c r="AE425" s="95" t="s">
        <v>3795</v>
      </c>
      <c r="AF425" s="95" t="s">
        <v>3796</v>
      </c>
      <c r="AG425" s="95" t="s">
        <v>3797</v>
      </c>
      <c r="AH425" s="95" t="s">
        <v>3798</v>
      </c>
      <c r="AI425" s="96" t="s">
        <v>3799</v>
      </c>
      <c r="GO425" s="390"/>
      <c r="GP425" s="390"/>
      <c r="GQ425" s="390"/>
      <c r="GR425" s="390"/>
      <c r="GS425" s="390"/>
      <c r="GT425" s="390"/>
      <c r="GU425" s="390"/>
    </row>
    <row r="426" spans="1:208" x14ac:dyDescent="0.25">
      <c r="A426" s="198" t="s">
        <v>2994</v>
      </c>
      <c r="B426" s="221" t="s">
        <v>2553</v>
      </c>
      <c r="C426" s="118">
        <v>43682.375</v>
      </c>
      <c r="D426" s="189">
        <v>43682.875</v>
      </c>
      <c r="E426" s="190">
        <v>43683.375</v>
      </c>
      <c r="F426" s="189">
        <v>43683.875</v>
      </c>
      <c r="G426" s="190">
        <v>43684.375</v>
      </c>
      <c r="H426" s="189">
        <v>43684.875</v>
      </c>
      <c r="I426" s="191">
        <v>43685.375</v>
      </c>
      <c r="J426" s="189">
        <v>43685.875</v>
      </c>
      <c r="K426" s="190">
        <v>43686.375</v>
      </c>
      <c r="L426" s="189">
        <v>43686.875</v>
      </c>
      <c r="M426" s="190">
        <v>43687.375</v>
      </c>
      <c r="N426" s="189">
        <v>43687.875</v>
      </c>
      <c r="O426" s="191">
        <v>43688.375</v>
      </c>
      <c r="P426" s="189">
        <v>43688.875</v>
      </c>
      <c r="Q426" s="190">
        <v>43689.375</v>
      </c>
      <c r="R426" s="189">
        <v>43689.875</v>
      </c>
      <c r="S426" s="190">
        <v>43690.375</v>
      </c>
      <c r="T426" s="189">
        <v>43690.875</v>
      </c>
      <c r="U426" s="190">
        <v>43691.375</v>
      </c>
      <c r="V426" s="192">
        <v>43691.875</v>
      </c>
      <c r="X426" s="198" t="s">
        <v>2989</v>
      </c>
      <c r="Y426" s="215"/>
      <c r="Z426" s="116">
        <v>43682.875</v>
      </c>
      <c r="AA426" s="99">
        <v>43683.875</v>
      </c>
      <c r="AB426" s="99">
        <v>43684.875</v>
      </c>
      <c r="AC426" s="99">
        <v>43685.875</v>
      </c>
      <c r="AD426" s="99">
        <v>43686.875</v>
      </c>
      <c r="AE426" s="99">
        <v>43687.875</v>
      </c>
      <c r="AF426" s="99">
        <v>43688.875</v>
      </c>
      <c r="AG426" s="99">
        <v>43689.875</v>
      </c>
      <c r="AH426" s="99">
        <v>43690.875</v>
      </c>
      <c r="AI426" s="99">
        <v>43691.875</v>
      </c>
    </row>
    <row r="427" spans="1:208" x14ac:dyDescent="0.25">
      <c r="A427" s="198" t="s">
        <v>2996</v>
      </c>
      <c r="B427" s="222" t="s">
        <v>2545</v>
      </c>
      <c r="C427" s="230" t="e">
        <v>#N/A</v>
      </c>
      <c r="D427" s="199">
        <v>14</v>
      </c>
      <c r="E427" s="199" t="e">
        <v>#N/A</v>
      </c>
      <c r="F427" s="199">
        <v>15.3</v>
      </c>
      <c r="G427" s="199" t="e">
        <v>#N/A</v>
      </c>
      <c r="H427" s="199">
        <v>22.5</v>
      </c>
      <c r="I427" s="199" t="e">
        <v>#N/A</v>
      </c>
      <c r="J427" s="199">
        <v>25.7</v>
      </c>
      <c r="K427" s="199" t="e">
        <v>#N/A</v>
      </c>
      <c r="L427" s="199">
        <v>19.5</v>
      </c>
      <c r="M427" s="199" t="e">
        <v>#N/A</v>
      </c>
      <c r="N427" s="199">
        <v>20.2</v>
      </c>
      <c r="O427" s="199" t="e">
        <v>#N/A</v>
      </c>
      <c r="P427" s="199">
        <v>14.9</v>
      </c>
      <c r="Q427" s="199" t="e">
        <v>#N/A</v>
      </c>
      <c r="R427" s="199">
        <v>24</v>
      </c>
      <c r="S427" s="199" t="e">
        <v>#N/A</v>
      </c>
      <c r="T427" s="199">
        <v>18.5</v>
      </c>
      <c r="U427" s="199" t="e">
        <v>#N/A</v>
      </c>
      <c r="V427" s="104">
        <v>20.9</v>
      </c>
      <c r="X427" s="198" t="s">
        <v>2991</v>
      </c>
      <c r="Y427" s="100" t="s">
        <v>2545</v>
      </c>
      <c r="Z427" s="120">
        <v>14</v>
      </c>
      <c r="AA427" s="120">
        <v>15.3</v>
      </c>
      <c r="AB427" s="120">
        <v>22.5</v>
      </c>
      <c r="AC427" s="120">
        <v>25.7</v>
      </c>
      <c r="AD427" s="120">
        <v>19.5</v>
      </c>
      <c r="AE427" s="120">
        <v>20.2</v>
      </c>
      <c r="AF427" s="120">
        <v>14.9</v>
      </c>
      <c r="AG427" s="120">
        <v>24</v>
      </c>
      <c r="AH427" s="120">
        <v>18.5</v>
      </c>
      <c r="AI427" s="120">
        <v>20.9</v>
      </c>
    </row>
    <row r="428" spans="1:208" x14ac:dyDescent="0.25">
      <c r="A428" s="198" t="s">
        <v>2997</v>
      </c>
      <c r="B428" s="223" t="s">
        <v>2546</v>
      </c>
      <c r="C428" s="103">
        <v>5.2</v>
      </c>
      <c r="D428" s="200" t="e">
        <v>#N/A</v>
      </c>
      <c r="E428" s="200">
        <v>8.4</v>
      </c>
      <c r="F428" s="200" t="e">
        <v>#N/A</v>
      </c>
      <c r="G428" s="200">
        <v>7.8</v>
      </c>
      <c r="H428" s="200" t="e">
        <v>#N/A</v>
      </c>
      <c r="I428" s="200">
        <v>12.6</v>
      </c>
      <c r="J428" s="200" t="e">
        <v>#N/A</v>
      </c>
      <c r="K428" s="200">
        <v>17</v>
      </c>
      <c r="L428" s="200" t="e">
        <v>#N/A</v>
      </c>
      <c r="M428" s="200">
        <v>11.5</v>
      </c>
      <c r="N428" s="200" t="e">
        <v>#N/A</v>
      </c>
      <c r="O428" s="200">
        <v>9.6999999999999993</v>
      </c>
      <c r="P428" s="200" t="e">
        <v>#N/A</v>
      </c>
      <c r="Q428" s="200">
        <v>12</v>
      </c>
      <c r="R428" s="200" t="e">
        <v>#N/A</v>
      </c>
      <c r="S428" s="200">
        <v>11.9</v>
      </c>
      <c r="T428" s="200" t="e">
        <v>#N/A</v>
      </c>
      <c r="U428" s="200">
        <v>15.5</v>
      </c>
      <c r="V428" s="216" t="e">
        <v>#N/A</v>
      </c>
      <c r="X428" s="198" t="s">
        <v>2993</v>
      </c>
      <c r="Y428" s="101" t="s">
        <v>2546</v>
      </c>
      <c r="Z428" s="97">
        <v>5.2</v>
      </c>
      <c r="AA428" s="97">
        <v>8.4</v>
      </c>
      <c r="AB428" s="97">
        <v>7.8</v>
      </c>
      <c r="AC428" s="97">
        <v>12.6</v>
      </c>
      <c r="AD428" s="97">
        <v>15.1</v>
      </c>
      <c r="AE428" s="97">
        <v>11.5</v>
      </c>
      <c r="AF428" s="97">
        <v>9.6999999999999993</v>
      </c>
      <c r="AG428" s="97">
        <v>12</v>
      </c>
      <c r="AH428" s="97">
        <v>11.9</v>
      </c>
      <c r="AI428" s="97">
        <v>14.3</v>
      </c>
    </row>
    <row r="429" spans="1:208" x14ac:dyDescent="0.25">
      <c r="A429" s="198" t="s">
        <v>2999</v>
      </c>
      <c r="B429" s="224" t="s">
        <v>2547</v>
      </c>
      <c r="C429" s="108" t="e">
        <v>#N/A</v>
      </c>
      <c r="D429" s="201">
        <v>20.2</v>
      </c>
      <c r="E429" s="201" t="e">
        <v>#N/A</v>
      </c>
      <c r="F429" s="201">
        <v>21.3</v>
      </c>
      <c r="G429" s="201" t="e">
        <v>#N/A</v>
      </c>
      <c r="H429" s="201">
        <v>36.5</v>
      </c>
      <c r="I429" s="201" t="e">
        <v>#N/A</v>
      </c>
      <c r="J429" s="201">
        <v>38.700000000000003</v>
      </c>
      <c r="K429" s="201" t="e">
        <v>#N/A</v>
      </c>
      <c r="L429" s="201">
        <v>25.5</v>
      </c>
      <c r="M429" s="201" t="e">
        <v>#N/A</v>
      </c>
      <c r="N429" s="201">
        <v>35.200000000000003</v>
      </c>
      <c r="O429" s="201" t="e">
        <v>#N/A</v>
      </c>
      <c r="P429" s="201">
        <v>18.899999999999999</v>
      </c>
      <c r="Q429" s="201" t="e">
        <v>#N/A</v>
      </c>
      <c r="R429" s="201">
        <v>38</v>
      </c>
      <c r="S429" s="201" t="e">
        <v>#N/A</v>
      </c>
      <c r="T429" s="201">
        <v>25</v>
      </c>
      <c r="U429" s="201" t="e">
        <v>#N/A</v>
      </c>
      <c r="V429" s="217">
        <v>24.9</v>
      </c>
      <c r="X429" s="198" t="s">
        <v>2995</v>
      </c>
      <c r="Y429" s="102" t="s">
        <v>2547</v>
      </c>
      <c r="Z429" s="120">
        <v>20.2</v>
      </c>
      <c r="AA429" s="120">
        <v>21.3</v>
      </c>
      <c r="AB429" s="120">
        <v>36.5</v>
      </c>
      <c r="AC429" s="120">
        <v>38.700000000000003</v>
      </c>
      <c r="AD429" s="120">
        <v>25.5</v>
      </c>
      <c r="AE429" s="120">
        <v>35.200000000000003</v>
      </c>
      <c r="AF429" s="120">
        <v>18.899999999999999</v>
      </c>
      <c r="AG429" s="120">
        <v>38</v>
      </c>
      <c r="AH429" s="120">
        <v>25</v>
      </c>
      <c r="AI429" s="120">
        <v>24.9</v>
      </c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390"/>
    </row>
    <row r="430" spans="1:208" x14ac:dyDescent="0.25">
      <c r="A430" s="198" t="s">
        <v>3001</v>
      </c>
      <c r="B430" s="212" t="s">
        <v>2548</v>
      </c>
      <c r="C430" s="231">
        <v>6</v>
      </c>
      <c r="D430" s="123">
        <v>10</v>
      </c>
      <c r="E430" s="123">
        <v>10</v>
      </c>
      <c r="F430" s="123">
        <v>9</v>
      </c>
      <c r="G430" s="123">
        <v>7</v>
      </c>
      <c r="H430" s="123">
        <v>9</v>
      </c>
      <c r="I430" s="123">
        <v>12</v>
      </c>
      <c r="J430" s="123">
        <v>8</v>
      </c>
      <c r="K430" s="123">
        <v>11</v>
      </c>
      <c r="L430" s="123">
        <v>14</v>
      </c>
      <c r="M430" s="123">
        <v>13</v>
      </c>
      <c r="N430" s="123">
        <v>8</v>
      </c>
      <c r="O430" s="123">
        <v>5</v>
      </c>
      <c r="P430" s="123">
        <v>10</v>
      </c>
      <c r="Q430" s="123">
        <v>11</v>
      </c>
      <c r="R430" s="123">
        <v>9</v>
      </c>
      <c r="S430" s="123">
        <v>9</v>
      </c>
      <c r="T430" s="123">
        <v>7</v>
      </c>
      <c r="U430" s="123">
        <v>13</v>
      </c>
      <c r="V430" s="218">
        <v>8</v>
      </c>
      <c r="X430" s="198" t="s">
        <v>3002</v>
      </c>
      <c r="Y430" s="119" t="s">
        <v>2548</v>
      </c>
      <c r="Z430" s="196">
        <v>10</v>
      </c>
      <c r="AA430" s="196">
        <v>10</v>
      </c>
      <c r="AB430" s="196">
        <v>9</v>
      </c>
      <c r="AC430" s="196">
        <v>12</v>
      </c>
      <c r="AD430" s="196">
        <v>14</v>
      </c>
      <c r="AE430" s="196">
        <v>13</v>
      </c>
      <c r="AF430" s="196">
        <v>10</v>
      </c>
      <c r="AG430" s="196">
        <v>11</v>
      </c>
      <c r="AH430" s="196">
        <v>9</v>
      </c>
      <c r="AI430" s="196">
        <v>13</v>
      </c>
    </row>
    <row r="431" spans="1:208" x14ac:dyDescent="0.25">
      <c r="A431" s="198" t="s">
        <v>3004</v>
      </c>
      <c r="B431" s="225" t="s">
        <v>2549</v>
      </c>
      <c r="C431" s="232" t="s">
        <v>2618</v>
      </c>
      <c r="D431" s="210" t="s">
        <v>2618</v>
      </c>
      <c r="E431" s="210" t="s">
        <v>2618</v>
      </c>
      <c r="F431" s="210" t="s">
        <v>2618</v>
      </c>
      <c r="G431" s="210" t="s">
        <v>2618</v>
      </c>
      <c r="H431" s="210" t="s">
        <v>2618</v>
      </c>
      <c r="I431" s="210" t="s">
        <v>2618</v>
      </c>
      <c r="J431" s="210" t="s">
        <v>2618</v>
      </c>
      <c r="K431" s="210" t="s">
        <v>2618</v>
      </c>
      <c r="L431" s="210" t="s">
        <v>2618</v>
      </c>
      <c r="M431" s="210" t="s">
        <v>2618</v>
      </c>
      <c r="N431" s="210" t="s">
        <v>2618</v>
      </c>
      <c r="O431" s="210" t="s">
        <v>2618</v>
      </c>
      <c r="P431" s="210" t="s">
        <v>2618</v>
      </c>
      <c r="Q431" s="210" t="s">
        <v>2618</v>
      </c>
      <c r="R431" s="210" t="s">
        <v>2618</v>
      </c>
      <c r="S431" s="210" t="s">
        <v>2618</v>
      </c>
      <c r="T431" s="210" t="s">
        <v>2618</v>
      </c>
      <c r="U431" s="210" t="s">
        <v>2618</v>
      </c>
      <c r="V431" s="211" t="s">
        <v>2618</v>
      </c>
      <c r="X431" s="198" t="s">
        <v>2998</v>
      </c>
      <c r="Y431" s="98" t="s">
        <v>772</v>
      </c>
      <c r="Z431" s="121">
        <v>0</v>
      </c>
      <c r="AA431" s="121">
        <v>0</v>
      </c>
      <c r="AB431" s="121">
        <v>0</v>
      </c>
      <c r="AC431" s="121">
        <v>0</v>
      </c>
      <c r="AD431" s="121">
        <v>0</v>
      </c>
      <c r="AE431" s="121">
        <v>0</v>
      </c>
      <c r="AF431" s="121">
        <v>0</v>
      </c>
      <c r="AG431" s="121">
        <v>0</v>
      </c>
      <c r="AH431" s="121">
        <v>0</v>
      </c>
      <c r="AI431" s="121">
        <v>0</v>
      </c>
    </row>
    <row r="432" spans="1:208" ht="15" x14ac:dyDescent="0.25">
      <c r="A432" s="198" t="s">
        <v>3006</v>
      </c>
      <c r="B432" s="226" t="s">
        <v>769</v>
      </c>
      <c r="C432" s="233" t="s">
        <v>2618</v>
      </c>
      <c r="D432" s="202" t="s">
        <v>2618</v>
      </c>
      <c r="E432" s="202" t="s">
        <v>2631</v>
      </c>
      <c r="F432" s="202" t="s">
        <v>2631</v>
      </c>
      <c r="G432" s="202" t="s">
        <v>2618</v>
      </c>
      <c r="H432" s="202" t="s">
        <v>2632</v>
      </c>
      <c r="I432" s="202" t="s">
        <v>2632</v>
      </c>
      <c r="J432" s="202" t="s">
        <v>2632</v>
      </c>
      <c r="K432" s="202" t="s">
        <v>2631</v>
      </c>
      <c r="L432" s="202" t="s">
        <v>2632</v>
      </c>
      <c r="M432" s="202" t="s">
        <v>2632</v>
      </c>
      <c r="N432" s="202" t="s">
        <v>2618</v>
      </c>
      <c r="O432" s="202" t="s">
        <v>2618</v>
      </c>
      <c r="P432" s="202" t="s">
        <v>2632</v>
      </c>
      <c r="Q432" s="202" t="s">
        <v>2631</v>
      </c>
      <c r="R432" s="202" t="s">
        <v>2632</v>
      </c>
      <c r="S432" s="202" t="s">
        <v>2618</v>
      </c>
      <c r="T432" s="202" t="s">
        <v>2618</v>
      </c>
      <c r="U432" s="202" t="s">
        <v>2631</v>
      </c>
      <c r="V432" s="203" t="s">
        <v>2631</v>
      </c>
      <c r="X432" s="198" t="s">
        <v>3000</v>
      </c>
      <c r="Y432" s="107" t="s">
        <v>769</v>
      </c>
      <c r="Z432" s="195" t="s">
        <v>2618</v>
      </c>
      <c r="AA432" s="195" t="s">
        <v>2632</v>
      </c>
      <c r="AB432" s="195" t="s">
        <v>2632</v>
      </c>
      <c r="AC432" s="195" t="s">
        <v>2632</v>
      </c>
      <c r="AD432" s="195" t="s">
        <v>2632</v>
      </c>
      <c r="AE432" s="195" t="s">
        <v>2632</v>
      </c>
      <c r="AF432" s="195" t="s">
        <v>2632</v>
      </c>
      <c r="AG432" s="195" t="s">
        <v>2632</v>
      </c>
      <c r="AH432" s="195" t="s">
        <v>2618</v>
      </c>
      <c r="AI432" s="195" t="s">
        <v>2631</v>
      </c>
    </row>
    <row r="433" spans="1:161" x14ac:dyDescent="0.25">
      <c r="A433" s="198" t="s">
        <v>3007</v>
      </c>
      <c r="B433" s="226" t="s">
        <v>2551</v>
      </c>
      <c r="C433" s="234">
        <v>0</v>
      </c>
      <c r="D433" s="204">
        <v>0</v>
      </c>
      <c r="E433" s="204">
        <v>1</v>
      </c>
      <c r="F433" s="204">
        <v>2</v>
      </c>
      <c r="G433" s="204">
        <v>0</v>
      </c>
      <c r="H433" s="204">
        <v>5</v>
      </c>
      <c r="I433" s="204">
        <v>5</v>
      </c>
      <c r="J433" s="204">
        <v>5</v>
      </c>
      <c r="K433" s="204">
        <v>1</v>
      </c>
      <c r="L433" s="204">
        <v>3</v>
      </c>
      <c r="M433" s="204">
        <v>3</v>
      </c>
      <c r="N433" s="204">
        <v>0</v>
      </c>
      <c r="O433" s="204">
        <v>0</v>
      </c>
      <c r="P433" s="204">
        <v>10</v>
      </c>
      <c r="Q433" s="204">
        <v>2</v>
      </c>
      <c r="R433" s="204">
        <v>3</v>
      </c>
      <c r="S433" s="204">
        <v>0</v>
      </c>
      <c r="T433" s="204">
        <v>0</v>
      </c>
      <c r="U433" s="204">
        <v>2</v>
      </c>
      <c r="V433" s="205">
        <v>1</v>
      </c>
      <c r="X433" s="198" t="s">
        <v>3003</v>
      </c>
      <c r="Y433" s="91" t="s">
        <v>2551</v>
      </c>
      <c r="Z433" s="109">
        <v>0</v>
      </c>
      <c r="AA433" s="109">
        <v>3</v>
      </c>
      <c r="AB433" s="109">
        <v>5</v>
      </c>
      <c r="AC433" s="109">
        <v>10</v>
      </c>
      <c r="AD433" s="109">
        <v>5</v>
      </c>
      <c r="AE433" s="109">
        <v>3</v>
      </c>
      <c r="AF433" s="109">
        <v>10</v>
      </c>
      <c r="AG433" s="109">
        <v>5</v>
      </c>
      <c r="AH433" s="109">
        <v>0</v>
      </c>
      <c r="AI433" s="109">
        <v>2</v>
      </c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</row>
    <row r="434" spans="1:161" x14ac:dyDescent="0.25">
      <c r="A434" s="198" t="s">
        <v>3008</v>
      </c>
      <c r="B434" s="227" t="s">
        <v>884</v>
      </c>
      <c r="C434" s="235">
        <v>1001.45</v>
      </c>
      <c r="D434" s="206">
        <v>998.85</v>
      </c>
      <c r="E434" s="206">
        <v>1000.8499999999999</v>
      </c>
      <c r="F434" s="206">
        <v>1005.55</v>
      </c>
      <c r="G434" s="206">
        <v>1009.7</v>
      </c>
      <c r="H434" s="206">
        <v>1010.6500000000001</v>
      </c>
      <c r="I434" s="206">
        <v>1007.4</v>
      </c>
      <c r="J434" s="206">
        <v>1004.75</v>
      </c>
      <c r="K434" s="206">
        <v>999.5</v>
      </c>
      <c r="L434" s="206">
        <v>999.4</v>
      </c>
      <c r="M434" s="206">
        <v>1008.55</v>
      </c>
      <c r="N434" s="206">
        <v>1013.5</v>
      </c>
      <c r="O434" s="206">
        <v>1013.6500000000001</v>
      </c>
      <c r="P434" s="206">
        <v>1009.05</v>
      </c>
      <c r="Q434" s="206">
        <v>1007.95</v>
      </c>
      <c r="R434" s="206">
        <v>1008.8</v>
      </c>
      <c r="S434" s="206">
        <v>1013.25</v>
      </c>
      <c r="T434" s="206">
        <v>1013.65</v>
      </c>
      <c r="U434" s="206">
        <v>1005.65</v>
      </c>
      <c r="V434" s="207">
        <v>1004.15</v>
      </c>
      <c r="X434" s="198" t="s">
        <v>3005</v>
      </c>
      <c r="Y434" s="238" t="s">
        <v>705</v>
      </c>
      <c r="Z434" s="127">
        <v>0</v>
      </c>
      <c r="AA434" s="127">
        <v>0</v>
      </c>
      <c r="AB434" s="127">
        <v>2</v>
      </c>
      <c r="AC434" s="127">
        <v>2</v>
      </c>
      <c r="AD434" s="127">
        <v>0</v>
      </c>
      <c r="AE434" s="127">
        <v>0</v>
      </c>
      <c r="AF434" s="127">
        <v>0</v>
      </c>
      <c r="AG434" s="127">
        <v>2</v>
      </c>
      <c r="AH434" s="127">
        <v>0</v>
      </c>
      <c r="AI434" s="127">
        <v>2</v>
      </c>
    </row>
    <row r="435" spans="1:161" x14ac:dyDescent="0.25">
      <c r="A435" s="198" t="s">
        <v>3009</v>
      </c>
      <c r="B435" s="228" t="s">
        <v>770</v>
      </c>
      <c r="C435" s="236" t="s">
        <v>2768</v>
      </c>
      <c r="D435" s="208" t="s">
        <v>58</v>
      </c>
      <c r="E435" s="208" t="s">
        <v>2757</v>
      </c>
      <c r="F435" s="208" t="s">
        <v>13</v>
      </c>
      <c r="G435" s="208" t="s">
        <v>3076</v>
      </c>
      <c r="H435" s="208" t="s">
        <v>2759</v>
      </c>
      <c r="I435" s="208" t="s">
        <v>2759</v>
      </c>
      <c r="J435" s="208" t="s">
        <v>2658</v>
      </c>
      <c r="K435" s="208" t="s">
        <v>2763</v>
      </c>
      <c r="L435" s="208" t="s">
        <v>1193</v>
      </c>
      <c r="M435" s="208" t="s">
        <v>2647</v>
      </c>
      <c r="N435" s="208" t="s">
        <v>2765</v>
      </c>
      <c r="O435" s="208" t="s">
        <v>2770</v>
      </c>
      <c r="P435" s="208" t="s">
        <v>2758</v>
      </c>
      <c r="Q435" s="208" t="s">
        <v>58</v>
      </c>
      <c r="R435" s="208" t="s">
        <v>58</v>
      </c>
      <c r="S435" s="208" t="s">
        <v>2732</v>
      </c>
      <c r="T435" s="208" t="s">
        <v>2772</v>
      </c>
      <c r="U435" s="208" t="s">
        <v>996</v>
      </c>
      <c r="V435" s="209" t="s">
        <v>58</v>
      </c>
      <c r="X435" s="369" t="s">
        <v>1008</v>
      </c>
      <c r="Y435" s="370" t="s">
        <v>772</v>
      </c>
      <c r="Z435" s="371">
        <v>0</v>
      </c>
      <c r="AA435" s="372">
        <v>0</v>
      </c>
      <c r="AB435" s="372">
        <v>0</v>
      </c>
      <c r="AC435" s="372">
        <v>0</v>
      </c>
      <c r="AD435" s="372">
        <v>0</v>
      </c>
      <c r="AE435" s="372">
        <v>0</v>
      </c>
      <c r="AF435" s="372">
        <v>0</v>
      </c>
      <c r="AG435" s="372">
        <v>0</v>
      </c>
      <c r="AH435" s="372">
        <v>0</v>
      </c>
      <c r="AI435" s="373">
        <v>0</v>
      </c>
    </row>
    <row r="436" spans="1:161" x14ac:dyDescent="0.25">
      <c r="A436" s="198" t="s">
        <v>3010</v>
      </c>
      <c r="B436" s="229" t="s">
        <v>705</v>
      </c>
      <c r="C436" s="237">
        <v>0</v>
      </c>
      <c r="D436" s="213">
        <v>0</v>
      </c>
      <c r="E436" s="213">
        <v>0</v>
      </c>
      <c r="F436" s="213">
        <v>0</v>
      </c>
      <c r="G436" s="213">
        <v>0</v>
      </c>
      <c r="H436" s="213">
        <v>1</v>
      </c>
      <c r="I436" s="213">
        <v>0</v>
      </c>
      <c r="J436" s="213">
        <v>1</v>
      </c>
      <c r="K436" s="213">
        <v>0</v>
      </c>
      <c r="L436" s="213">
        <v>0</v>
      </c>
      <c r="M436" s="213">
        <v>0</v>
      </c>
      <c r="N436" s="213">
        <v>0</v>
      </c>
      <c r="O436" s="213">
        <v>0</v>
      </c>
      <c r="P436" s="213">
        <v>0</v>
      </c>
      <c r="Q436" s="213">
        <v>0</v>
      </c>
      <c r="R436" s="213">
        <v>1</v>
      </c>
      <c r="S436" s="213">
        <v>0</v>
      </c>
      <c r="T436" s="213">
        <v>0</v>
      </c>
      <c r="U436" s="213">
        <v>0</v>
      </c>
      <c r="V436" s="214">
        <v>0</v>
      </c>
      <c r="X436" s="369" t="s">
        <v>2199</v>
      </c>
      <c r="Y436" s="374" t="s">
        <v>1173</v>
      </c>
      <c r="Z436" s="375">
        <v>0</v>
      </c>
      <c r="AA436" s="376">
        <v>0</v>
      </c>
      <c r="AB436" s="376">
        <v>0</v>
      </c>
      <c r="AC436" s="376">
        <v>0</v>
      </c>
      <c r="AD436" s="376">
        <v>0</v>
      </c>
      <c r="AE436" s="376">
        <v>0</v>
      </c>
      <c r="AF436" s="376">
        <v>0</v>
      </c>
      <c r="AG436" s="376">
        <v>0</v>
      </c>
      <c r="AH436" s="376">
        <v>0</v>
      </c>
      <c r="AI436" s="377">
        <v>0</v>
      </c>
    </row>
    <row r="437" spans="1:161" x14ac:dyDescent="0.25">
      <c r="A437" s="198" t="s">
        <v>1008</v>
      </c>
      <c r="B437" s="229" t="s">
        <v>772</v>
      </c>
      <c r="C437" s="237">
        <v>0</v>
      </c>
      <c r="D437" s="213">
        <v>0</v>
      </c>
      <c r="E437" s="213">
        <v>0</v>
      </c>
      <c r="F437" s="213">
        <v>0</v>
      </c>
      <c r="G437" s="213">
        <v>0</v>
      </c>
      <c r="H437" s="213">
        <v>0</v>
      </c>
      <c r="I437" s="213">
        <v>0</v>
      </c>
      <c r="J437" s="213">
        <v>0</v>
      </c>
      <c r="K437" s="213">
        <v>0</v>
      </c>
      <c r="L437" s="213">
        <v>0</v>
      </c>
      <c r="M437" s="213">
        <v>0</v>
      </c>
      <c r="N437" s="213">
        <v>0</v>
      </c>
      <c r="O437" s="213">
        <v>0</v>
      </c>
      <c r="P437" s="213">
        <v>0</v>
      </c>
      <c r="Q437" s="213">
        <v>0</v>
      </c>
      <c r="R437" s="213">
        <v>0</v>
      </c>
      <c r="S437" s="213">
        <v>0</v>
      </c>
      <c r="T437" s="213">
        <v>0</v>
      </c>
      <c r="U437" s="213">
        <v>0</v>
      </c>
      <c r="V437" s="214">
        <v>0</v>
      </c>
      <c r="X437" s="369" t="s">
        <v>2200</v>
      </c>
      <c r="Y437" s="374" t="s">
        <v>1175</v>
      </c>
      <c r="Z437" s="375">
        <v>0</v>
      </c>
      <c r="AA437" s="376">
        <v>0</v>
      </c>
      <c r="AB437" s="376">
        <v>0</v>
      </c>
      <c r="AC437" s="376">
        <v>0</v>
      </c>
      <c r="AD437" s="376">
        <v>0</v>
      </c>
      <c r="AE437" s="376">
        <v>0</v>
      </c>
      <c r="AF437" s="376">
        <v>0</v>
      </c>
      <c r="AG437" s="376">
        <v>0</v>
      </c>
      <c r="AH437" s="376">
        <v>0</v>
      </c>
      <c r="AI437" s="377">
        <v>0</v>
      </c>
    </row>
    <row r="438" spans="1:161" x14ac:dyDescent="0.25">
      <c r="A438" s="198" t="s">
        <v>2199</v>
      </c>
      <c r="B438" s="229" t="s">
        <v>1173</v>
      </c>
      <c r="C438" s="237">
        <v>0</v>
      </c>
      <c r="D438" s="213">
        <v>0</v>
      </c>
      <c r="E438" s="213">
        <v>0</v>
      </c>
      <c r="F438" s="213">
        <v>0</v>
      </c>
      <c r="G438" s="213">
        <v>0</v>
      </c>
      <c r="H438" s="213">
        <v>0</v>
      </c>
      <c r="I438" s="213">
        <v>0</v>
      </c>
      <c r="J438" s="213">
        <v>0</v>
      </c>
      <c r="K438" s="213">
        <v>0</v>
      </c>
      <c r="L438" s="213">
        <v>0</v>
      </c>
      <c r="M438" s="213">
        <v>0</v>
      </c>
      <c r="N438" s="213">
        <v>0</v>
      </c>
      <c r="O438" s="213">
        <v>0</v>
      </c>
      <c r="P438" s="213">
        <v>0</v>
      </c>
      <c r="Q438" s="213">
        <v>0</v>
      </c>
      <c r="R438" s="213">
        <v>0</v>
      </c>
      <c r="S438" s="213">
        <v>0</v>
      </c>
      <c r="T438" s="213">
        <v>0</v>
      </c>
      <c r="U438" s="213">
        <v>0</v>
      </c>
      <c r="V438" s="214">
        <v>0</v>
      </c>
      <c r="X438" s="369" t="s">
        <v>2201</v>
      </c>
      <c r="Y438" s="379" t="s">
        <v>1177</v>
      </c>
      <c r="Z438" s="380">
        <v>0</v>
      </c>
      <c r="AA438" s="381">
        <v>0</v>
      </c>
      <c r="AB438" s="381">
        <v>0</v>
      </c>
      <c r="AC438" s="381">
        <v>0</v>
      </c>
      <c r="AD438" s="381">
        <v>0</v>
      </c>
      <c r="AE438" s="381">
        <v>0</v>
      </c>
      <c r="AF438" s="381">
        <v>0</v>
      </c>
      <c r="AG438" s="381">
        <v>0</v>
      </c>
      <c r="AH438" s="381">
        <v>0</v>
      </c>
      <c r="AI438" s="382">
        <v>0</v>
      </c>
    </row>
    <row r="439" spans="1:161" x14ac:dyDescent="0.25">
      <c r="A439" s="198" t="s">
        <v>2200</v>
      </c>
      <c r="B439" s="378" t="s">
        <v>1175</v>
      </c>
      <c r="C439" s="235">
        <v>0</v>
      </c>
      <c r="D439" s="206">
        <v>0</v>
      </c>
      <c r="E439" s="206">
        <v>0</v>
      </c>
      <c r="F439" s="206">
        <v>0</v>
      </c>
      <c r="G439" s="206">
        <v>0</v>
      </c>
      <c r="H439" s="206">
        <v>0</v>
      </c>
      <c r="I439" s="206">
        <v>0</v>
      </c>
      <c r="J439" s="206">
        <v>0</v>
      </c>
      <c r="K439" s="206">
        <v>0</v>
      </c>
      <c r="L439" s="206">
        <v>0</v>
      </c>
      <c r="M439" s="206">
        <v>0</v>
      </c>
      <c r="N439" s="206">
        <v>0</v>
      </c>
      <c r="O439" s="206">
        <v>0</v>
      </c>
      <c r="P439" s="206">
        <v>0</v>
      </c>
      <c r="Q439" s="206">
        <v>0</v>
      </c>
      <c r="R439" s="206">
        <v>0</v>
      </c>
      <c r="S439" s="206">
        <v>0</v>
      </c>
      <c r="T439" s="206">
        <v>0</v>
      </c>
      <c r="U439" s="206">
        <v>0</v>
      </c>
      <c r="V439" s="207">
        <v>0</v>
      </c>
    </row>
    <row r="440" spans="1:161" x14ac:dyDescent="0.25">
      <c r="A440" s="198" t="s">
        <v>2201</v>
      </c>
      <c r="B440" s="383" t="s">
        <v>1177</v>
      </c>
      <c r="C440" s="237">
        <v>0</v>
      </c>
      <c r="D440" s="213">
        <v>0</v>
      </c>
      <c r="E440" s="213">
        <v>0</v>
      </c>
      <c r="F440" s="213">
        <v>0</v>
      </c>
      <c r="G440" s="213">
        <v>0</v>
      </c>
      <c r="H440" s="213">
        <v>0</v>
      </c>
      <c r="I440" s="213">
        <v>0</v>
      </c>
      <c r="J440" s="213">
        <v>0</v>
      </c>
      <c r="K440" s="213">
        <v>0</v>
      </c>
      <c r="L440" s="213">
        <v>0</v>
      </c>
      <c r="M440" s="213">
        <v>0</v>
      </c>
      <c r="N440" s="213">
        <v>0</v>
      </c>
      <c r="O440" s="213">
        <v>0</v>
      </c>
      <c r="P440" s="213">
        <v>0</v>
      </c>
      <c r="Q440" s="213">
        <v>0</v>
      </c>
      <c r="R440" s="213">
        <v>0</v>
      </c>
      <c r="S440" s="213">
        <v>0</v>
      </c>
      <c r="T440" s="213">
        <v>0</v>
      </c>
      <c r="U440" s="213">
        <v>0</v>
      </c>
      <c r="V440" s="214">
        <v>0</v>
      </c>
      <c r="AM440" s="554"/>
      <c r="AN440" s="552"/>
      <c r="AO440" s="552"/>
      <c r="AP440" s="552"/>
      <c r="AQ440" s="552"/>
      <c r="AR440" s="552"/>
      <c r="AS440" s="552"/>
      <c r="AT440" s="552"/>
      <c r="AU440" s="552"/>
      <c r="AV440" s="552"/>
      <c r="AW440" s="552"/>
      <c r="AX440" s="552"/>
      <c r="AY440" s="552"/>
      <c r="AZ440" s="552"/>
      <c r="BA440" s="552"/>
      <c r="BB440" s="552"/>
      <c r="BC440" s="552"/>
      <c r="BD440" s="552"/>
      <c r="BE440" s="552"/>
      <c r="BF440" s="552"/>
      <c r="BG440" s="552"/>
      <c r="BH440" s="552"/>
      <c r="BI440" s="552"/>
      <c r="BJ440" s="552"/>
      <c r="BK440" s="552"/>
      <c r="BL440" s="552"/>
      <c r="BM440" s="552"/>
      <c r="BN440" s="552"/>
      <c r="BO440" s="552"/>
      <c r="BP440" s="552"/>
      <c r="BQ440" s="552"/>
      <c r="BR440" s="552"/>
      <c r="BS440" s="552"/>
      <c r="BT440" s="552"/>
      <c r="BU440" s="552"/>
      <c r="BV440" s="552"/>
      <c r="BW440" s="552"/>
      <c r="BX440" s="552"/>
      <c r="BY440" s="552"/>
      <c r="BZ440" s="552"/>
      <c r="CA440" s="552"/>
      <c r="CB440" s="552"/>
      <c r="CC440" s="552"/>
      <c r="CD440" s="552"/>
      <c r="CE440" s="552"/>
      <c r="CF440" s="552"/>
      <c r="CG440" s="552"/>
      <c r="CH440" s="552"/>
      <c r="CI440" s="552"/>
      <c r="CJ440" s="552"/>
      <c r="CK440" s="552"/>
      <c r="CL440" s="552"/>
      <c r="CM440" s="552"/>
      <c r="CN440" s="552"/>
      <c r="CO440" s="552"/>
      <c r="CP440" s="552"/>
      <c r="CQ440" s="552"/>
      <c r="CR440" s="552"/>
      <c r="CS440" s="552"/>
      <c r="CT440" s="552"/>
      <c r="CU440" s="552"/>
      <c r="CV440" s="552"/>
      <c r="CW440" s="552"/>
      <c r="CX440" s="552"/>
      <c r="CY440" s="552"/>
      <c r="CZ440" s="552"/>
      <c r="DA440" s="552"/>
      <c r="DB440" s="552"/>
      <c r="DC440" s="552"/>
      <c r="DD440" s="552"/>
      <c r="DE440" s="552"/>
      <c r="DF440" s="552"/>
      <c r="DG440" s="552"/>
      <c r="DH440" s="552"/>
      <c r="DI440" s="552"/>
      <c r="DJ440" s="552"/>
      <c r="DK440" s="552"/>
      <c r="DL440" s="552"/>
      <c r="DM440" s="552"/>
      <c r="DN440" s="552"/>
      <c r="DO440" s="552"/>
      <c r="DP440" s="552"/>
      <c r="DQ440" s="552"/>
      <c r="DR440" s="552"/>
      <c r="DS440" s="552"/>
      <c r="DT440" s="552"/>
      <c r="DU440" s="552"/>
      <c r="DV440" s="552"/>
      <c r="DW440" s="552"/>
      <c r="DX440" s="552"/>
      <c r="DY440" s="552"/>
      <c r="DZ440" s="552"/>
      <c r="EA440" s="552"/>
      <c r="EB440" s="552"/>
      <c r="EC440" s="552"/>
      <c r="ED440" s="552"/>
      <c r="EE440" s="552"/>
      <c r="EF440" s="552"/>
      <c r="EG440" s="552"/>
      <c r="EH440" s="552"/>
      <c r="EI440" s="552"/>
      <c r="EJ440" s="552"/>
      <c r="EK440" s="552"/>
      <c r="EL440" s="552"/>
      <c r="EM440" s="552"/>
      <c r="EN440" s="552"/>
      <c r="EO440" s="552"/>
      <c r="EP440" s="552"/>
      <c r="EQ440" s="552"/>
      <c r="ER440" s="552"/>
      <c r="ES440" s="552"/>
      <c r="ET440" s="552"/>
      <c r="EU440" s="552"/>
      <c r="EV440" s="552"/>
      <c r="EW440" s="552"/>
      <c r="EX440" s="552"/>
      <c r="EY440" s="552"/>
      <c r="EZ440" s="552"/>
      <c r="FA440" s="552"/>
      <c r="FB440" s="552"/>
      <c r="FC440" s="552"/>
      <c r="FD440" s="552"/>
      <c r="FE440" s="552"/>
    </row>
    <row r="441" spans="1:161" x14ac:dyDescent="0.25">
      <c r="A441" t="s">
        <v>3453</v>
      </c>
      <c r="B441" t="s">
        <v>3407</v>
      </c>
      <c r="C441">
        <v>7</v>
      </c>
      <c r="D441">
        <v>7</v>
      </c>
      <c r="E441">
        <v>10</v>
      </c>
      <c r="F441">
        <v>9</v>
      </c>
      <c r="G441">
        <v>9</v>
      </c>
      <c r="H441">
        <v>2</v>
      </c>
      <c r="I441">
        <v>7</v>
      </c>
      <c r="J441">
        <v>9</v>
      </c>
      <c r="K441">
        <v>7</v>
      </c>
      <c r="L441">
        <v>10</v>
      </c>
      <c r="M441">
        <v>10</v>
      </c>
      <c r="N441">
        <v>6</v>
      </c>
      <c r="O441">
        <v>0</v>
      </c>
      <c r="P441">
        <v>10</v>
      </c>
      <c r="Q441">
        <v>10</v>
      </c>
      <c r="R441">
        <v>3</v>
      </c>
      <c r="S441">
        <v>6</v>
      </c>
      <c r="T441">
        <v>7</v>
      </c>
      <c r="U441">
        <v>6</v>
      </c>
      <c r="V441">
        <v>10</v>
      </c>
      <c r="AM441" s="555"/>
      <c r="AN441" s="553"/>
      <c r="AO441" s="553"/>
      <c r="AP441" s="553"/>
      <c r="AQ441" s="553"/>
      <c r="AR441" s="553"/>
      <c r="AS441" s="553"/>
      <c r="AT441" s="553"/>
      <c r="AU441" s="553"/>
      <c r="AV441" s="553"/>
      <c r="AW441" s="553"/>
      <c r="AX441" s="553"/>
      <c r="AY441" s="553"/>
      <c r="AZ441" s="553"/>
      <c r="BA441" s="553"/>
      <c r="BB441" s="553"/>
      <c r="BC441" s="553"/>
      <c r="BD441" s="553"/>
      <c r="BE441" s="553"/>
      <c r="BF441" s="553"/>
      <c r="BG441" s="553"/>
      <c r="BH441" s="553"/>
      <c r="BI441" s="553"/>
      <c r="BJ441" s="553"/>
      <c r="BK441" s="553"/>
      <c r="BL441" s="553"/>
      <c r="BM441" s="553"/>
      <c r="BN441" s="553"/>
      <c r="BO441" s="553"/>
      <c r="BP441" s="553"/>
      <c r="BQ441" s="553"/>
      <c r="BR441" s="553"/>
      <c r="BS441" s="553"/>
      <c r="BT441" s="553"/>
      <c r="BU441" s="553"/>
      <c r="BV441" s="553"/>
      <c r="BW441" s="553"/>
      <c r="BX441" s="553"/>
      <c r="BY441" s="553"/>
      <c r="BZ441" s="553"/>
      <c r="CA441" s="553"/>
      <c r="CB441" s="553"/>
      <c r="CC441" s="553"/>
      <c r="CD441" s="553"/>
      <c r="CE441" s="553"/>
      <c r="CF441" s="553"/>
      <c r="CG441" s="553"/>
      <c r="CH441" s="553"/>
      <c r="CI441" s="553"/>
      <c r="CJ441" s="553"/>
      <c r="CK441" s="553"/>
      <c r="CL441" s="553"/>
      <c r="CM441" s="553"/>
      <c r="CN441" s="553"/>
      <c r="CO441" s="553"/>
      <c r="CP441" s="553"/>
      <c r="CQ441" s="553"/>
      <c r="CR441" s="553"/>
      <c r="CS441" s="553"/>
      <c r="CT441" s="553"/>
      <c r="CU441" s="553"/>
      <c r="CV441" s="553"/>
      <c r="CW441" s="553"/>
      <c r="CX441" s="553"/>
      <c r="CY441" s="553"/>
      <c r="CZ441" s="553"/>
      <c r="DA441" s="553"/>
      <c r="DB441" s="553"/>
      <c r="DC441" s="553"/>
      <c r="DD441" s="553"/>
      <c r="DE441" s="553"/>
      <c r="DF441" s="553"/>
      <c r="DG441" s="553"/>
      <c r="DH441" s="553"/>
      <c r="DI441" s="553"/>
      <c r="DJ441" s="553"/>
      <c r="DK441" s="553"/>
      <c r="DL441" s="553"/>
      <c r="DM441" s="553"/>
      <c r="DN441" s="553"/>
      <c r="DO441" s="553"/>
      <c r="DP441" s="553"/>
      <c r="DQ441" s="553"/>
      <c r="DR441" s="553"/>
      <c r="DS441" s="553"/>
      <c r="DT441" s="553"/>
      <c r="DU441" s="553"/>
      <c r="DV441" s="553"/>
      <c r="DW441" s="553"/>
      <c r="DX441" s="553"/>
      <c r="DY441" s="553"/>
      <c r="DZ441" s="553"/>
      <c r="EA441" s="553"/>
      <c r="EB441" s="553"/>
      <c r="EC441" s="553"/>
      <c r="ED441" s="553"/>
      <c r="EE441" s="553"/>
      <c r="EF441" s="553"/>
      <c r="EG441" s="553"/>
      <c r="EH441" s="553"/>
      <c r="EI441" s="553"/>
      <c r="EJ441" s="553"/>
      <c r="EK441" s="553"/>
      <c r="EL441" s="553"/>
      <c r="EM441" s="553"/>
      <c r="EN441" s="553"/>
      <c r="EO441" s="553"/>
      <c r="EP441" s="553"/>
      <c r="EQ441" s="553"/>
      <c r="ER441" s="553"/>
      <c r="ES441" s="553"/>
      <c r="ET441" s="553"/>
      <c r="EU441" s="553"/>
      <c r="EV441" s="553"/>
      <c r="EW441" s="553"/>
      <c r="EX441" s="553"/>
      <c r="EY441" s="553"/>
      <c r="EZ441" s="553"/>
      <c r="FA441" s="553"/>
      <c r="FB441" s="553"/>
      <c r="FC441" s="553"/>
      <c r="FD441" s="553"/>
      <c r="FE441" s="553"/>
    </row>
    <row r="442" spans="1:161" x14ac:dyDescent="0.25">
      <c r="A442" t="s">
        <v>3454</v>
      </c>
      <c r="B442" t="s">
        <v>3409</v>
      </c>
      <c r="C442">
        <v>7</v>
      </c>
      <c r="D442">
        <v>7</v>
      </c>
      <c r="E442">
        <v>10</v>
      </c>
      <c r="F442">
        <v>9</v>
      </c>
      <c r="G442">
        <v>0</v>
      </c>
      <c r="H442">
        <v>2</v>
      </c>
      <c r="I442">
        <v>9</v>
      </c>
      <c r="J442">
        <v>7</v>
      </c>
      <c r="K442">
        <v>10</v>
      </c>
      <c r="L442">
        <v>9</v>
      </c>
      <c r="M442">
        <v>10</v>
      </c>
      <c r="N442">
        <v>1</v>
      </c>
      <c r="O442">
        <v>5</v>
      </c>
      <c r="P442">
        <v>10</v>
      </c>
      <c r="Q442">
        <v>7</v>
      </c>
      <c r="R442">
        <v>6</v>
      </c>
      <c r="S442">
        <v>4</v>
      </c>
      <c r="T442">
        <v>7</v>
      </c>
      <c r="U442">
        <v>10</v>
      </c>
      <c r="V442">
        <v>10</v>
      </c>
    </row>
    <row r="443" spans="1:161" x14ac:dyDescent="0.25">
      <c r="A443" t="s">
        <v>3455</v>
      </c>
      <c r="B443" t="s">
        <v>3411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53" spans="1:208" s="390" customFormat="1" x14ac:dyDescent="0.25">
      <c r="A453" s="262"/>
      <c r="B453" s="262"/>
      <c r="C453" s="262"/>
      <c r="D453" s="262"/>
      <c r="E453" s="262"/>
      <c r="F453" s="262"/>
      <c r="G453" s="262"/>
      <c r="H453" s="262"/>
      <c r="I453" s="262"/>
      <c r="J453" s="262"/>
      <c r="K453" s="262"/>
      <c r="L453" s="262"/>
      <c r="M453" s="262"/>
      <c r="N453" s="262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  <c r="AC453" s="262"/>
      <c r="AD453" s="262"/>
      <c r="AE453" s="262"/>
      <c r="AF453" s="262"/>
      <c r="AG453" s="262"/>
      <c r="AH453" s="262"/>
      <c r="AI453" s="262"/>
      <c r="AJ453" s="262"/>
      <c r="AK453" s="262"/>
      <c r="AL453" s="389"/>
      <c r="AM453" s="6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 s="35"/>
      <c r="FJ453" s="1274"/>
      <c r="FK453" s="1274"/>
      <c r="FL453" s="1274"/>
      <c r="FN453" s="35"/>
      <c r="FO453" s="35"/>
      <c r="FP453" s="35"/>
      <c r="FQ453" s="35"/>
      <c r="FR453" s="35"/>
      <c r="FS453" s="35"/>
      <c r="FV453" s="35"/>
      <c r="FW453" s="35"/>
      <c r="FZ453" s="1279"/>
      <c r="GA453" s="1279"/>
      <c r="GB453" s="35"/>
      <c r="GC453" s="35"/>
      <c r="GD453" s="35"/>
      <c r="GE453" s="35"/>
      <c r="GF453" s="35"/>
      <c r="GG453" s="35"/>
      <c r="GH453" s="35"/>
      <c r="GI453" s="35"/>
      <c r="GJ453" s="35"/>
      <c r="GK453" s="35"/>
      <c r="GL453" s="35"/>
      <c r="GM453" s="35"/>
      <c r="GN453" s="35"/>
      <c r="GO453" s="35"/>
      <c r="GP453" s="35"/>
      <c r="GQ453" s="35"/>
      <c r="GR453" s="35"/>
      <c r="GS453" s="35"/>
      <c r="GT453" s="35"/>
      <c r="GU453" s="35"/>
      <c r="GV453" s="35"/>
      <c r="GW453" s="35"/>
      <c r="GX453" s="35"/>
      <c r="GY453" s="35"/>
      <c r="GZ453" s="35"/>
    </row>
    <row r="454" spans="1:208" x14ac:dyDescent="0.25">
      <c r="A454" s="253" t="s">
        <v>3012</v>
      </c>
      <c r="B454" s="254" t="s">
        <v>2552</v>
      </c>
      <c r="C454" s="255" t="s">
        <v>3773</v>
      </c>
      <c r="D454" s="256" t="s">
        <v>2618</v>
      </c>
      <c r="E454" s="256" t="s">
        <v>3774</v>
      </c>
      <c r="F454" s="256" t="s">
        <v>2618</v>
      </c>
      <c r="G454" s="256" t="s">
        <v>3775</v>
      </c>
      <c r="H454" s="256" t="s">
        <v>2618</v>
      </c>
      <c r="I454" s="256" t="s">
        <v>3782</v>
      </c>
      <c r="J454" s="256" t="s">
        <v>2618</v>
      </c>
      <c r="K454" s="256" t="s">
        <v>3788</v>
      </c>
      <c r="L454" s="256" t="s">
        <v>2618</v>
      </c>
      <c r="M454" s="256" t="s">
        <v>3789</v>
      </c>
      <c r="N454" s="256" t="s">
        <v>2618</v>
      </c>
      <c r="O454" s="256" t="s">
        <v>3790</v>
      </c>
      <c r="P454" s="256" t="s">
        <v>2618</v>
      </c>
      <c r="Q454" s="256" t="s">
        <v>3791</v>
      </c>
      <c r="R454" s="256" t="s">
        <v>2618</v>
      </c>
      <c r="S454" s="256" t="s">
        <v>3792</v>
      </c>
      <c r="T454" s="256" t="s">
        <v>2618</v>
      </c>
      <c r="U454" s="256" t="s">
        <v>3793</v>
      </c>
      <c r="V454" s="257" t="s">
        <v>2618</v>
      </c>
      <c r="X454" s="258"/>
      <c r="Y454" s="188" t="s">
        <v>2550</v>
      </c>
      <c r="Z454" s="259" t="s">
        <v>2619</v>
      </c>
      <c r="AA454" s="260" t="s">
        <v>2620</v>
      </c>
      <c r="AB454" s="260" t="s">
        <v>2621</v>
      </c>
      <c r="AC454" s="260" t="s">
        <v>2622</v>
      </c>
      <c r="AD454" s="260" t="s">
        <v>2623</v>
      </c>
      <c r="AE454" s="260" t="s">
        <v>2624</v>
      </c>
      <c r="AF454" s="260" t="s">
        <v>2625</v>
      </c>
      <c r="AG454" s="260" t="s">
        <v>2619</v>
      </c>
      <c r="AH454" s="260" t="s">
        <v>2620</v>
      </c>
      <c r="AI454" s="261" t="s">
        <v>2621</v>
      </c>
      <c r="FN454" s="390"/>
      <c r="FO454" s="390"/>
      <c r="FP454" s="390"/>
      <c r="FQ454" s="390"/>
      <c r="FR454" s="390"/>
      <c r="FS454" s="390"/>
      <c r="FV454" s="390"/>
      <c r="FW454" s="390"/>
      <c r="FZ454" s="1280"/>
      <c r="GA454" s="1280"/>
      <c r="GB454" s="390"/>
      <c r="GC454" s="390"/>
      <c r="GD454" s="390"/>
      <c r="GE454" s="390"/>
      <c r="GF454" s="390"/>
      <c r="GG454" s="390"/>
      <c r="GH454" s="390"/>
      <c r="GI454" s="390"/>
      <c r="GJ454" s="390"/>
      <c r="GK454" s="390"/>
      <c r="GL454" s="390"/>
      <c r="GM454" s="390"/>
      <c r="GN454" s="390"/>
      <c r="GV454" s="390"/>
      <c r="GW454" s="390"/>
      <c r="GX454" s="390"/>
      <c r="GY454" s="390"/>
      <c r="GZ454" s="390"/>
    </row>
    <row r="455" spans="1:208" x14ac:dyDescent="0.25">
      <c r="A455" s="198" t="s">
        <v>3014</v>
      </c>
      <c r="B455" s="220" t="s">
        <v>2542</v>
      </c>
      <c r="C455" s="124" t="s">
        <v>2521</v>
      </c>
      <c r="D455" s="124" t="s">
        <v>2522</v>
      </c>
      <c r="E455" s="124" t="s">
        <v>2521</v>
      </c>
      <c r="F455" s="124" t="s">
        <v>2522</v>
      </c>
      <c r="G455" s="124" t="s">
        <v>2521</v>
      </c>
      <c r="H455" s="124" t="s">
        <v>2522</v>
      </c>
      <c r="I455" s="124" t="s">
        <v>2521</v>
      </c>
      <c r="J455" s="124" t="s">
        <v>2522</v>
      </c>
      <c r="K455" s="124" t="s">
        <v>2521</v>
      </c>
      <c r="L455" s="124" t="s">
        <v>2522</v>
      </c>
      <c r="M455" s="124" t="s">
        <v>2521</v>
      </c>
      <c r="N455" s="124" t="s">
        <v>2522</v>
      </c>
      <c r="O455" s="124" t="s">
        <v>2521</v>
      </c>
      <c r="P455" s="124" t="s">
        <v>2522</v>
      </c>
      <c r="Q455" s="124" t="s">
        <v>2521</v>
      </c>
      <c r="R455" s="124" t="s">
        <v>2522</v>
      </c>
      <c r="S455" s="124" t="s">
        <v>2521</v>
      </c>
      <c r="T455" s="124" t="s">
        <v>2522</v>
      </c>
      <c r="U455" s="124" t="s">
        <v>2521</v>
      </c>
      <c r="V455" s="252" t="s">
        <v>2522</v>
      </c>
      <c r="X455" s="197"/>
      <c r="Y455" s="188" t="s">
        <v>2542</v>
      </c>
      <c r="Z455" s="94" t="s">
        <v>3776</v>
      </c>
      <c r="AA455" s="95" t="s">
        <v>3777</v>
      </c>
      <c r="AB455" s="95" t="s">
        <v>3778</v>
      </c>
      <c r="AC455" s="95" t="s">
        <v>3783</v>
      </c>
      <c r="AD455" s="95" t="s">
        <v>3794</v>
      </c>
      <c r="AE455" s="95" t="s">
        <v>3795</v>
      </c>
      <c r="AF455" s="95" t="s">
        <v>3796</v>
      </c>
      <c r="AG455" s="95" t="s">
        <v>3797</v>
      </c>
      <c r="AH455" s="95" t="s">
        <v>3798</v>
      </c>
      <c r="AI455" s="96" t="s">
        <v>3799</v>
      </c>
      <c r="GO455" s="390"/>
      <c r="GP455" s="390"/>
      <c r="GQ455" s="390"/>
      <c r="GR455" s="390"/>
      <c r="GS455" s="390"/>
      <c r="GT455" s="390"/>
      <c r="GU455" s="390"/>
    </row>
    <row r="456" spans="1:208" x14ac:dyDescent="0.25">
      <c r="A456" s="198" t="s">
        <v>3016</v>
      </c>
      <c r="B456" s="221" t="s">
        <v>2553</v>
      </c>
      <c r="C456" s="118">
        <v>43682.375</v>
      </c>
      <c r="D456" s="189">
        <v>43682.875</v>
      </c>
      <c r="E456" s="190">
        <v>43683.375</v>
      </c>
      <c r="F456" s="189">
        <v>43683.875</v>
      </c>
      <c r="G456" s="190">
        <v>43684.375</v>
      </c>
      <c r="H456" s="189">
        <v>43684.875</v>
      </c>
      <c r="I456" s="191">
        <v>43685.375</v>
      </c>
      <c r="J456" s="189">
        <v>43685.875</v>
      </c>
      <c r="K456" s="190">
        <v>43686.375</v>
      </c>
      <c r="L456" s="189">
        <v>43686.875</v>
      </c>
      <c r="M456" s="190">
        <v>43687.375</v>
      </c>
      <c r="N456" s="189">
        <v>43687.875</v>
      </c>
      <c r="O456" s="191">
        <v>43688.375</v>
      </c>
      <c r="P456" s="189">
        <v>43688.875</v>
      </c>
      <c r="Q456" s="190">
        <v>43689.375</v>
      </c>
      <c r="R456" s="189">
        <v>43689.875</v>
      </c>
      <c r="S456" s="190">
        <v>43690.375</v>
      </c>
      <c r="T456" s="189">
        <v>43690.875</v>
      </c>
      <c r="U456" s="190">
        <v>43691.375</v>
      </c>
      <c r="V456" s="192">
        <v>43691.875</v>
      </c>
      <c r="X456" s="198" t="s">
        <v>3011</v>
      </c>
      <c r="Y456" s="215"/>
      <c r="Z456" s="116">
        <v>43682.875</v>
      </c>
      <c r="AA456" s="99">
        <v>43683.875</v>
      </c>
      <c r="AB456" s="99">
        <v>43684.875</v>
      </c>
      <c r="AC456" s="99">
        <v>43685.875</v>
      </c>
      <c r="AD456" s="99">
        <v>43686.875</v>
      </c>
      <c r="AE456" s="99">
        <v>43687.875</v>
      </c>
      <c r="AF456" s="99">
        <v>43688.875</v>
      </c>
      <c r="AG456" s="99">
        <v>43689.875</v>
      </c>
      <c r="AH456" s="99">
        <v>43690.875</v>
      </c>
      <c r="AI456" s="99">
        <v>43691.875</v>
      </c>
    </row>
    <row r="457" spans="1:208" x14ac:dyDescent="0.25">
      <c r="A457" s="198" t="s">
        <v>3018</v>
      </c>
      <c r="B457" s="222" t="s">
        <v>2545</v>
      </c>
      <c r="C457" s="230" t="e">
        <v>#N/A</v>
      </c>
      <c r="D457" s="199">
        <v>13.7</v>
      </c>
      <c r="E457" s="199" t="e">
        <v>#N/A</v>
      </c>
      <c r="F457" s="199">
        <v>13.4</v>
      </c>
      <c r="G457" s="199" t="e">
        <v>#N/A</v>
      </c>
      <c r="H457" s="199">
        <v>22.3</v>
      </c>
      <c r="I457" s="199" t="e">
        <v>#N/A</v>
      </c>
      <c r="J457" s="199">
        <v>22.3</v>
      </c>
      <c r="K457" s="199" t="e">
        <v>#N/A</v>
      </c>
      <c r="L457" s="199">
        <v>14.2</v>
      </c>
      <c r="M457" s="199" t="e">
        <v>#N/A</v>
      </c>
      <c r="N457" s="199">
        <v>19.7</v>
      </c>
      <c r="O457" s="199" t="e">
        <v>#N/A</v>
      </c>
      <c r="P457" s="199">
        <v>17.7</v>
      </c>
      <c r="Q457" s="199" t="e">
        <v>#N/A</v>
      </c>
      <c r="R457" s="199">
        <v>20</v>
      </c>
      <c r="S457" s="199" t="e">
        <v>#N/A</v>
      </c>
      <c r="T457" s="199">
        <v>21.9</v>
      </c>
      <c r="U457" s="199" t="e">
        <v>#N/A</v>
      </c>
      <c r="V457" s="104">
        <v>18.8</v>
      </c>
      <c r="X457" s="198" t="s">
        <v>3013</v>
      </c>
      <c r="Y457" s="100" t="s">
        <v>2545</v>
      </c>
      <c r="Z457" s="120">
        <v>13.7</v>
      </c>
      <c r="AA457" s="120">
        <v>13.4</v>
      </c>
      <c r="AB457" s="120">
        <v>22.3</v>
      </c>
      <c r="AC457" s="120">
        <v>22.3</v>
      </c>
      <c r="AD457" s="120">
        <v>14.3</v>
      </c>
      <c r="AE457" s="120">
        <v>19.7</v>
      </c>
      <c r="AF457" s="120">
        <v>17.7</v>
      </c>
      <c r="AG457" s="120">
        <v>20</v>
      </c>
      <c r="AH457" s="120">
        <v>21.9</v>
      </c>
      <c r="AI457" s="120">
        <v>18.8</v>
      </c>
    </row>
    <row r="458" spans="1:208" x14ac:dyDescent="0.25">
      <c r="A458" s="198" t="s">
        <v>3019</v>
      </c>
      <c r="B458" s="223" t="s">
        <v>2546</v>
      </c>
      <c r="C458" s="103">
        <v>4.3</v>
      </c>
      <c r="D458" s="200" t="e">
        <v>#N/A</v>
      </c>
      <c r="E458" s="200">
        <v>6.8</v>
      </c>
      <c r="F458" s="200" t="e">
        <v>#N/A</v>
      </c>
      <c r="G458" s="200">
        <v>8</v>
      </c>
      <c r="H458" s="200" t="e">
        <v>#N/A</v>
      </c>
      <c r="I458" s="200">
        <v>12.2</v>
      </c>
      <c r="J458" s="200" t="e">
        <v>#N/A</v>
      </c>
      <c r="K458" s="200">
        <v>13.9</v>
      </c>
      <c r="L458" s="200" t="e">
        <v>#N/A</v>
      </c>
      <c r="M458" s="200">
        <v>9.3000000000000007</v>
      </c>
      <c r="N458" s="200" t="e">
        <v>#N/A</v>
      </c>
      <c r="O458" s="200">
        <v>8.8000000000000007</v>
      </c>
      <c r="P458" s="200" t="e">
        <v>#N/A</v>
      </c>
      <c r="Q458" s="200">
        <v>13</v>
      </c>
      <c r="R458" s="200" t="e">
        <v>#N/A</v>
      </c>
      <c r="S458" s="200">
        <v>10.9</v>
      </c>
      <c r="T458" s="200" t="e">
        <v>#N/A</v>
      </c>
      <c r="U458" s="200">
        <v>13.9</v>
      </c>
      <c r="V458" s="216" t="e">
        <v>#N/A</v>
      </c>
      <c r="X458" s="198" t="s">
        <v>3015</v>
      </c>
      <c r="Y458" s="101" t="s">
        <v>2546</v>
      </c>
      <c r="Z458" s="97">
        <v>4.3</v>
      </c>
      <c r="AA458" s="97">
        <v>6.8</v>
      </c>
      <c r="AB458" s="97">
        <v>8</v>
      </c>
      <c r="AC458" s="97">
        <v>12.2</v>
      </c>
      <c r="AD458" s="97">
        <v>11.4</v>
      </c>
      <c r="AE458" s="97">
        <v>9.3000000000000007</v>
      </c>
      <c r="AF458" s="97">
        <v>8.8000000000000007</v>
      </c>
      <c r="AG458" s="97">
        <v>13</v>
      </c>
      <c r="AH458" s="97">
        <v>10.9</v>
      </c>
      <c r="AI458" s="97">
        <v>13.9</v>
      </c>
    </row>
    <row r="459" spans="1:208" x14ac:dyDescent="0.25">
      <c r="A459" s="198" t="s">
        <v>3021</v>
      </c>
      <c r="B459" s="224" t="s">
        <v>2547</v>
      </c>
      <c r="C459" s="108" t="e">
        <v>#N/A</v>
      </c>
      <c r="D459" s="201">
        <v>20.7</v>
      </c>
      <c r="E459" s="201" t="e">
        <v>#N/A</v>
      </c>
      <c r="F459" s="201">
        <v>19.399999999999999</v>
      </c>
      <c r="G459" s="201" t="e">
        <v>#N/A</v>
      </c>
      <c r="H459" s="201">
        <v>37.299999999999997</v>
      </c>
      <c r="I459" s="201" t="e">
        <v>#N/A</v>
      </c>
      <c r="J459" s="201">
        <v>29.2</v>
      </c>
      <c r="K459" s="201" t="e">
        <v>#N/A</v>
      </c>
      <c r="L459" s="201">
        <v>18.2</v>
      </c>
      <c r="M459" s="201" t="e">
        <v>#N/A</v>
      </c>
      <c r="N459" s="201">
        <v>34.700000000000003</v>
      </c>
      <c r="O459" s="201" t="e">
        <v>#N/A</v>
      </c>
      <c r="P459" s="201">
        <v>21.7</v>
      </c>
      <c r="Q459" s="201" t="e">
        <v>#N/A</v>
      </c>
      <c r="R459" s="201">
        <v>29</v>
      </c>
      <c r="S459" s="201" t="e">
        <v>#N/A</v>
      </c>
      <c r="T459" s="201">
        <v>36.9</v>
      </c>
      <c r="U459" s="201" t="e">
        <v>#N/A</v>
      </c>
      <c r="V459" s="217">
        <v>22.8</v>
      </c>
      <c r="X459" s="198" t="s">
        <v>3017</v>
      </c>
      <c r="Y459" s="102" t="s">
        <v>2547</v>
      </c>
      <c r="Z459" s="120">
        <v>20.7</v>
      </c>
      <c r="AA459" s="120">
        <v>19.399999999999999</v>
      </c>
      <c r="AB459" s="120">
        <v>37.299999999999997</v>
      </c>
      <c r="AC459" s="120">
        <v>29.2</v>
      </c>
      <c r="AD459" s="120">
        <v>18.2</v>
      </c>
      <c r="AE459" s="120">
        <v>34.700000000000003</v>
      </c>
      <c r="AF459" s="120">
        <v>21.7</v>
      </c>
      <c r="AG459" s="120">
        <v>29</v>
      </c>
      <c r="AH459" s="120">
        <v>36.9</v>
      </c>
      <c r="AI459" s="120">
        <v>22.8</v>
      </c>
      <c r="FF459" s="390"/>
    </row>
    <row r="460" spans="1:208" x14ac:dyDescent="0.25">
      <c r="A460" s="198" t="s">
        <v>3023</v>
      </c>
      <c r="B460" s="212" t="s">
        <v>2548</v>
      </c>
      <c r="C460" s="231">
        <v>5</v>
      </c>
      <c r="D460" s="123">
        <v>6</v>
      </c>
      <c r="E460" s="123">
        <v>10</v>
      </c>
      <c r="F460" s="123">
        <v>11</v>
      </c>
      <c r="G460" s="123">
        <v>11</v>
      </c>
      <c r="H460" s="123">
        <v>9</v>
      </c>
      <c r="I460" s="123">
        <v>12</v>
      </c>
      <c r="J460" s="123">
        <v>8</v>
      </c>
      <c r="K460" s="123">
        <v>10</v>
      </c>
      <c r="L460" s="123">
        <v>11</v>
      </c>
      <c r="M460" s="123">
        <v>11</v>
      </c>
      <c r="N460" s="123">
        <v>9</v>
      </c>
      <c r="O460" s="123">
        <v>5</v>
      </c>
      <c r="P460" s="123">
        <v>9</v>
      </c>
      <c r="Q460" s="123">
        <v>9</v>
      </c>
      <c r="R460" s="123">
        <v>10</v>
      </c>
      <c r="S460" s="123">
        <v>7</v>
      </c>
      <c r="T460" s="123">
        <v>4</v>
      </c>
      <c r="U460" s="123">
        <v>14</v>
      </c>
      <c r="V460" s="218">
        <v>9</v>
      </c>
      <c r="X460" s="198" t="s">
        <v>3024</v>
      </c>
      <c r="Y460" s="119" t="s">
        <v>2548</v>
      </c>
      <c r="Z460" s="196">
        <v>6</v>
      </c>
      <c r="AA460" s="196">
        <v>11</v>
      </c>
      <c r="AB460" s="196">
        <v>11</v>
      </c>
      <c r="AC460" s="196">
        <v>12</v>
      </c>
      <c r="AD460" s="196">
        <v>11</v>
      </c>
      <c r="AE460" s="196">
        <v>11</v>
      </c>
      <c r="AF460" s="196">
        <v>9</v>
      </c>
      <c r="AG460" s="196">
        <v>10</v>
      </c>
      <c r="AH460" s="196">
        <v>10</v>
      </c>
      <c r="AI460" s="196">
        <v>14</v>
      </c>
    </row>
    <row r="461" spans="1:208" x14ac:dyDescent="0.25">
      <c r="A461" s="198" t="s">
        <v>3026</v>
      </c>
      <c r="B461" s="225" t="s">
        <v>2549</v>
      </c>
      <c r="C461" s="232" t="s">
        <v>2618</v>
      </c>
      <c r="D461" s="210" t="s">
        <v>2618</v>
      </c>
      <c r="E461" s="210" t="s">
        <v>2618</v>
      </c>
      <c r="F461" s="210" t="s">
        <v>2618</v>
      </c>
      <c r="G461" s="210" t="s">
        <v>2618</v>
      </c>
      <c r="H461" s="210" t="s">
        <v>2618</v>
      </c>
      <c r="I461" s="210" t="s">
        <v>2618</v>
      </c>
      <c r="J461" s="210" t="s">
        <v>2618</v>
      </c>
      <c r="K461" s="210" t="s">
        <v>2618</v>
      </c>
      <c r="L461" s="210" t="s">
        <v>2618</v>
      </c>
      <c r="M461" s="210" t="s">
        <v>2618</v>
      </c>
      <c r="N461" s="210" t="s">
        <v>2618</v>
      </c>
      <c r="O461" s="210" t="s">
        <v>2618</v>
      </c>
      <c r="P461" s="210" t="s">
        <v>2618</v>
      </c>
      <c r="Q461" s="210" t="s">
        <v>2618</v>
      </c>
      <c r="R461" s="210" t="s">
        <v>2618</v>
      </c>
      <c r="S461" s="210" t="s">
        <v>2618</v>
      </c>
      <c r="T461" s="210" t="s">
        <v>2618</v>
      </c>
      <c r="U461" s="210" t="s">
        <v>2618</v>
      </c>
      <c r="V461" s="211" t="s">
        <v>2618</v>
      </c>
      <c r="X461" s="198" t="s">
        <v>3020</v>
      </c>
      <c r="Y461" s="98" t="s">
        <v>772</v>
      </c>
      <c r="Z461" s="121">
        <v>0</v>
      </c>
      <c r="AA461" s="121">
        <v>0</v>
      </c>
      <c r="AB461" s="121">
        <v>0</v>
      </c>
      <c r="AC461" s="121">
        <v>0</v>
      </c>
      <c r="AD461" s="121">
        <v>0</v>
      </c>
      <c r="AE461" s="121">
        <v>0</v>
      </c>
      <c r="AF461" s="121">
        <v>0</v>
      </c>
      <c r="AG461" s="121">
        <v>0</v>
      </c>
      <c r="AH461" s="121">
        <v>0</v>
      </c>
      <c r="AI461" s="121">
        <v>0</v>
      </c>
    </row>
    <row r="462" spans="1:208" ht="15" x14ac:dyDescent="0.25">
      <c r="A462" s="198" t="s">
        <v>3028</v>
      </c>
      <c r="B462" s="226" t="s">
        <v>769</v>
      </c>
      <c r="C462" s="233" t="s">
        <v>2618</v>
      </c>
      <c r="D462" s="202" t="s">
        <v>2618</v>
      </c>
      <c r="E462" s="202" t="s">
        <v>2631</v>
      </c>
      <c r="F462" s="202" t="s">
        <v>2631</v>
      </c>
      <c r="G462" s="202" t="s">
        <v>2618</v>
      </c>
      <c r="H462" s="202" t="s">
        <v>2618</v>
      </c>
      <c r="I462" s="202" t="s">
        <v>2632</v>
      </c>
      <c r="J462" s="202" t="s">
        <v>2632</v>
      </c>
      <c r="K462" s="202" t="s">
        <v>773</v>
      </c>
      <c r="L462" s="202" t="s">
        <v>773</v>
      </c>
      <c r="M462" s="202" t="s">
        <v>2632</v>
      </c>
      <c r="N462" s="202" t="s">
        <v>2618</v>
      </c>
      <c r="O462" s="202" t="s">
        <v>2618</v>
      </c>
      <c r="P462" s="202" t="s">
        <v>2632</v>
      </c>
      <c r="Q462" s="202" t="s">
        <v>2618</v>
      </c>
      <c r="R462" s="202" t="s">
        <v>2631</v>
      </c>
      <c r="S462" s="202" t="s">
        <v>2618</v>
      </c>
      <c r="T462" s="202" t="s">
        <v>2618</v>
      </c>
      <c r="U462" s="202" t="s">
        <v>2632</v>
      </c>
      <c r="V462" s="203" t="s">
        <v>2631</v>
      </c>
      <c r="X462" s="198" t="s">
        <v>3022</v>
      </c>
      <c r="Y462" s="107" t="s">
        <v>769</v>
      </c>
      <c r="Z462" s="195" t="s">
        <v>2618</v>
      </c>
      <c r="AA462" s="195" t="s">
        <v>2632</v>
      </c>
      <c r="AB462" s="195" t="s">
        <v>2618</v>
      </c>
      <c r="AC462" s="195" t="s">
        <v>2632</v>
      </c>
      <c r="AD462" s="195" t="s">
        <v>773</v>
      </c>
      <c r="AE462" s="195" t="s">
        <v>2632</v>
      </c>
      <c r="AF462" s="195" t="s">
        <v>2632</v>
      </c>
      <c r="AG462" s="195" t="s">
        <v>2631</v>
      </c>
      <c r="AH462" s="195" t="s">
        <v>2618</v>
      </c>
      <c r="AI462" s="195" t="s">
        <v>2632</v>
      </c>
    </row>
    <row r="463" spans="1:208" x14ac:dyDescent="0.25">
      <c r="A463" s="198" t="s">
        <v>3029</v>
      </c>
      <c r="B463" s="226" t="s">
        <v>2551</v>
      </c>
      <c r="C463" s="234">
        <v>0</v>
      </c>
      <c r="D463" s="204">
        <v>0</v>
      </c>
      <c r="E463" s="204">
        <v>2</v>
      </c>
      <c r="F463" s="204">
        <v>2</v>
      </c>
      <c r="G463" s="204">
        <v>0</v>
      </c>
      <c r="H463" s="204">
        <v>0</v>
      </c>
      <c r="I463" s="204">
        <v>3</v>
      </c>
      <c r="J463" s="204">
        <v>3</v>
      </c>
      <c r="K463" s="204">
        <v>20</v>
      </c>
      <c r="L463" s="204">
        <v>20</v>
      </c>
      <c r="M463" s="204">
        <v>3</v>
      </c>
      <c r="N463" s="204">
        <v>0</v>
      </c>
      <c r="O463" s="204">
        <v>0</v>
      </c>
      <c r="P463" s="204">
        <v>10</v>
      </c>
      <c r="Q463" s="204">
        <v>0</v>
      </c>
      <c r="R463" s="204">
        <v>2</v>
      </c>
      <c r="S463" s="204">
        <v>0</v>
      </c>
      <c r="T463" s="204">
        <v>0</v>
      </c>
      <c r="U463" s="204">
        <v>3</v>
      </c>
      <c r="V463" s="205">
        <v>1</v>
      </c>
      <c r="X463" s="198" t="s">
        <v>3025</v>
      </c>
      <c r="Y463" s="91" t="s">
        <v>2551</v>
      </c>
      <c r="Z463" s="109">
        <v>0</v>
      </c>
      <c r="AA463" s="109">
        <v>3</v>
      </c>
      <c r="AB463" s="109">
        <v>0</v>
      </c>
      <c r="AC463" s="109">
        <v>5</v>
      </c>
      <c r="AD463" s="109">
        <v>30</v>
      </c>
      <c r="AE463" s="109">
        <v>3</v>
      </c>
      <c r="AF463" s="109">
        <v>10</v>
      </c>
      <c r="AG463" s="109">
        <v>2</v>
      </c>
      <c r="AH463" s="109">
        <v>0</v>
      </c>
      <c r="AI463" s="109">
        <v>5</v>
      </c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</row>
    <row r="464" spans="1:208" x14ac:dyDescent="0.25">
      <c r="A464" s="198" t="s">
        <v>3030</v>
      </c>
      <c r="B464" s="227" t="s">
        <v>884</v>
      </c>
      <c r="C464" s="235">
        <v>1000.5999999999999</v>
      </c>
      <c r="D464" s="206">
        <v>997.75</v>
      </c>
      <c r="E464" s="206">
        <v>998.85</v>
      </c>
      <c r="F464" s="206">
        <v>1003.6500000000001</v>
      </c>
      <c r="G464" s="206">
        <v>1008.3</v>
      </c>
      <c r="H464" s="206">
        <v>1009.5</v>
      </c>
      <c r="I464" s="206">
        <v>1006.15</v>
      </c>
      <c r="J464" s="206">
        <v>1004.5</v>
      </c>
      <c r="K464" s="206">
        <v>1000.65</v>
      </c>
      <c r="L464" s="206">
        <v>999</v>
      </c>
      <c r="M464" s="206">
        <v>1007.55</v>
      </c>
      <c r="N464" s="206">
        <v>1012.55</v>
      </c>
      <c r="O464" s="206">
        <v>1013.1500000000001</v>
      </c>
      <c r="P464" s="206">
        <v>1009</v>
      </c>
      <c r="Q464" s="206">
        <v>1006.65</v>
      </c>
      <c r="R464" s="206">
        <v>1007.25</v>
      </c>
      <c r="S464" s="206">
        <v>1012.9</v>
      </c>
      <c r="T464" s="206">
        <v>1013.8</v>
      </c>
      <c r="U464" s="206">
        <v>1005.7</v>
      </c>
      <c r="V464" s="207">
        <v>1002.9</v>
      </c>
      <c r="X464" s="198" t="s">
        <v>3027</v>
      </c>
      <c r="Y464" s="238" t="s">
        <v>705</v>
      </c>
      <c r="Z464" s="127">
        <v>0</v>
      </c>
      <c r="AA464" s="127">
        <v>0</v>
      </c>
      <c r="AB464" s="127">
        <v>0</v>
      </c>
      <c r="AC464" s="127">
        <v>2</v>
      </c>
      <c r="AD464" s="127">
        <v>0</v>
      </c>
      <c r="AE464" s="127">
        <v>0</v>
      </c>
      <c r="AF464" s="127">
        <v>0</v>
      </c>
      <c r="AG464" s="127">
        <v>0</v>
      </c>
      <c r="AH464" s="127">
        <v>0</v>
      </c>
      <c r="AI464" s="127">
        <v>0</v>
      </c>
    </row>
    <row r="465" spans="1:161" x14ac:dyDescent="0.25">
      <c r="A465" s="198" t="s">
        <v>3031</v>
      </c>
      <c r="B465" s="228" t="s">
        <v>770</v>
      </c>
      <c r="C465" s="236" t="s">
        <v>2760</v>
      </c>
      <c r="D465" s="208" t="s">
        <v>3076</v>
      </c>
      <c r="E465" s="208" t="s">
        <v>58</v>
      </c>
      <c r="F465" s="208" t="s">
        <v>58</v>
      </c>
      <c r="G465" s="208" t="s">
        <v>2757</v>
      </c>
      <c r="H465" s="208" t="s">
        <v>2763</v>
      </c>
      <c r="I465" s="208" t="s">
        <v>2759</v>
      </c>
      <c r="J465" s="208" t="s">
        <v>2657</v>
      </c>
      <c r="K465" s="208" t="s">
        <v>2656</v>
      </c>
      <c r="L465" s="208" t="s">
        <v>2963</v>
      </c>
      <c r="M465" s="208" t="s">
        <v>2767</v>
      </c>
      <c r="N465" s="208" t="s">
        <v>58</v>
      </c>
      <c r="O465" s="208" t="s">
        <v>2762</v>
      </c>
      <c r="P465" s="208" t="s">
        <v>2940</v>
      </c>
      <c r="Q465" s="208" t="s">
        <v>2757</v>
      </c>
      <c r="R465" s="208" t="s">
        <v>2757</v>
      </c>
      <c r="S465" s="208" t="s">
        <v>2649</v>
      </c>
      <c r="T465" s="208" t="s">
        <v>2653</v>
      </c>
      <c r="U465" s="208" t="s">
        <v>2940</v>
      </c>
      <c r="V465" s="209" t="s">
        <v>58</v>
      </c>
      <c r="X465" s="369" t="s">
        <v>1009</v>
      </c>
      <c r="Y465" s="370" t="s">
        <v>772</v>
      </c>
      <c r="Z465" s="371">
        <v>0</v>
      </c>
      <c r="AA465" s="372">
        <v>0</v>
      </c>
      <c r="AB465" s="372">
        <v>0</v>
      </c>
      <c r="AC465" s="372">
        <v>0</v>
      </c>
      <c r="AD465" s="372">
        <v>0</v>
      </c>
      <c r="AE465" s="372">
        <v>0</v>
      </c>
      <c r="AF465" s="372">
        <v>0</v>
      </c>
      <c r="AG465" s="372">
        <v>0</v>
      </c>
      <c r="AH465" s="372">
        <v>0</v>
      </c>
      <c r="AI465" s="373">
        <v>0</v>
      </c>
    </row>
    <row r="466" spans="1:161" x14ac:dyDescent="0.25">
      <c r="A466" s="198" t="s">
        <v>3032</v>
      </c>
      <c r="B466" s="229" t="s">
        <v>705</v>
      </c>
      <c r="C466" s="237">
        <v>0</v>
      </c>
      <c r="D466" s="213">
        <v>0</v>
      </c>
      <c r="E466" s="213">
        <v>0</v>
      </c>
      <c r="F466" s="213">
        <v>0</v>
      </c>
      <c r="G466" s="213">
        <v>0</v>
      </c>
      <c r="H466" s="213">
        <v>0</v>
      </c>
      <c r="I466" s="213">
        <v>0</v>
      </c>
      <c r="J466" s="213">
        <v>1</v>
      </c>
      <c r="K466" s="213">
        <v>0</v>
      </c>
      <c r="L466" s="213">
        <v>0</v>
      </c>
      <c r="M466" s="213">
        <v>0</v>
      </c>
      <c r="N466" s="213">
        <v>0</v>
      </c>
      <c r="O466" s="213">
        <v>0</v>
      </c>
      <c r="P466" s="213">
        <v>0</v>
      </c>
      <c r="Q466" s="213">
        <v>0</v>
      </c>
      <c r="R466" s="213">
        <v>0</v>
      </c>
      <c r="S466" s="213">
        <v>0</v>
      </c>
      <c r="T466" s="213">
        <v>0</v>
      </c>
      <c r="U466" s="213">
        <v>0</v>
      </c>
      <c r="V466" s="214">
        <v>0</v>
      </c>
      <c r="X466" s="369" t="s">
        <v>2202</v>
      </c>
      <c r="Y466" s="374" t="s">
        <v>1173</v>
      </c>
      <c r="Z466" s="375">
        <v>0</v>
      </c>
      <c r="AA466" s="376">
        <v>0</v>
      </c>
      <c r="AB466" s="376">
        <v>0</v>
      </c>
      <c r="AC466" s="376">
        <v>0</v>
      </c>
      <c r="AD466" s="376">
        <v>0</v>
      </c>
      <c r="AE466" s="376">
        <v>0</v>
      </c>
      <c r="AF466" s="376">
        <v>0</v>
      </c>
      <c r="AG466" s="376">
        <v>0</v>
      </c>
      <c r="AH466" s="376">
        <v>0</v>
      </c>
      <c r="AI466" s="377">
        <v>0</v>
      </c>
    </row>
    <row r="467" spans="1:161" x14ac:dyDescent="0.25">
      <c r="A467" s="198" t="s">
        <v>1009</v>
      </c>
      <c r="B467" s="229" t="s">
        <v>772</v>
      </c>
      <c r="C467" s="237">
        <v>0</v>
      </c>
      <c r="D467" s="213">
        <v>0</v>
      </c>
      <c r="E467" s="213">
        <v>0</v>
      </c>
      <c r="F467" s="213">
        <v>0</v>
      </c>
      <c r="G467" s="213">
        <v>0</v>
      </c>
      <c r="H467" s="213">
        <v>0</v>
      </c>
      <c r="I467" s="213">
        <v>0</v>
      </c>
      <c r="J467" s="213">
        <v>0</v>
      </c>
      <c r="K467" s="213">
        <v>0</v>
      </c>
      <c r="L467" s="213">
        <v>0</v>
      </c>
      <c r="M467" s="213">
        <v>0</v>
      </c>
      <c r="N467" s="213">
        <v>0</v>
      </c>
      <c r="O467" s="213">
        <v>0</v>
      </c>
      <c r="P467" s="213">
        <v>0</v>
      </c>
      <c r="Q467" s="213">
        <v>0</v>
      </c>
      <c r="R467" s="213">
        <v>0</v>
      </c>
      <c r="S467" s="213">
        <v>0</v>
      </c>
      <c r="T467" s="213">
        <v>0</v>
      </c>
      <c r="U467" s="213">
        <v>0</v>
      </c>
      <c r="V467" s="214">
        <v>0</v>
      </c>
      <c r="X467" s="369" t="s">
        <v>2203</v>
      </c>
      <c r="Y467" s="374" t="s">
        <v>1175</v>
      </c>
      <c r="Z467" s="375">
        <v>0</v>
      </c>
      <c r="AA467" s="376">
        <v>0</v>
      </c>
      <c r="AB467" s="376">
        <v>0</v>
      </c>
      <c r="AC467" s="376">
        <v>0</v>
      </c>
      <c r="AD467" s="376">
        <v>0</v>
      </c>
      <c r="AE467" s="376">
        <v>0</v>
      </c>
      <c r="AF467" s="376">
        <v>0</v>
      </c>
      <c r="AG467" s="376">
        <v>0</v>
      </c>
      <c r="AH467" s="376">
        <v>0</v>
      </c>
      <c r="AI467" s="377">
        <v>0</v>
      </c>
    </row>
    <row r="468" spans="1:161" x14ac:dyDescent="0.25">
      <c r="A468" s="198" t="s">
        <v>2202</v>
      </c>
      <c r="B468" s="229" t="s">
        <v>1173</v>
      </c>
      <c r="C468" s="237">
        <v>0</v>
      </c>
      <c r="D468" s="213">
        <v>0</v>
      </c>
      <c r="E468" s="213">
        <v>0</v>
      </c>
      <c r="F468" s="213">
        <v>0</v>
      </c>
      <c r="G468" s="213">
        <v>0</v>
      </c>
      <c r="H468" s="213">
        <v>0</v>
      </c>
      <c r="I468" s="213">
        <v>0</v>
      </c>
      <c r="J468" s="213">
        <v>0</v>
      </c>
      <c r="K468" s="213">
        <v>0</v>
      </c>
      <c r="L468" s="213">
        <v>0</v>
      </c>
      <c r="M468" s="213">
        <v>0</v>
      </c>
      <c r="N468" s="213">
        <v>0</v>
      </c>
      <c r="O468" s="213">
        <v>0</v>
      </c>
      <c r="P468" s="213">
        <v>0</v>
      </c>
      <c r="Q468" s="213">
        <v>0</v>
      </c>
      <c r="R468" s="213">
        <v>0</v>
      </c>
      <c r="S468" s="213">
        <v>0</v>
      </c>
      <c r="T468" s="213">
        <v>0</v>
      </c>
      <c r="U468" s="213">
        <v>0</v>
      </c>
      <c r="V468" s="214">
        <v>0</v>
      </c>
      <c r="X468" s="369" t="s">
        <v>2204</v>
      </c>
      <c r="Y468" s="379" t="s">
        <v>1177</v>
      </c>
      <c r="Z468" s="380">
        <v>0</v>
      </c>
      <c r="AA468" s="381">
        <v>0</v>
      </c>
      <c r="AB468" s="381">
        <v>0</v>
      </c>
      <c r="AC468" s="381">
        <v>0</v>
      </c>
      <c r="AD468" s="381">
        <v>0</v>
      </c>
      <c r="AE468" s="381">
        <v>0</v>
      </c>
      <c r="AF468" s="381">
        <v>0</v>
      </c>
      <c r="AG468" s="381">
        <v>0</v>
      </c>
      <c r="AH468" s="381">
        <v>0</v>
      </c>
      <c r="AI468" s="382">
        <v>0</v>
      </c>
    </row>
    <row r="469" spans="1:161" x14ac:dyDescent="0.25">
      <c r="A469" s="198" t="s">
        <v>2203</v>
      </c>
      <c r="B469" s="378" t="s">
        <v>1175</v>
      </c>
      <c r="C469" s="235">
        <v>0</v>
      </c>
      <c r="D469" s="206">
        <v>0</v>
      </c>
      <c r="E469" s="206">
        <v>0</v>
      </c>
      <c r="F469" s="206">
        <v>0</v>
      </c>
      <c r="G469" s="206">
        <v>0</v>
      </c>
      <c r="H469" s="206">
        <v>0</v>
      </c>
      <c r="I469" s="206">
        <v>0</v>
      </c>
      <c r="J469" s="206">
        <v>0</v>
      </c>
      <c r="K469" s="206">
        <v>0</v>
      </c>
      <c r="L469" s="206">
        <v>0</v>
      </c>
      <c r="M469" s="206">
        <v>0</v>
      </c>
      <c r="N469" s="206">
        <v>0</v>
      </c>
      <c r="O469" s="206">
        <v>0</v>
      </c>
      <c r="P469" s="206">
        <v>0</v>
      </c>
      <c r="Q469" s="206">
        <v>0</v>
      </c>
      <c r="R469" s="206">
        <v>0</v>
      </c>
      <c r="S469" s="206">
        <v>0</v>
      </c>
      <c r="T469" s="206">
        <v>0</v>
      </c>
      <c r="U469" s="206">
        <v>0</v>
      </c>
      <c r="V469" s="207">
        <v>0</v>
      </c>
    </row>
    <row r="470" spans="1:161" x14ac:dyDescent="0.25">
      <c r="A470" s="198" t="s">
        <v>2204</v>
      </c>
      <c r="B470" s="383" t="s">
        <v>1177</v>
      </c>
      <c r="C470" s="237">
        <v>0</v>
      </c>
      <c r="D470" s="213">
        <v>0</v>
      </c>
      <c r="E470" s="213">
        <v>0</v>
      </c>
      <c r="F470" s="213">
        <v>0</v>
      </c>
      <c r="G470" s="213">
        <v>0</v>
      </c>
      <c r="H470" s="213">
        <v>0</v>
      </c>
      <c r="I470" s="213">
        <v>0</v>
      </c>
      <c r="J470" s="213">
        <v>0</v>
      </c>
      <c r="K470" s="213">
        <v>0</v>
      </c>
      <c r="L470" s="213">
        <v>0</v>
      </c>
      <c r="M470" s="213">
        <v>0</v>
      </c>
      <c r="N470" s="213">
        <v>0</v>
      </c>
      <c r="O470" s="213">
        <v>0</v>
      </c>
      <c r="P470" s="213">
        <v>0</v>
      </c>
      <c r="Q470" s="213">
        <v>0</v>
      </c>
      <c r="R470" s="213">
        <v>0</v>
      </c>
      <c r="S470" s="213">
        <v>0</v>
      </c>
      <c r="T470" s="213">
        <v>0</v>
      </c>
      <c r="U470" s="213">
        <v>0</v>
      </c>
      <c r="V470" s="214">
        <v>0</v>
      </c>
      <c r="AM470" s="554"/>
      <c r="AN470" s="552"/>
      <c r="AO470" s="552"/>
      <c r="AP470" s="552"/>
      <c r="AQ470" s="552"/>
      <c r="AR470" s="552"/>
      <c r="AS470" s="552"/>
      <c r="AT470" s="552"/>
      <c r="AU470" s="552"/>
      <c r="AV470" s="552"/>
      <c r="AW470" s="552"/>
      <c r="AX470" s="552"/>
      <c r="AY470" s="552"/>
      <c r="AZ470" s="552"/>
      <c r="BA470" s="552"/>
      <c r="BB470" s="552"/>
      <c r="BC470" s="552"/>
      <c r="BD470" s="552"/>
      <c r="BE470" s="552"/>
      <c r="BF470" s="552"/>
      <c r="BG470" s="552"/>
      <c r="BH470" s="552"/>
      <c r="BI470" s="552"/>
      <c r="BJ470" s="552"/>
      <c r="BK470" s="552"/>
      <c r="BL470" s="552"/>
      <c r="BM470" s="552"/>
      <c r="BN470" s="552"/>
      <c r="BO470" s="552"/>
      <c r="BP470" s="552"/>
      <c r="BQ470" s="552"/>
      <c r="BR470" s="552"/>
      <c r="BS470" s="552"/>
      <c r="BT470" s="552"/>
      <c r="BU470" s="552"/>
      <c r="BV470" s="552"/>
      <c r="BW470" s="552"/>
      <c r="BX470" s="552"/>
      <c r="BY470" s="552"/>
      <c r="BZ470" s="552"/>
      <c r="CA470" s="552"/>
      <c r="CB470" s="552"/>
      <c r="CC470" s="552"/>
      <c r="CD470" s="552"/>
      <c r="CE470" s="552"/>
      <c r="CF470" s="552"/>
      <c r="CG470" s="552"/>
      <c r="CH470" s="552"/>
      <c r="CI470" s="552"/>
      <c r="CJ470" s="552"/>
      <c r="CK470" s="552"/>
      <c r="CL470" s="552"/>
      <c r="CM470" s="552"/>
      <c r="CN470" s="552"/>
      <c r="CO470" s="552"/>
      <c r="CP470" s="552"/>
      <c r="CQ470" s="552"/>
      <c r="CR470" s="552"/>
      <c r="CS470" s="552"/>
      <c r="CT470" s="552"/>
      <c r="CU470" s="552"/>
      <c r="CV470" s="552"/>
      <c r="CW470" s="552"/>
      <c r="CX470" s="552"/>
      <c r="CY470" s="552"/>
      <c r="CZ470" s="552"/>
      <c r="DA470" s="552"/>
      <c r="DB470" s="552"/>
      <c r="DC470" s="552"/>
      <c r="DD470" s="552"/>
      <c r="DE470" s="552"/>
      <c r="DF470" s="552"/>
      <c r="DG470" s="552"/>
      <c r="DH470" s="552"/>
      <c r="DI470" s="552"/>
      <c r="DJ470" s="552"/>
      <c r="DK470" s="552"/>
      <c r="DL470" s="552"/>
      <c r="DM470" s="552"/>
      <c r="DN470" s="552"/>
      <c r="DO470" s="552"/>
      <c r="DP470" s="552"/>
      <c r="DQ470" s="552"/>
      <c r="DR470" s="552"/>
      <c r="DS470" s="552"/>
      <c r="DT470" s="552"/>
      <c r="DU470" s="552"/>
      <c r="DV470" s="552"/>
      <c r="DW470" s="552"/>
      <c r="DX470" s="552"/>
      <c r="DY470" s="552"/>
      <c r="DZ470" s="552"/>
      <c r="EA470" s="552"/>
      <c r="EB470" s="552"/>
      <c r="EC470" s="552"/>
      <c r="ED470" s="552"/>
      <c r="EE470" s="552"/>
      <c r="EF470" s="552"/>
      <c r="EG470" s="552"/>
      <c r="EH470" s="552"/>
      <c r="EI470" s="552"/>
      <c r="EJ470" s="552"/>
      <c r="EK470" s="552"/>
      <c r="EL470" s="552"/>
      <c r="EM470" s="552"/>
      <c r="EN470" s="552"/>
      <c r="EO470" s="552"/>
      <c r="EP470" s="552"/>
      <c r="EQ470" s="552"/>
      <c r="ER470" s="552"/>
      <c r="ES470" s="552"/>
      <c r="ET470" s="552"/>
      <c r="EU470" s="552"/>
      <c r="EV470" s="552"/>
      <c r="EW470" s="552"/>
      <c r="EX470" s="552"/>
      <c r="EY470" s="552"/>
      <c r="EZ470" s="552"/>
      <c r="FA470" s="552"/>
      <c r="FB470" s="552"/>
      <c r="FC470" s="552"/>
      <c r="FD470" s="552"/>
      <c r="FE470" s="552"/>
    </row>
    <row r="471" spans="1:161" x14ac:dyDescent="0.25">
      <c r="A471" t="s">
        <v>3456</v>
      </c>
      <c r="B471" t="s">
        <v>3407</v>
      </c>
      <c r="C471">
        <v>4</v>
      </c>
      <c r="D471">
        <v>7</v>
      </c>
      <c r="E471">
        <v>7</v>
      </c>
      <c r="F471">
        <v>10</v>
      </c>
      <c r="G471">
        <v>7</v>
      </c>
      <c r="H471">
        <v>0</v>
      </c>
      <c r="I471">
        <v>2</v>
      </c>
      <c r="J471">
        <v>10</v>
      </c>
      <c r="K471">
        <v>7</v>
      </c>
      <c r="L471">
        <v>10</v>
      </c>
      <c r="M471">
        <v>10</v>
      </c>
      <c r="N471">
        <v>4</v>
      </c>
      <c r="O471">
        <v>0</v>
      </c>
      <c r="P471">
        <v>10</v>
      </c>
      <c r="Q471">
        <v>10</v>
      </c>
      <c r="R471">
        <v>6</v>
      </c>
      <c r="S471">
        <v>4</v>
      </c>
      <c r="T471">
        <v>5</v>
      </c>
      <c r="U471">
        <v>7</v>
      </c>
      <c r="V471">
        <v>10</v>
      </c>
      <c r="AM471" s="555"/>
      <c r="AN471" s="553"/>
      <c r="AO471" s="553"/>
      <c r="AP471" s="553"/>
      <c r="AQ471" s="553"/>
      <c r="AR471" s="553"/>
      <c r="AS471" s="553"/>
      <c r="AT471" s="553"/>
      <c r="AU471" s="553"/>
      <c r="AV471" s="553"/>
      <c r="AW471" s="553"/>
      <c r="AX471" s="553"/>
      <c r="AY471" s="553"/>
      <c r="AZ471" s="553"/>
      <c r="BA471" s="553"/>
      <c r="BB471" s="553"/>
      <c r="BC471" s="553"/>
      <c r="BD471" s="553"/>
      <c r="BE471" s="553"/>
      <c r="BF471" s="553"/>
      <c r="BG471" s="553"/>
      <c r="BH471" s="553"/>
      <c r="BI471" s="553"/>
      <c r="BJ471" s="553"/>
      <c r="BK471" s="553"/>
      <c r="BL471" s="553"/>
      <c r="BM471" s="553"/>
      <c r="BN471" s="553"/>
      <c r="BO471" s="553"/>
      <c r="BP471" s="553"/>
      <c r="BQ471" s="553"/>
      <c r="BR471" s="553"/>
      <c r="BS471" s="553"/>
      <c r="BT471" s="553"/>
      <c r="BU471" s="553"/>
      <c r="BV471" s="553"/>
      <c r="BW471" s="553"/>
      <c r="BX471" s="553"/>
      <c r="BY471" s="553"/>
      <c r="BZ471" s="553"/>
      <c r="CA471" s="553"/>
      <c r="CB471" s="553"/>
      <c r="CC471" s="553"/>
      <c r="CD471" s="553"/>
      <c r="CE471" s="553"/>
      <c r="CF471" s="553"/>
      <c r="CG471" s="553"/>
      <c r="CH471" s="553"/>
      <c r="CI471" s="553"/>
      <c r="CJ471" s="553"/>
      <c r="CK471" s="553"/>
      <c r="CL471" s="553"/>
      <c r="CM471" s="553"/>
      <c r="CN471" s="553"/>
      <c r="CO471" s="553"/>
      <c r="CP471" s="553"/>
      <c r="CQ471" s="553"/>
      <c r="CR471" s="553"/>
      <c r="CS471" s="553"/>
      <c r="CT471" s="553"/>
      <c r="CU471" s="553"/>
      <c r="CV471" s="553"/>
      <c r="CW471" s="553"/>
      <c r="CX471" s="553"/>
      <c r="CY471" s="553"/>
      <c r="CZ471" s="553"/>
      <c r="DA471" s="553"/>
      <c r="DB471" s="553"/>
      <c r="DC471" s="553"/>
      <c r="DD471" s="553"/>
      <c r="DE471" s="553"/>
      <c r="DF471" s="553"/>
      <c r="DG471" s="553"/>
      <c r="DH471" s="553"/>
      <c r="DI471" s="553"/>
      <c r="DJ471" s="553"/>
      <c r="DK471" s="553"/>
      <c r="DL471" s="553"/>
      <c r="DM471" s="553"/>
      <c r="DN471" s="553"/>
      <c r="DO471" s="553"/>
      <c r="DP471" s="553"/>
      <c r="DQ471" s="553"/>
      <c r="DR471" s="553"/>
      <c r="DS471" s="553"/>
      <c r="DT471" s="553"/>
      <c r="DU471" s="553"/>
      <c r="DV471" s="553"/>
      <c r="DW471" s="553"/>
      <c r="DX471" s="553"/>
      <c r="DY471" s="553"/>
      <c r="DZ471" s="553"/>
      <c r="EA471" s="553"/>
      <c r="EB471" s="553"/>
      <c r="EC471" s="553"/>
      <c r="ED471" s="553"/>
      <c r="EE471" s="553"/>
      <c r="EF471" s="553"/>
      <c r="EG471" s="553"/>
      <c r="EH471" s="553"/>
      <c r="EI471" s="553"/>
      <c r="EJ471" s="553"/>
      <c r="EK471" s="553"/>
      <c r="EL471" s="553"/>
      <c r="EM471" s="553"/>
      <c r="EN471" s="553"/>
      <c r="EO471" s="553"/>
      <c r="EP471" s="553"/>
      <c r="EQ471" s="553"/>
      <c r="ER471" s="553"/>
      <c r="ES471" s="553"/>
      <c r="ET471" s="553"/>
      <c r="EU471" s="553"/>
      <c r="EV471" s="553"/>
      <c r="EW471" s="553"/>
      <c r="EX471" s="553"/>
      <c r="EY471" s="553"/>
      <c r="EZ471" s="553"/>
      <c r="FA471" s="553"/>
      <c r="FB471" s="553"/>
      <c r="FC471" s="553"/>
      <c r="FD471" s="553"/>
      <c r="FE471" s="553"/>
    </row>
    <row r="472" spans="1:161" x14ac:dyDescent="0.25">
      <c r="A472" t="s">
        <v>3457</v>
      </c>
      <c r="B472" t="s">
        <v>3409</v>
      </c>
      <c r="C472">
        <v>4</v>
      </c>
      <c r="D472">
        <v>7</v>
      </c>
      <c r="E472">
        <v>10</v>
      </c>
      <c r="F472">
        <v>9</v>
      </c>
      <c r="G472">
        <v>4</v>
      </c>
      <c r="H472">
        <v>0</v>
      </c>
      <c r="I472">
        <v>10</v>
      </c>
      <c r="J472">
        <v>7</v>
      </c>
      <c r="K472">
        <v>10</v>
      </c>
      <c r="L472">
        <v>10</v>
      </c>
      <c r="M472">
        <v>10</v>
      </c>
      <c r="N472">
        <v>0</v>
      </c>
      <c r="O472">
        <v>4</v>
      </c>
      <c r="P472">
        <v>10</v>
      </c>
      <c r="Q472">
        <v>7</v>
      </c>
      <c r="R472">
        <v>6</v>
      </c>
      <c r="S472">
        <v>5</v>
      </c>
      <c r="T472">
        <v>4</v>
      </c>
      <c r="U472">
        <v>10</v>
      </c>
      <c r="V472">
        <v>10</v>
      </c>
    </row>
    <row r="473" spans="1:161" x14ac:dyDescent="0.25">
      <c r="A473" t="s">
        <v>3458</v>
      </c>
      <c r="B473" t="s">
        <v>3411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83" spans="1:208" s="390" customFormat="1" x14ac:dyDescent="0.25">
      <c r="A483" s="262"/>
      <c r="B483" s="262"/>
      <c r="C483" s="262"/>
      <c r="D483" s="262"/>
      <c r="E483" s="262"/>
      <c r="F483" s="262"/>
      <c r="G483" s="262"/>
      <c r="H483" s="262"/>
      <c r="I483" s="262"/>
      <c r="J483" s="262"/>
      <c r="K483" s="262"/>
      <c r="L483" s="262"/>
      <c r="M483" s="262"/>
      <c r="N483" s="262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  <c r="AC483" s="262"/>
      <c r="AD483" s="262"/>
      <c r="AE483" s="262"/>
      <c r="AF483" s="262"/>
      <c r="AG483" s="262"/>
      <c r="AH483" s="262"/>
      <c r="AI483" s="262"/>
      <c r="AJ483" s="262"/>
      <c r="AK483" s="262"/>
      <c r="AL483" s="389"/>
      <c r="AM483" s="6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 s="35"/>
      <c r="FJ483" s="1274"/>
      <c r="FK483" s="1274"/>
      <c r="FL483" s="1274"/>
      <c r="FN483" s="35"/>
      <c r="FO483" s="35"/>
      <c r="FP483" s="35"/>
      <c r="FQ483" s="35"/>
      <c r="FR483" s="35"/>
      <c r="FS483" s="35"/>
      <c r="FV483" s="35"/>
      <c r="FW483" s="35"/>
      <c r="FZ483" s="1279"/>
      <c r="GA483" s="1279"/>
      <c r="GB483" s="35"/>
      <c r="GC483" s="35"/>
      <c r="GD483" s="35"/>
      <c r="GE483" s="35"/>
      <c r="GF483" s="35"/>
      <c r="GG483" s="35"/>
      <c r="GH483" s="35"/>
      <c r="GI483" s="35"/>
      <c r="GJ483" s="35"/>
      <c r="GK483" s="35"/>
      <c r="GL483" s="35"/>
      <c r="GM483" s="35"/>
      <c r="GN483" s="35"/>
      <c r="GO483" s="35"/>
      <c r="GP483" s="35"/>
      <c r="GQ483" s="35"/>
      <c r="GR483" s="35"/>
      <c r="GS483" s="35"/>
      <c r="GT483" s="35"/>
      <c r="GU483" s="35"/>
      <c r="GV483" s="35"/>
      <c r="GW483" s="35"/>
      <c r="GX483" s="35"/>
      <c r="GY483" s="35"/>
      <c r="GZ483" s="35"/>
    </row>
    <row r="484" spans="1:208" x14ac:dyDescent="0.25">
      <c r="A484" s="253" t="s">
        <v>3034</v>
      </c>
      <c r="B484" s="254" t="s">
        <v>2552</v>
      </c>
      <c r="C484" s="255" t="s">
        <v>3773</v>
      </c>
      <c r="D484" s="256" t="s">
        <v>2618</v>
      </c>
      <c r="E484" s="256" t="s">
        <v>3774</v>
      </c>
      <c r="F484" s="256" t="s">
        <v>2618</v>
      </c>
      <c r="G484" s="256" t="s">
        <v>3775</v>
      </c>
      <c r="H484" s="256" t="s">
        <v>2618</v>
      </c>
      <c r="I484" s="256" t="s">
        <v>3782</v>
      </c>
      <c r="J484" s="256" t="s">
        <v>2618</v>
      </c>
      <c r="K484" s="256" t="s">
        <v>3788</v>
      </c>
      <c r="L484" s="256" t="s">
        <v>2618</v>
      </c>
      <c r="M484" s="256" t="s">
        <v>3789</v>
      </c>
      <c r="N484" s="256" t="s">
        <v>2618</v>
      </c>
      <c r="O484" s="256" t="s">
        <v>3790</v>
      </c>
      <c r="P484" s="256" t="s">
        <v>2618</v>
      </c>
      <c r="Q484" s="256" t="s">
        <v>3791</v>
      </c>
      <c r="R484" s="256" t="s">
        <v>2618</v>
      </c>
      <c r="S484" s="256" t="s">
        <v>3792</v>
      </c>
      <c r="T484" s="256" t="s">
        <v>2618</v>
      </c>
      <c r="U484" s="256" t="s">
        <v>3793</v>
      </c>
      <c r="V484" s="257" t="s">
        <v>2618</v>
      </c>
      <c r="X484" s="258"/>
      <c r="Y484" s="188" t="s">
        <v>2550</v>
      </c>
      <c r="Z484" s="259" t="s">
        <v>2619</v>
      </c>
      <c r="AA484" s="260" t="s">
        <v>2620</v>
      </c>
      <c r="AB484" s="260" t="s">
        <v>2621</v>
      </c>
      <c r="AC484" s="260" t="s">
        <v>2622</v>
      </c>
      <c r="AD484" s="260" t="s">
        <v>2623</v>
      </c>
      <c r="AE484" s="260" t="s">
        <v>2624</v>
      </c>
      <c r="AF484" s="260" t="s">
        <v>2625</v>
      </c>
      <c r="AG484" s="260" t="s">
        <v>2619</v>
      </c>
      <c r="AH484" s="260" t="s">
        <v>2620</v>
      </c>
      <c r="AI484" s="261" t="s">
        <v>2621</v>
      </c>
      <c r="FN484" s="390"/>
      <c r="FO484" s="390"/>
      <c r="FP484" s="390"/>
      <c r="FQ484" s="390"/>
      <c r="FR484" s="390"/>
      <c r="FS484" s="390"/>
      <c r="FV484" s="390"/>
      <c r="FW484" s="390"/>
      <c r="FZ484" s="1280"/>
      <c r="GA484" s="1280"/>
      <c r="GB484" s="390"/>
      <c r="GC484" s="390"/>
      <c r="GD484" s="390"/>
      <c r="GE484" s="390"/>
      <c r="GF484" s="390"/>
      <c r="GG484" s="390"/>
      <c r="GH484" s="390"/>
      <c r="GI484" s="390"/>
      <c r="GJ484" s="390"/>
      <c r="GK484" s="390"/>
      <c r="GL484" s="390"/>
      <c r="GM484" s="390"/>
      <c r="GN484" s="390"/>
      <c r="GV484" s="390"/>
      <c r="GW484" s="390"/>
      <c r="GX484" s="390"/>
      <c r="GY484" s="390"/>
      <c r="GZ484" s="390"/>
    </row>
    <row r="485" spans="1:208" x14ac:dyDescent="0.25">
      <c r="A485" s="198" t="s">
        <v>3036</v>
      </c>
      <c r="B485" s="220" t="s">
        <v>2544</v>
      </c>
      <c r="C485" s="124" t="s">
        <v>2521</v>
      </c>
      <c r="D485" s="124" t="s">
        <v>2522</v>
      </c>
      <c r="E485" s="124" t="s">
        <v>2521</v>
      </c>
      <c r="F485" s="124" t="s">
        <v>2522</v>
      </c>
      <c r="G485" s="124" t="s">
        <v>2521</v>
      </c>
      <c r="H485" s="124" t="s">
        <v>2522</v>
      </c>
      <c r="I485" s="124" t="s">
        <v>2521</v>
      </c>
      <c r="J485" s="124" t="s">
        <v>2522</v>
      </c>
      <c r="K485" s="124" t="s">
        <v>2521</v>
      </c>
      <c r="L485" s="124" t="s">
        <v>2522</v>
      </c>
      <c r="M485" s="124" t="s">
        <v>2521</v>
      </c>
      <c r="N485" s="124" t="s">
        <v>2522</v>
      </c>
      <c r="O485" s="124" t="s">
        <v>2521</v>
      </c>
      <c r="P485" s="124" t="s">
        <v>2522</v>
      </c>
      <c r="Q485" s="124" t="s">
        <v>2521</v>
      </c>
      <c r="R485" s="124" t="s">
        <v>2522</v>
      </c>
      <c r="S485" s="124" t="s">
        <v>2521</v>
      </c>
      <c r="T485" s="124" t="s">
        <v>2522</v>
      </c>
      <c r="U485" s="124" t="s">
        <v>2521</v>
      </c>
      <c r="V485" s="252" t="s">
        <v>2522</v>
      </c>
      <c r="X485" s="197"/>
      <c r="Y485" s="188" t="s">
        <v>2544</v>
      </c>
      <c r="Z485" s="94" t="s">
        <v>3776</v>
      </c>
      <c r="AA485" s="95" t="s">
        <v>3777</v>
      </c>
      <c r="AB485" s="95" t="s">
        <v>3778</v>
      </c>
      <c r="AC485" s="95" t="s">
        <v>3783</v>
      </c>
      <c r="AD485" s="95" t="s">
        <v>3794</v>
      </c>
      <c r="AE485" s="95" t="s">
        <v>3795</v>
      </c>
      <c r="AF485" s="95" t="s">
        <v>3796</v>
      </c>
      <c r="AG485" s="95" t="s">
        <v>3797</v>
      </c>
      <c r="AH485" s="95" t="s">
        <v>3798</v>
      </c>
      <c r="AI485" s="96" t="s">
        <v>3799</v>
      </c>
      <c r="GO485" s="390"/>
      <c r="GP485" s="390"/>
      <c r="GQ485" s="390"/>
      <c r="GR485" s="390"/>
      <c r="GS485" s="390"/>
      <c r="GT485" s="390"/>
      <c r="GU485" s="390"/>
    </row>
    <row r="486" spans="1:208" x14ac:dyDescent="0.25">
      <c r="A486" s="198" t="s">
        <v>3038</v>
      </c>
      <c r="B486" s="221" t="s">
        <v>2553</v>
      </c>
      <c r="C486" s="118">
        <v>43682.375</v>
      </c>
      <c r="D486" s="189">
        <v>43682.875</v>
      </c>
      <c r="E486" s="190">
        <v>43683.375</v>
      </c>
      <c r="F486" s="189">
        <v>43683.875</v>
      </c>
      <c r="G486" s="190">
        <v>43684.375</v>
      </c>
      <c r="H486" s="189">
        <v>43684.875</v>
      </c>
      <c r="I486" s="191">
        <v>43685.375</v>
      </c>
      <c r="J486" s="189">
        <v>43685.875</v>
      </c>
      <c r="K486" s="190">
        <v>43686.375</v>
      </c>
      <c r="L486" s="189">
        <v>43686.875</v>
      </c>
      <c r="M486" s="190">
        <v>43687.375</v>
      </c>
      <c r="N486" s="189">
        <v>43687.875</v>
      </c>
      <c r="O486" s="191">
        <v>43688.375</v>
      </c>
      <c r="P486" s="189">
        <v>43688.875</v>
      </c>
      <c r="Q486" s="190">
        <v>43689.375</v>
      </c>
      <c r="R486" s="189">
        <v>43689.875</v>
      </c>
      <c r="S486" s="190">
        <v>43690.375</v>
      </c>
      <c r="T486" s="189">
        <v>43690.875</v>
      </c>
      <c r="U486" s="190">
        <v>43691.375</v>
      </c>
      <c r="V486" s="192">
        <v>43691.875</v>
      </c>
      <c r="X486" s="198" t="s">
        <v>3033</v>
      </c>
      <c r="Y486" s="215"/>
      <c r="Z486" s="116">
        <v>43682.875</v>
      </c>
      <c r="AA486" s="99">
        <v>43683.875</v>
      </c>
      <c r="AB486" s="99">
        <v>43684.875</v>
      </c>
      <c r="AC486" s="99">
        <v>43685.875</v>
      </c>
      <c r="AD486" s="99">
        <v>43686.875</v>
      </c>
      <c r="AE486" s="99">
        <v>43687.875</v>
      </c>
      <c r="AF486" s="99">
        <v>43688.875</v>
      </c>
      <c r="AG486" s="99">
        <v>43689.875</v>
      </c>
      <c r="AH486" s="99">
        <v>43690.875</v>
      </c>
      <c r="AI486" s="99">
        <v>43691.875</v>
      </c>
    </row>
    <row r="487" spans="1:208" x14ac:dyDescent="0.25">
      <c r="A487" s="198" t="s">
        <v>3040</v>
      </c>
      <c r="B487" s="222" t="s">
        <v>2545</v>
      </c>
      <c r="C487" s="230" t="e">
        <v>#N/A</v>
      </c>
      <c r="D487" s="199">
        <v>16.3</v>
      </c>
      <c r="E487" s="199" t="e">
        <v>#N/A</v>
      </c>
      <c r="F487" s="199">
        <v>13.3</v>
      </c>
      <c r="G487" s="199" t="e">
        <v>#N/A</v>
      </c>
      <c r="H487" s="199">
        <v>12.9</v>
      </c>
      <c r="I487" s="199" t="e">
        <v>#N/A</v>
      </c>
      <c r="J487" s="199">
        <v>14.9</v>
      </c>
      <c r="K487" s="199" t="e">
        <v>#N/A</v>
      </c>
      <c r="L487" s="199">
        <v>13.1</v>
      </c>
      <c r="M487" s="199" t="e">
        <v>#N/A</v>
      </c>
      <c r="N487" s="199">
        <v>17.8</v>
      </c>
      <c r="O487" s="199" t="e">
        <v>#N/A</v>
      </c>
      <c r="P487" s="199">
        <v>18.5</v>
      </c>
      <c r="Q487" s="199" t="e">
        <v>#N/A</v>
      </c>
      <c r="R487" s="199">
        <v>16.5</v>
      </c>
      <c r="S487" s="199" t="e">
        <v>#N/A</v>
      </c>
      <c r="T487" s="199">
        <v>17.899999999999999</v>
      </c>
      <c r="U487" s="199" t="e">
        <v>#N/A</v>
      </c>
      <c r="V487" s="104">
        <v>14.3</v>
      </c>
      <c r="X487" s="198" t="s">
        <v>3035</v>
      </c>
      <c r="Y487" s="100" t="s">
        <v>2545</v>
      </c>
      <c r="Z487" s="120">
        <v>16.3</v>
      </c>
      <c r="AA487" s="120">
        <v>13.3</v>
      </c>
      <c r="AB487" s="120">
        <v>12.9</v>
      </c>
      <c r="AC487" s="120">
        <v>14.9</v>
      </c>
      <c r="AD487" s="120">
        <v>13.1</v>
      </c>
      <c r="AE487" s="120">
        <v>17.8</v>
      </c>
      <c r="AF487" s="120">
        <v>18.5</v>
      </c>
      <c r="AG487" s="120">
        <v>16.5</v>
      </c>
      <c r="AH487" s="120">
        <v>17.899999999999999</v>
      </c>
      <c r="AI487" s="120">
        <v>14.3</v>
      </c>
    </row>
    <row r="488" spans="1:208" x14ac:dyDescent="0.25">
      <c r="A488" s="198" t="s">
        <v>3041</v>
      </c>
      <c r="B488" s="223" t="s">
        <v>2546</v>
      </c>
      <c r="C488" s="103">
        <v>5.0999999999999996</v>
      </c>
      <c r="D488" s="200" t="e">
        <v>#N/A</v>
      </c>
      <c r="E488" s="200">
        <v>7.7</v>
      </c>
      <c r="F488" s="200" t="e">
        <v>#N/A</v>
      </c>
      <c r="G488" s="200">
        <v>7.1</v>
      </c>
      <c r="H488" s="200" t="e">
        <v>#N/A</v>
      </c>
      <c r="I488" s="200">
        <v>6.8</v>
      </c>
      <c r="J488" s="200" t="e">
        <v>#N/A</v>
      </c>
      <c r="K488" s="200">
        <v>6.6</v>
      </c>
      <c r="L488" s="200" t="e">
        <v>#N/A</v>
      </c>
      <c r="M488" s="200">
        <v>9.8000000000000007</v>
      </c>
      <c r="N488" s="200" t="e">
        <v>#N/A</v>
      </c>
      <c r="O488" s="200">
        <v>4.7</v>
      </c>
      <c r="P488" s="200" t="e">
        <v>#N/A</v>
      </c>
      <c r="Q488" s="200">
        <v>9.5</v>
      </c>
      <c r="R488" s="200" t="e">
        <v>#N/A</v>
      </c>
      <c r="S488" s="200">
        <v>8.9</v>
      </c>
      <c r="T488" s="200" t="e">
        <v>#N/A</v>
      </c>
      <c r="U488" s="200">
        <v>6.4</v>
      </c>
      <c r="V488" s="216" t="e">
        <v>#N/A</v>
      </c>
      <c r="X488" s="198" t="s">
        <v>3037</v>
      </c>
      <c r="Y488" s="101" t="s">
        <v>2546</v>
      </c>
      <c r="Z488" s="97">
        <v>5.0999999999999996</v>
      </c>
      <c r="AA488" s="97">
        <v>7.7</v>
      </c>
      <c r="AB488" s="97">
        <v>7.1</v>
      </c>
      <c r="AC488" s="97">
        <v>6.8</v>
      </c>
      <c r="AD488" s="97">
        <v>6.6</v>
      </c>
      <c r="AE488" s="97">
        <v>9.8000000000000007</v>
      </c>
      <c r="AF488" s="97">
        <v>4.7</v>
      </c>
      <c r="AG488" s="97">
        <v>9.5</v>
      </c>
      <c r="AH488" s="97">
        <v>8.9</v>
      </c>
      <c r="AI488" s="97">
        <v>6.4</v>
      </c>
    </row>
    <row r="489" spans="1:208" x14ac:dyDescent="0.25">
      <c r="A489" s="198" t="s">
        <v>3043</v>
      </c>
      <c r="B489" s="224" t="s">
        <v>2547</v>
      </c>
      <c r="C489" s="108" t="e">
        <v>#N/A</v>
      </c>
      <c r="D489" s="201">
        <v>27.3</v>
      </c>
      <c r="E489" s="201" t="e">
        <v>#N/A</v>
      </c>
      <c r="F489" s="201">
        <v>17.3</v>
      </c>
      <c r="G489" s="201" t="e">
        <v>#N/A</v>
      </c>
      <c r="H489" s="201">
        <v>16.899999999999999</v>
      </c>
      <c r="I489" s="201" t="e">
        <v>#N/A</v>
      </c>
      <c r="J489" s="201">
        <v>18.2</v>
      </c>
      <c r="K489" s="201" t="e">
        <v>#N/A</v>
      </c>
      <c r="L489" s="201">
        <v>17.100000000000001</v>
      </c>
      <c r="M489" s="201" t="e">
        <v>#N/A</v>
      </c>
      <c r="N489" s="201">
        <v>30.8</v>
      </c>
      <c r="O489" s="201" t="e">
        <v>#N/A</v>
      </c>
      <c r="P489" s="201">
        <v>32.5</v>
      </c>
      <c r="Q489" s="201" t="e">
        <v>#N/A</v>
      </c>
      <c r="R489" s="201">
        <v>20.5</v>
      </c>
      <c r="S489" s="201" t="e">
        <v>#N/A</v>
      </c>
      <c r="T489" s="201">
        <v>32.9</v>
      </c>
      <c r="U489" s="201" t="e">
        <v>#N/A</v>
      </c>
      <c r="V489" s="217">
        <v>15.5</v>
      </c>
      <c r="X489" s="198" t="s">
        <v>3039</v>
      </c>
      <c r="Y489" s="102" t="s">
        <v>2547</v>
      </c>
      <c r="Z489" s="120">
        <v>27.3</v>
      </c>
      <c r="AA489" s="120">
        <v>17.3</v>
      </c>
      <c r="AB489" s="120">
        <v>16.899999999999999</v>
      </c>
      <c r="AC489" s="120">
        <v>18.2</v>
      </c>
      <c r="AD489" s="120">
        <v>17.100000000000001</v>
      </c>
      <c r="AE489" s="120">
        <v>30.8</v>
      </c>
      <c r="AF489" s="120">
        <v>32.5</v>
      </c>
      <c r="AG489" s="120">
        <v>20.5</v>
      </c>
      <c r="AH489" s="120">
        <v>32.9</v>
      </c>
      <c r="AI489" s="120">
        <v>15.5</v>
      </c>
      <c r="FF489" s="390"/>
    </row>
    <row r="490" spans="1:208" x14ac:dyDescent="0.25">
      <c r="A490" s="198" t="s">
        <v>3045</v>
      </c>
      <c r="B490" s="212" t="s">
        <v>2548</v>
      </c>
      <c r="C490" s="231">
        <v>6</v>
      </c>
      <c r="D490" s="123">
        <v>3</v>
      </c>
      <c r="E490" s="123">
        <v>11</v>
      </c>
      <c r="F490" s="123">
        <v>12</v>
      </c>
      <c r="G490" s="123">
        <v>11</v>
      </c>
      <c r="H490" s="123">
        <v>11</v>
      </c>
      <c r="I490" s="123">
        <v>7</v>
      </c>
      <c r="J490" s="123">
        <v>12</v>
      </c>
      <c r="K490" s="123">
        <v>4</v>
      </c>
      <c r="L490" s="123">
        <v>4</v>
      </c>
      <c r="M490" s="123">
        <v>9</v>
      </c>
      <c r="N490" s="123">
        <v>9</v>
      </c>
      <c r="O490" s="123">
        <v>6</v>
      </c>
      <c r="P490" s="123">
        <v>7</v>
      </c>
      <c r="Q490" s="123">
        <v>4</v>
      </c>
      <c r="R490" s="123">
        <v>6</v>
      </c>
      <c r="S490" s="123">
        <v>9</v>
      </c>
      <c r="T490" s="123">
        <v>6</v>
      </c>
      <c r="U490" s="123">
        <v>9</v>
      </c>
      <c r="V490" s="218">
        <v>16</v>
      </c>
      <c r="X490" s="198" t="s">
        <v>3046</v>
      </c>
      <c r="Y490" s="119" t="s">
        <v>2548</v>
      </c>
      <c r="Z490" s="196">
        <v>6</v>
      </c>
      <c r="AA490" s="196">
        <v>12</v>
      </c>
      <c r="AB490" s="196">
        <v>12</v>
      </c>
      <c r="AC490" s="196">
        <v>12</v>
      </c>
      <c r="AD490" s="196">
        <v>7</v>
      </c>
      <c r="AE490" s="196">
        <v>9</v>
      </c>
      <c r="AF490" s="196">
        <v>7</v>
      </c>
      <c r="AG490" s="196">
        <v>7</v>
      </c>
      <c r="AH490" s="196">
        <v>9</v>
      </c>
      <c r="AI490" s="196">
        <v>16</v>
      </c>
    </row>
    <row r="491" spans="1:208" x14ac:dyDescent="0.25">
      <c r="A491" s="198" t="s">
        <v>3048</v>
      </c>
      <c r="B491" s="225" t="s">
        <v>2549</v>
      </c>
      <c r="C491" s="232" t="s">
        <v>2618</v>
      </c>
      <c r="D491" s="210" t="s">
        <v>2618</v>
      </c>
      <c r="E491" s="210" t="s">
        <v>2618</v>
      </c>
      <c r="F491" s="210" t="s">
        <v>2618</v>
      </c>
      <c r="G491" s="210" t="s">
        <v>2618</v>
      </c>
      <c r="H491" s="210" t="s">
        <v>2618</v>
      </c>
      <c r="I491" s="210" t="s">
        <v>2618</v>
      </c>
      <c r="J491" s="210" t="s">
        <v>2618</v>
      </c>
      <c r="K491" s="210" t="s">
        <v>2618</v>
      </c>
      <c r="L491" s="210" t="s">
        <v>2618</v>
      </c>
      <c r="M491" s="210" t="s">
        <v>2618</v>
      </c>
      <c r="N491" s="210" t="s">
        <v>2618</v>
      </c>
      <c r="O491" s="210" t="s">
        <v>2618</v>
      </c>
      <c r="P491" s="210" t="s">
        <v>2618</v>
      </c>
      <c r="Q491" s="210" t="s">
        <v>2618</v>
      </c>
      <c r="R491" s="210" t="s">
        <v>2618</v>
      </c>
      <c r="S491" s="210" t="s">
        <v>2618</v>
      </c>
      <c r="T491" s="210" t="s">
        <v>2618</v>
      </c>
      <c r="U491" s="210" t="s">
        <v>2618</v>
      </c>
      <c r="V491" s="211">
        <v>16</v>
      </c>
      <c r="X491" s="198" t="s">
        <v>3042</v>
      </c>
      <c r="Y491" s="98" t="s">
        <v>772</v>
      </c>
      <c r="Z491" s="121">
        <v>0</v>
      </c>
      <c r="AA491" s="121">
        <v>0</v>
      </c>
      <c r="AB491" s="121">
        <v>0</v>
      </c>
      <c r="AC491" s="121">
        <v>0</v>
      </c>
      <c r="AD491" s="121">
        <v>0</v>
      </c>
      <c r="AE491" s="121">
        <v>0</v>
      </c>
      <c r="AF491" s="121">
        <v>0</v>
      </c>
      <c r="AG491" s="121">
        <v>0</v>
      </c>
      <c r="AH491" s="121">
        <v>0</v>
      </c>
      <c r="AI491" s="121">
        <v>0</v>
      </c>
    </row>
    <row r="492" spans="1:208" ht="15" x14ac:dyDescent="0.25">
      <c r="A492" s="198" t="s">
        <v>3050</v>
      </c>
      <c r="B492" s="226" t="s">
        <v>769</v>
      </c>
      <c r="C492" s="233" t="s">
        <v>2618</v>
      </c>
      <c r="D492" s="202" t="s">
        <v>2618</v>
      </c>
      <c r="E492" s="202" t="s">
        <v>2618</v>
      </c>
      <c r="F492" s="202" t="s">
        <v>2631</v>
      </c>
      <c r="G492" s="202" t="s">
        <v>2618</v>
      </c>
      <c r="H492" s="202" t="s">
        <v>2631</v>
      </c>
      <c r="I492" s="202" t="s">
        <v>2618</v>
      </c>
      <c r="J492" s="202" t="s">
        <v>773</v>
      </c>
      <c r="K492" s="202" t="s">
        <v>2618</v>
      </c>
      <c r="L492" s="202" t="s">
        <v>2632</v>
      </c>
      <c r="M492" s="202" t="s">
        <v>2632</v>
      </c>
      <c r="N492" s="202" t="s">
        <v>2618</v>
      </c>
      <c r="O492" s="202" t="s">
        <v>2618</v>
      </c>
      <c r="P492" s="202" t="s">
        <v>2618</v>
      </c>
      <c r="Q492" s="202" t="s">
        <v>2618</v>
      </c>
      <c r="R492" s="202" t="s">
        <v>2632</v>
      </c>
      <c r="S492" s="202" t="s">
        <v>2632</v>
      </c>
      <c r="T492" s="202" t="s">
        <v>2618</v>
      </c>
      <c r="U492" s="202" t="s">
        <v>2618</v>
      </c>
      <c r="V492" s="203" t="s">
        <v>2632</v>
      </c>
      <c r="X492" s="198" t="s">
        <v>3044</v>
      </c>
      <c r="Y492" s="107" t="s">
        <v>769</v>
      </c>
      <c r="Z492" s="195" t="s">
        <v>2618</v>
      </c>
      <c r="AA492" s="195" t="s">
        <v>2631</v>
      </c>
      <c r="AB492" s="195" t="s">
        <v>2631</v>
      </c>
      <c r="AC492" s="195" t="s">
        <v>773</v>
      </c>
      <c r="AD492" s="195" t="s">
        <v>2632</v>
      </c>
      <c r="AE492" s="195" t="s">
        <v>2632</v>
      </c>
      <c r="AF492" s="195" t="s">
        <v>2618</v>
      </c>
      <c r="AG492" s="195" t="s">
        <v>2632</v>
      </c>
      <c r="AH492" s="195" t="s">
        <v>2632</v>
      </c>
      <c r="AI492" s="195" t="s">
        <v>2632</v>
      </c>
    </row>
    <row r="493" spans="1:208" x14ac:dyDescent="0.25">
      <c r="A493" s="198" t="s">
        <v>3051</v>
      </c>
      <c r="B493" s="226" t="s">
        <v>2551</v>
      </c>
      <c r="C493" s="234">
        <v>0</v>
      </c>
      <c r="D493" s="204">
        <v>0</v>
      </c>
      <c r="E493" s="204">
        <v>0</v>
      </c>
      <c r="F493" s="204">
        <v>2</v>
      </c>
      <c r="G493" s="204">
        <v>0</v>
      </c>
      <c r="H493" s="204">
        <v>1</v>
      </c>
      <c r="I493" s="204">
        <v>0</v>
      </c>
      <c r="J493" s="204">
        <v>20</v>
      </c>
      <c r="K493" s="204">
        <v>0</v>
      </c>
      <c r="L493" s="204">
        <v>5</v>
      </c>
      <c r="M493" s="204">
        <v>10</v>
      </c>
      <c r="N493" s="204">
        <v>0</v>
      </c>
      <c r="O493" s="204">
        <v>0</v>
      </c>
      <c r="P493" s="204">
        <v>0</v>
      </c>
      <c r="Q493" s="204">
        <v>0</v>
      </c>
      <c r="R493" s="204">
        <v>5</v>
      </c>
      <c r="S493" s="204">
        <v>5</v>
      </c>
      <c r="T493" s="204">
        <v>0</v>
      </c>
      <c r="U493" s="204">
        <v>0</v>
      </c>
      <c r="V493" s="205">
        <v>10</v>
      </c>
      <c r="X493" s="198" t="s">
        <v>3047</v>
      </c>
      <c r="Y493" s="91" t="s">
        <v>2551</v>
      </c>
      <c r="Z493" s="109">
        <v>0</v>
      </c>
      <c r="AA493" s="109">
        <v>2</v>
      </c>
      <c r="AB493" s="109">
        <v>1</v>
      </c>
      <c r="AC493" s="109">
        <v>20</v>
      </c>
      <c r="AD493" s="109">
        <v>5</v>
      </c>
      <c r="AE493" s="109">
        <v>10</v>
      </c>
      <c r="AF493" s="109">
        <v>0</v>
      </c>
      <c r="AG493" s="109">
        <v>5</v>
      </c>
      <c r="AH493" s="109">
        <v>5</v>
      </c>
      <c r="AI493" s="109">
        <v>10</v>
      </c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</row>
    <row r="494" spans="1:208" x14ac:dyDescent="0.25">
      <c r="A494" s="198" t="s">
        <v>3052</v>
      </c>
      <c r="B494" s="227" t="s">
        <v>884</v>
      </c>
      <c r="C494" s="235">
        <v>998.2</v>
      </c>
      <c r="D494" s="206">
        <v>995.09999999999991</v>
      </c>
      <c r="E494" s="206">
        <v>989.75</v>
      </c>
      <c r="F494" s="206">
        <v>995.25</v>
      </c>
      <c r="G494" s="206">
        <v>1000.45</v>
      </c>
      <c r="H494" s="206">
        <v>1005.55</v>
      </c>
      <c r="I494" s="206">
        <v>1006.1</v>
      </c>
      <c r="J494" s="206">
        <v>1001.85</v>
      </c>
      <c r="K494" s="206">
        <v>1005.1</v>
      </c>
      <c r="L494" s="206">
        <v>1002.15</v>
      </c>
      <c r="M494" s="206">
        <v>1002</v>
      </c>
      <c r="N494" s="206">
        <v>1007.6500000000001</v>
      </c>
      <c r="O494" s="206">
        <v>1010.85</v>
      </c>
      <c r="P494" s="206">
        <v>1008.75</v>
      </c>
      <c r="Q494" s="206">
        <v>1006.45</v>
      </c>
      <c r="R494" s="206">
        <v>1004.2</v>
      </c>
      <c r="S494" s="206">
        <v>1009</v>
      </c>
      <c r="T494" s="206">
        <v>1012.9</v>
      </c>
      <c r="U494" s="206">
        <v>1011.4000000000001</v>
      </c>
      <c r="V494" s="207">
        <v>1002.6500000000001</v>
      </c>
      <c r="X494" s="198" t="s">
        <v>3049</v>
      </c>
      <c r="Y494" s="238" t="s">
        <v>705</v>
      </c>
      <c r="Z494" s="127">
        <v>0</v>
      </c>
      <c r="AA494" s="127">
        <v>0</v>
      </c>
      <c r="AB494" s="127">
        <v>0</v>
      </c>
      <c r="AC494" s="127">
        <v>0</v>
      </c>
      <c r="AD494" s="127">
        <v>0</v>
      </c>
      <c r="AE494" s="127">
        <v>0</v>
      </c>
      <c r="AF494" s="127">
        <v>0</v>
      </c>
      <c r="AG494" s="127">
        <v>0</v>
      </c>
      <c r="AH494" s="127">
        <v>0</v>
      </c>
      <c r="AI494" s="127">
        <v>0</v>
      </c>
    </row>
    <row r="495" spans="1:208" x14ac:dyDescent="0.25">
      <c r="A495" s="198" t="s">
        <v>3053</v>
      </c>
      <c r="B495" s="228" t="s">
        <v>770</v>
      </c>
      <c r="C495" s="236" t="s">
        <v>2964</v>
      </c>
      <c r="D495" s="208" t="s">
        <v>2718</v>
      </c>
      <c r="E495" s="208" t="s">
        <v>13</v>
      </c>
      <c r="F495" s="208" t="s">
        <v>13</v>
      </c>
      <c r="G495" s="208" t="s">
        <v>13</v>
      </c>
      <c r="H495" s="208" t="s">
        <v>58</v>
      </c>
      <c r="I495" s="208" t="s">
        <v>2653</v>
      </c>
      <c r="J495" s="208" t="s">
        <v>2757</v>
      </c>
      <c r="K495" s="208" t="s">
        <v>2653</v>
      </c>
      <c r="L495" s="208" t="s">
        <v>2651</v>
      </c>
      <c r="M495" s="208" t="s">
        <v>2647</v>
      </c>
      <c r="N495" s="208" t="s">
        <v>2765</v>
      </c>
      <c r="O495" s="208" t="s">
        <v>2768</v>
      </c>
      <c r="P495" s="208" t="s">
        <v>2964</v>
      </c>
      <c r="Q495" s="208" t="s">
        <v>2760</v>
      </c>
      <c r="R495" s="208" t="s">
        <v>2760</v>
      </c>
      <c r="S495" s="208" t="s">
        <v>2647</v>
      </c>
      <c r="T495" s="208" t="s">
        <v>2767</v>
      </c>
      <c r="U495" s="208" t="s">
        <v>2758</v>
      </c>
      <c r="V495" s="209" t="s">
        <v>2468</v>
      </c>
      <c r="X495" s="369" t="s">
        <v>1010</v>
      </c>
      <c r="Y495" s="370" t="s">
        <v>772</v>
      </c>
      <c r="Z495" s="371">
        <v>0</v>
      </c>
      <c r="AA495" s="372">
        <v>0</v>
      </c>
      <c r="AB495" s="372">
        <v>0</v>
      </c>
      <c r="AC495" s="372">
        <v>0</v>
      </c>
      <c r="AD495" s="372">
        <v>0</v>
      </c>
      <c r="AE495" s="372">
        <v>0</v>
      </c>
      <c r="AF495" s="372">
        <v>0</v>
      </c>
      <c r="AG495" s="372">
        <v>0</v>
      </c>
      <c r="AH495" s="372">
        <v>0</v>
      </c>
      <c r="AI495" s="373">
        <v>0</v>
      </c>
    </row>
    <row r="496" spans="1:208" x14ac:dyDescent="0.25">
      <c r="A496" s="198" t="s">
        <v>3054</v>
      </c>
      <c r="B496" s="229" t="s">
        <v>705</v>
      </c>
      <c r="C496" s="237">
        <v>0</v>
      </c>
      <c r="D496" s="213">
        <v>0</v>
      </c>
      <c r="E496" s="213">
        <v>0</v>
      </c>
      <c r="F496" s="213">
        <v>0</v>
      </c>
      <c r="G496" s="213">
        <v>0</v>
      </c>
      <c r="H496" s="213">
        <v>0</v>
      </c>
      <c r="I496" s="213">
        <v>0</v>
      </c>
      <c r="J496" s="213">
        <v>0</v>
      </c>
      <c r="K496" s="213">
        <v>0</v>
      </c>
      <c r="L496" s="213">
        <v>0</v>
      </c>
      <c r="M496" s="213">
        <v>0</v>
      </c>
      <c r="N496" s="213">
        <v>0</v>
      </c>
      <c r="O496" s="213">
        <v>0</v>
      </c>
      <c r="P496" s="213">
        <v>0</v>
      </c>
      <c r="Q496" s="213">
        <v>0</v>
      </c>
      <c r="R496" s="213">
        <v>0</v>
      </c>
      <c r="S496" s="213">
        <v>0</v>
      </c>
      <c r="T496" s="213">
        <v>0</v>
      </c>
      <c r="U496" s="213">
        <v>0</v>
      </c>
      <c r="V496" s="214">
        <v>0</v>
      </c>
      <c r="X496" s="369" t="s">
        <v>2205</v>
      </c>
      <c r="Y496" s="374" t="s">
        <v>1173</v>
      </c>
      <c r="Z496" s="375">
        <v>0</v>
      </c>
      <c r="AA496" s="376">
        <v>0</v>
      </c>
      <c r="AB496" s="376">
        <v>0</v>
      </c>
      <c r="AC496" s="376">
        <v>0</v>
      </c>
      <c r="AD496" s="376">
        <v>0</v>
      </c>
      <c r="AE496" s="376">
        <v>0</v>
      </c>
      <c r="AF496" s="376">
        <v>0</v>
      </c>
      <c r="AG496" s="376">
        <v>0</v>
      </c>
      <c r="AH496" s="376">
        <v>0</v>
      </c>
      <c r="AI496" s="377">
        <v>0</v>
      </c>
    </row>
    <row r="497" spans="1:161" x14ac:dyDescent="0.25">
      <c r="A497" s="198" t="s">
        <v>1010</v>
      </c>
      <c r="B497" s="229" t="s">
        <v>772</v>
      </c>
      <c r="C497" s="237">
        <v>0</v>
      </c>
      <c r="D497" s="213">
        <v>0</v>
      </c>
      <c r="E497" s="213">
        <v>0</v>
      </c>
      <c r="F497" s="213">
        <v>0</v>
      </c>
      <c r="G497" s="213">
        <v>0</v>
      </c>
      <c r="H497" s="213">
        <v>0</v>
      </c>
      <c r="I497" s="213">
        <v>0</v>
      </c>
      <c r="J497" s="213">
        <v>0</v>
      </c>
      <c r="K497" s="213">
        <v>0</v>
      </c>
      <c r="L497" s="213">
        <v>0</v>
      </c>
      <c r="M497" s="213">
        <v>0</v>
      </c>
      <c r="N497" s="213">
        <v>0</v>
      </c>
      <c r="O497" s="213">
        <v>0</v>
      </c>
      <c r="P497" s="213">
        <v>0</v>
      </c>
      <c r="Q497" s="213">
        <v>0</v>
      </c>
      <c r="R497" s="213">
        <v>0</v>
      </c>
      <c r="S497" s="213">
        <v>0</v>
      </c>
      <c r="T497" s="213">
        <v>0</v>
      </c>
      <c r="U497" s="213">
        <v>0</v>
      </c>
      <c r="V497" s="214">
        <v>0</v>
      </c>
      <c r="X497" s="369" t="s">
        <v>2206</v>
      </c>
      <c r="Y497" s="374" t="s">
        <v>1175</v>
      </c>
      <c r="Z497" s="375">
        <v>0</v>
      </c>
      <c r="AA497" s="376">
        <v>0</v>
      </c>
      <c r="AB497" s="376">
        <v>0</v>
      </c>
      <c r="AC497" s="376">
        <v>0</v>
      </c>
      <c r="AD497" s="376">
        <v>0</v>
      </c>
      <c r="AE497" s="376">
        <v>0</v>
      </c>
      <c r="AF497" s="376">
        <v>0</v>
      </c>
      <c r="AG497" s="376">
        <v>0</v>
      </c>
      <c r="AH497" s="376">
        <v>0</v>
      </c>
      <c r="AI497" s="377">
        <v>0</v>
      </c>
    </row>
    <row r="498" spans="1:161" x14ac:dyDescent="0.25">
      <c r="A498" s="198" t="s">
        <v>2205</v>
      </c>
      <c r="B498" s="229" t="s">
        <v>1173</v>
      </c>
      <c r="C498" s="237">
        <v>0</v>
      </c>
      <c r="D498" s="213">
        <v>0</v>
      </c>
      <c r="E498" s="213">
        <v>0</v>
      </c>
      <c r="F498" s="213">
        <v>0</v>
      </c>
      <c r="G498" s="213">
        <v>0</v>
      </c>
      <c r="H498" s="213">
        <v>0</v>
      </c>
      <c r="I498" s="213">
        <v>0</v>
      </c>
      <c r="J498" s="213">
        <v>0</v>
      </c>
      <c r="K498" s="213">
        <v>0</v>
      </c>
      <c r="L498" s="213">
        <v>0</v>
      </c>
      <c r="M498" s="213">
        <v>0</v>
      </c>
      <c r="N498" s="213">
        <v>0</v>
      </c>
      <c r="O498" s="213">
        <v>0</v>
      </c>
      <c r="P498" s="213">
        <v>0</v>
      </c>
      <c r="Q498" s="213">
        <v>0</v>
      </c>
      <c r="R498" s="213">
        <v>0</v>
      </c>
      <c r="S498" s="213">
        <v>0</v>
      </c>
      <c r="T498" s="213">
        <v>0</v>
      </c>
      <c r="U498" s="213">
        <v>0</v>
      </c>
      <c r="V498" s="214">
        <v>0</v>
      </c>
      <c r="X498" s="369" t="s">
        <v>2207</v>
      </c>
      <c r="Y498" s="379" t="s">
        <v>1177</v>
      </c>
      <c r="Z498" s="380">
        <v>0</v>
      </c>
      <c r="AA498" s="381">
        <v>0</v>
      </c>
      <c r="AB498" s="381">
        <v>0</v>
      </c>
      <c r="AC498" s="381">
        <v>0</v>
      </c>
      <c r="AD498" s="381">
        <v>0</v>
      </c>
      <c r="AE498" s="381">
        <v>0</v>
      </c>
      <c r="AF498" s="381">
        <v>0</v>
      </c>
      <c r="AG498" s="381">
        <v>0</v>
      </c>
      <c r="AH498" s="381">
        <v>0</v>
      </c>
      <c r="AI498" s="382">
        <v>0</v>
      </c>
    </row>
    <row r="499" spans="1:161" x14ac:dyDescent="0.25">
      <c r="A499" s="198" t="s">
        <v>2206</v>
      </c>
      <c r="B499" s="378" t="s">
        <v>1175</v>
      </c>
      <c r="C499" s="235">
        <v>0</v>
      </c>
      <c r="D499" s="206">
        <v>0</v>
      </c>
      <c r="E499" s="206">
        <v>0</v>
      </c>
      <c r="F499" s="206">
        <v>0</v>
      </c>
      <c r="G499" s="206">
        <v>0</v>
      </c>
      <c r="H499" s="206">
        <v>0</v>
      </c>
      <c r="I499" s="206">
        <v>0</v>
      </c>
      <c r="J499" s="206">
        <v>0</v>
      </c>
      <c r="K499" s="206">
        <v>0</v>
      </c>
      <c r="L499" s="206">
        <v>0</v>
      </c>
      <c r="M499" s="206">
        <v>0</v>
      </c>
      <c r="N499" s="206">
        <v>0</v>
      </c>
      <c r="O499" s="206">
        <v>0</v>
      </c>
      <c r="P499" s="206">
        <v>0</v>
      </c>
      <c r="Q499" s="206">
        <v>0</v>
      </c>
      <c r="R499" s="206">
        <v>0</v>
      </c>
      <c r="S499" s="206">
        <v>0</v>
      </c>
      <c r="T499" s="206">
        <v>0</v>
      </c>
      <c r="U499" s="206">
        <v>0</v>
      </c>
      <c r="V499" s="207">
        <v>0</v>
      </c>
    </row>
    <row r="500" spans="1:161" x14ac:dyDescent="0.25">
      <c r="A500" s="198" t="s">
        <v>2207</v>
      </c>
      <c r="B500" s="383" t="s">
        <v>1177</v>
      </c>
      <c r="C500" s="237">
        <v>0</v>
      </c>
      <c r="D500" s="213">
        <v>0</v>
      </c>
      <c r="E500" s="213">
        <v>0</v>
      </c>
      <c r="F500" s="213">
        <v>0</v>
      </c>
      <c r="G500" s="213">
        <v>0</v>
      </c>
      <c r="H500" s="213">
        <v>0</v>
      </c>
      <c r="I500" s="213">
        <v>0</v>
      </c>
      <c r="J500" s="213">
        <v>0</v>
      </c>
      <c r="K500" s="213">
        <v>0</v>
      </c>
      <c r="L500" s="213">
        <v>0</v>
      </c>
      <c r="M500" s="213">
        <v>0</v>
      </c>
      <c r="N500" s="213">
        <v>0</v>
      </c>
      <c r="O500" s="213">
        <v>0</v>
      </c>
      <c r="P500" s="213">
        <v>0</v>
      </c>
      <c r="Q500" s="213">
        <v>0</v>
      </c>
      <c r="R500" s="213">
        <v>0</v>
      </c>
      <c r="S500" s="213">
        <v>0</v>
      </c>
      <c r="T500" s="213">
        <v>0</v>
      </c>
      <c r="U500" s="213">
        <v>0</v>
      </c>
      <c r="V500" s="214">
        <v>0</v>
      </c>
      <c r="AM500" s="554"/>
      <c r="AN500" s="552"/>
      <c r="AO500" s="552"/>
      <c r="AP500" s="552"/>
      <c r="AQ500" s="552"/>
      <c r="AR500" s="552"/>
      <c r="AS500" s="552"/>
      <c r="AT500" s="552"/>
      <c r="AU500" s="552"/>
      <c r="AV500" s="552"/>
      <c r="AW500" s="552"/>
      <c r="AX500" s="552"/>
      <c r="AY500" s="552"/>
      <c r="AZ500" s="552"/>
      <c r="BA500" s="552"/>
      <c r="BB500" s="552"/>
      <c r="BC500" s="552"/>
      <c r="BD500" s="552"/>
      <c r="BE500" s="552"/>
      <c r="BF500" s="552"/>
      <c r="BG500" s="552"/>
      <c r="BH500" s="552"/>
      <c r="BI500" s="552"/>
      <c r="BJ500" s="552"/>
      <c r="BK500" s="552"/>
      <c r="BL500" s="552"/>
      <c r="BM500" s="552"/>
      <c r="BN500" s="552"/>
      <c r="BO500" s="552"/>
      <c r="BP500" s="552"/>
      <c r="BQ500" s="552"/>
      <c r="BR500" s="552"/>
      <c r="BS500" s="552"/>
      <c r="BT500" s="552"/>
      <c r="BU500" s="552"/>
      <c r="BV500" s="552"/>
      <c r="BW500" s="552"/>
      <c r="BX500" s="552"/>
      <c r="BY500" s="552"/>
      <c r="BZ500" s="552"/>
      <c r="CA500" s="552"/>
      <c r="CB500" s="552"/>
      <c r="CC500" s="552"/>
      <c r="CD500" s="552"/>
      <c r="CE500" s="552"/>
      <c r="CF500" s="552"/>
      <c r="CG500" s="552"/>
      <c r="CH500" s="552"/>
      <c r="CI500" s="552"/>
      <c r="CJ500" s="552"/>
      <c r="CK500" s="552"/>
      <c r="CL500" s="552"/>
      <c r="CM500" s="552"/>
      <c r="CN500" s="552"/>
      <c r="CO500" s="552"/>
      <c r="CP500" s="552"/>
      <c r="CQ500" s="552"/>
      <c r="CR500" s="552"/>
      <c r="CS500" s="552"/>
      <c r="CT500" s="552"/>
      <c r="CU500" s="552"/>
      <c r="CV500" s="552"/>
      <c r="CW500" s="552"/>
      <c r="CX500" s="552"/>
      <c r="CY500" s="552"/>
      <c r="CZ500" s="552"/>
      <c r="DA500" s="552"/>
      <c r="DB500" s="552"/>
      <c r="DC500" s="552"/>
      <c r="DD500" s="552"/>
      <c r="DE500" s="552"/>
      <c r="DF500" s="552"/>
      <c r="DG500" s="552"/>
      <c r="DH500" s="552"/>
      <c r="DI500" s="552"/>
      <c r="DJ500" s="552"/>
      <c r="DK500" s="552"/>
      <c r="DL500" s="552"/>
      <c r="DM500" s="552"/>
      <c r="DN500" s="552"/>
      <c r="DO500" s="552"/>
      <c r="DP500" s="552"/>
      <c r="DQ500" s="552"/>
      <c r="DR500" s="552"/>
      <c r="DS500" s="552"/>
      <c r="DT500" s="552"/>
      <c r="DU500" s="552"/>
      <c r="DV500" s="552"/>
      <c r="DW500" s="552"/>
      <c r="DX500" s="552"/>
      <c r="DY500" s="552"/>
      <c r="DZ500" s="552"/>
      <c r="EA500" s="552"/>
      <c r="EB500" s="552"/>
      <c r="EC500" s="552"/>
      <c r="ED500" s="552"/>
      <c r="EE500" s="552"/>
      <c r="EF500" s="552"/>
      <c r="EG500" s="552"/>
      <c r="EH500" s="552"/>
      <c r="EI500" s="552"/>
      <c r="EJ500" s="552"/>
      <c r="EK500" s="552"/>
      <c r="EL500" s="552"/>
      <c r="EM500" s="552"/>
      <c r="EN500" s="552"/>
      <c r="EO500" s="552"/>
      <c r="EP500" s="552"/>
      <c r="EQ500" s="552"/>
      <c r="ER500" s="552"/>
      <c r="ES500" s="552"/>
      <c r="ET500" s="552"/>
      <c r="EU500" s="552"/>
      <c r="EV500" s="552"/>
      <c r="EW500" s="552"/>
      <c r="EX500" s="552"/>
      <c r="EY500" s="552"/>
      <c r="EZ500" s="552"/>
      <c r="FA500" s="552"/>
      <c r="FB500" s="552"/>
      <c r="FC500" s="552"/>
      <c r="FD500" s="552"/>
      <c r="FE500" s="552"/>
    </row>
    <row r="501" spans="1:161" x14ac:dyDescent="0.25">
      <c r="A501" t="s">
        <v>3459</v>
      </c>
      <c r="B501" t="s">
        <v>3407</v>
      </c>
      <c r="C501">
        <v>0</v>
      </c>
      <c r="D501">
        <v>5</v>
      </c>
      <c r="E501">
        <v>7</v>
      </c>
      <c r="F501">
        <v>10</v>
      </c>
      <c r="G501">
        <v>8</v>
      </c>
      <c r="H501">
        <v>10</v>
      </c>
      <c r="I501">
        <v>6</v>
      </c>
      <c r="J501">
        <v>10</v>
      </c>
      <c r="K501">
        <v>5</v>
      </c>
      <c r="L501">
        <v>10</v>
      </c>
      <c r="M501">
        <v>10</v>
      </c>
      <c r="N501">
        <v>10</v>
      </c>
      <c r="O501">
        <v>1</v>
      </c>
      <c r="P501">
        <v>2</v>
      </c>
      <c r="Q501">
        <v>6</v>
      </c>
      <c r="R501">
        <v>10</v>
      </c>
      <c r="S501">
        <v>10</v>
      </c>
      <c r="T501">
        <v>3</v>
      </c>
      <c r="U501">
        <v>1</v>
      </c>
      <c r="V501">
        <v>10</v>
      </c>
      <c r="AM501" s="555"/>
      <c r="AN501" s="553"/>
      <c r="AO501" s="553"/>
      <c r="AP501" s="553"/>
      <c r="AQ501" s="553"/>
      <c r="AR501" s="553"/>
      <c r="AS501" s="553"/>
      <c r="AT501" s="553"/>
      <c r="AU501" s="553"/>
      <c r="AV501" s="553"/>
      <c r="AW501" s="553"/>
      <c r="AX501" s="553"/>
      <c r="AY501" s="553"/>
      <c r="AZ501" s="553"/>
      <c r="BA501" s="553"/>
      <c r="BB501" s="553"/>
      <c r="BC501" s="553"/>
      <c r="BD501" s="553"/>
      <c r="BE501" s="553"/>
      <c r="BF501" s="553"/>
      <c r="BG501" s="553"/>
      <c r="BH501" s="553"/>
      <c r="BI501" s="553"/>
      <c r="BJ501" s="553"/>
      <c r="BK501" s="553"/>
      <c r="BL501" s="553"/>
      <c r="BM501" s="553"/>
      <c r="BN501" s="553"/>
      <c r="BO501" s="553"/>
      <c r="BP501" s="553"/>
      <c r="BQ501" s="553"/>
      <c r="BR501" s="553"/>
      <c r="BS501" s="553"/>
      <c r="BT501" s="553"/>
      <c r="BU501" s="553"/>
      <c r="BV501" s="553"/>
      <c r="BW501" s="553"/>
      <c r="BX501" s="553"/>
      <c r="BY501" s="553"/>
      <c r="BZ501" s="553"/>
      <c r="CA501" s="553"/>
      <c r="CB501" s="553"/>
      <c r="CC501" s="553"/>
      <c r="CD501" s="553"/>
      <c r="CE501" s="553"/>
      <c r="CF501" s="553"/>
      <c r="CG501" s="553"/>
      <c r="CH501" s="553"/>
      <c r="CI501" s="553"/>
      <c r="CJ501" s="553"/>
      <c r="CK501" s="553"/>
      <c r="CL501" s="553"/>
      <c r="CM501" s="553"/>
      <c r="CN501" s="553"/>
      <c r="CO501" s="553"/>
      <c r="CP501" s="553"/>
      <c r="CQ501" s="553"/>
      <c r="CR501" s="553"/>
      <c r="CS501" s="553"/>
      <c r="CT501" s="553"/>
      <c r="CU501" s="553"/>
      <c r="CV501" s="553"/>
      <c r="CW501" s="553"/>
      <c r="CX501" s="553"/>
      <c r="CY501" s="553"/>
      <c r="CZ501" s="553"/>
      <c r="DA501" s="553"/>
      <c r="DB501" s="553"/>
      <c r="DC501" s="553"/>
      <c r="DD501" s="553"/>
      <c r="DE501" s="553"/>
      <c r="DF501" s="553"/>
      <c r="DG501" s="553"/>
      <c r="DH501" s="553"/>
      <c r="DI501" s="553"/>
      <c r="DJ501" s="553"/>
      <c r="DK501" s="553"/>
      <c r="DL501" s="553"/>
      <c r="DM501" s="553"/>
      <c r="DN501" s="553"/>
      <c r="DO501" s="553"/>
      <c r="DP501" s="553"/>
      <c r="DQ501" s="553"/>
      <c r="DR501" s="553"/>
      <c r="DS501" s="553"/>
      <c r="DT501" s="553"/>
      <c r="DU501" s="553"/>
      <c r="DV501" s="553"/>
      <c r="DW501" s="553"/>
      <c r="DX501" s="553"/>
      <c r="DY501" s="553"/>
      <c r="DZ501" s="553"/>
      <c r="EA501" s="553"/>
      <c r="EB501" s="553"/>
      <c r="EC501" s="553"/>
      <c r="ED501" s="553"/>
      <c r="EE501" s="553"/>
      <c r="EF501" s="553"/>
      <c r="EG501" s="553"/>
      <c r="EH501" s="553"/>
      <c r="EI501" s="553"/>
      <c r="EJ501" s="553"/>
      <c r="EK501" s="553"/>
      <c r="EL501" s="553"/>
      <c r="EM501" s="553"/>
      <c r="EN501" s="553"/>
      <c r="EO501" s="553"/>
      <c r="EP501" s="553"/>
      <c r="EQ501" s="553"/>
      <c r="ER501" s="553"/>
      <c r="ES501" s="553"/>
      <c r="ET501" s="553"/>
      <c r="EU501" s="553"/>
      <c r="EV501" s="553"/>
      <c r="EW501" s="553"/>
      <c r="EX501" s="553"/>
      <c r="EY501" s="553"/>
      <c r="EZ501" s="553"/>
      <c r="FA501" s="553"/>
      <c r="FB501" s="553"/>
      <c r="FC501" s="553"/>
      <c r="FD501" s="553"/>
      <c r="FE501" s="553"/>
    </row>
    <row r="502" spans="1:161" x14ac:dyDescent="0.25">
      <c r="A502" t="s">
        <v>3460</v>
      </c>
      <c r="B502" t="s">
        <v>3409</v>
      </c>
      <c r="C502">
        <v>0</v>
      </c>
      <c r="D502">
        <v>7</v>
      </c>
      <c r="E502">
        <v>7</v>
      </c>
      <c r="F502">
        <v>10</v>
      </c>
      <c r="G502">
        <v>7</v>
      </c>
      <c r="H502">
        <v>10</v>
      </c>
      <c r="I502">
        <v>2</v>
      </c>
      <c r="J502">
        <v>10</v>
      </c>
      <c r="K502">
        <v>3</v>
      </c>
      <c r="L502">
        <v>10</v>
      </c>
      <c r="M502">
        <v>10</v>
      </c>
      <c r="N502">
        <v>4</v>
      </c>
      <c r="O502">
        <v>0</v>
      </c>
      <c r="P502">
        <v>6</v>
      </c>
      <c r="Q502">
        <v>6</v>
      </c>
      <c r="R502">
        <v>10</v>
      </c>
      <c r="S502">
        <v>10</v>
      </c>
      <c r="T502">
        <v>0</v>
      </c>
      <c r="U502">
        <v>6</v>
      </c>
      <c r="V502">
        <v>10</v>
      </c>
    </row>
    <row r="503" spans="1:161" x14ac:dyDescent="0.25">
      <c r="A503" t="s">
        <v>3461</v>
      </c>
      <c r="B503" t="s">
        <v>3411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13" spans="1:208" s="390" customFormat="1" x14ac:dyDescent="0.25">
      <c r="A513" s="262"/>
      <c r="B513" s="262"/>
      <c r="C513" s="262"/>
      <c r="D513" s="262"/>
      <c r="E513" s="262"/>
      <c r="F513" s="262"/>
      <c r="G513" s="262"/>
      <c r="H513" s="262"/>
      <c r="I513" s="262"/>
      <c r="J513" s="262"/>
      <c r="K513" s="262"/>
      <c r="L513" s="262"/>
      <c r="M513" s="262"/>
      <c r="N513" s="262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  <c r="AC513" s="262"/>
      <c r="AD513" s="262"/>
      <c r="AE513" s="262"/>
      <c r="AF513" s="262"/>
      <c r="AG513" s="262"/>
      <c r="AH513" s="262"/>
      <c r="AI513" s="262"/>
      <c r="AJ513" s="262"/>
      <c r="AK513" s="262"/>
      <c r="AL513" s="389"/>
      <c r="AM513" s="6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 s="35"/>
      <c r="FJ513" s="1274"/>
      <c r="FK513" s="1274"/>
      <c r="FL513" s="1274"/>
      <c r="FN513" s="35"/>
      <c r="FO513" s="35"/>
      <c r="FP513" s="35"/>
      <c r="FQ513" s="35"/>
      <c r="FR513" s="35"/>
      <c r="FS513" s="35"/>
      <c r="FV513" s="35"/>
      <c r="FW513" s="35"/>
      <c r="FZ513" s="1279"/>
      <c r="GA513" s="1279"/>
      <c r="GB513" s="35"/>
      <c r="GC513" s="35"/>
      <c r="GD513" s="35"/>
      <c r="GE513" s="35"/>
      <c r="GF513" s="35"/>
      <c r="GG513" s="35"/>
      <c r="GH513" s="35"/>
      <c r="GI513" s="35"/>
      <c r="GJ513" s="35"/>
      <c r="GK513" s="35"/>
      <c r="GL513" s="35"/>
      <c r="GM513" s="35"/>
      <c r="GN513" s="35"/>
      <c r="GO513" s="35"/>
      <c r="GP513" s="35"/>
      <c r="GQ513" s="35"/>
      <c r="GR513" s="35"/>
      <c r="GS513" s="35"/>
      <c r="GT513" s="35"/>
      <c r="GU513" s="35"/>
      <c r="GV513" s="35"/>
      <c r="GW513" s="35"/>
      <c r="GX513" s="35"/>
      <c r="GY513" s="35"/>
      <c r="GZ513" s="35"/>
    </row>
    <row r="514" spans="1:208" x14ac:dyDescent="0.25">
      <c r="A514" s="253" t="s">
        <v>3056</v>
      </c>
      <c r="B514" s="254" t="s">
        <v>2552</v>
      </c>
      <c r="C514" s="255" t="s">
        <v>3773</v>
      </c>
      <c r="D514" s="256" t="s">
        <v>2618</v>
      </c>
      <c r="E514" s="256" t="s">
        <v>3774</v>
      </c>
      <c r="F514" s="256" t="s">
        <v>2618</v>
      </c>
      <c r="G514" s="256" t="s">
        <v>3775</v>
      </c>
      <c r="H514" s="256" t="s">
        <v>2618</v>
      </c>
      <c r="I514" s="256" t="s">
        <v>3782</v>
      </c>
      <c r="J514" s="256" t="s">
        <v>2618</v>
      </c>
      <c r="K514" s="256" t="s">
        <v>3788</v>
      </c>
      <c r="L514" s="256" t="s">
        <v>2618</v>
      </c>
      <c r="M514" s="256" t="s">
        <v>3789</v>
      </c>
      <c r="N514" s="256" t="s">
        <v>2618</v>
      </c>
      <c r="O514" s="256" t="s">
        <v>3790</v>
      </c>
      <c r="P514" s="256" t="s">
        <v>2618</v>
      </c>
      <c r="Q514" s="256" t="s">
        <v>3791</v>
      </c>
      <c r="R514" s="256" t="s">
        <v>2618</v>
      </c>
      <c r="S514" s="256" t="s">
        <v>3792</v>
      </c>
      <c r="T514" s="256" t="s">
        <v>2618</v>
      </c>
      <c r="U514" s="256" t="s">
        <v>3793</v>
      </c>
      <c r="V514" s="257" t="s">
        <v>2618</v>
      </c>
      <c r="X514" s="258"/>
      <c r="Y514" s="188" t="s">
        <v>2550</v>
      </c>
      <c r="Z514" s="259" t="s">
        <v>2619</v>
      </c>
      <c r="AA514" s="260" t="s">
        <v>2620</v>
      </c>
      <c r="AB514" s="260" t="s">
        <v>2621</v>
      </c>
      <c r="AC514" s="260" t="s">
        <v>2622</v>
      </c>
      <c r="AD514" s="260" t="s">
        <v>2623</v>
      </c>
      <c r="AE514" s="260" t="s">
        <v>2624</v>
      </c>
      <c r="AF514" s="260" t="s">
        <v>2625</v>
      </c>
      <c r="AG514" s="260" t="s">
        <v>2619</v>
      </c>
      <c r="AH514" s="260" t="s">
        <v>2620</v>
      </c>
      <c r="AI514" s="261" t="s">
        <v>2621</v>
      </c>
      <c r="FN514" s="390"/>
      <c r="FO514" s="390"/>
      <c r="FP514" s="390"/>
      <c r="FQ514" s="390"/>
      <c r="FR514" s="390"/>
      <c r="FS514" s="390"/>
      <c r="FV514" s="390"/>
      <c r="FW514" s="390"/>
      <c r="FZ514" s="1280"/>
      <c r="GA514" s="1280"/>
      <c r="GB514" s="390"/>
      <c r="GC514" s="390"/>
      <c r="GD514" s="390"/>
      <c r="GE514" s="390"/>
      <c r="GF514" s="390"/>
      <c r="GG514" s="390"/>
      <c r="GH514" s="390"/>
      <c r="GI514" s="390"/>
      <c r="GJ514" s="390"/>
      <c r="GK514" s="390"/>
      <c r="GL514" s="390"/>
      <c r="GM514" s="390"/>
      <c r="GN514" s="390"/>
      <c r="GV514" s="390"/>
      <c r="GW514" s="390"/>
      <c r="GX514" s="390"/>
      <c r="GY514" s="390"/>
      <c r="GZ514" s="390"/>
    </row>
    <row r="515" spans="1:208" x14ac:dyDescent="0.25">
      <c r="A515" s="198" t="s">
        <v>3058</v>
      </c>
      <c r="B515" s="220" t="s">
        <v>953</v>
      </c>
      <c r="C515" s="124" t="s">
        <v>2521</v>
      </c>
      <c r="D515" s="124" t="s">
        <v>2522</v>
      </c>
      <c r="E515" s="124" t="s">
        <v>2521</v>
      </c>
      <c r="F515" s="124" t="s">
        <v>2522</v>
      </c>
      <c r="G515" s="124" t="s">
        <v>2521</v>
      </c>
      <c r="H515" s="124" t="s">
        <v>2522</v>
      </c>
      <c r="I515" s="124" t="s">
        <v>2521</v>
      </c>
      <c r="J515" s="124" t="s">
        <v>2522</v>
      </c>
      <c r="K515" s="124" t="s">
        <v>2521</v>
      </c>
      <c r="L515" s="124" t="s">
        <v>2522</v>
      </c>
      <c r="M515" s="124" t="s">
        <v>2521</v>
      </c>
      <c r="N515" s="124" t="s">
        <v>2522</v>
      </c>
      <c r="O515" s="124" t="s">
        <v>2521</v>
      </c>
      <c r="P515" s="124" t="s">
        <v>2522</v>
      </c>
      <c r="Q515" s="124" t="s">
        <v>2521</v>
      </c>
      <c r="R515" s="124" t="s">
        <v>2522</v>
      </c>
      <c r="S515" s="124" t="s">
        <v>2521</v>
      </c>
      <c r="T515" s="124" t="s">
        <v>2522</v>
      </c>
      <c r="U515" s="124" t="s">
        <v>2521</v>
      </c>
      <c r="V515" s="252" t="s">
        <v>2522</v>
      </c>
      <c r="X515" s="197"/>
      <c r="Y515" s="188" t="s">
        <v>953</v>
      </c>
      <c r="Z515" s="94" t="s">
        <v>3776</v>
      </c>
      <c r="AA515" s="95" t="s">
        <v>3777</v>
      </c>
      <c r="AB515" s="95" t="s">
        <v>3778</v>
      </c>
      <c r="AC515" s="95" t="s">
        <v>3783</v>
      </c>
      <c r="AD515" s="95" t="s">
        <v>3794</v>
      </c>
      <c r="AE515" s="95" t="s">
        <v>3795</v>
      </c>
      <c r="AF515" s="95" t="s">
        <v>3796</v>
      </c>
      <c r="AG515" s="95" t="s">
        <v>3797</v>
      </c>
      <c r="AH515" s="95" t="s">
        <v>3798</v>
      </c>
      <c r="AI515" s="96" t="s">
        <v>3799</v>
      </c>
      <c r="GO515" s="390"/>
      <c r="GP515" s="390"/>
      <c r="GQ515" s="390"/>
      <c r="GR515" s="390"/>
      <c r="GS515" s="390"/>
      <c r="GT515" s="390"/>
      <c r="GU515" s="390"/>
    </row>
    <row r="516" spans="1:208" x14ac:dyDescent="0.25">
      <c r="A516" s="198" t="s">
        <v>3060</v>
      </c>
      <c r="B516" s="221" t="s">
        <v>2553</v>
      </c>
      <c r="C516" s="118">
        <v>43682.375</v>
      </c>
      <c r="D516" s="189">
        <v>43682.875</v>
      </c>
      <c r="E516" s="190">
        <v>43683.375</v>
      </c>
      <c r="F516" s="189">
        <v>43683.875</v>
      </c>
      <c r="G516" s="190">
        <v>43684.375</v>
      </c>
      <c r="H516" s="189">
        <v>43684.875</v>
      </c>
      <c r="I516" s="191">
        <v>43685.375</v>
      </c>
      <c r="J516" s="189">
        <v>43685.875</v>
      </c>
      <c r="K516" s="190">
        <v>43686.375</v>
      </c>
      <c r="L516" s="189">
        <v>43686.875</v>
      </c>
      <c r="M516" s="190">
        <v>43687.375</v>
      </c>
      <c r="N516" s="189">
        <v>43687.875</v>
      </c>
      <c r="O516" s="191">
        <v>43688.375</v>
      </c>
      <c r="P516" s="189">
        <v>43688.875</v>
      </c>
      <c r="Q516" s="190">
        <v>43689.375</v>
      </c>
      <c r="R516" s="189">
        <v>43689.875</v>
      </c>
      <c r="S516" s="190">
        <v>43690.375</v>
      </c>
      <c r="T516" s="189">
        <v>43690.875</v>
      </c>
      <c r="U516" s="190">
        <v>43691.375</v>
      </c>
      <c r="V516" s="192">
        <v>43691.875</v>
      </c>
      <c r="X516" s="198" t="s">
        <v>3055</v>
      </c>
      <c r="Y516" s="215"/>
      <c r="Z516" s="116">
        <v>43682.875</v>
      </c>
      <c r="AA516" s="99">
        <v>43683.875</v>
      </c>
      <c r="AB516" s="99">
        <v>43684.875</v>
      </c>
      <c r="AC516" s="99">
        <v>43685.875</v>
      </c>
      <c r="AD516" s="99">
        <v>43686.875</v>
      </c>
      <c r="AE516" s="99">
        <v>43687.875</v>
      </c>
      <c r="AF516" s="99">
        <v>43688.875</v>
      </c>
      <c r="AG516" s="99">
        <v>43689.875</v>
      </c>
      <c r="AH516" s="99">
        <v>43690.875</v>
      </c>
      <c r="AI516" s="99">
        <v>43691.875</v>
      </c>
    </row>
    <row r="517" spans="1:208" x14ac:dyDescent="0.25">
      <c r="A517" s="198" t="s">
        <v>3062</v>
      </c>
      <c r="B517" s="222" t="s">
        <v>2545</v>
      </c>
      <c r="C517" s="230" t="e">
        <v>#N/A</v>
      </c>
      <c r="D517" s="199">
        <v>9.5</v>
      </c>
      <c r="E517" s="199" t="e">
        <v>#N/A</v>
      </c>
      <c r="F517" s="199">
        <v>13.3</v>
      </c>
      <c r="G517" s="199" t="e">
        <v>#N/A</v>
      </c>
      <c r="H517" s="199">
        <v>17</v>
      </c>
      <c r="I517" s="199" t="e">
        <v>#N/A</v>
      </c>
      <c r="J517" s="199">
        <v>18.5</v>
      </c>
      <c r="K517" s="199" t="e">
        <v>#N/A</v>
      </c>
      <c r="L517" s="199">
        <v>18.7</v>
      </c>
      <c r="M517" s="199" t="e">
        <v>#N/A</v>
      </c>
      <c r="N517" s="199">
        <v>16.3</v>
      </c>
      <c r="O517" s="199" t="e">
        <v>#N/A</v>
      </c>
      <c r="P517" s="199">
        <v>17.899999999999999</v>
      </c>
      <c r="Q517" s="199" t="e">
        <v>#N/A</v>
      </c>
      <c r="R517" s="199">
        <v>19.5</v>
      </c>
      <c r="S517" s="199" t="e">
        <v>#N/A</v>
      </c>
      <c r="T517" s="199">
        <v>15.5</v>
      </c>
      <c r="U517" s="199" t="e">
        <v>#N/A</v>
      </c>
      <c r="V517" s="104">
        <v>16.600000000000001</v>
      </c>
      <c r="X517" s="198" t="s">
        <v>3057</v>
      </c>
      <c r="Y517" s="100" t="s">
        <v>2545</v>
      </c>
      <c r="Z517" s="120">
        <v>9.5</v>
      </c>
      <c r="AA517" s="120">
        <v>13.3</v>
      </c>
      <c r="AB517" s="120">
        <v>17</v>
      </c>
      <c r="AC517" s="120">
        <v>18.5</v>
      </c>
      <c r="AD517" s="120">
        <v>18.7</v>
      </c>
      <c r="AE517" s="120">
        <v>16.3</v>
      </c>
      <c r="AF517" s="120">
        <v>17.899999999999999</v>
      </c>
      <c r="AG517" s="120">
        <v>19.5</v>
      </c>
      <c r="AH517" s="120">
        <v>15.5</v>
      </c>
      <c r="AI517" s="120">
        <v>16.600000000000001</v>
      </c>
    </row>
    <row r="518" spans="1:208" x14ac:dyDescent="0.25">
      <c r="A518" s="198" t="s">
        <v>3063</v>
      </c>
      <c r="B518" s="223" t="s">
        <v>2546</v>
      </c>
      <c r="C518" s="103">
        <v>8.8000000000000007</v>
      </c>
      <c r="D518" s="200" t="e">
        <v>#N/A</v>
      </c>
      <c r="E518" s="200">
        <v>8.1</v>
      </c>
      <c r="F518" s="200" t="e">
        <v>#N/A</v>
      </c>
      <c r="G518" s="200">
        <v>7.9</v>
      </c>
      <c r="H518" s="200" t="e">
        <v>#N/A</v>
      </c>
      <c r="I518" s="200">
        <v>9.6</v>
      </c>
      <c r="J518" s="200" t="e">
        <v>#N/A</v>
      </c>
      <c r="K518" s="200">
        <v>11.1</v>
      </c>
      <c r="L518" s="200" t="e">
        <v>#N/A</v>
      </c>
      <c r="M518" s="200">
        <v>11.6</v>
      </c>
      <c r="N518" s="200" t="e">
        <v>#N/A</v>
      </c>
      <c r="O518" s="200">
        <v>5.9</v>
      </c>
      <c r="P518" s="200" t="e">
        <v>#N/A</v>
      </c>
      <c r="Q518" s="200">
        <v>12.2</v>
      </c>
      <c r="R518" s="200" t="e">
        <v>#N/A</v>
      </c>
      <c r="S518" s="200">
        <v>11.8</v>
      </c>
      <c r="T518" s="200" t="e">
        <v>#N/A</v>
      </c>
      <c r="U518" s="200">
        <v>8.6</v>
      </c>
      <c r="V518" s="216" t="e">
        <v>#N/A</v>
      </c>
      <c r="X518" s="198" t="s">
        <v>3059</v>
      </c>
      <c r="Y518" s="101" t="s">
        <v>2546</v>
      </c>
      <c r="Z518" s="97">
        <v>8.8000000000000007</v>
      </c>
      <c r="AA518" s="97">
        <v>8.1</v>
      </c>
      <c r="AB518" s="97">
        <v>7.9</v>
      </c>
      <c r="AC518" s="97">
        <v>9.6</v>
      </c>
      <c r="AD518" s="97">
        <v>11.1</v>
      </c>
      <c r="AE518" s="97">
        <v>11.6</v>
      </c>
      <c r="AF518" s="97">
        <v>5.9</v>
      </c>
      <c r="AG518" s="97">
        <v>12.2</v>
      </c>
      <c r="AH518" s="97">
        <v>11.8</v>
      </c>
      <c r="AI518" s="97">
        <v>8.6</v>
      </c>
    </row>
    <row r="519" spans="1:208" x14ac:dyDescent="0.25">
      <c r="A519" s="198" t="s">
        <v>3065</v>
      </c>
      <c r="B519" s="224" t="s">
        <v>2547</v>
      </c>
      <c r="C519" s="108" t="e">
        <v>#N/A</v>
      </c>
      <c r="D519" s="201">
        <v>13.5</v>
      </c>
      <c r="E519" s="201" t="e">
        <v>#N/A</v>
      </c>
      <c r="F519" s="201">
        <v>17.100000000000001</v>
      </c>
      <c r="G519" s="201" t="e">
        <v>#N/A</v>
      </c>
      <c r="H519" s="201">
        <v>26.8</v>
      </c>
      <c r="I519" s="201" t="e">
        <v>#N/A</v>
      </c>
      <c r="J519" s="201">
        <v>19.8</v>
      </c>
      <c r="K519" s="201" t="e">
        <v>#N/A</v>
      </c>
      <c r="L519" s="201">
        <v>22.7</v>
      </c>
      <c r="M519" s="201" t="e">
        <v>#N/A</v>
      </c>
      <c r="N519" s="201">
        <v>21.9</v>
      </c>
      <c r="O519" s="201" t="e">
        <v>#N/A</v>
      </c>
      <c r="P519" s="201">
        <v>27.7</v>
      </c>
      <c r="Q519" s="201" t="e">
        <v>#N/A</v>
      </c>
      <c r="R519" s="201">
        <v>25.5</v>
      </c>
      <c r="S519" s="201" t="e">
        <v>#N/A</v>
      </c>
      <c r="T519" s="201">
        <v>25.5</v>
      </c>
      <c r="U519" s="201" t="e">
        <v>#N/A</v>
      </c>
      <c r="V519" s="217">
        <v>20.6</v>
      </c>
      <c r="X519" s="198" t="s">
        <v>3061</v>
      </c>
      <c r="Y519" s="102" t="s">
        <v>2547</v>
      </c>
      <c r="Z519" s="120">
        <v>13.5</v>
      </c>
      <c r="AA519" s="120">
        <v>17.100000000000001</v>
      </c>
      <c r="AB519" s="120">
        <v>26.8</v>
      </c>
      <c r="AC519" s="120">
        <v>19.8</v>
      </c>
      <c r="AD519" s="120">
        <v>22.7</v>
      </c>
      <c r="AE519" s="120">
        <v>21.9</v>
      </c>
      <c r="AF519" s="120">
        <v>27.7</v>
      </c>
      <c r="AG519" s="120">
        <v>25.5</v>
      </c>
      <c r="AH519" s="120">
        <v>25.5</v>
      </c>
      <c r="AI519" s="120">
        <v>20.6</v>
      </c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390"/>
    </row>
    <row r="520" spans="1:208" x14ac:dyDescent="0.25">
      <c r="A520" s="198" t="s">
        <v>3067</v>
      </c>
      <c r="B520" s="212" t="s">
        <v>2548</v>
      </c>
      <c r="C520" s="231">
        <v>7</v>
      </c>
      <c r="D520" s="123">
        <v>15</v>
      </c>
      <c r="E520" s="123">
        <v>13</v>
      </c>
      <c r="F520" s="123">
        <v>13</v>
      </c>
      <c r="G520" s="123">
        <v>12</v>
      </c>
      <c r="H520" s="123">
        <v>10</v>
      </c>
      <c r="I520" s="123">
        <v>11</v>
      </c>
      <c r="J520" s="123">
        <v>14</v>
      </c>
      <c r="K520" s="123">
        <v>9</v>
      </c>
      <c r="L520" s="123">
        <v>15</v>
      </c>
      <c r="M520" s="123">
        <v>14</v>
      </c>
      <c r="N520" s="123">
        <v>12</v>
      </c>
      <c r="O520" s="123">
        <v>9</v>
      </c>
      <c r="P520" s="123">
        <v>7</v>
      </c>
      <c r="Q520" s="123">
        <v>9</v>
      </c>
      <c r="R520" s="123">
        <v>12</v>
      </c>
      <c r="S520" s="123">
        <v>11</v>
      </c>
      <c r="T520" s="123">
        <v>7</v>
      </c>
      <c r="U520" s="123">
        <v>9</v>
      </c>
      <c r="V520" s="218">
        <v>13</v>
      </c>
      <c r="X520" s="198" t="s">
        <v>3068</v>
      </c>
      <c r="Y520" s="119" t="s">
        <v>2548</v>
      </c>
      <c r="Z520" s="196">
        <v>15</v>
      </c>
      <c r="AA520" s="196">
        <v>15</v>
      </c>
      <c r="AB520" s="196">
        <v>13</v>
      </c>
      <c r="AC520" s="196">
        <v>14</v>
      </c>
      <c r="AD520" s="196">
        <v>15</v>
      </c>
      <c r="AE520" s="196">
        <v>15</v>
      </c>
      <c r="AF520" s="196">
        <v>12</v>
      </c>
      <c r="AG520" s="196">
        <v>12</v>
      </c>
      <c r="AH520" s="196">
        <v>12</v>
      </c>
      <c r="AI520" s="196">
        <v>13</v>
      </c>
    </row>
    <row r="521" spans="1:208" x14ac:dyDescent="0.25">
      <c r="A521" s="198" t="s">
        <v>3070</v>
      </c>
      <c r="B521" s="225" t="s">
        <v>2549</v>
      </c>
      <c r="C521" s="232" t="s">
        <v>2618</v>
      </c>
      <c r="D521" s="210">
        <v>15</v>
      </c>
      <c r="E521" s="210" t="s">
        <v>2618</v>
      </c>
      <c r="F521" s="210" t="s">
        <v>2618</v>
      </c>
      <c r="G521" s="210" t="s">
        <v>2618</v>
      </c>
      <c r="H521" s="210" t="s">
        <v>2618</v>
      </c>
      <c r="I521" s="210" t="s">
        <v>2618</v>
      </c>
      <c r="J521" s="210" t="s">
        <v>2618</v>
      </c>
      <c r="K521" s="210" t="s">
        <v>2618</v>
      </c>
      <c r="L521" s="210">
        <v>15</v>
      </c>
      <c r="M521" s="210" t="s">
        <v>2618</v>
      </c>
      <c r="N521" s="210" t="s">
        <v>2618</v>
      </c>
      <c r="O521" s="210" t="s">
        <v>2618</v>
      </c>
      <c r="P521" s="210" t="s">
        <v>2618</v>
      </c>
      <c r="Q521" s="210" t="s">
        <v>2618</v>
      </c>
      <c r="R521" s="210" t="s">
        <v>2618</v>
      </c>
      <c r="S521" s="210" t="s">
        <v>2618</v>
      </c>
      <c r="T521" s="210" t="s">
        <v>2618</v>
      </c>
      <c r="U521" s="210" t="s">
        <v>2618</v>
      </c>
      <c r="V521" s="211" t="s">
        <v>2618</v>
      </c>
      <c r="X521" s="198" t="s">
        <v>3064</v>
      </c>
      <c r="Y521" s="98" t="s">
        <v>772</v>
      </c>
      <c r="Z521" s="121">
        <v>0</v>
      </c>
      <c r="AA521" s="121">
        <v>0</v>
      </c>
      <c r="AB521" s="121">
        <v>0</v>
      </c>
      <c r="AC521" s="121">
        <v>0</v>
      </c>
      <c r="AD521" s="121">
        <v>0</v>
      </c>
      <c r="AE521" s="121">
        <v>0</v>
      </c>
      <c r="AF521" s="121">
        <v>0</v>
      </c>
      <c r="AG521" s="121">
        <v>0</v>
      </c>
      <c r="AH521" s="121">
        <v>0</v>
      </c>
      <c r="AI521" s="121">
        <v>0</v>
      </c>
    </row>
    <row r="522" spans="1:208" ht="15" x14ac:dyDescent="0.25">
      <c r="A522" s="198" t="s">
        <v>3072</v>
      </c>
      <c r="B522" s="226" t="s">
        <v>769</v>
      </c>
      <c r="C522" s="233" t="s">
        <v>2632</v>
      </c>
      <c r="D522" s="202" t="s">
        <v>773</v>
      </c>
      <c r="E522" s="202" t="s">
        <v>2631</v>
      </c>
      <c r="F522" s="202" t="s">
        <v>2631</v>
      </c>
      <c r="G522" s="202" t="s">
        <v>2618</v>
      </c>
      <c r="H522" s="202" t="s">
        <v>2631</v>
      </c>
      <c r="I522" s="202" t="s">
        <v>2618</v>
      </c>
      <c r="J522" s="202" t="s">
        <v>2632</v>
      </c>
      <c r="K522" s="202" t="s">
        <v>2631</v>
      </c>
      <c r="L522" s="202" t="s">
        <v>2632</v>
      </c>
      <c r="M522" s="202" t="s">
        <v>2631</v>
      </c>
      <c r="N522" s="202" t="s">
        <v>2631</v>
      </c>
      <c r="O522" s="202" t="s">
        <v>2618</v>
      </c>
      <c r="P522" s="202" t="s">
        <v>2631</v>
      </c>
      <c r="Q522" s="202" t="s">
        <v>2632</v>
      </c>
      <c r="R522" s="202" t="s">
        <v>2632</v>
      </c>
      <c r="S522" s="202" t="s">
        <v>2618</v>
      </c>
      <c r="T522" s="202" t="s">
        <v>2618</v>
      </c>
      <c r="U522" s="202" t="s">
        <v>2618</v>
      </c>
      <c r="V522" s="203" t="s">
        <v>2632</v>
      </c>
      <c r="X522" s="198" t="s">
        <v>3066</v>
      </c>
      <c r="Y522" s="107" t="s">
        <v>769</v>
      </c>
      <c r="Z522" s="195" t="s">
        <v>773</v>
      </c>
      <c r="AA522" s="195" t="s">
        <v>2632</v>
      </c>
      <c r="AB522" s="195" t="s">
        <v>2631</v>
      </c>
      <c r="AC522" s="195" t="s">
        <v>2632</v>
      </c>
      <c r="AD522" s="195" t="s">
        <v>2632</v>
      </c>
      <c r="AE522" s="195" t="s">
        <v>2631</v>
      </c>
      <c r="AF522" s="195" t="s">
        <v>2631</v>
      </c>
      <c r="AG522" s="195" t="s">
        <v>2632</v>
      </c>
      <c r="AH522" s="195" t="s">
        <v>2618</v>
      </c>
      <c r="AI522" s="195" t="s">
        <v>2632</v>
      </c>
    </row>
    <row r="523" spans="1:208" x14ac:dyDescent="0.25">
      <c r="A523" s="198" t="s">
        <v>3073</v>
      </c>
      <c r="B523" s="226" t="s">
        <v>2551</v>
      </c>
      <c r="C523" s="234">
        <v>10</v>
      </c>
      <c r="D523" s="204">
        <v>20</v>
      </c>
      <c r="E523" s="204">
        <v>1</v>
      </c>
      <c r="F523" s="204">
        <v>2</v>
      </c>
      <c r="G523" s="204">
        <v>0</v>
      </c>
      <c r="H523" s="204">
        <v>1</v>
      </c>
      <c r="I523" s="204">
        <v>0</v>
      </c>
      <c r="J523" s="204">
        <v>10</v>
      </c>
      <c r="K523" s="204">
        <v>2</v>
      </c>
      <c r="L523" s="204">
        <v>10</v>
      </c>
      <c r="M523" s="204">
        <v>1</v>
      </c>
      <c r="N523" s="204">
        <v>1</v>
      </c>
      <c r="O523" s="204">
        <v>0</v>
      </c>
      <c r="P523" s="204">
        <v>1</v>
      </c>
      <c r="Q523" s="204">
        <v>5</v>
      </c>
      <c r="R523" s="204">
        <v>10</v>
      </c>
      <c r="S523" s="204">
        <v>0</v>
      </c>
      <c r="T523" s="204">
        <v>0</v>
      </c>
      <c r="U523" s="204">
        <v>0</v>
      </c>
      <c r="V523" s="205">
        <v>10</v>
      </c>
      <c r="X523" s="198" t="s">
        <v>3069</v>
      </c>
      <c r="Y523" s="91" t="s">
        <v>2551</v>
      </c>
      <c r="Z523" s="109">
        <v>30</v>
      </c>
      <c r="AA523" s="109">
        <v>3</v>
      </c>
      <c r="AB523" s="109">
        <v>1</v>
      </c>
      <c r="AC523" s="109">
        <v>10</v>
      </c>
      <c r="AD523" s="109">
        <v>10</v>
      </c>
      <c r="AE523" s="109">
        <v>2</v>
      </c>
      <c r="AF523" s="109">
        <v>1</v>
      </c>
      <c r="AG523" s="109">
        <v>10</v>
      </c>
      <c r="AH523" s="109">
        <v>0</v>
      </c>
      <c r="AI523" s="109">
        <v>10</v>
      </c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</row>
    <row r="524" spans="1:208" x14ac:dyDescent="0.25">
      <c r="A524" s="198" t="s">
        <v>3074</v>
      </c>
      <c r="B524" s="227" t="s">
        <v>884</v>
      </c>
      <c r="C524" s="235">
        <v>999.2</v>
      </c>
      <c r="D524" s="206">
        <v>992.5</v>
      </c>
      <c r="E524" s="206">
        <v>996.4</v>
      </c>
      <c r="F524" s="206">
        <v>1001.2</v>
      </c>
      <c r="G524" s="206">
        <v>1006.2</v>
      </c>
      <c r="H524" s="206">
        <v>1009.65</v>
      </c>
      <c r="I524" s="206">
        <v>1009.7</v>
      </c>
      <c r="J524" s="206">
        <v>1005.1</v>
      </c>
      <c r="K524" s="206">
        <v>1004.3499999999999</v>
      </c>
      <c r="L524" s="206">
        <v>999.75</v>
      </c>
      <c r="M524" s="206">
        <v>1000.8499999999999</v>
      </c>
      <c r="N524" s="206">
        <v>1008.5</v>
      </c>
      <c r="O524" s="206">
        <v>1012.8</v>
      </c>
      <c r="P524" s="206">
        <v>1011.6</v>
      </c>
      <c r="Q524" s="206">
        <v>1008.05</v>
      </c>
      <c r="R524" s="206">
        <v>1005.55</v>
      </c>
      <c r="S524" s="206">
        <v>1008.3499999999999</v>
      </c>
      <c r="T524" s="206">
        <v>1013.95</v>
      </c>
      <c r="U524" s="206">
        <v>1013</v>
      </c>
      <c r="V524" s="207">
        <v>1004.75</v>
      </c>
      <c r="X524" s="198" t="s">
        <v>3071</v>
      </c>
      <c r="Y524" s="238" t="s">
        <v>705</v>
      </c>
      <c r="Z524" s="127">
        <v>0</v>
      </c>
      <c r="AA524" s="127">
        <v>0</v>
      </c>
      <c r="AB524" s="127">
        <v>0</v>
      </c>
      <c r="AC524" s="127">
        <v>0</v>
      </c>
      <c r="AD524" s="127">
        <v>0</v>
      </c>
      <c r="AE524" s="127">
        <v>0</v>
      </c>
      <c r="AF524" s="127">
        <v>0</v>
      </c>
      <c r="AG524" s="127">
        <v>0</v>
      </c>
      <c r="AH524" s="127">
        <v>0</v>
      </c>
      <c r="AI524" s="127">
        <v>0</v>
      </c>
    </row>
    <row r="525" spans="1:208" x14ac:dyDescent="0.25">
      <c r="A525" s="198" t="s">
        <v>3075</v>
      </c>
      <c r="B525" s="228" t="s">
        <v>770</v>
      </c>
      <c r="C525" s="236" t="s">
        <v>2732</v>
      </c>
      <c r="D525" s="208" t="s">
        <v>3281</v>
      </c>
      <c r="E525" s="208" t="s">
        <v>997</v>
      </c>
      <c r="F525" s="208" t="s">
        <v>1193</v>
      </c>
      <c r="G525" s="208" t="s">
        <v>13</v>
      </c>
      <c r="H525" s="208" t="s">
        <v>13</v>
      </c>
      <c r="I525" s="208" t="s">
        <v>1110</v>
      </c>
      <c r="J525" s="208" t="s">
        <v>13</v>
      </c>
      <c r="K525" s="208" t="s">
        <v>2685</v>
      </c>
      <c r="L525" s="208" t="s">
        <v>2759</v>
      </c>
      <c r="M525" s="208" t="s">
        <v>213</v>
      </c>
      <c r="N525" s="208" t="s">
        <v>2766</v>
      </c>
      <c r="O525" s="208" t="s">
        <v>2757</v>
      </c>
      <c r="P525" s="208" t="s">
        <v>2763</v>
      </c>
      <c r="Q525" s="208" t="s">
        <v>2763</v>
      </c>
      <c r="R525" s="208" t="s">
        <v>13</v>
      </c>
      <c r="S525" s="208" t="s">
        <v>2765</v>
      </c>
      <c r="T525" s="208" t="s">
        <v>2767</v>
      </c>
      <c r="U525" s="208" t="s">
        <v>2940</v>
      </c>
      <c r="V525" s="209" t="s">
        <v>2468</v>
      </c>
      <c r="X525" s="369" t="s">
        <v>1011</v>
      </c>
      <c r="Y525" s="370" t="s">
        <v>772</v>
      </c>
      <c r="Z525" s="371">
        <v>0</v>
      </c>
      <c r="AA525" s="372">
        <v>0</v>
      </c>
      <c r="AB525" s="372">
        <v>0</v>
      </c>
      <c r="AC525" s="372">
        <v>0</v>
      </c>
      <c r="AD525" s="372">
        <v>0</v>
      </c>
      <c r="AE525" s="372">
        <v>0</v>
      </c>
      <c r="AF525" s="372">
        <v>0</v>
      </c>
      <c r="AG525" s="372">
        <v>0</v>
      </c>
      <c r="AH525" s="372">
        <v>0</v>
      </c>
      <c r="AI525" s="373">
        <v>0</v>
      </c>
    </row>
    <row r="526" spans="1:208" x14ac:dyDescent="0.25">
      <c r="A526" s="198" t="s">
        <v>3077</v>
      </c>
      <c r="B526" s="229" t="s">
        <v>705</v>
      </c>
      <c r="C526" s="237">
        <v>0</v>
      </c>
      <c r="D526" s="213">
        <v>0</v>
      </c>
      <c r="E526" s="213">
        <v>0</v>
      </c>
      <c r="F526" s="213">
        <v>0</v>
      </c>
      <c r="G526" s="213">
        <v>0</v>
      </c>
      <c r="H526" s="213">
        <v>0</v>
      </c>
      <c r="I526" s="213">
        <v>0</v>
      </c>
      <c r="J526" s="213">
        <v>0</v>
      </c>
      <c r="K526" s="213">
        <v>0</v>
      </c>
      <c r="L526" s="213">
        <v>0</v>
      </c>
      <c r="M526" s="213">
        <v>0</v>
      </c>
      <c r="N526" s="213">
        <v>0</v>
      </c>
      <c r="O526" s="213">
        <v>0</v>
      </c>
      <c r="P526" s="213">
        <v>0</v>
      </c>
      <c r="Q526" s="213">
        <v>0</v>
      </c>
      <c r="R526" s="213">
        <v>0</v>
      </c>
      <c r="S526" s="213">
        <v>0</v>
      </c>
      <c r="T526" s="213">
        <v>0</v>
      </c>
      <c r="U526" s="213">
        <v>0</v>
      </c>
      <c r="V526" s="214">
        <v>0</v>
      </c>
      <c r="X526" s="369" t="s">
        <v>2208</v>
      </c>
      <c r="Y526" s="374" t="s">
        <v>1173</v>
      </c>
      <c r="Z526" s="375">
        <v>0</v>
      </c>
      <c r="AA526" s="376">
        <v>0</v>
      </c>
      <c r="AB526" s="376">
        <v>0</v>
      </c>
      <c r="AC526" s="376">
        <v>0</v>
      </c>
      <c r="AD526" s="376">
        <v>0</v>
      </c>
      <c r="AE526" s="376">
        <v>0</v>
      </c>
      <c r="AF526" s="376">
        <v>0</v>
      </c>
      <c r="AG526" s="376">
        <v>0</v>
      </c>
      <c r="AH526" s="376">
        <v>0</v>
      </c>
      <c r="AI526" s="377">
        <v>0</v>
      </c>
    </row>
    <row r="527" spans="1:208" x14ac:dyDescent="0.25">
      <c r="A527" s="198" t="s">
        <v>1011</v>
      </c>
      <c r="B527" s="229" t="s">
        <v>772</v>
      </c>
      <c r="C527" s="237">
        <v>0</v>
      </c>
      <c r="D527" s="213">
        <v>0</v>
      </c>
      <c r="E527" s="213">
        <v>0</v>
      </c>
      <c r="F527" s="213">
        <v>0</v>
      </c>
      <c r="G527" s="213">
        <v>0</v>
      </c>
      <c r="H527" s="213">
        <v>0</v>
      </c>
      <c r="I527" s="213">
        <v>0</v>
      </c>
      <c r="J527" s="213">
        <v>0</v>
      </c>
      <c r="K527" s="213">
        <v>0</v>
      </c>
      <c r="L527" s="213">
        <v>0</v>
      </c>
      <c r="M527" s="213">
        <v>0</v>
      </c>
      <c r="N527" s="213">
        <v>0</v>
      </c>
      <c r="O527" s="213">
        <v>0</v>
      </c>
      <c r="P527" s="213">
        <v>0</v>
      </c>
      <c r="Q527" s="213">
        <v>0</v>
      </c>
      <c r="R527" s="213">
        <v>0</v>
      </c>
      <c r="S527" s="213">
        <v>0</v>
      </c>
      <c r="T527" s="213">
        <v>0</v>
      </c>
      <c r="U527" s="213">
        <v>0</v>
      </c>
      <c r="V527" s="214">
        <v>0</v>
      </c>
      <c r="X527" s="369" t="s">
        <v>2209</v>
      </c>
      <c r="Y527" s="374" t="s">
        <v>1175</v>
      </c>
      <c r="Z527" s="375">
        <v>0</v>
      </c>
      <c r="AA527" s="376">
        <v>0</v>
      </c>
      <c r="AB527" s="376">
        <v>0</v>
      </c>
      <c r="AC527" s="376">
        <v>0</v>
      </c>
      <c r="AD527" s="376">
        <v>0</v>
      </c>
      <c r="AE527" s="376">
        <v>0</v>
      </c>
      <c r="AF527" s="376">
        <v>0</v>
      </c>
      <c r="AG527" s="376">
        <v>0</v>
      </c>
      <c r="AH527" s="376">
        <v>0</v>
      </c>
      <c r="AI527" s="377">
        <v>0</v>
      </c>
    </row>
    <row r="528" spans="1:208" x14ac:dyDescent="0.25">
      <c r="A528" s="198" t="s">
        <v>2208</v>
      </c>
      <c r="B528" s="229" t="s">
        <v>1173</v>
      </c>
      <c r="C528" s="237">
        <v>0</v>
      </c>
      <c r="D528" s="213">
        <v>0</v>
      </c>
      <c r="E528" s="213">
        <v>0</v>
      </c>
      <c r="F528" s="213">
        <v>0</v>
      </c>
      <c r="G528" s="213">
        <v>0</v>
      </c>
      <c r="H528" s="213">
        <v>0</v>
      </c>
      <c r="I528" s="213">
        <v>0</v>
      </c>
      <c r="J528" s="213">
        <v>0</v>
      </c>
      <c r="K528" s="213">
        <v>0</v>
      </c>
      <c r="L528" s="213">
        <v>0</v>
      </c>
      <c r="M528" s="213">
        <v>0</v>
      </c>
      <c r="N528" s="213">
        <v>0</v>
      </c>
      <c r="O528" s="213">
        <v>0</v>
      </c>
      <c r="P528" s="213">
        <v>0</v>
      </c>
      <c r="Q528" s="213">
        <v>0</v>
      </c>
      <c r="R528" s="213">
        <v>0</v>
      </c>
      <c r="S528" s="213">
        <v>0</v>
      </c>
      <c r="T528" s="213">
        <v>0</v>
      </c>
      <c r="U528" s="213">
        <v>0</v>
      </c>
      <c r="V528" s="214">
        <v>0</v>
      </c>
      <c r="X528" s="369" t="s">
        <v>2210</v>
      </c>
      <c r="Y528" s="379" t="s">
        <v>1177</v>
      </c>
      <c r="Z528" s="380">
        <v>0</v>
      </c>
      <c r="AA528" s="381">
        <v>0</v>
      </c>
      <c r="AB528" s="381">
        <v>0</v>
      </c>
      <c r="AC528" s="381">
        <v>0</v>
      </c>
      <c r="AD528" s="381">
        <v>0</v>
      </c>
      <c r="AE528" s="381">
        <v>0</v>
      </c>
      <c r="AF528" s="381">
        <v>0</v>
      </c>
      <c r="AG528" s="381">
        <v>0</v>
      </c>
      <c r="AH528" s="381">
        <v>0</v>
      </c>
      <c r="AI528" s="382">
        <v>0</v>
      </c>
    </row>
    <row r="529" spans="1:208" x14ac:dyDescent="0.25">
      <c r="A529" s="198" t="s">
        <v>2209</v>
      </c>
      <c r="B529" s="378" t="s">
        <v>1175</v>
      </c>
      <c r="C529" s="235">
        <v>0</v>
      </c>
      <c r="D529" s="206">
        <v>0</v>
      </c>
      <c r="E529" s="206">
        <v>0</v>
      </c>
      <c r="F529" s="206">
        <v>0</v>
      </c>
      <c r="G529" s="206">
        <v>0</v>
      </c>
      <c r="H529" s="206">
        <v>0</v>
      </c>
      <c r="I529" s="206">
        <v>0</v>
      </c>
      <c r="J529" s="206">
        <v>0</v>
      </c>
      <c r="K529" s="206">
        <v>0</v>
      </c>
      <c r="L529" s="206">
        <v>0</v>
      </c>
      <c r="M529" s="206">
        <v>0</v>
      </c>
      <c r="N529" s="206">
        <v>0</v>
      </c>
      <c r="O529" s="206">
        <v>0</v>
      </c>
      <c r="P529" s="206">
        <v>0</v>
      </c>
      <c r="Q529" s="206">
        <v>0</v>
      </c>
      <c r="R529" s="206">
        <v>0</v>
      </c>
      <c r="S529" s="206">
        <v>0</v>
      </c>
      <c r="T529" s="206">
        <v>0</v>
      </c>
      <c r="U529" s="206">
        <v>0</v>
      </c>
      <c r="V529" s="207">
        <v>0</v>
      </c>
    </row>
    <row r="530" spans="1:208" x14ac:dyDescent="0.25">
      <c r="A530" s="198" t="s">
        <v>2210</v>
      </c>
      <c r="B530" s="383" t="s">
        <v>1177</v>
      </c>
      <c r="C530" s="237">
        <v>0</v>
      </c>
      <c r="D530" s="213">
        <v>0</v>
      </c>
      <c r="E530" s="213">
        <v>0</v>
      </c>
      <c r="F530" s="213">
        <v>0</v>
      </c>
      <c r="G530" s="213">
        <v>0</v>
      </c>
      <c r="H530" s="213">
        <v>0</v>
      </c>
      <c r="I530" s="213">
        <v>0</v>
      </c>
      <c r="J530" s="213">
        <v>0</v>
      </c>
      <c r="K530" s="213">
        <v>0</v>
      </c>
      <c r="L530" s="213">
        <v>0</v>
      </c>
      <c r="M530" s="213">
        <v>0</v>
      </c>
      <c r="N530" s="213">
        <v>0</v>
      </c>
      <c r="O530" s="213">
        <v>0</v>
      </c>
      <c r="P530" s="213">
        <v>0</v>
      </c>
      <c r="Q530" s="213">
        <v>0</v>
      </c>
      <c r="R530" s="213">
        <v>0</v>
      </c>
      <c r="S530" s="213">
        <v>0</v>
      </c>
      <c r="T530" s="213">
        <v>0</v>
      </c>
      <c r="U530" s="213">
        <v>0</v>
      </c>
      <c r="V530" s="214">
        <v>0</v>
      </c>
      <c r="AM530" s="554"/>
      <c r="AN530" s="552"/>
      <c r="AO530" s="552"/>
      <c r="AP530" s="552"/>
      <c r="AQ530" s="552"/>
      <c r="AR530" s="552"/>
      <c r="AS530" s="552"/>
      <c r="AT530" s="552"/>
      <c r="AU530" s="552"/>
      <c r="AV530" s="552"/>
      <c r="AW530" s="552"/>
      <c r="AX530" s="552"/>
      <c r="AY530" s="552"/>
      <c r="AZ530" s="552"/>
      <c r="BA530" s="552"/>
      <c r="BB530" s="552"/>
      <c r="BC530" s="552"/>
      <c r="BD530" s="552"/>
      <c r="BE530" s="552"/>
      <c r="BF530" s="552"/>
      <c r="BG530" s="552"/>
      <c r="BH530" s="552"/>
      <c r="BI530" s="552"/>
      <c r="BJ530" s="552"/>
      <c r="BK530" s="552"/>
      <c r="BL530" s="552"/>
      <c r="BM530" s="552"/>
      <c r="BN530" s="552"/>
      <c r="BO530" s="552"/>
      <c r="BP530" s="552"/>
      <c r="BQ530" s="552"/>
      <c r="BR530" s="552"/>
      <c r="BS530" s="552"/>
      <c r="BT530" s="552"/>
      <c r="BU530" s="552"/>
      <c r="BV530" s="552"/>
      <c r="BW530" s="552"/>
      <c r="BX530" s="552"/>
      <c r="BY530" s="552"/>
      <c r="BZ530" s="552"/>
      <c r="CA530" s="552"/>
      <c r="CB530" s="552"/>
      <c r="CC530" s="552"/>
      <c r="CD530" s="552"/>
      <c r="CE530" s="552"/>
      <c r="CF530" s="552"/>
      <c r="CG530" s="552"/>
      <c r="CH530" s="552"/>
      <c r="CI530" s="552"/>
      <c r="CJ530" s="552"/>
      <c r="CK530" s="552"/>
      <c r="CL530" s="552"/>
      <c r="CM530" s="552"/>
      <c r="CN530" s="552"/>
      <c r="CO530" s="552"/>
      <c r="CP530" s="552"/>
      <c r="CQ530" s="552"/>
      <c r="CR530" s="552"/>
      <c r="CS530" s="552"/>
      <c r="CT530" s="552"/>
      <c r="CU530" s="552"/>
      <c r="CV530" s="552"/>
      <c r="CW530" s="552"/>
      <c r="CX530" s="552"/>
      <c r="CY530" s="552"/>
      <c r="CZ530" s="552"/>
      <c r="DA530" s="552"/>
      <c r="DB530" s="552"/>
      <c r="DC530" s="552"/>
      <c r="DD530" s="552"/>
      <c r="DE530" s="552"/>
      <c r="DF530" s="552"/>
      <c r="DG530" s="552"/>
      <c r="DH530" s="552"/>
      <c r="DI530" s="552"/>
      <c r="DJ530" s="552"/>
      <c r="DK530" s="552"/>
      <c r="DL530" s="552"/>
      <c r="DM530" s="552"/>
      <c r="DN530" s="552"/>
      <c r="DO530" s="552"/>
      <c r="DP530" s="552"/>
      <c r="DQ530" s="552"/>
      <c r="DR530" s="552"/>
      <c r="DS530" s="552"/>
      <c r="DT530" s="552"/>
      <c r="DU530" s="552"/>
      <c r="DV530" s="552"/>
      <c r="DW530" s="552"/>
      <c r="DX530" s="552"/>
      <c r="DY530" s="552"/>
      <c r="DZ530" s="552"/>
      <c r="EA530" s="552"/>
      <c r="EB530" s="552"/>
      <c r="EC530" s="552"/>
      <c r="ED530" s="552"/>
      <c r="EE530" s="552"/>
      <c r="EF530" s="552"/>
      <c r="EG530" s="552"/>
      <c r="EH530" s="552"/>
      <c r="EI530" s="552"/>
      <c r="EJ530" s="552"/>
      <c r="EK530" s="552"/>
      <c r="EL530" s="552"/>
      <c r="EM530" s="552"/>
      <c r="EN530" s="552"/>
      <c r="EO530" s="552"/>
      <c r="EP530" s="552"/>
      <c r="EQ530" s="552"/>
      <c r="ER530" s="552"/>
      <c r="ES530" s="552"/>
      <c r="ET530" s="552"/>
      <c r="EU530" s="552"/>
      <c r="EV530" s="552"/>
      <c r="EW530" s="552"/>
      <c r="EX530" s="552"/>
      <c r="EY530" s="552"/>
      <c r="EZ530" s="552"/>
      <c r="FA530" s="552"/>
      <c r="FB530" s="552"/>
      <c r="FC530" s="552"/>
      <c r="FD530" s="552"/>
      <c r="FE530" s="552"/>
    </row>
    <row r="531" spans="1:208" x14ac:dyDescent="0.25">
      <c r="A531" t="s">
        <v>3462</v>
      </c>
      <c r="B531" t="s">
        <v>3407</v>
      </c>
      <c r="C531">
        <v>9</v>
      </c>
      <c r="D531">
        <v>10</v>
      </c>
      <c r="E531">
        <v>10</v>
      </c>
      <c r="F531">
        <v>10</v>
      </c>
      <c r="G531">
        <v>4</v>
      </c>
      <c r="H531">
        <v>6</v>
      </c>
      <c r="I531">
        <v>1</v>
      </c>
      <c r="J531">
        <v>10</v>
      </c>
      <c r="K531">
        <v>5</v>
      </c>
      <c r="L531">
        <v>10</v>
      </c>
      <c r="M531">
        <v>7</v>
      </c>
      <c r="N531">
        <v>9</v>
      </c>
      <c r="O531">
        <v>0</v>
      </c>
      <c r="P531">
        <v>6</v>
      </c>
      <c r="Q531">
        <v>7</v>
      </c>
      <c r="R531">
        <v>10</v>
      </c>
      <c r="S531">
        <v>4</v>
      </c>
      <c r="T531">
        <v>6</v>
      </c>
      <c r="U531">
        <v>5</v>
      </c>
      <c r="V531">
        <v>10</v>
      </c>
      <c r="AM531" s="555"/>
      <c r="AN531" s="553"/>
      <c r="AO531" s="553"/>
      <c r="AP531" s="553"/>
      <c r="AQ531" s="553"/>
      <c r="AR531" s="553"/>
      <c r="AS531" s="553"/>
      <c r="AT531" s="553"/>
      <c r="AU531" s="553"/>
      <c r="AV531" s="553"/>
      <c r="AW531" s="553"/>
      <c r="AX531" s="553"/>
      <c r="AY531" s="553"/>
      <c r="AZ531" s="553"/>
      <c r="BA531" s="553"/>
      <c r="BB531" s="553"/>
      <c r="BC531" s="553"/>
      <c r="BD531" s="553"/>
      <c r="BE531" s="553"/>
      <c r="BF531" s="553"/>
      <c r="BG531" s="553"/>
      <c r="BH531" s="553"/>
      <c r="BI531" s="553"/>
      <c r="BJ531" s="553"/>
      <c r="BK531" s="553"/>
      <c r="BL531" s="553"/>
      <c r="BM531" s="553"/>
      <c r="BN531" s="553"/>
      <c r="BO531" s="553"/>
      <c r="BP531" s="553"/>
      <c r="BQ531" s="553"/>
      <c r="BR531" s="553"/>
      <c r="BS531" s="553"/>
      <c r="BT531" s="553"/>
      <c r="BU531" s="553"/>
      <c r="BV531" s="553"/>
      <c r="BW531" s="553"/>
      <c r="BX531" s="553"/>
      <c r="BY531" s="553"/>
      <c r="BZ531" s="553"/>
      <c r="CA531" s="553"/>
      <c r="CB531" s="553"/>
      <c r="CC531" s="553"/>
      <c r="CD531" s="553"/>
      <c r="CE531" s="553"/>
      <c r="CF531" s="553"/>
      <c r="CG531" s="553"/>
      <c r="CH531" s="553"/>
      <c r="CI531" s="553"/>
      <c r="CJ531" s="553"/>
      <c r="CK531" s="553"/>
      <c r="CL531" s="553"/>
      <c r="CM531" s="553"/>
      <c r="CN531" s="553"/>
      <c r="CO531" s="553"/>
      <c r="CP531" s="553"/>
      <c r="CQ531" s="553"/>
      <c r="CR531" s="553"/>
      <c r="CS531" s="553"/>
      <c r="CT531" s="553"/>
      <c r="CU531" s="553"/>
      <c r="CV531" s="553"/>
      <c r="CW531" s="553"/>
      <c r="CX531" s="553"/>
      <c r="CY531" s="553"/>
      <c r="CZ531" s="553"/>
      <c r="DA531" s="553"/>
      <c r="DB531" s="553"/>
      <c r="DC531" s="553"/>
      <c r="DD531" s="553"/>
      <c r="DE531" s="553"/>
      <c r="DF531" s="553"/>
      <c r="DG531" s="553"/>
      <c r="DH531" s="553"/>
      <c r="DI531" s="553"/>
      <c r="DJ531" s="553"/>
      <c r="DK531" s="553"/>
      <c r="DL531" s="553"/>
      <c r="DM531" s="553"/>
      <c r="DN531" s="553"/>
      <c r="DO531" s="553"/>
      <c r="DP531" s="553"/>
      <c r="DQ531" s="553"/>
      <c r="DR531" s="553"/>
      <c r="DS531" s="553"/>
      <c r="DT531" s="553"/>
      <c r="DU531" s="553"/>
      <c r="DV531" s="553"/>
      <c r="DW531" s="553"/>
      <c r="DX531" s="553"/>
      <c r="DY531" s="553"/>
      <c r="DZ531" s="553"/>
      <c r="EA531" s="553"/>
      <c r="EB531" s="553"/>
      <c r="EC531" s="553"/>
      <c r="ED531" s="553"/>
      <c r="EE531" s="553"/>
      <c r="EF531" s="553"/>
      <c r="EG531" s="553"/>
      <c r="EH531" s="553"/>
      <c r="EI531" s="553"/>
      <c r="EJ531" s="553"/>
      <c r="EK531" s="553"/>
      <c r="EL531" s="553"/>
      <c r="EM531" s="553"/>
      <c r="EN531" s="553"/>
      <c r="EO531" s="553"/>
      <c r="EP531" s="553"/>
      <c r="EQ531" s="553"/>
      <c r="ER531" s="553"/>
      <c r="ES531" s="553"/>
      <c r="ET531" s="553"/>
      <c r="EU531" s="553"/>
      <c r="EV531" s="553"/>
      <c r="EW531" s="553"/>
      <c r="EX531" s="553"/>
      <c r="EY531" s="553"/>
      <c r="EZ531" s="553"/>
      <c r="FA531" s="553"/>
      <c r="FB531" s="553"/>
      <c r="FC531" s="553"/>
      <c r="FD531" s="553"/>
      <c r="FE531" s="553"/>
    </row>
    <row r="532" spans="1:208" x14ac:dyDescent="0.25">
      <c r="A532" t="s">
        <v>3463</v>
      </c>
      <c r="B532" t="s">
        <v>3409</v>
      </c>
      <c r="C532">
        <v>9</v>
      </c>
      <c r="D532">
        <v>10</v>
      </c>
      <c r="E532">
        <v>10</v>
      </c>
      <c r="F532">
        <v>10</v>
      </c>
      <c r="G532">
        <v>6</v>
      </c>
      <c r="H532">
        <v>6</v>
      </c>
      <c r="I532">
        <v>2</v>
      </c>
      <c r="J532">
        <v>10</v>
      </c>
      <c r="K532">
        <v>10</v>
      </c>
      <c r="L532">
        <v>10</v>
      </c>
      <c r="M532">
        <v>9</v>
      </c>
      <c r="N532">
        <v>8</v>
      </c>
      <c r="O532">
        <v>0</v>
      </c>
      <c r="P532">
        <v>6</v>
      </c>
      <c r="Q532">
        <v>10</v>
      </c>
      <c r="R532">
        <v>8</v>
      </c>
      <c r="S532">
        <v>5</v>
      </c>
      <c r="T532">
        <v>6</v>
      </c>
      <c r="U532">
        <v>6</v>
      </c>
      <c r="V532">
        <v>10</v>
      </c>
    </row>
    <row r="533" spans="1:208" x14ac:dyDescent="0.25">
      <c r="A533" t="s">
        <v>3464</v>
      </c>
      <c r="B533" t="s">
        <v>3411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43" spans="1:208" s="390" customFormat="1" x14ac:dyDescent="0.25">
      <c r="A543" s="262"/>
      <c r="B543" s="262"/>
      <c r="C543" s="262"/>
      <c r="D543" s="262"/>
      <c r="E543" s="262"/>
      <c r="F543" s="262"/>
      <c r="G543" s="262"/>
      <c r="H543" s="262"/>
      <c r="I543" s="262"/>
      <c r="J543" s="262"/>
      <c r="K543" s="262"/>
      <c r="L543" s="262"/>
      <c r="M543" s="262"/>
      <c r="N543" s="262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  <c r="AC543" s="262"/>
      <c r="AD543" s="262"/>
      <c r="AE543" s="262"/>
      <c r="AF543" s="262"/>
      <c r="AG543" s="262"/>
      <c r="AH543" s="262"/>
      <c r="AI543" s="262"/>
      <c r="AJ543" s="262"/>
      <c r="AK543" s="262"/>
      <c r="AL543" s="389"/>
      <c r="AM543" s="6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 s="35"/>
      <c r="FJ543" s="1274"/>
      <c r="FK543" s="1274"/>
      <c r="FL543" s="1274"/>
      <c r="FN543" s="35"/>
      <c r="FO543" s="35"/>
      <c r="FP543" s="35"/>
      <c r="FQ543" s="35"/>
      <c r="FR543" s="35"/>
      <c r="FS543" s="35"/>
      <c r="FV543" s="35"/>
      <c r="FW543" s="35"/>
      <c r="FZ543" s="1279"/>
      <c r="GA543" s="1279"/>
      <c r="GB543" s="35"/>
      <c r="GC543" s="35"/>
      <c r="GD543" s="35"/>
      <c r="GE543" s="35"/>
      <c r="GF543" s="35"/>
      <c r="GG543" s="35"/>
      <c r="GH543" s="35"/>
      <c r="GI543" s="35"/>
      <c r="GJ543" s="35"/>
      <c r="GK543" s="35"/>
      <c r="GL543" s="35"/>
      <c r="GM543" s="35"/>
      <c r="GN543" s="35"/>
      <c r="GO543" s="35"/>
      <c r="GP543" s="35"/>
      <c r="GQ543" s="35"/>
      <c r="GR543" s="35"/>
      <c r="GS543" s="35"/>
      <c r="GT543" s="35"/>
      <c r="GU543" s="35"/>
      <c r="GV543" s="35"/>
      <c r="GW543" s="35"/>
      <c r="GX543" s="35"/>
      <c r="GY543" s="35"/>
      <c r="GZ543" s="35"/>
    </row>
    <row r="544" spans="1:208" x14ac:dyDescent="0.25">
      <c r="A544" s="253" t="s">
        <v>3079</v>
      </c>
      <c r="B544" s="254" t="s">
        <v>2552</v>
      </c>
      <c r="C544" s="255" t="s">
        <v>3773</v>
      </c>
      <c r="D544" s="256" t="s">
        <v>2618</v>
      </c>
      <c r="E544" s="256" t="s">
        <v>3774</v>
      </c>
      <c r="F544" s="256" t="s">
        <v>2618</v>
      </c>
      <c r="G544" s="256" t="s">
        <v>3775</v>
      </c>
      <c r="H544" s="256" t="s">
        <v>2618</v>
      </c>
      <c r="I544" s="256" t="s">
        <v>3782</v>
      </c>
      <c r="J544" s="256" t="s">
        <v>2618</v>
      </c>
      <c r="K544" s="256" t="s">
        <v>3788</v>
      </c>
      <c r="L544" s="256" t="s">
        <v>2618</v>
      </c>
      <c r="M544" s="256" t="s">
        <v>3789</v>
      </c>
      <c r="N544" s="256" t="s">
        <v>2618</v>
      </c>
      <c r="O544" s="256" t="s">
        <v>3790</v>
      </c>
      <c r="P544" s="256" t="s">
        <v>2618</v>
      </c>
      <c r="Q544" s="256" t="s">
        <v>3791</v>
      </c>
      <c r="R544" s="256" t="s">
        <v>2618</v>
      </c>
      <c r="S544" s="256" t="s">
        <v>3792</v>
      </c>
      <c r="T544" s="256" t="s">
        <v>2618</v>
      </c>
      <c r="U544" s="256" t="s">
        <v>3793</v>
      </c>
      <c r="V544" s="257" t="s">
        <v>2618</v>
      </c>
      <c r="X544" s="258"/>
      <c r="Y544" s="188" t="s">
        <v>2550</v>
      </c>
      <c r="Z544" s="259" t="s">
        <v>2619</v>
      </c>
      <c r="AA544" s="260" t="s">
        <v>2620</v>
      </c>
      <c r="AB544" s="260" t="s">
        <v>2621</v>
      </c>
      <c r="AC544" s="260" t="s">
        <v>2622</v>
      </c>
      <c r="AD544" s="260" t="s">
        <v>2623</v>
      </c>
      <c r="AE544" s="260" t="s">
        <v>2624</v>
      </c>
      <c r="AF544" s="260" t="s">
        <v>2625</v>
      </c>
      <c r="AG544" s="260" t="s">
        <v>2619</v>
      </c>
      <c r="AH544" s="260" t="s">
        <v>2620</v>
      </c>
      <c r="AI544" s="261" t="s">
        <v>2621</v>
      </c>
      <c r="FN544" s="390"/>
      <c r="FO544" s="390"/>
      <c r="FP544" s="390"/>
      <c r="FQ544" s="390"/>
      <c r="FR544" s="390"/>
      <c r="FS544" s="390"/>
      <c r="FV544" s="390"/>
      <c r="FW544" s="390"/>
      <c r="FZ544" s="1280"/>
      <c r="GA544" s="1280"/>
      <c r="GB544" s="390"/>
      <c r="GC544" s="390"/>
      <c r="GD544" s="390"/>
      <c r="GE544" s="390"/>
      <c r="GF544" s="390"/>
      <c r="GG544" s="390"/>
      <c r="GH544" s="390"/>
      <c r="GI544" s="390"/>
      <c r="GJ544" s="390"/>
      <c r="GK544" s="390"/>
      <c r="GL544" s="390"/>
      <c r="GM544" s="390"/>
      <c r="GN544" s="390"/>
      <c r="GV544" s="390"/>
      <c r="GW544" s="390"/>
      <c r="GX544" s="390"/>
      <c r="GY544" s="390"/>
      <c r="GZ544" s="390"/>
    </row>
    <row r="545" spans="1:203" x14ac:dyDescent="0.25">
      <c r="A545" s="198" t="s">
        <v>3081</v>
      </c>
      <c r="B545" s="220" t="s">
        <v>954</v>
      </c>
      <c r="C545" s="124" t="s">
        <v>2521</v>
      </c>
      <c r="D545" s="124" t="s">
        <v>2522</v>
      </c>
      <c r="E545" s="124" t="s">
        <v>2521</v>
      </c>
      <c r="F545" s="124" t="s">
        <v>2522</v>
      </c>
      <c r="G545" s="124" t="s">
        <v>2521</v>
      </c>
      <c r="H545" s="124" t="s">
        <v>2522</v>
      </c>
      <c r="I545" s="124" t="s">
        <v>2521</v>
      </c>
      <c r="J545" s="124" t="s">
        <v>2522</v>
      </c>
      <c r="K545" s="124" t="s">
        <v>2521</v>
      </c>
      <c r="L545" s="124" t="s">
        <v>2522</v>
      </c>
      <c r="M545" s="124" t="s">
        <v>2521</v>
      </c>
      <c r="N545" s="124" t="s">
        <v>2522</v>
      </c>
      <c r="O545" s="124" t="s">
        <v>2521</v>
      </c>
      <c r="P545" s="124" t="s">
        <v>2522</v>
      </c>
      <c r="Q545" s="124" t="s">
        <v>2521</v>
      </c>
      <c r="R545" s="124" t="s">
        <v>2522</v>
      </c>
      <c r="S545" s="124" t="s">
        <v>2521</v>
      </c>
      <c r="T545" s="124" t="s">
        <v>2522</v>
      </c>
      <c r="U545" s="124" t="s">
        <v>2521</v>
      </c>
      <c r="V545" s="252" t="s">
        <v>2522</v>
      </c>
      <c r="X545" s="197"/>
      <c r="Y545" s="188" t="s">
        <v>954</v>
      </c>
      <c r="Z545" s="94" t="s">
        <v>3776</v>
      </c>
      <c r="AA545" s="95" t="s">
        <v>3777</v>
      </c>
      <c r="AB545" s="95" t="s">
        <v>3778</v>
      </c>
      <c r="AC545" s="95" t="s">
        <v>3783</v>
      </c>
      <c r="AD545" s="95" t="s">
        <v>3794</v>
      </c>
      <c r="AE545" s="95" t="s">
        <v>3795</v>
      </c>
      <c r="AF545" s="95" t="s">
        <v>3796</v>
      </c>
      <c r="AG545" s="95" t="s">
        <v>3797</v>
      </c>
      <c r="AH545" s="95" t="s">
        <v>3798</v>
      </c>
      <c r="AI545" s="96" t="s">
        <v>3799</v>
      </c>
      <c r="GO545" s="390"/>
      <c r="GP545" s="390"/>
      <c r="GQ545" s="390"/>
      <c r="GR545" s="390"/>
      <c r="GS545" s="390"/>
      <c r="GT545" s="390"/>
      <c r="GU545" s="390"/>
    </row>
    <row r="546" spans="1:203" x14ac:dyDescent="0.25">
      <c r="A546" s="198" t="s">
        <v>3083</v>
      </c>
      <c r="B546" s="221" t="s">
        <v>2553</v>
      </c>
      <c r="C546" s="118">
        <v>43682.416666666664</v>
      </c>
      <c r="D546" s="189">
        <v>43682.916666666664</v>
      </c>
      <c r="E546" s="190">
        <v>43683.416666666664</v>
      </c>
      <c r="F546" s="189">
        <v>43683.916666666664</v>
      </c>
      <c r="G546" s="190">
        <v>43684.416666666664</v>
      </c>
      <c r="H546" s="189">
        <v>43684.916666666664</v>
      </c>
      <c r="I546" s="191">
        <v>43685.416666666664</v>
      </c>
      <c r="J546" s="189">
        <v>43685.916666666664</v>
      </c>
      <c r="K546" s="190">
        <v>43686.416666666664</v>
      </c>
      <c r="L546" s="189">
        <v>43686.916666666664</v>
      </c>
      <c r="M546" s="190">
        <v>43687.416666666664</v>
      </c>
      <c r="N546" s="189">
        <v>43687.916666666664</v>
      </c>
      <c r="O546" s="191">
        <v>43688.416666666664</v>
      </c>
      <c r="P546" s="189">
        <v>43688.916666666664</v>
      </c>
      <c r="Q546" s="190">
        <v>43689.416666666664</v>
      </c>
      <c r="R546" s="189">
        <v>43689.916666666664</v>
      </c>
      <c r="S546" s="190">
        <v>43690.416666666664</v>
      </c>
      <c r="T546" s="189">
        <v>43690.916666666664</v>
      </c>
      <c r="U546" s="190">
        <v>43691.416666666664</v>
      </c>
      <c r="V546" s="192">
        <v>43691.916666666664</v>
      </c>
      <c r="X546" s="198" t="s">
        <v>3078</v>
      </c>
      <c r="Y546" s="215"/>
      <c r="Z546" s="116">
        <v>43682.916666666664</v>
      </c>
      <c r="AA546" s="99">
        <v>43683.916666666664</v>
      </c>
      <c r="AB546" s="99">
        <v>43684.916666666664</v>
      </c>
      <c r="AC546" s="99">
        <v>43685.916666666664</v>
      </c>
      <c r="AD546" s="99">
        <v>43686.916666666664</v>
      </c>
      <c r="AE546" s="99">
        <v>43687.916666666664</v>
      </c>
      <c r="AF546" s="99">
        <v>43688.916666666664</v>
      </c>
      <c r="AG546" s="99">
        <v>43689.916666666664</v>
      </c>
      <c r="AH546" s="99">
        <v>43690.916666666664</v>
      </c>
      <c r="AI546" s="99">
        <v>43691.916666666664</v>
      </c>
    </row>
    <row r="547" spans="1:203" x14ac:dyDescent="0.25">
      <c r="A547" s="198" t="s">
        <v>3087</v>
      </c>
      <c r="B547" s="222" t="s">
        <v>2545</v>
      </c>
      <c r="C547" s="230" t="e">
        <v>#N/A</v>
      </c>
      <c r="D547" s="199">
        <v>15</v>
      </c>
      <c r="E547" s="199" t="e">
        <v>#N/A</v>
      </c>
      <c r="F547" s="199">
        <v>9.6999999999999993</v>
      </c>
      <c r="G547" s="199" t="e">
        <v>#N/A</v>
      </c>
      <c r="H547" s="199">
        <v>14.2</v>
      </c>
      <c r="I547" s="199" t="e">
        <v>#N/A</v>
      </c>
      <c r="J547" s="199">
        <v>17.7</v>
      </c>
      <c r="K547" s="199" t="e">
        <v>#N/A</v>
      </c>
      <c r="L547" s="199">
        <v>14.9</v>
      </c>
      <c r="M547" s="199" t="e">
        <v>#N/A</v>
      </c>
      <c r="N547" s="199">
        <v>12.3</v>
      </c>
      <c r="O547" s="199" t="e">
        <v>#N/A</v>
      </c>
      <c r="P547" s="199">
        <v>17.399999999999999</v>
      </c>
      <c r="Q547" s="199" t="e">
        <v>#N/A</v>
      </c>
      <c r="R547" s="199">
        <v>13</v>
      </c>
      <c r="S547" s="199" t="e">
        <v>#N/A</v>
      </c>
      <c r="T547" s="199">
        <v>15.5</v>
      </c>
      <c r="U547" s="199" t="e">
        <v>#N/A</v>
      </c>
      <c r="V547" s="104">
        <v>16</v>
      </c>
      <c r="X547" s="198" t="s">
        <v>3080</v>
      </c>
      <c r="Y547" s="100" t="s">
        <v>2545</v>
      </c>
      <c r="Z547" s="120">
        <v>15</v>
      </c>
      <c r="AA547" s="120">
        <v>13.4</v>
      </c>
      <c r="AB547" s="120">
        <v>14.2</v>
      </c>
      <c r="AC547" s="120">
        <v>17.7</v>
      </c>
      <c r="AD547" s="120">
        <v>14.9</v>
      </c>
      <c r="AE547" s="120">
        <v>14.8</v>
      </c>
      <c r="AF547" s="120">
        <v>17.399999999999999</v>
      </c>
      <c r="AG547" s="120">
        <v>15.7</v>
      </c>
      <c r="AH547" s="120">
        <v>15.5</v>
      </c>
      <c r="AI547" s="120">
        <v>16</v>
      </c>
    </row>
    <row r="548" spans="1:203" x14ac:dyDescent="0.25">
      <c r="A548" s="198" t="s">
        <v>3088</v>
      </c>
      <c r="B548" s="223" t="s">
        <v>2546</v>
      </c>
      <c r="C548" s="103">
        <v>12.1</v>
      </c>
      <c r="D548" s="200" t="e">
        <v>#N/A</v>
      </c>
      <c r="E548" s="200">
        <v>8.4</v>
      </c>
      <c r="F548" s="200" t="e">
        <v>#N/A</v>
      </c>
      <c r="G548" s="200">
        <v>7.8</v>
      </c>
      <c r="H548" s="200" t="e">
        <v>#N/A</v>
      </c>
      <c r="I548" s="200">
        <v>7.7</v>
      </c>
      <c r="J548" s="200" t="e">
        <v>#N/A</v>
      </c>
      <c r="K548" s="200">
        <v>7.4</v>
      </c>
      <c r="L548" s="200" t="e">
        <v>#N/A</v>
      </c>
      <c r="M548" s="200">
        <v>12.9</v>
      </c>
      <c r="N548" s="200" t="e">
        <v>#N/A</v>
      </c>
      <c r="O548" s="200">
        <v>6.1</v>
      </c>
      <c r="P548" s="200" t="e">
        <v>#N/A</v>
      </c>
      <c r="Q548" s="200">
        <v>8.4</v>
      </c>
      <c r="R548" s="200" t="e">
        <v>#N/A</v>
      </c>
      <c r="S548" s="200">
        <v>12.4</v>
      </c>
      <c r="T548" s="200" t="e">
        <v>#N/A</v>
      </c>
      <c r="U548" s="200">
        <v>5.7</v>
      </c>
      <c r="V548" s="216" t="e">
        <v>#N/A</v>
      </c>
      <c r="X548" s="198" t="s">
        <v>3082</v>
      </c>
      <c r="Y548" s="101" t="s">
        <v>2546</v>
      </c>
      <c r="Z548" s="97">
        <v>12.1</v>
      </c>
      <c r="AA548" s="97">
        <v>8.4</v>
      </c>
      <c r="AB548" s="97">
        <v>7.8</v>
      </c>
      <c r="AC548" s="97">
        <v>7.7</v>
      </c>
      <c r="AD548" s="97">
        <v>7.4</v>
      </c>
      <c r="AE548" s="97">
        <v>10.199999999999999</v>
      </c>
      <c r="AF548" s="97">
        <v>6.1</v>
      </c>
      <c r="AG548" s="97">
        <v>8.4</v>
      </c>
      <c r="AH548" s="97">
        <v>12.4</v>
      </c>
      <c r="AI548" s="97">
        <v>5.7</v>
      </c>
    </row>
    <row r="549" spans="1:203" x14ac:dyDescent="0.25">
      <c r="A549" s="198" t="s">
        <v>3090</v>
      </c>
      <c r="B549" s="224" t="s">
        <v>2547</v>
      </c>
      <c r="C549" s="108" t="e">
        <v>#N/A</v>
      </c>
      <c r="D549" s="201">
        <v>17.8</v>
      </c>
      <c r="E549" s="201" t="e">
        <v>#N/A</v>
      </c>
      <c r="F549" s="201">
        <v>13.7</v>
      </c>
      <c r="G549" s="201" t="e">
        <v>#N/A</v>
      </c>
      <c r="H549" s="201">
        <v>21.2</v>
      </c>
      <c r="I549" s="201" t="e">
        <v>#N/A</v>
      </c>
      <c r="J549" s="201">
        <v>23.7</v>
      </c>
      <c r="K549" s="201" t="e">
        <v>#N/A</v>
      </c>
      <c r="L549" s="201">
        <v>21.9</v>
      </c>
      <c r="M549" s="201" t="e">
        <v>#N/A</v>
      </c>
      <c r="N549" s="201">
        <v>16.3</v>
      </c>
      <c r="O549" s="201" t="e">
        <v>#N/A</v>
      </c>
      <c r="P549" s="201">
        <v>31.4</v>
      </c>
      <c r="Q549" s="201" t="e">
        <v>#N/A</v>
      </c>
      <c r="R549" s="201">
        <v>17</v>
      </c>
      <c r="S549" s="201" t="e">
        <v>#N/A</v>
      </c>
      <c r="T549" s="201">
        <v>21.3</v>
      </c>
      <c r="U549" s="201" t="e">
        <v>#N/A</v>
      </c>
      <c r="V549" s="217">
        <v>23</v>
      </c>
      <c r="X549" s="198" t="s">
        <v>3084</v>
      </c>
      <c r="Y549" s="102" t="s">
        <v>2547</v>
      </c>
      <c r="Z549" s="120">
        <v>17.8</v>
      </c>
      <c r="AA549" s="120">
        <v>13.7</v>
      </c>
      <c r="AB549" s="120">
        <v>21.2</v>
      </c>
      <c r="AC549" s="120">
        <v>23.7</v>
      </c>
      <c r="AD549" s="120">
        <v>21.9</v>
      </c>
      <c r="AE549" s="120">
        <v>16.3</v>
      </c>
      <c r="AF549" s="120">
        <v>31.4</v>
      </c>
      <c r="AG549" s="120">
        <v>17</v>
      </c>
      <c r="AH549" s="120">
        <v>21.3</v>
      </c>
      <c r="AI549" s="120">
        <v>23</v>
      </c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390"/>
    </row>
    <row r="550" spans="1:203" x14ac:dyDescent="0.25">
      <c r="A550" s="198" t="s">
        <v>3092</v>
      </c>
      <c r="B550" s="212" t="s">
        <v>2548</v>
      </c>
      <c r="C550" s="231">
        <v>10</v>
      </c>
      <c r="D550" s="123">
        <v>18</v>
      </c>
      <c r="E550" s="123">
        <v>13</v>
      </c>
      <c r="F550" s="123">
        <v>13</v>
      </c>
      <c r="G550" s="123">
        <v>12</v>
      </c>
      <c r="H550" s="123">
        <v>11</v>
      </c>
      <c r="I550" s="123">
        <v>8</v>
      </c>
      <c r="J550" s="123">
        <v>12</v>
      </c>
      <c r="K550" s="123">
        <v>7</v>
      </c>
      <c r="L550" s="123">
        <v>9</v>
      </c>
      <c r="M550" s="123">
        <v>9</v>
      </c>
      <c r="N550" s="123">
        <v>11</v>
      </c>
      <c r="O550" s="123">
        <v>9</v>
      </c>
      <c r="P550" s="123">
        <v>7</v>
      </c>
      <c r="Q550" s="123">
        <v>9</v>
      </c>
      <c r="R550" s="123">
        <v>8</v>
      </c>
      <c r="S550" s="123">
        <v>7</v>
      </c>
      <c r="T550" s="123">
        <v>7</v>
      </c>
      <c r="U550" s="123">
        <v>4</v>
      </c>
      <c r="V550" s="218">
        <v>13</v>
      </c>
      <c r="X550" s="198" t="s">
        <v>3093</v>
      </c>
      <c r="Y550" s="119" t="s">
        <v>2548</v>
      </c>
      <c r="Z550" s="196">
        <v>18</v>
      </c>
      <c r="AA550" s="196">
        <v>18</v>
      </c>
      <c r="AB550" s="196">
        <v>13</v>
      </c>
      <c r="AC550" s="196">
        <v>12</v>
      </c>
      <c r="AD550" s="196">
        <v>12</v>
      </c>
      <c r="AE550" s="196">
        <v>11</v>
      </c>
      <c r="AF550" s="196">
        <v>11</v>
      </c>
      <c r="AG550" s="196">
        <v>9</v>
      </c>
      <c r="AH550" s="196">
        <v>7</v>
      </c>
      <c r="AI550" s="196">
        <v>13</v>
      </c>
    </row>
    <row r="551" spans="1:203" x14ac:dyDescent="0.25">
      <c r="A551" s="198" t="s">
        <v>3095</v>
      </c>
      <c r="B551" s="225" t="s">
        <v>2549</v>
      </c>
      <c r="C551" s="232" t="s">
        <v>2618</v>
      </c>
      <c r="D551" s="210">
        <v>18</v>
      </c>
      <c r="E551" s="210" t="s">
        <v>2618</v>
      </c>
      <c r="F551" s="210" t="s">
        <v>2618</v>
      </c>
      <c r="G551" s="210" t="s">
        <v>2618</v>
      </c>
      <c r="H551" s="210" t="s">
        <v>2618</v>
      </c>
      <c r="I551" s="210" t="s">
        <v>2618</v>
      </c>
      <c r="J551" s="210" t="s">
        <v>2618</v>
      </c>
      <c r="K551" s="210" t="s">
        <v>2618</v>
      </c>
      <c r="L551" s="210" t="s">
        <v>2618</v>
      </c>
      <c r="M551" s="210" t="s">
        <v>2618</v>
      </c>
      <c r="N551" s="210" t="s">
        <v>2618</v>
      </c>
      <c r="O551" s="210" t="s">
        <v>2618</v>
      </c>
      <c r="P551" s="210" t="s">
        <v>2618</v>
      </c>
      <c r="Q551" s="210" t="s">
        <v>2618</v>
      </c>
      <c r="R551" s="210" t="s">
        <v>2618</v>
      </c>
      <c r="S551" s="210" t="s">
        <v>2618</v>
      </c>
      <c r="T551" s="210" t="s">
        <v>2618</v>
      </c>
      <c r="U551" s="210" t="s">
        <v>2618</v>
      </c>
      <c r="V551" s="211" t="s">
        <v>2618</v>
      </c>
      <c r="X551" s="198" t="s">
        <v>3089</v>
      </c>
      <c r="Y551" s="98" t="s">
        <v>772</v>
      </c>
      <c r="Z551" s="121">
        <v>0</v>
      </c>
      <c r="AA551" s="121">
        <v>0</v>
      </c>
      <c r="AB551" s="121">
        <v>0</v>
      </c>
      <c r="AC551" s="121">
        <v>0</v>
      </c>
      <c r="AD551" s="121">
        <v>0</v>
      </c>
      <c r="AE551" s="121">
        <v>0</v>
      </c>
      <c r="AF551" s="121">
        <v>0</v>
      </c>
      <c r="AG551" s="121">
        <v>0</v>
      </c>
      <c r="AH551" s="121">
        <v>0</v>
      </c>
      <c r="AI551" s="121">
        <v>0</v>
      </c>
    </row>
    <row r="552" spans="1:203" ht="15" x14ac:dyDescent="0.25">
      <c r="A552" s="198" t="s">
        <v>3097</v>
      </c>
      <c r="B552" s="226" t="s">
        <v>769</v>
      </c>
      <c r="C552" s="233" t="s">
        <v>2631</v>
      </c>
      <c r="D552" s="202" t="s">
        <v>773</v>
      </c>
      <c r="E552" s="202" t="s">
        <v>2632</v>
      </c>
      <c r="F552" s="202" t="s">
        <v>2632</v>
      </c>
      <c r="G552" s="202" t="s">
        <v>2618</v>
      </c>
      <c r="H552" s="202" t="s">
        <v>2631</v>
      </c>
      <c r="I552" s="202" t="s">
        <v>2618</v>
      </c>
      <c r="J552" s="202" t="s">
        <v>2632</v>
      </c>
      <c r="K552" s="202" t="s">
        <v>2618</v>
      </c>
      <c r="L552" s="202" t="s">
        <v>2631</v>
      </c>
      <c r="M552" s="202" t="s">
        <v>2631</v>
      </c>
      <c r="N552" s="202" t="s">
        <v>2631</v>
      </c>
      <c r="O552" s="202" t="s">
        <v>2618</v>
      </c>
      <c r="P552" s="202" t="s">
        <v>2618</v>
      </c>
      <c r="Q552" s="202" t="s">
        <v>2618</v>
      </c>
      <c r="R552" s="202" t="s">
        <v>2632</v>
      </c>
      <c r="S552" s="202" t="s">
        <v>2631</v>
      </c>
      <c r="T552" s="202" t="s">
        <v>2631</v>
      </c>
      <c r="U552" s="202" t="s">
        <v>2618</v>
      </c>
      <c r="V552" s="203" t="s">
        <v>2632</v>
      </c>
      <c r="X552" s="198" t="s">
        <v>3091</v>
      </c>
      <c r="Y552" s="107" t="s">
        <v>769</v>
      </c>
      <c r="Z552" s="195" t="s">
        <v>773</v>
      </c>
      <c r="AA552" s="195" t="s">
        <v>773</v>
      </c>
      <c r="AB552" s="195" t="s">
        <v>2631</v>
      </c>
      <c r="AC552" s="195" t="s">
        <v>2632</v>
      </c>
      <c r="AD552" s="195" t="s">
        <v>2631</v>
      </c>
      <c r="AE552" s="195" t="s">
        <v>2632</v>
      </c>
      <c r="AF552" s="195" t="s">
        <v>2618</v>
      </c>
      <c r="AG552" s="195" t="s">
        <v>2632</v>
      </c>
      <c r="AH552" s="195" t="s">
        <v>2631</v>
      </c>
      <c r="AI552" s="195" t="s">
        <v>2632</v>
      </c>
    </row>
    <row r="553" spans="1:203" x14ac:dyDescent="0.25">
      <c r="A553" s="198" t="s">
        <v>3098</v>
      </c>
      <c r="B553" s="226" t="s">
        <v>2551</v>
      </c>
      <c r="C553" s="234">
        <v>2</v>
      </c>
      <c r="D553" s="204">
        <v>20</v>
      </c>
      <c r="E553" s="204">
        <v>10</v>
      </c>
      <c r="F553" s="204">
        <v>5</v>
      </c>
      <c r="G553" s="204">
        <v>0</v>
      </c>
      <c r="H553" s="204">
        <v>2</v>
      </c>
      <c r="I553" s="204">
        <v>0</v>
      </c>
      <c r="J553" s="204">
        <v>5</v>
      </c>
      <c r="K553" s="204">
        <v>0</v>
      </c>
      <c r="L553" s="204">
        <v>1</v>
      </c>
      <c r="M553" s="204">
        <v>1</v>
      </c>
      <c r="N553" s="204">
        <v>2</v>
      </c>
      <c r="O553" s="204">
        <v>0</v>
      </c>
      <c r="P553" s="204">
        <v>0</v>
      </c>
      <c r="Q553" s="204">
        <v>0</v>
      </c>
      <c r="R553" s="204">
        <v>5</v>
      </c>
      <c r="S553" s="204">
        <v>1</v>
      </c>
      <c r="T553" s="204">
        <v>1</v>
      </c>
      <c r="U553" s="204">
        <v>0</v>
      </c>
      <c r="V553" s="205">
        <v>3</v>
      </c>
      <c r="X553" s="198" t="s">
        <v>3094</v>
      </c>
      <c r="Y553" s="91" t="s">
        <v>2551</v>
      </c>
      <c r="Z553" s="109">
        <v>20</v>
      </c>
      <c r="AA553" s="109">
        <v>20</v>
      </c>
      <c r="AB553" s="109">
        <v>2</v>
      </c>
      <c r="AC553" s="109">
        <v>5</v>
      </c>
      <c r="AD553" s="109">
        <v>1</v>
      </c>
      <c r="AE553" s="109">
        <v>3</v>
      </c>
      <c r="AF553" s="109">
        <v>0</v>
      </c>
      <c r="AG553" s="109">
        <v>5</v>
      </c>
      <c r="AH553" s="109">
        <v>2</v>
      </c>
      <c r="AI553" s="109">
        <v>3</v>
      </c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</row>
    <row r="554" spans="1:203" x14ac:dyDescent="0.25">
      <c r="A554" s="198" t="s">
        <v>3099</v>
      </c>
      <c r="B554" s="227" t="s">
        <v>884</v>
      </c>
      <c r="C554" s="235">
        <v>1000.4000000000001</v>
      </c>
      <c r="D554" s="206">
        <v>992.5</v>
      </c>
      <c r="E554" s="206">
        <v>989.2</v>
      </c>
      <c r="F554" s="206">
        <v>998.55</v>
      </c>
      <c r="G554" s="206">
        <v>1002.6</v>
      </c>
      <c r="H554" s="206">
        <v>1006.7</v>
      </c>
      <c r="I554" s="206">
        <v>1009.1</v>
      </c>
      <c r="J554" s="206">
        <v>1003.25</v>
      </c>
      <c r="K554" s="206">
        <v>1005.3499999999999</v>
      </c>
      <c r="L554" s="206">
        <v>1001.45</v>
      </c>
      <c r="M554" s="206">
        <v>998.95</v>
      </c>
      <c r="N554" s="206">
        <v>1004.2</v>
      </c>
      <c r="O554" s="206">
        <v>1009.55</v>
      </c>
      <c r="P554" s="206">
        <v>1011.05</v>
      </c>
      <c r="Q554" s="206">
        <v>1009</v>
      </c>
      <c r="R554" s="206">
        <v>1004.8</v>
      </c>
      <c r="S554" s="206">
        <v>1004.95</v>
      </c>
      <c r="T554" s="206">
        <v>1011.5</v>
      </c>
      <c r="U554" s="206">
        <v>1013.6500000000001</v>
      </c>
      <c r="V554" s="207">
        <v>1008.35</v>
      </c>
      <c r="X554" s="198" t="s">
        <v>3096</v>
      </c>
      <c r="Y554" s="238" t="s">
        <v>705</v>
      </c>
      <c r="Z554" s="127">
        <v>0</v>
      </c>
      <c r="AA554" s="127">
        <v>0</v>
      </c>
      <c r="AB554" s="127">
        <v>0</v>
      </c>
      <c r="AC554" s="127">
        <v>0</v>
      </c>
      <c r="AD554" s="127">
        <v>0</v>
      </c>
      <c r="AE554" s="127">
        <v>0</v>
      </c>
      <c r="AF554" s="127">
        <v>0</v>
      </c>
      <c r="AG554" s="127">
        <v>0</v>
      </c>
      <c r="AH554" s="127">
        <v>0</v>
      </c>
      <c r="AI554" s="127">
        <v>0</v>
      </c>
    </row>
    <row r="555" spans="1:203" x14ac:dyDescent="0.25">
      <c r="A555" s="198" t="s">
        <v>3100</v>
      </c>
      <c r="B555" s="228" t="s">
        <v>770</v>
      </c>
      <c r="C555" s="236" t="s">
        <v>2770</v>
      </c>
      <c r="D555" s="208" t="s">
        <v>1120</v>
      </c>
      <c r="E555" s="208" t="s">
        <v>13</v>
      </c>
      <c r="F555" s="208" t="s">
        <v>2759</v>
      </c>
      <c r="G555" s="208" t="s">
        <v>13</v>
      </c>
      <c r="H555" s="208" t="s">
        <v>58</v>
      </c>
      <c r="I555" s="208" t="s">
        <v>2964</v>
      </c>
      <c r="J555" s="208" t="s">
        <v>1110</v>
      </c>
      <c r="K555" s="208" t="s">
        <v>2762</v>
      </c>
      <c r="L555" s="208" t="s">
        <v>2656</v>
      </c>
      <c r="M555" s="208" t="s">
        <v>2763</v>
      </c>
      <c r="N555" s="208" t="s">
        <v>2767</v>
      </c>
      <c r="O555" s="208" t="s">
        <v>2767</v>
      </c>
      <c r="P555" s="208" t="s">
        <v>2964</v>
      </c>
      <c r="Q555" s="208" t="s">
        <v>2964</v>
      </c>
      <c r="R555" s="208" t="s">
        <v>2772</v>
      </c>
      <c r="S555" s="208" t="s">
        <v>2768</v>
      </c>
      <c r="T555" s="208" t="s">
        <v>2767</v>
      </c>
      <c r="U555" s="208" t="s">
        <v>2653</v>
      </c>
      <c r="V555" s="209" t="s">
        <v>2940</v>
      </c>
      <c r="X555" s="369" t="s">
        <v>1012</v>
      </c>
      <c r="Y555" s="370" t="s">
        <v>772</v>
      </c>
      <c r="Z555" s="371">
        <v>0</v>
      </c>
      <c r="AA555" s="372">
        <v>0</v>
      </c>
      <c r="AB555" s="372">
        <v>0</v>
      </c>
      <c r="AC555" s="372">
        <v>0</v>
      </c>
      <c r="AD555" s="372">
        <v>0</v>
      </c>
      <c r="AE555" s="372">
        <v>0</v>
      </c>
      <c r="AF555" s="372">
        <v>0</v>
      </c>
      <c r="AG555" s="372">
        <v>0</v>
      </c>
      <c r="AH555" s="372">
        <v>0</v>
      </c>
      <c r="AI555" s="373">
        <v>0</v>
      </c>
    </row>
    <row r="556" spans="1:203" x14ac:dyDescent="0.25">
      <c r="A556" s="198" t="s">
        <v>3101</v>
      </c>
      <c r="B556" s="229" t="s">
        <v>705</v>
      </c>
      <c r="C556" s="237">
        <v>0</v>
      </c>
      <c r="D556" s="213">
        <v>0</v>
      </c>
      <c r="E556" s="213">
        <v>0</v>
      </c>
      <c r="F556" s="213">
        <v>0</v>
      </c>
      <c r="G556" s="213">
        <v>0</v>
      </c>
      <c r="H556" s="213">
        <v>0</v>
      </c>
      <c r="I556" s="213">
        <v>0</v>
      </c>
      <c r="J556" s="213">
        <v>0</v>
      </c>
      <c r="K556" s="213">
        <v>0</v>
      </c>
      <c r="L556" s="213">
        <v>0</v>
      </c>
      <c r="M556" s="213">
        <v>0</v>
      </c>
      <c r="N556" s="213">
        <v>0</v>
      </c>
      <c r="O556" s="213">
        <v>0</v>
      </c>
      <c r="P556" s="213">
        <v>0</v>
      </c>
      <c r="Q556" s="213">
        <v>0</v>
      </c>
      <c r="R556" s="213">
        <v>0</v>
      </c>
      <c r="S556" s="213">
        <v>0</v>
      </c>
      <c r="T556" s="213">
        <v>0</v>
      </c>
      <c r="U556" s="213">
        <v>0</v>
      </c>
      <c r="V556" s="214">
        <v>0</v>
      </c>
      <c r="X556" s="369" t="s">
        <v>2211</v>
      </c>
      <c r="Y556" s="374" t="s">
        <v>1173</v>
      </c>
      <c r="Z556" s="375">
        <v>0</v>
      </c>
      <c r="AA556" s="376">
        <v>0</v>
      </c>
      <c r="AB556" s="376">
        <v>0</v>
      </c>
      <c r="AC556" s="376">
        <v>0</v>
      </c>
      <c r="AD556" s="376">
        <v>0</v>
      </c>
      <c r="AE556" s="376">
        <v>0</v>
      </c>
      <c r="AF556" s="376">
        <v>0</v>
      </c>
      <c r="AG556" s="376">
        <v>0</v>
      </c>
      <c r="AH556" s="376">
        <v>0</v>
      </c>
      <c r="AI556" s="377">
        <v>0</v>
      </c>
    </row>
    <row r="557" spans="1:203" x14ac:dyDescent="0.25">
      <c r="A557" s="198" t="s">
        <v>1012</v>
      </c>
      <c r="B557" s="229" t="s">
        <v>772</v>
      </c>
      <c r="C557" s="237">
        <v>0</v>
      </c>
      <c r="D557" s="213">
        <v>0</v>
      </c>
      <c r="E557" s="213">
        <v>0</v>
      </c>
      <c r="F557" s="213">
        <v>0</v>
      </c>
      <c r="G557" s="213">
        <v>0</v>
      </c>
      <c r="H557" s="213">
        <v>0</v>
      </c>
      <c r="I557" s="213">
        <v>0</v>
      </c>
      <c r="J557" s="213">
        <v>0</v>
      </c>
      <c r="K557" s="213">
        <v>0</v>
      </c>
      <c r="L557" s="213">
        <v>0</v>
      </c>
      <c r="M557" s="213">
        <v>0</v>
      </c>
      <c r="N557" s="213">
        <v>0</v>
      </c>
      <c r="O557" s="213">
        <v>0</v>
      </c>
      <c r="P557" s="213">
        <v>0</v>
      </c>
      <c r="Q557" s="213">
        <v>0</v>
      </c>
      <c r="R557" s="213">
        <v>0</v>
      </c>
      <c r="S557" s="213">
        <v>0</v>
      </c>
      <c r="T557" s="213">
        <v>0</v>
      </c>
      <c r="U557" s="213">
        <v>0</v>
      </c>
      <c r="V557" s="214">
        <v>0</v>
      </c>
      <c r="X557" s="369" t="s">
        <v>2212</v>
      </c>
      <c r="Y557" s="374" t="s">
        <v>1175</v>
      </c>
      <c r="Z557" s="375">
        <v>0</v>
      </c>
      <c r="AA557" s="376">
        <v>0</v>
      </c>
      <c r="AB557" s="376">
        <v>0</v>
      </c>
      <c r="AC557" s="376">
        <v>0</v>
      </c>
      <c r="AD557" s="376">
        <v>0</v>
      </c>
      <c r="AE557" s="376">
        <v>0</v>
      </c>
      <c r="AF557" s="376">
        <v>0</v>
      </c>
      <c r="AG557" s="376">
        <v>0</v>
      </c>
      <c r="AH557" s="376">
        <v>0</v>
      </c>
      <c r="AI557" s="377">
        <v>0</v>
      </c>
    </row>
    <row r="558" spans="1:203" x14ac:dyDescent="0.25">
      <c r="A558" s="198" t="s">
        <v>2211</v>
      </c>
      <c r="B558" s="229" t="s">
        <v>1173</v>
      </c>
      <c r="C558" s="237">
        <v>0</v>
      </c>
      <c r="D558" s="213">
        <v>0</v>
      </c>
      <c r="E558" s="213">
        <v>0</v>
      </c>
      <c r="F558" s="213">
        <v>0</v>
      </c>
      <c r="G558" s="213">
        <v>0</v>
      </c>
      <c r="H558" s="213">
        <v>0</v>
      </c>
      <c r="I558" s="213">
        <v>0</v>
      </c>
      <c r="J558" s="213">
        <v>0</v>
      </c>
      <c r="K558" s="213">
        <v>0</v>
      </c>
      <c r="L558" s="213">
        <v>0</v>
      </c>
      <c r="M558" s="213">
        <v>0</v>
      </c>
      <c r="N558" s="213">
        <v>0</v>
      </c>
      <c r="O558" s="213">
        <v>0</v>
      </c>
      <c r="P558" s="213">
        <v>0</v>
      </c>
      <c r="Q558" s="213">
        <v>0</v>
      </c>
      <c r="R558" s="213">
        <v>0</v>
      </c>
      <c r="S558" s="213">
        <v>0</v>
      </c>
      <c r="T558" s="213">
        <v>0</v>
      </c>
      <c r="U558" s="213">
        <v>0</v>
      </c>
      <c r="V558" s="214">
        <v>0</v>
      </c>
      <c r="X558" s="369" t="s">
        <v>2213</v>
      </c>
      <c r="Y558" s="379" t="s">
        <v>1177</v>
      </c>
      <c r="Z558" s="380">
        <v>0</v>
      </c>
      <c r="AA558" s="381">
        <v>0</v>
      </c>
      <c r="AB558" s="381">
        <v>0</v>
      </c>
      <c r="AC558" s="381">
        <v>0</v>
      </c>
      <c r="AD558" s="381">
        <v>0</v>
      </c>
      <c r="AE558" s="381">
        <v>0</v>
      </c>
      <c r="AF558" s="381">
        <v>0</v>
      </c>
      <c r="AG558" s="381">
        <v>0</v>
      </c>
      <c r="AH558" s="381">
        <v>0</v>
      </c>
      <c r="AI558" s="382">
        <v>0</v>
      </c>
    </row>
    <row r="559" spans="1:203" x14ac:dyDescent="0.25">
      <c r="A559" s="198" t="s">
        <v>2212</v>
      </c>
      <c r="B559" s="378" t="s">
        <v>1175</v>
      </c>
      <c r="C559" s="235">
        <v>0</v>
      </c>
      <c r="D559" s="206">
        <v>0</v>
      </c>
      <c r="E559" s="206">
        <v>0</v>
      </c>
      <c r="F559" s="206">
        <v>0</v>
      </c>
      <c r="G559" s="206">
        <v>0</v>
      </c>
      <c r="H559" s="206">
        <v>0</v>
      </c>
      <c r="I559" s="206">
        <v>0</v>
      </c>
      <c r="J559" s="206">
        <v>0</v>
      </c>
      <c r="K559" s="206">
        <v>0</v>
      </c>
      <c r="L559" s="206">
        <v>0</v>
      </c>
      <c r="M559" s="206">
        <v>0</v>
      </c>
      <c r="N559" s="206">
        <v>0</v>
      </c>
      <c r="O559" s="206">
        <v>0</v>
      </c>
      <c r="P559" s="206">
        <v>0</v>
      </c>
      <c r="Q559" s="206">
        <v>0</v>
      </c>
      <c r="R559" s="206">
        <v>0</v>
      </c>
      <c r="S559" s="206">
        <v>0</v>
      </c>
      <c r="T559" s="206">
        <v>0</v>
      </c>
      <c r="U559" s="206">
        <v>0</v>
      </c>
      <c r="V559" s="207">
        <v>0</v>
      </c>
    </row>
    <row r="560" spans="1:203" x14ac:dyDescent="0.25">
      <c r="A560" s="198" t="s">
        <v>2213</v>
      </c>
      <c r="B560" s="383" t="s">
        <v>1177</v>
      </c>
      <c r="C560" s="237">
        <v>0</v>
      </c>
      <c r="D560" s="213">
        <v>0</v>
      </c>
      <c r="E560" s="213">
        <v>0</v>
      </c>
      <c r="F560" s="213">
        <v>0</v>
      </c>
      <c r="G560" s="213">
        <v>0</v>
      </c>
      <c r="H560" s="213">
        <v>0</v>
      </c>
      <c r="I560" s="213">
        <v>0</v>
      </c>
      <c r="J560" s="213">
        <v>0</v>
      </c>
      <c r="K560" s="213">
        <v>0</v>
      </c>
      <c r="L560" s="213">
        <v>0</v>
      </c>
      <c r="M560" s="213">
        <v>0</v>
      </c>
      <c r="N560" s="213">
        <v>0</v>
      </c>
      <c r="O560" s="213">
        <v>0</v>
      </c>
      <c r="P560" s="213">
        <v>0</v>
      </c>
      <c r="Q560" s="213">
        <v>0</v>
      </c>
      <c r="R560" s="213">
        <v>0</v>
      </c>
      <c r="S560" s="213">
        <v>0</v>
      </c>
      <c r="T560" s="213">
        <v>0</v>
      </c>
      <c r="U560" s="213">
        <v>0</v>
      </c>
      <c r="V560" s="214">
        <v>0</v>
      </c>
      <c r="AM560" s="554"/>
      <c r="AN560" s="552"/>
      <c r="AO560" s="552"/>
      <c r="AP560" s="552"/>
      <c r="AQ560" s="552"/>
      <c r="AR560" s="552"/>
      <c r="AS560" s="552"/>
      <c r="AT560" s="552"/>
      <c r="AU560" s="552"/>
      <c r="AV560" s="552"/>
      <c r="AW560" s="552"/>
      <c r="AX560" s="552"/>
      <c r="AY560" s="552"/>
      <c r="AZ560" s="552"/>
      <c r="BA560" s="552"/>
      <c r="BB560" s="552"/>
      <c r="BC560" s="552"/>
      <c r="BD560" s="552"/>
      <c r="BE560" s="552"/>
      <c r="BF560" s="552"/>
      <c r="BG560" s="552"/>
      <c r="BH560" s="552"/>
      <c r="BI560" s="552"/>
      <c r="BJ560" s="552"/>
      <c r="BK560" s="552"/>
      <c r="BL560" s="552"/>
      <c r="BM560" s="552"/>
      <c r="BN560" s="552"/>
      <c r="BO560" s="552"/>
      <c r="BP560" s="552"/>
      <c r="BQ560" s="552"/>
      <c r="BR560" s="552"/>
      <c r="BS560" s="552"/>
      <c r="BT560" s="552"/>
      <c r="BU560" s="552"/>
      <c r="BV560" s="552"/>
      <c r="BW560" s="552"/>
      <c r="BX560" s="552"/>
      <c r="BY560" s="552"/>
      <c r="BZ560" s="552"/>
      <c r="CA560" s="552"/>
      <c r="CB560" s="552"/>
      <c r="CC560" s="552"/>
      <c r="CD560" s="552"/>
      <c r="CE560" s="552"/>
      <c r="CF560" s="552"/>
      <c r="CG560" s="552"/>
      <c r="CH560" s="552"/>
      <c r="CI560" s="552"/>
      <c r="CJ560" s="552"/>
      <c r="CK560" s="552"/>
      <c r="CL560" s="552"/>
      <c r="CM560" s="552"/>
      <c r="CN560" s="552"/>
      <c r="CO560" s="552"/>
      <c r="CP560" s="552"/>
      <c r="CQ560" s="552"/>
      <c r="CR560" s="552"/>
      <c r="CS560" s="552"/>
      <c r="CT560" s="552"/>
      <c r="CU560" s="552"/>
      <c r="CV560" s="552"/>
      <c r="CW560" s="552"/>
      <c r="CX560" s="552"/>
      <c r="CY560" s="552"/>
      <c r="CZ560" s="552"/>
      <c r="DA560" s="552"/>
      <c r="DB560" s="552"/>
      <c r="DC560" s="552"/>
      <c r="DD560" s="552"/>
      <c r="DE560" s="552"/>
      <c r="DF560" s="552"/>
      <c r="DG560" s="552"/>
      <c r="DH560" s="552"/>
      <c r="DI560" s="552"/>
      <c r="DJ560" s="552"/>
      <c r="DK560" s="552"/>
      <c r="DL560" s="552"/>
      <c r="DM560" s="552"/>
      <c r="DN560" s="552"/>
      <c r="DO560" s="552"/>
      <c r="DP560" s="552"/>
      <c r="DQ560" s="552"/>
      <c r="DR560" s="552"/>
      <c r="DS560" s="552"/>
      <c r="DT560" s="552"/>
      <c r="DU560" s="552"/>
      <c r="DV560" s="552"/>
      <c r="DW560" s="552"/>
      <c r="DX560" s="552"/>
      <c r="DY560" s="552"/>
      <c r="DZ560" s="552"/>
      <c r="EA560" s="552"/>
      <c r="EB560" s="552"/>
      <c r="EC560" s="552"/>
      <c r="ED560" s="552"/>
      <c r="EE560" s="552"/>
      <c r="EF560" s="552"/>
      <c r="EG560" s="552"/>
      <c r="EH560" s="552"/>
      <c r="EI560" s="552"/>
      <c r="EJ560" s="552"/>
      <c r="EK560" s="552"/>
      <c r="EL560" s="552"/>
      <c r="EM560" s="552"/>
      <c r="EN560" s="552"/>
      <c r="EO560" s="552"/>
      <c r="EP560" s="552"/>
      <c r="EQ560" s="552"/>
      <c r="ER560" s="552"/>
      <c r="ES560" s="552"/>
      <c r="ET560" s="552"/>
      <c r="EU560" s="552"/>
      <c r="EV560" s="552"/>
      <c r="EW560" s="552"/>
      <c r="EX560" s="552"/>
      <c r="EY560" s="552"/>
      <c r="EZ560" s="552"/>
      <c r="FA560" s="552"/>
      <c r="FB560" s="552"/>
      <c r="FC560" s="552"/>
      <c r="FD560" s="552"/>
      <c r="FE560" s="552"/>
    </row>
    <row r="561" spans="1:208" x14ac:dyDescent="0.25">
      <c r="A561" t="s">
        <v>3465</v>
      </c>
      <c r="B561" t="s">
        <v>3407</v>
      </c>
      <c r="C561">
        <v>10</v>
      </c>
      <c r="D561">
        <v>10</v>
      </c>
      <c r="E561">
        <v>10</v>
      </c>
      <c r="F561">
        <v>10</v>
      </c>
      <c r="G561">
        <v>10</v>
      </c>
      <c r="H561">
        <v>7</v>
      </c>
      <c r="I561">
        <v>9</v>
      </c>
      <c r="J561">
        <v>8</v>
      </c>
      <c r="K561">
        <v>10</v>
      </c>
      <c r="L561">
        <v>7</v>
      </c>
      <c r="M561">
        <v>10</v>
      </c>
      <c r="N561">
        <v>10</v>
      </c>
      <c r="O561">
        <v>6</v>
      </c>
      <c r="P561">
        <v>3</v>
      </c>
      <c r="Q561">
        <v>4</v>
      </c>
      <c r="R561">
        <v>10</v>
      </c>
      <c r="S561">
        <v>10</v>
      </c>
      <c r="T561">
        <v>8</v>
      </c>
      <c r="U561">
        <v>0</v>
      </c>
      <c r="V561">
        <v>7</v>
      </c>
      <c r="AM561" s="555"/>
      <c r="AN561" s="553"/>
      <c r="AO561" s="553"/>
      <c r="AP561" s="553"/>
      <c r="AQ561" s="553"/>
      <c r="AR561" s="553"/>
      <c r="AS561" s="553"/>
      <c r="AT561" s="553"/>
      <c r="AU561" s="553"/>
      <c r="AV561" s="553"/>
      <c r="AW561" s="553"/>
      <c r="AX561" s="553"/>
      <c r="AY561" s="553"/>
      <c r="AZ561" s="553"/>
      <c r="BA561" s="553"/>
      <c r="BB561" s="553"/>
      <c r="BC561" s="553"/>
      <c r="BD561" s="553"/>
      <c r="BE561" s="553"/>
      <c r="BF561" s="553"/>
      <c r="BG561" s="553"/>
      <c r="BH561" s="553"/>
      <c r="BI561" s="553"/>
      <c r="BJ561" s="553"/>
      <c r="BK561" s="553"/>
      <c r="BL561" s="553"/>
      <c r="BM561" s="553"/>
      <c r="BN561" s="553"/>
      <c r="BO561" s="553"/>
      <c r="BP561" s="553"/>
      <c r="BQ561" s="553"/>
      <c r="BR561" s="553"/>
      <c r="BS561" s="553"/>
      <c r="BT561" s="553"/>
      <c r="BU561" s="553"/>
      <c r="BV561" s="553"/>
      <c r="BW561" s="553"/>
      <c r="BX561" s="553"/>
      <c r="BY561" s="553"/>
      <c r="BZ561" s="553"/>
      <c r="CA561" s="553"/>
      <c r="CB561" s="553"/>
      <c r="CC561" s="553"/>
      <c r="CD561" s="553"/>
      <c r="CE561" s="553"/>
      <c r="CF561" s="553"/>
      <c r="CG561" s="553"/>
      <c r="CH561" s="553"/>
      <c r="CI561" s="553"/>
      <c r="CJ561" s="553"/>
      <c r="CK561" s="553"/>
      <c r="CL561" s="553"/>
      <c r="CM561" s="553"/>
      <c r="CN561" s="553"/>
      <c r="CO561" s="553"/>
      <c r="CP561" s="553"/>
      <c r="CQ561" s="553"/>
      <c r="CR561" s="553"/>
      <c r="CS561" s="553"/>
      <c r="CT561" s="553"/>
      <c r="CU561" s="553"/>
      <c r="CV561" s="553"/>
      <c r="CW561" s="553"/>
      <c r="CX561" s="553"/>
      <c r="CY561" s="553"/>
      <c r="CZ561" s="553"/>
      <c r="DA561" s="553"/>
      <c r="DB561" s="553"/>
      <c r="DC561" s="553"/>
      <c r="DD561" s="553"/>
      <c r="DE561" s="553"/>
      <c r="DF561" s="553"/>
      <c r="DG561" s="553"/>
      <c r="DH561" s="553"/>
      <c r="DI561" s="553"/>
      <c r="DJ561" s="553"/>
      <c r="DK561" s="553"/>
      <c r="DL561" s="553"/>
      <c r="DM561" s="553"/>
      <c r="DN561" s="553"/>
      <c r="DO561" s="553"/>
      <c r="DP561" s="553"/>
      <c r="DQ561" s="553"/>
      <c r="DR561" s="553"/>
      <c r="DS561" s="553"/>
      <c r="DT561" s="553"/>
      <c r="DU561" s="553"/>
      <c r="DV561" s="553"/>
      <c r="DW561" s="553"/>
      <c r="DX561" s="553"/>
      <c r="DY561" s="553"/>
      <c r="DZ561" s="553"/>
      <c r="EA561" s="553"/>
      <c r="EB561" s="553"/>
      <c r="EC561" s="553"/>
      <c r="ED561" s="553"/>
      <c r="EE561" s="553"/>
      <c r="EF561" s="553"/>
      <c r="EG561" s="553"/>
      <c r="EH561" s="553"/>
      <c r="EI561" s="553"/>
      <c r="EJ561" s="553"/>
      <c r="EK561" s="553"/>
      <c r="EL561" s="553"/>
      <c r="EM561" s="553"/>
      <c r="EN561" s="553"/>
      <c r="EO561" s="553"/>
      <c r="EP561" s="553"/>
      <c r="EQ561" s="553"/>
      <c r="ER561" s="553"/>
      <c r="ES561" s="553"/>
      <c r="ET561" s="553"/>
      <c r="EU561" s="553"/>
      <c r="EV561" s="553"/>
      <c r="EW561" s="553"/>
      <c r="EX561" s="553"/>
      <c r="EY561" s="553"/>
      <c r="EZ561" s="553"/>
      <c r="FA561" s="553"/>
      <c r="FB561" s="553"/>
      <c r="FC561" s="553"/>
      <c r="FD561" s="553"/>
      <c r="FE561" s="553"/>
    </row>
    <row r="562" spans="1:208" x14ac:dyDescent="0.25">
      <c r="A562" t="s">
        <v>3466</v>
      </c>
      <c r="B562" t="s">
        <v>3409</v>
      </c>
      <c r="C562">
        <v>10</v>
      </c>
      <c r="D562">
        <v>10</v>
      </c>
      <c r="E562">
        <v>10</v>
      </c>
      <c r="F562">
        <v>10</v>
      </c>
      <c r="G562">
        <v>7</v>
      </c>
      <c r="H562">
        <v>9</v>
      </c>
      <c r="I562">
        <v>5</v>
      </c>
      <c r="J562">
        <v>10</v>
      </c>
      <c r="K562">
        <v>1</v>
      </c>
      <c r="L562">
        <v>10</v>
      </c>
      <c r="M562">
        <v>10</v>
      </c>
      <c r="N562">
        <v>10</v>
      </c>
      <c r="O562">
        <v>0</v>
      </c>
      <c r="P562">
        <v>4</v>
      </c>
      <c r="Q562">
        <v>7</v>
      </c>
      <c r="R562">
        <v>10</v>
      </c>
      <c r="S562">
        <v>10</v>
      </c>
      <c r="T562">
        <v>8</v>
      </c>
      <c r="U562">
        <v>2</v>
      </c>
      <c r="V562">
        <v>10</v>
      </c>
    </row>
    <row r="563" spans="1:208" x14ac:dyDescent="0.25">
      <c r="A563" t="s">
        <v>3467</v>
      </c>
      <c r="B563" t="s">
        <v>3411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73" spans="1:208" s="390" customFormat="1" x14ac:dyDescent="0.25">
      <c r="A573" s="262"/>
      <c r="B573" s="262"/>
      <c r="C573" s="262"/>
      <c r="D573" s="262"/>
      <c r="E573" s="262"/>
      <c r="F573" s="262"/>
      <c r="G573" s="262"/>
      <c r="H573" s="262"/>
      <c r="I573" s="262"/>
      <c r="J573" s="262"/>
      <c r="K573" s="262"/>
      <c r="L573" s="262"/>
      <c r="M573" s="262"/>
      <c r="N573" s="262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  <c r="AC573" s="262"/>
      <c r="AD573" s="262"/>
      <c r="AE573" s="262"/>
      <c r="AF573" s="262"/>
      <c r="AG573" s="262"/>
      <c r="AH573" s="262"/>
      <c r="AI573" s="262"/>
      <c r="AJ573" s="262"/>
      <c r="AK573" s="262"/>
      <c r="AL573" s="389"/>
      <c r="AM573" s="6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 s="35"/>
      <c r="FJ573" s="1274"/>
      <c r="FK573" s="1274"/>
      <c r="FL573" s="1274"/>
      <c r="FN573" s="35"/>
      <c r="FO573" s="35"/>
      <c r="FP573" s="35"/>
      <c r="FQ573" s="35"/>
      <c r="FR573" s="35"/>
      <c r="FS573" s="35"/>
      <c r="FV573" s="35"/>
      <c r="FW573" s="35"/>
      <c r="FZ573" s="1279"/>
      <c r="GA573" s="1279"/>
      <c r="GB573" s="35"/>
      <c r="GC573" s="35"/>
      <c r="GD573" s="35"/>
      <c r="GE573" s="35"/>
      <c r="GF573" s="35"/>
      <c r="GG573" s="35"/>
      <c r="GH573" s="35"/>
      <c r="GI573" s="35"/>
      <c r="GJ573" s="35"/>
      <c r="GK573" s="35"/>
      <c r="GL573" s="35"/>
      <c r="GM573" s="35"/>
      <c r="GN573" s="35"/>
      <c r="GO573" s="35"/>
      <c r="GP573" s="35"/>
      <c r="GQ573" s="35"/>
      <c r="GR573" s="35"/>
      <c r="GS573" s="35"/>
      <c r="GT573" s="35"/>
      <c r="GU573" s="35"/>
      <c r="GV573" s="35"/>
      <c r="GW573" s="35"/>
      <c r="GX573" s="35"/>
      <c r="GY573" s="35"/>
      <c r="GZ573" s="35"/>
    </row>
    <row r="574" spans="1:208" x14ac:dyDescent="0.25">
      <c r="A574" s="253" t="s">
        <v>3103</v>
      </c>
      <c r="B574" s="254" t="s">
        <v>2552</v>
      </c>
      <c r="C574" s="255" t="s">
        <v>3773</v>
      </c>
      <c r="D574" s="256" t="s">
        <v>2618</v>
      </c>
      <c r="E574" s="256" t="s">
        <v>3774</v>
      </c>
      <c r="F574" s="256" t="s">
        <v>2618</v>
      </c>
      <c r="G574" s="256" t="s">
        <v>3775</v>
      </c>
      <c r="H574" s="256" t="s">
        <v>2618</v>
      </c>
      <c r="I574" s="256" t="s">
        <v>3782</v>
      </c>
      <c r="J574" s="256" t="s">
        <v>2618</v>
      </c>
      <c r="K574" s="256" t="s">
        <v>3788</v>
      </c>
      <c r="L574" s="256" t="s">
        <v>2618</v>
      </c>
      <c r="M574" s="256" t="s">
        <v>3789</v>
      </c>
      <c r="N574" s="256" t="s">
        <v>2618</v>
      </c>
      <c r="O574" s="256" t="s">
        <v>3790</v>
      </c>
      <c r="P574" s="256" t="s">
        <v>2618</v>
      </c>
      <c r="Q574" s="256" t="s">
        <v>3791</v>
      </c>
      <c r="R574" s="256" t="s">
        <v>2618</v>
      </c>
      <c r="S574" s="256" t="s">
        <v>3792</v>
      </c>
      <c r="T574" s="256" t="s">
        <v>2618</v>
      </c>
      <c r="U574" s="256" t="s">
        <v>3793</v>
      </c>
      <c r="V574" s="257" t="s">
        <v>2618</v>
      </c>
      <c r="X574" s="258"/>
      <c r="Y574" s="188" t="s">
        <v>2550</v>
      </c>
      <c r="Z574" s="259" t="s">
        <v>2619</v>
      </c>
      <c r="AA574" s="260" t="s">
        <v>2620</v>
      </c>
      <c r="AB574" s="260" t="s">
        <v>2621</v>
      </c>
      <c r="AC574" s="260" t="s">
        <v>2622</v>
      </c>
      <c r="AD574" s="260" t="s">
        <v>2623</v>
      </c>
      <c r="AE574" s="260" t="s">
        <v>2624</v>
      </c>
      <c r="AF574" s="260" t="s">
        <v>2625</v>
      </c>
      <c r="AG574" s="260" t="s">
        <v>2619</v>
      </c>
      <c r="AH574" s="260" t="s">
        <v>2620</v>
      </c>
      <c r="AI574" s="261" t="s">
        <v>2621</v>
      </c>
      <c r="FN574" s="390"/>
      <c r="FO574" s="390"/>
      <c r="FP574" s="390"/>
      <c r="FQ574" s="390"/>
      <c r="FR574" s="390"/>
      <c r="FS574" s="390"/>
      <c r="FV574" s="390"/>
      <c r="FW574" s="390"/>
      <c r="FZ574" s="1280"/>
      <c r="GA574" s="1280"/>
      <c r="GB574" s="390"/>
      <c r="GC574" s="390"/>
      <c r="GD574" s="390"/>
      <c r="GE574" s="390"/>
      <c r="GF574" s="390"/>
      <c r="GG574" s="390"/>
      <c r="GH574" s="390"/>
      <c r="GI574" s="390"/>
      <c r="GJ574" s="390"/>
      <c r="GK574" s="390"/>
      <c r="GL574" s="390"/>
      <c r="GM574" s="390"/>
      <c r="GN574" s="390"/>
      <c r="GV574" s="390"/>
      <c r="GW574" s="390"/>
      <c r="GX574" s="390"/>
      <c r="GY574" s="390"/>
      <c r="GZ574" s="390"/>
    </row>
    <row r="575" spans="1:208" x14ac:dyDescent="0.25">
      <c r="A575" s="198" t="s">
        <v>3105</v>
      </c>
      <c r="B575" s="220" t="s">
        <v>948</v>
      </c>
      <c r="C575" s="124" t="s">
        <v>2521</v>
      </c>
      <c r="D575" s="124" t="s">
        <v>2522</v>
      </c>
      <c r="E575" s="124" t="s">
        <v>2521</v>
      </c>
      <c r="F575" s="124" t="s">
        <v>2522</v>
      </c>
      <c r="G575" s="124" t="s">
        <v>2521</v>
      </c>
      <c r="H575" s="124" t="s">
        <v>2522</v>
      </c>
      <c r="I575" s="124" t="s">
        <v>2521</v>
      </c>
      <c r="J575" s="124" t="s">
        <v>2522</v>
      </c>
      <c r="K575" s="124" t="s">
        <v>2521</v>
      </c>
      <c r="L575" s="124" t="s">
        <v>2522</v>
      </c>
      <c r="M575" s="124" t="s">
        <v>2521</v>
      </c>
      <c r="N575" s="124" t="s">
        <v>2522</v>
      </c>
      <c r="O575" s="124" t="s">
        <v>2521</v>
      </c>
      <c r="P575" s="124" t="s">
        <v>2522</v>
      </c>
      <c r="Q575" s="124" t="s">
        <v>2521</v>
      </c>
      <c r="R575" s="124" t="s">
        <v>2522</v>
      </c>
      <c r="S575" s="124" t="s">
        <v>2521</v>
      </c>
      <c r="T575" s="124" t="s">
        <v>2522</v>
      </c>
      <c r="U575" s="124" t="s">
        <v>2521</v>
      </c>
      <c r="V575" s="252" t="s">
        <v>2522</v>
      </c>
      <c r="X575" s="197"/>
      <c r="Y575" s="188" t="s">
        <v>948</v>
      </c>
      <c r="Z575" s="94" t="s">
        <v>3776</v>
      </c>
      <c r="AA575" s="95" t="s">
        <v>3777</v>
      </c>
      <c r="AB575" s="95" t="s">
        <v>3778</v>
      </c>
      <c r="AC575" s="95" t="s">
        <v>3783</v>
      </c>
      <c r="AD575" s="95" t="s">
        <v>3794</v>
      </c>
      <c r="AE575" s="95" t="s">
        <v>3795</v>
      </c>
      <c r="AF575" s="95" t="s">
        <v>3796</v>
      </c>
      <c r="AG575" s="95" t="s">
        <v>3797</v>
      </c>
      <c r="AH575" s="95" t="s">
        <v>3798</v>
      </c>
      <c r="AI575" s="96" t="s">
        <v>3799</v>
      </c>
      <c r="GO575" s="390"/>
      <c r="GP575" s="390"/>
      <c r="GQ575" s="390"/>
      <c r="GR575" s="390"/>
      <c r="GS575" s="390"/>
      <c r="GT575" s="390"/>
      <c r="GU575" s="390"/>
    </row>
    <row r="576" spans="1:208" x14ac:dyDescent="0.25">
      <c r="A576" s="198" t="s">
        <v>3107</v>
      </c>
      <c r="B576" s="221" t="s">
        <v>2553</v>
      </c>
      <c r="C576" s="118">
        <v>43682.375</v>
      </c>
      <c r="D576" s="189">
        <v>43682.875</v>
      </c>
      <c r="E576" s="190">
        <v>43683.375</v>
      </c>
      <c r="F576" s="189">
        <v>43683.875</v>
      </c>
      <c r="G576" s="190">
        <v>43684.375</v>
      </c>
      <c r="H576" s="189">
        <v>43684.875</v>
      </c>
      <c r="I576" s="191">
        <v>43685.375</v>
      </c>
      <c r="J576" s="189">
        <v>43685.875</v>
      </c>
      <c r="K576" s="190">
        <v>43686.375</v>
      </c>
      <c r="L576" s="189">
        <v>43686.875</v>
      </c>
      <c r="M576" s="190">
        <v>43687.375</v>
      </c>
      <c r="N576" s="189">
        <v>43687.875</v>
      </c>
      <c r="O576" s="191">
        <v>43688.375</v>
      </c>
      <c r="P576" s="189">
        <v>43688.875</v>
      </c>
      <c r="Q576" s="190">
        <v>43689.375</v>
      </c>
      <c r="R576" s="189">
        <v>43689.875</v>
      </c>
      <c r="S576" s="190">
        <v>43690.375</v>
      </c>
      <c r="T576" s="189">
        <v>43690.875</v>
      </c>
      <c r="U576" s="190">
        <v>43691.375</v>
      </c>
      <c r="V576" s="192">
        <v>43691.875</v>
      </c>
      <c r="X576" s="198" t="s">
        <v>3102</v>
      </c>
      <c r="Y576" s="215"/>
      <c r="Z576" s="116">
        <v>43682.875</v>
      </c>
      <c r="AA576" s="99">
        <v>43683.875</v>
      </c>
      <c r="AB576" s="99">
        <v>43684.875</v>
      </c>
      <c r="AC576" s="99">
        <v>43685.875</v>
      </c>
      <c r="AD576" s="99">
        <v>43686.875</v>
      </c>
      <c r="AE576" s="99">
        <v>43687.875</v>
      </c>
      <c r="AF576" s="99">
        <v>43688.875</v>
      </c>
      <c r="AG576" s="99">
        <v>43689.875</v>
      </c>
      <c r="AH576" s="99">
        <v>43690.875</v>
      </c>
      <c r="AI576" s="99">
        <v>43691.875</v>
      </c>
    </row>
    <row r="577" spans="1:162" x14ac:dyDescent="0.25">
      <c r="A577" s="198" t="s">
        <v>3109</v>
      </c>
      <c r="B577" s="222" t="s">
        <v>2545</v>
      </c>
      <c r="C577" s="230" t="e">
        <v>#N/A</v>
      </c>
      <c r="D577" s="199">
        <v>12.8</v>
      </c>
      <c r="E577" s="199" t="e">
        <v>#N/A</v>
      </c>
      <c r="F577" s="199">
        <v>12.1</v>
      </c>
      <c r="G577" s="199" t="e">
        <v>#N/A</v>
      </c>
      <c r="H577" s="199">
        <v>21.5</v>
      </c>
      <c r="I577" s="199" t="e">
        <v>#N/A</v>
      </c>
      <c r="J577" s="199">
        <v>22.2</v>
      </c>
      <c r="K577" s="199" t="e">
        <v>#N/A</v>
      </c>
      <c r="L577" s="199">
        <v>11.9</v>
      </c>
      <c r="M577" s="199" t="e">
        <v>#N/A</v>
      </c>
      <c r="N577" s="199">
        <v>19.5</v>
      </c>
      <c r="O577" s="199" t="e">
        <v>#N/A</v>
      </c>
      <c r="P577" s="199">
        <v>14.3</v>
      </c>
      <c r="Q577" s="199" t="e">
        <v>#N/A</v>
      </c>
      <c r="R577" s="199">
        <v>21.8</v>
      </c>
      <c r="S577" s="199" t="e">
        <v>#N/A</v>
      </c>
      <c r="T577" s="199">
        <v>20</v>
      </c>
      <c r="U577" s="199" t="e">
        <v>#N/A</v>
      </c>
      <c r="V577" s="104">
        <v>17</v>
      </c>
      <c r="X577" s="198" t="s">
        <v>3104</v>
      </c>
      <c r="Y577" s="100" t="s">
        <v>2545</v>
      </c>
      <c r="Z577" s="120">
        <v>12.8</v>
      </c>
      <c r="AA577" s="120">
        <v>12.1</v>
      </c>
      <c r="AB577" s="120">
        <v>21.5</v>
      </c>
      <c r="AC577" s="120">
        <v>22.2</v>
      </c>
      <c r="AD577" s="120">
        <v>13.5</v>
      </c>
      <c r="AE577" s="120">
        <v>19.5</v>
      </c>
      <c r="AF577" s="120">
        <v>15.3</v>
      </c>
      <c r="AG577" s="120">
        <v>21.8</v>
      </c>
      <c r="AH577" s="120">
        <v>20</v>
      </c>
      <c r="AI577" s="120">
        <v>17</v>
      </c>
    </row>
    <row r="578" spans="1:162" x14ac:dyDescent="0.25">
      <c r="A578" s="198" t="s">
        <v>3110</v>
      </c>
      <c r="B578" s="223" t="s">
        <v>2546</v>
      </c>
      <c r="C578" s="103">
        <v>5.4</v>
      </c>
      <c r="D578" s="200" t="e">
        <v>#N/A</v>
      </c>
      <c r="E578" s="200">
        <v>7.9</v>
      </c>
      <c r="F578" s="200" t="e">
        <v>#N/A</v>
      </c>
      <c r="G578" s="200">
        <v>7.4</v>
      </c>
      <c r="H578" s="200" t="e">
        <v>#N/A</v>
      </c>
      <c r="I578" s="200">
        <v>13.3</v>
      </c>
      <c r="J578" s="200" t="e">
        <v>#N/A</v>
      </c>
      <c r="K578" s="200">
        <v>12.5</v>
      </c>
      <c r="L578" s="200" t="e">
        <v>#N/A</v>
      </c>
      <c r="M578" s="200">
        <v>6.9</v>
      </c>
      <c r="N578" s="200" t="e">
        <v>#N/A</v>
      </c>
      <c r="O578" s="200">
        <v>10</v>
      </c>
      <c r="P578" s="200" t="e">
        <v>#N/A</v>
      </c>
      <c r="Q578" s="200">
        <v>10.9</v>
      </c>
      <c r="R578" s="200" t="e">
        <v>#N/A</v>
      </c>
      <c r="S578" s="200">
        <v>8.5</v>
      </c>
      <c r="T578" s="200" t="e">
        <v>#N/A</v>
      </c>
      <c r="U578" s="200">
        <v>14.4</v>
      </c>
      <c r="V578" s="216" t="e">
        <v>#N/A</v>
      </c>
      <c r="X578" s="198" t="s">
        <v>3106</v>
      </c>
      <c r="Y578" s="101" t="s">
        <v>2546</v>
      </c>
      <c r="Z578" s="97">
        <v>5.4</v>
      </c>
      <c r="AA578" s="97">
        <v>7.9</v>
      </c>
      <c r="AB578" s="97">
        <v>7.4</v>
      </c>
      <c r="AC578" s="97">
        <v>13.3</v>
      </c>
      <c r="AD578" s="97">
        <v>10.8</v>
      </c>
      <c r="AE578" s="97">
        <v>6.9</v>
      </c>
      <c r="AF578" s="97">
        <v>10</v>
      </c>
      <c r="AG578" s="97">
        <v>10.9</v>
      </c>
      <c r="AH578" s="97">
        <v>8.5</v>
      </c>
      <c r="AI578" s="97">
        <v>13</v>
      </c>
    </row>
    <row r="579" spans="1:162" x14ac:dyDescent="0.25">
      <c r="A579" s="198" t="s">
        <v>3112</v>
      </c>
      <c r="B579" s="224" t="s">
        <v>2547</v>
      </c>
      <c r="C579" s="108" t="e">
        <v>#N/A</v>
      </c>
      <c r="D579" s="201">
        <v>18.8</v>
      </c>
      <c r="E579" s="201" t="e">
        <v>#N/A</v>
      </c>
      <c r="F579" s="201">
        <v>19.100000000000001</v>
      </c>
      <c r="G579" s="201" t="e">
        <v>#N/A</v>
      </c>
      <c r="H579" s="201">
        <v>36.5</v>
      </c>
      <c r="I579" s="201" t="e">
        <v>#N/A</v>
      </c>
      <c r="J579" s="201">
        <v>33.200000000000003</v>
      </c>
      <c r="K579" s="201" t="e">
        <v>#N/A</v>
      </c>
      <c r="L579" s="201">
        <v>15.9</v>
      </c>
      <c r="M579" s="201" t="e">
        <v>#N/A</v>
      </c>
      <c r="N579" s="201">
        <v>34.5</v>
      </c>
      <c r="O579" s="201" t="e">
        <v>#N/A</v>
      </c>
      <c r="P579" s="201">
        <v>18.3</v>
      </c>
      <c r="Q579" s="201" t="e">
        <v>#N/A</v>
      </c>
      <c r="R579" s="201">
        <v>32.799999999999997</v>
      </c>
      <c r="S579" s="201" t="e">
        <v>#N/A</v>
      </c>
      <c r="T579" s="201">
        <v>33</v>
      </c>
      <c r="U579" s="201" t="e">
        <v>#N/A</v>
      </c>
      <c r="V579" s="217">
        <v>23</v>
      </c>
      <c r="X579" s="198" t="s">
        <v>3108</v>
      </c>
      <c r="Y579" s="102" t="s">
        <v>2547</v>
      </c>
      <c r="Z579" s="120">
        <v>18.8</v>
      </c>
      <c r="AA579" s="120">
        <v>19.100000000000001</v>
      </c>
      <c r="AB579" s="120">
        <v>36.5</v>
      </c>
      <c r="AC579" s="120">
        <v>33.200000000000003</v>
      </c>
      <c r="AD579" s="120">
        <v>15.9</v>
      </c>
      <c r="AE579" s="120">
        <v>34.5</v>
      </c>
      <c r="AF579" s="120">
        <v>18.3</v>
      </c>
      <c r="AG579" s="120">
        <v>32.799999999999997</v>
      </c>
      <c r="AH579" s="120">
        <v>33</v>
      </c>
      <c r="AI579" s="120">
        <v>23</v>
      </c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390"/>
    </row>
    <row r="580" spans="1:162" x14ac:dyDescent="0.25">
      <c r="A580" s="198" t="s">
        <v>3114</v>
      </c>
      <c r="B580" s="212" t="s">
        <v>2548</v>
      </c>
      <c r="C580" s="231">
        <v>9</v>
      </c>
      <c r="D580" s="123">
        <v>9</v>
      </c>
      <c r="E580" s="123">
        <v>11</v>
      </c>
      <c r="F580" s="123">
        <v>10</v>
      </c>
      <c r="G580" s="123">
        <v>8</v>
      </c>
      <c r="H580" s="123">
        <v>7</v>
      </c>
      <c r="I580" s="123">
        <v>11</v>
      </c>
      <c r="J580" s="123">
        <v>6</v>
      </c>
      <c r="K580" s="123">
        <v>11</v>
      </c>
      <c r="L580" s="123">
        <v>10</v>
      </c>
      <c r="M580" s="123">
        <v>6</v>
      </c>
      <c r="N580" s="123">
        <v>8</v>
      </c>
      <c r="O580" s="123">
        <v>7</v>
      </c>
      <c r="P580" s="123">
        <v>5</v>
      </c>
      <c r="Q580" s="123">
        <v>7</v>
      </c>
      <c r="R580" s="123">
        <v>11</v>
      </c>
      <c r="S580" s="123">
        <v>4</v>
      </c>
      <c r="T580" s="123">
        <v>11</v>
      </c>
      <c r="U580" s="123">
        <v>11</v>
      </c>
      <c r="V580" s="218">
        <v>12</v>
      </c>
      <c r="X580" s="198" t="s">
        <v>3115</v>
      </c>
      <c r="Y580" s="119" t="s">
        <v>2548</v>
      </c>
      <c r="Z580" s="196">
        <v>9</v>
      </c>
      <c r="AA580" s="196">
        <v>11</v>
      </c>
      <c r="AB580" s="196">
        <v>10</v>
      </c>
      <c r="AC580" s="196">
        <v>11</v>
      </c>
      <c r="AD580" s="196">
        <v>11</v>
      </c>
      <c r="AE580" s="196">
        <v>8</v>
      </c>
      <c r="AF580" s="196">
        <v>7</v>
      </c>
      <c r="AG580" s="196">
        <v>11</v>
      </c>
      <c r="AH580" s="196">
        <v>11</v>
      </c>
      <c r="AI580" s="196">
        <v>12</v>
      </c>
    </row>
    <row r="581" spans="1:162" x14ac:dyDescent="0.25">
      <c r="A581" s="198" t="s">
        <v>3117</v>
      </c>
      <c r="B581" s="225" t="s">
        <v>2549</v>
      </c>
      <c r="C581" s="232" t="s">
        <v>2618</v>
      </c>
      <c r="D581" s="210" t="s">
        <v>2618</v>
      </c>
      <c r="E581" s="210" t="s">
        <v>2618</v>
      </c>
      <c r="F581" s="210" t="s">
        <v>2618</v>
      </c>
      <c r="G581" s="210" t="s">
        <v>2618</v>
      </c>
      <c r="H581" s="210" t="s">
        <v>2618</v>
      </c>
      <c r="I581" s="210" t="s">
        <v>2618</v>
      </c>
      <c r="J581" s="210" t="s">
        <v>2618</v>
      </c>
      <c r="K581" s="210" t="s">
        <v>2618</v>
      </c>
      <c r="L581" s="210" t="s">
        <v>2618</v>
      </c>
      <c r="M581" s="210" t="s">
        <v>2618</v>
      </c>
      <c r="N581" s="210" t="s">
        <v>2618</v>
      </c>
      <c r="O581" s="210" t="s">
        <v>2618</v>
      </c>
      <c r="P581" s="210" t="s">
        <v>2618</v>
      </c>
      <c r="Q581" s="210" t="s">
        <v>2618</v>
      </c>
      <c r="R581" s="210" t="s">
        <v>2618</v>
      </c>
      <c r="S581" s="210" t="s">
        <v>2618</v>
      </c>
      <c r="T581" s="210" t="s">
        <v>2618</v>
      </c>
      <c r="U581" s="210" t="s">
        <v>2618</v>
      </c>
      <c r="V581" s="211" t="s">
        <v>2618</v>
      </c>
      <c r="X581" s="198" t="s">
        <v>3111</v>
      </c>
      <c r="Y581" s="98" t="s">
        <v>772</v>
      </c>
      <c r="Z581" s="121">
        <v>0</v>
      </c>
      <c r="AA581" s="121">
        <v>0</v>
      </c>
      <c r="AB581" s="121">
        <v>0</v>
      </c>
      <c r="AC581" s="121">
        <v>0</v>
      </c>
      <c r="AD581" s="121">
        <v>0</v>
      </c>
      <c r="AE581" s="121">
        <v>0</v>
      </c>
      <c r="AF581" s="121">
        <v>0</v>
      </c>
      <c r="AG581" s="121">
        <v>0</v>
      </c>
      <c r="AH581" s="121">
        <v>0</v>
      </c>
      <c r="AI581" s="121">
        <v>0</v>
      </c>
    </row>
    <row r="582" spans="1:162" ht="15" x14ac:dyDescent="0.25">
      <c r="A582" s="198" t="s">
        <v>3119</v>
      </c>
      <c r="B582" s="226" t="s">
        <v>769</v>
      </c>
      <c r="C582" s="233" t="s">
        <v>2618</v>
      </c>
      <c r="D582" s="202" t="s">
        <v>2631</v>
      </c>
      <c r="E582" s="202" t="s">
        <v>2631</v>
      </c>
      <c r="F582" s="202" t="s">
        <v>2631</v>
      </c>
      <c r="G582" s="202" t="s">
        <v>2618</v>
      </c>
      <c r="H582" s="202" t="s">
        <v>2631</v>
      </c>
      <c r="I582" s="202" t="s">
        <v>2631</v>
      </c>
      <c r="J582" s="202" t="s">
        <v>2618</v>
      </c>
      <c r="K582" s="202" t="s">
        <v>773</v>
      </c>
      <c r="L582" s="202" t="s">
        <v>2632</v>
      </c>
      <c r="M582" s="202" t="s">
        <v>2618</v>
      </c>
      <c r="N582" s="202" t="s">
        <v>2618</v>
      </c>
      <c r="O582" s="202" t="s">
        <v>2618</v>
      </c>
      <c r="P582" s="202" t="s">
        <v>2632</v>
      </c>
      <c r="Q582" s="202" t="s">
        <v>2618</v>
      </c>
      <c r="R582" s="202" t="s">
        <v>2632</v>
      </c>
      <c r="S582" s="202" t="s">
        <v>2618</v>
      </c>
      <c r="T582" s="202" t="s">
        <v>2618</v>
      </c>
      <c r="U582" s="202" t="s">
        <v>773</v>
      </c>
      <c r="V582" s="203" t="s">
        <v>2631</v>
      </c>
      <c r="X582" s="198" t="s">
        <v>3113</v>
      </c>
      <c r="Y582" s="107" t="s">
        <v>769</v>
      </c>
      <c r="Z582" s="195" t="s">
        <v>2631</v>
      </c>
      <c r="AA582" s="195" t="s">
        <v>2632</v>
      </c>
      <c r="AB582" s="195" t="s">
        <v>2631</v>
      </c>
      <c r="AC582" s="195" t="s">
        <v>2631</v>
      </c>
      <c r="AD582" s="195" t="s">
        <v>773</v>
      </c>
      <c r="AE582" s="195" t="s">
        <v>2618</v>
      </c>
      <c r="AF582" s="195" t="s">
        <v>2632</v>
      </c>
      <c r="AG582" s="195" t="s">
        <v>2632</v>
      </c>
      <c r="AH582" s="195" t="s">
        <v>2618</v>
      </c>
      <c r="AI582" s="195" t="s">
        <v>773</v>
      </c>
    </row>
    <row r="583" spans="1:162" x14ac:dyDescent="0.25">
      <c r="A583" s="198" t="s">
        <v>3120</v>
      </c>
      <c r="B583" s="226" t="s">
        <v>2551</v>
      </c>
      <c r="C583" s="234">
        <v>0</v>
      </c>
      <c r="D583" s="204">
        <v>2</v>
      </c>
      <c r="E583" s="204">
        <v>2</v>
      </c>
      <c r="F583" s="204">
        <v>1</v>
      </c>
      <c r="G583" s="204">
        <v>0</v>
      </c>
      <c r="H583" s="204">
        <v>2</v>
      </c>
      <c r="I583" s="204">
        <v>2</v>
      </c>
      <c r="J583" s="204">
        <v>0</v>
      </c>
      <c r="K583" s="204">
        <v>20</v>
      </c>
      <c r="L583" s="204">
        <v>10</v>
      </c>
      <c r="M583" s="204">
        <v>0</v>
      </c>
      <c r="N583" s="204">
        <v>0</v>
      </c>
      <c r="O583" s="204">
        <v>0</v>
      </c>
      <c r="P583" s="204">
        <v>10</v>
      </c>
      <c r="Q583" s="204">
        <v>0</v>
      </c>
      <c r="R583" s="204">
        <v>10</v>
      </c>
      <c r="S583" s="204">
        <v>0</v>
      </c>
      <c r="T583" s="204">
        <v>0</v>
      </c>
      <c r="U583" s="204">
        <v>20</v>
      </c>
      <c r="V583" s="205">
        <v>1</v>
      </c>
      <c r="X583" s="198" t="s">
        <v>3116</v>
      </c>
      <c r="Y583" s="91" t="s">
        <v>2551</v>
      </c>
      <c r="Z583" s="109">
        <v>2</v>
      </c>
      <c r="AA583" s="109">
        <v>3</v>
      </c>
      <c r="AB583" s="109">
        <v>2</v>
      </c>
      <c r="AC583" s="109">
        <v>2</v>
      </c>
      <c r="AD583" s="109">
        <v>30</v>
      </c>
      <c r="AE583" s="109">
        <v>0</v>
      </c>
      <c r="AF583" s="109">
        <v>10</v>
      </c>
      <c r="AG583" s="109">
        <v>10</v>
      </c>
      <c r="AH583" s="109">
        <v>0</v>
      </c>
      <c r="AI583" s="109">
        <v>20</v>
      </c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</row>
    <row r="584" spans="1:162" x14ac:dyDescent="0.25">
      <c r="A584" s="198" t="s">
        <v>3121</v>
      </c>
      <c r="B584" s="227" t="s">
        <v>884</v>
      </c>
      <c r="C584" s="235">
        <v>999.8</v>
      </c>
      <c r="D584" s="206">
        <v>998.84999999999991</v>
      </c>
      <c r="E584" s="206">
        <v>999.65</v>
      </c>
      <c r="F584" s="206">
        <v>1004.1</v>
      </c>
      <c r="G584" s="206">
        <v>1007.9000000000001</v>
      </c>
      <c r="H584" s="206">
        <v>1007.8499999999999</v>
      </c>
      <c r="I584" s="206">
        <v>1003.75</v>
      </c>
      <c r="J584" s="206">
        <v>1004.4</v>
      </c>
      <c r="K584" s="206">
        <v>1001</v>
      </c>
      <c r="L584" s="206">
        <v>1003.35</v>
      </c>
      <c r="M584" s="206">
        <v>1010.9000000000001</v>
      </c>
      <c r="N584" s="206">
        <v>1013.05</v>
      </c>
      <c r="O584" s="206">
        <v>1011.5</v>
      </c>
      <c r="P584" s="206">
        <v>1007</v>
      </c>
      <c r="Q584" s="206">
        <v>1006.3</v>
      </c>
      <c r="R584" s="206">
        <v>1007.8499999999999</v>
      </c>
      <c r="S584" s="206">
        <v>1014.25</v>
      </c>
      <c r="T584" s="206">
        <v>1011.3</v>
      </c>
      <c r="U584" s="206">
        <v>1002.25</v>
      </c>
      <c r="V584" s="207">
        <v>1002.05</v>
      </c>
      <c r="X584" s="198" t="s">
        <v>3118</v>
      </c>
      <c r="Y584" s="238" t="s">
        <v>705</v>
      </c>
      <c r="Z584" s="127">
        <v>0</v>
      </c>
      <c r="AA584" s="127">
        <v>0</v>
      </c>
      <c r="AB584" s="127">
        <v>2</v>
      </c>
      <c r="AC584" s="127">
        <v>0</v>
      </c>
      <c r="AD584" s="127">
        <v>0</v>
      </c>
      <c r="AE584" s="127">
        <v>0</v>
      </c>
      <c r="AF584" s="127">
        <v>0</v>
      </c>
      <c r="AG584" s="127">
        <v>2</v>
      </c>
      <c r="AH584" s="127">
        <v>0</v>
      </c>
      <c r="AI584" s="127">
        <v>0</v>
      </c>
    </row>
    <row r="585" spans="1:162" x14ac:dyDescent="0.25">
      <c r="A585" s="198" t="s">
        <v>3122</v>
      </c>
      <c r="B585" s="228" t="s">
        <v>770</v>
      </c>
      <c r="C585" s="236" t="s">
        <v>2757</v>
      </c>
      <c r="D585" s="208" t="s">
        <v>2767</v>
      </c>
      <c r="E585" s="208" t="s">
        <v>2765</v>
      </c>
      <c r="F585" s="208" t="s">
        <v>58</v>
      </c>
      <c r="G585" s="208" t="s">
        <v>3076</v>
      </c>
      <c r="H585" s="208" t="s">
        <v>2770</v>
      </c>
      <c r="I585" s="208" t="s">
        <v>2757</v>
      </c>
      <c r="J585" s="208" t="s">
        <v>2656</v>
      </c>
      <c r="K585" s="208" t="s">
        <v>2684</v>
      </c>
      <c r="L585" s="208" t="s">
        <v>2768</v>
      </c>
      <c r="M585" s="208" t="s">
        <v>2768</v>
      </c>
      <c r="N585" s="208" t="s">
        <v>2757</v>
      </c>
      <c r="O585" s="208" t="s">
        <v>2770</v>
      </c>
      <c r="P585" s="208" t="s">
        <v>2733</v>
      </c>
      <c r="Q585" s="208" t="s">
        <v>3076</v>
      </c>
      <c r="R585" s="208" t="s">
        <v>2766</v>
      </c>
      <c r="S585" s="208" t="s">
        <v>2652</v>
      </c>
      <c r="T585" s="208" t="s">
        <v>2758</v>
      </c>
      <c r="U585" s="208" t="s">
        <v>2757</v>
      </c>
      <c r="V585" s="209" t="s">
        <v>2759</v>
      </c>
      <c r="X585" s="369" t="s">
        <v>1013</v>
      </c>
      <c r="Y585" s="370" t="s">
        <v>772</v>
      </c>
      <c r="Z585" s="371">
        <v>0</v>
      </c>
      <c r="AA585" s="372">
        <v>0</v>
      </c>
      <c r="AB585" s="372">
        <v>0</v>
      </c>
      <c r="AC585" s="372">
        <v>0</v>
      </c>
      <c r="AD585" s="372">
        <v>0</v>
      </c>
      <c r="AE585" s="372">
        <v>0</v>
      </c>
      <c r="AF585" s="372">
        <v>0</v>
      </c>
      <c r="AG585" s="372">
        <v>0</v>
      </c>
      <c r="AH585" s="372">
        <v>0</v>
      </c>
      <c r="AI585" s="373">
        <v>0</v>
      </c>
    </row>
    <row r="586" spans="1:162" x14ac:dyDescent="0.25">
      <c r="A586" s="198" t="s">
        <v>3123</v>
      </c>
      <c r="B586" s="229" t="s">
        <v>705</v>
      </c>
      <c r="C586" s="237">
        <v>0</v>
      </c>
      <c r="D586" s="213">
        <v>0</v>
      </c>
      <c r="E586" s="213">
        <v>0</v>
      </c>
      <c r="F586" s="213">
        <v>0</v>
      </c>
      <c r="G586" s="213">
        <v>0</v>
      </c>
      <c r="H586" s="213">
        <v>1</v>
      </c>
      <c r="I586" s="213">
        <v>0</v>
      </c>
      <c r="J586" s="213">
        <v>0</v>
      </c>
      <c r="K586" s="213">
        <v>0</v>
      </c>
      <c r="L586" s="213">
        <v>0</v>
      </c>
      <c r="M586" s="213">
        <v>0</v>
      </c>
      <c r="N586" s="213">
        <v>0</v>
      </c>
      <c r="O586" s="213">
        <v>0</v>
      </c>
      <c r="P586" s="213">
        <v>0</v>
      </c>
      <c r="Q586" s="213">
        <v>0</v>
      </c>
      <c r="R586" s="213">
        <v>1</v>
      </c>
      <c r="S586" s="213">
        <v>0</v>
      </c>
      <c r="T586" s="213">
        <v>0</v>
      </c>
      <c r="U586" s="213">
        <v>0</v>
      </c>
      <c r="V586" s="214">
        <v>0</v>
      </c>
      <c r="X586" s="369" t="s">
        <v>2214</v>
      </c>
      <c r="Y586" s="374" t="s">
        <v>1173</v>
      </c>
      <c r="Z586" s="375">
        <v>0</v>
      </c>
      <c r="AA586" s="376">
        <v>0</v>
      </c>
      <c r="AB586" s="376">
        <v>0</v>
      </c>
      <c r="AC586" s="376">
        <v>0</v>
      </c>
      <c r="AD586" s="376">
        <v>0</v>
      </c>
      <c r="AE586" s="376">
        <v>0</v>
      </c>
      <c r="AF586" s="376">
        <v>0</v>
      </c>
      <c r="AG586" s="376">
        <v>0</v>
      </c>
      <c r="AH586" s="376">
        <v>0</v>
      </c>
      <c r="AI586" s="377">
        <v>0</v>
      </c>
    </row>
    <row r="587" spans="1:162" x14ac:dyDescent="0.25">
      <c r="A587" s="198" t="s">
        <v>1013</v>
      </c>
      <c r="B587" s="229" t="s">
        <v>772</v>
      </c>
      <c r="C587" s="237">
        <v>0</v>
      </c>
      <c r="D587" s="213">
        <v>0</v>
      </c>
      <c r="E587" s="213">
        <v>0</v>
      </c>
      <c r="F587" s="213">
        <v>0</v>
      </c>
      <c r="G587" s="213">
        <v>0</v>
      </c>
      <c r="H587" s="213">
        <v>0</v>
      </c>
      <c r="I587" s="213">
        <v>0</v>
      </c>
      <c r="J587" s="213">
        <v>0</v>
      </c>
      <c r="K587" s="213">
        <v>0</v>
      </c>
      <c r="L587" s="213">
        <v>0</v>
      </c>
      <c r="M587" s="213">
        <v>0</v>
      </c>
      <c r="N587" s="213">
        <v>0</v>
      </c>
      <c r="O587" s="213">
        <v>0</v>
      </c>
      <c r="P587" s="213">
        <v>0</v>
      </c>
      <c r="Q587" s="213">
        <v>0</v>
      </c>
      <c r="R587" s="213">
        <v>0</v>
      </c>
      <c r="S587" s="213">
        <v>0</v>
      </c>
      <c r="T587" s="213">
        <v>0</v>
      </c>
      <c r="U587" s="213">
        <v>0</v>
      </c>
      <c r="V587" s="214">
        <v>0</v>
      </c>
      <c r="X587" s="369" t="s">
        <v>2215</v>
      </c>
      <c r="Y587" s="374" t="s">
        <v>1175</v>
      </c>
      <c r="Z587" s="375">
        <v>0</v>
      </c>
      <c r="AA587" s="376">
        <v>0</v>
      </c>
      <c r="AB587" s="376">
        <v>0</v>
      </c>
      <c r="AC587" s="376">
        <v>0</v>
      </c>
      <c r="AD587" s="376">
        <v>0</v>
      </c>
      <c r="AE587" s="376">
        <v>0</v>
      </c>
      <c r="AF587" s="376">
        <v>0</v>
      </c>
      <c r="AG587" s="376">
        <v>0</v>
      </c>
      <c r="AH587" s="376">
        <v>0</v>
      </c>
      <c r="AI587" s="377">
        <v>0</v>
      </c>
    </row>
    <row r="588" spans="1:162" x14ac:dyDescent="0.25">
      <c r="A588" s="198" t="s">
        <v>2214</v>
      </c>
      <c r="B588" s="229" t="s">
        <v>1173</v>
      </c>
      <c r="C588" s="237">
        <v>0</v>
      </c>
      <c r="D588" s="213">
        <v>0</v>
      </c>
      <c r="E588" s="213">
        <v>0</v>
      </c>
      <c r="F588" s="213">
        <v>0</v>
      </c>
      <c r="G588" s="213">
        <v>0</v>
      </c>
      <c r="H588" s="213">
        <v>0</v>
      </c>
      <c r="I588" s="213">
        <v>0</v>
      </c>
      <c r="J588" s="213">
        <v>0</v>
      </c>
      <c r="K588" s="213">
        <v>0</v>
      </c>
      <c r="L588" s="213">
        <v>0</v>
      </c>
      <c r="M588" s="213">
        <v>0</v>
      </c>
      <c r="N588" s="213">
        <v>0</v>
      </c>
      <c r="O588" s="213">
        <v>0</v>
      </c>
      <c r="P588" s="213">
        <v>0</v>
      </c>
      <c r="Q588" s="213">
        <v>0</v>
      </c>
      <c r="R588" s="213">
        <v>0</v>
      </c>
      <c r="S588" s="213">
        <v>0</v>
      </c>
      <c r="T588" s="213">
        <v>0</v>
      </c>
      <c r="U588" s="213">
        <v>0</v>
      </c>
      <c r="V588" s="214">
        <v>0</v>
      </c>
      <c r="X588" s="369" t="s">
        <v>2216</v>
      </c>
      <c r="Y588" s="379" t="s">
        <v>1177</v>
      </c>
      <c r="Z588" s="380">
        <v>0</v>
      </c>
      <c r="AA588" s="381">
        <v>0</v>
      </c>
      <c r="AB588" s="381">
        <v>0</v>
      </c>
      <c r="AC588" s="381">
        <v>0</v>
      </c>
      <c r="AD588" s="381">
        <v>0</v>
      </c>
      <c r="AE588" s="381">
        <v>0</v>
      </c>
      <c r="AF588" s="381">
        <v>0</v>
      </c>
      <c r="AG588" s="381">
        <v>0</v>
      </c>
      <c r="AH588" s="381">
        <v>0</v>
      </c>
      <c r="AI588" s="382">
        <v>0</v>
      </c>
    </row>
    <row r="589" spans="1:162" x14ac:dyDescent="0.25">
      <c r="A589" s="198" t="s">
        <v>2215</v>
      </c>
      <c r="B589" s="378" t="s">
        <v>1175</v>
      </c>
      <c r="C589" s="235">
        <v>0</v>
      </c>
      <c r="D589" s="206">
        <v>0</v>
      </c>
      <c r="E589" s="206">
        <v>0</v>
      </c>
      <c r="F589" s="206">
        <v>0</v>
      </c>
      <c r="G589" s="206">
        <v>0</v>
      </c>
      <c r="H589" s="206">
        <v>0</v>
      </c>
      <c r="I589" s="206">
        <v>0</v>
      </c>
      <c r="J589" s="206">
        <v>0</v>
      </c>
      <c r="K589" s="206">
        <v>0</v>
      </c>
      <c r="L589" s="206">
        <v>0</v>
      </c>
      <c r="M589" s="206">
        <v>0</v>
      </c>
      <c r="N589" s="206">
        <v>0</v>
      </c>
      <c r="O589" s="206">
        <v>0</v>
      </c>
      <c r="P589" s="206">
        <v>0</v>
      </c>
      <c r="Q589" s="206">
        <v>0</v>
      </c>
      <c r="R589" s="206">
        <v>0</v>
      </c>
      <c r="S589" s="206">
        <v>0</v>
      </c>
      <c r="T589" s="206">
        <v>0</v>
      </c>
      <c r="U589" s="206">
        <v>0</v>
      </c>
      <c r="V589" s="207">
        <v>0</v>
      </c>
    </row>
    <row r="590" spans="1:162" x14ac:dyDescent="0.25">
      <c r="A590" s="198" t="s">
        <v>2216</v>
      </c>
      <c r="B590" s="383" t="s">
        <v>1177</v>
      </c>
      <c r="C590" s="237">
        <v>0</v>
      </c>
      <c r="D590" s="213">
        <v>0</v>
      </c>
      <c r="E590" s="213">
        <v>0</v>
      </c>
      <c r="F590" s="213">
        <v>0</v>
      </c>
      <c r="G590" s="213">
        <v>0</v>
      </c>
      <c r="H590" s="213">
        <v>0</v>
      </c>
      <c r="I590" s="213">
        <v>0</v>
      </c>
      <c r="J590" s="213">
        <v>0</v>
      </c>
      <c r="K590" s="213">
        <v>0</v>
      </c>
      <c r="L590" s="213">
        <v>0</v>
      </c>
      <c r="M590" s="213">
        <v>0</v>
      </c>
      <c r="N590" s="213">
        <v>0</v>
      </c>
      <c r="O590" s="213">
        <v>0</v>
      </c>
      <c r="P590" s="213">
        <v>0</v>
      </c>
      <c r="Q590" s="213">
        <v>0</v>
      </c>
      <c r="R590" s="213">
        <v>0</v>
      </c>
      <c r="S590" s="213">
        <v>0</v>
      </c>
      <c r="T590" s="213">
        <v>0</v>
      </c>
      <c r="U590" s="213">
        <v>0</v>
      </c>
      <c r="V590" s="214">
        <v>0</v>
      </c>
      <c r="AM590" s="554"/>
      <c r="AN590" s="552"/>
      <c r="AO590" s="552"/>
      <c r="AP590" s="552"/>
      <c r="AQ590" s="552"/>
      <c r="AR590" s="552"/>
      <c r="AS590" s="552"/>
      <c r="AT590" s="552"/>
      <c r="AU590" s="552"/>
      <c r="AV590" s="552"/>
      <c r="AW590" s="552"/>
      <c r="AX590" s="552"/>
      <c r="AY590" s="552"/>
      <c r="AZ590" s="552"/>
      <c r="BA590" s="552"/>
      <c r="BB590" s="552"/>
      <c r="BC590" s="552"/>
      <c r="BD590" s="552"/>
      <c r="BE590" s="552"/>
      <c r="BF590" s="552"/>
      <c r="BG590" s="552"/>
      <c r="BH590" s="552"/>
      <c r="BI590" s="552"/>
      <c r="BJ590" s="552"/>
      <c r="BK590" s="552"/>
      <c r="BL590" s="552"/>
      <c r="BM590" s="552"/>
      <c r="BN590" s="552"/>
      <c r="BO590" s="552"/>
      <c r="BP590" s="552"/>
      <c r="BQ590" s="552"/>
      <c r="BR590" s="552"/>
      <c r="BS590" s="552"/>
      <c r="BT590" s="552"/>
      <c r="BU590" s="552"/>
      <c r="BV590" s="552"/>
      <c r="BW590" s="552"/>
      <c r="BX590" s="552"/>
      <c r="BY590" s="552"/>
      <c r="BZ590" s="552"/>
      <c r="CA590" s="552"/>
      <c r="CB590" s="552"/>
      <c r="CC590" s="552"/>
      <c r="CD590" s="552"/>
      <c r="CE590" s="552"/>
      <c r="CF590" s="552"/>
      <c r="CG590" s="552"/>
      <c r="CH590" s="552"/>
      <c r="CI590" s="552"/>
      <c r="CJ590" s="552"/>
      <c r="CK590" s="552"/>
      <c r="CL590" s="552"/>
      <c r="CM590" s="552"/>
      <c r="CN590" s="552"/>
      <c r="CO590" s="552"/>
      <c r="CP590" s="552"/>
      <c r="CQ590" s="552"/>
      <c r="CR590" s="552"/>
      <c r="CS590" s="552"/>
      <c r="CT590" s="552"/>
      <c r="CU590" s="552"/>
      <c r="CV590" s="552"/>
      <c r="CW590" s="552"/>
      <c r="CX590" s="552"/>
      <c r="CY590" s="552"/>
      <c r="CZ590" s="552"/>
      <c r="DA590" s="552"/>
      <c r="DB590" s="552"/>
      <c r="DC590" s="552"/>
      <c r="DD590" s="552"/>
      <c r="DE590" s="552"/>
      <c r="DF590" s="552"/>
      <c r="DG590" s="552"/>
      <c r="DH590" s="552"/>
      <c r="DI590" s="552"/>
      <c r="DJ590" s="552"/>
      <c r="DK590" s="552"/>
      <c r="DL590" s="552"/>
      <c r="DM590" s="552"/>
      <c r="DN590" s="552"/>
      <c r="DO590" s="552"/>
      <c r="DP590" s="552"/>
      <c r="DQ590" s="552"/>
      <c r="DR590" s="552"/>
      <c r="DS590" s="552"/>
      <c r="DT590" s="552"/>
      <c r="DU590" s="552"/>
      <c r="DV590" s="552"/>
      <c r="DW590" s="552"/>
      <c r="DX590" s="552"/>
      <c r="DY590" s="552"/>
      <c r="DZ590" s="552"/>
      <c r="EA590" s="552"/>
      <c r="EB590" s="552"/>
      <c r="EC590" s="552"/>
      <c r="ED590" s="552"/>
      <c r="EE590" s="552"/>
      <c r="EF590" s="552"/>
      <c r="EG590" s="552"/>
      <c r="EH590" s="552"/>
      <c r="EI590" s="552"/>
      <c r="EJ590" s="552"/>
      <c r="EK590" s="552"/>
      <c r="EL590" s="552"/>
      <c r="EM590" s="552"/>
      <c r="EN590" s="552"/>
      <c r="EO590" s="552"/>
      <c r="EP590" s="552"/>
      <c r="EQ590" s="552"/>
      <c r="ER590" s="552"/>
      <c r="ES590" s="552"/>
      <c r="ET590" s="552"/>
      <c r="EU590" s="552"/>
      <c r="EV590" s="552"/>
      <c r="EW590" s="552"/>
      <c r="EX590" s="552"/>
      <c r="EY590" s="552"/>
      <c r="EZ590" s="552"/>
      <c r="FA590" s="552"/>
      <c r="FB590" s="552"/>
      <c r="FC590" s="552"/>
      <c r="FD590" s="552"/>
      <c r="FE590" s="552"/>
    </row>
    <row r="591" spans="1:162" x14ac:dyDescent="0.25">
      <c r="A591" t="s">
        <v>3468</v>
      </c>
      <c r="B591" t="s">
        <v>3407</v>
      </c>
      <c r="C591">
        <v>7</v>
      </c>
      <c r="D591">
        <v>9</v>
      </c>
      <c r="E591">
        <v>10</v>
      </c>
      <c r="F591">
        <v>10</v>
      </c>
      <c r="G591">
        <v>9</v>
      </c>
      <c r="H591">
        <v>1</v>
      </c>
      <c r="I591">
        <v>10</v>
      </c>
      <c r="J591">
        <v>9</v>
      </c>
      <c r="K591">
        <v>10</v>
      </c>
      <c r="L591">
        <v>10</v>
      </c>
      <c r="M591">
        <v>10</v>
      </c>
      <c r="N591">
        <v>1</v>
      </c>
      <c r="O591">
        <v>1</v>
      </c>
      <c r="P591">
        <v>10</v>
      </c>
      <c r="Q591">
        <v>10</v>
      </c>
      <c r="R591">
        <v>6</v>
      </c>
      <c r="S591">
        <v>3</v>
      </c>
      <c r="T591">
        <v>4</v>
      </c>
      <c r="U591">
        <v>10</v>
      </c>
      <c r="V591">
        <v>10</v>
      </c>
      <c r="AM591" s="555"/>
      <c r="AN591" s="553"/>
      <c r="AO591" s="553"/>
      <c r="AP591" s="553"/>
      <c r="AQ591" s="553"/>
      <c r="AR591" s="553"/>
      <c r="AS591" s="553"/>
      <c r="AT591" s="553"/>
      <c r="AU591" s="553"/>
      <c r="AV591" s="553"/>
      <c r="AW591" s="553"/>
      <c r="AX591" s="553"/>
      <c r="AY591" s="553"/>
      <c r="AZ591" s="553"/>
      <c r="BA591" s="553"/>
      <c r="BB591" s="553"/>
      <c r="BC591" s="553"/>
      <c r="BD591" s="553"/>
      <c r="BE591" s="553"/>
      <c r="BF591" s="553"/>
      <c r="BG591" s="553"/>
      <c r="BH591" s="553"/>
      <c r="BI591" s="553"/>
      <c r="BJ591" s="553"/>
      <c r="BK591" s="553"/>
      <c r="BL591" s="553"/>
      <c r="BM591" s="553"/>
      <c r="BN591" s="553"/>
      <c r="BO591" s="553"/>
      <c r="BP591" s="553"/>
      <c r="BQ591" s="553"/>
      <c r="BR591" s="553"/>
      <c r="BS591" s="553"/>
      <c r="BT591" s="553"/>
      <c r="BU591" s="553"/>
      <c r="BV591" s="553"/>
      <c r="BW591" s="553"/>
      <c r="BX591" s="553"/>
      <c r="BY591" s="553"/>
      <c r="BZ591" s="553"/>
      <c r="CA591" s="553"/>
      <c r="CB591" s="553"/>
      <c r="CC591" s="553"/>
      <c r="CD591" s="553"/>
      <c r="CE591" s="553"/>
      <c r="CF591" s="553"/>
      <c r="CG591" s="553"/>
      <c r="CH591" s="553"/>
      <c r="CI591" s="553"/>
      <c r="CJ591" s="553"/>
      <c r="CK591" s="553"/>
      <c r="CL591" s="553"/>
      <c r="CM591" s="553"/>
      <c r="CN591" s="553"/>
      <c r="CO591" s="553"/>
      <c r="CP591" s="553"/>
      <c r="CQ591" s="553"/>
      <c r="CR591" s="553"/>
      <c r="CS591" s="553"/>
      <c r="CT591" s="553"/>
      <c r="CU591" s="553"/>
      <c r="CV591" s="553"/>
      <c r="CW591" s="553"/>
      <c r="CX591" s="553"/>
      <c r="CY591" s="553"/>
      <c r="CZ591" s="553"/>
      <c r="DA591" s="553"/>
      <c r="DB591" s="553"/>
      <c r="DC591" s="553"/>
      <c r="DD591" s="553"/>
      <c r="DE591" s="553"/>
      <c r="DF591" s="553"/>
      <c r="DG591" s="553"/>
      <c r="DH591" s="553"/>
      <c r="DI591" s="553"/>
      <c r="DJ591" s="553"/>
      <c r="DK591" s="553"/>
      <c r="DL591" s="553"/>
      <c r="DM591" s="553"/>
      <c r="DN591" s="553"/>
      <c r="DO591" s="553"/>
      <c r="DP591" s="553"/>
      <c r="DQ591" s="553"/>
      <c r="DR591" s="553"/>
      <c r="DS591" s="553"/>
      <c r="DT591" s="553"/>
      <c r="DU591" s="553"/>
      <c r="DV591" s="553"/>
      <c r="DW591" s="553"/>
      <c r="DX591" s="553"/>
      <c r="DY591" s="553"/>
      <c r="DZ591" s="553"/>
      <c r="EA591" s="553"/>
      <c r="EB591" s="553"/>
      <c r="EC591" s="553"/>
      <c r="ED591" s="553"/>
      <c r="EE591" s="553"/>
      <c r="EF591" s="553"/>
      <c r="EG591" s="553"/>
      <c r="EH591" s="553"/>
      <c r="EI591" s="553"/>
      <c r="EJ591" s="553"/>
      <c r="EK591" s="553"/>
      <c r="EL591" s="553"/>
      <c r="EM591" s="553"/>
      <c r="EN591" s="553"/>
      <c r="EO591" s="553"/>
      <c r="EP591" s="553"/>
      <c r="EQ591" s="553"/>
      <c r="ER591" s="553"/>
      <c r="ES591" s="553"/>
      <c r="ET591" s="553"/>
      <c r="EU591" s="553"/>
      <c r="EV591" s="553"/>
      <c r="EW591" s="553"/>
      <c r="EX591" s="553"/>
      <c r="EY591" s="553"/>
      <c r="EZ591" s="553"/>
      <c r="FA591" s="553"/>
      <c r="FB591" s="553"/>
      <c r="FC591" s="553"/>
      <c r="FD591" s="553"/>
      <c r="FE591" s="553"/>
    </row>
    <row r="592" spans="1:162" x14ac:dyDescent="0.25">
      <c r="A592" t="s">
        <v>3469</v>
      </c>
      <c r="B592" t="s">
        <v>3409</v>
      </c>
      <c r="C592">
        <v>7</v>
      </c>
      <c r="D592">
        <v>9</v>
      </c>
      <c r="E592">
        <v>10</v>
      </c>
      <c r="F592">
        <v>9</v>
      </c>
      <c r="G592">
        <v>4</v>
      </c>
      <c r="H592">
        <v>5</v>
      </c>
      <c r="I592">
        <v>10</v>
      </c>
      <c r="J592">
        <v>5</v>
      </c>
      <c r="K592">
        <v>10</v>
      </c>
      <c r="L592">
        <v>10</v>
      </c>
      <c r="M592">
        <v>3</v>
      </c>
      <c r="N592">
        <v>0</v>
      </c>
      <c r="O592">
        <v>7</v>
      </c>
      <c r="P592">
        <v>10</v>
      </c>
      <c r="Q592">
        <v>6</v>
      </c>
      <c r="R592">
        <v>5</v>
      </c>
      <c r="S592">
        <v>3</v>
      </c>
      <c r="T592">
        <v>7</v>
      </c>
      <c r="U592">
        <v>10</v>
      </c>
      <c r="V592">
        <v>9</v>
      </c>
    </row>
    <row r="593" spans="1:208" x14ac:dyDescent="0.25">
      <c r="A593" t="s">
        <v>3470</v>
      </c>
      <c r="B593" t="s">
        <v>3411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603" spans="1:208" s="390" customFormat="1" x14ac:dyDescent="0.25">
      <c r="A603" s="262"/>
      <c r="B603" s="262"/>
      <c r="C603" s="262"/>
      <c r="D603" s="262"/>
      <c r="E603" s="262"/>
      <c r="F603" s="262"/>
      <c r="G603" s="262"/>
      <c r="H603" s="262"/>
      <c r="I603" s="262"/>
      <c r="J603" s="262"/>
      <c r="K603" s="262"/>
      <c r="L603" s="262"/>
      <c r="M603" s="262"/>
      <c r="N603" s="262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  <c r="AC603" s="262"/>
      <c r="AD603" s="262"/>
      <c r="AE603" s="262"/>
      <c r="AF603" s="262"/>
      <c r="AG603" s="262"/>
      <c r="AH603" s="262"/>
      <c r="AI603" s="262"/>
      <c r="AJ603" s="262"/>
      <c r="AK603" s="262"/>
      <c r="AL603" s="389"/>
      <c r="AM603" s="6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 s="35"/>
      <c r="FJ603" s="1274"/>
      <c r="FK603" s="1274"/>
      <c r="FL603" s="1274"/>
      <c r="FN603" s="35"/>
      <c r="FO603" s="35"/>
      <c r="FP603" s="35"/>
      <c r="FQ603" s="35"/>
      <c r="FR603" s="35"/>
      <c r="FS603" s="35"/>
      <c r="FV603" s="35"/>
      <c r="FW603" s="35"/>
      <c r="FZ603" s="1279"/>
      <c r="GA603" s="1279"/>
      <c r="GB603" s="35"/>
      <c r="GC603" s="35"/>
      <c r="GD603" s="35"/>
      <c r="GE603" s="35"/>
      <c r="GF603" s="35"/>
      <c r="GG603" s="35"/>
      <c r="GH603" s="35"/>
      <c r="GI603" s="35"/>
      <c r="GJ603" s="35"/>
      <c r="GK603" s="35"/>
      <c r="GL603" s="35"/>
      <c r="GM603" s="35"/>
      <c r="GN603" s="35"/>
      <c r="GO603" s="35"/>
      <c r="GP603" s="35"/>
      <c r="GQ603" s="35"/>
      <c r="GR603" s="35"/>
      <c r="GS603" s="35"/>
      <c r="GT603" s="35"/>
      <c r="GU603" s="35"/>
      <c r="GV603" s="35"/>
      <c r="GW603" s="35"/>
      <c r="GX603" s="35"/>
      <c r="GY603" s="35"/>
      <c r="GZ603" s="35"/>
    </row>
    <row r="604" spans="1:208" x14ac:dyDescent="0.25">
      <c r="A604" s="253" t="s">
        <v>3125</v>
      </c>
      <c r="B604" s="254" t="s">
        <v>2552</v>
      </c>
      <c r="C604" s="255" t="s">
        <v>3773</v>
      </c>
      <c r="D604" s="256" t="s">
        <v>2618</v>
      </c>
      <c r="E604" s="256" t="s">
        <v>3774</v>
      </c>
      <c r="F604" s="256" t="s">
        <v>2618</v>
      </c>
      <c r="G604" s="256" t="s">
        <v>3775</v>
      </c>
      <c r="H604" s="256" t="s">
        <v>2618</v>
      </c>
      <c r="I604" s="256" t="s">
        <v>3782</v>
      </c>
      <c r="J604" s="256" t="s">
        <v>2618</v>
      </c>
      <c r="K604" s="256" t="s">
        <v>3788</v>
      </c>
      <c r="L604" s="256" t="s">
        <v>2618</v>
      </c>
      <c r="M604" s="256" t="s">
        <v>3789</v>
      </c>
      <c r="N604" s="256" t="s">
        <v>2618</v>
      </c>
      <c r="O604" s="256" t="s">
        <v>3790</v>
      </c>
      <c r="P604" s="256" t="s">
        <v>2618</v>
      </c>
      <c r="Q604" s="256" t="s">
        <v>3791</v>
      </c>
      <c r="R604" s="256" t="s">
        <v>2618</v>
      </c>
      <c r="S604" s="256" t="s">
        <v>3792</v>
      </c>
      <c r="T604" s="256" t="s">
        <v>2618</v>
      </c>
      <c r="U604" s="256" t="s">
        <v>3793</v>
      </c>
      <c r="V604" s="257" t="s">
        <v>2618</v>
      </c>
      <c r="X604" s="258"/>
      <c r="Y604" s="188" t="s">
        <v>2550</v>
      </c>
      <c r="Z604" s="259" t="s">
        <v>2619</v>
      </c>
      <c r="AA604" s="260" t="s">
        <v>2620</v>
      </c>
      <c r="AB604" s="260" t="s">
        <v>2621</v>
      </c>
      <c r="AC604" s="260" t="s">
        <v>2622</v>
      </c>
      <c r="AD604" s="260" t="s">
        <v>2623</v>
      </c>
      <c r="AE604" s="260" t="s">
        <v>2624</v>
      </c>
      <c r="AF604" s="260" t="s">
        <v>2625</v>
      </c>
      <c r="AG604" s="260" t="s">
        <v>2619</v>
      </c>
      <c r="AH604" s="260" t="s">
        <v>2620</v>
      </c>
      <c r="AI604" s="261" t="s">
        <v>2621</v>
      </c>
      <c r="FN604" s="390"/>
      <c r="FO604" s="390"/>
      <c r="FP604" s="390"/>
      <c r="FQ604" s="390"/>
      <c r="FR604" s="390"/>
      <c r="FS604" s="390"/>
      <c r="FV604" s="390"/>
      <c r="FW604" s="390"/>
      <c r="FZ604" s="1280"/>
      <c r="GA604" s="1280"/>
      <c r="GB604" s="390"/>
      <c r="GC604" s="390"/>
      <c r="GD604" s="390"/>
      <c r="GE604" s="390"/>
      <c r="GF604" s="390"/>
      <c r="GG604" s="390"/>
      <c r="GH604" s="390"/>
      <c r="GI604" s="390"/>
      <c r="GJ604" s="390"/>
      <c r="GK604" s="390"/>
      <c r="GL604" s="390"/>
      <c r="GM604" s="390"/>
      <c r="GN604" s="390"/>
      <c r="GV604" s="390"/>
      <c r="GW604" s="390"/>
      <c r="GX604" s="390"/>
      <c r="GY604" s="390"/>
      <c r="GZ604" s="390"/>
    </row>
    <row r="605" spans="1:208" x14ac:dyDescent="0.25">
      <c r="A605" s="198" t="s">
        <v>3127</v>
      </c>
      <c r="B605" s="220" t="s">
        <v>957</v>
      </c>
      <c r="C605" s="124" t="s">
        <v>2521</v>
      </c>
      <c r="D605" s="124" t="s">
        <v>2522</v>
      </c>
      <c r="E605" s="124" t="s">
        <v>2521</v>
      </c>
      <c r="F605" s="124" t="s">
        <v>2522</v>
      </c>
      <c r="G605" s="124" t="s">
        <v>2521</v>
      </c>
      <c r="H605" s="124" t="s">
        <v>2522</v>
      </c>
      <c r="I605" s="124" t="s">
        <v>2521</v>
      </c>
      <c r="J605" s="124" t="s">
        <v>2522</v>
      </c>
      <c r="K605" s="124" t="s">
        <v>2521</v>
      </c>
      <c r="L605" s="124" t="s">
        <v>2522</v>
      </c>
      <c r="M605" s="124" t="s">
        <v>2521</v>
      </c>
      <c r="N605" s="124" t="s">
        <v>2522</v>
      </c>
      <c r="O605" s="124" t="s">
        <v>2521</v>
      </c>
      <c r="P605" s="124" t="s">
        <v>2522</v>
      </c>
      <c r="Q605" s="124" t="s">
        <v>2521</v>
      </c>
      <c r="R605" s="124" t="s">
        <v>2522</v>
      </c>
      <c r="S605" s="124" t="s">
        <v>2521</v>
      </c>
      <c r="T605" s="124" t="s">
        <v>2522</v>
      </c>
      <c r="U605" s="124" t="s">
        <v>2521</v>
      </c>
      <c r="V605" s="252" t="s">
        <v>2522</v>
      </c>
      <c r="X605" s="197"/>
      <c r="Y605" s="188" t="s">
        <v>957</v>
      </c>
      <c r="Z605" s="94" t="s">
        <v>3776</v>
      </c>
      <c r="AA605" s="95" t="s">
        <v>3777</v>
      </c>
      <c r="AB605" s="95" t="s">
        <v>3778</v>
      </c>
      <c r="AC605" s="95" t="s">
        <v>3783</v>
      </c>
      <c r="AD605" s="95" t="s">
        <v>3794</v>
      </c>
      <c r="AE605" s="95" t="s">
        <v>3795</v>
      </c>
      <c r="AF605" s="95" t="s">
        <v>3796</v>
      </c>
      <c r="AG605" s="95" t="s">
        <v>3797</v>
      </c>
      <c r="AH605" s="95" t="s">
        <v>3798</v>
      </c>
      <c r="AI605" s="96" t="s">
        <v>3799</v>
      </c>
      <c r="GO605" s="390"/>
      <c r="GP605" s="390"/>
      <c r="GQ605" s="390"/>
      <c r="GR605" s="390"/>
      <c r="GS605" s="390"/>
      <c r="GT605" s="390"/>
      <c r="GU605" s="390"/>
    </row>
    <row r="606" spans="1:208" x14ac:dyDescent="0.25">
      <c r="A606" s="198" t="s">
        <v>3129</v>
      </c>
      <c r="B606" s="221" t="s">
        <v>2553</v>
      </c>
      <c r="C606" s="118">
        <v>43682.375</v>
      </c>
      <c r="D606" s="189">
        <v>43682.875</v>
      </c>
      <c r="E606" s="190">
        <v>43683.375</v>
      </c>
      <c r="F606" s="189">
        <v>43683.875</v>
      </c>
      <c r="G606" s="190">
        <v>43684.375</v>
      </c>
      <c r="H606" s="189">
        <v>43684.875</v>
      </c>
      <c r="I606" s="191">
        <v>43685.375</v>
      </c>
      <c r="J606" s="189">
        <v>43685.875</v>
      </c>
      <c r="K606" s="190">
        <v>43686.375</v>
      </c>
      <c r="L606" s="189">
        <v>43686.875</v>
      </c>
      <c r="M606" s="190">
        <v>43687.375</v>
      </c>
      <c r="N606" s="189">
        <v>43687.875</v>
      </c>
      <c r="O606" s="191">
        <v>43688.375</v>
      </c>
      <c r="P606" s="189">
        <v>43688.875</v>
      </c>
      <c r="Q606" s="190">
        <v>43689.375</v>
      </c>
      <c r="R606" s="189">
        <v>43689.875</v>
      </c>
      <c r="S606" s="190">
        <v>43690.375</v>
      </c>
      <c r="T606" s="189">
        <v>43690.875</v>
      </c>
      <c r="U606" s="190">
        <v>43691.375</v>
      </c>
      <c r="V606" s="192">
        <v>43691.875</v>
      </c>
      <c r="X606" s="198" t="s">
        <v>3124</v>
      </c>
      <c r="Y606" s="215"/>
      <c r="Z606" s="116">
        <v>43682.875</v>
      </c>
      <c r="AA606" s="99">
        <v>43683.875</v>
      </c>
      <c r="AB606" s="99">
        <v>43684.875</v>
      </c>
      <c r="AC606" s="99">
        <v>43685.875</v>
      </c>
      <c r="AD606" s="99">
        <v>43686.875</v>
      </c>
      <c r="AE606" s="99">
        <v>43687.875</v>
      </c>
      <c r="AF606" s="99">
        <v>43688.875</v>
      </c>
      <c r="AG606" s="99">
        <v>43689.875</v>
      </c>
      <c r="AH606" s="99">
        <v>43690.875</v>
      </c>
      <c r="AI606" s="99">
        <v>43691.875</v>
      </c>
    </row>
    <row r="607" spans="1:208" x14ac:dyDescent="0.25">
      <c r="A607" s="198" t="s">
        <v>3131</v>
      </c>
      <c r="B607" s="222" t="s">
        <v>2545</v>
      </c>
      <c r="C607" s="230" t="e">
        <v>#N/A</v>
      </c>
      <c r="D607" s="199">
        <v>8.4</v>
      </c>
      <c r="E607" s="199" t="e">
        <v>#N/A</v>
      </c>
      <c r="F607" s="199">
        <v>12.2</v>
      </c>
      <c r="G607" s="199" t="e">
        <v>#N/A</v>
      </c>
      <c r="H607" s="199">
        <v>19.5</v>
      </c>
      <c r="I607" s="199" t="e">
        <v>#N/A</v>
      </c>
      <c r="J607" s="199">
        <v>20.7</v>
      </c>
      <c r="K607" s="199" t="e">
        <v>#N/A</v>
      </c>
      <c r="L607" s="199">
        <v>16.7</v>
      </c>
      <c r="M607" s="199" t="e">
        <v>#N/A</v>
      </c>
      <c r="N607" s="199">
        <v>19.600000000000001</v>
      </c>
      <c r="O607" s="199" t="e">
        <v>#N/A</v>
      </c>
      <c r="P607" s="199">
        <v>18.899999999999999</v>
      </c>
      <c r="Q607" s="199" t="e">
        <v>#N/A</v>
      </c>
      <c r="R607" s="199">
        <v>13.1</v>
      </c>
      <c r="S607" s="199" t="e">
        <v>#N/A</v>
      </c>
      <c r="T607" s="199">
        <v>19.8</v>
      </c>
      <c r="U607" s="199" t="e">
        <v>#N/A</v>
      </c>
      <c r="V607" s="104">
        <v>17.3</v>
      </c>
      <c r="X607" s="198" t="s">
        <v>3126</v>
      </c>
      <c r="Y607" s="100" t="s">
        <v>2545</v>
      </c>
      <c r="Z607" s="120">
        <v>8.4</v>
      </c>
      <c r="AA607" s="120">
        <v>12.2</v>
      </c>
      <c r="AB607" s="120">
        <v>19.5</v>
      </c>
      <c r="AC607" s="120">
        <v>20.7</v>
      </c>
      <c r="AD607" s="120">
        <v>16.7</v>
      </c>
      <c r="AE607" s="120">
        <v>19.600000000000001</v>
      </c>
      <c r="AF607" s="120">
        <v>18.899999999999999</v>
      </c>
      <c r="AG607" s="120">
        <v>13.9</v>
      </c>
      <c r="AH607" s="120">
        <v>19.8</v>
      </c>
      <c r="AI607" s="120">
        <v>17.3</v>
      </c>
    </row>
    <row r="608" spans="1:208" x14ac:dyDescent="0.25">
      <c r="A608" s="198" t="s">
        <v>3132</v>
      </c>
      <c r="B608" s="223" t="s">
        <v>2546</v>
      </c>
      <c r="C608" s="103">
        <v>5.9</v>
      </c>
      <c r="D608" s="200" t="e">
        <v>#N/A</v>
      </c>
      <c r="E608" s="200">
        <v>7.8</v>
      </c>
      <c r="F608" s="200" t="e">
        <v>#N/A</v>
      </c>
      <c r="G608" s="200">
        <v>6.8</v>
      </c>
      <c r="H608" s="200" t="e">
        <v>#N/A</v>
      </c>
      <c r="I608" s="200">
        <v>12.1</v>
      </c>
      <c r="J608" s="200" t="e">
        <v>#N/A</v>
      </c>
      <c r="K608" s="200">
        <v>9.1999999999999993</v>
      </c>
      <c r="L608" s="200" t="e">
        <v>#N/A</v>
      </c>
      <c r="M608" s="200">
        <v>6.6</v>
      </c>
      <c r="N608" s="200" t="e">
        <v>#N/A</v>
      </c>
      <c r="O608" s="200">
        <v>10.5</v>
      </c>
      <c r="P608" s="200" t="e">
        <v>#N/A</v>
      </c>
      <c r="Q608" s="200">
        <v>10.4</v>
      </c>
      <c r="R608" s="200" t="e">
        <v>#N/A</v>
      </c>
      <c r="S608" s="200">
        <v>5.8</v>
      </c>
      <c r="T608" s="200" t="e">
        <v>#N/A</v>
      </c>
      <c r="U608" s="200">
        <v>14</v>
      </c>
      <c r="V608" s="216" t="e">
        <v>#N/A</v>
      </c>
      <c r="X608" s="198" t="s">
        <v>3128</v>
      </c>
      <c r="Y608" s="101" t="s">
        <v>2546</v>
      </c>
      <c r="Z608" s="97">
        <v>5.9</v>
      </c>
      <c r="AA608" s="97">
        <v>7.8</v>
      </c>
      <c r="AB608" s="97">
        <v>6.8</v>
      </c>
      <c r="AC608" s="97">
        <v>12.1</v>
      </c>
      <c r="AD608" s="97">
        <v>9.1999999999999993</v>
      </c>
      <c r="AE608" s="97">
        <v>6.6</v>
      </c>
      <c r="AF608" s="97">
        <v>10.5</v>
      </c>
      <c r="AG608" s="97">
        <v>9.9</v>
      </c>
      <c r="AH608" s="97">
        <v>5.8</v>
      </c>
      <c r="AI608" s="97">
        <v>14</v>
      </c>
    </row>
    <row r="609" spans="1:162" x14ac:dyDescent="0.25">
      <c r="A609" s="198" t="s">
        <v>3134</v>
      </c>
      <c r="B609" s="224" t="s">
        <v>2547</v>
      </c>
      <c r="C609" s="108" t="e">
        <v>#N/A</v>
      </c>
      <c r="D609" s="201">
        <v>15.4</v>
      </c>
      <c r="E609" s="201" t="e">
        <v>#N/A</v>
      </c>
      <c r="F609" s="201">
        <v>15.4</v>
      </c>
      <c r="G609" s="201" t="e">
        <v>#N/A</v>
      </c>
      <c r="H609" s="201">
        <v>34.5</v>
      </c>
      <c r="I609" s="201" t="e">
        <v>#N/A</v>
      </c>
      <c r="J609" s="201">
        <v>31.7</v>
      </c>
      <c r="K609" s="201" t="e">
        <v>#N/A</v>
      </c>
      <c r="L609" s="201">
        <v>23.7</v>
      </c>
      <c r="M609" s="201" t="e">
        <v>#N/A</v>
      </c>
      <c r="N609" s="201">
        <v>34.6</v>
      </c>
      <c r="O609" s="201" t="e">
        <v>#N/A</v>
      </c>
      <c r="P609" s="201">
        <v>25.9</v>
      </c>
      <c r="Q609" s="201" t="e">
        <v>#N/A</v>
      </c>
      <c r="R609" s="201">
        <v>19.100000000000001</v>
      </c>
      <c r="S609" s="201" t="e">
        <v>#N/A</v>
      </c>
      <c r="T609" s="201">
        <v>33.799999999999997</v>
      </c>
      <c r="U609" s="201" t="e">
        <v>#N/A</v>
      </c>
      <c r="V609" s="217">
        <v>24.1</v>
      </c>
      <c r="X609" s="198" t="s">
        <v>3130</v>
      </c>
      <c r="Y609" s="102" t="s">
        <v>2547</v>
      </c>
      <c r="Z609" s="120">
        <v>15.4</v>
      </c>
      <c r="AA609" s="120">
        <v>15.4</v>
      </c>
      <c r="AB609" s="120">
        <v>34.5</v>
      </c>
      <c r="AC609" s="120">
        <v>31.7</v>
      </c>
      <c r="AD609" s="120">
        <v>23.7</v>
      </c>
      <c r="AE609" s="120">
        <v>34.6</v>
      </c>
      <c r="AF609" s="120">
        <v>25.9</v>
      </c>
      <c r="AG609" s="120">
        <v>19.100000000000001</v>
      </c>
      <c r="AH609" s="120">
        <v>33.799999999999997</v>
      </c>
      <c r="AI609" s="120">
        <v>24.1</v>
      </c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390"/>
    </row>
    <row r="610" spans="1:162" x14ac:dyDescent="0.25">
      <c r="A610" s="198" t="s">
        <v>3136</v>
      </c>
      <c r="B610" s="212" t="s">
        <v>2548</v>
      </c>
      <c r="C610" s="231">
        <v>10</v>
      </c>
      <c r="D610" s="123">
        <v>10</v>
      </c>
      <c r="E610" s="123">
        <v>10</v>
      </c>
      <c r="F610" s="123">
        <v>11</v>
      </c>
      <c r="G610" s="123">
        <v>8</v>
      </c>
      <c r="H610" s="123">
        <v>6</v>
      </c>
      <c r="I610" s="123">
        <v>6</v>
      </c>
      <c r="J610" s="123">
        <v>5</v>
      </c>
      <c r="K610" s="123">
        <v>6</v>
      </c>
      <c r="L610" s="123">
        <v>8</v>
      </c>
      <c r="M610" s="123">
        <v>9</v>
      </c>
      <c r="N610" s="123">
        <v>8</v>
      </c>
      <c r="O610" s="123">
        <v>7</v>
      </c>
      <c r="P610" s="123">
        <v>6</v>
      </c>
      <c r="Q610" s="123">
        <v>5</v>
      </c>
      <c r="R610" s="123">
        <v>6</v>
      </c>
      <c r="S610" s="123">
        <v>4</v>
      </c>
      <c r="T610" s="123">
        <v>11</v>
      </c>
      <c r="U610" s="123">
        <v>10</v>
      </c>
      <c r="V610" s="218">
        <v>11</v>
      </c>
      <c r="X610" s="198" t="s">
        <v>3137</v>
      </c>
      <c r="Y610" s="119" t="s">
        <v>2548</v>
      </c>
      <c r="Z610" s="196">
        <v>10</v>
      </c>
      <c r="AA610" s="196">
        <v>11</v>
      </c>
      <c r="AB610" s="196">
        <v>11</v>
      </c>
      <c r="AC610" s="196">
        <v>6</v>
      </c>
      <c r="AD610" s="196">
        <v>8</v>
      </c>
      <c r="AE610" s="196">
        <v>9</v>
      </c>
      <c r="AF610" s="196">
        <v>7</v>
      </c>
      <c r="AG610" s="196">
        <v>6</v>
      </c>
      <c r="AH610" s="196">
        <v>11</v>
      </c>
      <c r="AI610" s="196">
        <v>11</v>
      </c>
    </row>
    <row r="611" spans="1:162" x14ac:dyDescent="0.25">
      <c r="A611" s="198" t="s">
        <v>3139</v>
      </c>
      <c r="B611" s="225" t="s">
        <v>2549</v>
      </c>
      <c r="C611" s="232" t="s">
        <v>2618</v>
      </c>
      <c r="D611" s="210" t="s">
        <v>2618</v>
      </c>
      <c r="E611" s="210" t="s">
        <v>2618</v>
      </c>
      <c r="F611" s="210" t="s">
        <v>2618</v>
      </c>
      <c r="G611" s="210" t="s">
        <v>2618</v>
      </c>
      <c r="H611" s="210" t="s">
        <v>2618</v>
      </c>
      <c r="I611" s="210" t="s">
        <v>2618</v>
      </c>
      <c r="J611" s="210" t="s">
        <v>2618</v>
      </c>
      <c r="K611" s="210" t="s">
        <v>2618</v>
      </c>
      <c r="L611" s="210" t="s">
        <v>2618</v>
      </c>
      <c r="M611" s="210" t="s">
        <v>2618</v>
      </c>
      <c r="N611" s="210" t="s">
        <v>2618</v>
      </c>
      <c r="O611" s="210" t="s">
        <v>2618</v>
      </c>
      <c r="P611" s="210" t="s">
        <v>2618</v>
      </c>
      <c r="Q611" s="210" t="s">
        <v>2618</v>
      </c>
      <c r="R611" s="210" t="s">
        <v>2618</v>
      </c>
      <c r="S611" s="210" t="s">
        <v>2618</v>
      </c>
      <c r="T611" s="210" t="s">
        <v>2618</v>
      </c>
      <c r="U611" s="210" t="s">
        <v>2618</v>
      </c>
      <c r="V611" s="211" t="s">
        <v>2618</v>
      </c>
      <c r="X611" s="198" t="s">
        <v>3133</v>
      </c>
      <c r="Y611" s="98" t="s">
        <v>772</v>
      </c>
      <c r="Z611" s="121">
        <v>0</v>
      </c>
      <c r="AA611" s="121">
        <v>0</v>
      </c>
      <c r="AB611" s="121">
        <v>0</v>
      </c>
      <c r="AC611" s="121">
        <v>0</v>
      </c>
      <c r="AD611" s="121">
        <v>0</v>
      </c>
      <c r="AE611" s="121">
        <v>0</v>
      </c>
      <c r="AF611" s="121">
        <v>0</v>
      </c>
      <c r="AG611" s="121">
        <v>0</v>
      </c>
      <c r="AH611" s="121">
        <v>0</v>
      </c>
      <c r="AI611" s="121">
        <v>0</v>
      </c>
    </row>
    <row r="612" spans="1:162" ht="15" x14ac:dyDescent="0.25">
      <c r="A612" s="198" t="s">
        <v>3141</v>
      </c>
      <c r="B612" s="226" t="s">
        <v>769</v>
      </c>
      <c r="C612" s="233" t="s">
        <v>2618</v>
      </c>
      <c r="D612" s="202" t="s">
        <v>2631</v>
      </c>
      <c r="E612" s="202" t="s">
        <v>2631</v>
      </c>
      <c r="F612" s="202" t="s">
        <v>2631</v>
      </c>
      <c r="G612" s="202" t="s">
        <v>2618</v>
      </c>
      <c r="H612" s="202" t="s">
        <v>2618</v>
      </c>
      <c r="I612" s="202" t="s">
        <v>2632</v>
      </c>
      <c r="J612" s="202" t="s">
        <v>2631</v>
      </c>
      <c r="K612" s="202" t="s">
        <v>2618</v>
      </c>
      <c r="L612" s="202" t="s">
        <v>2618</v>
      </c>
      <c r="M612" s="202" t="s">
        <v>2618</v>
      </c>
      <c r="N612" s="202" t="s">
        <v>2618</v>
      </c>
      <c r="O612" s="202" t="s">
        <v>2618</v>
      </c>
      <c r="P612" s="202" t="s">
        <v>2632</v>
      </c>
      <c r="Q612" s="202" t="s">
        <v>2618</v>
      </c>
      <c r="R612" s="202" t="s">
        <v>2632</v>
      </c>
      <c r="S612" s="202" t="s">
        <v>2618</v>
      </c>
      <c r="T612" s="202" t="s">
        <v>2618</v>
      </c>
      <c r="U612" s="202" t="s">
        <v>773</v>
      </c>
      <c r="V612" s="203" t="s">
        <v>2631</v>
      </c>
      <c r="X612" s="198" t="s">
        <v>3135</v>
      </c>
      <c r="Y612" s="107" t="s">
        <v>769</v>
      </c>
      <c r="Z612" s="195" t="s">
        <v>2631</v>
      </c>
      <c r="AA612" s="195" t="s">
        <v>2632</v>
      </c>
      <c r="AB612" s="195" t="s">
        <v>2618</v>
      </c>
      <c r="AC612" s="195" t="s">
        <v>2632</v>
      </c>
      <c r="AD612" s="195" t="s">
        <v>2618</v>
      </c>
      <c r="AE612" s="195" t="s">
        <v>2618</v>
      </c>
      <c r="AF612" s="195" t="s">
        <v>2632</v>
      </c>
      <c r="AG612" s="195" t="s">
        <v>2632</v>
      </c>
      <c r="AH612" s="195" t="s">
        <v>2618</v>
      </c>
      <c r="AI612" s="195" t="s">
        <v>773</v>
      </c>
    </row>
    <row r="613" spans="1:162" x14ac:dyDescent="0.25">
      <c r="A613" s="198" t="s">
        <v>3142</v>
      </c>
      <c r="B613" s="226" t="s">
        <v>2551</v>
      </c>
      <c r="C613" s="234">
        <v>0</v>
      </c>
      <c r="D613" s="204">
        <v>1</v>
      </c>
      <c r="E613" s="204">
        <v>2</v>
      </c>
      <c r="F613" s="204">
        <v>2</v>
      </c>
      <c r="G613" s="204">
        <v>0</v>
      </c>
      <c r="H613" s="204">
        <v>0</v>
      </c>
      <c r="I613" s="204">
        <v>10</v>
      </c>
      <c r="J613" s="204">
        <v>1</v>
      </c>
      <c r="K613" s="204">
        <v>0</v>
      </c>
      <c r="L613" s="204">
        <v>0</v>
      </c>
      <c r="M613" s="204">
        <v>0</v>
      </c>
      <c r="N613" s="204">
        <v>0</v>
      </c>
      <c r="O613" s="204">
        <v>0</v>
      </c>
      <c r="P613" s="204">
        <v>3</v>
      </c>
      <c r="Q613" s="204">
        <v>0</v>
      </c>
      <c r="R613" s="204">
        <v>10</v>
      </c>
      <c r="S613" s="204">
        <v>0</v>
      </c>
      <c r="T613" s="204">
        <v>0</v>
      </c>
      <c r="U613" s="204">
        <v>20</v>
      </c>
      <c r="V613" s="205">
        <v>1</v>
      </c>
      <c r="X613" s="198" t="s">
        <v>3138</v>
      </c>
      <c r="Y613" s="91" t="s">
        <v>2551</v>
      </c>
      <c r="Z613" s="109">
        <v>1</v>
      </c>
      <c r="AA613" s="109">
        <v>3</v>
      </c>
      <c r="AB613" s="109">
        <v>0</v>
      </c>
      <c r="AC613" s="109">
        <v>10</v>
      </c>
      <c r="AD613" s="109">
        <v>0</v>
      </c>
      <c r="AE613" s="109">
        <v>0</v>
      </c>
      <c r="AF613" s="109">
        <v>3</v>
      </c>
      <c r="AG613" s="109">
        <v>10</v>
      </c>
      <c r="AH613" s="109">
        <v>0</v>
      </c>
      <c r="AI613" s="109">
        <v>20</v>
      </c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</row>
    <row r="614" spans="1:162" x14ac:dyDescent="0.25">
      <c r="A614" s="198" t="s">
        <v>3143</v>
      </c>
      <c r="B614" s="227" t="s">
        <v>884</v>
      </c>
      <c r="C614" s="235">
        <v>997.5</v>
      </c>
      <c r="D614" s="206">
        <v>997</v>
      </c>
      <c r="E614" s="206">
        <v>997.90000000000009</v>
      </c>
      <c r="F614" s="206">
        <v>1002.3</v>
      </c>
      <c r="G614" s="206">
        <v>1006.35</v>
      </c>
      <c r="H614" s="206">
        <v>1006.6</v>
      </c>
      <c r="I614" s="206">
        <v>1003.05</v>
      </c>
      <c r="J614" s="206">
        <v>1004.9000000000001</v>
      </c>
      <c r="K614" s="206">
        <v>1004.35</v>
      </c>
      <c r="L614" s="206">
        <v>1005.8</v>
      </c>
      <c r="M614" s="206">
        <v>1010.5999999999999</v>
      </c>
      <c r="N614" s="206">
        <v>1011.6500000000001</v>
      </c>
      <c r="O614" s="206">
        <v>1010.15</v>
      </c>
      <c r="P614" s="206">
        <v>1006.5</v>
      </c>
      <c r="Q614" s="206">
        <v>1005.25</v>
      </c>
      <c r="R614" s="206">
        <v>1008.5</v>
      </c>
      <c r="S614" s="206">
        <v>1014.4000000000001</v>
      </c>
      <c r="T614" s="206">
        <v>1010.05</v>
      </c>
      <c r="U614" s="206">
        <v>1000.8</v>
      </c>
      <c r="V614" s="207">
        <v>999.55</v>
      </c>
      <c r="X614" s="198" t="s">
        <v>3140</v>
      </c>
      <c r="Y614" s="238" t="s">
        <v>705</v>
      </c>
      <c r="Z614" s="127">
        <v>0</v>
      </c>
      <c r="AA614" s="127">
        <v>0</v>
      </c>
      <c r="AB614" s="127">
        <v>0</v>
      </c>
      <c r="AC614" s="127">
        <v>2</v>
      </c>
      <c r="AD614" s="127">
        <v>0</v>
      </c>
      <c r="AE614" s="127">
        <v>0</v>
      </c>
      <c r="AF614" s="127">
        <v>0</v>
      </c>
      <c r="AG614" s="127">
        <v>0</v>
      </c>
      <c r="AH614" s="127">
        <v>0</v>
      </c>
      <c r="AI614" s="127">
        <v>0</v>
      </c>
    </row>
    <row r="615" spans="1:162" x14ac:dyDescent="0.25">
      <c r="A615" s="198" t="s">
        <v>3144</v>
      </c>
      <c r="B615" s="228" t="s">
        <v>770</v>
      </c>
      <c r="C615" s="236" t="s">
        <v>2757</v>
      </c>
      <c r="D615" s="208" t="s">
        <v>2767</v>
      </c>
      <c r="E615" s="208" t="s">
        <v>2767</v>
      </c>
      <c r="F615" s="208" t="s">
        <v>2757</v>
      </c>
      <c r="G615" s="208" t="s">
        <v>2757</v>
      </c>
      <c r="H615" s="208" t="s">
        <v>2770</v>
      </c>
      <c r="I615" s="208" t="s">
        <v>2649</v>
      </c>
      <c r="J615" s="208" t="s">
        <v>2651</v>
      </c>
      <c r="K615" s="208" t="s">
        <v>2650</v>
      </c>
      <c r="L615" s="208" t="s">
        <v>2732</v>
      </c>
      <c r="M615" s="208" t="s">
        <v>2768</v>
      </c>
      <c r="N615" s="208" t="s">
        <v>2757</v>
      </c>
      <c r="O615" s="208" t="s">
        <v>2964</v>
      </c>
      <c r="P615" s="208" t="s">
        <v>2964</v>
      </c>
      <c r="Q615" s="208" t="s">
        <v>2762</v>
      </c>
      <c r="R615" s="208" t="s">
        <v>2651</v>
      </c>
      <c r="S615" s="208" t="s">
        <v>2653</v>
      </c>
      <c r="T615" s="208" t="s">
        <v>2758</v>
      </c>
      <c r="U615" s="208" t="s">
        <v>2757</v>
      </c>
      <c r="V615" s="209" t="s">
        <v>2759</v>
      </c>
      <c r="X615" s="369" t="s">
        <v>1014</v>
      </c>
      <c r="Y615" s="370" t="s">
        <v>772</v>
      </c>
      <c r="Z615" s="371">
        <v>0</v>
      </c>
      <c r="AA615" s="372">
        <v>0</v>
      </c>
      <c r="AB615" s="372">
        <v>0</v>
      </c>
      <c r="AC615" s="372">
        <v>0</v>
      </c>
      <c r="AD615" s="372">
        <v>0</v>
      </c>
      <c r="AE615" s="372">
        <v>0</v>
      </c>
      <c r="AF615" s="372">
        <v>0</v>
      </c>
      <c r="AG615" s="372">
        <v>0</v>
      </c>
      <c r="AH615" s="372">
        <v>0</v>
      </c>
      <c r="AI615" s="373">
        <v>0</v>
      </c>
    </row>
    <row r="616" spans="1:162" x14ac:dyDescent="0.25">
      <c r="A616" s="198" t="s">
        <v>3145</v>
      </c>
      <c r="B616" s="229" t="s">
        <v>705</v>
      </c>
      <c r="C616" s="237">
        <v>0</v>
      </c>
      <c r="D616" s="213">
        <v>0</v>
      </c>
      <c r="E616" s="213">
        <v>0</v>
      </c>
      <c r="F616" s="213">
        <v>0</v>
      </c>
      <c r="G616" s="213">
        <v>0</v>
      </c>
      <c r="H616" s="213">
        <v>0</v>
      </c>
      <c r="I616" s="213">
        <v>0</v>
      </c>
      <c r="J616" s="213">
        <v>0</v>
      </c>
      <c r="K616" s="213">
        <v>0</v>
      </c>
      <c r="L616" s="213">
        <v>0</v>
      </c>
      <c r="M616" s="213">
        <v>0</v>
      </c>
      <c r="N616" s="213">
        <v>0</v>
      </c>
      <c r="O616" s="213">
        <v>0</v>
      </c>
      <c r="P616" s="213">
        <v>0</v>
      </c>
      <c r="Q616" s="213">
        <v>0</v>
      </c>
      <c r="R616" s="213">
        <v>0</v>
      </c>
      <c r="S616" s="213">
        <v>0</v>
      </c>
      <c r="T616" s="213">
        <v>0</v>
      </c>
      <c r="U616" s="213">
        <v>0</v>
      </c>
      <c r="V616" s="214">
        <v>0</v>
      </c>
      <c r="X616" s="369" t="s">
        <v>2217</v>
      </c>
      <c r="Y616" s="374" t="s">
        <v>1173</v>
      </c>
      <c r="Z616" s="375">
        <v>0</v>
      </c>
      <c r="AA616" s="376">
        <v>0</v>
      </c>
      <c r="AB616" s="376">
        <v>0</v>
      </c>
      <c r="AC616" s="376">
        <v>0</v>
      </c>
      <c r="AD616" s="376">
        <v>0</v>
      </c>
      <c r="AE616" s="376">
        <v>0</v>
      </c>
      <c r="AF616" s="376">
        <v>0</v>
      </c>
      <c r="AG616" s="376">
        <v>0</v>
      </c>
      <c r="AH616" s="376">
        <v>0</v>
      </c>
      <c r="AI616" s="377">
        <v>0</v>
      </c>
    </row>
    <row r="617" spans="1:162" x14ac:dyDescent="0.25">
      <c r="A617" s="198" t="s">
        <v>1014</v>
      </c>
      <c r="B617" s="229" t="s">
        <v>772</v>
      </c>
      <c r="C617" s="237">
        <v>0</v>
      </c>
      <c r="D617" s="213">
        <v>0</v>
      </c>
      <c r="E617" s="213">
        <v>0</v>
      </c>
      <c r="F617" s="213">
        <v>0</v>
      </c>
      <c r="G617" s="213">
        <v>0</v>
      </c>
      <c r="H617" s="213">
        <v>0</v>
      </c>
      <c r="I617" s="213">
        <v>0</v>
      </c>
      <c r="J617" s="213">
        <v>0</v>
      </c>
      <c r="K617" s="213">
        <v>0</v>
      </c>
      <c r="L617" s="213">
        <v>0</v>
      </c>
      <c r="M617" s="213">
        <v>0</v>
      </c>
      <c r="N617" s="213">
        <v>0</v>
      </c>
      <c r="O617" s="213">
        <v>0</v>
      </c>
      <c r="P617" s="213">
        <v>0</v>
      </c>
      <c r="Q617" s="213">
        <v>0</v>
      </c>
      <c r="R617" s="213">
        <v>0</v>
      </c>
      <c r="S617" s="213">
        <v>0</v>
      </c>
      <c r="T617" s="213">
        <v>0</v>
      </c>
      <c r="U617" s="213">
        <v>0</v>
      </c>
      <c r="V617" s="214">
        <v>0</v>
      </c>
      <c r="X617" s="369" t="s">
        <v>2218</v>
      </c>
      <c r="Y617" s="374" t="s">
        <v>1175</v>
      </c>
      <c r="Z617" s="375">
        <v>0</v>
      </c>
      <c r="AA617" s="376">
        <v>0</v>
      </c>
      <c r="AB617" s="376">
        <v>0</v>
      </c>
      <c r="AC617" s="376">
        <v>0</v>
      </c>
      <c r="AD617" s="376">
        <v>0</v>
      </c>
      <c r="AE617" s="376">
        <v>0</v>
      </c>
      <c r="AF617" s="376">
        <v>0</v>
      </c>
      <c r="AG617" s="376">
        <v>0</v>
      </c>
      <c r="AH617" s="376">
        <v>0</v>
      </c>
      <c r="AI617" s="377">
        <v>0</v>
      </c>
    </row>
    <row r="618" spans="1:162" x14ac:dyDescent="0.25">
      <c r="A618" s="198" t="s">
        <v>2217</v>
      </c>
      <c r="B618" s="229" t="s">
        <v>1173</v>
      </c>
      <c r="C618" s="237">
        <v>0</v>
      </c>
      <c r="D618" s="213">
        <v>0</v>
      </c>
      <c r="E618" s="213">
        <v>0</v>
      </c>
      <c r="F618" s="213">
        <v>0</v>
      </c>
      <c r="G618" s="213">
        <v>0</v>
      </c>
      <c r="H618" s="213">
        <v>0</v>
      </c>
      <c r="I618" s="213">
        <v>0</v>
      </c>
      <c r="J618" s="213">
        <v>0</v>
      </c>
      <c r="K618" s="213">
        <v>0</v>
      </c>
      <c r="L618" s="213">
        <v>0</v>
      </c>
      <c r="M618" s="213">
        <v>0</v>
      </c>
      <c r="N618" s="213">
        <v>0</v>
      </c>
      <c r="O618" s="213">
        <v>0</v>
      </c>
      <c r="P618" s="213">
        <v>0</v>
      </c>
      <c r="Q618" s="213">
        <v>0</v>
      </c>
      <c r="R618" s="213">
        <v>0</v>
      </c>
      <c r="S618" s="213">
        <v>0</v>
      </c>
      <c r="T618" s="213">
        <v>0</v>
      </c>
      <c r="U618" s="213">
        <v>0</v>
      </c>
      <c r="V618" s="214">
        <v>0</v>
      </c>
      <c r="X618" s="369" t="s">
        <v>2219</v>
      </c>
      <c r="Y618" s="379" t="s">
        <v>1177</v>
      </c>
      <c r="Z618" s="380">
        <v>0</v>
      </c>
      <c r="AA618" s="381">
        <v>0</v>
      </c>
      <c r="AB618" s="381">
        <v>0</v>
      </c>
      <c r="AC618" s="381">
        <v>0</v>
      </c>
      <c r="AD618" s="381">
        <v>0</v>
      </c>
      <c r="AE618" s="381">
        <v>0</v>
      </c>
      <c r="AF618" s="381">
        <v>0</v>
      </c>
      <c r="AG618" s="381">
        <v>0</v>
      </c>
      <c r="AH618" s="381">
        <v>0</v>
      </c>
      <c r="AI618" s="382">
        <v>0</v>
      </c>
    </row>
    <row r="619" spans="1:162" x14ac:dyDescent="0.25">
      <c r="A619" s="198" t="s">
        <v>2218</v>
      </c>
      <c r="B619" s="378" t="s">
        <v>1175</v>
      </c>
      <c r="C619" s="235">
        <v>0</v>
      </c>
      <c r="D619" s="206">
        <v>0</v>
      </c>
      <c r="E619" s="206">
        <v>0</v>
      </c>
      <c r="F619" s="206">
        <v>0</v>
      </c>
      <c r="G619" s="206">
        <v>0</v>
      </c>
      <c r="H619" s="206">
        <v>0</v>
      </c>
      <c r="I619" s="206">
        <v>0</v>
      </c>
      <c r="J619" s="206">
        <v>0</v>
      </c>
      <c r="K619" s="206">
        <v>0</v>
      </c>
      <c r="L619" s="206">
        <v>0</v>
      </c>
      <c r="M619" s="206">
        <v>0</v>
      </c>
      <c r="N619" s="206">
        <v>0</v>
      </c>
      <c r="O619" s="206">
        <v>0</v>
      </c>
      <c r="P619" s="206">
        <v>0</v>
      </c>
      <c r="Q619" s="206">
        <v>0</v>
      </c>
      <c r="R619" s="206">
        <v>0</v>
      </c>
      <c r="S619" s="206">
        <v>0</v>
      </c>
      <c r="T619" s="206">
        <v>0</v>
      </c>
      <c r="U619" s="206">
        <v>0</v>
      </c>
      <c r="V619" s="207">
        <v>0</v>
      </c>
    </row>
    <row r="620" spans="1:162" x14ac:dyDescent="0.25">
      <c r="A620" s="198" t="s">
        <v>2219</v>
      </c>
      <c r="B620" s="383" t="s">
        <v>1177</v>
      </c>
      <c r="C620" s="237">
        <v>0</v>
      </c>
      <c r="D620" s="213">
        <v>0</v>
      </c>
      <c r="E620" s="213">
        <v>0</v>
      </c>
      <c r="F620" s="213">
        <v>0</v>
      </c>
      <c r="G620" s="213">
        <v>0</v>
      </c>
      <c r="H620" s="213">
        <v>0</v>
      </c>
      <c r="I620" s="213">
        <v>0</v>
      </c>
      <c r="J620" s="213">
        <v>0</v>
      </c>
      <c r="K620" s="213">
        <v>0</v>
      </c>
      <c r="L620" s="213">
        <v>0</v>
      </c>
      <c r="M620" s="213">
        <v>0</v>
      </c>
      <c r="N620" s="213">
        <v>0</v>
      </c>
      <c r="O620" s="213">
        <v>0</v>
      </c>
      <c r="P620" s="213">
        <v>0</v>
      </c>
      <c r="Q620" s="213">
        <v>0</v>
      </c>
      <c r="R620" s="213">
        <v>0</v>
      </c>
      <c r="S620" s="213">
        <v>0</v>
      </c>
      <c r="T620" s="213">
        <v>0</v>
      </c>
      <c r="U620" s="213">
        <v>0</v>
      </c>
      <c r="V620" s="214">
        <v>0</v>
      </c>
      <c r="AM620" s="554"/>
      <c r="AN620" s="552"/>
      <c r="AO620" s="552"/>
      <c r="AP620" s="552"/>
      <c r="AQ620" s="552"/>
      <c r="AR620" s="552"/>
      <c r="AS620" s="552"/>
      <c r="AT620" s="552"/>
      <c r="AU620" s="552"/>
      <c r="AV620" s="552"/>
      <c r="AW620" s="552"/>
      <c r="AX620" s="552"/>
      <c r="AY620" s="552"/>
      <c r="AZ620" s="552"/>
      <c r="BA620" s="552"/>
      <c r="BB620" s="552"/>
      <c r="BC620" s="552"/>
      <c r="BD620" s="552"/>
      <c r="BE620" s="552"/>
      <c r="BF620" s="552"/>
      <c r="BG620" s="552"/>
      <c r="BH620" s="552"/>
      <c r="BI620" s="552"/>
      <c r="BJ620" s="552"/>
      <c r="BK620" s="552"/>
      <c r="BL620" s="552"/>
      <c r="BM620" s="552"/>
      <c r="BN620" s="552"/>
      <c r="BO620" s="552"/>
      <c r="BP620" s="552"/>
      <c r="BQ620" s="552"/>
      <c r="BR620" s="552"/>
      <c r="BS620" s="552"/>
      <c r="BT620" s="552"/>
      <c r="BU620" s="552"/>
      <c r="BV620" s="552"/>
      <c r="BW620" s="552"/>
      <c r="BX620" s="552"/>
      <c r="BY620" s="552"/>
      <c r="BZ620" s="552"/>
      <c r="CA620" s="552"/>
      <c r="CB620" s="552"/>
      <c r="CC620" s="552"/>
      <c r="CD620" s="552"/>
      <c r="CE620" s="552"/>
      <c r="CF620" s="552"/>
      <c r="CG620" s="552"/>
      <c r="CH620" s="552"/>
      <c r="CI620" s="552"/>
      <c r="CJ620" s="552"/>
      <c r="CK620" s="552"/>
      <c r="CL620" s="552"/>
      <c r="CM620" s="552"/>
      <c r="CN620" s="552"/>
      <c r="CO620" s="552"/>
      <c r="CP620" s="552"/>
      <c r="CQ620" s="552"/>
      <c r="CR620" s="552"/>
      <c r="CS620" s="552"/>
      <c r="CT620" s="552"/>
      <c r="CU620" s="552"/>
      <c r="CV620" s="552"/>
      <c r="CW620" s="552"/>
      <c r="CX620" s="552"/>
      <c r="CY620" s="552"/>
      <c r="CZ620" s="552"/>
      <c r="DA620" s="552"/>
      <c r="DB620" s="552"/>
      <c r="DC620" s="552"/>
      <c r="DD620" s="552"/>
      <c r="DE620" s="552"/>
      <c r="DF620" s="552"/>
      <c r="DG620" s="552"/>
      <c r="DH620" s="552"/>
      <c r="DI620" s="552"/>
      <c r="DJ620" s="552"/>
      <c r="DK620" s="552"/>
      <c r="DL620" s="552"/>
      <c r="DM620" s="552"/>
      <c r="DN620" s="552"/>
      <c r="DO620" s="552"/>
      <c r="DP620" s="552"/>
      <c r="DQ620" s="552"/>
      <c r="DR620" s="552"/>
      <c r="DS620" s="552"/>
      <c r="DT620" s="552"/>
      <c r="DU620" s="552"/>
      <c r="DV620" s="552"/>
      <c r="DW620" s="552"/>
      <c r="DX620" s="552"/>
      <c r="DY620" s="552"/>
      <c r="DZ620" s="552"/>
      <c r="EA620" s="552"/>
      <c r="EB620" s="552"/>
      <c r="EC620" s="552"/>
      <c r="ED620" s="552"/>
      <c r="EE620" s="552"/>
      <c r="EF620" s="552"/>
      <c r="EG620" s="552"/>
      <c r="EH620" s="552"/>
      <c r="EI620" s="552"/>
      <c r="EJ620" s="552"/>
      <c r="EK620" s="552"/>
      <c r="EL620" s="552"/>
      <c r="EM620" s="552"/>
      <c r="EN620" s="552"/>
      <c r="EO620" s="552"/>
      <c r="EP620" s="552"/>
      <c r="EQ620" s="552"/>
      <c r="ER620" s="552"/>
      <c r="ES620" s="552"/>
      <c r="ET620" s="552"/>
      <c r="EU620" s="552"/>
      <c r="EV620" s="552"/>
      <c r="EW620" s="552"/>
      <c r="EX620" s="552"/>
      <c r="EY620" s="552"/>
      <c r="EZ620" s="552"/>
      <c r="FA620" s="552"/>
      <c r="FB620" s="552"/>
      <c r="FC620" s="552"/>
      <c r="FD620" s="552"/>
      <c r="FE620" s="552"/>
    </row>
    <row r="621" spans="1:162" x14ac:dyDescent="0.25">
      <c r="A621" t="s">
        <v>3471</v>
      </c>
      <c r="B621" t="s">
        <v>3407</v>
      </c>
      <c r="C621">
        <v>7</v>
      </c>
      <c r="D621">
        <v>7</v>
      </c>
      <c r="E621">
        <v>10</v>
      </c>
      <c r="F621">
        <v>10</v>
      </c>
      <c r="G621">
        <v>5</v>
      </c>
      <c r="H621">
        <v>4</v>
      </c>
      <c r="I621">
        <v>10</v>
      </c>
      <c r="J621">
        <v>9</v>
      </c>
      <c r="K621">
        <v>5</v>
      </c>
      <c r="L621">
        <v>7</v>
      </c>
      <c r="M621">
        <v>7</v>
      </c>
      <c r="N621">
        <v>0</v>
      </c>
      <c r="O621">
        <v>4</v>
      </c>
      <c r="P621">
        <v>7</v>
      </c>
      <c r="Q621">
        <v>10</v>
      </c>
      <c r="R621">
        <v>9</v>
      </c>
      <c r="S621">
        <v>6</v>
      </c>
      <c r="T621">
        <v>2</v>
      </c>
      <c r="U621">
        <v>10</v>
      </c>
      <c r="V621">
        <v>10</v>
      </c>
      <c r="AM621" s="555"/>
      <c r="AN621" s="553"/>
      <c r="AO621" s="553"/>
      <c r="AP621" s="553"/>
      <c r="AQ621" s="553"/>
      <c r="AR621" s="553"/>
      <c r="AS621" s="553"/>
      <c r="AT621" s="553"/>
      <c r="AU621" s="553"/>
      <c r="AV621" s="553"/>
      <c r="AW621" s="553"/>
      <c r="AX621" s="553"/>
      <c r="AY621" s="553"/>
      <c r="AZ621" s="553"/>
      <c r="BA621" s="553"/>
      <c r="BB621" s="553"/>
      <c r="BC621" s="553"/>
      <c r="BD621" s="553"/>
      <c r="BE621" s="553"/>
      <c r="BF621" s="553"/>
      <c r="BG621" s="553"/>
      <c r="BH621" s="553"/>
      <c r="BI621" s="553"/>
      <c r="BJ621" s="553"/>
      <c r="BK621" s="553"/>
      <c r="BL621" s="553"/>
      <c r="BM621" s="553"/>
      <c r="BN621" s="553"/>
      <c r="BO621" s="553"/>
      <c r="BP621" s="553"/>
      <c r="BQ621" s="553"/>
      <c r="BR621" s="553"/>
      <c r="BS621" s="553"/>
      <c r="BT621" s="553"/>
      <c r="BU621" s="553"/>
      <c r="BV621" s="553"/>
      <c r="BW621" s="553"/>
      <c r="BX621" s="553"/>
      <c r="BY621" s="553"/>
      <c r="BZ621" s="553"/>
      <c r="CA621" s="553"/>
      <c r="CB621" s="553"/>
      <c r="CC621" s="553"/>
      <c r="CD621" s="553"/>
      <c r="CE621" s="553"/>
      <c r="CF621" s="553"/>
      <c r="CG621" s="553"/>
      <c r="CH621" s="553"/>
      <c r="CI621" s="553"/>
      <c r="CJ621" s="553"/>
      <c r="CK621" s="553"/>
      <c r="CL621" s="553"/>
      <c r="CM621" s="553"/>
      <c r="CN621" s="553"/>
      <c r="CO621" s="553"/>
      <c r="CP621" s="553"/>
      <c r="CQ621" s="553"/>
      <c r="CR621" s="553"/>
      <c r="CS621" s="553"/>
      <c r="CT621" s="553"/>
      <c r="CU621" s="553"/>
      <c r="CV621" s="553"/>
      <c r="CW621" s="553"/>
      <c r="CX621" s="553"/>
      <c r="CY621" s="553"/>
      <c r="CZ621" s="553"/>
      <c r="DA621" s="553"/>
      <c r="DB621" s="553"/>
      <c r="DC621" s="553"/>
      <c r="DD621" s="553"/>
      <c r="DE621" s="553"/>
      <c r="DF621" s="553"/>
      <c r="DG621" s="553"/>
      <c r="DH621" s="553"/>
      <c r="DI621" s="553"/>
      <c r="DJ621" s="553"/>
      <c r="DK621" s="553"/>
      <c r="DL621" s="553"/>
      <c r="DM621" s="553"/>
      <c r="DN621" s="553"/>
      <c r="DO621" s="553"/>
      <c r="DP621" s="553"/>
      <c r="DQ621" s="553"/>
      <c r="DR621" s="553"/>
      <c r="DS621" s="553"/>
      <c r="DT621" s="553"/>
      <c r="DU621" s="553"/>
      <c r="DV621" s="553"/>
      <c r="DW621" s="553"/>
      <c r="DX621" s="553"/>
      <c r="DY621" s="553"/>
      <c r="DZ621" s="553"/>
      <c r="EA621" s="553"/>
      <c r="EB621" s="553"/>
      <c r="EC621" s="553"/>
      <c r="ED621" s="553"/>
      <c r="EE621" s="553"/>
      <c r="EF621" s="553"/>
      <c r="EG621" s="553"/>
      <c r="EH621" s="553"/>
      <c r="EI621" s="553"/>
      <c r="EJ621" s="553"/>
      <c r="EK621" s="553"/>
      <c r="EL621" s="553"/>
      <c r="EM621" s="553"/>
      <c r="EN621" s="553"/>
      <c r="EO621" s="553"/>
      <c r="EP621" s="553"/>
      <c r="EQ621" s="553"/>
      <c r="ER621" s="553"/>
      <c r="ES621" s="553"/>
      <c r="ET621" s="553"/>
      <c r="EU621" s="553"/>
      <c r="EV621" s="553"/>
      <c r="EW621" s="553"/>
      <c r="EX621" s="553"/>
      <c r="EY621" s="553"/>
      <c r="EZ621" s="553"/>
      <c r="FA621" s="553"/>
      <c r="FB621" s="553"/>
      <c r="FC621" s="553"/>
      <c r="FD621" s="553"/>
      <c r="FE621" s="553"/>
    </row>
    <row r="622" spans="1:162" x14ac:dyDescent="0.25">
      <c r="A622" t="s">
        <v>3472</v>
      </c>
      <c r="B622" t="s">
        <v>3409</v>
      </c>
      <c r="C622">
        <v>7</v>
      </c>
      <c r="D622">
        <v>10</v>
      </c>
      <c r="E622">
        <v>10</v>
      </c>
      <c r="F622">
        <v>10</v>
      </c>
      <c r="G622">
        <v>4</v>
      </c>
      <c r="H622">
        <v>1</v>
      </c>
      <c r="I622">
        <v>10</v>
      </c>
      <c r="J622">
        <v>5</v>
      </c>
      <c r="K622">
        <v>7</v>
      </c>
      <c r="L622">
        <v>7</v>
      </c>
      <c r="M622">
        <v>3</v>
      </c>
      <c r="N622">
        <v>0</v>
      </c>
      <c r="O622">
        <v>5</v>
      </c>
      <c r="P622">
        <v>10</v>
      </c>
      <c r="Q622">
        <v>7</v>
      </c>
      <c r="R622">
        <v>9</v>
      </c>
      <c r="S622">
        <v>0</v>
      </c>
      <c r="T622">
        <v>6</v>
      </c>
      <c r="U622">
        <v>10</v>
      </c>
      <c r="V622">
        <v>7</v>
      </c>
    </row>
    <row r="623" spans="1:162" x14ac:dyDescent="0.25">
      <c r="A623" t="s">
        <v>3473</v>
      </c>
      <c r="B623" t="s">
        <v>3411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33" spans="1:208" s="390" customFormat="1" x14ac:dyDescent="0.25">
      <c r="A633" s="262"/>
      <c r="B633" s="262"/>
      <c r="C633" s="262"/>
      <c r="D633" s="262"/>
      <c r="E633" s="262"/>
      <c r="F633" s="262"/>
      <c r="G633" s="262"/>
      <c r="H633" s="262"/>
      <c r="I633" s="262"/>
      <c r="J633" s="262"/>
      <c r="K633" s="262"/>
      <c r="L633" s="262"/>
      <c r="M633" s="262"/>
      <c r="N633" s="262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  <c r="AC633" s="262"/>
      <c r="AD633" s="262"/>
      <c r="AE633" s="262"/>
      <c r="AF633" s="262"/>
      <c r="AG633" s="262"/>
      <c r="AH633" s="262"/>
      <c r="AI633" s="262"/>
      <c r="AJ633" s="262"/>
      <c r="AK633" s="262"/>
      <c r="AL633" s="389"/>
      <c r="AM633" s="6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 s="35"/>
      <c r="FJ633" s="1274"/>
      <c r="FK633" s="1274"/>
      <c r="FL633" s="1274"/>
      <c r="FN633" s="35"/>
      <c r="FO633" s="35"/>
      <c r="FP633" s="35"/>
      <c r="FQ633" s="35"/>
      <c r="FR633" s="35"/>
      <c r="FS633" s="35"/>
      <c r="FV633" s="35"/>
      <c r="FW633" s="35"/>
      <c r="FZ633" s="1279"/>
      <c r="GA633" s="1279"/>
      <c r="GB633" s="35"/>
      <c r="GC633" s="35"/>
      <c r="GD633" s="35"/>
      <c r="GE633" s="35"/>
      <c r="GF633" s="35"/>
      <c r="GG633" s="35"/>
      <c r="GH633" s="35"/>
      <c r="GI633" s="35"/>
      <c r="GJ633" s="35"/>
      <c r="GK633" s="35"/>
      <c r="GL633" s="35"/>
      <c r="GM633" s="35"/>
      <c r="GN633" s="35"/>
      <c r="GO633" s="35"/>
      <c r="GP633" s="35"/>
      <c r="GQ633" s="35"/>
      <c r="GR633" s="35"/>
      <c r="GS633" s="35"/>
      <c r="GT633" s="35"/>
      <c r="GU633" s="35"/>
      <c r="GV633" s="35"/>
      <c r="GW633" s="35"/>
      <c r="GX633" s="35"/>
      <c r="GY633" s="35"/>
      <c r="GZ633" s="35"/>
    </row>
    <row r="634" spans="1:208" x14ac:dyDescent="0.25">
      <c r="A634" s="253" t="s">
        <v>3150</v>
      </c>
      <c r="B634" s="254" t="s">
        <v>2552</v>
      </c>
      <c r="C634" s="255" t="s">
        <v>3773</v>
      </c>
      <c r="D634" s="256" t="s">
        <v>2618</v>
      </c>
      <c r="E634" s="256" t="s">
        <v>3774</v>
      </c>
      <c r="F634" s="256" t="s">
        <v>2618</v>
      </c>
      <c r="G634" s="256" t="s">
        <v>3775</v>
      </c>
      <c r="H634" s="256" t="s">
        <v>2618</v>
      </c>
      <c r="I634" s="256" t="s">
        <v>3782</v>
      </c>
      <c r="J634" s="256" t="s">
        <v>2618</v>
      </c>
      <c r="K634" s="256" t="s">
        <v>3788</v>
      </c>
      <c r="L634" s="256" t="s">
        <v>2618</v>
      </c>
      <c r="M634" s="256" t="s">
        <v>3789</v>
      </c>
      <c r="N634" s="256" t="s">
        <v>2618</v>
      </c>
      <c r="O634" s="256" t="s">
        <v>3790</v>
      </c>
      <c r="P634" s="256" t="s">
        <v>2618</v>
      </c>
      <c r="Q634" s="256" t="s">
        <v>3791</v>
      </c>
      <c r="R634" s="256" t="s">
        <v>2618</v>
      </c>
      <c r="S634" s="256" t="s">
        <v>3792</v>
      </c>
      <c r="T634" s="256" t="s">
        <v>2618</v>
      </c>
      <c r="U634" s="256" t="s">
        <v>3793</v>
      </c>
      <c r="V634" s="257" t="s">
        <v>2618</v>
      </c>
      <c r="X634" s="258"/>
      <c r="Y634" s="188" t="s">
        <v>2550</v>
      </c>
      <c r="Z634" s="259" t="s">
        <v>2619</v>
      </c>
      <c r="AA634" s="260" t="s">
        <v>2620</v>
      </c>
      <c r="AB634" s="260" t="s">
        <v>2621</v>
      </c>
      <c r="AC634" s="260" t="s">
        <v>2622</v>
      </c>
      <c r="AD634" s="260" t="s">
        <v>2623</v>
      </c>
      <c r="AE634" s="260" t="s">
        <v>2624</v>
      </c>
      <c r="AF634" s="260" t="s">
        <v>2625</v>
      </c>
      <c r="AG634" s="260" t="s">
        <v>2619</v>
      </c>
      <c r="AH634" s="260" t="s">
        <v>2620</v>
      </c>
      <c r="AI634" s="261" t="s">
        <v>2621</v>
      </c>
      <c r="FN634" s="390"/>
      <c r="FO634" s="390"/>
      <c r="FP634" s="390"/>
      <c r="FQ634" s="390"/>
      <c r="FR634" s="390"/>
      <c r="FS634" s="390"/>
      <c r="FV634" s="390"/>
      <c r="FW634" s="390"/>
      <c r="FZ634" s="1280"/>
      <c r="GA634" s="1280"/>
      <c r="GB634" s="390"/>
      <c r="GC634" s="390"/>
      <c r="GD634" s="390"/>
      <c r="GE634" s="390"/>
      <c r="GF634" s="390"/>
      <c r="GG634" s="390"/>
      <c r="GH634" s="390"/>
      <c r="GI634" s="390"/>
      <c r="GJ634" s="390"/>
      <c r="GK634" s="390"/>
      <c r="GL634" s="390"/>
      <c r="GM634" s="390"/>
      <c r="GN634" s="390"/>
      <c r="GV634" s="390"/>
      <c r="GW634" s="390"/>
      <c r="GX634" s="390"/>
      <c r="GY634" s="390"/>
      <c r="GZ634" s="390"/>
    </row>
    <row r="635" spans="1:208" x14ac:dyDescent="0.25">
      <c r="A635" s="198" t="s">
        <v>3152</v>
      </c>
      <c r="B635" s="220" t="s">
        <v>958</v>
      </c>
      <c r="C635" s="124" t="s">
        <v>2521</v>
      </c>
      <c r="D635" s="124" t="s">
        <v>2522</v>
      </c>
      <c r="E635" s="124" t="s">
        <v>2521</v>
      </c>
      <c r="F635" s="124" t="s">
        <v>2522</v>
      </c>
      <c r="G635" s="124" t="s">
        <v>2521</v>
      </c>
      <c r="H635" s="124" t="s">
        <v>2522</v>
      </c>
      <c r="I635" s="124" t="s">
        <v>2521</v>
      </c>
      <c r="J635" s="124" t="s">
        <v>2522</v>
      </c>
      <c r="K635" s="124" t="s">
        <v>2521</v>
      </c>
      <c r="L635" s="124" t="s">
        <v>2522</v>
      </c>
      <c r="M635" s="124" t="s">
        <v>2521</v>
      </c>
      <c r="N635" s="124" t="s">
        <v>2522</v>
      </c>
      <c r="O635" s="124" t="s">
        <v>2521</v>
      </c>
      <c r="P635" s="124" t="s">
        <v>2522</v>
      </c>
      <c r="Q635" s="124" t="s">
        <v>2521</v>
      </c>
      <c r="R635" s="124" t="s">
        <v>2522</v>
      </c>
      <c r="S635" s="124" t="s">
        <v>2521</v>
      </c>
      <c r="T635" s="124" t="s">
        <v>2522</v>
      </c>
      <c r="U635" s="124" t="s">
        <v>2521</v>
      </c>
      <c r="V635" s="252" t="s">
        <v>2522</v>
      </c>
      <c r="X635" s="197"/>
      <c r="Y635" s="188" t="s">
        <v>958</v>
      </c>
      <c r="Z635" s="94" t="s">
        <v>3776</v>
      </c>
      <c r="AA635" s="95" t="s">
        <v>3777</v>
      </c>
      <c r="AB635" s="95" t="s">
        <v>3778</v>
      </c>
      <c r="AC635" s="95" t="s">
        <v>3783</v>
      </c>
      <c r="AD635" s="95" t="s">
        <v>3794</v>
      </c>
      <c r="AE635" s="95" t="s">
        <v>3795</v>
      </c>
      <c r="AF635" s="95" t="s">
        <v>3796</v>
      </c>
      <c r="AG635" s="95" t="s">
        <v>3797</v>
      </c>
      <c r="AH635" s="95" t="s">
        <v>3798</v>
      </c>
      <c r="AI635" s="96" t="s">
        <v>3799</v>
      </c>
      <c r="GO635" s="390"/>
      <c r="GP635" s="390"/>
      <c r="GQ635" s="390"/>
      <c r="GR635" s="390"/>
      <c r="GS635" s="390"/>
      <c r="GT635" s="390"/>
      <c r="GU635" s="390"/>
    </row>
    <row r="636" spans="1:208" x14ac:dyDescent="0.25">
      <c r="A636" s="198" t="s">
        <v>3154</v>
      </c>
      <c r="B636" s="221" t="s">
        <v>2553</v>
      </c>
      <c r="C636" s="118">
        <v>43682.375</v>
      </c>
      <c r="D636" s="189">
        <v>43682.875</v>
      </c>
      <c r="E636" s="190">
        <v>43683.375</v>
      </c>
      <c r="F636" s="189">
        <v>43683.875</v>
      </c>
      <c r="G636" s="190">
        <v>43684.375</v>
      </c>
      <c r="H636" s="189">
        <v>43684.875</v>
      </c>
      <c r="I636" s="191">
        <v>43685.375</v>
      </c>
      <c r="J636" s="189">
        <v>43685.875</v>
      </c>
      <c r="K636" s="190">
        <v>43686.375</v>
      </c>
      <c r="L636" s="189">
        <v>43686.875</v>
      </c>
      <c r="M636" s="190">
        <v>43687.375</v>
      </c>
      <c r="N636" s="189">
        <v>43687.875</v>
      </c>
      <c r="O636" s="191">
        <v>43688.375</v>
      </c>
      <c r="P636" s="189">
        <v>43688.875</v>
      </c>
      <c r="Q636" s="190">
        <v>43689.375</v>
      </c>
      <c r="R636" s="189">
        <v>43689.875</v>
      </c>
      <c r="S636" s="190">
        <v>43690.375</v>
      </c>
      <c r="T636" s="189">
        <v>43690.875</v>
      </c>
      <c r="U636" s="190">
        <v>43691.375</v>
      </c>
      <c r="V636" s="192">
        <v>43691.875</v>
      </c>
      <c r="X636" s="198" t="s">
        <v>3146</v>
      </c>
      <c r="Y636" s="215"/>
      <c r="Z636" s="116">
        <v>43682.875</v>
      </c>
      <c r="AA636" s="99">
        <v>43683.875</v>
      </c>
      <c r="AB636" s="99">
        <v>43684.875</v>
      </c>
      <c r="AC636" s="99">
        <v>43685.875</v>
      </c>
      <c r="AD636" s="99">
        <v>43686.875</v>
      </c>
      <c r="AE636" s="99">
        <v>43687.875</v>
      </c>
      <c r="AF636" s="99">
        <v>43688.875</v>
      </c>
      <c r="AG636" s="99">
        <v>43689.875</v>
      </c>
      <c r="AH636" s="99">
        <v>43690.875</v>
      </c>
      <c r="AI636" s="99">
        <v>43691.875</v>
      </c>
    </row>
    <row r="637" spans="1:208" x14ac:dyDescent="0.25">
      <c r="A637" s="198" t="s">
        <v>3156</v>
      </c>
      <c r="B637" s="222" t="s">
        <v>2545</v>
      </c>
      <c r="C637" s="230" t="e">
        <v>#N/A</v>
      </c>
      <c r="D637" s="199">
        <v>11.6</v>
      </c>
      <c r="E637" s="199" t="e">
        <v>#N/A</v>
      </c>
      <c r="F637" s="199">
        <v>15.1</v>
      </c>
      <c r="G637" s="199" t="e">
        <v>#N/A</v>
      </c>
      <c r="H637" s="199">
        <v>13.2</v>
      </c>
      <c r="I637" s="199" t="e">
        <v>#N/A</v>
      </c>
      <c r="J637" s="199">
        <v>10.8</v>
      </c>
      <c r="K637" s="199" t="e">
        <v>#N/A</v>
      </c>
      <c r="L637" s="199">
        <v>9.6999999999999993</v>
      </c>
      <c r="M637" s="199" t="e">
        <v>#N/A</v>
      </c>
      <c r="N637" s="199">
        <v>9.8000000000000007</v>
      </c>
      <c r="O637" s="199" t="e">
        <v>#N/A</v>
      </c>
      <c r="P637" s="199">
        <v>12.3</v>
      </c>
      <c r="Q637" s="199" t="e">
        <v>#N/A</v>
      </c>
      <c r="R637" s="199">
        <v>13.2</v>
      </c>
      <c r="S637" s="199" t="e">
        <v>#N/A</v>
      </c>
      <c r="T637" s="199">
        <v>17.3</v>
      </c>
      <c r="U637" s="199" t="e">
        <v>#N/A</v>
      </c>
      <c r="V637" s="104">
        <v>8</v>
      </c>
      <c r="X637" s="198" t="s">
        <v>3151</v>
      </c>
      <c r="Y637" s="100" t="s">
        <v>2545</v>
      </c>
      <c r="Z637" s="120">
        <v>11.6</v>
      </c>
      <c r="AA637" s="120">
        <v>15.1</v>
      </c>
      <c r="AB637" s="120">
        <v>13.2</v>
      </c>
      <c r="AC637" s="120">
        <v>10.8</v>
      </c>
      <c r="AD637" s="120">
        <v>10.3</v>
      </c>
      <c r="AE637" s="120">
        <v>9.8000000000000007</v>
      </c>
      <c r="AF637" s="120">
        <v>12.3</v>
      </c>
      <c r="AG637" s="120">
        <v>13.2</v>
      </c>
      <c r="AH637" s="120">
        <v>17.3</v>
      </c>
      <c r="AI637" s="120">
        <v>8</v>
      </c>
    </row>
    <row r="638" spans="1:208" x14ac:dyDescent="0.25">
      <c r="A638" s="198" t="s">
        <v>3157</v>
      </c>
      <c r="B638" s="223" t="s">
        <v>2546</v>
      </c>
      <c r="C638" s="103">
        <v>8.4</v>
      </c>
      <c r="D638" s="200" t="e">
        <v>#N/A</v>
      </c>
      <c r="E638" s="200">
        <v>7.1</v>
      </c>
      <c r="F638" s="200" t="e">
        <v>#N/A</v>
      </c>
      <c r="G638" s="200">
        <v>9.8000000000000007</v>
      </c>
      <c r="H638" s="200" t="e">
        <v>#N/A</v>
      </c>
      <c r="I638" s="200">
        <v>7</v>
      </c>
      <c r="J638" s="200" t="e">
        <v>#N/A</v>
      </c>
      <c r="K638" s="200">
        <v>7.1</v>
      </c>
      <c r="L638" s="200" t="e">
        <v>#N/A</v>
      </c>
      <c r="M638" s="200">
        <v>8.4</v>
      </c>
      <c r="N638" s="200" t="e">
        <v>#N/A</v>
      </c>
      <c r="O638" s="200">
        <v>4.7</v>
      </c>
      <c r="P638" s="200" t="e">
        <v>#N/A</v>
      </c>
      <c r="Q638" s="200">
        <v>2.1</v>
      </c>
      <c r="R638" s="200" t="e">
        <v>#N/A</v>
      </c>
      <c r="S638" s="200">
        <v>3.1</v>
      </c>
      <c r="T638" s="200" t="e">
        <v>#N/A</v>
      </c>
      <c r="U638" s="200">
        <v>5.5</v>
      </c>
      <c r="V638" s="216" t="e">
        <v>#N/A</v>
      </c>
      <c r="X638" s="198" t="s">
        <v>3153</v>
      </c>
      <c r="Y638" s="101" t="s">
        <v>2546</v>
      </c>
      <c r="Z638" s="97">
        <v>8.4</v>
      </c>
      <c r="AA638" s="97">
        <v>7.1</v>
      </c>
      <c r="AB638" s="97">
        <v>9.8000000000000007</v>
      </c>
      <c r="AC638" s="97">
        <v>7</v>
      </c>
      <c r="AD638" s="97">
        <v>7.1</v>
      </c>
      <c r="AE638" s="97">
        <v>8.4</v>
      </c>
      <c r="AF638" s="97">
        <v>4.7</v>
      </c>
      <c r="AG638" s="97">
        <v>2.1</v>
      </c>
      <c r="AH638" s="97">
        <v>3.1</v>
      </c>
      <c r="AI638" s="97">
        <v>5.5</v>
      </c>
    </row>
    <row r="639" spans="1:208" x14ac:dyDescent="0.25">
      <c r="A639" s="198" t="s">
        <v>3159</v>
      </c>
      <c r="B639" s="224" t="s">
        <v>2547</v>
      </c>
      <c r="C639" s="108" t="e">
        <v>#N/A</v>
      </c>
      <c r="D639" s="201">
        <v>18.600000000000001</v>
      </c>
      <c r="E639" s="201" t="e">
        <v>#N/A</v>
      </c>
      <c r="F639" s="201">
        <v>21.8</v>
      </c>
      <c r="G639" s="201" t="e">
        <v>#N/A</v>
      </c>
      <c r="H639" s="201">
        <v>23</v>
      </c>
      <c r="I639" s="201" t="e">
        <v>#N/A</v>
      </c>
      <c r="J639" s="201">
        <v>17.8</v>
      </c>
      <c r="K639" s="201" t="e">
        <v>#N/A</v>
      </c>
      <c r="L639" s="201">
        <v>16.7</v>
      </c>
      <c r="M639" s="201" t="e">
        <v>#N/A</v>
      </c>
      <c r="N639" s="201">
        <v>19.8</v>
      </c>
      <c r="O639" s="201" t="e">
        <v>#N/A</v>
      </c>
      <c r="P639" s="201">
        <v>18.100000000000001</v>
      </c>
      <c r="Q639" s="201" t="e">
        <v>#N/A</v>
      </c>
      <c r="R639" s="201">
        <v>26.2</v>
      </c>
      <c r="S639" s="201" t="e">
        <v>#N/A</v>
      </c>
      <c r="T639" s="201">
        <v>32.299999999999997</v>
      </c>
      <c r="U639" s="201" t="e">
        <v>#N/A</v>
      </c>
      <c r="V639" s="217">
        <v>12</v>
      </c>
      <c r="X639" s="198" t="s">
        <v>3155</v>
      </c>
      <c r="Y639" s="102" t="s">
        <v>2547</v>
      </c>
      <c r="Z639" s="120">
        <v>18.600000000000001</v>
      </c>
      <c r="AA639" s="120">
        <v>21.8</v>
      </c>
      <c r="AB639" s="120">
        <v>23</v>
      </c>
      <c r="AC639" s="120">
        <v>17.8</v>
      </c>
      <c r="AD639" s="120">
        <v>16.7</v>
      </c>
      <c r="AE639" s="120">
        <v>19.8</v>
      </c>
      <c r="AF639" s="120">
        <v>18.100000000000001</v>
      </c>
      <c r="AG639" s="120">
        <v>26.2</v>
      </c>
      <c r="AH639" s="120">
        <v>32.299999999999997</v>
      </c>
      <c r="AI639" s="120">
        <v>12</v>
      </c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390"/>
    </row>
    <row r="640" spans="1:208" x14ac:dyDescent="0.25">
      <c r="A640" s="198" t="s">
        <v>3161</v>
      </c>
      <c r="B640" s="212" t="s">
        <v>2548</v>
      </c>
      <c r="C640" s="231">
        <v>13</v>
      </c>
      <c r="D640" s="123">
        <v>6</v>
      </c>
      <c r="E640" s="123">
        <v>8</v>
      </c>
      <c r="F640" s="123">
        <v>9</v>
      </c>
      <c r="G640" s="123">
        <v>8</v>
      </c>
      <c r="H640" s="123">
        <v>8</v>
      </c>
      <c r="I640" s="123">
        <v>10</v>
      </c>
      <c r="J640" s="123">
        <v>11</v>
      </c>
      <c r="K640" s="123">
        <v>8</v>
      </c>
      <c r="L640" s="123">
        <v>9</v>
      </c>
      <c r="M640" s="123">
        <v>9</v>
      </c>
      <c r="N640" s="123">
        <v>8</v>
      </c>
      <c r="O640" s="123">
        <v>6</v>
      </c>
      <c r="P640" s="123">
        <v>6</v>
      </c>
      <c r="Q640" s="123">
        <v>5</v>
      </c>
      <c r="R640" s="123">
        <v>8</v>
      </c>
      <c r="S640" s="123">
        <v>2</v>
      </c>
      <c r="T640" s="123">
        <v>4</v>
      </c>
      <c r="U640" s="123">
        <v>14</v>
      </c>
      <c r="V640" s="218">
        <v>11</v>
      </c>
      <c r="X640" s="198" t="s">
        <v>3162</v>
      </c>
      <c r="Y640" s="119" t="s">
        <v>2548</v>
      </c>
      <c r="Z640" s="196">
        <v>13</v>
      </c>
      <c r="AA640" s="196">
        <v>9</v>
      </c>
      <c r="AB640" s="196">
        <v>9</v>
      </c>
      <c r="AC640" s="196">
        <v>11</v>
      </c>
      <c r="AD640" s="196">
        <v>9</v>
      </c>
      <c r="AE640" s="196">
        <v>9</v>
      </c>
      <c r="AF640" s="196">
        <v>6</v>
      </c>
      <c r="AG640" s="196">
        <v>8</v>
      </c>
      <c r="AH640" s="196">
        <v>6</v>
      </c>
      <c r="AI640" s="196">
        <v>14</v>
      </c>
    </row>
    <row r="641" spans="1:161" x14ac:dyDescent="0.25">
      <c r="A641" s="198" t="s">
        <v>3164</v>
      </c>
      <c r="B641" s="225" t="s">
        <v>2549</v>
      </c>
      <c r="C641" s="232" t="s">
        <v>2618</v>
      </c>
      <c r="D641" s="210" t="s">
        <v>2618</v>
      </c>
      <c r="E641" s="210" t="s">
        <v>2618</v>
      </c>
      <c r="F641" s="210" t="s">
        <v>2618</v>
      </c>
      <c r="G641" s="210" t="s">
        <v>2618</v>
      </c>
      <c r="H641" s="210" t="s">
        <v>2618</v>
      </c>
      <c r="I641" s="210" t="s">
        <v>2618</v>
      </c>
      <c r="J641" s="210" t="s">
        <v>2618</v>
      </c>
      <c r="K641" s="210" t="s">
        <v>2618</v>
      </c>
      <c r="L641" s="210" t="s">
        <v>2618</v>
      </c>
      <c r="M641" s="210" t="s">
        <v>2618</v>
      </c>
      <c r="N641" s="210" t="s">
        <v>2618</v>
      </c>
      <c r="O641" s="210" t="s">
        <v>2618</v>
      </c>
      <c r="P641" s="210" t="s">
        <v>2618</v>
      </c>
      <c r="Q641" s="210" t="s">
        <v>2618</v>
      </c>
      <c r="R641" s="210" t="s">
        <v>2618</v>
      </c>
      <c r="S641" s="210" t="s">
        <v>2618</v>
      </c>
      <c r="T641" s="210" t="s">
        <v>2618</v>
      </c>
      <c r="U641" s="210" t="s">
        <v>2618</v>
      </c>
      <c r="V641" s="211" t="s">
        <v>2618</v>
      </c>
      <c r="X641" s="198" t="s">
        <v>3158</v>
      </c>
      <c r="Y641" s="98" t="s">
        <v>772</v>
      </c>
      <c r="Z641" s="121">
        <v>0</v>
      </c>
      <c r="AA641" s="121">
        <v>0</v>
      </c>
      <c r="AB641" s="121">
        <v>0</v>
      </c>
      <c r="AC641" s="121">
        <v>0</v>
      </c>
      <c r="AD641" s="121">
        <v>0</v>
      </c>
      <c r="AE641" s="121">
        <v>0</v>
      </c>
      <c r="AF641" s="121">
        <v>0</v>
      </c>
      <c r="AG641" s="121">
        <v>0</v>
      </c>
      <c r="AH641" s="121">
        <v>0</v>
      </c>
      <c r="AI641" s="121">
        <v>0</v>
      </c>
    </row>
    <row r="642" spans="1:161" ht="15" x14ac:dyDescent="0.25">
      <c r="A642" s="198" t="s">
        <v>3166</v>
      </c>
      <c r="B642" s="226" t="s">
        <v>769</v>
      </c>
      <c r="C642" s="233" t="s">
        <v>2618</v>
      </c>
      <c r="D642" s="202" t="s">
        <v>2618</v>
      </c>
      <c r="E642" s="202" t="s">
        <v>2618</v>
      </c>
      <c r="F642" s="202" t="s">
        <v>2631</v>
      </c>
      <c r="G642" s="202" t="s">
        <v>2618</v>
      </c>
      <c r="H642" s="202" t="s">
        <v>2618</v>
      </c>
      <c r="I642" s="202" t="s">
        <v>2618</v>
      </c>
      <c r="J642" s="202" t="s">
        <v>2618</v>
      </c>
      <c r="K642" s="202" t="s">
        <v>2618</v>
      </c>
      <c r="L642" s="202" t="s">
        <v>2618</v>
      </c>
      <c r="M642" s="202" t="s">
        <v>2618</v>
      </c>
      <c r="N642" s="202" t="s">
        <v>2618</v>
      </c>
      <c r="O642" s="202" t="s">
        <v>2618</v>
      </c>
      <c r="P642" s="202" t="s">
        <v>2631</v>
      </c>
      <c r="Q642" s="202" t="s">
        <v>2618</v>
      </c>
      <c r="R642" s="202" t="s">
        <v>2618</v>
      </c>
      <c r="S642" s="202" t="s">
        <v>2618</v>
      </c>
      <c r="T642" s="202" t="s">
        <v>2618</v>
      </c>
      <c r="U642" s="202" t="s">
        <v>2631</v>
      </c>
      <c r="V642" s="203" t="s">
        <v>773</v>
      </c>
      <c r="X642" s="198" t="s">
        <v>3160</v>
      </c>
      <c r="Y642" s="107" t="s">
        <v>769</v>
      </c>
      <c r="Z642" s="195" t="s">
        <v>2618</v>
      </c>
      <c r="AA642" s="195" t="s">
        <v>2631</v>
      </c>
      <c r="AB642" s="195" t="s">
        <v>2618</v>
      </c>
      <c r="AC642" s="195" t="s">
        <v>2618</v>
      </c>
      <c r="AD642" s="195" t="s">
        <v>2618</v>
      </c>
      <c r="AE642" s="195" t="s">
        <v>2618</v>
      </c>
      <c r="AF642" s="195" t="s">
        <v>2631</v>
      </c>
      <c r="AG642" s="195" t="s">
        <v>2618</v>
      </c>
      <c r="AH642" s="195" t="s">
        <v>2618</v>
      </c>
      <c r="AI642" s="195" t="s">
        <v>773</v>
      </c>
    </row>
    <row r="643" spans="1:161" x14ac:dyDescent="0.25">
      <c r="A643" s="198" t="s">
        <v>3167</v>
      </c>
      <c r="B643" s="226" t="s">
        <v>2551</v>
      </c>
      <c r="C643" s="234">
        <v>0</v>
      </c>
      <c r="D643" s="204">
        <v>0</v>
      </c>
      <c r="E643" s="204">
        <v>0</v>
      </c>
      <c r="F643" s="204">
        <v>1</v>
      </c>
      <c r="G643" s="204">
        <v>0</v>
      </c>
      <c r="H643" s="204">
        <v>0</v>
      </c>
      <c r="I643" s="204">
        <v>0</v>
      </c>
      <c r="J643" s="204">
        <v>0</v>
      </c>
      <c r="K643" s="204">
        <v>0</v>
      </c>
      <c r="L643" s="204">
        <v>0</v>
      </c>
      <c r="M643" s="204">
        <v>0</v>
      </c>
      <c r="N643" s="204">
        <v>0</v>
      </c>
      <c r="O643" s="204">
        <v>0</v>
      </c>
      <c r="P643" s="204">
        <v>1</v>
      </c>
      <c r="Q643" s="204">
        <v>0</v>
      </c>
      <c r="R643" s="204">
        <v>0</v>
      </c>
      <c r="S643" s="204">
        <v>0</v>
      </c>
      <c r="T643" s="204">
        <v>0</v>
      </c>
      <c r="U643" s="204">
        <v>1</v>
      </c>
      <c r="V643" s="205">
        <v>20</v>
      </c>
      <c r="X643" s="198" t="s">
        <v>3163</v>
      </c>
      <c r="Y643" s="91" t="s">
        <v>2551</v>
      </c>
      <c r="Z643" s="109">
        <v>0</v>
      </c>
      <c r="AA643" s="109">
        <v>1</v>
      </c>
      <c r="AB643" s="109">
        <v>0</v>
      </c>
      <c r="AC643" s="109">
        <v>0</v>
      </c>
      <c r="AD643" s="109">
        <v>0</v>
      </c>
      <c r="AE643" s="109">
        <v>0</v>
      </c>
      <c r="AF643" s="109">
        <v>1</v>
      </c>
      <c r="AG643" s="109">
        <v>0</v>
      </c>
      <c r="AH643" s="109">
        <v>0</v>
      </c>
      <c r="AI643" s="109">
        <v>20</v>
      </c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</row>
    <row r="644" spans="1:161" x14ac:dyDescent="0.25">
      <c r="A644" s="198" t="s">
        <v>3168</v>
      </c>
      <c r="B644" s="227" t="s">
        <v>884</v>
      </c>
      <c r="C644" s="235">
        <v>989.95</v>
      </c>
      <c r="D644" s="206">
        <v>994.84999999999991</v>
      </c>
      <c r="E644" s="206">
        <v>998.05</v>
      </c>
      <c r="F644" s="206">
        <v>999.3</v>
      </c>
      <c r="G644" s="206">
        <v>1001.75</v>
      </c>
      <c r="H644" s="206">
        <v>1003.2</v>
      </c>
      <c r="I644" s="206">
        <v>1002.75</v>
      </c>
      <c r="J644" s="206">
        <v>1004.7</v>
      </c>
      <c r="K644" s="206">
        <v>1005.3</v>
      </c>
      <c r="L644" s="206">
        <v>1006.45</v>
      </c>
      <c r="M644" s="206">
        <v>1008.4</v>
      </c>
      <c r="N644" s="206">
        <v>1009.6500000000001</v>
      </c>
      <c r="O644" s="206">
        <v>1009.35</v>
      </c>
      <c r="P644" s="206">
        <v>1009.4</v>
      </c>
      <c r="Q644" s="206">
        <v>1010.7</v>
      </c>
      <c r="R644" s="206">
        <v>1012.55</v>
      </c>
      <c r="S644" s="206">
        <v>1013.9</v>
      </c>
      <c r="T644" s="206">
        <v>1009.4</v>
      </c>
      <c r="U644" s="206">
        <v>1000.4</v>
      </c>
      <c r="V644" s="207">
        <v>991.7</v>
      </c>
      <c r="X644" s="198" t="s">
        <v>3165</v>
      </c>
      <c r="Y644" s="238" t="s">
        <v>705</v>
      </c>
      <c r="Z644" s="127">
        <v>0</v>
      </c>
      <c r="AA644" s="127">
        <v>0</v>
      </c>
      <c r="AB644" s="127">
        <v>0</v>
      </c>
      <c r="AC644" s="127">
        <v>0</v>
      </c>
      <c r="AD644" s="127">
        <v>0</v>
      </c>
      <c r="AE644" s="127">
        <v>0</v>
      </c>
      <c r="AF644" s="127">
        <v>0</v>
      </c>
      <c r="AG644" s="127">
        <v>0</v>
      </c>
      <c r="AH644" s="127">
        <v>0</v>
      </c>
      <c r="AI644" s="127">
        <v>0</v>
      </c>
    </row>
    <row r="645" spans="1:161" x14ac:dyDescent="0.25">
      <c r="A645" s="198" t="s">
        <v>3169</v>
      </c>
      <c r="B645" s="228" t="s">
        <v>770</v>
      </c>
      <c r="C645" s="236" t="s">
        <v>2648</v>
      </c>
      <c r="D645" s="208" t="s">
        <v>2649</v>
      </c>
      <c r="E645" s="208" t="s">
        <v>2732</v>
      </c>
      <c r="F645" s="208" t="s">
        <v>2765</v>
      </c>
      <c r="G645" s="208" t="s">
        <v>2768</v>
      </c>
      <c r="H645" s="208" t="s">
        <v>2757</v>
      </c>
      <c r="I645" s="208" t="s">
        <v>2765</v>
      </c>
      <c r="J645" s="208" t="s">
        <v>2765</v>
      </c>
      <c r="K645" s="208" t="s">
        <v>2767</v>
      </c>
      <c r="L645" s="208" t="s">
        <v>2765</v>
      </c>
      <c r="M645" s="208" t="s">
        <v>2767</v>
      </c>
      <c r="N645" s="208" t="s">
        <v>2765</v>
      </c>
      <c r="O645" s="208" t="s">
        <v>2683</v>
      </c>
      <c r="P645" s="208" t="s">
        <v>2732</v>
      </c>
      <c r="Q645" s="208" t="s">
        <v>2649</v>
      </c>
      <c r="R645" s="208" t="s">
        <v>2767</v>
      </c>
      <c r="S645" s="208" t="s">
        <v>2839</v>
      </c>
      <c r="T645" s="208" t="s">
        <v>2652</v>
      </c>
      <c r="U645" s="208" t="s">
        <v>2686</v>
      </c>
      <c r="V645" s="209" t="s">
        <v>2657</v>
      </c>
      <c r="X645" s="369" t="s">
        <v>1015</v>
      </c>
      <c r="Y645" s="370" t="s">
        <v>772</v>
      </c>
      <c r="Z645" s="371">
        <v>0</v>
      </c>
      <c r="AA645" s="372">
        <v>0</v>
      </c>
      <c r="AB645" s="372">
        <v>0</v>
      </c>
      <c r="AC645" s="372">
        <v>0</v>
      </c>
      <c r="AD645" s="372">
        <v>0</v>
      </c>
      <c r="AE645" s="372">
        <v>0</v>
      </c>
      <c r="AF645" s="372">
        <v>0</v>
      </c>
      <c r="AG645" s="372">
        <v>0</v>
      </c>
      <c r="AH645" s="372">
        <v>0</v>
      </c>
      <c r="AI645" s="373">
        <v>0</v>
      </c>
    </row>
    <row r="646" spans="1:161" x14ac:dyDescent="0.25">
      <c r="A646" s="198" t="s">
        <v>3170</v>
      </c>
      <c r="B646" s="229" t="s">
        <v>705</v>
      </c>
      <c r="C646" s="237">
        <v>0</v>
      </c>
      <c r="D646" s="213">
        <v>0</v>
      </c>
      <c r="E646" s="213">
        <v>0</v>
      </c>
      <c r="F646" s="213">
        <v>0</v>
      </c>
      <c r="G646" s="213">
        <v>0</v>
      </c>
      <c r="H646" s="213">
        <v>0</v>
      </c>
      <c r="I646" s="213">
        <v>0</v>
      </c>
      <c r="J646" s="213">
        <v>0</v>
      </c>
      <c r="K646" s="213">
        <v>0</v>
      </c>
      <c r="L646" s="213">
        <v>0</v>
      </c>
      <c r="M646" s="213">
        <v>0</v>
      </c>
      <c r="N646" s="213">
        <v>0</v>
      </c>
      <c r="O646" s="213">
        <v>0</v>
      </c>
      <c r="P646" s="213">
        <v>0</v>
      </c>
      <c r="Q646" s="213">
        <v>0</v>
      </c>
      <c r="R646" s="213">
        <v>0</v>
      </c>
      <c r="S646" s="213">
        <v>0</v>
      </c>
      <c r="T646" s="213">
        <v>0</v>
      </c>
      <c r="U646" s="213">
        <v>0</v>
      </c>
      <c r="V646" s="214">
        <v>0</v>
      </c>
      <c r="X646" s="369" t="s">
        <v>2220</v>
      </c>
      <c r="Y646" s="374" t="s">
        <v>1173</v>
      </c>
      <c r="Z646" s="375">
        <v>0</v>
      </c>
      <c r="AA646" s="376">
        <v>0</v>
      </c>
      <c r="AB646" s="376">
        <v>0</v>
      </c>
      <c r="AC646" s="376">
        <v>0</v>
      </c>
      <c r="AD646" s="376">
        <v>0</v>
      </c>
      <c r="AE646" s="376">
        <v>0</v>
      </c>
      <c r="AF646" s="376">
        <v>0</v>
      </c>
      <c r="AG646" s="376">
        <v>0</v>
      </c>
      <c r="AH646" s="376">
        <v>0</v>
      </c>
      <c r="AI646" s="377">
        <v>0</v>
      </c>
    </row>
    <row r="647" spans="1:161" x14ac:dyDescent="0.25">
      <c r="A647" s="198" t="s">
        <v>1015</v>
      </c>
      <c r="B647" s="229" t="s">
        <v>772</v>
      </c>
      <c r="C647" s="237">
        <v>0</v>
      </c>
      <c r="D647" s="213">
        <v>0</v>
      </c>
      <c r="E647" s="213">
        <v>0</v>
      </c>
      <c r="F647" s="213">
        <v>0</v>
      </c>
      <c r="G647" s="213">
        <v>0</v>
      </c>
      <c r="H647" s="213">
        <v>0</v>
      </c>
      <c r="I647" s="213">
        <v>0</v>
      </c>
      <c r="J647" s="213">
        <v>0</v>
      </c>
      <c r="K647" s="213">
        <v>0</v>
      </c>
      <c r="L647" s="213">
        <v>0</v>
      </c>
      <c r="M647" s="213">
        <v>0</v>
      </c>
      <c r="N647" s="213">
        <v>0</v>
      </c>
      <c r="O647" s="213">
        <v>0</v>
      </c>
      <c r="P647" s="213">
        <v>0</v>
      </c>
      <c r="Q647" s="213">
        <v>0</v>
      </c>
      <c r="R647" s="213">
        <v>0</v>
      </c>
      <c r="S647" s="213">
        <v>0</v>
      </c>
      <c r="T647" s="213">
        <v>0</v>
      </c>
      <c r="U647" s="213">
        <v>0</v>
      </c>
      <c r="V647" s="214">
        <v>0</v>
      </c>
      <c r="X647" s="369" t="s">
        <v>2221</v>
      </c>
      <c r="Y647" s="374" t="s">
        <v>1175</v>
      </c>
      <c r="Z647" s="375">
        <v>0</v>
      </c>
      <c r="AA647" s="376">
        <v>0</v>
      </c>
      <c r="AB647" s="376">
        <v>0</v>
      </c>
      <c r="AC647" s="376">
        <v>0</v>
      </c>
      <c r="AD647" s="376">
        <v>0</v>
      </c>
      <c r="AE647" s="376">
        <v>0</v>
      </c>
      <c r="AF647" s="376">
        <v>0</v>
      </c>
      <c r="AG647" s="376">
        <v>0</v>
      </c>
      <c r="AH647" s="376">
        <v>0</v>
      </c>
      <c r="AI647" s="377">
        <v>0</v>
      </c>
    </row>
    <row r="648" spans="1:161" x14ac:dyDescent="0.25">
      <c r="A648" s="198" t="s">
        <v>2220</v>
      </c>
      <c r="B648" s="229" t="s">
        <v>1173</v>
      </c>
      <c r="C648" s="237">
        <v>0</v>
      </c>
      <c r="D648" s="213">
        <v>0</v>
      </c>
      <c r="E648" s="213">
        <v>0</v>
      </c>
      <c r="F648" s="213">
        <v>0</v>
      </c>
      <c r="G648" s="213">
        <v>0</v>
      </c>
      <c r="H648" s="213">
        <v>0</v>
      </c>
      <c r="I648" s="213">
        <v>0</v>
      </c>
      <c r="J648" s="213">
        <v>0</v>
      </c>
      <c r="K648" s="213">
        <v>0</v>
      </c>
      <c r="L648" s="213">
        <v>0</v>
      </c>
      <c r="M648" s="213">
        <v>0</v>
      </c>
      <c r="N648" s="213">
        <v>0</v>
      </c>
      <c r="O648" s="213">
        <v>0</v>
      </c>
      <c r="P648" s="213">
        <v>0</v>
      </c>
      <c r="Q648" s="213">
        <v>0</v>
      </c>
      <c r="R648" s="213">
        <v>0</v>
      </c>
      <c r="S648" s="213">
        <v>0</v>
      </c>
      <c r="T648" s="213">
        <v>0</v>
      </c>
      <c r="U648" s="213">
        <v>0</v>
      </c>
      <c r="V648" s="214">
        <v>0</v>
      </c>
      <c r="X648" s="369" t="s">
        <v>2222</v>
      </c>
      <c r="Y648" s="379" t="s">
        <v>1177</v>
      </c>
      <c r="Z648" s="380">
        <v>0</v>
      </c>
      <c r="AA648" s="381">
        <v>0</v>
      </c>
      <c r="AB648" s="381">
        <v>0</v>
      </c>
      <c r="AC648" s="381">
        <v>0</v>
      </c>
      <c r="AD648" s="381">
        <v>0</v>
      </c>
      <c r="AE648" s="381">
        <v>0</v>
      </c>
      <c r="AF648" s="381">
        <v>0</v>
      </c>
      <c r="AG648" s="381">
        <v>0</v>
      </c>
      <c r="AH648" s="381">
        <v>0</v>
      </c>
      <c r="AI648" s="382">
        <v>0</v>
      </c>
    </row>
    <row r="649" spans="1:161" x14ac:dyDescent="0.25">
      <c r="A649" s="198" t="s">
        <v>2221</v>
      </c>
      <c r="B649" s="378" t="s">
        <v>1175</v>
      </c>
      <c r="C649" s="235">
        <v>0</v>
      </c>
      <c r="D649" s="206">
        <v>0</v>
      </c>
      <c r="E649" s="206">
        <v>0</v>
      </c>
      <c r="F649" s="206">
        <v>0</v>
      </c>
      <c r="G649" s="206">
        <v>0</v>
      </c>
      <c r="H649" s="206">
        <v>0</v>
      </c>
      <c r="I649" s="206">
        <v>0</v>
      </c>
      <c r="J649" s="206">
        <v>0</v>
      </c>
      <c r="K649" s="206">
        <v>0</v>
      </c>
      <c r="L649" s="206">
        <v>0</v>
      </c>
      <c r="M649" s="206">
        <v>0</v>
      </c>
      <c r="N649" s="206">
        <v>0</v>
      </c>
      <c r="O649" s="206">
        <v>0</v>
      </c>
      <c r="P649" s="206">
        <v>0</v>
      </c>
      <c r="Q649" s="206">
        <v>0</v>
      </c>
      <c r="R649" s="206">
        <v>0</v>
      </c>
      <c r="S649" s="206">
        <v>0</v>
      </c>
      <c r="T649" s="206">
        <v>0</v>
      </c>
      <c r="U649" s="206">
        <v>0</v>
      </c>
      <c r="V649" s="207">
        <v>0</v>
      </c>
    </row>
    <row r="650" spans="1:161" x14ac:dyDescent="0.25">
      <c r="A650" s="198" t="s">
        <v>2222</v>
      </c>
      <c r="B650" s="383" t="s">
        <v>1177</v>
      </c>
      <c r="C650" s="237">
        <v>0</v>
      </c>
      <c r="D650" s="213">
        <v>0</v>
      </c>
      <c r="E650" s="213">
        <v>0</v>
      </c>
      <c r="F650" s="213">
        <v>0</v>
      </c>
      <c r="G650" s="213">
        <v>0</v>
      </c>
      <c r="H650" s="213">
        <v>0</v>
      </c>
      <c r="I650" s="213">
        <v>0</v>
      </c>
      <c r="J650" s="213">
        <v>0</v>
      </c>
      <c r="K650" s="213">
        <v>0</v>
      </c>
      <c r="L650" s="213">
        <v>0</v>
      </c>
      <c r="M650" s="213">
        <v>0</v>
      </c>
      <c r="N650" s="213">
        <v>0</v>
      </c>
      <c r="O650" s="213">
        <v>0</v>
      </c>
      <c r="P650" s="213">
        <v>0</v>
      </c>
      <c r="Q650" s="213">
        <v>0</v>
      </c>
      <c r="R650" s="213">
        <v>0</v>
      </c>
      <c r="S650" s="213">
        <v>0</v>
      </c>
      <c r="T650" s="213">
        <v>0</v>
      </c>
      <c r="U650" s="213">
        <v>0</v>
      </c>
      <c r="V650" s="214">
        <v>0</v>
      </c>
      <c r="AM650" s="554"/>
      <c r="AN650" s="552"/>
      <c r="AO650" s="552"/>
      <c r="AP650" s="552"/>
      <c r="AQ650" s="552"/>
      <c r="AR650" s="552"/>
      <c r="AS650" s="552"/>
      <c r="AT650" s="552"/>
      <c r="AU650" s="552"/>
      <c r="AV650" s="552"/>
      <c r="AW650" s="552"/>
      <c r="AX650" s="552"/>
      <c r="AY650" s="552"/>
      <c r="AZ650" s="552"/>
      <c r="BA650" s="552"/>
      <c r="BB650" s="552"/>
      <c r="BC650" s="552"/>
      <c r="BD650" s="552"/>
      <c r="BE650" s="552"/>
      <c r="BF650" s="552"/>
      <c r="BG650" s="552"/>
      <c r="BH650" s="552"/>
      <c r="BI650" s="552"/>
      <c r="BJ650" s="552"/>
      <c r="BK650" s="552"/>
      <c r="BL650" s="552"/>
      <c r="BM650" s="552"/>
      <c r="BN650" s="552"/>
      <c r="BO650" s="552"/>
      <c r="BP650" s="552"/>
      <c r="BQ650" s="552"/>
      <c r="BR650" s="552"/>
      <c r="BS650" s="552"/>
      <c r="BT650" s="552"/>
      <c r="BU650" s="552"/>
      <c r="BV650" s="552"/>
      <c r="BW650" s="552"/>
      <c r="BX650" s="552"/>
      <c r="BY650" s="552"/>
      <c r="BZ650" s="552"/>
      <c r="CA650" s="552"/>
      <c r="CB650" s="552"/>
      <c r="CC650" s="552"/>
      <c r="CD650" s="552"/>
      <c r="CE650" s="552"/>
      <c r="CF650" s="552"/>
      <c r="CG650" s="552"/>
      <c r="CH650" s="552"/>
      <c r="CI650" s="552"/>
      <c r="CJ650" s="552"/>
      <c r="CK650" s="552"/>
      <c r="CL650" s="552"/>
      <c r="CM650" s="552"/>
      <c r="CN650" s="552"/>
      <c r="CO650" s="552"/>
      <c r="CP650" s="552"/>
      <c r="CQ650" s="552"/>
      <c r="CR650" s="552"/>
      <c r="CS650" s="552"/>
      <c r="CT650" s="552"/>
      <c r="CU650" s="552"/>
      <c r="CV650" s="552"/>
      <c r="CW650" s="552"/>
      <c r="CX650" s="552"/>
      <c r="CY650" s="552"/>
      <c r="CZ650" s="552"/>
      <c r="DA650" s="552"/>
      <c r="DB650" s="552"/>
      <c r="DC650" s="552"/>
      <c r="DD650" s="552"/>
      <c r="DE650" s="552"/>
      <c r="DF650" s="552"/>
      <c r="DG650" s="552"/>
      <c r="DH650" s="552"/>
      <c r="DI650" s="552"/>
      <c r="DJ650" s="552"/>
      <c r="DK650" s="552"/>
      <c r="DL650" s="552"/>
      <c r="DM650" s="552"/>
      <c r="DN650" s="552"/>
      <c r="DO650" s="552"/>
      <c r="DP650" s="552"/>
      <c r="DQ650" s="552"/>
      <c r="DR650" s="552"/>
      <c r="DS650" s="552"/>
      <c r="DT650" s="552"/>
      <c r="DU650" s="552"/>
      <c r="DV650" s="552"/>
      <c r="DW650" s="552"/>
      <c r="DX650" s="552"/>
      <c r="DY650" s="552"/>
      <c r="DZ650" s="552"/>
      <c r="EA650" s="552"/>
      <c r="EB650" s="552"/>
      <c r="EC650" s="552"/>
      <c r="ED650" s="552"/>
      <c r="EE650" s="552"/>
      <c r="EF650" s="552"/>
      <c r="EG650" s="552"/>
      <c r="EH650" s="552"/>
      <c r="EI650" s="552"/>
      <c r="EJ650" s="552"/>
      <c r="EK650" s="552"/>
      <c r="EL650" s="552"/>
      <c r="EM650" s="552"/>
      <c r="EN650" s="552"/>
      <c r="EO650" s="552"/>
      <c r="EP650" s="552"/>
      <c r="EQ650" s="552"/>
      <c r="ER650" s="552"/>
      <c r="ES650" s="552"/>
      <c r="ET650" s="552"/>
      <c r="EU650" s="552"/>
      <c r="EV650" s="552"/>
      <c r="EW650" s="552"/>
      <c r="EX650" s="552"/>
      <c r="EY650" s="552"/>
      <c r="EZ650" s="552"/>
      <c r="FA650" s="552"/>
      <c r="FB650" s="552"/>
      <c r="FC650" s="552"/>
      <c r="FD650" s="552"/>
      <c r="FE650" s="552"/>
    </row>
    <row r="651" spans="1:161" x14ac:dyDescent="0.25">
      <c r="A651" t="s">
        <v>3474</v>
      </c>
      <c r="B651" t="s">
        <v>3407</v>
      </c>
      <c r="C651">
        <v>7</v>
      </c>
      <c r="D651">
        <v>7</v>
      </c>
      <c r="E651">
        <v>7</v>
      </c>
      <c r="F651">
        <v>7</v>
      </c>
      <c r="G651">
        <v>7</v>
      </c>
      <c r="H651">
        <v>7</v>
      </c>
      <c r="I651">
        <v>3</v>
      </c>
      <c r="J651">
        <v>7</v>
      </c>
      <c r="K651">
        <v>7</v>
      </c>
      <c r="L651">
        <v>7</v>
      </c>
      <c r="M651">
        <v>7</v>
      </c>
      <c r="N651">
        <v>7</v>
      </c>
      <c r="O651">
        <v>5</v>
      </c>
      <c r="P651">
        <v>9</v>
      </c>
      <c r="Q651">
        <v>0</v>
      </c>
      <c r="R651">
        <v>4</v>
      </c>
      <c r="S651">
        <v>5</v>
      </c>
      <c r="T651">
        <v>0</v>
      </c>
      <c r="U651">
        <v>2</v>
      </c>
      <c r="V651">
        <v>10</v>
      </c>
      <c r="AM651" s="555"/>
      <c r="AN651" s="553"/>
      <c r="AO651" s="553"/>
      <c r="AP651" s="553"/>
      <c r="AQ651" s="553"/>
      <c r="AR651" s="553"/>
      <c r="AS651" s="553"/>
      <c r="AT651" s="553"/>
      <c r="AU651" s="553"/>
      <c r="AV651" s="553"/>
      <c r="AW651" s="553"/>
      <c r="AX651" s="553"/>
      <c r="AY651" s="553"/>
      <c r="AZ651" s="553"/>
      <c r="BA651" s="553"/>
      <c r="BB651" s="553"/>
      <c r="BC651" s="553"/>
      <c r="BD651" s="553"/>
      <c r="BE651" s="553"/>
      <c r="BF651" s="553"/>
      <c r="BG651" s="553"/>
      <c r="BH651" s="553"/>
      <c r="BI651" s="553"/>
      <c r="BJ651" s="553"/>
      <c r="BK651" s="553"/>
      <c r="BL651" s="553"/>
      <c r="BM651" s="553"/>
      <c r="BN651" s="553"/>
      <c r="BO651" s="553"/>
      <c r="BP651" s="553"/>
      <c r="BQ651" s="553"/>
      <c r="BR651" s="553"/>
      <c r="BS651" s="553"/>
      <c r="BT651" s="553"/>
      <c r="BU651" s="553"/>
      <c r="BV651" s="553"/>
      <c r="BW651" s="553"/>
      <c r="BX651" s="553"/>
      <c r="BY651" s="553"/>
      <c r="BZ651" s="553"/>
      <c r="CA651" s="553"/>
      <c r="CB651" s="553"/>
      <c r="CC651" s="553"/>
      <c r="CD651" s="553"/>
      <c r="CE651" s="553"/>
      <c r="CF651" s="553"/>
      <c r="CG651" s="553"/>
      <c r="CH651" s="553"/>
      <c r="CI651" s="553"/>
      <c r="CJ651" s="553"/>
      <c r="CK651" s="553"/>
      <c r="CL651" s="553"/>
      <c r="CM651" s="553"/>
      <c r="CN651" s="553"/>
      <c r="CO651" s="553"/>
      <c r="CP651" s="553"/>
      <c r="CQ651" s="553"/>
      <c r="CR651" s="553"/>
      <c r="CS651" s="553"/>
      <c r="CT651" s="553"/>
      <c r="CU651" s="553"/>
      <c r="CV651" s="553"/>
      <c r="CW651" s="553"/>
      <c r="CX651" s="553"/>
      <c r="CY651" s="553"/>
      <c r="CZ651" s="553"/>
      <c r="DA651" s="553"/>
      <c r="DB651" s="553"/>
      <c r="DC651" s="553"/>
      <c r="DD651" s="553"/>
      <c r="DE651" s="553"/>
      <c r="DF651" s="553"/>
      <c r="DG651" s="553"/>
      <c r="DH651" s="553"/>
      <c r="DI651" s="553"/>
      <c r="DJ651" s="553"/>
      <c r="DK651" s="553"/>
      <c r="DL651" s="553"/>
      <c r="DM651" s="553"/>
      <c r="DN651" s="553"/>
      <c r="DO651" s="553"/>
      <c r="DP651" s="553"/>
      <c r="DQ651" s="553"/>
      <c r="DR651" s="553"/>
      <c r="DS651" s="553"/>
      <c r="DT651" s="553"/>
      <c r="DU651" s="553"/>
      <c r="DV651" s="553"/>
      <c r="DW651" s="553"/>
      <c r="DX651" s="553"/>
      <c r="DY651" s="553"/>
      <c r="DZ651" s="553"/>
      <c r="EA651" s="553"/>
      <c r="EB651" s="553"/>
      <c r="EC651" s="553"/>
      <c r="ED651" s="553"/>
      <c r="EE651" s="553"/>
      <c r="EF651" s="553"/>
      <c r="EG651" s="553"/>
      <c r="EH651" s="553"/>
      <c r="EI651" s="553"/>
      <c r="EJ651" s="553"/>
      <c r="EK651" s="553"/>
      <c r="EL651" s="553"/>
      <c r="EM651" s="553"/>
      <c r="EN651" s="553"/>
      <c r="EO651" s="553"/>
      <c r="EP651" s="553"/>
      <c r="EQ651" s="553"/>
      <c r="ER651" s="553"/>
      <c r="ES651" s="553"/>
      <c r="ET651" s="553"/>
      <c r="EU651" s="553"/>
      <c r="EV651" s="553"/>
      <c r="EW651" s="553"/>
      <c r="EX651" s="553"/>
      <c r="EY651" s="553"/>
      <c r="EZ651" s="553"/>
      <c r="FA651" s="553"/>
      <c r="FB651" s="553"/>
      <c r="FC651" s="553"/>
      <c r="FD651" s="553"/>
      <c r="FE651" s="553"/>
    </row>
    <row r="652" spans="1:161" x14ac:dyDescent="0.25">
      <c r="A652" t="s">
        <v>3475</v>
      </c>
      <c r="B652" t="s">
        <v>3409</v>
      </c>
      <c r="C652">
        <v>7</v>
      </c>
      <c r="D652">
        <v>7</v>
      </c>
      <c r="E652">
        <v>6</v>
      </c>
      <c r="F652">
        <v>7</v>
      </c>
      <c r="G652">
        <v>7</v>
      </c>
      <c r="H652">
        <v>6</v>
      </c>
      <c r="I652">
        <v>3</v>
      </c>
      <c r="J652">
        <v>7</v>
      </c>
      <c r="K652">
        <v>7</v>
      </c>
      <c r="L652">
        <v>7</v>
      </c>
      <c r="M652">
        <v>7</v>
      </c>
      <c r="N652">
        <v>6</v>
      </c>
      <c r="O652">
        <v>5</v>
      </c>
      <c r="P652">
        <v>9</v>
      </c>
      <c r="Q652">
        <v>1</v>
      </c>
      <c r="R652">
        <v>4</v>
      </c>
      <c r="S652">
        <v>5</v>
      </c>
      <c r="T652">
        <v>2</v>
      </c>
      <c r="U652">
        <v>9</v>
      </c>
      <c r="V652">
        <v>10</v>
      </c>
    </row>
    <row r="653" spans="1:161" x14ac:dyDescent="0.25">
      <c r="A653" t="s">
        <v>3476</v>
      </c>
      <c r="B653" t="s">
        <v>3411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63" spans="1:208" s="390" customFormat="1" x14ac:dyDescent="0.25">
      <c r="A663" s="262"/>
      <c r="B663" s="262"/>
      <c r="C663" s="262"/>
      <c r="D663" s="262"/>
      <c r="E663" s="262"/>
      <c r="F663" s="262"/>
      <c r="G663" s="262"/>
      <c r="H663" s="262"/>
      <c r="I663" s="262"/>
      <c r="J663" s="262"/>
      <c r="K663" s="262"/>
      <c r="L663" s="262"/>
      <c r="M663" s="262"/>
      <c r="N663" s="262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  <c r="AC663" s="262"/>
      <c r="AD663" s="262"/>
      <c r="AE663" s="262"/>
      <c r="AF663" s="262"/>
      <c r="AG663" s="262"/>
      <c r="AH663" s="262"/>
      <c r="AI663" s="262"/>
      <c r="AJ663" s="262"/>
      <c r="AK663" s="262"/>
      <c r="AL663" s="389"/>
      <c r="AM663" s="6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 s="35"/>
      <c r="FJ663" s="1274"/>
      <c r="FK663" s="1274"/>
      <c r="FL663" s="1274"/>
      <c r="FN663" s="35"/>
      <c r="FO663" s="35"/>
      <c r="FP663" s="35"/>
      <c r="FQ663" s="35"/>
      <c r="FR663" s="35"/>
      <c r="FS663" s="35"/>
      <c r="FV663" s="35"/>
      <c r="FW663" s="35"/>
      <c r="FZ663" s="1279"/>
      <c r="GA663" s="1279"/>
      <c r="GB663" s="35"/>
      <c r="GC663" s="35"/>
      <c r="GD663" s="35"/>
      <c r="GE663" s="35"/>
      <c r="GF663" s="35"/>
      <c r="GG663" s="35"/>
      <c r="GH663" s="35"/>
      <c r="GI663" s="35"/>
      <c r="GJ663" s="35"/>
      <c r="GK663" s="35"/>
      <c r="GL663" s="35"/>
      <c r="GM663" s="35"/>
      <c r="GN663" s="35"/>
      <c r="GO663" s="35"/>
      <c r="GP663" s="35"/>
      <c r="GQ663" s="35"/>
      <c r="GR663" s="35"/>
      <c r="GS663" s="35"/>
      <c r="GT663" s="35"/>
      <c r="GU663" s="35"/>
      <c r="GV663" s="35"/>
      <c r="GW663" s="35"/>
      <c r="GX663" s="35"/>
      <c r="GY663" s="35"/>
      <c r="GZ663" s="35"/>
    </row>
    <row r="664" spans="1:208" x14ac:dyDescent="0.25">
      <c r="A664" s="253" t="s">
        <v>3172</v>
      </c>
      <c r="B664" s="254" t="s">
        <v>2552</v>
      </c>
      <c r="C664" s="255" t="s">
        <v>3773</v>
      </c>
      <c r="D664" s="256" t="s">
        <v>2618</v>
      </c>
      <c r="E664" s="256" t="s">
        <v>3774</v>
      </c>
      <c r="F664" s="256" t="s">
        <v>2618</v>
      </c>
      <c r="G664" s="256" t="s">
        <v>3775</v>
      </c>
      <c r="H664" s="256" t="s">
        <v>2618</v>
      </c>
      <c r="I664" s="256" t="s">
        <v>3782</v>
      </c>
      <c r="J664" s="256" t="s">
        <v>2618</v>
      </c>
      <c r="K664" s="256" t="s">
        <v>3788</v>
      </c>
      <c r="L664" s="256" t="s">
        <v>2618</v>
      </c>
      <c r="M664" s="256" t="s">
        <v>3789</v>
      </c>
      <c r="N664" s="256" t="s">
        <v>2618</v>
      </c>
      <c r="O664" s="256" t="s">
        <v>3790</v>
      </c>
      <c r="P664" s="256" t="s">
        <v>2618</v>
      </c>
      <c r="Q664" s="256" t="s">
        <v>3791</v>
      </c>
      <c r="R664" s="256" t="s">
        <v>2618</v>
      </c>
      <c r="S664" s="256" t="s">
        <v>3792</v>
      </c>
      <c r="T664" s="256" t="s">
        <v>2618</v>
      </c>
      <c r="U664" s="256" t="s">
        <v>3793</v>
      </c>
      <c r="V664" s="257" t="s">
        <v>2618</v>
      </c>
      <c r="X664" s="258"/>
      <c r="Y664" s="188" t="s">
        <v>2550</v>
      </c>
      <c r="Z664" s="259" t="s">
        <v>2619</v>
      </c>
      <c r="AA664" s="260" t="s">
        <v>2620</v>
      </c>
      <c r="AB664" s="260" t="s">
        <v>2621</v>
      </c>
      <c r="AC664" s="260" t="s">
        <v>2622</v>
      </c>
      <c r="AD664" s="260" t="s">
        <v>2623</v>
      </c>
      <c r="AE664" s="260" t="s">
        <v>2624</v>
      </c>
      <c r="AF664" s="260" t="s">
        <v>2625</v>
      </c>
      <c r="AG664" s="260" t="s">
        <v>2619</v>
      </c>
      <c r="AH664" s="260" t="s">
        <v>2620</v>
      </c>
      <c r="AI664" s="261" t="s">
        <v>2621</v>
      </c>
      <c r="FN664" s="390"/>
      <c r="FO664" s="390"/>
      <c r="FP664" s="390"/>
      <c r="FQ664" s="390"/>
      <c r="FR664" s="390"/>
      <c r="FS664" s="390"/>
      <c r="FV664" s="390"/>
      <c r="FW664" s="390"/>
      <c r="FZ664" s="1280"/>
      <c r="GA664" s="1280"/>
      <c r="GB664" s="390"/>
      <c r="GC664" s="390"/>
      <c r="GD664" s="390"/>
      <c r="GE664" s="390"/>
      <c r="GF664" s="390"/>
      <c r="GG664" s="390"/>
      <c r="GH664" s="390"/>
      <c r="GI664" s="390"/>
      <c r="GJ664" s="390"/>
      <c r="GK664" s="390"/>
      <c r="GL664" s="390"/>
      <c r="GM664" s="390"/>
      <c r="GN664" s="390"/>
      <c r="GV664" s="390"/>
      <c r="GW664" s="390"/>
      <c r="GX664" s="390"/>
      <c r="GY664" s="390"/>
      <c r="GZ664" s="390"/>
    </row>
    <row r="665" spans="1:208" x14ac:dyDescent="0.25">
      <c r="A665" s="198" t="s">
        <v>3174</v>
      </c>
      <c r="B665" s="220" t="s">
        <v>762</v>
      </c>
      <c r="C665" s="124" t="s">
        <v>2521</v>
      </c>
      <c r="D665" s="124" t="s">
        <v>2522</v>
      </c>
      <c r="E665" s="124" t="s">
        <v>2521</v>
      </c>
      <c r="F665" s="124" t="s">
        <v>2522</v>
      </c>
      <c r="G665" s="124" t="s">
        <v>2521</v>
      </c>
      <c r="H665" s="124" t="s">
        <v>2522</v>
      </c>
      <c r="I665" s="124" t="s">
        <v>2521</v>
      </c>
      <c r="J665" s="124" t="s">
        <v>2522</v>
      </c>
      <c r="K665" s="124" t="s">
        <v>2521</v>
      </c>
      <c r="L665" s="124" t="s">
        <v>2522</v>
      </c>
      <c r="M665" s="124" t="s">
        <v>2521</v>
      </c>
      <c r="N665" s="124" t="s">
        <v>2522</v>
      </c>
      <c r="O665" s="124" t="s">
        <v>2521</v>
      </c>
      <c r="P665" s="124" t="s">
        <v>2522</v>
      </c>
      <c r="Q665" s="124" t="s">
        <v>2521</v>
      </c>
      <c r="R665" s="124" t="s">
        <v>2522</v>
      </c>
      <c r="S665" s="124" t="s">
        <v>2521</v>
      </c>
      <c r="T665" s="124" t="s">
        <v>2522</v>
      </c>
      <c r="U665" s="124" t="s">
        <v>2521</v>
      </c>
      <c r="V665" s="252" t="s">
        <v>2522</v>
      </c>
      <c r="X665" s="197"/>
      <c r="Y665" s="188" t="s">
        <v>762</v>
      </c>
      <c r="Z665" s="94" t="s">
        <v>3776</v>
      </c>
      <c r="AA665" s="95" t="s">
        <v>3777</v>
      </c>
      <c r="AB665" s="95" t="s">
        <v>3778</v>
      </c>
      <c r="AC665" s="95" t="s">
        <v>3783</v>
      </c>
      <c r="AD665" s="95" t="s">
        <v>3794</v>
      </c>
      <c r="AE665" s="95" t="s">
        <v>3795</v>
      </c>
      <c r="AF665" s="95" t="s">
        <v>3796</v>
      </c>
      <c r="AG665" s="95" t="s">
        <v>3797</v>
      </c>
      <c r="AH665" s="95" t="s">
        <v>3798</v>
      </c>
      <c r="AI665" s="96" t="s">
        <v>3799</v>
      </c>
      <c r="GO665" s="390"/>
      <c r="GP665" s="390"/>
      <c r="GQ665" s="390"/>
      <c r="GR665" s="390"/>
      <c r="GS665" s="390"/>
      <c r="GT665" s="390"/>
      <c r="GU665" s="390"/>
    </row>
    <row r="666" spans="1:208" x14ac:dyDescent="0.25">
      <c r="A666" s="198" t="s">
        <v>3176</v>
      </c>
      <c r="B666" s="221" t="s">
        <v>2553</v>
      </c>
      <c r="C666" s="118">
        <v>43682.375</v>
      </c>
      <c r="D666" s="189">
        <v>43682.875</v>
      </c>
      <c r="E666" s="190">
        <v>43683.375</v>
      </c>
      <c r="F666" s="189">
        <v>43683.875</v>
      </c>
      <c r="G666" s="190">
        <v>43684.375</v>
      </c>
      <c r="H666" s="189">
        <v>43684.875</v>
      </c>
      <c r="I666" s="191">
        <v>43685.375</v>
      </c>
      <c r="J666" s="189">
        <v>43685.875</v>
      </c>
      <c r="K666" s="190">
        <v>43686.375</v>
      </c>
      <c r="L666" s="189">
        <v>43686.875</v>
      </c>
      <c r="M666" s="190">
        <v>43687.375</v>
      </c>
      <c r="N666" s="189">
        <v>43687.875</v>
      </c>
      <c r="O666" s="191">
        <v>43688.375</v>
      </c>
      <c r="P666" s="189">
        <v>43688.875</v>
      </c>
      <c r="Q666" s="190">
        <v>43689.375</v>
      </c>
      <c r="R666" s="189">
        <v>43689.875</v>
      </c>
      <c r="S666" s="190">
        <v>43690.375</v>
      </c>
      <c r="T666" s="189">
        <v>43690.875</v>
      </c>
      <c r="U666" s="190">
        <v>43691.375</v>
      </c>
      <c r="V666" s="192">
        <v>43691.875</v>
      </c>
      <c r="X666" s="198" t="s">
        <v>3171</v>
      </c>
      <c r="Y666" s="215"/>
      <c r="Z666" s="116">
        <v>43682.875</v>
      </c>
      <c r="AA666" s="99">
        <v>43683.875</v>
      </c>
      <c r="AB666" s="99">
        <v>43684.875</v>
      </c>
      <c r="AC666" s="99">
        <v>43685.875</v>
      </c>
      <c r="AD666" s="99">
        <v>43686.875</v>
      </c>
      <c r="AE666" s="99">
        <v>43687.875</v>
      </c>
      <c r="AF666" s="99">
        <v>43688.875</v>
      </c>
      <c r="AG666" s="99">
        <v>43689.875</v>
      </c>
      <c r="AH666" s="99">
        <v>43690.875</v>
      </c>
      <c r="AI666" s="99">
        <v>43691.875</v>
      </c>
    </row>
    <row r="667" spans="1:208" x14ac:dyDescent="0.25">
      <c r="A667" s="198" t="s">
        <v>3178</v>
      </c>
      <c r="B667" s="222" t="s">
        <v>2545</v>
      </c>
      <c r="C667" s="230" t="e">
        <v>#N/A</v>
      </c>
      <c r="D667" s="199">
        <v>8.1</v>
      </c>
      <c r="E667" s="199" t="e">
        <v>#N/A</v>
      </c>
      <c r="F667" s="199">
        <v>13.6</v>
      </c>
      <c r="G667" s="199" t="e">
        <v>#N/A</v>
      </c>
      <c r="H667" s="199">
        <v>13.8</v>
      </c>
      <c r="I667" s="199" t="e">
        <v>#N/A</v>
      </c>
      <c r="J667" s="199">
        <v>19.100000000000001</v>
      </c>
      <c r="K667" s="199" t="e">
        <v>#N/A</v>
      </c>
      <c r="L667" s="199">
        <v>13.2</v>
      </c>
      <c r="M667" s="199" t="e">
        <v>#N/A</v>
      </c>
      <c r="N667" s="199">
        <v>12.5</v>
      </c>
      <c r="O667" s="199" t="e">
        <v>#N/A</v>
      </c>
      <c r="P667" s="199">
        <v>16.899999999999999</v>
      </c>
      <c r="Q667" s="199" t="e">
        <v>#N/A</v>
      </c>
      <c r="R667" s="199">
        <v>14.2</v>
      </c>
      <c r="S667" s="199" t="e">
        <v>#N/A</v>
      </c>
      <c r="T667" s="199">
        <v>16.100000000000001</v>
      </c>
      <c r="U667" s="199" t="e">
        <v>#N/A</v>
      </c>
      <c r="V667" s="104">
        <v>11.8</v>
      </c>
      <c r="X667" s="198" t="s">
        <v>3173</v>
      </c>
      <c r="Y667" s="100" t="s">
        <v>2545</v>
      </c>
      <c r="Z667" s="120">
        <v>8.1</v>
      </c>
      <c r="AA667" s="120">
        <v>13.6</v>
      </c>
      <c r="AB667" s="120">
        <v>13.8</v>
      </c>
      <c r="AC667" s="120">
        <v>19.100000000000001</v>
      </c>
      <c r="AD667" s="120">
        <v>13.2</v>
      </c>
      <c r="AE667" s="120">
        <v>12.5</v>
      </c>
      <c r="AF667" s="120">
        <v>16.899999999999999</v>
      </c>
      <c r="AG667" s="120">
        <v>14.2</v>
      </c>
      <c r="AH667" s="120">
        <v>16.100000000000001</v>
      </c>
      <c r="AI667" s="120">
        <v>11.8</v>
      </c>
    </row>
    <row r="668" spans="1:208" x14ac:dyDescent="0.25">
      <c r="A668" s="198" t="s">
        <v>3179</v>
      </c>
      <c r="B668" s="223" t="s">
        <v>2546</v>
      </c>
      <c r="C668" s="103">
        <v>4.9000000000000004</v>
      </c>
      <c r="D668" s="200" t="e">
        <v>#N/A</v>
      </c>
      <c r="E668" s="200">
        <v>6.6</v>
      </c>
      <c r="F668" s="200" t="e">
        <v>#N/A</v>
      </c>
      <c r="G668" s="200">
        <v>8.1999999999999993</v>
      </c>
      <c r="H668" s="200" t="e">
        <v>#N/A</v>
      </c>
      <c r="I668" s="200">
        <v>6.1</v>
      </c>
      <c r="J668" s="200" t="e">
        <v>#N/A</v>
      </c>
      <c r="K668" s="200">
        <v>5.7</v>
      </c>
      <c r="L668" s="200" t="e">
        <v>#N/A</v>
      </c>
      <c r="M668" s="200">
        <v>5.3</v>
      </c>
      <c r="N668" s="200" t="e">
        <v>#N/A</v>
      </c>
      <c r="O668" s="200">
        <v>5.0999999999999996</v>
      </c>
      <c r="P668" s="200" t="e">
        <v>#N/A</v>
      </c>
      <c r="Q668" s="200">
        <v>3.9</v>
      </c>
      <c r="R668" s="200" t="e">
        <v>#N/A</v>
      </c>
      <c r="S668" s="200">
        <v>2.4</v>
      </c>
      <c r="T668" s="200" t="e">
        <v>#N/A</v>
      </c>
      <c r="U668" s="200">
        <v>4.8</v>
      </c>
      <c r="V668" s="216" t="e">
        <v>#N/A</v>
      </c>
      <c r="X668" s="198" t="s">
        <v>3175</v>
      </c>
      <c r="Y668" s="101" t="s">
        <v>2546</v>
      </c>
      <c r="Z668" s="97">
        <v>4.9000000000000004</v>
      </c>
      <c r="AA668" s="97">
        <v>6.6</v>
      </c>
      <c r="AB668" s="97">
        <v>8.1999999999999993</v>
      </c>
      <c r="AC668" s="97">
        <v>6.1</v>
      </c>
      <c r="AD668" s="97">
        <v>5.7</v>
      </c>
      <c r="AE668" s="97">
        <v>5.3</v>
      </c>
      <c r="AF668" s="97">
        <v>5.0999999999999996</v>
      </c>
      <c r="AG668" s="97">
        <v>3.9</v>
      </c>
      <c r="AH668" s="97">
        <v>2.4</v>
      </c>
      <c r="AI668" s="97">
        <v>4.8</v>
      </c>
    </row>
    <row r="669" spans="1:208" x14ac:dyDescent="0.25">
      <c r="A669" s="198" t="s">
        <v>3181</v>
      </c>
      <c r="B669" s="224" t="s">
        <v>2547</v>
      </c>
      <c r="C669" s="108" t="e">
        <v>#N/A</v>
      </c>
      <c r="D669" s="201">
        <v>15.1</v>
      </c>
      <c r="E669" s="201" t="e">
        <v>#N/A</v>
      </c>
      <c r="F669" s="201">
        <v>18.8</v>
      </c>
      <c r="G669" s="201" t="e">
        <v>#N/A</v>
      </c>
      <c r="H669" s="201">
        <v>23.3</v>
      </c>
      <c r="I669" s="201" t="e">
        <v>#N/A</v>
      </c>
      <c r="J669" s="201">
        <v>32.1</v>
      </c>
      <c r="K669" s="201" t="e">
        <v>#N/A</v>
      </c>
      <c r="L669" s="201">
        <v>23.2</v>
      </c>
      <c r="M669" s="201" t="e">
        <v>#N/A</v>
      </c>
      <c r="N669" s="201">
        <v>18.5</v>
      </c>
      <c r="O669" s="201" t="e">
        <v>#N/A</v>
      </c>
      <c r="P669" s="201">
        <v>27.9</v>
      </c>
      <c r="Q669" s="201" t="e">
        <v>#N/A</v>
      </c>
      <c r="R669" s="201">
        <v>17.8</v>
      </c>
      <c r="S669" s="201" t="e">
        <v>#N/A</v>
      </c>
      <c r="T669" s="201">
        <v>31.1</v>
      </c>
      <c r="U669" s="201" t="e">
        <v>#N/A</v>
      </c>
      <c r="V669" s="217">
        <v>14.7</v>
      </c>
      <c r="X669" s="198" t="s">
        <v>3177</v>
      </c>
      <c r="Y669" s="102" t="s">
        <v>2547</v>
      </c>
      <c r="Z669" s="120">
        <v>15.1</v>
      </c>
      <c r="AA669" s="120">
        <v>18.8</v>
      </c>
      <c r="AB669" s="120">
        <v>23.3</v>
      </c>
      <c r="AC669" s="120">
        <v>32.1</v>
      </c>
      <c r="AD669" s="120">
        <v>23.2</v>
      </c>
      <c r="AE669" s="120">
        <v>18.5</v>
      </c>
      <c r="AF669" s="120">
        <v>27.9</v>
      </c>
      <c r="AG669" s="120">
        <v>17.8</v>
      </c>
      <c r="AH669" s="120">
        <v>31.1</v>
      </c>
      <c r="AI669" s="120">
        <v>14.7</v>
      </c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390"/>
    </row>
    <row r="670" spans="1:208" x14ac:dyDescent="0.25">
      <c r="A670" s="198" t="s">
        <v>3183</v>
      </c>
      <c r="B670" s="212" t="s">
        <v>2548</v>
      </c>
      <c r="C670" s="231">
        <v>11</v>
      </c>
      <c r="D670" s="123">
        <v>8</v>
      </c>
      <c r="E670" s="123">
        <v>6</v>
      </c>
      <c r="F670" s="123">
        <v>12</v>
      </c>
      <c r="G670" s="123">
        <v>13</v>
      </c>
      <c r="H670" s="123">
        <v>9</v>
      </c>
      <c r="I670" s="123">
        <v>5</v>
      </c>
      <c r="J670" s="123">
        <v>8</v>
      </c>
      <c r="K670" s="123">
        <v>7</v>
      </c>
      <c r="L670" s="123">
        <v>5</v>
      </c>
      <c r="M670" s="123">
        <v>8</v>
      </c>
      <c r="N670" s="123">
        <v>7</v>
      </c>
      <c r="O670" s="123">
        <v>4</v>
      </c>
      <c r="P670" s="123">
        <v>4</v>
      </c>
      <c r="Q670" s="123">
        <v>3</v>
      </c>
      <c r="R670" s="123">
        <v>6</v>
      </c>
      <c r="S670" s="123">
        <v>5</v>
      </c>
      <c r="T670" s="123">
        <v>5</v>
      </c>
      <c r="U670" s="123">
        <v>12</v>
      </c>
      <c r="V670" s="218">
        <v>13</v>
      </c>
      <c r="X670" s="198" t="s">
        <v>3184</v>
      </c>
      <c r="Y670" s="119" t="s">
        <v>2548</v>
      </c>
      <c r="Z670" s="196">
        <v>11</v>
      </c>
      <c r="AA670" s="196">
        <v>12</v>
      </c>
      <c r="AB670" s="196">
        <v>13</v>
      </c>
      <c r="AC670" s="196">
        <v>8</v>
      </c>
      <c r="AD670" s="196">
        <v>8</v>
      </c>
      <c r="AE670" s="196">
        <v>8</v>
      </c>
      <c r="AF670" s="196">
        <v>5</v>
      </c>
      <c r="AG670" s="196">
        <v>6</v>
      </c>
      <c r="AH670" s="196">
        <v>6</v>
      </c>
      <c r="AI670" s="196">
        <v>13</v>
      </c>
    </row>
    <row r="671" spans="1:208" x14ac:dyDescent="0.25">
      <c r="A671" s="198" t="s">
        <v>3186</v>
      </c>
      <c r="B671" s="225" t="s">
        <v>2549</v>
      </c>
      <c r="C671" s="232" t="s">
        <v>2618</v>
      </c>
      <c r="D671" s="210" t="s">
        <v>2618</v>
      </c>
      <c r="E671" s="210" t="s">
        <v>2618</v>
      </c>
      <c r="F671" s="210" t="s">
        <v>2618</v>
      </c>
      <c r="G671" s="210" t="s">
        <v>2618</v>
      </c>
      <c r="H671" s="210" t="s">
        <v>2618</v>
      </c>
      <c r="I671" s="210" t="s">
        <v>2618</v>
      </c>
      <c r="J671" s="210" t="s">
        <v>2618</v>
      </c>
      <c r="K671" s="210" t="s">
        <v>2618</v>
      </c>
      <c r="L671" s="210" t="s">
        <v>2618</v>
      </c>
      <c r="M671" s="210" t="s">
        <v>2618</v>
      </c>
      <c r="N671" s="210" t="s">
        <v>2618</v>
      </c>
      <c r="O671" s="210" t="s">
        <v>2618</v>
      </c>
      <c r="P671" s="210" t="s">
        <v>2618</v>
      </c>
      <c r="Q671" s="210" t="s">
        <v>2618</v>
      </c>
      <c r="R671" s="210" t="s">
        <v>2618</v>
      </c>
      <c r="S671" s="210" t="s">
        <v>2618</v>
      </c>
      <c r="T671" s="210" t="s">
        <v>2618</v>
      </c>
      <c r="U671" s="210" t="s">
        <v>2618</v>
      </c>
      <c r="V671" s="211" t="s">
        <v>2618</v>
      </c>
      <c r="X671" s="198" t="s">
        <v>3180</v>
      </c>
      <c r="Y671" s="98" t="s">
        <v>772</v>
      </c>
      <c r="Z671" s="121">
        <v>0</v>
      </c>
      <c r="AA671" s="121">
        <v>0</v>
      </c>
      <c r="AB671" s="121">
        <v>0</v>
      </c>
      <c r="AC671" s="121">
        <v>0</v>
      </c>
      <c r="AD671" s="121">
        <v>0</v>
      </c>
      <c r="AE671" s="121">
        <v>0</v>
      </c>
      <c r="AF671" s="121">
        <v>0</v>
      </c>
      <c r="AG671" s="121">
        <v>0</v>
      </c>
      <c r="AH671" s="121">
        <v>0</v>
      </c>
      <c r="AI671" s="121">
        <v>0</v>
      </c>
    </row>
    <row r="672" spans="1:208" ht="15" x14ac:dyDescent="0.25">
      <c r="A672" s="198" t="s">
        <v>3188</v>
      </c>
      <c r="B672" s="226" t="s">
        <v>769</v>
      </c>
      <c r="C672" s="233" t="s">
        <v>2631</v>
      </c>
      <c r="D672" s="202" t="s">
        <v>2618</v>
      </c>
      <c r="E672" s="202" t="s">
        <v>2618</v>
      </c>
      <c r="F672" s="202" t="s">
        <v>2631</v>
      </c>
      <c r="G672" s="202" t="s">
        <v>2618</v>
      </c>
      <c r="H672" s="202" t="s">
        <v>2618</v>
      </c>
      <c r="I672" s="202" t="s">
        <v>2618</v>
      </c>
      <c r="J672" s="202" t="s">
        <v>2631</v>
      </c>
      <c r="K672" s="202" t="s">
        <v>2618</v>
      </c>
      <c r="L672" s="202" t="s">
        <v>2618</v>
      </c>
      <c r="M672" s="202" t="s">
        <v>2618</v>
      </c>
      <c r="N672" s="202" t="s">
        <v>2631</v>
      </c>
      <c r="O672" s="202" t="s">
        <v>2618</v>
      </c>
      <c r="P672" s="202" t="s">
        <v>2618</v>
      </c>
      <c r="Q672" s="202" t="s">
        <v>2618</v>
      </c>
      <c r="R672" s="202" t="s">
        <v>2631</v>
      </c>
      <c r="S672" s="202" t="s">
        <v>2618</v>
      </c>
      <c r="T672" s="202" t="s">
        <v>2618</v>
      </c>
      <c r="U672" s="202" t="s">
        <v>2618</v>
      </c>
      <c r="V672" s="203" t="s">
        <v>773</v>
      </c>
      <c r="X672" s="198" t="s">
        <v>3182</v>
      </c>
      <c r="Y672" s="107" t="s">
        <v>769</v>
      </c>
      <c r="Z672" s="195" t="s">
        <v>2631</v>
      </c>
      <c r="AA672" s="195" t="s">
        <v>2631</v>
      </c>
      <c r="AB672" s="195" t="s">
        <v>2618</v>
      </c>
      <c r="AC672" s="195" t="s">
        <v>2631</v>
      </c>
      <c r="AD672" s="195" t="s">
        <v>2618</v>
      </c>
      <c r="AE672" s="195" t="s">
        <v>2631</v>
      </c>
      <c r="AF672" s="195" t="s">
        <v>2618</v>
      </c>
      <c r="AG672" s="195" t="s">
        <v>2631</v>
      </c>
      <c r="AH672" s="195" t="s">
        <v>2618</v>
      </c>
      <c r="AI672" s="195" t="s">
        <v>773</v>
      </c>
    </row>
    <row r="673" spans="1:161" x14ac:dyDescent="0.25">
      <c r="A673" s="198" t="s">
        <v>3189</v>
      </c>
      <c r="B673" s="226" t="s">
        <v>2551</v>
      </c>
      <c r="C673" s="234">
        <v>2</v>
      </c>
      <c r="D673" s="204">
        <v>0</v>
      </c>
      <c r="E673" s="204">
        <v>0</v>
      </c>
      <c r="F673" s="204">
        <v>1</v>
      </c>
      <c r="G673" s="204">
        <v>0</v>
      </c>
      <c r="H673" s="204">
        <v>0</v>
      </c>
      <c r="I673" s="204">
        <v>0</v>
      </c>
      <c r="J673" s="204">
        <v>1</v>
      </c>
      <c r="K673" s="204">
        <v>0</v>
      </c>
      <c r="L673" s="204">
        <v>0</v>
      </c>
      <c r="M673" s="204">
        <v>0</v>
      </c>
      <c r="N673" s="204">
        <v>1</v>
      </c>
      <c r="O673" s="204">
        <v>0</v>
      </c>
      <c r="P673" s="204">
        <v>0</v>
      </c>
      <c r="Q673" s="204">
        <v>0</v>
      </c>
      <c r="R673" s="204">
        <v>1</v>
      </c>
      <c r="S673" s="204">
        <v>0</v>
      </c>
      <c r="T673" s="204">
        <v>0</v>
      </c>
      <c r="U673" s="204">
        <v>0</v>
      </c>
      <c r="V673" s="205">
        <v>20</v>
      </c>
      <c r="X673" s="198" t="s">
        <v>3185</v>
      </c>
      <c r="Y673" s="91" t="s">
        <v>2551</v>
      </c>
      <c r="Z673" s="109">
        <v>2</v>
      </c>
      <c r="AA673" s="109">
        <v>1</v>
      </c>
      <c r="AB673" s="109">
        <v>0</v>
      </c>
      <c r="AC673" s="109">
        <v>1</v>
      </c>
      <c r="AD673" s="109">
        <v>0</v>
      </c>
      <c r="AE673" s="109">
        <v>1</v>
      </c>
      <c r="AF673" s="109">
        <v>0</v>
      </c>
      <c r="AG673" s="109">
        <v>1</v>
      </c>
      <c r="AH673" s="109">
        <v>0</v>
      </c>
      <c r="AI673" s="109">
        <v>20</v>
      </c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</row>
    <row r="674" spans="1:161" x14ac:dyDescent="0.25">
      <c r="A674" s="198" t="s">
        <v>3190</v>
      </c>
      <c r="B674" s="227" t="s">
        <v>884</v>
      </c>
      <c r="C674" s="235">
        <v>992.2</v>
      </c>
      <c r="D674" s="206">
        <v>994.85</v>
      </c>
      <c r="E674" s="206">
        <v>993.55</v>
      </c>
      <c r="F674" s="206">
        <v>994.2</v>
      </c>
      <c r="G674" s="206">
        <v>998.1</v>
      </c>
      <c r="H674" s="206">
        <v>1003.0999999999999</v>
      </c>
      <c r="I674" s="206">
        <v>1002.8</v>
      </c>
      <c r="J674" s="206">
        <v>1001.95</v>
      </c>
      <c r="K674" s="206">
        <v>1004.2</v>
      </c>
      <c r="L674" s="206">
        <v>1003.5999999999999</v>
      </c>
      <c r="M674" s="206">
        <v>1005.7</v>
      </c>
      <c r="N674" s="206">
        <v>1008.75</v>
      </c>
      <c r="O674" s="206">
        <v>1009.05</v>
      </c>
      <c r="P674" s="206">
        <v>1007.45</v>
      </c>
      <c r="Q674" s="206">
        <v>1007.25</v>
      </c>
      <c r="R674" s="206">
        <v>1008.1</v>
      </c>
      <c r="S674" s="206">
        <v>1012.8</v>
      </c>
      <c r="T674" s="206">
        <v>1012.6</v>
      </c>
      <c r="U674" s="206">
        <v>1006.35</v>
      </c>
      <c r="V674" s="207">
        <v>997.15</v>
      </c>
      <c r="X674" s="198" t="s">
        <v>3187</v>
      </c>
      <c r="Y674" s="238" t="s">
        <v>705</v>
      </c>
      <c r="Z674" s="127">
        <v>0</v>
      </c>
      <c r="AA674" s="127">
        <v>0</v>
      </c>
      <c r="AB674" s="127">
        <v>0</v>
      </c>
      <c r="AC674" s="127">
        <v>0</v>
      </c>
      <c r="AD674" s="127">
        <v>0</v>
      </c>
      <c r="AE674" s="127">
        <v>0</v>
      </c>
      <c r="AF674" s="127">
        <v>0</v>
      </c>
      <c r="AG674" s="127">
        <v>0</v>
      </c>
      <c r="AH674" s="127">
        <v>0</v>
      </c>
      <c r="AI674" s="127">
        <v>0</v>
      </c>
    </row>
    <row r="675" spans="1:161" x14ac:dyDescent="0.25">
      <c r="A675" s="198" t="s">
        <v>3191</v>
      </c>
      <c r="B675" s="228" t="s">
        <v>770</v>
      </c>
      <c r="C675" s="236" t="s">
        <v>2758</v>
      </c>
      <c r="D675" s="208" t="s">
        <v>2772</v>
      </c>
      <c r="E675" s="208" t="s">
        <v>2768</v>
      </c>
      <c r="F675" s="208" t="s">
        <v>58</v>
      </c>
      <c r="G675" s="208" t="s">
        <v>2765</v>
      </c>
      <c r="H675" s="208" t="s">
        <v>2757</v>
      </c>
      <c r="I675" s="208" t="s">
        <v>2760</v>
      </c>
      <c r="J675" s="208" t="s">
        <v>2767</v>
      </c>
      <c r="K675" s="208" t="s">
        <v>2683</v>
      </c>
      <c r="L675" s="208" t="s">
        <v>3076</v>
      </c>
      <c r="M675" s="208" t="s">
        <v>2768</v>
      </c>
      <c r="N675" s="208" t="s">
        <v>3076</v>
      </c>
      <c r="O675" s="208" t="s">
        <v>2734</v>
      </c>
      <c r="P675" s="208" t="s">
        <v>2718</v>
      </c>
      <c r="Q675" s="208" t="s">
        <v>2682</v>
      </c>
      <c r="R675" s="208" t="s">
        <v>2681</v>
      </c>
      <c r="S675" s="208" t="s">
        <v>2681</v>
      </c>
      <c r="T675" s="208" t="s">
        <v>2652</v>
      </c>
      <c r="U675" s="208" t="s">
        <v>2658</v>
      </c>
      <c r="V675" s="209" t="s">
        <v>2758</v>
      </c>
      <c r="X675" s="369" t="s">
        <v>1016</v>
      </c>
      <c r="Y675" s="370" t="s">
        <v>772</v>
      </c>
      <c r="Z675" s="371">
        <v>0</v>
      </c>
      <c r="AA675" s="372">
        <v>0</v>
      </c>
      <c r="AB675" s="372">
        <v>0</v>
      </c>
      <c r="AC675" s="372">
        <v>0</v>
      </c>
      <c r="AD675" s="372">
        <v>0</v>
      </c>
      <c r="AE675" s="372">
        <v>0</v>
      </c>
      <c r="AF675" s="372">
        <v>0</v>
      </c>
      <c r="AG675" s="372">
        <v>0</v>
      </c>
      <c r="AH675" s="372">
        <v>0</v>
      </c>
      <c r="AI675" s="373">
        <v>0</v>
      </c>
    </row>
    <row r="676" spans="1:161" x14ac:dyDescent="0.25">
      <c r="A676" s="198" t="s">
        <v>3192</v>
      </c>
      <c r="B676" s="229" t="s">
        <v>705</v>
      </c>
      <c r="C676" s="237">
        <v>0</v>
      </c>
      <c r="D676" s="213">
        <v>0</v>
      </c>
      <c r="E676" s="213">
        <v>0</v>
      </c>
      <c r="F676" s="213">
        <v>0</v>
      </c>
      <c r="G676" s="213">
        <v>0</v>
      </c>
      <c r="H676" s="213">
        <v>0</v>
      </c>
      <c r="I676" s="213">
        <v>0</v>
      </c>
      <c r="J676" s="213">
        <v>0</v>
      </c>
      <c r="K676" s="213">
        <v>0</v>
      </c>
      <c r="L676" s="213">
        <v>0</v>
      </c>
      <c r="M676" s="213">
        <v>0</v>
      </c>
      <c r="N676" s="213">
        <v>0</v>
      </c>
      <c r="O676" s="213">
        <v>0</v>
      </c>
      <c r="P676" s="213">
        <v>0</v>
      </c>
      <c r="Q676" s="213">
        <v>0</v>
      </c>
      <c r="R676" s="213">
        <v>0</v>
      </c>
      <c r="S676" s="213">
        <v>0</v>
      </c>
      <c r="T676" s="213">
        <v>0</v>
      </c>
      <c r="U676" s="213">
        <v>0</v>
      </c>
      <c r="V676" s="214">
        <v>0</v>
      </c>
      <c r="X676" s="369" t="s">
        <v>2223</v>
      </c>
      <c r="Y676" s="374" t="s">
        <v>1173</v>
      </c>
      <c r="Z676" s="375">
        <v>0</v>
      </c>
      <c r="AA676" s="376">
        <v>0</v>
      </c>
      <c r="AB676" s="376">
        <v>0</v>
      </c>
      <c r="AC676" s="376">
        <v>0</v>
      </c>
      <c r="AD676" s="376">
        <v>0</v>
      </c>
      <c r="AE676" s="376">
        <v>0</v>
      </c>
      <c r="AF676" s="376">
        <v>0</v>
      </c>
      <c r="AG676" s="376">
        <v>0</v>
      </c>
      <c r="AH676" s="376">
        <v>0</v>
      </c>
      <c r="AI676" s="377">
        <v>0</v>
      </c>
    </row>
    <row r="677" spans="1:161" x14ac:dyDescent="0.25">
      <c r="A677" s="198" t="s">
        <v>1016</v>
      </c>
      <c r="B677" s="229" t="s">
        <v>772</v>
      </c>
      <c r="C677" s="237">
        <v>0</v>
      </c>
      <c r="D677" s="213">
        <v>0</v>
      </c>
      <c r="E677" s="213">
        <v>0</v>
      </c>
      <c r="F677" s="213">
        <v>0</v>
      </c>
      <c r="G677" s="213">
        <v>0</v>
      </c>
      <c r="H677" s="213">
        <v>0</v>
      </c>
      <c r="I677" s="213">
        <v>0</v>
      </c>
      <c r="J677" s="213">
        <v>0</v>
      </c>
      <c r="K677" s="213">
        <v>0</v>
      </c>
      <c r="L677" s="213">
        <v>0</v>
      </c>
      <c r="M677" s="213">
        <v>0</v>
      </c>
      <c r="N677" s="213">
        <v>0</v>
      </c>
      <c r="O677" s="213">
        <v>0</v>
      </c>
      <c r="P677" s="213">
        <v>0</v>
      </c>
      <c r="Q677" s="213">
        <v>0</v>
      </c>
      <c r="R677" s="213">
        <v>0</v>
      </c>
      <c r="S677" s="213">
        <v>0</v>
      </c>
      <c r="T677" s="213">
        <v>0</v>
      </c>
      <c r="U677" s="213">
        <v>0</v>
      </c>
      <c r="V677" s="214">
        <v>0</v>
      </c>
      <c r="X677" s="369" t="s">
        <v>2224</v>
      </c>
      <c r="Y677" s="374" t="s">
        <v>1175</v>
      </c>
      <c r="Z677" s="375">
        <v>0</v>
      </c>
      <c r="AA677" s="376">
        <v>0</v>
      </c>
      <c r="AB677" s="376">
        <v>0</v>
      </c>
      <c r="AC677" s="376">
        <v>0</v>
      </c>
      <c r="AD677" s="376">
        <v>0</v>
      </c>
      <c r="AE677" s="376">
        <v>0</v>
      </c>
      <c r="AF677" s="376">
        <v>0</v>
      </c>
      <c r="AG677" s="376">
        <v>0</v>
      </c>
      <c r="AH677" s="376">
        <v>0</v>
      </c>
      <c r="AI677" s="377">
        <v>0</v>
      </c>
    </row>
    <row r="678" spans="1:161" x14ac:dyDescent="0.25">
      <c r="A678" s="198" t="s">
        <v>2223</v>
      </c>
      <c r="B678" s="229" t="s">
        <v>1173</v>
      </c>
      <c r="C678" s="237">
        <v>0</v>
      </c>
      <c r="D678" s="213">
        <v>0</v>
      </c>
      <c r="E678" s="213">
        <v>0</v>
      </c>
      <c r="F678" s="213">
        <v>0</v>
      </c>
      <c r="G678" s="213">
        <v>0</v>
      </c>
      <c r="H678" s="213">
        <v>0</v>
      </c>
      <c r="I678" s="213">
        <v>0</v>
      </c>
      <c r="J678" s="213">
        <v>0</v>
      </c>
      <c r="K678" s="213">
        <v>0</v>
      </c>
      <c r="L678" s="213">
        <v>0</v>
      </c>
      <c r="M678" s="213">
        <v>0</v>
      </c>
      <c r="N678" s="213">
        <v>0</v>
      </c>
      <c r="O678" s="213">
        <v>0</v>
      </c>
      <c r="P678" s="213">
        <v>0</v>
      </c>
      <c r="Q678" s="213">
        <v>0</v>
      </c>
      <c r="R678" s="213">
        <v>0</v>
      </c>
      <c r="S678" s="213">
        <v>0</v>
      </c>
      <c r="T678" s="213">
        <v>0</v>
      </c>
      <c r="U678" s="213">
        <v>0</v>
      </c>
      <c r="V678" s="214">
        <v>0</v>
      </c>
      <c r="X678" s="369" t="s">
        <v>2225</v>
      </c>
      <c r="Y678" s="379" t="s">
        <v>1177</v>
      </c>
      <c r="Z678" s="380">
        <v>0</v>
      </c>
      <c r="AA678" s="381">
        <v>0</v>
      </c>
      <c r="AB678" s="381">
        <v>0</v>
      </c>
      <c r="AC678" s="381">
        <v>0</v>
      </c>
      <c r="AD678" s="381">
        <v>0</v>
      </c>
      <c r="AE678" s="381">
        <v>0</v>
      </c>
      <c r="AF678" s="381">
        <v>0</v>
      </c>
      <c r="AG678" s="381">
        <v>0</v>
      </c>
      <c r="AH678" s="381">
        <v>0</v>
      </c>
      <c r="AI678" s="382">
        <v>0</v>
      </c>
    </row>
    <row r="679" spans="1:161" x14ac:dyDescent="0.25">
      <c r="A679" s="198" t="s">
        <v>2224</v>
      </c>
      <c r="B679" s="378" t="s">
        <v>1175</v>
      </c>
      <c r="C679" s="235">
        <v>0</v>
      </c>
      <c r="D679" s="206">
        <v>0</v>
      </c>
      <c r="E679" s="206">
        <v>0</v>
      </c>
      <c r="F679" s="206">
        <v>0</v>
      </c>
      <c r="G679" s="206">
        <v>0</v>
      </c>
      <c r="H679" s="206">
        <v>0</v>
      </c>
      <c r="I679" s="206">
        <v>0</v>
      </c>
      <c r="J679" s="206">
        <v>0</v>
      </c>
      <c r="K679" s="206">
        <v>0</v>
      </c>
      <c r="L679" s="206">
        <v>0</v>
      </c>
      <c r="M679" s="206">
        <v>0</v>
      </c>
      <c r="N679" s="206">
        <v>0</v>
      </c>
      <c r="O679" s="206">
        <v>0</v>
      </c>
      <c r="P679" s="206">
        <v>0</v>
      </c>
      <c r="Q679" s="206">
        <v>0</v>
      </c>
      <c r="R679" s="206">
        <v>0</v>
      </c>
      <c r="S679" s="206">
        <v>0</v>
      </c>
      <c r="T679" s="206">
        <v>0</v>
      </c>
      <c r="U679" s="206">
        <v>0</v>
      </c>
      <c r="V679" s="207">
        <v>0</v>
      </c>
    </row>
    <row r="680" spans="1:161" x14ac:dyDescent="0.25">
      <c r="A680" s="198" t="s">
        <v>2225</v>
      </c>
      <c r="B680" s="383" t="s">
        <v>1177</v>
      </c>
      <c r="C680" s="237">
        <v>0</v>
      </c>
      <c r="D680" s="213">
        <v>0</v>
      </c>
      <c r="E680" s="213">
        <v>0</v>
      </c>
      <c r="F680" s="213">
        <v>0</v>
      </c>
      <c r="G680" s="213">
        <v>0</v>
      </c>
      <c r="H680" s="213">
        <v>0</v>
      </c>
      <c r="I680" s="213">
        <v>0</v>
      </c>
      <c r="J680" s="213">
        <v>0</v>
      </c>
      <c r="K680" s="213">
        <v>0</v>
      </c>
      <c r="L680" s="213">
        <v>0</v>
      </c>
      <c r="M680" s="213">
        <v>0</v>
      </c>
      <c r="N680" s="213">
        <v>0</v>
      </c>
      <c r="O680" s="213">
        <v>0</v>
      </c>
      <c r="P680" s="213">
        <v>0</v>
      </c>
      <c r="Q680" s="213">
        <v>0</v>
      </c>
      <c r="R680" s="213">
        <v>0</v>
      </c>
      <c r="S680" s="213">
        <v>0</v>
      </c>
      <c r="T680" s="213">
        <v>0</v>
      </c>
      <c r="U680" s="213">
        <v>0</v>
      </c>
      <c r="V680" s="214">
        <v>0</v>
      </c>
      <c r="AM680" s="554"/>
      <c r="AN680" s="552"/>
      <c r="AO680" s="552"/>
      <c r="AP680" s="552"/>
      <c r="AQ680" s="552"/>
      <c r="AR680" s="552"/>
      <c r="AS680" s="552"/>
      <c r="AT680" s="552"/>
      <c r="AU680" s="552"/>
      <c r="AV680" s="552"/>
      <c r="AW680" s="552"/>
      <c r="AX680" s="552"/>
      <c r="AY680" s="552"/>
      <c r="AZ680" s="552"/>
      <c r="BA680" s="552"/>
      <c r="BB680" s="552"/>
      <c r="BC680" s="552"/>
      <c r="BD680" s="552"/>
      <c r="BE680" s="552"/>
      <c r="BF680" s="552"/>
      <c r="BG680" s="552"/>
      <c r="BH680" s="552"/>
      <c r="BI680" s="552"/>
      <c r="BJ680" s="552"/>
      <c r="BK680" s="552"/>
      <c r="BL680" s="552"/>
      <c r="BM680" s="552"/>
      <c r="BN680" s="552"/>
      <c r="BO680" s="552"/>
      <c r="BP680" s="552"/>
      <c r="BQ680" s="552"/>
      <c r="BR680" s="552"/>
      <c r="BS680" s="552"/>
      <c r="BT680" s="552"/>
      <c r="BU680" s="552"/>
      <c r="BV680" s="552"/>
      <c r="BW680" s="552"/>
      <c r="BX680" s="552"/>
      <c r="BY680" s="552"/>
      <c r="BZ680" s="552"/>
      <c r="CA680" s="552"/>
      <c r="CB680" s="552"/>
      <c r="CC680" s="552"/>
      <c r="CD680" s="552"/>
      <c r="CE680" s="552"/>
      <c r="CF680" s="552"/>
      <c r="CG680" s="552"/>
      <c r="CH680" s="552"/>
      <c r="CI680" s="552"/>
      <c r="CJ680" s="552"/>
      <c r="CK680" s="552"/>
      <c r="CL680" s="552"/>
      <c r="CM680" s="552"/>
      <c r="CN680" s="552"/>
      <c r="CO680" s="552"/>
      <c r="CP680" s="552"/>
      <c r="CQ680" s="552"/>
      <c r="CR680" s="552"/>
      <c r="CS680" s="552"/>
      <c r="CT680" s="552"/>
      <c r="CU680" s="552"/>
      <c r="CV680" s="552"/>
      <c r="CW680" s="552"/>
      <c r="CX680" s="552"/>
      <c r="CY680" s="552"/>
      <c r="CZ680" s="552"/>
      <c r="DA680" s="552"/>
      <c r="DB680" s="552"/>
      <c r="DC680" s="552"/>
      <c r="DD680" s="552"/>
      <c r="DE680" s="552"/>
      <c r="DF680" s="552"/>
      <c r="DG680" s="552"/>
      <c r="DH680" s="552"/>
      <c r="DI680" s="552"/>
      <c r="DJ680" s="552"/>
      <c r="DK680" s="552"/>
      <c r="DL680" s="552"/>
      <c r="DM680" s="552"/>
      <c r="DN680" s="552"/>
      <c r="DO680" s="552"/>
      <c r="DP680" s="552"/>
      <c r="DQ680" s="552"/>
      <c r="DR680" s="552"/>
      <c r="DS680" s="552"/>
      <c r="DT680" s="552"/>
      <c r="DU680" s="552"/>
      <c r="DV680" s="552"/>
      <c r="DW680" s="552"/>
      <c r="DX680" s="552"/>
      <c r="DY680" s="552"/>
      <c r="DZ680" s="552"/>
      <c r="EA680" s="552"/>
      <c r="EB680" s="552"/>
      <c r="EC680" s="552"/>
      <c r="ED680" s="552"/>
      <c r="EE680" s="552"/>
      <c r="EF680" s="552"/>
      <c r="EG680" s="552"/>
      <c r="EH680" s="552"/>
      <c r="EI680" s="552"/>
      <c r="EJ680" s="552"/>
      <c r="EK680" s="552"/>
      <c r="EL680" s="552"/>
      <c r="EM680" s="552"/>
      <c r="EN680" s="552"/>
      <c r="EO680" s="552"/>
      <c r="EP680" s="552"/>
      <c r="EQ680" s="552"/>
      <c r="ER680" s="552"/>
      <c r="ES680" s="552"/>
      <c r="ET680" s="552"/>
      <c r="EU680" s="552"/>
      <c r="EV680" s="552"/>
      <c r="EW680" s="552"/>
      <c r="EX680" s="552"/>
      <c r="EY680" s="552"/>
      <c r="EZ680" s="552"/>
      <c r="FA680" s="552"/>
      <c r="FB680" s="552"/>
      <c r="FC680" s="552"/>
      <c r="FD680" s="552"/>
      <c r="FE680" s="552"/>
    </row>
    <row r="681" spans="1:161" x14ac:dyDescent="0.25">
      <c r="A681" t="s">
        <v>3477</v>
      </c>
      <c r="B681" t="s">
        <v>3407</v>
      </c>
      <c r="C681">
        <v>10</v>
      </c>
      <c r="D681">
        <v>10</v>
      </c>
      <c r="E681">
        <v>7</v>
      </c>
      <c r="F681">
        <v>8</v>
      </c>
      <c r="G681">
        <v>5</v>
      </c>
      <c r="H681">
        <v>7</v>
      </c>
      <c r="I681">
        <v>3</v>
      </c>
      <c r="J681">
        <v>4</v>
      </c>
      <c r="K681">
        <v>0</v>
      </c>
      <c r="L681">
        <v>6</v>
      </c>
      <c r="M681">
        <v>6</v>
      </c>
      <c r="N681">
        <v>9</v>
      </c>
      <c r="O681">
        <v>6</v>
      </c>
      <c r="P681">
        <v>5</v>
      </c>
      <c r="Q681">
        <v>0</v>
      </c>
      <c r="R681">
        <v>10</v>
      </c>
      <c r="S681">
        <v>4</v>
      </c>
      <c r="T681">
        <v>0</v>
      </c>
      <c r="U681">
        <v>2</v>
      </c>
      <c r="V681">
        <v>10</v>
      </c>
      <c r="AM681" s="555"/>
      <c r="AN681" s="553"/>
      <c r="AO681" s="553"/>
      <c r="AP681" s="553"/>
      <c r="AQ681" s="553"/>
      <c r="AR681" s="553"/>
      <c r="AS681" s="553"/>
      <c r="AT681" s="553"/>
      <c r="AU681" s="553"/>
      <c r="AV681" s="553"/>
      <c r="AW681" s="553"/>
      <c r="AX681" s="553"/>
      <c r="AY681" s="553"/>
      <c r="AZ681" s="553"/>
      <c r="BA681" s="553"/>
      <c r="BB681" s="553"/>
      <c r="BC681" s="553"/>
      <c r="BD681" s="553"/>
      <c r="BE681" s="553"/>
      <c r="BF681" s="553"/>
      <c r="BG681" s="553"/>
      <c r="BH681" s="553"/>
      <c r="BI681" s="553"/>
      <c r="BJ681" s="553"/>
      <c r="BK681" s="553"/>
      <c r="BL681" s="553"/>
      <c r="BM681" s="553"/>
      <c r="BN681" s="553"/>
      <c r="BO681" s="553"/>
      <c r="BP681" s="553"/>
      <c r="BQ681" s="553"/>
      <c r="BR681" s="553"/>
      <c r="BS681" s="553"/>
      <c r="BT681" s="553"/>
      <c r="BU681" s="553"/>
      <c r="BV681" s="553"/>
      <c r="BW681" s="553"/>
      <c r="BX681" s="553"/>
      <c r="BY681" s="553"/>
      <c r="BZ681" s="553"/>
      <c r="CA681" s="553"/>
      <c r="CB681" s="553"/>
      <c r="CC681" s="553"/>
      <c r="CD681" s="553"/>
      <c r="CE681" s="553"/>
      <c r="CF681" s="553"/>
      <c r="CG681" s="553"/>
      <c r="CH681" s="553"/>
      <c r="CI681" s="553"/>
      <c r="CJ681" s="553"/>
      <c r="CK681" s="553"/>
      <c r="CL681" s="553"/>
      <c r="CM681" s="553"/>
      <c r="CN681" s="553"/>
      <c r="CO681" s="553"/>
      <c r="CP681" s="553"/>
      <c r="CQ681" s="553"/>
      <c r="CR681" s="553"/>
      <c r="CS681" s="553"/>
      <c r="CT681" s="553"/>
      <c r="CU681" s="553"/>
      <c r="CV681" s="553"/>
      <c r="CW681" s="553"/>
      <c r="CX681" s="553"/>
      <c r="CY681" s="553"/>
      <c r="CZ681" s="553"/>
      <c r="DA681" s="553"/>
      <c r="DB681" s="553"/>
      <c r="DC681" s="553"/>
      <c r="DD681" s="553"/>
      <c r="DE681" s="553"/>
      <c r="DF681" s="553"/>
      <c r="DG681" s="553"/>
      <c r="DH681" s="553"/>
      <c r="DI681" s="553"/>
      <c r="DJ681" s="553"/>
      <c r="DK681" s="553"/>
      <c r="DL681" s="553"/>
      <c r="DM681" s="553"/>
      <c r="DN681" s="553"/>
      <c r="DO681" s="553"/>
      <c r="DP681" s="553"/>
      <c r="DQ681" s="553"/>
      <c r="DR681" s="553"/>
      <c r="DS681" s="553"/>
      <c r="DT681" s="553"/>
      <c r="DU681" s="553"/>
      <c r="DV681" s="553"/>
      <c r="DW681" s="553"/>
      <c r="DX681" s="553"/>
      <c r="DY681" s="553"/>
      <c r="DZ681" s="553"/>
      <c r="EA681" s="553"/>
      <c r="EB681" s="553"/>
      <c r="EC681" s="553"/>
      <c r="ED681" s="553"/>
      <c r="EE681" s="553"/>
      <c r="EF681" s="553"/>
      <c r="EG681" s="553"/>
      <c r="EH681" s="553"/>
      <c r="EI681" s="553"/>
      <c r="EJ681" s="553"/>
      <c r="EK681" s="553"/>
      <c r="EL681" s="553"/>
      <c r="EM681" s="553"/>
      <c r="EN681" s="553"/>
      <c r="EO681" s="553"/>
      <c r="EP681" s="553"/>
      <c r="EQ681" s="553"/>
      <c r="ER681" s="553"/>
      <c r="ES681" s="553"/>
      <c r="ET681" s="553"/>
      <c r="EU681" s="553"/>
      <c r="EV681" s="553"/>
      <c r="EW681" s="553"/>
      <c r="EX681" s="553"/>
      <c r="EY681" s="553"/>
      <c r="EZ681" s="553"/>
      <c r="FA681" s="553"/>
      <c r="FB681" s="553"/>
      <c r="FC681" s="553"/>
      <c r="FD681" s="553"/>
      <c r="FE681" s="553"/>
    </row>
    <row r="682" spans="1:161" x14ac:dyDescent="0.25">
      <c r="A682" t="s">
        <v>3478</v>
      </c>
      <c r="B682" t="s">
        <v>3409</v>
      </c>
      <c r="C682">
        <v>10</v>
      </c>
      <c r="D682">
        <v>7</v>
      </c>
      <c r="E682">
        <v>7</v>
      </c>
      <c r="F682">
        <v>8</v>
      </c>
      <c r="G682">
        <v>7</v>
      </c>
      <c r="H682">
        <v>6</v>
      </c>
      <c r="I682">
        <v>0</v>
      </c>
      <c r="J682">
        <v>4</v>
      </c>
      <c r="K682">
        <v>1</v>
      </c>
      <c r="L682">
        <v>6</v>
      </c>
      <c r="M682">
        <v>7</v>
      </c>
      <c r="N682">
        <v>9</v>
      </c>
      <c r="O682">
        <v>5</v>
      </c>
      <c r="P682">
        <v>5</v>
      </c>
      <c r="Q682">
        <v>2</v>
      </c>
      <c r="R682">
        <v>10</v>
      </c>
      <c r="S682">
        <v>0</v>
      </c>
      <c r="T682">
        <v>0</v>
      </c>
      <c r="U682">
        <v>7</v>
      </c>
      <c r="V682">
        <v>10</v>
      </c>
    </row>
    <row r="683" spans="1:161" x14ac:dyDescent="0.25">
      <c r="A683" t="s">
        <v>3479</v>
      </c>
      <c r="B683" t="s">
        <v>3411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93" spans="1:208" s="390" customFormat="1" x14ac:dyDescent="0.25">
      <c r="A693" s="262"/>
      <c r="B693" s="262"/>
      <c r="C693" s="262"/>
      <c r="D693" s="262"/>
      <c r="E693" s="262"/>
      <c r="F693" s="262"/>
      <c r="G693" s="262"/>
      <c r="H693" s="262"/>
      <c r="I693" s="262"/>
      <c r="J693" s="262"/>
      <c r="K693" s="262"/>
      <c r="L693" s="262"/>
      <c r="M693" s="262"/>
      <c r="N693" s="262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  <c r="AC693" s="262"/>
      <c r="AD693" s="262"/>
      <c r="AE693" s="262"/>
      <c r="AF693" s="262"/>
      <c r="AG693" s="262"/>
      <c r="AH693" s="262"/>
      <c r="AI693" s="262"/>
      <c r="AJ693" s="262"/>
      <c r="AK693" s="262"/>
      <c r="AL693" s="389"/>
      <c r="AM693" s="6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  <c r="EN693"/>
      <c r="EO693"/>
      <c r="EP693"/>
      <c r="EQ693"/>
      <c r="ER693"/>
      <c r="ES693"/>
      <c r="ET693"/>
      <c r="EU693"/>
      <c r="EV693"/>
      <c r="EW693"/>
      <c r="EX693"/>
      <c r="EY693"/>
      <c r="EZ693"/>
      <c r="FA693"/>
      <c r="FB693"/>
      <c r="FC693"/>
      <c r="FD693"/>
      <c r="FE693"/>
      <c r="FF693" s="35"/>
      <c r="FJ693" s="1274"/>
      <c r="FK693" s="1274"/>
      <c r="FL693" s="1274"/>
      <c r="FN693" s="35"/>
      <c r="FO693" s="35"/>
      <c r="FP693" s="35"/>
      <c r="FQ693" s="35"/>
      <c r="FR693" s="35"/>
      <c r="FS693" s="35"/>
      <c r="FV693" s="35"/>
      <c r="FW693" s="35"/>
      <c r="FZ693" s="1279"/>
      <c r="GA693" s="1279"/>
      <c r="GB693" s="35"/>
      <c r="GC693" s="35"/>
      <c r="GD693" s="35"/>
      <c r="GE693" s="35"/>
      <c r="GF693" s="35"/>
      <c r="GG693" s="35"/>
      <c r="GH693" s="35"/>
      <c r="GI693" s="35"/>
      <c r="GJ693" s="35"/>
      <c r="GK693" s="35"/>
      <c r="GL693" s="35"/>
      <c r="GM693" s="35"/>
      <c r="GN693" s="35"/>
      <c r="GO693" s="35"/>
      <c r="GP693" s="35"/>
      <c r="GQ693" s="35"/>
      <c r="GR693" s="35"/>
      <c r="GS693" s="35"/>
      <c r="GT693" s="35"/>
      <c r="GU693" s="35"/>
      <c r="GV693" s="35"/>
      <c r="GW693" s="35"/>
      <c r="GX693" s="35"/>
      <c r="GY693" s="35"/>
      <c r="GZ693" s="35"/>
    </row>
    <row r="694" spans="1:208" x14ac:dyDescent="0.25">
      <c r="A694" s="253" t="s">
        <v>1122</v>
      </c>
      <c r="B694" s="254" t="s">
        <v>2552</v>
      </c>
      <c r="C694" s="255" t="s">
        <v>3773</v>
      </c>
      <c r="D694" s="256" t="s">
        <v>2618</v>
      </c>
      <c r="E694" s="256" t="s">
        <v>3774</v>
      </c>
      <c r="F694" s="256" t="s">
        <v>2618</v>
      </c>
      <c r="G694" s="256" t="s">
        <v>3775</v>
      </c>
      <c r="H694" s="256" t="s">
        <v>2618</v>
      </c>
      <c r="I694" s="256" t="s">
        <v>3782</v>
      </c>
      <c r="J694" s="256" t="s">
        <v>2618</v>
      </c>
      <c r="K694" s="256" t="s">
        <v>3788</v>
      </c>
      <c r="L694" s="256" t="s">
        <v>2618</v>
      </c>
      <c r="M694" s="256" t="s">
        <v>3789</v>
      </c>
      <c r="N694" s="256" t="s">
        <v>2618</v>
      </c>
      <c r="O694" s="256" t="s">
        <v>3790</v>
      </c>
      <c r="P694" s="256" t="s">
        <v>2618</v>
      </c>
      <c r="Q694" s="256" t="s">
        <v>3791</v>
      </c>
      <c r="R694" s="256" t="s">
        <v>2618</v>
      </c>
      <c r="S694" s="256" t="s">
        <v>3792</v>
      </c>
      <c r="T694" s="256" t="s">
        <v>2618</v>
      </c>
      <c r="U694" s="256" t="s">
        <v>3793</v>
      </c>
      <c r="V694" s="257" t="s">
        <v>2618</v>
      </c>
      <c r="X694" s="258"/>
      <c r="Y694" s="188" t="s">
        <v>2550</v>
      </c>
      <c r="Z694" s="259" t="s">
        <v>2619</v>
      </c>
      <c r="AA694" s="260" t="s">
        <v>2620</v>
      </c>
      <c r="AB694" s="260" t="s">
        <v>2621</v>
      </c>
      <c r="AC694" s="260" t="s">
        <v>2622</v>
      </c>
      <c r="AD694" s="260" t="s">
        <v>2623</v>
      </c>
      <c r="AE694" s="260" t="s">
        <v>2624</v>
      </c>
      <c r="AF694" s="260" t="s">
        <v>2625</v>
      </c>
      <c r="AG694" s="260" t="s">
        <v>2619</v>
      </c>
      <c r="AH694" s="260" t="s">
        <v>2620</v>
      </c>
      <c r="AI694" s="261" t="s">
        <v>2621</v>
      </c>
      <c r="FN694" s="390"/>
      <c r="FO694" s="390"/>
      <c r="FP694" s="390"/>
      <c r="FQ694" s="390"/>
      <c r="FR694" s="390"/>
      <c r="FS694" s="390"/>
      <c r="FV694" s="390"/>
      <c r="FW694" s="390"/>
      <c r="FZ694" s="1280"/>
      <c r="GA694" s="1280"/>
      <c r="GB694" s="390"/>
      <c r="GC694" s="390"/>
      <c r="GD694" s="390"/>
      <c r="GE694" s="390"/>
      <c r="GF694" s="390"/>
      <c r="GG694" s="390"/>
      <c r="GH694" s="390"/>
      <c r="GI694" s="390"/>
      <c r="GJ694" s="390"/>
      <c r="GK694" s="390"/>
      <c r="GL694" s="390"/>
      <c r="GM694" s="390"/>
      <c r="GN694" s="390"/>
      <c r="GV694" s="390"/>
      <c r="GW694" s="390"/>
      <c r="GX694" s="390"/>
      <c r="GY694" s="390"/>
      <c r="GZ694" s="390"/>
    </row>
    <row r="695" spans="1:208" x14ac:dyDescent="0.25">
      <c r="A695" s="198" t="s">
        <v>1123</v>
      </c>
      <c r="B695" s="220" t="s">
        <v>1121</v>
      </c>
      <c r="C695" s="124" t="s">
        <v>2521</v>
      </c>
      <c r="D695" s="124" t="s">
        <v>2522</v>
      </c>
      <c r="E695" s="124" t="s">
        <v>2521</v>
      </c>
      <c r="F695" s="124" t="s">
        <v>2522</v>
      </c>
      <c r="G695" s="124" t="s">
        <v>2521</v>
      </c>
      <c r="H695" s="124" t="s">
        <v>2522</v>
      </c>
      <c r="I695" s="124" t="s">
        <v>2521</v>
      </c>
      <c r="J695" s="124" t="s">
        <v>2522</v>
      </c>
      <c r="K695" s="124" t="s">
        <v>2521</v>
      </c>
      <c r="L695" s="124" t="s">
        <v>2522</v>
      </c>
      <c r="M695" s="124" t="s">
        <v>2521</v>
      </c>
      <c r="N695" s="124" t="s">
        <v>2522</v>
      </c>
      <c r="O695" s="124" t="s">
        <v>2521</v>
      </c>
      <c r="P695" s="124" t="s">
        <v>2522</v>
      </c>
      <c r="Q695" s="124" t="s">
        <v>2521</v>
      </c>
      <c r="R695" s="124" t="s">
        <v>2522</v>
      </c>
      <c r="S695" s="124" t="s">
        <v>2521</v>
      </c>
      <c r="T695" s="124" t="s">
        <v>2522</v>
      </c>
      <c r="U695" s="124" t="s">
        <v>2521</v>
      </c>
      <c r="V695" s="252" t="s">
        <v>2522</v>
      </c>
      <c r="X695" s="197"/>
      <c r="Y695" s="188" t="s">
        <v>1121</v>
      </c>
      <c r="Z695" s="94" t="s">
        <v>3776</v>
      </c>
      <c r="AA695" s="95" t="s">
        <v>3777</v>
      </c>
      <c r="AB695" s="95" t="s">
        <v>3778</v>
      </c>
      <c r="AC695" s="95" t="s">
        <v>3783</v>
      </c>
      <c r="AD695" s="95" t="s">
        <v>3794</v>
      </c>
      <c r="AE695" s="95" t="s">
        <v>3795</v>
      </c>
      <c r="AF695" s="95" t="s">
        <v>3796</v>
      </c>
      <c r="AG695" s="95" t="s">
        <v>3797</v>
      </c>
      <c r="AH695" s="95" t="s">
        <v>3798</v>
      </c>
      <c r="AI695" s="96" t="s">
        <v>3799</v>
      </c>
      <c r="GO695" s="390"/>
      <c r="GP695" s="390"/>
      <c r="GQ695" s="390"/>
      <c r="GR695" s="390"/>
      <c r="GS695" s="390"/>
      <c r="GT695" s="390"/>
      <c r="GU695" s="390"/>
    </row>
    <row r="696" spans="1:208" x14ac:dyDescent="0.25">
      <c r="A696" s="198" t="s">
        <v>1124</v>
      </c>
      <c r="B696" s="221" t="s">
        <v>2553</v>
      </c>
      <c r="C696" s="118">
        <v>43682.375</v>
      </c>
      <c r="D696" s="189">
        <v>43682.875</v>
      </c>
      <c r="E696" s="190">
        <v>43683.375</v>
      </c>
      <c r="F696" s="189">
        <v>43683.875</v>
      </c>
      <c r="G696" s="190">
        <v>43684.375</v>
      </c>
      <c r="H696" s="189">
        <v>43684.875</v>
      </c>
      <c r="I696" s="191">
        <v>43685.375</v>
      </c>
      <c r="J696" s="189">
        <v>43685.875</v>
      </c>
      <c r="K696" s="190">
        <v>43686.375</v>
      </c>
      <c r="L696" s="189">
        <v>43686.875</v>
      </c>
      <c r="M696" s="190">
        <v>43687.375</v>
      </c>
      <c r="N696" s="189">
        <v>43687.875</v>
      </c>
      <c r="O696" s="191">
        <v>43688.375</v>
      </c>
      <c r="P696" s="189">
        <v>43688.875</v>
      </c>
      <c r="Q696" s="190">
        <v>43689.375</v>
      </c>
      <c r="R696" s="189">
        <v>43689.875</v>
      </c>
      <c r="S696" s="190">
        <v>43690.375</v>
      </c>
      <c r="T696" s="189">
        <v>43690.875</v>
      </c>
      <c r="U696" s="190">
        <v>43691.375</v>
      </c>
      <c r="V696" s="192">
        <v>43691.875</v>
      </c>
      <c r="X696" s="198" t="s">
        <v>1136</v>
      </c>
      <c r="Y696" s="215"/>
      <c r="Z696" s="116">
        <v>43682.875</v>
      </c>
      <c r="AA696" s="99">
        <v>43683.875</v>
      </c>
      <c r="AB696" s="99">
        <v>43684.875</v>
      </c>
      <c r="AC696" s="99">
        <v>43685.875</v>
      </c>
      <c r="AD696" s="99">
        <v>43686.875</v>
      </c>
      <c r="AE696" s="99">
        <v>43687.875</v>
      </c>
      <c r="AF696" s="99">
        <v>43688.875</v>
      </c>
      <c r="AG696" s="99">
        <v>43689.875</v>
      </c>
      <c r="AH696" s="99">
        <v>43690.875</v>
      </c>
      <c r="AI696" s="99">
        <v>43691.875</v>
      </c>
    </row>
    <row r="697" spans="1:208" x14ac:dyDescent="0.25">
      <c r="A697" s="198" t="s">
        <v>1125</v>
      </c>
      <c r="B697" s="222" t="s">
        <v>2545</v>
      </c>
      <c r="C697" s="230" t="e">
        <v>#N/A</v>
      </c>
      <c r="D697" s="199">
        <v>13.8</v>
      </c>
      <c r="E697" s="199" t="e">
        <v>#N/A</v>
      </c>
      <c r="F697" s="199">
        <v>12.4</v>
      </c>
      <c r="G697" s="199" t="e">
        <v>#N/A</v>
      </c>
      <c r="H697" s="199">
        <v>9.6</v>
      </c>
      <c r="I697" s="199" t="e">
        <v>#N/A</v>
      </c>
      <c r="J697" s="199">
        <v>12.9</v>
      </c>
      <c r="K697" s="199" t="e">
        <v>#N/A</v>
      </c>
      <c r="L697" s="199">
        <v>10.7</v>
      </c>
      <c r="M697" s="199" t="e">
        <v>#N/A</v>
      </c>
      <c r="N697" s="199">
        <v>12</v>
      </c>
      <c r="O697" s="199" t="e">
        <v>#N/A</v>
      </c>
      <c r="P697" s="199">
        <v>10.9</v>
      </c>
      <c r="Q697" s="199" t="e">
        <v>#N/A</v>
      </c>
      <c r="R697" s="199">
        <v>11.6</v>
      </c>
      <c r="S697" s="199" t="e">
        <v>#N/A</v>
      </c>
      <c r="T697" s="199">
        <v>8.6999999999999993</v>
      </c>
      <c r="U697" s="199" t="e">
        <v>#N/A</v>
      </c>
      <c r="V697" s="104">
        <v>15.7</v>
      </c>
      <c r="X697" s="198" t="s">
        <v>1137</v>
      </c>
      <c r="Y697" s="100" t="s">
        <v>2545</v>
      </c>
      <c r="Z697" s="120">
        <v>13.8</v>
      </c>
      <c r="AA697" s="120">
        <v>12.4</v>
      </c>
      <c r="AB697" s="120">
        <v>9.6</v>
      </c>
      <c r="AC697" s="120">
        <v>12.9</v>
      </c>
      <c r="AD697" s="120">
        <v>10.7</v>
      </c>
      <c r="AE697" s="120">
        <v>12</v>
      </c>
      <c r="AF697" s="120">
        <v>10.9</v>
      </c>
      <c r="AG697" s="120">
        <v>11.6</v>
      </c>
      <c r="AH697" s="120">
        <v>8.6999999999999993</v>
      </c>
      <c r="AI697" s="120">
        <v>15.7</v>
      </c>
    </row>
    <row r="698" spans="1:208" x14ac:dyDescent="0.25">
      <c r="A698" s="198" t="s">
        <v>1126</v>
      </c>
      <c r="B698" s="223" t="s">
        <v>2546</v>
      </c>
      <c r="C698" s="103">
        <v>7.3</v>
      </c>
      <c r="D698" s="200" t="e">
        <v>#N/A</v>
      </c>
      <c r="E698" s="200">
        <v>8.5</v>
      </c>
      <c r="F698" s="200" t="e">
        <v>#N/A</v>
      </c>
      <c r="G698" s="200">
        <v>7.1</v>
      </c>
      <c r="H698" s="200" t="e">
        <v>#N/A</v>
      </c>
      <c r="I698" s="200">
        <v>8.1</v>
      </c>
      <c r="J698" s="200" t="e">
        <v>#N/A</v>
      </c>
      <c r="K698" s="200">
        <v>8.4</v>
      </c>
      <c r="L698" s="200" t="e">
        <v>#N/A</v>
      </c>
      <c r="M698" s="200">
        <v>7.1</v>
      </c>
      <c r="N698" s="200" t="e">
        <v>#N/A</v>
      </c>
      <c r="O698" s="200">
        <v>6</v>
      </c>
      <c r="P698" s="200" t="e">
        <v>#N/A</v>
      </c>
      <c r="Q698" s="200">
        <v>6.3</v>
      </c>
      <c r="R698" s="200" t="e">
        <v>#N/A</v>
      </c>
      <c r="S698" s="200">
        <v>6</v>
      </c>
      <c r="T698" s="200" t="e">
        <v>#N/A</v>
      </c>
      <c r="U698" s="200">
        <v>0.9</v>
      </c>
      <c r="V698" s="216" t="e">
        <v>#N/A</v>
      </c>
      <c r="X698" s="198" t="s">
        <v>1138</v>
      </c>
      <c r="Y698" s="101" t="s">
        <v>2546</v>
      </c>
      <c r="Z698" s="97">
        <v>7.3</v>
      </c>
      <c r="AA698" s="97">
        <v>8.5</v>
      </c>
      <c r="AB698" s="97">
        <v>7.1</v>
      </c>
      <c r="AC698" s="97">
        <v>8.1</v>
      </c>
      <c r="AD698" s="97">
        <v>7.9</v>
      </c>
      <c r="AE698" s="97">
        <v>6.9</v>
      </c>
      <c r="AF698" s="97">
        <v>5.7</v>
      </c>
      <c r="AG698" s="97">
        <v>6.1</v>
      </c>
      <c r="AH698" s="97">
        <v>3.9</v>
      </c>
      <c r="AI698" s="97">
        <v>0.9</v>
      </c>
    </row>
    <row r="699" spans="1:208" x14ac:dyDescent="0.25">
      <c r="A699" s="198" t="s">
        <v>1127</v>
      </c>
      <c r="B699" s="224" t="s">
        <v>2547</v>
      </c>
      <c r="C699" s="108" t="e">
        <v>#N/A</v>
      </c>
      <c r="D699" s="201">
        <v>15.1</v>
      </c>
      <c r="E699" s="201" t="e">
        <v>#N/A</v>
      </c>
      <c r="F699" s="201">
        <v>16.399999999999999</v>
      </c>
      <c r="G699" s="201" t="e">
        <v>#N/A</v>
      </c>
      <c r="H699" s="201">
        <v>15.6</v>
      </c>
      <c r="I699" s="201" t="e">
        <v>#N/A</v>
      </c>
      <c r="J699" s="201">
        <v>19.899999999999999</v>
      </c>
      <c r="K699" s="201" t="e">
        <v>#N/A</v>
      </c>
      <c r="L699" s="201">
        <v>17.7</v>
      </c>
      <c r="M699" s="201" t="e">
        <v>#N/A</v>
      </c>
      <c r="N699" s="201">
        <v>18</v>
      </c>
      <c r="O699" s="201" t="e">
        <v>#N/A</v>
      </c>
      <c r="P699" s="201">
        <v>14.9</v>
      </c>
      <c r="Q699" s="201" t="e">
        <v>#N/A</v>
      </c>
      <c r="R699" s="201">
        <v>15.6</v>
      </c>
      <c r="S699" s="201" t="e">
        <v>#N/A</v>
      </c>
      <c r="T699" s="201">
        <v>18.7</v>
      </c>
      <c r="U699" s="201" t="e">
        <v>#N/A</v>
      </c>
      <c r="V699" s="217">
        <v>30.7</v>
      </c>
      <c r="X699" s="198" t="s">
        <v>1139</v>
      </c>
      <c r="Y699" s="102" t="s">
        <v>2547</v>
      </c>
      <c r="Z699" s="120">
        <v>15.1</v>
      </c>
      <c r="AA699" s="120">
        <v>16.399999999999999</v>
      </c>
      <c r="AB699" s="120">
        <v>15.6</v>
      </c>
      <c r="AC699" s="120">
        <v>19.899999999999999</v>
      </c>
      <c r="AD699" s="120">
        <v>17.7</v>
      </c>
      <c r="AE699" s="120">
        <v>18</v>
      </c>
      <c r="AF699" s="120">
        <v>14.9</v>
      </c>
      <c r="AG699" s="120">
        <v>15.6</v>
      </c>
      <c r="AH699" s="120">
        <v>18.7</v>
      </c>
      <c r="AI699" s="120">
        <v>30.7</v>
      </c>
      <c r="FF699" s="390"/>
    </row>
    <row r="700" spans="1:208" x14ac:dyDescent="0.25">
      <c r="A700" s="198" t="s">
        <v>1128</v>
      </c>
      <c r="B700" s="212" t="s">
        <v>2548</v>
      </c>
      <c r="C700" s="231">
        <v>10</v>
      </c>
      <c r="D700" s="123">
        <v>7</v>
      </c>
      <c r="E700" s="123">
        <v>11</v>
      </c>
      <c r="F700" s="123">
        <v>7</v>
      </c>
      <c r="G700" s="123">
        <v>4</v>
      </c>
      <c r="H700" s="123">
        <v>13</v>
      </c>
      <c r="I700" s="123">
        <v>13</v>
      </c>
      <c r="J700" s="123">
        <v>11</v>
      </c>
      <c r="K700" s="123">
        <v>10</v>
      </c>
      <c r="L700" s="123">
        <v>8</v>
      </c>
      <c r="M700" s="123">
        <v>5</v>
      </c>
      <c r="N700" s="123">
        <v>7</v>
      </c>
      <c r="O700" s="123">
        <v>8</v>
      </c>
      <c r="P700" s="123">
        <v>8</v>
      </c>
      <c r="Q700" s="123">
        <v>7</v>
      </c>
      <c r="R700" s="123">
        <v>4</v>
      </c>
      <c r="S700" s="123">
        <v>7</v>
      </c>
      <c r="T700" s="123">
        <v>7</v>
      </c>
      <c r="U700" s="123">
        <v>4</v>
      </c>
      <c r="V700" s="218">
        <v>13</v>
      </c>
      <c r="X700" s="198" t="s">
        <v>1140</v>
      </c>
      <c r="Y700" s="119" t="s">
        <v>2548</v>
      </c>
      <c r="Z700" s="196">
        <v>10</v>
      </c>
      <c r="AA700" s="196">
        <v>11</v>
      </c>
      <c r="AB700" s="196">
        <v>13</v>
      </c>
      <c r="AC700" s="196">
        <v>13</v>
      </c>
      <c r="AD700" s="196">
        <v>11</v>
      </c>
      <c r="AE700" s="196">
        <v>7</v>
      </c>
      <c r="AF700" s="196">
        <v>8</v>
      </c>
      <c r="AG700" s="196">
        <v>8</v>
      </c>
      <c r="AH700" s="196">
        <v>7</v>
      </c>
      <c r="AI700" s="196">
        <v>13</v>
      </c>
    </row>
    <row r="701" spans="1:208" x14ac:dyDescent="0.25">
      <c r="A701" s="198" t="s">
        <v>1129</v>
      </c>
      <c r="B701" s="225" t="s">
        <v>2549</v>
      </c>
      <c r="C701" s="232" t="s">
        <v>2618</v>
      </c>
      <c r="D701" s="210" t="s">
        <v>2618</v>
      </c>
      <c r="E701" s="210" t="s">
        <v>2618</v>
      </c>
      <c r="F701" s="210" t="s">
        <v>2618</v>
      </c>
      <c r="G701" s="210" t="s">
        <v>2618</v>
      </c>
      <c r="H701" s="210" t="s">
        <v>2618</v>
      </c>
      <c r="I701" s="210" t="s">
        <v>2618</v>
      </c>
      <c r="J701" s="210" t="s">
        <v>2618</v>
      </c>
      <c r="K701" s="210" t="s">
        <v>2618</v>
      </c>
      <c r="L701" s="210" t="s">
        <v>2618</v>
      </c>
      <c r="M701" s="210" t="s">
        <v>2618</v>
      </c>
      <c r="N701" s="210" t="s">
        <v>2618</v>
      </c>
      <c r="O701" s="210" t="s">
        <v>2618</v>
      </c>
      <c r="P701" s="210" t="s">
        <v>2618</v>
      </c>
      <c r="Q701" s="210" t="s">
        <v>2618</v>
      </c>
      <c r="R701" s="210" t="s">
        <v>2618</v>
      </c>
      <c r="S701" s="210" t="s">
        <v>2618</v>
      </c>
      <c r="T701" s="210" t="s">
        <v>2618</v>
      </c>
      <c r="U701" s="210" t="s">
        <v>2618</v>
      </c>
      <c r="V701" s="211" t="s">
        <v>2618</v>
      </c>
      <c r="X701" s="198" t="s">
        <v>1141</v>
      </c>
      <c r="Y701" s="98" t="s">
        <v>772</v>
      </c>
      <c r="Z701" s="121">
        <v>0</v>
      </c>
      <c r="AA701" s="121">
        <v>0</v>
      </c>
      <c r="AB701" s="121">
        <v>0</v>
      </c>
      <c r="AC701" s="121">
        <v>0</v>
      </c>
      <c r="AD701" s="121">
        <v>0</v>
      </c>
      <c r="AE701" s="121">
        <v>0</v>
      </c>
      <c r="AF701" s="121">
        <v>0</v>
      </c>
      <c r="AG701" s="121">
        <v>0</v>
      </c>
      <c r="AH701" s="121">
        <v>0</v>
      </c>
      <c r="AI701" s="121">
        <v>0</v>
      </c>
    </row>
    <row r="702" spans="1:208" ht="15" x14ac:dyDescent="0.25">
      <c r="A702" s="198" t="s">
        <v>1130</v>
      </c>
      <c r="B702" s="226" t="s">
        <v>769</v>
      </c>
      <c r="C702" s="233" t="s">
        <v>2618</v>
      </c>
      <c r="D702" s="202" t="s">
        <v>2631</v>
      </c>
      <c r="E702" s="202" t="s">
        <v>773</v>
      </c>
      <c r="F702" s="202" t="s">
        <v>773</v>
      </c>
      <c r="G702" s="202" t="s">
        <v>2618</v>
      </c>
      <c r="H702" s="202" t="s">
        <v>2631</v>
      </c>
      <c r="I702" s="202" t="s">
        <v>2618</v>
      </c>
      <c r="J702" s="202" t="s">
        <v>2618</v>
      </c>
      <c r="K702" s="202" t="s">
        <v>2618</v>
      </c>
      <c r="L702" s="202" t="s">
        <v>2618</v>
      </c>
      <c r="M702" s="202" t="s">
        <v>2631</v>
      </c>
      <c r="N702" s="202" t="s">
        <v>2632</v>
      </c>
      <c r="O702" s="202" t="s">
        <v>2631</v>
      </c>
      <c r="P702" s="202" t="s">
        <v>2632</v>
      </c>
      <c r="Q702" s="202" t="s">
        <v>2631</v>
      </c>
      <c r="R702" s="202" t="s">
        <v>2631</v>
      </c>
      <c r="S702" s="202" t="s">
        <v>2618</v>
      </c>
      <c r="T702" s="202" t="s">
        <v>2618</v>
      </c>
      <c r="U702" s="202" t="s">
        <v>2618</v>
      </c>
      <c r="V702" s="203" t="s">
        <v>2618</v>
      </c>
      <c r="X702" s="198" t="s">
        <v>1142</v>
      </c>
      <c r="Y702" s="107" t="s">
        <v>769</v>
      </c>
      <c r="Z702" s="195" t="s">
        <v>2631</v>
      </c>
      <c r="AA702" s="195" t="s">
        <v>773</v>
      </c>
      <c r="AB702" s="195" t="s">
        <v>2631</v>
      </c>
      <c r="AC702" s="195" t="s">
        <v>2618</v>
      </c>
      <c r="AD702" s="195" t="s">
        <v>2618</v>
      </c>
      <c r="AE702" s="195" t="s">
        <v>2632</v>
      </c>
      <c r="AF702" s="195" t="s">
        <v>2632</v>
      </c>
      <c r="AG702" s="195" t="s">
        <v>2632</v>
      </c>
      <c r="AH702" s="195" t="s">
        <v>2618</v>
      </c>
      <c r="AI702" s="195" t="s">
        <v>2618</v>
      </c>
    </row>
    <row r="703" spans="1:208" x14ac:dyDescent="0.25">
      <c r="A703" s="198" t="s">
        <v>1131</v>
      </c>
      <c r="B703" s="226" t="s">
        <v>2551</v>
      </c>
      <c r="C703" s="234">
        <v>0</v>
      </c>
      <c r="D703" s="204">
        <v>1</v>
      </c>
      <c r="E703" s="204">
        <v>20</v>
      </c>
      <c r="F703" s="204">
        <v>20</v>
      </c>
      <c r="G703" s="204">
        <v>0</v>
      </c>
      <c r="H703" s="204">
        <v>2</v>
      </c>
      <c r="I703" s="204">
        <v>0</v>
      </c>
      <c r="J703" s="204">
        <v>0</v>
      </c>
      <c r="K703" s="204">
        <v>0</v>
      </c>
      <c r="L703" s="204">
        <v>0</v>
      </c>
      <c r="M703" s="204">
        <v>2</v>
      </c>
      <c r="N703" s="204">
        <v>3</v>
      </c>
      <c r="O703" s="204">
        <v>1</v>
      </c>
      <c r="P703" s="204">
        <v>5</v>
      </c>
      <c r="Q703" s="204">
        <v>1</v>
      </c>
      <c r="R703" s="204">
        <v>2</v>
      </c>
      <c r="S703" s="204">
        <v>0</v>
      </c>
      <c r="T703" s="204">
        <v>0</v>
      </c>
      <c r="U703" s="204">
        <v>0</v>
      </c>
      <c r="V703" s="205">
        <v>0</v>
      </c>
      <c r="X703" s="198" t="s">
        <v>1143</v>
      </c>
      <c r="Y703" s="91" t="s">
        <v>2551</v>
      </c>
      <c r="Z703" s="109">
        <v>1</v>
      </c>
      <c r="AA703" s="109">
        <v>30</v>
      </c>
      <c r="AB703" s="109">
        <v>2</v>
      </c>
      <c r="AC703" s="109">
        <v>0</v>
      </c>
      <c r="AD703" s="109">
        <v>0</v>
      </c>
      <c r="AE703" s="109">
        <v>5</v>
      </c>
      <c r="AF703" s="109">
        <v>5</v>
      </c>
      <c r="AG703" s="109">
        <v>3</v>
      </c>
      <c r="AH703" s="109">
        <v>0</v>
      </c>
      <c r="AI703" s="109">
        <v>0</v>
      </c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</row>
    <row r="704" spans="1:208" x14ac:dyDescent="0.25">
      <c r="A704" s="198" t="s">
        <v>1132</v>
      </c>
      <c r="B704" s="227" t="s">
        <v>884</v>
      </c>
      <c r="C704" s="235">
        <v>995.5</v>
      </c>
      <c r="D704" s="206">
        <v>997.65</v>
      </c>
      <c r="E704" s="206">
        <v>992.35</v>
      </c>
      <c r="F704" s="206">
        <v>984.75</v>
      </c>
      <c r="G704" s="206">
        <v>986.8</v>
      </c>
      <c r="H704" s="206">
        <v>993.2</v>
      </c>
      <c r="I704" s="206">
        <v>996</v>
      </c>
      <c r="J704" s="206">
        <v>995.45</v>
      </c>
      <c r="K704" s="206">
        <v>997.75</v>
      </c>
      <c r="L704" s="206">
        <v>1001.3</v>
      </c>
      <c r="M704" s="206">
        <v>1001.6</v>
      </c>
      <c r="N704" s="206">
        <v>1003.25</v>
      </c>
      <c r="O704" s="206">
        <v>1004.25</v>
      </c>
      <c r="P704" s="206">
        <v>1005</v>
      </c>
      <c r="Q704" s="206">
        <v>1006.0999999999999</v>
      </c>
      <c r="R704" s="206">
        <v>1006.5</v>
      </c>
      <c r="S704" s="206">
        <v>1008.7</v>
      </c>
      <c r="T704" s="206">
        <v>1011.1</v>
      </c>
      <c r="U704" s="206">
        <v>1011.35</v>
      </c>
      <c r="V704" s="207">
        <v>1004.55</v>
      </c>
      <c r="X704" s="198" t="s">
        <v>1144</v>
      </c>
      <c r="Y704" s="238" t="s">
        <v>705</v>
      </c>
      <c r="Z704" s="127">
        <v>0</v>
      </c>
      <c r="AA704" s="127">
        <v>0</v>
      </c>
      <c r="AB704" s="127">
        <v>0</v>
      </c>
      <c r="AC704" s="127">
        <v>0</v>
      </c>
      <c r="AD704" s="127">
        <v>0</v>
      </c>
      <c r="AE704" s="127">
        <v>0</v>
      </c>
      <c r="AF704" s="127">
        <v>0</v>
      </c>
      <c r="AG704" s="127">
        <v>0</v>
      </c>
      <c r="AH704" s="127">
        <v>0</v>
      </c>
      <c r="AI704" s="127">
        <v>0</v>
      </c>
    </row>
    <row r="705" spans="1:161" x14ac:dyDescent="0.25">
      <c r="A705" s="198" t="s">
        <v>1133</v>
      </c>
      <c r="B705" s="228" t="s">
        <v>770</v>
      </c>
      <c r="C705" s="236" t="s">
        <v>2758</v>
      </c>
      <c r="D705" s="208" t="s">
        <v>2652</v>
      </c>
      <c r="E705" s="208" t="s">
        <v>2657</v>
      </c>
      <c r="F705" s="208" t="s">
        <v>2655</v>
      </c>
      <c r="G705" s="208" t="s">
        <v>2965</v>
      </c>
      <c r="H705" s="208" t="s">
        <v>2757</v>
      </c>
      <c r="I705" s="208" t="s">
        <v>58</v>
      </c>
      <c r="J705" s="208" t="s">
        <v>58</v>
      </c>
      <c r="K705" s="208" t="s">
        <v>3076</v>
      </c>
      <c r="L705" s="208" t="s">
        <v>3076</v>
      </c>
      <c r="M705" s="208" t="s">
        <v>2683</v>
      </c>
      <c r="N705" s="208" t="s">
        <v>2768</v>
      </c>
      <c r="O705" s="208" t="s">
        <v>3076</v>
      </c>
      <c r="P705" s="208" t="s">
        <v>3076</v>
      </c>
      <c r="Q705" s="208" t="s">
        <v>2683</v>
      </c>
      <c r="R705" s="208" t="s">
        <v>2683</v>
      </c>
      <c r="S705" s="208" t="s">
        <v>2768</v>
      </c>
      <c r="T705" s="208" t="s">
        <v>2757</v>
      </c>
      <c r="U705" s="208" t="s">
        <v>2653</v>
      </c>
      <c r="V705" s="209" t="s">
        <v>2658</v>
      </c>
      <c r="X705" s="369" t="s">
        <v>1135</v>
      </c>
      <c r="Y705" s="370" t="s">
        <v>772</v>
      </c>
      <c r="Z705" s="371">
        <v>0</v>
      </c>
      <c r="AA705" s="372">
        <v>0</v>
      </c>
      <c r="AB705" s="372">
        <v>0</v>
      </c>
      <c r="AC705" s="372">
        <v>0</v>
      </c>
      <c r="AD705" s="372">
        <v>0</v>
      </c>
      <c r="AE705" s="372">
        <v>0</v>
      </c>
      <c r="AF705" s="372">
        <v>0</v>
      </c>
      <c r="AG705" s="372">
        <v>0</v>
      </c>
      <c r="AH705" s="372">
        <v>0</v>
      </c>
      <c r="AI705" s="373">
        <v>0</v>
      </c>
    </row>
    <row r="706" spans="1:161" x14ac:dyDescent="0.25">
      <c r="A706" s="198" t="s">
        <v>1134</v>
      </c>
      <c r="B706" s="229" t="s">
        <v>705</v>
      </c>
      <c r="C706" s="237">
        <v>0</v>
      </c>
      <c r="D706" s="213">
        <v>0</v>
      </c>
      <c r="E706" s="213">
        <v>0</v>
      </c>
      <c r="F706" s="213">
        <v>0</v>
      </c>
      <c r="G706" s="213">
        <v>0</v>
      </c>
      <c r="H706" s="213">
        <v>0</v>
      </c>
      <c r="I706" s="213">
        <v>0</v>
      </c>
      <c r="J706" s="213">
        <v>0</v>
      </c>
      <c r="K706" s="213">
        <v>0</v>
      </c>
      <c r="L706" s="213">
        <v>0</v>
      </c>
      <c r="M706" s="213">
        <v>0</v>
      </c>
      <c r="N706" s="213">
        <v>0</v>
      </c>
      <c r="O706" s="213">
        <v>0</v>
      </c>
      <c r="P706" s="213">
        <v>0</v>
      </c>
      <c r="Q706" s="213">
        <v>0</v>
      </c>
      <c r="R706" s="213">
        <v>0</v>
      </c>
      <c r="S706" s="213">
        <v>0</v>
      </c>
      <c r="T706" s="213">
        <v>0</v>
      </c>
      <c r="U706" s="213">
        <v>0</v>
      </c>
      <c r="V706" s="214">
        <v>0</v>
      </c>
      <c r="X706" s="369" t="s">
        <v>2226</v>
      </c>
      <c r="Y706" s="374" t="s">
        <v>1173</v>
      </c>
      <c r="Z706" s="375">
        <v>0</v>
      </c>
      <c r="AA706" s="376">
        <v>0</v>
      </c>
      <c r="AB706" s="376">
        <v>0</v>
      </c>
      <c r="AC706" s="376">
        <v>0</v>
      </c>
      <c r="AD706" s="376">
        <v>0</v>
      </c>
      <c r="AE706" s="376">
        <v>0</v>
      </c>
      <c r="AF706" s="376">
        <v>0</v>
      </c>
      <c r="AG706" s="376">
        <v>0</v>
      </c>
      <c r="AH706" s="376">
        <v>0</v>
      </c>
      <c r="AI706" s="377">
        <v>0</v>
      </c>
    </row>
    <row r="707" spans="1:161" x14ac:dyDescent="0.25">
      <c r="A707" s="198" t="s">
        <v>1135</v>
      </c>
      <c r="B707" s="229" t="s">
        <v>772</v>
      </c>
      <c r="C707" s="237">
        <v>0</v>
      </c>
      <c r="D707" s="213">
        <v>0</v>
      </c>
      <c r="E707" s="213">
        <v>0</v>
      </c>
      <c r="F707" s="213">
        <v>0</v>
      </c>
      <c r="G707" s="213">
        <v>0</v>
      </c>
      <c r="H707" s="213">
        <v>0</v>
      </c>
      <c r="I707" s="213">
        <v>0</v>
      </c>
      <c r="J707" s="213">
        <v>0</v>
      </c>
      <c r="K707" s="213">
        <v>0</v>
      </c>
      <c r="L707" s="213">
        <v>0</v>
      </c>
      <c r="M707" s="213">
        <v>0</v>
      </c>
      <c r="N707" s="213">
        <v>0</v>
      </c>
      <c r="O707" s="213">
        <v>0</v>
      </c>
      <c r="P707" s="213">
        <v>0</v>
      </c>
      <c r="Q707" s="213">
        <v>0</v>
      </c>
      <c r="R707" s="213">
        <v>0</v>
      </c>
      <c r="S707" s="213">
        <v>0</v>
      </c>
      <c r="T707" s="213">
        <v>0</v>
      </c>
      <c r="U707" s="213">
        <v>0</v>
      </c>
      <c r="V707" s="214">
        <v>0</v>
      </c>
      <c r="X707" s="369" t="s">
        <v>2227</v>
      </c>
      <c r="Y707" s="374" t="s">
        <v>1175</v>
      </c>
      <c r="Z707" s="375">
        <v>0</v>
      </c>
      <c r="AA707" s="376">
        <v>0</v>
      </c>
      <c r="AB707" s="376">
        <v>0</v>
      </c>
      <c r="AC707" s="376">
        <v>0</v>
      </c>
      <c r="AD707" s="376">
        <v>0</v>
      </c>
      <c r="AE707" s="376">
        <v>0</v>
      </c>
      <c r="AF707" s="376">
        <v>0</v>
      </c>
      <c r="AG707" s="376">
        <v>0</v>
      </c>
      <c r="AH707" s="376">
        <v>0</v>
      </c>
      <c r="AI707" s="377">
        <v>0</v>
      </c>
    </row>
    <row r="708" spans="1:161" x14ac:dyDescent="0.25">
      <c r="A708" s="198" t="s">
        <v>2226</v>
      </c>
      <c r="B708" s="229" t="s">
        <v>1173</v>
      </c>
      <c r="C708" s="237">
        <v>0</v>
      </c>
      <c r="D708" s="213">
        <v>0</v>
      </c>
      <c r="E708" s="213">
        <v>0</v>
      </c>
      <c r="F708" s="213">
        <v>0</v>
      </c>
      <c r="G708" s="213">
        <v>0</v>
      </c>
      <c r="H708" s="213">
        <v>0</v>
      </c>
      <c r="I708" s="213">
        <v>0</v>
      </c>
      <c r="J708" s="213">
        <v>0</v>
      </c>
      <c r="K708" s="213">
        <v>0</v>
      </c>
      <c r="L708" s="213">
        <v>0</v>
      </c>
      <c r="M708" s="213">
        <v>0</v>
      </c>
      <c r="N708" s="213">
        <v>0</v>
      </c>
      <c r="O708" s="213">
        <v>0</v>
      </c>
      <c r="P708" s="213">
        <v>0</v>
      </c>
      <c r="Q708" s="213">
        <v>0</v>
      </c>
      <c r="R708" s="213">
        <v>0</v>
      </c>
      <c r="S708" s="213">
        <v>0</v>
      </c>
      <c r="T708" s="213">
        <v>0</v>
      </c>
      <c r="U708" s="213">
        <v>0</v>
      </c>
      <c r="V708" s="214">
        <v>0</v>
      </c>
      <c r="X708" s="369" t="s">
        <v>2228</v>
      </c>
      <c r="Y708" s="379" t="s">
        <v>1177</v>
      </c>
      <c r="Z708" s="380">
        <v>0</v>
      </c>
      <c r="AA708" s="381">
        <v>0</v>
      </c>
      <c r="AB708" s="381">
        <v>0</v>
      </c>
      <c r="AC708" s="381">
        <v>0</v>
      </c>
      <c r="AD708" s="381">
        <v>0</v>
      </c>
      <c r="AE708" s="381">
        <v>0</v>
      </c>
      <c r="AF708" s="381">
        <v>0</v>
      </c>
      <c r="AG708" s="381">
        <v>0</v>
      </c>
      <c r="AH708" s="381">
        <v>0</v>
      </c>
      <c r="AI708" s="382">
        <v>0</v>
      </c>
    </row>
    <row r="709" spans="1:161" x14ac:dyDescent="0.25">
      <c r="A709" s="198" t="s">
        <v>2227</v>
      </c>
      <c r="B709" s="378" t="s">
        <v>1175</v>
      </c>
      <c r="C709" s="235">
        <v>0</v>
      </c>
      <c r="D709" s="206">
        <v>0</v>
      </c>
      <c r="E709" s="206">
        <v>0</v>
      </c>
      <c r="F709" s="206">
        <v>0</v>
      </c>
      <c r="G709" s="206">
        <v>0</v>
      </c>
      <c r="H709" s="206">
        <v>0</v>
      </c>
      <c r="I709" s="206">
        <v>0</v>
      </c>
      <c r="J709" s="206">
        <v>0</v>
      </c>
      <c r="K709" s="206">
        <v>0</v>
      </c>
      <c r="L709" s="206">
        <v>0</v>
      </c>
      <c r="M709" s="206">
        <v>0</v>
      </c>
      <c r="N709" s="206">
        <v>0</v>
      </c>
      <c r="O709" s="206">
        <v>0</v>
      </c>
      <c r="P709" s="206">
        <v>0</v>
      </c>
      <c r="Q709" s="206">
        <v>0</v>
      </c>
      <c r="R709" s="206">
        <v>0</v>
      </c>
      <c r="S709" s="206">
        <v>0</v>
      </c>
      <c r="T709" s="206">
        <v>0</v>
      </c>
      <c r="U709" s="206">
        <v>0</v>
      </c>
      <c r="V709" s="207">
        <v>0</v>
      </c>
    </row>
    <row r="710" spans="1:161" x14ac:dyDescent="0.25">
      <c r="A710" s="198" t="s">
        <v>2228</v>
      </c>
      <c r="B710" s="383" t="s">
        <v>1177</v>
      </c>
      <c r="C710" s="237">
        <v>0</v>
      </c>
      <c r="D710" s="213">
        <v>0</v>
      </c>
      <c r="E710" s="213">
        <v>0</v>
      </c>
      <c r="F710" s="213">
        <v>0</v>
      </c>
      <c r="G710" s="213">
        <v>0</v>
      </c>
      <c r="H710" s="213">
        <v>0</v>
      </c>
      <c r="I710" s="213">
        <v>0</v>
      </c>
      <c r="J710" s="213">
        <v>0</v>
      </c>
      <c r="K710" s="213">
        <v>0</v>
      </c>
      <c r="L710" s="213">
        <v>0</v>
      </c>
      <c r="M710" s="213">
        <v>0</v>
      </c>
      <c r="N710" s="213">
        <v>0</v>
      </c>
      <c r="O710" s="213">
        <v>0</v>
      </c>
      <c r="P710" s="213">
        <v>0</v>
      </c>
      <c r="Q710" s="213">
        <v>0</v>
      </c>
      <c r="R710" s="213">
        <v>0</v>
      </c>
      <c r="S710" s="213">
        <v>0</v>
      </c>
      <c r="T710" s="213">
        <v>0</v>
      </c>
      <c r="U710" s="213">
        <v>0</v>
      </c>
      <c r="V710" s="214">
        <v>0</v>
      </c>
      <c r="AM710" s="554"/>
      <c r="AN710" s="552"/>
      <c r="AO710" s="552"/>
      <c r="AP710" s="552"/>
      <c r="AQ710" s="552"/>
      <c r="AR710" s="552"/>
      <c r="AS710" s="552"/>
      <c r="AT710" s="552"/>
      <c r="AU710" s="552"/>
      <c r="AV710" s="552"/>
      <c r="AW710" s="552"/>
      <c r="AX710" s="552"/>
      <c r="AY710" s="552"/>
      <c r="AZ710" s="552"/>
      <c r="BA710" s="552"/>
      <c r="BB710" s="552"/>
      <c r="BC710" s="552"/>
      <c r="BD710" s="552"/>
      <c r="BE710" s="552"/>
      <c r="BF710" s="552"/>
      <c r="BG710" s="552"/>
      <c r="BH710" s="552"/>
      <c r="BI710" s="552"/>
      <c r="BJ710" s="552"/>
      <c r="BK710" s="552"/>
      <c r="BL710" s="552"/>
      <c r="BM710" s="552"/>
      <c r="BN710" s="552"/>
      <c r="BO710" s="552"/>
      <c r="BP710" s="552"/>
      <c r="BQ710" s="552"/>
      <c r="BR710" s="552"/>
      <c r="BS710" s="552"/>
      <c r="BT710" s="552"/>
      <c r="BU710" s="552"/>
      <c r="BV710" s="552"/>
      <c r="BW710" s="552"/>
      <c r="BX710" s="552"/>
      <c r="BY710" s="552"/>
      <c r="BZ710" s="552"/>
      <c r="CA710" s="552"/>
      <c r="CB710" s="552"/>
      <c r="CC710" s="552"/>
      <c r="CD710" s="552"/>
      <c r="CE710" s="552"/>
      <c r="CF710" s="552"/>
      <c r="CG710" s="552"/>
      <c r="CH710" s="552"/>
      <c r="CI710" s="552"/>
      <c r="CJ710" s="552"/>
      <c r="CK710" s="552"/>
      <c r="CL710" s="552"/>
      <c r="CM710" s="552"/>
      <c r="CN710" s="552"/>
      <c r="CO710" s="552"/>
      <c r="CP710" s="552"/>
      <c r="CQ710" s="552"/>
      <c r="CR710" s="552"/>
      <c r="CS710" s="552"/>
      <c r="CT710" s="552"/>
      <c r="CU710" s="552"/>
      <c r="CV710" s="552"/>
      <c r="CW710" s="552"/>
      <c r="CX710" s="552"/>
      <c r="CY710" s="552"/>
      <c r="CZ710" s="552"/>
      <c r="DA710" s="552"/>
      <c r="DB710" s="552"/>
      <c r="DC710" s="552"/>
      <c r="DD710" s="552"/>
      <c r="DE710" s="552"/>
      <c r="DF710" s="552"/>
      <c r="DG710" s="552"/>
      <c r="DH710" s="552"/>
      <c r="DI710" s="552"/>
      <c r="DJ710" s="552"/>
      <c r="DK710" s="552"/>
      <c r="DL710" s="552"/>
      <c r="DM710" s="552"/>
      <c r="DN710" s="552"/>
      <c r="DO710" s="552"/>
      <c r="DP710" s="552"/>
      <c r="DQ710" s="552"/>
      <c r="DR710" s="552"/>
      <c r="DS710" s="552"/>
      <c r="DT710" s="552"/>
      <c r="DU710" s="552"/>
      <c r="DV710" s="552"/>
      <c r="DW710" s="552"/>
      <c r="DX710" s="552"/>
      <c r="DY710" s="552"/>
      <c r="DZ710" s="552"/>
      <c r="EA710" s="552"/>
      <c r="EB710" s="552"/>
      <c r="EC710" s="552"/>
      <c r="ED710" s="552"/>
      <c r="EE710" s="552"/>
      <c r="EF710" s="552"/>
      <c r="EG710" s="552"/>
      <c r="EH710" s="552"/>
      <c r="EI710" s="552"/>
      <c r="EJ710" s="552"/>
      <c r="EK710" s="552"/>
      <c r="EL710" s="552"/>
      <c r="EM710" s="552"/>
      <c r="EN710" s="552"/>
      <c r="EO710" s="552"/>
      <c r="EP710" s="552"/>
      <c r="EQ710" s="552"/>
      <c r="ER710" s="552"/>
      <c r="ES710" s="552"/>
      <c r="ET710" s="552"/>
      <c r="EU710" s="552"/>
      <c r="EV710" s="552"/>
      <c r="EW710" s="552"/>
      <c r="EX710" s="552"/>
      <c r="EY710" s="552"/>
      <c r="EZ710" s="552"/>
      <c r="FA710" s="552"/>
      <c r="FB710" s="552"/>
      <c r="FC710" s="552"/>
      <c r="FD710" s="552"/>
      <c r="FE710" s="552"/>
    </row>
    <row r="711" spans="1:161" x14ac:dyDescent="0.25">
      <c r="A711" t="s">
        <v>3480</v>
      </c>
      <c r="B711" t="s">
        <v>3407</v>
      </c>
      <c r="C711">
        <v>7</v>
      </c>
      <c r="D711">
        <v>10</v>
      </c>
      <c r="E711">
        <v>6</v>
      </c>
      <c r="F711">
        <v>10</v>
      </c>
      <c r="G711">
        <v>10</v>
      </c>
      <c r="H711">
        <v>8</v>
      </c>
      <c r="I711">
        <v>10</v>
      </c>
      <c r="J711">
        <v>7</v>
      </c>
      <c r="K711">
        <v>7</v>
      </c>
      <c r="L711">
        <v>7</v>
      </c>
      <c r="M711">
        <v>10</v>
      </c>
      <c r="N711">
        <v>10</v>
      </c>
      <c r="O711">
        <v>10</v>
      </c>
      <c r="P711">
        <v>10</v>
      </c>
      <c r="Q711">
        <v>10</v>
      </c>
      <c r="R711">
        <v>10</v>
      </c>
      <c r="S711">
        <v>7</v>
      </c>
      <c r="T711">
        <v>6</v>
      </c>
      <c r="U711">
        <v>6</v>
      </c>
      <c r="V711">
        <v>1</v>
      </c>
      <c r="AM711" s="555"/>
      <c r="AN711" s="553"/>
      <c r="AO711" s="553"/>
      <c r="AP711" s="553"/>
      <c r="AQ711" s="553"/>
      <c r="AR711" s="553"/>
      <c r="AS711" s="553"/>
      <c r="AT711" s="553"/>
      <c r="AU711" s="553"/>
      <c r="AV711" s="553"/>
      <c r="AW711" s="553"/>
      <c r="AX711" s="553"/>
      <c r="AY711" s="553"/>
      <c r="AZ711" s="553"/>
      <c r="BA711" s="553"/>
      <c r="BB711" s="553"/>
      <c r="BC711" s="553"/>
      <c r="BD711" s="553"/>
      <c r="BE711" s="553"/>
      <c r="BF711" s="553"/>
      <c r="BG711" s="553"/>
      <c r="BH711" s="553"/>
      <c r="BI711" s="553"/>
      <c r="BJ711" s="553"/>
      <c r="BK711" s="553"/>
      <c r="BL711" s="553"/>
      <c r="BM711" s="553"/>
      <c r="BN711" s="553"/>
      <c r="BO711" s="553"/>
      <c r="BP711" s="553"/>
      <c r="BQ711" s="553"/>
      <c r="BR711" s="553"/>
      <c r="BS711" s="553"/>
      <c r="BT711" s="553"/>
      <c r="BU711" s="553"/>
      <c r="BV711" s="553"/>
      <c r="BW711" s="553"/>
      <c r="BX711" s="553"/>
      <c r="BY711" s="553"/>
      <c r="BZ711" s="553"/>
      <c r="CA711" s="553"/>
      <c r="CB711" s="553"/>
      <c r="CC711" s="553"/>
      <c r="CD711" s="553"/>
      <c r="CE711" s="553"/>
      <c r="CF711" s="553"/>
      <c r="CG711" s="553"/>
      <c r="CH711" s="553"/>
      <c r="CI711" s="553"/>
      <c r="CJ711" s="553"/>
      <c r="CK711" s="553"/>
      <c r="CL711" s="553"/>
      <c r="CM711" s="553"/>
      <c r="CN711" s="553"/>
      <c r="CO711" s="553"/>
      <c r="CP711" s="553"/>
      <c r="CQ711" s="553"/>
      <c r="CR711" s="553"/>
      <c r="CS711" s="553"/>
      <c r="CT711" s="553"/>
      <c r="CU711" s="553"/>
      <c r="CV711" s="553"/>
      <c r="CW711" s="553"/>
      <c r="CX711" s="553"/>
      <c r="CY711" s="553"/>
      <c r="CZ711" s="553"/>
      <c r="DA711" s="553"/>
      <c r="DB711" s="553"/>
      <c r="DC711" s="553"/>
      <c r="DD711" s="553"/>
      <c r="DE711" s="553"/>
      <c r="DF711" s="553"/>
      <c r="DG711" s="553"/>
      <c r="DH711" s="553"/>
      <c r="DI711" s="553"/>
      <c r="DJ711" s="553"/>
      <c r="DK711" s="553"/>
      <c r="DL711" s="553"/>
      <c r="DM711" s="553"/>
      <c r="DN711" s="553"/>
      <c r="DO711" s="553"/>
      <c r="DP711" s="553"/>
      <c r="DQ711" s="553"/>
      <c r="DR711" s="553"/>
      <c r="DS711" s="553"/>
      <c r="DT711" s="553"/>
      <c r="DU711" s="553"/>
      <c r="DV711" s="553"/>
      <c r="DW711" s="553"/>
      <c r="DX711" s="553"/>
      <c r="DY711" s="553"/>
      <c r="DZ711" s="553"/>
      <c r="EA711" s="553"/>
      <c r="EB711" s="553"/>
      <c r="EC711" s="553"/>
      <c r="ED711" s="553"/>
      <c r="EE711" s="553"/>
      <c r="EF711" s="553"/>
      <c r="EG711" s="553"/>
      <c r="EH711" s="553"/>
      <c r="EI711" s="553"/>
      <c r="EJ711" s="553"/>
      <c r="EK711" s="553"/>
      <c r="EL711" s="553"/>
      <c r="EM711" s="553"/>
      <c r="EN711" s="553"/>
      <c r="EO711" s="553"/>
      <c r="EP711" s="553"/>
      <c r="EQ711" s="553"/>
      <c r="ER711" s="553"/>
      <c r="ES711" s="553"/>
      <c r="ET711" s="553"/>
      <c r="EU711" s="553"/>
      <c r="EV711" s="553"/>
      <c r="EW711" s="553"/>
      <c r="EX711" s="553"/>
      <c r="EY711" s="553"/>
      <c r="EZ711" s="553"/>
      <c r="FA711" s="553"/>
      <c r="FB711" s="553"/>
      <c r="FC711" s="553"/>
      <c r="FD711" s="553"/>
      <c r="FE711" s="553"/>
    </row>
    <row r="712" spans="1:161" x14ac:dyDescent="0.25">
      <c r="A712" t="s">
        <v>3481</v>
      </c>
      <c r="B712" t="s">
        <v>3409</v>
      </c>
      <c r="C712">
        <v>7</v>
      </c>
      <c r="D712">
        <v>10</v>
      </c>
      <c r="E712">
        <v>10</v>
      </c>
      <c r="F712">
        <v>10</v>
      </c>
      <c r="G712">
        <v>5</v>
      </c>
      <c r="H712">
        <v>10</v>
      </c>
      <c r="I712">
        <v>7</v>
      </c>
      <c r="J712">
        <v>7</v>
      </c>
      <c r="K712">
        <v>7</v>
      </c>
      <c r="L712">
        <v>7</v>
      </c>
      <c r="M712">
        <v>10</v>
      </c>
      <c r="N712">
        <v>10</v>
      </c>
      <c r="O712">
        <v>9</v>
      </c>
      <c r="P712">
        <v>10</v>
      </c>
      <c r="Q712">
        <v>10</v>
      </c>
      <c r="R712">
        <v>10</v>
      </c>
      <c r="S712">
        <v>7</v>
      </c>
      <c r="T712">
        <v>6</v>
      </c>
      <c r="U712">
        <v>1</v>
      </c>
      <c r="V712">
        <v>7</v>
      </c>
    </row>
    <row r="713" spans="1:161" x14ac:dyDescent="0.25">
      <c r="A713" t="s">
        <v>3482</v>
      </c>
      <c r="B713" t="s">
        <v>3411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23" spans="1:208" s="390" customFormat="1" x14ac:dyDescent="0.25">
      <c r="A723" s="262"/>
      <c r="B723" s="262"/>
      <c r="C723" s="262"/>
      <c r="D723" s="262"/>
      <c r="E723" s="262"/>
      <c r="F723" s="262"/>
      <c r="G723" s="262"/>
      <c r="H723" s="262"/>
      <c r="I723" s="262"/>
      <c r="J723" s="262"/>
      <c r="K723" s="262"/>
      <c r="L723" s="262"/>
      <c r="M723" s="262"/>
      <c r="N723" s="262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  <c r="AC723" s="262"/>
      <c r="AD723" s="262"/>
      <c r="AE723" s="262"/>
      <c r="AF723" s="262"/>
      <c r="AG723" s="262"/>
      <c r="AH723" s="262"/>
      <c r="AI723" s="262"/>
      <c r="AJ723" s="262"/>
      <c r="AK723" s="262"/>
      <c r="AL723" s="389"/>
      <c r="AM723" s="6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  <c r="EN723"/>
      <c r="EO723"/>
      <c r="EP723"/>
      <c r="EQ723"/>
      <c r="ER723"/>
      <c r="ES723"/>
      <c r="ET723"/>
      <c r="EU723"/>
      <c r="EV723"/>
      <c r="EW723"/>
      <c r="EX723"/>
      <c r="EY723"/>
      <c r="EZ723"/>
      <c r="FA723"/>
      <c r="FB723"/>
      <c r="FC723"/>
      <c r="FD723"/>
      <c r="FE723"/>
      <c r="FF723" s="35"/>
      <c r="FJ723" s="1274"/>
      <c r="FK723" s="1274"/>
      <c r="FL723" s="1274"/>
      <c r="FN723" s="35"/>
      <c r="FO723" s="35"/>
      <c r="FP723" s="35"/>
      <c r="FQ723" s="35"/>
      <c r="FR723" s="35"/>
      <c r="FS723" s="35"/>
      <c r="FV723" s="35"/>
      <c r="FW723" s="35"/>
      <c r="FZ723" s="1279"/>
      <c r="GA723" s="1279"/>
      <c r="GB723" s="35"/>
      <c r="GC723" s="35"/>
      <c r="GD723" s="35"/>
      <c r="GE723" s="35"/>
      <c r="GF723" s="35"/>
      <c r="GG723" s="35"/>
      <c r="GH723" s="35"/>
      <c r="GI723" s="35"/>
      <c r="GJ723" s="35"/>
      <c r="GK723" s="35"/>
      <c r="GL723" s="35"/>
      <c r="GM723" s="35"/>
      <c r="GN723" s="35"/>
      <c r="GO723" s="35"/>
      <c r="GP723" s="35"/>
      <c r="GQ723" s="35"/>
      <c r="GR723" s="35"/>
      <c r="GS723" s="35"/>
      <c r="GT723" s="35"/>
      <c r="GU723" s="35"/>
      <c r="GV723" s="35"/>
      <c r="GW723" s="35"/>
      <c r="GX723" s="35"/>
      <c r="GY723" s="35"/>
      <c r="GZ723" s="35"/>
    </row>
    <row r="724" spans="1:208" x14ac:dyDescent="0.25">
      <c r="A724" s="253" t="s">
        <v>3194</v>
      </c>
      <c r="B724" s="254" t="s">
        <v>2552</v>
      </c>
      <c r="C724" s="255" t="s">
        <v>3773</v>
      </c>
      <c r="D724" s="256" t="s">
        <v>2618</v>
      </c>
      <c r="E724" s="256" t="s">
        <v>3774</v>
      </c>
      <c r="F724" s="256" t="s">
        <v>2618</v>
      </c>
      <c r="G724" s="256" t="s">
        <v>3775</v>
      </c>
      <c r="H724" s="256" t="s">
        <v>2618</v>
      </c>
      <c r="I724" s="256" t="s">
        <v>3782</v>
      </c>
      <c r="J724" s="256" t="s">
        <v>2618</v>
      </c>
      <c r="K724" s="256" t="s">
        <v>3788</v>
      </c>
      <c r="L724" s="256" t="s">
        <v>2618</v>
      </c>
      <c r="M724" s="256" t="s">
        <v>3789</v>
      </c>
      <c r="N724" s="256" t="s">
        <v>2618</v>
      </c>
      <c r="O724" s="256" t="s">
        <v>3790</v>
      </c>
      <c r="P724" s="256" t="s">
        <v>2618</v>
      </c>
      <c r="Q724" s="256" t="s">
        <v>3791</v>
      </c>
      <c r="R724" s="256" t="s">
        <v>2618</v>
      </c>
      <c r="S724" s="256" t="s">
        <v>3792</v>
      </c>
      <c r="T724" s="256" t="s">
        <v>2618</v>
      </c>
      <c r="U724" s="256" t="s">
        <v>3793</v>
      </c>
      <c r="V724" s="257" t="s">
        <v>2618</v>
      </c>
      <c r="X724" s="258"/>
      <c r="Y724" s="188" t="s">
        <v>2550</v>
      </c>
      <c r="Z724" s="259" t="s">
        <v>2619</v>
      </c>
      <c r="AA724" s="260" t="s">
        <v>2620</v>
      </c>
      <c r="AB724" s="260" t="s">
        <v>2621</v>
      </c>
      <c r="AC724" s="260" t="s">
        <v>2622</v>
      </c>
      <c r="AD724" s="260" t="s">
        <v>2623</v>
      </c>
      <c r="AE724" s="260" t="s">
        <v>2624</v>
      </c>
      <c r="AF724" s="260" t="s">
        <v>2625</v>
      </c>
      <c r="AG724" s="260" t="s">
        <v>2619</v>
      </c>
      <c r="AH724" s="260" t="s">
        <v>2620</v>
      </c>
      <c r="AI724" s="261" t="s">
        <v>2621</v>
      </c>
      <c r="FN724" s="390"/>
      <c r="FO724" s="390"/>
      <c r="FP724" s="390"/>
      <c r="FQ724" s="390"/>
      <c r="FR724" s="390"/>
      <c r="FS724" s="390"/>
      <c r="FV724" s="390"/>
      <c r="FW724" s="390"/>
      <c r="FZ724" s="1280"/>
      <c r="GA724" s="1280"/>
      <c r="GB724" s="390"/>
      <c r="GC724" s="390"/>
      <c r="GD724" s="390"/>
      <c r="GE724" s="390"/>
      <c r="GF724" s="390"/>
      <c r="GG724" s="390"/>
      <c r="GH724" s="390"/>
      <c r="GI724" s="390"/>
      <c r="GJ724" s="390"/>
      <c r="GK724" s="390"/>
      <c r="GL724" s="390"/>
      <c r="GM724" s="390"/>
      <c r="GN724" s="390"/>
      <c r="GV724" s="390"/>
      <c r="GW724" s="390"/>
      <c r="GX724" s="390"/>
      <c r="GY724" s="390"/>
      <c r="GZ724" s="390"/>
    </row>
    <row r="725" spans="1:208" x14ac:dyDescent="0.25">
      <c r="A725" s="198" t="s">
        <v>3196</v>
      </c>
      <c r="B725" s="220" t="s">
        <v>760</v>
      </c>
      <c r="C725" s="124" t="s">
        <v>2521</v>
      </c>
      <c r="D725" s="124" t="s">
        <v>2522</v>
      </c>
      <c r="E725" s="124" t="s">
        <v>2521</v>
      </c>
      <c r="F725" s="124" t="s">
        <v>2522</v>
      </c>
      <c r="G725" s="124" t="s">
        <v>2521</v>
      </c>
      <c r="H725" s="124" t="s">
        <v>2522</v>
      </c>
      <c r="I725" s="124" t="s">
        <v>2521</v>
      </c>
      <c r="J725" s="124" t="s">
        <v>2522</v>
      </c>
      <c r="K725" s="124" t="s">
        <v>2521</v>
      </c>
      <c r="L725" s="124" t="s">
        <v>2522</v>
      </c>
      <c r="M725" s="124" t="s">
        <v>2521</v>
      </c>
      <c r="N725" s="124" t="s">
        <v>2522</v>
      </c>
      <c r="O725" s="124" t="s">
        <v>2521</v>
      </c>
      <c r="P725" s="124" t="s">
        <v>2522</v>
      </c>
      <c r="Q725" s="124" t="s">
        <v>2521</v>
      </c>
      <c r="R725" s="124" t="s">
        <v>2522</v>
      </c>
      <c r="S725" s="124" t="s">
        <v>2521</v>
      </c>
      <c r="T725" s="124" t="s">
        <v>2522</v>
      </c>
      <c r="U725" s="124" t="s">
        <v>2521</v>
      </c>
      <c r="V725" s="252" t="s">
        <v>2522</v>
      </c>
      <c r="X725" s="197"/>
      <c r="Y725" s="188" t="s">
        <v>760</v>
      </c>
      <c r="Z725" s="94" t="s">
        <v>3776</v>
      </c>
      <c r="AA725" s="95" t="s">
        <v>3777</v>
      </c>
      <c r="AB725" s="95" t="s">
        <v>3778</v>
      </c>
      <c r="AC725" s="95" t="s">
        <v>3783</v>
      </c>
      <c r="AD725" s="95" t="s">
        <v>3794</v>
      </c>
      <c r="AE725" s="95" t="s">
        <v>3795</v>
      </c>
      <c r="AF725" s="95" t="s">
        <v>3796</v>
      </c>
      <c r="AG725" s="95" t="s">
        <v>3797</v>
      </c>
      <c r="AH725" s="95" t="s">
        <v>3798</v>
      </c>
      <c r="AI725" s="96" t="s">
        <v>3799</v>
      </c>
      <c r="GO725" s="390"/>
      <c r="GP725" s="390"/>
      <c r="GQ725" s="390"/>
      <c r="GR725" s="390"/>
      <c r="GS725" s="390"/>
      <c r="GT725" s="390"/>
      <c r="GU725" s="390"/>
    </row>
    <row r="726" spans="1:208" x14ac:dyDescent="0.25">
      <c r="A726" s="198" t="s">
        <v>3198</v>
      </c>
      <c r="B726" s="221" t="s">
        <v>2553</v>
      </c>
      <c r="C726" s="118">
        <v>43682.375</v>
      </c>
      <c r="D726" s="189">
        <v>43682.875</v>
      </c>
      <c r="E726" s="190">
        <v>43683.375</v>
      </c>
      <c r="F726" s="189">
        <v>43683.875</v>
      </c>
      <c r="G726" s="190">
        <v>43684.375</v>
      </c>
      <c r="H726" s="189">
        <v>43684.875</v>
      </c>
      <c r="I726" s="191">
        <v>43685.375</v>
      </c>
      <c r="J726" s="189">
        <v>43685.875</v>
      </c>
      <c r="K726" s="190">
        <v>43686.375</v>
      </c>
      <c r="L726" s="189">
        <v>43686.875</v>
      </c>
      <c r="M726" s="190">
        <v>43687.375</v>
      </c>
      <c r="N726" s="189">
        <v>43687.875</v>
      </c>
      <c r="O726" s="191">
        <v>43688.375</v>
      </c>
      <c r="P726" s="189">
        <v>43688.875</v>
      </c>
      <c r="Q726" s="190">
        <v>43689.375</v>
      </c>
      <c r="R726" s="189">
        <v>43689.875</v>
      </c>
      <c r="S726" s="190">
        <v>43690.375</v>
      </c>
      <c r="T726" s="189">
        <v>43690.875</v>
      </c>
      <c r="U726" s="190">
        <v>43691.375</v>
      </c>
      <c r="V726" s="192">
        <v>43691.875</v>
      </c>
      <c r="X726" s="198" t="s">
        <v>3193</v>
      </c>
      <c r="Y726" s="215"/>
      <c r="Z726" s="116">
        <v>43682.875</v>
      </c>
      <c r="AA726" s="99">
        <v>43683.875</v>
      </c>
      <c r="AB726" s="99">
        <v>43684.875</v>
      </c>
      <c r="AC726" s="99">
        <v>43685.875</v>
      </c>
      <c r="AD726" s="99">
        <v>43686.875</v>
      </c>
      <c r="AE726" s="99">
        <v>43687.875</v>
      </c>
      <c r="AF726" s="99">
        <v>43688.875</v>
      </c>
      <c r="AG726" s="99">
        <v>43689.875</v>
      </c>
      <c r="AH726" s="99">
        <v>43690.875</v>
      </c>
      <c r="AI726" s="99">
        <v>43691.875</v>
      </c>
    </row>
    <row r="727" spans="1:208" x14ac:dyDescent="0.25">
      <c r="A727" s="198" t="s">
        <v>3200</v>
      </c>
      <c r="B727" s="222" t="s">
        <v>2545</v>
      </c>
      <c r="C727" s="230" t="e">
        <v>#N/A</v>
      </c>
      <c r="D727" s="199">
        <v>24.8</v>
      </c>
      <c r="E727" s="199" t="e">
        <v>#N/A</v>
      </c>
      <c r="F727" s="199">
        <v>27.6</v>
      </c>
      <c r="G727" s="199" t="e">
        <v>#N/A</v>
      </c>
      <c r="H727" s="199">
        <v>28.1</v>
      </c>
      <c r="I727" s="199" t="e">
        <v>#N/A</v>
      </c>
      <c r="J727" s="199">
        <v>32.200000000000003</v>
      </c>
      <c r="K727" s="199" t="e">
        <v>#N/A</v>
      </c>
      <c r="L727" s="199">
        <v>35.5</v>
      </c>
      <c r="M727" s="199" t="e">
        <v>#N/A</v>
      </c>
      <c r="N727" s="199">
        <v>32.5</v>
      </c>
      <c r="O727" s="199" t="e">
        <v>#N/A</v>
      </c>
      <c r="P727" s="199">
        <v>31.6</v>
      </c>
      <c r="Q727" s="199" t="e">
        <v>#N/A</v>
      </c>
      <c r="R727" s="199">
        <v>33.6</v>
      </c>
      <c r="S727" s="199" t="e">
        <v>#N/A</v>
      </c>
      <c r="T727" s="199">
        <v>33.5</v>
      </c>
      <c r="U727" s="199" t="e">
        <v>#N/A</v>
      </c>
      <c r="V727" s="104">
        <v>36.200000000000003</v>
      </c>
      <c r="X727" s="198" t="s">
        <v>3195</v>
      </c>
      <c r="Y727" s="100" t="s">
        <v>2545</v>
      </c>
      <c r="Z727" s="120">
        <v>24.8</v>
      </c>
      <c r="AA727" s="120">
        <v>27.6</v>
      </c>
      <c r="AB727" s="120">
        <v>28.1</v>
      </c>
      <c r="AC727" s="120">
        <v>32.200000000000003</v>
      </c>
      <c r="AD727" s="120">
        <v>35.5</v>
      </c>
      <c r="AE727" s="120">
        <v>32.5</v>
      </c>
      <c r="AF727" s="120">
        <v>31.6</v>
      </c>
      <c r="AG727" s="120">
        <v>33.6</v>
      </c>
      <c r="AH727" s="120">
        <v>33.5</v>
      </c>
      <c r="AI727" s="120">
        <v>36.200000000000003</v>
      </c>
    </row>
    <row r="728" spans="1:208" x14ac:dyDescent="0.25">
      <c r="A728" s="198" t="s">
        <v>3201</v>
      </c>
      <c r="B728" s="223" t="s">
        <v>2546</v>
      </c>
      <c r="C728" s="103">
        <v>14.7</v>
      </c>
      <c r="D728" s="200" t="e">
        <v>#N/A</v>
      </c>
      <c r="E728" s="200">
        <v>14.6</v>
      </c>
      <c r="F728" s="200" t="e">
        <v>#N/A</v>
      </c>
      <c r="G728" s="200">
        <v>14.5</v>
      </c>
      <c r="H728" s="200" t="e">
        <v>#N/A</v>
      </c>
      <c r="I728" s="200">
        <v>15.9</v>
      </c>
      <c r="J728" s="200" t="e">
        <v>#N/A</v>
      </c>
      <c r="K728" s="200">
        <v>19</v>
      </c>
      <c r="L728" s="200" t="e">
        <v>#N/A</v>
      </c>
      <c r="M728" s="200">
        <v>20.3</v>
      </c>
      <c r="N728" s="200" t="e">
        <v>#N/A</v>
      </c>
      <c r="O728" s="200">
        <v>16.5</v>
      </c>
      <c r="P728" s="200" t="e">
        <v>#N/A</v>
      </c>
      <c r="Q728" s="200">
        <v>19.7</v>
      </c>
      <c r="R728" s="200" t="e">
        <v>#N/A</v>
      </c>
      <c r="S728" s="200">
        <v>18.600000000000001</v>
      </c>
      <c r="T728" s="200" t="e">
        <v>#N/A</v>
      </c>
      <c r="U728" s="200">
        <v>19</v>
      </c>
      <c r="V728" s="216" t="e">
        <v>#N/A</v>
      </c>
      <c r="X728" s="198" t="s">
        <v>3197</v>
      </c>
      <c r="Y728" s="101" t="s">
        <v>2546</v>
      </c>
      <c r="Z728" s="97">
        <v>14.7</v>
      </c>
      <c r="AA728" s="97">
        <v>14.6</v>
      </c>
      <c r="AB728" s="97">
        <v>14.5</v>
      </c>
      <c r="AC728" s="97">
        <v>15.9</v>
      </c>
      <c r="AD728" s="97">
        <v>19</v>
      </c>
      <c r="AE728" s="97">
        <v>20.3</v>
      </c>
      <c r="AF728" s="97">
        <v>16.5</v>
      </c>
      <c r="AG728" s="97">
        <v>19.7</v>
      </c>
      <c r="AH728" s="97">
        <v>18.600000000000001</v>
      </c>
      <c r="AI728" s="97">
        <v>19</v>
      </c>
    </row>
    <row r="729" spans="1:208" x14ac:dyDescent="0.25">
      <c r="A729" s="198" t="s">
        <v>3203</v>
      </c>
      <c r="B729" s="224" t="s">
        <v>2547</v>
      </c>
      <c r="C729" s="108" t="e">
        <v>#N/A</v>
      </c>
      <c r="D729" s="201">
        <v>39.799999999999997</v>
      </c>
      <c r="E729" s="201" t="e">
        <v>#N/A</v>
      </c>
      <c r="F729" s="201">
        <v>42.6</v>
      </c>
      <c r="G729" s="201" t="e">
        <v>#N/A</v>
      </c>
      <c r="H729" s="201">
        <v>43.1</v>
      </c>
      <c r="I729" s="201" t="e">
        <v>#N/A</v>
      </c>
      <c r="J729" s="201">
        <v>47.2</v>
      </c>
      <c r="K729" s="201" t="e">
        <v>#N/A</v>
      </c>
      <c r="L729" s="201">
        <v>50.5</v>
      </c>
      <c r="M729" s="201" t="e">
        <v>#N/A</v>
      </c>
      <c r="N729" s="201">
        <v>47.5</v>
      </c>
      <c r="O729" s="201" t="e">
        <v>#N/A</v>
      </c>
      <c r="P729" s="201">
        <v>46.6</v>
      </c>
      <c r="Q729" s="201" t="e">
        <v>#N/A</v>
      </c>
      <c r="R729" s="201">
        <v>48.6</v>
      </c>
      <c r="S729" s="201" t="e">
        <v>#N/A</v>
      </c>
      <c r="T729" s="201">
        <v>48.5</v>
      </c>
      <c r="U729" s="201" t="e">
        <v>#N/A</v>
      </c>
      <c r="V729" s="217">
        <v>51.2</v>
      </c>
      <c r="X729" s="198" t="s">
        <v>3199</v>
      </c>
      <c r="Y729" s="102" t="s">
        <v>2547</v>
      </c>
      <c r="Z729" s="120">
        <v>39.799999999999997</v>
      </c>
      <c r="AA729" s="120">
        <v>42.6</v>
      </c>
      <c r="AB729" s="120">
        <v>43.1</v>
      </c>
      <c r="AC729" s="120">
        <v>47.2</v>
      </c>
      <c r="AD729" s="120">
        <v>50.5</v>
      </c>
      <c r="AE729" s="120">
        <v>47.5</v>
      </c>
      <c r="AF729" s="120">
        <v>46.6</v>
      </c>
      <c r="AG729" s="120">
        <v>48.6</v>
      </c>
      <c r="AH729" s="120">
        <v>48.5</v>
      </c>
      <c r="AI729" s="120">
        <v>51.2</v>
      </c>
      <c r="FF729" s="390"/>
    </row>
    <row r="730" spans="1:208" x14ac:dyDescent="0.25">
      <c r="A730" s="198" t="s">
        <v>3205</v>
      </c>
      <c r="B730" s="212" t="s">
        <v>2548</v>
      </c>
      <c r="C730" s="231">
        <v>18</v>
      </c>
      <c r="D730" s="123">
        <v>9</v>
      </c>
      <c r="E730" s="123">
        <v>8</v>
      </c>
      <c r="F730" s="123">
        <v>9</v>
      </c>
      <c r="G730" s="123">
        <v>4</v>
      </c>
      <c r="H730" s="123">
        <v>4</v>
      </c>
      <c r="I730" s="123">
        <v>5</v>
      </c>
      <c r="J730" s="123">
        <v>4</v>
      </c>
      <c r="K730" s="123">
        <v>3</v>
      </c>
      <c r="L730" s="123">
        <v>5</v>
      </c>
      <c r="M730" s="123">
        <v>6</v>
      </c>
      <c r="N730" s="123">
        <v>10</v>
      </c>
      <c r="O730" s="123">
        <v>7</v>
      </c>
      <c r="P730" s="123">
        <v>4</v>
      </c>
      <c r="Q730" s="123">
        <v>3</v>
      </c>
      <c r="R730" s="123">
        <v>11</v>
      </c>
      <c r="S730" s="123">
        <v>6</v>
      </c>
      <c r="T730" s="123">
        <v>6</v>
      </c>
      <c r="U730" s="123">
        <v>4</v>
      </c>
      <c r="V730" s="218">
        <v>3</v>
      </c>
      <c r="X730" s="198" t="s">
        <v>3206</v>
      </c>
      <c r="Y730" s="119" t="s">
        <v>2548</v>
      </c>
      <c r="Z730" s="196">
        <v>18</v>
      </c>
      <c r="AA730" s="196">
        <v>9</v>
      </c>
      <c r="AB730" s="196">
        <v>6</v>
      </c>
      <c r="AC730" s="196">
        <v>5</v>
      </c>
      <c r="AD730" s="196">
        <v>5</v>
      </c>
      <c r="AE730" s="196">
        <v>10</v>
      </c>
      <c r="AF730" s="196">
        <v>10</v>
      </c>
      <c r="AG730" s="196">
        <v>11</v>
      </c>
      <c r="AH730" s="196">
        <v>11</v>
      </c>
      <c r="AI730" s="196">
        <v>6</v>
      </c>
    </row>
    <row r="731" spans="1:208" x14ac:dyDescent="0.25">
      <c r="A731" s="198" t="s">
        <v>3208</v>
      </c>
      <c r="B731" s="225" t="s">
        <v>2549</v>
      </c>
      <c r="C731" s="232">
        <v>18</v>
      </c>
      <c r="D731" s="210" t="s">
        <v>2618</v>
      </c>
      <c r="E731" s="210" t="s">
        <v>2618</v>
      </c>
      <c r="F731" s="210" t="s">
        <v>2618</v>
      </c>
      <c r="G731" s="210" t="s">
        <v>2618</v>
      </c>
      <c r="H731" s="210" t="s">
        <v>2618</v>
      </c>
      <c r="I731" s="210" t="s">
        <v>2618</v>
      </c>
      <c r="J731" s="210" t="s">
        <v>2618</v>
      </c>
      <c r="K731" s="210" t="s">
        <v>2618</v>
      </c>
      <c r="L731" s="210" t="s">
        <v>2618</v>
      </c>
      <c r="M731" s="210" t="s">
        <v>2618</v>
      </c>
      <c r="N731" s="210" t="s">
        <v>2618</v>
      </c>
      <c r="O731" s="210" t="s">
        <v>2618</v>
      </c>
      <c r="P731" s="210" t="s">
        <v>2618</v>
      </c>
      <c r="Q731" s="210" t="s">
        <v>2618</v>
      </c>
      <c r="R731" s="210" t="s">
        <v>2618</v>
      </c>
      <c r="S731" s="210" t="s">
        <v>2618</v>
      </c>
      <c r="T731" s="210" t="s">
        <v>2618</v>
      </c>
      <c r="U731" s="210" t="s">
        <v>2618</v>
      </c>
      <c r="V731" s="211" t="s">
        <v>2618</v>
      </c>
      <c r="X731" s="198" t="s">
        <v>3202</v>
      </c>
      <c r="Y731" s="98" t="s">
        <v>772</v>
      </c>
      <c r="Z731" s="121">
        <v>0</v>
      </c>
      <c r="AA731" s="121">
        <v>0</v>
      </c>
      <c r="AB731" s="121">
        <v>0</v>
      </c>
      <c r="AC731" s="121">
        <v>0</v>
      </c>
      <c r="AD731" s="121">
        <v>0</v>
      </c>
      <c r="AE731" s="121">
        <v>0</v>
      </c>
      <c r="AF731" s="121">
        <v>0</v>
      </c>
      <c r="AG731" s="121">
        <v>0</v>
      </c>
      <c r="AH731" s="121">
        <v>0</v>
      </c>
      <c r="AI731" s="121">
        <v>0</v>
      </c>
    </row>
    <row r="732" spans="1:208" ht="15" x14ac:dyDescent="0.25">
      <c r="A732" s="198" t="s">
        <v>3210</v>
      </c>
      <c r="B732" s="226" t="s">
        <v>769</v>
      </c>
      <c r="C732" s="233" t="s">
        <v>2618</v>
      </c>
      <c r="D732" s="202" t="s">
        <v>2618</v>
      </c>
      <c r="E732" s="202" t="s">
        <v>2618</v>
      </c>
      <c r="F732" s="202" t="s">
        <v>2618</v>
      </c>
      <c r="G732" s="202" t="s">
        <v>2618</v>
      </c>
      <c r="H732" s="202" t="s">
        <v>2618</v>
      </c>
      <c r="I732" s="202" t="s">
        <v>2618</v>
      </c>
      <c r="J732" s="202" t="s">
        <v>2618</v>
      </c>
      <c r="K732" s="202" t="s">
        <v>2618</v>
      </c>
      <c r="L732" s="202" t="s">
        <v>2618</v>
      </c>
      <c r="M732" s="202" t="s">
        <v>2618</v>
      </c>
      <c r="N732" s="202" t="s">
        <v>2618</v>
      </c>
      <c r="O732" s="202" t="s">
        <v>2618</v>
      </c>
      <c r="P732" s="202" t="s">
        <v>2618</v>
      </c>
      <c r="Q732" s="202" t="s">
        <v>2618</v>
      </c>
      <c r="R732" s="202" t="s">
        <v>2618</v>
      </c>
      <c r="S732" s="202" t="s">
        <v>2618</v>
      </c>
      <c r="T732" s="202" t="s">
        <v>2618</v>
      </c>
      <c r="U732" s="202" t="s">
        <v>2618</v>
      </c>
      <c r="V732" s="203" t="s">
        <v>2618</v>
      </c>
      <c r="X732" s="198" t="s">
        <v>3204</v>
      </c>
      <c r="Y732" s="107" t="s">
        <v>769</v>
      </c>
      <c r="Z732" s="195" t="s">
        <v>2618</v>
      </c>
      <c r="AA732" s="195" t="s">
        <v>2618</v>
      </c>
      <c r="AB732" s="195" t="s">
        <v>2618</v>
      </c>
      <c r="AC732" s="195" t="s">
        <v>2618</v>
      </c>
      <c r="AD732" s="195" t="s">
        <v>2618</v>
      </c>
      <c r="AE732" s="195" t="s">
        <v>2618</v>
      </c>
      <c r="AF732" s="195" t="s">
        <v>2618</v>
      </c>
      <c r="AG732" s="195" t="s">
        <v>2618</v>
      </c>
      <c r="AH732" s="195" t="s">
        <v>2618</v>
      </c>
      <c r="AI732" s="195" t="s">
        <v>2618</v>
      </c>
    </row>
    <row r="733" spans="1:208" x14ac:dyDescent="0.25">
      <c r="A733" s="198" t="s">
        <v>3211</v>
      </c>
      <c r="B733" s="226" t="s">
        <v>2551</v>
      </c>
      <c r="C733" s="234">
        <v>0</v>
      </c>
      <c r="D733" s="204">
        <v>0</v>
      </c>
      <c r="E733" s="204">
        <v>0</v>
      </c>
      <c r="F733" s="204">
        <v>0</v>
      </c>
      <c r="G733" s="204">
        <v>0</v>
      </c>
      <c r="H733" s="204">
        <v>0</v>
      </c>
      <c r="I733" s="204">
        <v>0</v>
      </c>
      <c r="J733" s="204">
        <v>0</v>
      </c>
      <c r="K733" s="204">
        <v>0</v>
      </c>
      <c r="L733" s="204">
        <v>0</v>
      </c>
      <c r="M733" s="204">
        <v>0</v>
      </c>
      <c r="N733" s="204">
        <v>0</v>
      </c>
      <c r="O733" s="204">
        <v>0</v>
      </c>
      <c r="P733" s="204">
        <v>0</v>
      </c>
      <c r="Q733" s="204">
        <v>0</v>
      </c>
      <c r="R733" s="204">
        <v>0</v>
      </c>
      <c r="S733" s="204">
        <v>0</v>
      </c>
      <c r="T733" s="204">
        <v>0</v>
      </c>
      <c r="U733" s="204">
        <v>0</v>
      </c>
      <c r="V733" s="205">
        <v>0</v>
      </c>
      <c r="X733" s="198" t="s">
        <v>3207</v>
      </c>
      <c r="Y733" s="91" t="s">
        <v>2551</v>
      </c>
      <c r="Z733" s="109">
        <v>0</v>
      </c>
      <c r="AA733" s="109">
        <v>0</v>
      </c>
      <c r="AB733" s="109">
        <v>0</v>
      </c>
      <c r="AC733" s="109">
        <v>0</v>
      </c>
      <c r="AD733" s="109">
        <v>0</v>
      </c>
      <c r="AE733" s="109">
        <v>0</v>
      </c>
      <c r="AF733" s="109">
        <v>0</v>
      </c>
      <c r="AG733" s="109">
        <v>0</v>
      </c>
      <c r="AH733" s="109">
        <v>0</v>
      </c>
      <c r="AI733" s="109">
        <v>0</v>
      </c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</row>
    <row r="734" spans="1:208" x14ac:dyDescent="0.25">
      <c r="A734" s="198" t="s">
        <v>3212</v>
      </c>
      <c r="B734" s="227" t="s">
        <v>884</v>
      </c>
      <c r="C734" s="235">
        <v>1005</v>
      </c>
      <c r="D734" s="206">
        <v>1010.6</v>
      </c>
      <c r="E734" s="206">
        <v>1013.15</v>
      </c>
      <c r="F734" s="206">
        <v>1014.25</v>
      </c>
      <c r="G734" s="206">
        <v>1017.6</v>
      </c>
      <c r="H734" s="206">
        <v>1018.55</v>
      </c>
      <c r="I734" s="206">
        <v>1018.25</v>
      </c>
      <c r="J734" s="206">
        <v>1014.7</v>
      </c>
      <c r="K734" s="206">
        <v>1012.4</v>
      </c>
      <c r="L734" s="206">
        <v>1009.5</v>
      </c>
      <c r="M734" s="206">
        <v>1011.4</v>
      </c>
      <c r="N734" s="206">
        <v>1014.3</v>
      </c>
      <c r="O734" s="206">
        <v>1016.85</v>
      </c>
      <c r="P734" s="206">
        <v>1015.15</v>
      </c>
      <c r="Q734" s="206">
        <v>1015.25</v>
      </c>
      <c r="R734" s="206">
        <v>1014.75</v>
      </c>
      <c r="S734" s="206">
        <v>1017</v>
      </c>
      <c r="T734" s="206">
        <v>1015.1</v>
      </c>
      <c r="U734" s="206">
        <v>1013.9</v>
      </c>
      <c r="V734" s="207">
        <v>1009.55</v>
      </c>
      <c r="X734" s="198" t="s">
        <v>3209</v>
      </c>
      <c r="Y734" s="238" t="s">
        <v>705</v>
      </c>
      <c r="Z734" s="127">
        <v>0</v>
      </c>
      <c r="AA734" s="127">
        <v>0</v>
      </c>
      <c r="AB734" s="127">
        <v>0</v>
      </c>
      <c r="AC734" s="127">
        <v>0</v>
      </c>
      <c r="AD734" s="127">
        <v>0</v>
      </c>
      <c r="AE734" s="127">
        <v>0</v>
      </c>
      <c r="AF734" s="127">
        <v>0</v>
      </c>
      <c r="AG734" s="127">
        <v>0</v>
      </c>
      <c r="AH734" s="127">
        <v>0</v>
      </c>
      <c r="AI734" s="127">
        <v>0</v>
      </c>
    </row>
    <row r="735" spans="1:208" x14ac:dyDescent="0.25">
      <c r="A735" s="198" t="s">
        <v>3213</v>
      </c>
      <c r="B735" s="228" t="s">
        <v>770</v>
      </c>
      <c r="C735" s="236" t="s">
        <v>2607</v>
      </c>
      <c r="D735" s="208" t="s">
        <v>2766</v>
      </c>
      <c r="E735" s="208" t="s">
        <v>2759</v>
      </c>
      <c r="F735" s="208" t="s">
        <v>13</v>
      </c>
      <c r="G735" s="208" t="s">
        <v>2681</v>
      </c>
      <c r="H735" s="208" t="s">
        <v>2649</v>
      </c>
      <c r="I735" s="208" t="s">
        <v>2652</v>
      </c>
      <c r="J735" s="208" t="s">
        <v>2654</v>
      </c>
      <c r="K735" s="208" t="s">
        <v>2654</v>
      </c>
      <c r="L735" s="208" t="s">
        <v>2683</v>
      </c>
      <c r="M735" s="208" t="s">
        <v>2648</v>
      </c>
      <c r="N735" s="208" t="s">
        <v>2684</v>
      </c>
      <c r="O735" s="208" t="s">
        <v>2656</v>
      </c>
      <c r="P735" s="208" t="s">
        <v>2651</v>
      </c>
      <c r="Q735" s="208" t="s">
        <v>2681</v>
      </c>
      <c r="R735" s="208" t="s">
        <v>2657</v>
      </c>
      <c r="S735" s="208" t="s">
        <v>2650</v>
      </c>
      <c r="T735" s="208" t="s">
        <v>2657</v>
      </c>
      <c r="U735" s="208" t="s">
        <v>2651</v>
      </c>
      <c r="V735" s="209" t="s">
        <v>2939</v>
      </c>
      <c r="X735" s="369" t="s">
        <v>1017</v>
      </c>
      <c r="Y735" s="370" t="s">
        <v>772</v>
      </c>
      <c r="Z735" s="371">
        <v>0</v>
      </c>
      <c r="AA735" s="372">
        <v>0</v>
      </c>
      <c r="AB735" s="372">
        <v>0</v>
      </c>
      <c r="AC735" s="372">
        <v>0</v>
      </c>
      <c r="AD735" s="372">
        <v>0</v>
      </c>
      <c r="AE735" s="372">
        <v>0</v>
      </c>
      <c r="AF735" s="372">
        <v>0</v>
      </c>
      <c r="AG735" s="372">
        <v>0</v>
      </c>
      <c r="AH735" s="372">
        <v>0</v>
      </c>
      <c r="AI735" s="373">
        <v>0</v>
      </c>
    </row>
    <row r="736" spans="1:208" x14ac:dyDescent="0.25">
      <c r="A736" s="198" t="s">
        <v>3214</v>
      </c>
      <c r="B736" s="229" t="s">
        <v>705</v>
      </c>
      <c r="C736" s="237">
        <v>0</v>
      </c>
      <c r="D736" s="213">
        <v>0</v>
      </c>
      <c r="E736" s="213">
        <v>0</v>
      </c>
      <c r="F736" s="213">
        <v>0</v>
      </c>
      <c r="G736" s="213">
        <v>0</v>
      </c>
      <c r="H736" s="213">
        <v>0</v>
      </c>
      <c r="I736" s="213">
        <v>0</v>
      </c>
      <c r="J736" s="213">
        <v>0</v>
      </c>
      <c r="K736" s="213">
        <v>0</v>
      </c>
      <c r="L736" s="213">
        <v>0</v>
      </c>
      <c r="M736" s="213">
        <v>0</v>
      </c>
      <c r="N736" s="213">
        <v>0</v>
      </c>
      <c r="O736" s="213">
        <v>0</v>
      </c>
      <c r="P736" s="213">
        <v>0</v>
      </c>
      <c r="Q736" s="213">
        <v>0</v>
      </c>
      <c r="R736" s="213">
        <v>0</v>
      </c>
      <c r="S736" s="213">
        <v>0</v>
      </c>
      <c r="T736" s="213">
        <v>0</v>
      </c>
      <c r="U736" s="213">
        <v>0</v>
      </c>
      <c r="V736" s="214">
        <v>0</v>
      </c>
      <c r="X736" s="369" t="s">
        <v>2229</v>
      </c>
      <c r="Y736" s="374" t="s">
        <v>1173</v>
      </c>
      <c r="Z736" s="375">
        <v>0</v>
      </c>
      <c r="AA736" s="376">
        <v>0</v>
      </c>
      <c r="AB736" s="376">
        <v>0</v>
      </c>
      <c r="AC736" s="376">
        <v>0</v>
      </c>
      <c r="AD736" s="376">
        <v>0</v>
      </c>
      <c r="AE736" s="376">
        <v>0</v>
      </c>
      <c r="AF736" s="376">
        <v>0</v>
      </c>
      <c r="AG736" s="376">
        <v>0</v>
      </c>
      <c r="AH736" s="376">
        <v>0</v>
      </c>
      <c r="AI736" s="377">
        <v>0</v>
      </c>
    </row>
    <row r="737" spans="1:161" x14ac:dyDescent="0.25">
      <c r="A737" s="198" t="s">
        <v>1017</v>
      </c>
      <c r="B737" s="229" t="s">
        <v>772</v>
      </c>
      <c r="C737" s="237">
        <v>0</v>
      </c>
      <c r="D737" s="213">
        <v>0</v>
      </c>
      <c r="E737" s="213">
        <v>0</v>
      </c>
      <c r="F737" s="213">
        <v>0</v>
      </c>
      <c r="G737" s="213">
        <v>0</v>
      </c>
      <c r="H737" s="213">
        <v>0</v>
      </c>
      <c r="I737" s="213">
        <v>0</v>
      </c>
      <c r="J737" s="213">
        <v>0</v>
      </c>
      <c r="K737" s="213">
        <v>0</v>
      </c>
      <c r="L737" s="213">
        <v>0</v>
      </c>
      <c r="M737" s="213">
        <v>0</v>
      </c>
      <c r="N737" s="213">
        <v>0</v>
      </c>
      <c r="O737" s="213">
        <v>0</v>
      </c>
      <c r="P737" s="213">
        <v>0</v>
      </c>
      <c r="Q737" s="213">
        <v>0</v>
      </c>
      <c r="R737" s="213">
        <v>0</v>
      </c>
      <c r="S737" s="213">
        <v>0</v>
      </c>
      <c r="T737" s="213">
        <v>0</v>
      </c>
      <c r="U737" s="213">
        <v>0</v>
      </c>
      <c r="V737" s="214">
        <v>0</v>
      </c>
      <c r="X737" s="369" t="s">
        <v>2230</v>
      </c>
      <c r="Y737" s="374" t="s">
        <v>1175</v>
      </c>
      <c r="Z737" s="375">
        <v>0</v>
      </c>
      <c r="AA737" s="376">
        <v>0</v>
      </c>
      <c r="AB737" s="376">
        <v>0</v>
      </c>
      <c r="AC737" s="376">
        <v>0</v>
      </c>
      <c r="AD737" s="376">
        <v>0</v>
      </c>
      <c r="AE737" s="376">
        <v>0</v>
      </c>
      <c r="AF737" s="376">
        <v>0</v>
      </c>
      <c r="AG737" s="376">
        <v>0</v>
      </c>
      <c r="AH737" s="376">
        <v>0</v>
      </c>
      <c r="AI737" s="377">
        <v>0</v>
      </c>
    </row>
    <row r="738" spans="1:161" x14ac:dyDescent="0.25">
      <c r="A738" s="198" t="s">
        <v>2229</v>
      </c>
      <c r="B738" s="229" t="s">
        <v>1173</v>
      </c>
      <c r="C738" s="237">
        <v>0</v>
      </c>
      <c r="D738" s="213">
        <v>0</v>
      </c>
      <c r="E738" s="213">
        <v>0</v>
      </c>
      <c r="F738" s="213">
        <v>0</v>
      </c>
      <c r="G738" s="213">
        <v>0</v>
      </c>
      <c r="H738" s="213">
        <v>0</v>
      </c>
      <c r="I738" s="213">
        <v>0</v>
      </c>
      <c r="J738" s="213">
        <v>0</v>
      </c>
      <c r="K738" s="213">
        <v>0</v>
      </c>
      <c r="L738" s="213">
        <v>0</v>
      </c>
      <c r="M738" s="213">
        <v>0</v>
      </c>
      <c r="N738" s="213">
        <v>0</v>
      </c>
      <c r="O738" s="213">
        <v>0</v>
      </c>
      <c r="P738" s="213">
        <v>0</v>
      </c>
      <c r="Q738" s="213">
        <v>0</v>
      </c>
      <c r="R738" s="213">
        <v>0</v>
      </c>
      <c r="S738" s="213">
        <v>0</v>
      </c>
      <c r="T738" s="213">
        <v>0</v>
      </c>
      <c r="U738" s="213">
        <v>0</v>
      </c>
      <c r="V738" s="214">
        <v>0</v>
      </c>
      <c r="X738" s="369" t="s">
        <v>2231</v>
      </c>
      <c r="Y738" s="379" t="s">
        <v>1177</v>
      </c>
      <c r="Z738" s="380">
        <v>0</v>
      </c>
      <c r="AA738" s="381">
        <v>0</v>
      </c>
      <c r="AB738" s="381">
        <v>0</v>
      </c>
      <c r="AC738" s="381">
        <v>0</v>
      </c>
      <c r="AD738" s="381">
        <v>0</v>
      </c>
      <c r="AE738" s="381">
        <v>0</v>
      </c>
      <c r="AF738" s="381">
        <v>0</v>
      </c>
      <c r="AG738" s="381">
        <v>0</v>
      </c>
      <c r="AH738" s="381">
        <v>0</v>
      </c>
      <c r="AI738" s="382">
        <v>0</v>
      </c>
    </row>
    <row r="739" spans="1:161" x14ac:dyDescent="0.25">
      <c r="A739" s="198" t="s">
        <v>2230</v>
      </c>
      <c r="B739" s="378" t="s">
        <v>1175</v>
      </c>
      <c r="C739" s="235">
        <v>0</v>
      </c>
      <c r="D739" s="206">
        <v>0</v>
      </c>
      <c r="E739" s="206">
        <v>0</v>
      </c>
      <c r="F739" s="206">
        <v>0</v>
      </c>
      <c r="G739" s="206">
        <v>0</v>
      </c>
      <c r="H739" s="206">
        <v>0</v>
      </c>
      <c r="I739" s="206">
        <v>0</v>
      </c>
      <c r="J739" s="206">
        <v>0</v>
      </c>
      <c r="K739" s="206">
        <v>0</v>
      </c>
      <c r="L739" s="206">
        <v>0</v>
      </c>
      <c r="M739" s="206">
        <v>0</v>
      </c>
      <c r="N739" s="206">
        <v>0</v>
      </c>
      <c r="O739" s="206">
        <v>0</v>
      </c>
      <c r="P739" s="206">
        <v>0</v>
      </c>
      <c r="Q739" s="206">
        <v>0</v>
      </c>
      <c r="R739" s="206">
        <v>0</v>
      </c>
      <c r="S739" s="206">
        <v>0</v>
      </c>
      <c r="T739" s="206">
        <v>0</v>
      </c>
      <c r="U739" s="206">
        <v>0</v>
      </c>
      <c r="V739" s="207">
        <v>0</v>
      </c>
    </row>
    <row r="740" spans="1:161" x14ac:dyDescent="0.25">
      <c r="A740" s="198" t="s">
        <v>2231</v>
      </c>
      <c r="B740" s="383" t="s">
        <v>1177</v>
      </c>
      <c r="C740" s="237">
        <v>0</v>
      </c>
      <c r="D740" s="213">
        <v>0</v>
      </c>
      <c r="E740" s="213">
        <v>0</v>
      </c>
      <c r="F740" s="213">
        <v>0</v>
      </c>
      <c r="G740" s="213">
        <v>0</v>
      </c>
      <c r="H740" s="213">
        <v>0</v>
      </c>
      <c r="I740" s="213">
        <v>0</v>
      </c>
      <c r="J740" s="213">
        <v>0</v>
      </c>
      <c r="K740" s="213">
        <v>0</v>
      </c>
      <c r="L740" s="213">
        <v>0</v>
      </c>
      <c r="M740" s="213">
        <v>0</v>
      </c>
      <c r="N740" s="213">
        <v>0</v>
      </c>
      <c r="O740" s="213">
        <v>0</v>
      </c>
      <c r="P740" s="213">
        <v>0</v>
      </c>
      <c r="Q740" s="213">
        <v>0</v>
      </c>
      <c r="R740" s="213">
        <v>0</v>
      </c>
      <c r="S740" s="213">
        <v>0</v>
      </c>
      <c r="T740" s="213">
        <v>0</v>
      </c>
      <c r="U740" s="213">
        <v>0</v>
      </c>
      <c r="V740" s="214">
        <v>0</v>
      </c>
      <c r="AM740" s="554"/>
      <c r="AN740" s="552"/>
      <c r="AO740" s="552"/>
      <c r="AP740" s="552"/>
      <c r="AQ740" s="552"/>
      <c r="AR740" s="552"/>
      <c r="AS740" s="552"/>
      <c r="AT740" s="552"/>
      <c r="AU740" s="552"/>
      <c r="AV740" s="552"/>
      <c r="AW740" s="552"/>
      <c r="AX740" s="552"/>
      <c r="AY740" s="552"/>
      <c r="AZ740" s="552"/>
      <c r="BA740" s="552"/>
      <c r="BB740" s="552"/>
      <c r="BC740" s="552"/>
      <c r="BD740" s="552"/>
      <c r="BE740" s="552"/>
      <c r="BF740" s="552"/>
      <c r="BG740" s="552"/>
      <c r="BH740" s="552"/>
      <c r="BI740" s="552"/>
      <c r="BJ740" s="552"/>
      <c r="BK740" s="552"/>
      <c r="BL740" s="552"/>
      <c r="BM740" s="552"/>
      <c r="BN740" s="552"/>
      <c r="BO740" s="552"/>
      <c r="BP740" s="552"/>
      <c r="BQ740" s="552"/>
      <c r="BR740" s="552"/>
      <c r="BS740" s="552"/>
      <c r="BT740" s="552"/>
      <c r="BU740" s="552"/>
      <c r="BV740" s="552"/>
      <c r="BW740" s="552"/>
      <c r="BX740" s="552"/>
      <c r="BY740" s="552"/>
      <c r="BZ740" s="552"/>
      <c r="CA740" s="552"/>
      <c r="CB740" s="552"/>
      <c r="CC740" s="552"/>
      <c r="CD740" s="552"/>
      <c r="CE740" s="552"/>
      <c r="CF740" s="552"/>
      <c r="CG740" s="552"/>
      <c r="CH740" s="552"/>
      <c r="CI740" s="552"/>
      <c r="CJ740" s="552"/>
      <c r="CK740" s="552"/>
      <c r="CL740" s="552"/>
      <c r="CM740" s="552"/>
      <c r="CN740" s="552"/>
      <c r="CO740" s="552"/>
      <c r="CP740" s="552"/>
      <c r="CQ740" s="552"/>
      <c r="CR740" s="552"/>
      <c r="CS740" s="552"/>
      <c r="CT740" s="552"/>
      <c r="CU740" s="552"/>
      <c r="CV740" s="552"/>
      <c r="CW740" s="552"/>
      <c r="CX740" s="552"/>
      <c r="CY740" s="552"/>
      <c r="CZ740" s="552"/>
      <c r="DA740" s="552"/>
      <c r="DB740" s="552"/>
      <c r="DC740" s="552"/>
      <c r="DD740" s="552"/>
      <c r="DE740" s="552"/>
      <c r="DF740" s="552"/>
      <c r="DG740" s="552"/>
      <c r="DH740" s="552"/>
      <c r="DI740" s="552"/>
      <c r="DJ740" s="552"/>
      <c r="DK740" s="552"/>
      <c r="DL740" s="552"/>
      <c r="DM740" s="552"/>
      <c r="DN740" s="552"/>
      <c r="DO740" s="552"/>
      <c r="DP740" s="552"/>
      <c r="DQ740" s="552"/>
      <c r="DR740" s="552"/>
      <c r="DS740" s="552"/>
      <c r="DT740" s="552"/>
      <c r="DU740" s="552"/>
      <c r="DV740" s="552"/>
      <c r="DW740" s="552"/>
      <c r="DX740" s="552"/>
      <c r="DY740" s="552"/>
      <c r="DZ740" s="552"/>
      <c r="EA740" s="552"/>
      <c r="EB740" s="552"/>
      <c r="EC740" s="552"/>
      <c r="ED740" s="552"/>
      <c r="EE740" s="552"/>
      <c r="EF740" s="552"/>
      <c r="EG740" s="552"/>
      <c r="EH740" s="552"/>
      <c r="EI740" s="552"/>
      <c r="EJ740" s="552"/>
      <c r="EK740" s="552"/>
      <c r="EL740" s="552"/>
      <c r="EM740" s="552"/>
      <c r="EN740" s="552"/>
      <c r="EO740" s="552"/>
      <c r="EP740" s="552"/>
      <c r="EQ740" s="552"/>
      <c r="ER740" s="552"/>
      <c r="ES740" s="552"/>
      <c r="ET740" s="552"/>
      <c r="EU740" s="552"/>
      <c r="EV740" s="552"/>
      <c r="EW740" s="552"/>
      <c r="EX740" s="552"/>
      <c r="EY740" s="552"/>
      <c r="EZ740" s="552"/>
      <c r="FA740" s="552"/>
      <c r="FB740" s="552"/>
      <c r="FC740" s="552"/>
      <c r="FD740" s="552"/>
      <c r="FE740" s="552"/>
    </row>
    <row r="741" spans="1:161" x14ac:dyDescent="0.25">
      <c r="A741" t="s">
        <v>3483</v>
      </c>
      <c r="B741" t="s">
        <v>3407</v>
      </c>
      <c r="C741">
        <v>2</v>
      </c>
      <c r="D741">
        <v>2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AM741" s="555"/>
      <c r="AN741" s="553"/>
      <c r="AO741" s="553"/>
      <c r="AP741" s="553"/>
      <c r="AQ741" s="553"/>
      <c r="AR741" s="553"/>
      <c r="AS741" s="553"/>
      <c r="AT741" s="553"/>
      <c r="AU741" s="553"/>
      <c r="AV741" s="553"/>
      <c r="AW741" s="553"/>
      <c r="AX741" s="553"/>
      <c r="AY741" s="553"/>
      <c r="AZ741" s="553"/>
      <c r="BA741" s="553"/>
      <c r="BB741" s="553"/>
      <c r="BC741" s="553"/>
      <c r="BD741" s="553"/>
      <c r="BE741" s="553"/>
      <c r="BF741" s="553"/>
      <c r="BG741" s="553"/>
      <c r="BH741" s="553"/>
      <c r="BI741" s="553"/>
      <c r="BJ741" s="553"/>
      <c r="BK741" s="553"/>
      <c r="BL741" s="553"/>
      <c r="BM741" s="553"/>
      <c r="BN741" s="553"/>
      <c r="BO741" s="553"/>
      <c r="BP741" s="553"/>
      <c r="BQ741" s="553"/>
      <c r="BR741" s="553"/>
      <c r="BS741" s="553"/>
      <c r="BT741" s="553"/>
      <c r="BU741" s="553"/>
      <c r="BV741" s="553"/>
      <c r="BW741" s="553"/>
      <c r="BX741" s="553"/>
      <c r="BY741" s="553"/>
      <c r="BZ741" s="553"/>
      <c r="CA741" s="553"/>
      <c r="CB741" s="553"/>
      <c r="CC741" s="553"/>
      <c r="CD741" s="553"/>
      <c r="CE741" s="553"/>
      <c r="CF741" s="553"/>
      <c r="CG741" s="553"/>
      <c r="CH741" s="553"/>
      <c r="CI741" s="553"/>
      <c r="CJ741" s="553"/>
      <c r="CK741" s="553"/>
      <c r="CL741" s="553"/>
      <c r="CM741" s="553"/>
      <c r="CN741" s="553"/>
      <c r="CO741" s="553"/>
      <c r="CP741" s="553"/>
      <c r="CQ741" s="553"/>
      <c r="CR741" s="553"/>
      <c r="CS741" s="553"/>
      <c r="CT741" s="553"/>
      <c r="CU741" s="553"/>
      <c r="CV741" s="553"/>
      <c r="CW741" s="553"/>
      <c r="CX741" s="553"/>
      <c r="CY741" s="553"/>
      <c r="CZ741" s="553"/>
      <c r="DA741" s="553"/>
      <c r="DB741" s="553"/>
      <c r="DC741" s="553"/>
      <c r="DD741" s="553"/>
      <c r="DE741" s="553"/>
      <c r="DF741" s="553"/>
      <c r="DG741" s="553"/>
      <c r="DH741" s="553"/>
      <c r="DI741" s="553"/>
      <c r="DJ741" s="553"/>
      <c r="DK741" s="553"/>
      <c r="DL741" s="553"/>
      <c r="DM741" s="553"/>
      <c r="DN741" s="553"/>
      <c r="DO741" s="553"/>
      <c r="DP741" s="553"/>
      <c r="DQ741" s="553"/>
      <c r="DR741" s="553"/>
      <c r="DS741" s="553"/>
      <c r="DT741" s="553"/>
      <c r="DU741" s="553"/>
      <c r="DV741" s="553"/>
      <c r="DW741" s="553"/>
      <c r="DX741" s="553"/>
      <c r="DY741" s="553"/>
      <c r="DZ741" s="553"/>
      <c r="EA741" s="553"/>
      <c r="EB741" s="553"/>
      <c r="EC741" s="553"/>
      <c r="ED741" s="553"/>
      <c r="EE741" s="553"/>
      <c r="EF741" s="553"/>
      <c r="EG741" s="553"/>
      <c r="EH741" s="553"/>
      <c r="EI741" s="553"/>
      <c r="EJ741" s="553"/>
      <c r="EK741" s="553"/>
      <c r="EL741" s="553"/>
      <c r="EM741" s="553"/>
      <c r="EN741" s="553"/>
      <c r="EO741" s="553"/>
      <c r="EP741" s="553"/>
      <c r="EQ741" s="553"/>
      <c r="ER741" s="553"/>
      <c r="ES741" s="553"/>
      <c r="ET741" s="553"/>
      <c r="EU741" s="553"/>
      <c r="EV741" s="553"/>
      <c r="EW741" s="553"/>
      <c r="EX741" s="553"/>
      <c r="EY741" s="553"/>
      <c r="EZ741" s="553"/>
      <c r="FA741" s="553"/>
      <c r="FB741" s="553"/>
      <c r="FC741" s="553"/>
      <c r="FD741" s="553"/>
      <c r="FE741" s="553"/>
    </row>
    <row r="742" spans="1:161" x14ac:dyDescent="0.25">
      <c r="A742" t="s">
        <v>3484</v>
      </c>
      <c r="B742" t="s">
        <v>3409</v>
      </c>
      <c r="C742">
        <v>2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161" x14ac:dyDescent="0.25">
      <c r="A743" t="s">
        <v>3485</v>
      </c>
      <c r="B743" t="s">
        <v>3411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53" spans="1:208" s="390" customFormat="1" x14ac:dyDescent="0.25">
      <c r="A753" s="262"/>
      <c r="B753" s="262"/>
      <c r="C753" s="262"/>
      <c r="D753" s="262"/>
      <c r="E753" s="262"/>
      <c r="F753" s="262"/>
      <c r="G753" s="262"/>
      <c r="H753" s="262"/>
      <c r="I753" s="262"/>
      <c r="J753" s="262"/>
      <c r="K753" s="262"/>
      <c r="L753" s="262"/>
      <c r="M753" s="262"/>
      <c r="N753" s="262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  <c r="AC753" s="262"/>
      <c r="AD753" s="262"/>
      <c r="AE753" s="262"/>
      <c r="AF753" s="262"/>
      <c r="AG753" s="262"/>
      <c r="AH753" s="262"/>
      <c r="AI753" s="262"/>
      <c r="AJ753" s="262"/>
      <c r="AK753" s="262"/>
      <c r="AL753" s="389"/>
      <c r="AM753" s="6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  <c r="EN753"/>
      <c r="EO753"/>
      <c r="EP753"/>
      <c r="EQ753"/>
      <c r="ER753"/>
      <c r="ES753"/>
      <c r="ET753"/>
      <c r="EU753"/>
      <c r="EV753"/>
      <c r="EW753"/>
      <c r="EX753"/>
      <c r="EY753"/>
      <c r="EZ753"/>
      <c r="FA753"/>
      <c r="FB753"/>
      <c r="FC753"/>
      <c r="FD753"/>
      <c r="FE753"/>
      <c r="FF753" s="35"/>
      <c r="FJ753" s="1274"/>
      <c r="FK753" s="1274"/>
      <c r="FL753" s="1274"/>
      <c r="FN753" s="35"/>
      <c r="FO753" s="35"/>
      <c r="FP753" s="35"/>
      <c r="FQ753" s="35"/>
      <c r="FR753" s="35"/>
      <c r="FS753" s="35"/>
      <c r="FV753" s="35"/>
      <c r="FW753" s="35"/>
      <c r="FZ753" s="1279"/>
      <c r="GA753" s="1279"/>
      <c r="GB753" s="35"/>
      <c r="GC753" s="35"/>
      <c r="GD753" s="35"/>
      <c r="GE753" s="35"/>
      <c r="GF753" s="35"/>
      <c r="GG753" s="35"/>
      <c r="GH753" s="35"/>
      <c r="GI753" s="35"/>
      <c r="GJ753" s="35"/>
      <c r="GK753" s="35"/>
      <c r="GL753" s="35"/>
      <c r="GM753" s="35"/>
      <c r="GN753" s="35"/>
      <c r="GO753" s="35"/>
      <c r="GP753" s="35"/>
      <c r="GQ753" s="35"/>
      <c r="GR753" s="35"/>
      <c r="GS753" s="35"/>
      <c r="GT753" s="35"/>
      <c r="GU753" s="35"/>
      <c r="GV753" s="35"/>
      <c r="GW753" s="35"/>
      <c r="GX753" s="35"/>
      <c r="GY753" s="35"/>
      <c r="GZ753" s="35"/>
    </row>
    <row r="754" spans="1:208" x14ac:dyDescent="0.25">
      <c r="A754" s="253" t="s">
        <v>3216</v>
      </c>
      <c r="B754" s="254" t="s">
        <v>2552</v>
      </c>
      <c r="C754" s="255" t="s">
        <v>3773</v>
      </c>
      <c r="D754" s="256" t="s">
        <v>2618</v>
      </c>
      <c r="E754" s="256" t="s">
        <v>3774</v>
      </c>
      <c r="F754" s="256" t="s">
        <v>2618</v>
      </c>
      <c r="G754" s="256" t="s">
        <v>3775</v>
      </c>
      <c r="H754" s="256" t="s">
        <v>2618</v>
      </c>
      <c r="I754" s="256" t="s">
        <v>3782</v>
      </c>
      <c r="J754" s="256" t="s">
        <v>2618</v>
      </c>
      <c r="K754" s="256" t="s">
        <v>3788</v>
      </c>
      <c r="L754" s="256" t="s">
        <v>2618</v>
      </c>
      <c r="M754" s="256" t="s">
        <v>3789</v>
      </c>
      <c r="N754" s="256" t="s">
        <v>2618</v>
      </c>
      <c r="O754" s="256" t="s">
        <v>3790</v>
      </c>
      <c r="P754" s="256" t="s">
        <v>2618</v>
      </c>
      <c r="Q754" s="256" t="s">
        <v>3791</v>
      </c>
      <c r="R754" s="256" t="s">
        <v>2618</v>
      </c>
      <c r="S754" s="256" t="s">
        <v>3792</v>
      </c>
      <c r="T754" s="256" t="s">
        <v>2618</v>
      </c>
      <c r="U754" s="256" t="s">
        <v>3793</v>
      </c>
      <c r="V754" s="257" t="s">
        <v>2618</v>
      </c>
      <c r="X754" s="258"/>
      <c r="Y754" s="188" t="s">
        <v>2550</v>
      </c>
      <c r="Z754" s="259" t="s">
        <v>2619</v>
      </c>
      <c r="AA754" s="260" t="s">
        <v>2620</v>
      </c>
      <c r="AB754" s="260" t="s">
        <v>2621</v>
      </c>
      <c r="AC754" s="260" t="s">
        <v>2622</v>
      </c>
      <c r="AD754" s="260" t="s">
        <v>2623</v>
      </c>
      <c r="AE754" s="260" t="s">
        <v>2624</v>
      </c>
      <c r="AF754" s="260" t="s">
        <v>2625</v>
      </c>
      <c r="AG754" s="260" t="s">
        <v>2619</v>
      </c>
      <c r="AH754" s="260" t="s">
        <v>2620</v>
      </c>
      <c r="AI754" s="261" t="s">
        <v>2621</v>
      </c>
      <c r="FN754" s="390"/>
      <c r="FO754" s="390"/>
      <c r="FP754" s="390"/>
      <c r="FQ754" s="390"/>
      <c r="FR754" s="390"/>
      <c r="FS754" s="390"/>
      <c r="FV754" s="390"/>
      <c r="FW754" s="390"/>
      <c r="FZ754" s="1280"/>
      <c r="GA754" s="1280"/>
      <c r="GB754" s="390"/>
      <c r="GC754" s="390"/>
      <c r="GD754" s="390"/>
      <c r="GE754" s="390"/>
      <c r="GF754" s="390"/>
      <c r="GG754" s="390"/>
      <c r="GH754" s="390"/>
      <c r="GI754" s="390"/>
      <c r="GJ754" s="390"/>
      <c r="GK754" s="390"/>
      <c r="GL754" s="390"/>
      <c r="GM754" s="390"/>
      <c r="GN754" s="390"/>
      <c r="GV754" s="390"/>
      <c r="GW754" s="390"/>
      <c r="GX754" s="390"/>
      <c r="GY754" s="390"/>
      <c r="GZ754" s="390"/>
    </row>
    <row r="755" spans="1:208" x14ac:dyDescent="0.25">
      <c r="A755" s="198" t="s">
        <v>3218</v>
      </c>
      <c r="B755" s="220" t="s">
        <v>714</v>
      </c>
      <c r="C755" s="124" t="s">
        <v>2521</v>
      </c>
      <c r="D755" s="124" t="s">
        <v>2522</v>
      </c>
      <c r="E755" s="124" t="s">
        <v>2521</v>
      </c>
      <c r="F755" s="124" t="s">
        <v>2522</v>
      </c>
      <c r="G755" s="124" t="s">
        <v>2521</v>
      </c>
      <c r="H755" s="124" t="s">
        <v>2522</v>
      </c>
      <c r="I755" s="124" t="s">
        <v>2521</v>
      </c>
      <c r="J755" s="124" t="s">
        <v>2522</v>
      </c>
      <c r="K755" s="124" t="s">
        <v>2521</v>
      </c>
      <c r="L755" s="124" t="s">
        <v>2522</v>
      </c>
      <c r="M755" s="124" t="s">
        <v>2521</v>
      </c>
      <c r="N755" s="124" t="s">
        <v>2522</v>
      </c>
      <c r="O755" s="124" t="s">
        <v>2521</v>
      </c>
      <c r="P755" s="124" t="s">
        <v>2522</v>
      </c>
      <c r="Q755" s="124" t="s">
        <v>2521</v>
      </c>
      <c r="R755" s="124" t="s">
        <v>2522</v>
      </c>
      <c r="S755" s="124" t="s">
        <v>2521</v>
      </c>
      <c r="T755" s="124" t="s">
        <v>2522</v>
      </c>
      <c r="U755" s="124" t="s">
        <v>2521</v>
      </c>
      <c r="V755" s="252" t="s">
        <v>2522</v>
      </c>
      <c r="X755" s="197"/>
      <c r="Y755" s="188" t="s">
        <v>714</v>
      </c>
      <c r="Z755" s="94" t="s">
        <v>3776</v>
      </c>
      <c r="AA755" s="95" t="s">
        <v>3777</v>
      </c>
      <c r="AB755" s="95" t="s">
        <v>3778</v>
      </c>
      <c r="AC755" s="95" t="s">
        <v>3783</v>
      </c>
      <c r="AD755" s="95" t="s">
        <v>3794</v>
      </c>
      <c r="AE755" s="95" t="s">
        <v>3795</v>
      </c>
      <c r="AF755" s="95" t="s">
        <v>3796</v>
      </c>
      <c r="AG755" s="95" t="s">
        <v>3797</v>
      </c>
      <c r="AH755" s="95" t="s">
        <v>3798</v>
      </c>
      <c r="AI755" s="96" t="s">
        <v>3799</v>
      </c>
      <c r="GO755" s="390"/>
      <c r="GP755" s="390"/>
      <c r="GQ755" s="390"/>
      <c r="GR755" s="390"/>
      <c r="GS755" s="390"/>
      <c r="GT755" s="390"/>
      <c r="GU755" s="390"/>
    </row>
    <row r="756" spans="1:208" x14ac:dyDescent="0.25">
      <c r="A756" s="198" t="s">
        <v>3220</v>
      </c>
      <c r="B756" s="221" t="s">
        <v>2553</v>
      </c>
      <c r="C756" s="118">
        <v>43682.375</v>
      </c>
      <c r="D756" s="189">
        <v>43682.875</v>
      </c>
      <c r="E756" s="190">
        <v>43683.375</v>
      </c>
      <c r="F756" s="189">
        <v>43683.875</v>
      </c>
      <c r="G756" s="190">
        <v>43684.375</v>
      </c>
      <c r="H756" s="189">
        <v>43684.875</v>
      </c>
      <c r="I756" s="191">
        <v>43685.375</v>
      </c>
      <c r="J756" s="189">
        <v>43685.875</v>
      </c>
      <c r="K756" s="190">
        <v>43686.375</v>
      </c>
      <c r="L756" s="189">
        <v>43686.875</v>
      </c>
      <c r="M756" s="190">
        <v>43687.375</v>
      </c>
      <c r="N756" s="189">
        <v>43687.875</v>
      </c>
      <c r="O756" s="191">
        <v>43688.375</v>
      </c>
      <c r="P756" s="189">
        <v>43688.875</v>
      </c>
      <c r="Q756" s="190">
        <v>43689.375</v>
      </c>
      <c r="R756" s="189">
        <v>43689.875</v>
      </c>
      <c r="S756" s="190">
        <v>43690.375</v>
      </c>
      <c r="T756" s="189">
        <v>43690.875</v>
      </c>
      <c r="U756" s="190">
        <v>43691.375</v>
      </c>
      <c r="V756" s="192">
        <v>43691.875</v>
      </c>
      <c r="X756" s="198" t="s">
        <v>3215</v>
      </c>
      <c r="Y756" s="215"/>
      <c r="Z756" s="116">
        <v>43682.875</v>
      </c>
      <c r="AA756" s="99">
        <v>43683.875</v>
      </c>
      <c r="AB756" s="99">
        <v>43684.875</v>
      </c>
      <c r="AC756" s="99">
        <v>43685.875</v>
      </c>
      <c r="AD756" s="99">
        <v>43686.875</v>
      </c>
      <c r="AE756" s="99">
        <v>43687.875</v>
      </c>
      <c r="AF756" s="99">
        <v>43688.875</v>
      </c>
      <c r="AG756" s="99">
        <v>43689.875</v>
      </c>
      <c r="AH756" s="99">
        <v>43690.875</v>
      </c>
      <c r="AI756" s="99">
        <v>43691.875</v>
      </c>
    </row>
    <row r="757" spans="1:208" x14ac:dyDescent="0.25">
      <c r="A757" s="198" t="s">
        <v>3222</v>
      </c>
      <c r="B757" s="222" t="s">
        <v>2545</v>
      </c>
      <c r="C757" s="230" t="e">
        <v>#N/A</v>
      </c>
      <c r="D757" s="199">
        <v>28.6</v>
      </c>
      <c r="E757" s="199" t="e">
        <v>#N/A</v>
      </c>
      <c r="F757" s="199">
        <v>30.1</v>
      </c>
      <c r="G757" s="199" t="e">
        <v>#N/A</v>
      </c>
      <c r="H757" s="199">
        <v>31.3</v>
      </c>
      <c r="I757" s="199" t="e">
        <v>#N/A</v>
      </c>
      <c r="J757" s="199">
        <v>34.799999999999997</v>
      </c>
      <c r="K757" s="199" t="e">
        <v>#N/A</v>
      </c>
      <c r="L757" s="199">
        <v>36.9</v>
      </c>
      <c r="M757" s="199" t="e">
        <v>#N/A</v>
      </c>
      <c r="N757" s="199">
        <v>35.299999999999997</v>
      </c>
      <c r="O757" s="199" t="e">
        <v>#N/A</v>
      </c>
      <c r="P757" s="199">
        <v>36</v>
      </c>
      <c r="Q757" s="199" t="e">
        <v>#N/A</v>
      </c>
      <c r="R757" s="199">
        <v>37.5</v>
      </c>
      <c r="S757" s="199" t="e">
        <v>#N/A</v>
      </c>
      <c r="T757" s="199">
        <v>34.9</v>
      </c>
      <c r="U757" s="199" t="e">
        <v>#N/A</v>
      </c>
      <c r="V757" s="104">
        <v>38.799999999999997</v>
      </c>
      <c r="X757" s="198" t="s">
        <v>3217</v>
      </c>
      <c r="Y757" s="100" t="s">
        <v>2545</v>
      </c>
      <c r="Z757" s="120">
        <v>28.6</v>
      </c>
      <c r="AA757" s="120">
        <v>30.1</v>
      </c>
      <c r="AB757" s="120">
        <v>31.3</v>
      </c>
      <c r="AC757" s="120">
        <v>34.799999999999997</v>
      </c>
      <c r="AD757" s="120">
        <v>36.9</v>
      </c>
      <c r="AE757" s="120">
        <v>35.299999999999997</v>
      </c>
      <c r="AF757" s="120">
        <v>36</v>
      </c>
      <c r="AG757" s="120">
        <v>37.5</v>
      </c>
      <c r="AH757" s="120">
        <v>34.9</v>
      </c>
      <c r="AI757" s="120">
        <v>38.799999999999997</v>
      </c>
    </row>
    <row r="758" spans="1:208" x14ac:dyDescent="0.25">
      <c r="A758" s="198" t="s">
        <v>3223</v>
      </c>
      <c r="B758" s="223" t="s">
        <v>2546</v>
      </c>
      <c r="C758" s="103">
        <v>16.100000000000001</v>
      </c>
      <c r="D758" s="200" t="e">
        <v>#N/A</v>
      </c>
      <c r="E758" s="200">
        <v>15.9</v>
      </c>
      <c r="F758" s="200" t="e">
        <v>#N/A</v>
      </c>
      <c r="G758" s="200">
        <v>16.2</v>
      </c>
      <c r="H758" s="200" t="e">
        <v>#N/A</v>
      </c>
      <c r="I758" s="200">
        <v>17.2</v>
      </c>
      <c r="J758" s="200" t="e">
        <v>#N/A</v>
      </c>
      <c r="K758" s="200">
        <v>20.2</v>
      </c>
      <c r="L758" s="200" t="e">
        <v>#N/A</v>
      </c>
      <c r="M758" s="200">
        <v>20.8</v>
      </c>
      <c r="N758" s="200" t="e">
        <v>#N/A</v>
      </c>
      <c r="O758" s="200">
        <v>19.899999999999999</v>
      </c>
      <c r="P758" s="200" t="e">
        <v>#N/A</v>
      </c>
      <c r="Q758" s="200">
        <v>20.9</v>
      </c>
      <c r="R758" s="200" t="e">
        <v>#N/A</v>
      </c>
      <c r="S758" s="200">
        <v>22.8</v>
      </c>
      <c r="T758" s="200" t="e">
        <v>#N/A</v>
      </c>
      <c r="U758" s="200">
        <v>20.8</v>
      </c>
      <c r="V758" s="216" t="e">
        <v>#N/A</v>
      </c>
      <c r="X758" s="198" t="s">
        <v>3219</v>
      </c>
      <c r="Y758" s="101" t="s">
        <v>2546</v>
      </c>
      <c r="Z758" s="97">
        <v>16.100000000000001</v>
      </c>
      <c r="AA758" s="97">
        <v>15.9</v>
      </c>
      <c r="AB758" s="97">
        <v>16.2</v>
      </c>
      <c r="AC758" s="97">
        <v>17.2</v>
      </c>
      <c r="AD758" s="97">
        <v>20.2</v>
      </c>
      <c r="AE758" s="97">
        <v>20.8</v>
      </c>
      <c r="AF758" s="97">
        <v>19.899999999999999</v>
      </c>
      <c r="AG758" s="97">
        <v>20.9</v>
      </c>
      <c r="AH758" s="97">
        <v>22.8</v>
      </c>
      <c r="AI758" s="97">
        <v>20.8</v>
      </c>
    </row>
    <row r="759" spans="1:208" x14ac:dyDescent="0.25">
      <c r="A759" s="198" t="s">
        <v>3225</v>
      </c>
      <c r="B759" s="224" t="s">
        <v>2547</v>
      </c>
      <c r="C759" s="108" t="e">
        <v>#N/A</v>
      </c>
      <c r="D759" s="201">
        <v>43.6</v>
      </c>
      <c r="E759" s="201" t="e">
        <v>#N/A</v>
      </c>
      <c r="F759" s="201">
        <v>45.1</v>
      </c>
      <c r="G759" s="201" t="e">
        <v>#N/A</v>
      </c>
      <c r="H759" s="201">
        <v>46.3</v>
      </c>
      <c r="I759" s="201" t="e">
        <v>#N/A</v>
      </c>
      <c r="J759" s="201">
        <v>49.8</v>
      </c>
      <c r="K759" s="201" t="e">
        <v>#N/A</v>
      </c>
      <c r="L759" s="201">
        <v>51.9</v>
      </c>
      <c r="M759" s="201" t="e">
        <v>#N/A</v>
      </c>
      <c r="N759" s="201">
        <v>50.3</v>
      </c>
      <c r="O759" s="201" t="e">
        <v>#N/A</v>
      </c>
      <c r="P759" s="201">
        <v>51</v>
      </c>
      <c r="Q759" s="201" t="e">
        <v>#N/A</v>
      </c>
      <c r="R759" s="201">
        <v>52.5</v>
      </c>
      <c r="S759" s="201" t="e">
        <v>#N/A</v>
      </c>
      <c r="T759" s="201">
        <v>44.9</v>
      </c>
      <c r="U759" s="201" t="e">
        <v>#N/A</v>
      </c>
      <c r="V759" s="217">
        <v>53.8</v>
      </c>
      <c r="X759" s="198" t="s">
        <v>3221</v>
      </c>
      <c r="Y759" s="102" t="s">
        <v>2547</v>
      </c>
      <c r="Z759" s="120">
        <v>43.6</v>
      </c>
      <c r="AA759" s="120">
        <v>45.1</v>
      </c>
      <c r="AB759" s="120">
        <v>46.3</v>
      </c>
      <c r="AC759" s="120">
        <v>49.8</v>
      </c>
      <c r="AD759" s="120">
        <v>51.9</v>
      </c>
      <c r="AE759" s="120">
        <v>50.3</v>
      </c>
      <c r="AF759" s="120">
        <v>51</v>
      </c>
      <c r="AG759" s="120">
        <v>52.5</v>
      </c>
      <c r="AH759" s="120">
        <v>44.9</v>
      </c>
      <c r="AI759" s="120">
        <v>53.8</v>
      </c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6"/>
      <c r="EH759" s="6"/>
      <c r="EI759" s="6"/>
      <c r="EJ759" s="6"/>
      <c r="EK759" s="6"/>
      <c r="EL759" s="6"/>
      <c r="EM759" s="6"/>
      <c r="EN759" s="6"/>
      <c r="EO759" s="6"/>
      <c r="EP759" s="6"/>
      <c r="EQ759" s="6"/>
      <c r="ER759" s="6"/>
      <c r="ES759" s="6"/>
      <c r="ET759" s="6"/>
      <c r="EU759" s="6"/>
      <c r="EV759" s="6"/>
      <c r="EW759" s="6"/>
      <c r="EX759" s="6"/>
      <c r="EY759" s="6"/>
      <c r="EZ759" s="6"/>
      <c r="FA759" s="6"/>
      <c r="FB759" s="6"/>
      <c r="FC759" s="6"/>
      <c r="FD759" s="6"/>
      <c r="FE759" s="6"/>
      <c r="FF759" s="390"/>
    </row>
    <row r="760" spans="1:208" x14ac:dyDescent="0.25">
      <c r="A760" s="198" t="s">
        <v>3227</v>
      </c>
      <c r="B760" s="212" t="s">
        <v>2548</v>
      </c>
      <c r="C760" s="231">
        <v>10</v>
      </c>
      <c r="D760" s="123">
        <v>8</v>
      </c>
      <c r="E760" s="123">
        <v>6</v>
      </c>
      <c r="F760" s="123">
        <v>7</v>
      </c>
      <c r="G760" s="123">
        <v>3</v>
      </c>
      <c r="H760" s="123">
        <v>7</v>
      </c>
      <c r="I760" s="123">
        <v>6</v>
      </c>
      <c r="J760" s="123">
        <v>7</v>
      </c>
      <c r="K760" s="123">
        <v>5</v>
      </c>
      <c r="L760" s="123">
        <v>6</v>
      </c>
      <c r="M760" s="123">
        <v>4</v>
      </c>
      <c r="N760" s="123">
        <v>11</v>
      </c>
      <c r="O760" s="123">
        <v>10</v>
      </c>
      <c r="P760" s="123">
        <v>11</v>
      </c>
      <c r="Q760" s="123">
        <v>7</v>
      </c>
      <c r="R760" s="123">
        <v>12</v>
      </c>
      <c r="S760" s="123">
        <v>13</v>
      </c>
      <c r="T760" s="123">
        <v>15</v>
      </c>
      <c r="U760" s="123">
        <v>8</v>
      </c>
      <c r="V760" s="218">
        <v>7</v>
      </c>
      <c r="X760" s="198" t="s">
        <v>3228</v>
      </c>
      <c r="Y760" s="119" t="s">
        <v>2548</v>
      </c>
      <c r="Z760" s="196">
        <v>10</v>
      </c>
      <c r="AA760" s="196">
        <v>7</v>
      </c>
      <c r="AB760" s="196">
        <v>7</v>
      </c>
      <c r="AC760" s="196">
        <v>7</v>
      </c>
      <c r="AD760" s="196">
        <v>7</v>
      </c>
      <c r="AE760" s="196">
        <v>11</v>
      </c>
      <c r="AF760" s="196">
        <v>11</v>
      </c>
      <c r="AG760" s="196">
        <v>12</v>
      </c>
      <c r="AH760" s="196">
        <v>15</v>
      </c>
      <c r="AI760" s="196">
        <v>15</v>
      </c>
    </row>
    <row r="761" spans="1:208" x14ac:dyDescent="0.25">
      <c r="A761" s="198" t="s">
        <v>3230</v>
      </c>
      <c r="B761" s="225" t="s">
        <v>2549</v>
      </c>
      <c r="C761" s="232" t="s">
        <v>2618</v>
      </c>
      <c r="D761" s="210" t="s">
        <v>2618</v>
      </c>
      <c r="E761" s="210" t="s">
        <v>2618</v>
      </c>
      <c r="F761" s="210" t="s">
        <v>2618</v>
      </c>
      <c r="G761" s="210" t="s">
        <v>2618</v>
      </c>
      <c r="H761" s="210" t="s">
        <v>2618</v>
      </c>
      <c r="I761" s="210" t="s">
        <v>2618</v>
      </c>
      <c r="J761" s="210" t="s">
        <v>2618</v>
      </c>
      <c r="K761" s="210" t="s">
        <v>2618</v>
      </c>
      <c r="L761" s="210" t="s">
        <v>2618</v>
      </c>
      <c r="M761" s="210" t="s">
        <v>2618</v>
      </c>
      <c r="N761" s="210" t="s">
        <v>2618</v>
      </c>
      <c r="O761" s="210" t="s">
        <v>2618</v>
      </c>
      <c r="P761" s="210" t="s">
        <v>2618</v>
      </c>
      <c r="Q761" s="210" t="s">
        <v>2618</v>
      </c>
      <c r="R761" s="210" t="s">
        <v>2618</v>
      </c>
      <c r="S761" s="210" t="s">
        <v>2618</v>
      </c>
      <c r="T761" s="210">
        <v>15</v>
      </c>
      <c r="U761" s="210" t="s">
        <v>2618</v>
      </c>
      <c r="V761" s="211" t="s">
        <v>2618</v>
      </c>
      <c r="X761" s="198" t="s">
        <v>3224</v>
      </c>
      <c r="Y761" s="98" t="s">
        <v>772</v>
      </c>
      <c r="Z761" s="121">
        <v>0</v>
      </c>
      <c r="AA761" s="121">
        <v>0</v>
      </c>
      <c r="AB761" s="121">
        <v>0</v>
      </c>
      <c r="AC761" s="121">
        <v>0</v>
      </c>
      <c r="AD761" s="121">
        <v>0</v>
      </c>
      <c r="AE761" s="121">
        <v>0</v>
      </c>
      <c r="AF761" s="121">
        <v>0</v>
      </c>
      <c r="AG761" s="121">
        <v>0</v>
      </c>
      <c r="AH761" s="121">
        <v>0</v>
      </c>
      <c r="AI761" s="121">
        <v>0</v>
      </c>
    </row>
    <row r="762" spans="1:208" ht="15" x14ac:dyDescent="0.25">
      <c r="A762" s="198" t="s">
        <v>3232</v>
      </c>
      <c r="B762" s="226" t="s">
        <v>769</v>
      </c>
      <c r="C762" s="233" t="s">
        <v>2618</v>
      </c>
      <c r="D762" s="202" t="s">
        <v>2618</v>
      </c>
      <c r="E762" s="202" t="s">
        <v>2618</v>
      </c>
      <c r="F762" s="202" t="s">
        <v>2618</v>
      </c>
      <c r="G762" s="202" t="s">
        <v>2618</v>
      </c>
      <c r="H762" s="202" t="s">
        <v>2618</v>
      </c>
      <c r="I762" s="202" t="s">
        <v>2618</v>
      </c>
      <c r="J762" s="202" t="s">
        <v>2618</v>
      </c>
      <c r="K762" s="202" t="s">
        <v>2618</v>
      </c>
      <c r="L762" s="202" t="s">
        <v>2618</v>
      </c>
      <c r="M762" s="202" t="s">
        <v>2618</v>
      </c>
      <c r="N762" s="202" t="s">
        <v>2618</v>
      </c>
      <c r="O762" s="202" t="s">
        <v>2618</v>
      </c>
      <c r="P762" s="202" t="s">
        <v>2618</v>
      </c>
      <c r="Q762" s="202" t="s">
        <v>2618</v>
      </c>
      <c r="R762" s="202" t="s">
        <v>2618</v>
      </c>
      <c r="S762" s="202" t="s">
        <v>2618</v>
      </c>
      <c r="T762" s="202" t="s">
        <v>2618</v>
      </c>
      <c r="U762" s="202" t="s">
        <v>2618</v>
      </c>
      <c r="V762" s="203" t="s">
        <v>2618</v>
      </c>
      <c r="X762" s="198" t="s">
        <v>3226</v>
      </c>
      <c r="Y762" s="107" t="s">
        <v>769</v>
      </c>
      <c r="Z762" s="195" t="s">
        <v>2618</v>
      </c>
      <c r="AA762" s="195" t="s">
        <v>2618</v>
      </c>
      <c r="AB762" s="195" t="s">
        <v>2618</v>
      </c>
      <c r="AC762" s="195" t="s">
        <v>2618</v>
      </c>
      <c r="AD762" s="195" t="s">
        <v>2618</v>
      </c>
      <c r="AE762" s="195" t="s">
        <v>2618</v>
      </c>
      <c r="AF762" s="195" t="s">
        <v>2618</v>
      </c>
      <c r="AG762" s="195" t="s">
        <v>2618</v>
      </c>
      <c r="AH762" s="195" t="s">
        <v>2618</v>
      </c>
      <c r="AI762" s="195" t="s">
        <v>2618</v>
      </c>
    </row>
    <row r="763" spans="1:208" x14ac:dyDescent="0.25">
      <c r="A763" s="198" t="s">
        <v>3233</v>
      </c>
      <c r="B763" s="226" t="s">
        <v>2551</v>
      </c>
      <c r="C763" s="234">
        <v>0</v>
      </c>
      <c r="D763" s="204">
        <v>0</v>
      </c>
      <c r="E763" s="204">
        <v>0</v>
      </c>
      <c r="F763" s="204">
        <v>0</v>
      </c>
      <c r="G763" s="204">
        <v>0</v>
      </c>
      <c r="H763" s="204">
        <v>0</v>
      </c>
      <c r="I763" s="204">
        <v>0</v>
      </c>
      <c r="J763" s="204">
        <v>0</v>
      </c>
      <c r="K763" s="204">
        <v>0</v>
      </c>
      <c r="L763" s="204">
        <v>0</v>
      </c>
      <c r="M763" s="204">
        <v>0</v>
      </c>
      <c r="N763" s="204">
        <v>0</v>
      </c>
      <c r="O763" s="204">
        <v>0</v>
      </c>
      <c r="P763" s="204">
        <v>0</v>
      </c>
      <c r="Q763" s="204">
        <v>0</v>
      </c>
      <c r="R763" s="204">
        <v>0</v>
      </c>
      <c r="S763" s="204">
        <v>0</v>
      </c>
      <c r="T763" s="204">
        <v>0</v>
      </c>
      <c r="U763" s="204">
        <v>0</v>
      </c>
      <c r="V763" s="205">
        <v>0</v>
      </c>
      <c r="X763" s="198" t="s">
        <v>3229</v>
      </c>
      <c r="Y763" s="91" t="s">
        <v>2551</v>
      </c>
      <c r="Z763" s="109">
        <v>0</v>
      </c>
      <c r="AA763" s="109">
        <v>0</v>
      </c>
      <c r="AB763" s="109">
        <v>0</v>
      </c>
      <c r="AC763" s="109">
        <v>0</v>
      </c>
      <c r="AD763" s="109">
        <v>0</v>
      </c>
      <c r="AE763" s="109">
        <v>0</v>
      </c>
      <c r="AF763" s="109">
        <v>0</v>
      </c>
      <c r="AG763" s="109">
        <v>0</v>
      </c>
      <c r="AH763" s="109">
        <v>0</v>
      </c>
      <c r="AI763" s="109">
        <v>0</v>
      </c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</row>
    <row r="764" spans="1:208" x14ac:dyDescent="0.25">
      <c r="A764" s="198" t="s">
        <v>3234</v>
      </c>
      <c r="B764" s="227" t="s">
        <v>884</v>
      </c>
      <c r="C764" s="235">
        <v>1009.45</v>
      </c>
      <c r="D764" s="206">
        <v>1011.8</v>
      </c>
      <c r="E764" s="206">
        <v>1014.8499999999999</v>
      </c>
      <c r="F764" s="206">
        <v>1015.75</v>
      </c>
      <c r="G764" s="206">
        <v>1017.85</v>
      </c>
      <c r="H764" s="206">
        <v>1017.25</v>
      </c>
      <c r="I764" s="206">
        <v>1016.7</v>
      </c>
      <c r="J764" s="206">
        <v>1012.3</v>
      </c>
      <c r="K764" s="206">
        <v>1011</v>
      </c>
      <c r="L764" s="206">
        <v>1008.95</v>
      </c>
      <c r="M764" s="206">
        <v>1011.25</v>
      </c>
      <c r="N764" s="206">
        <v>1012.8499999999999</v>
      </c>
      <c r="O764" s="206">
        <v>1014.5</v>
      </c>
      <c r="P764" s="206">
        <v>1012.55</v>
      </c>
      <c r="Q764" s="206">
        <v>1013.3</v>
      </c>
      <c r="R764" s="206">
        <v>1011.5999999999999</v>
      </c>
      <c r="S764" s="206">
        <v>1013.55</v>
      </c>
      <c r="T764" s="206">
        <v>1011.55</v>
      </c>
      <c r="U764" s="206">
        <v>1012.25</v>
      </c>
      <c r="V764" s="207">
        <v>1008.65</v>
      </c>
      <c r="X764" s="198" t="s">
        <v>3231</v>
      </c>
      <c r="Y764" s="238" t="s">
        <v>705</v>
      </c>
      <c r="Z764" s="127">
        <v>0</v>
      </c>
      <c r="AA764" s="127">
        <v>0</v>
      </c>
      <c r="AB764" s="127">
        <v>0</v>
      </c>
      <c r="AC764" s="127">
        <v>0</v>
      </c>
      <c r="AD764" s="127">
        <v>0</v>
      </c>
      <c r="AE764" s="127">
        <v>0</v>
      </c>
      <c r="AF764" s="127">
        <v>0</v>
      </c>
      <c r="AG764" s="127">
        <v>0</v>
      </c>
      <c r="AH764" s="127">
        <v>0</v>
      </c>
      <c r="AI764" s="127">
        <v>0</v>
      </c>
    </row>
    <row r="765" spans="1:208" x14ac:dyDescent="0.25">
      <c r="A765" s="198" t="s">
        <v>3235</v>
      </c>
      <c r="B765" s="228" t="s">
        <v>770</v>
      </c>
      <c r="C765" s="236" t="s">
        <v>2757</v>
      </c>
      <c r="D765" s="208" t="s">
        <v>2766</v>
      </c>
      <c r="E765" s="208" t="s">
        <v>2762</v>
      </c>
      <c r="F765" s="208" t="s">
        <v>2767</v>
      </c>
      <c r="G765" s="208" t="s">
        <v>2654</v>
      </c>
      <c r="H765" s="208" t="s">
        <v>2656</v>
      </c>
      <c r="I765" s="208" t="s">
        <v>2656</v>
      </c>
      <c r="J765" s="208" t="s">
        <v>2657</v>
      </c>
      <c r="K765" s="208" t="s">
        <v>2655</v>
      </c>
      <c r="L765" s="208" t="s">
        <v>2732</v>
      </c>
      <c r="M765" s="208" t="s">
        <v>2683</v>
      </c>
      <c r="N765" s="208" t="s">
        <v>2657</v>
      </c>
      <c r="O765" s="208" t="s">
        <v>2685</v>
      </c>
      <c r="P765" s="208" t="s">
        <v>2684</v>
      </c>
      <c r="Q765" s="208" t="s">
        <v>2656</v>
      </c>
      <c r="R765" s="208" t="s">
        <v>2684</v>
      </c>
      <c r="S765" s="208" t="s">
        <v>1419</v>
      </c>
      <c r="T765" s="208" t="s">
        <v>1421</v>
      </c>
      <c r="U765" s="208" t="s">
        <v>2650</v>
      </c>
      <c r="V765" s="209" t="s">
        <v>2650</v>
      </c>
      <c r="X765" s="369" t="s">
        <v>1018</v>
      </c>
      <c r="Y765" s="370" t="s">
        <v>772</v>
      </c>
      <c r="Z765" s="371">
        <v>0</v>
      </c>
      <c r="AA765" s="372">
        <v>0</v>
      </c>
      <c r="AB765" s="372">
        <v>0</v>
      </c>
      <c r="AC765" s="372">
        <v>0</v>
      </c>
      <c r="AD765" s="372">
        <v>0</v>
      </c>
      <c r="AE765" s="372">
        <v>0</v>
      </c>
      <c r="AF765" s="372">
        <v>0</v>
      </c>
      <c r="AG765" s="372">
        <v>0</v>
      </c>
      <c r="AH765" s="372">
        <v>0</v>
      </c>
      <c r="AI765" s="373">
        <v>0</v>
      </c>
    </row>
    <row r="766" spans="1:208" x14ac:dyDescent="0.25">
      <c r="A766" s="198" t="s">
        <v>3236</v>
      </c>
      <c r="B766" s="229" t="s">
        <v>705</v>
      </c>
      <c r="C766" s="237">
        <v>0</v>
      </c>
      <c r="D766" s="213">
        <v>0</v>
      </c>
      <c r="E766" s="213">
        <v>0</v>
      </c>
      <c r="F766" s="213">
        <v>0</v>
      </c>
      <c r="G766" s="213">
        <v>0</v>
      </c>
      <c r="H766" s="213">
        <v>0</v>
      </c>
      <c r="I766" s="213">
        <v>0</v>
      </c>
      <c r="J766" s="213">
        <v>0</v>
      </c>
      <c r="K766" s="213">
        <v>0</v>
      </c>
      <c r="L766" s="213">
        <v>0</v>
      </c>
      <c r="M766" s="213">
        <v>0</v>
      </c>
      <c r="N766" s="213">
        <v>0</v>
      </c>
      <c r="O766" s="213">
        <v>0</v>
      </c>
      <c r="P766" s="213">
        <v>0</v>
      </c>
      <c r="Q766" s="213">
        <v>0</v>
      </c>
      <c r="R766" s="213">
        <v>0</v>
      </c>
      <c r="S766" s="213">
        <v>0</v>
      </c>
      <c r="T766" s="213">
        <v>0</v>
      </c>
      <c r="U766" s="213">
        <v>0</v>
      </c>
      <c r="V766" s="214">
        <v>0</v>
      </c>
      <c r="X766" s="369" t="s">
        <v>2232</v>
      </c>
      <c r="Y766" s="374" t="s">
        <v>1173</v>
      </c>
      <c r="Z766" s="375">
        <v>0</v>
      </c>
      <c r="AA766" s="376">
        <v>0</v>
      </c>
      <c r="AB766" s="376">
        <v>0</v>
      </c>
      <c r="AC766" s="376">
        <v>0</v>
      </c>
      <c r="AD766" s="376">
        <v>0</v>
      </c>
      <c r="AE766" s="376">
        <v>0</v>
      </c>
      <c r="AF766" s="376">
        <v>0</v>
      </c>
      <c r="AG766" s="376">
        <v>0</v>
      </c>
      <c r="AH766" s="376">
        <v>0</v>
      </c>
      <c r="AI766" s="377">
        <v>0</v>
      </c>
    </row>
    <row r="767" spans="1:208" x14ac:dyDescent="0.25">
      <c r="A767" s="198" t="s">
        <v>1018</v>
      </c>
      <c r="B767" s="229" t="s">
        <v>772</v>
      </c>
      <c r="C767" s="237">
        <v>0</v>
      </c>
      <c r="D767" s="213">
        <v>0</v>
      </c>
      <c r="E767" s="213">
        <v>0</v>
      </c>
      <c r="F767" s="213">
        <v>0</v>
      </c>
      <c r="G767" s="213">
        <v>0</v>
      </c>
      <c r="H767" s="213">
        <v>0</v>
      </c>
      <c r="I767" s="213">
        <v>0</v>
      </c>
      <c r="J767" s="213">
        <v>0</v>
      </c>
      <c r="K767" s="213">
        <v>0</v>
      </c>
      <c r="L767" s="213">
        <v>0</v>
      </c>
      <c r="M767" s="213">
        <v>0</v>
      </c>
      <c r="N767" s="213">
        <v>0</v>
      </c>
      <c r="O767" s="213">
        <v>0</v>
      </c>
      <c r="P767" s="213">
        <v>0</v>
      </c>
      <c r="Q767" s="213">
        <v>0</v>
      </c>
      <c r="R767" s="213">
        <v>0</v>
      </c>
      <c r="S767" s="213">
        <v>0</v>
      </c>
      <c r="T767" s="213">
        <v>0</v>
      </c>
      <c r="U767" s="213">
        <v>0</v>
      </c>
      <c r="V767" s="214">
        <v>0</v>
      </c>
      <c r="X767" s="369" t="s">
        <v>2233</v>
      </c>
      <c r="Y767" s="374" t="s">
        <v>1175</v>
      </c>
      <c r="Z767" s="375">
        <v>0</v>
      </c>
      <c r="AA767" s="376">
        <v>0</v>
      </c>
      <c r="AB767" s="376">
        <v>0</v>
      </c>
      <c r="AC767" s="376">
        <v>0</v>
      </c>
      <c r="AD767" s="376">
        <v>0</v>
      </c>
      <c r="AE767" s="376">
        <v>0</v>
      </c>
      <c r="AF767" s="376">
        <v>0</v>
      </c>
      <c r="AG767" s="376">
        <v>0</v>
      </c>
      <c r="AH767" s="376">
        <v>0</v>
      </c>
      <c r="AI767" s="377">
        <v>0</v>
      </c>
    </row>
    <row r="768" spans="1:208" x14ac:dyDescent="0.25">
      <c r="A768" s="198" t="s">
        <v>2232</v>
      </c>
      <c r="B768" s="229" t="s">
        <v>1173</v>
      </c>
      <c r="C768" s="237">
        <v>0</v>
      </c>
      <c r="D768" s="213">
        <v>0</v>
      </c>
      <c r="E768" s="213">
        <v>0</v>
      </c>
      <c r="F768" s="213">
        <v>0</v>
      </c>
      <c r="G768" s="213">
        <v>0</v>
      </c>
      <c r="H768" s="213">
        <v>0</v>
      </c>
      <c r="I768" s="213">
        <v>0</v>
      </c>
      <c r="J768" s="213">
        <v>0</v>
      </c>
      <c r="K768" s="213">
        <v>0</v>
      </c>
      <c r="L768" s="213">
        <v>0</v>
      </c>
      <c r="M768" s="213">
        <v>0</v>
      </c>
      <c r="N768" s="213">
        <v>0</v>
      </c>
      <c r="O768" s="213">
        <v>0</v>
      </c>
      <c r="P768" s="213">
        <v>0</v>
      </c>
      <c r="Q768" s="213">
        <v>0</v>
      </c>
      <c r="R768" s="213">
        <v>0</v>
      </c>
      <c r="S768" s="213">
        <v>0</v>
      </c>
      <c r="T768" s="213">
        <v>0</v>
      </c>
      <c r="U768" s="213">
        <v>0</v>
      </c>
      <c r="V768" s="214">
        <v>0</v>
      </c>
      <c r="X768" s="369" t="s">
        <v>2234</v>
      </c>
      <c r="Y768" s="379" t="s">
        <v>1177</v>
      </c>
      <c r="Z768" s="380">
        <v>0</v>
      </c>
      <c r="AA768" s="381">
        <v>0</v>
      </c>
      <c r="AB768" s="381">
        <v>0</v>
      </c>
      <c r="AC768" s="381">
        <v>0</v>
      </c>
      <c r="AD768" s="381">
        <v>0</v>
      </c>
      <c r="AE768" s="381">
        <v>0</v>
      </c>
      <c r="AF768" s="381">
        <v>0</v>
      </c>
      <c r="AG768" s="381">
        <v>0</v>
      </c>
      <c r="AH768" s="381">
        <v>0</v>
      </c>
      <c r="AI768" s="382">
        <v>0</v>
      </c>
    </row>
    <row r="769" spans="1:208" x14ac:dyDescent="0.25">
      <c r="A769" s="198" t="s">
        <v>2233</v>
      </c>
      <c r="B769" s="378" t="s">
        <v>1175</v>
      </c>
      <c r="C769" s="235">
        <v>0</v>
      </c>
      <c r="D769" s="206">
        <v>0</v>
      </c>
      <c r="E769" s="206">
        <v>0</v>
      </c>
      <c r="F769" s="206">
        <v>0</v>
      </c>
      <c r="G769" s="206">
        <v>0</v>
      </c>
      <c r="H769" s="206">
        <v>0</v>
      </c>
      <c r="I769" s="206">
        <v>0</v>
      </c>
      <c r="J769" s="206">
        <v>0</v>
      </c>
      <c r="K769" s="206">
        <v>0</v>
      </c>
      <c r="L769" s="206">
        <v>0</v>
      </c>
      <c r="M769" s="206">
        <v>0</v>
      </c>
      <c r="N769" s="206">
        <v>0</v>
      </c>
      <c r="O769" s="206">
        <v>0</v>
      </c>
      <c r="P769" s="206">
        <v>0</v>
      </c>
      <c r="Q769" s="206">
        <v>0</v>
      </c>
      <c r="R769" s="206">
        <v>0</v>
      </c>
      <c r="S769" s="206">
        <v>0</v>
      </c>
      <c r="T769" s="206">
        <v>0</v>
      </c>
      <c r="U769" s="206">
        <v>0</v>
      </c>
      <c r="V769" s="207">
        <v>0</v>
      </c>
    </row>
    <row r="770" spans="1:208" x14ac:dyDescent="0.25">
      <c r="A770" s="198" t="s">
        <v>2234</v>
      </c>
      <c r="B770" s="383" t="s">
        <v>1177</v>
      </c>
      <c r="C770" s="237">
        <v>0</v>
      </c>
      <c r="D770" s="213">
        <v>0</v>
      </c>
      <c r="E770" s="213">
        <v>0</v>
      </c>
      <c r="F770" s="213">
        <v>0</v>
      </c>
      <c r="G770" s="213">
        <v>0</v>
      </c>
      <c r="H770" s="213">
        <v>0</v>
      </c>
      <c r="I770" s="213">
        <v>0</v>
      </c>
      <c r="J770" s="213">
        <v>0</v>
      </c>
      <c r="K770" s="213">
        <v>0</v>
      </c>
      <c r="L770" s="213">
        <v>0</v>
      </c>
      <c r="M770" s="213">
        <v>0</v>
      </c>
      <c r="N770" s="213">
        <v>0</v>
      </c>
      <c r="O770" s="213">
        <v>0</v>
      </c>
      <c r="P770" s="213">
        <v>0</v>
      </c>
      <c r="Q770" s="213">
        <v>0</v>
      </c>
      <c r="R770" s="213">
        <v>0</v>
      </c>
      <c r="S770" s="213">
        <v>0</v>
      </c>
      <c r="T770" s="213">
        <v>0</v>
      </c>
      <c r="U770" s="213">
        <v>0</v>
      </c>
      <c r="V770" s="214">
        <v>0</v>
      </c>
      <c r="AM770" s="554"/>
      <c r="AN770" s="552"/>
      <c r="AO770" s="552"/>
      <c r="AP770" s="552"/>
      <c r="AQ770" s="552"/>
      <c r="AR770" s="552"/>
      <c r="AS770" s="552"/>
      <c r="AT770" s="552"/>
      <c r="AU770" s="552"/>
      <c r="AV770" s="552"/>
      <c r="AW770" s="552"/>
      <c r="AX770" s="552"/>
      <c r="AY770" s="552"/>
      <c r="AZ770" s="552"/>
      <c r="BA770" s="552"/>
      <c r="BB770" s="552"/>
      <c r="BC770" s="552"/>
      <c r="BD770" s="552"/>
      <c r="BE770" s="552"/>
      <c r="BF770" s="552"/>
      <c r="BG770" s="552"/>
      <c r="BH770" s="552"/>
      <c r="BI770" s="552"/>
      <c r="BJ770" s="552"/>
      <c r="BK770" s="552"/>
      <c r="BL770" s="552"/>
      <c r="BM770" s="552"/>
      <c r="BN770" s="552"/>
      <c r="BO770" s="552"/>
      <c r="BP770" s="552"/>
      <c r="BQ770" s="552"/>
      <c r="BR770" s="552"/>
      <c r="BS770" s="552"/>
      <c r="BT770" s="552"/>
      <c r="BU770" s="552"/>
      <c r="BV770" s="552"/>
      <c r="BW770" s="552"/>
      <c r="BX770" s="552"/>
      <c r="BY770" s="552"/>
      <c r="BZ770" s="552"/>
      <c r="CA770" s="552"/>
      <c r="CB770" s="552"/>
      <c r="CC770" s="552"/>
      <c r="CD770" s="552"/>
      <c r="CE770" s="552"/>
      <c r="CF770" s="552"/>
      <c r="CG770" s="552"/>
      <c r="CH770" s="552"/>
      <c r="CI770" s="552"/>
      <c r="CJ770" s="552"/>
      <c r="CK770" s="552"/>
      <c r="CL770" s="552"/>
      <c r="CM770" s="552"/>
      <c r="CN770" s="552"/>
      <c r="CO770" s="552"/>
      <c r="CP770" s="552"/>
      <c r="CQ770" s="552"/>
      <c r="CR770" s="552"/>
      <c r="CS770" s="552"/>
      <c r="CT770" s="552"/>
      <c r="CU770" s="552"/>
      <c r="CV770" s="552"/>
      <c r="CW770" s="552"/>
      <c r="CX770" s="552"/>
      <c r="CY770" s="552"/>
      <c r="CZ770" s="552"/>
      <c r="DA770" s="552"/>
      <c r="DB770" s="552"/>
      <c r="DC770" s="552"/>
      <c r="DD770" s="552"/>
      <c r="DE770" s="552"/>
      <c r="DF770" s="552"/>
      <c r="DG770" s="552"/>
      <c r="DH770" s="552"/>
      <c r="DI770" s="552"/>
      <c r="DJ770" s="552"/>
      <c r="DK770" s="552"/>
      <c r="DL770" s="552"/>
      <c r="DM770" s="552"/>
      <c r="DN770" s="552"/>
      <c r="DO770" s="552"/>
      <c r="DP770" s="552"/>
      <c r="DQ770" s="552"/>
      <c r="DR770" s="552"/>
      <c r="DS770" s="552"/>
      <c r="DT770" s="552"/>
      <c r="DU770" s="552"/>
      <c r="DV770" s="552"/>
      <c r="DW770" s="552"/>
      <c r="DX770" s="552"/>
      <c r="DY770" s="552"/>
      <c r="DZ770" s="552"/>
      <c r="EA770" s="552"/>
      <c r="EB770" s="552"/>
      <c r="EC770" s="552"/>
      <c r="ED770" s="552"/>
      <c r="EE770" s="552"/>
      <c r="EF770" s="552"/>
      <c r="EG770" s="552"/>
      <c r="EH770" s="552"/>
      <c r="EI770" s="552"/>
      <c r="EJ770" s="552"/>
      <c r="EK770" s="552"/>
      <c r="EL770" s="552"/>
      <c r="EM770" s="552"/>
      <c r="EN770" s="552"/>
      <c r="EO770" s="552"/>
      <c r="EP770" s="552"/>
      <c r="EQ770" s="552"/>
      <c r="ER770" s="552"/>
      <c r="ES770" s="552"/>
      <c r="ET770" s="552"/>
      <c r="EU770" s="552"/>
      <c r="EV770" s="552"/>
      <c r="EW770" s="552"/>
      <c r="EX770" s="552"/>
      <c r="EY770" s="552"/>
      <c r="EZ770" s="552"/>
      <c r="FA770" s="552"/>
      <c r="FB770" s="552"/>
      <c r="FC770" s="552"/>
      <c r="FD770" s="552"/>
      <c r="FE770" s="552"/>
    </row>
    <row r="771" spans="1:208" x14ac:dyDescent="0.25">
      <c r="A771" t="s">
        <v>3486</v>
      </c>
      <c r="B771" t="s">
        <v>3407</v>
      </c>
      <c r="C771">
        <v>0</v>
      </c>
      <c r="D771">
        <v>0</v>
      </c>
      <c r="E771">
        <v>0</v>
      </c>
      <c r="F771">
        <v>0</v>
      </c>
      <c r="G771">
        <v>4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6</v>
      </c>
      <c r="U771">
        <v>2</v>
      </c>
      <c r="V771">
        <v>0</v>
      </c>
      <c r="AM771" s="555"/>
      <c r="AN771" s="553"/>
      <c r="AO771" s="553"/>
      <c r="AP771" s="553"/>
      <c r="AQ771" s="553"/>
      <c r="AR771" s="553"/>
      <c r="AS771" s="553"/>
      <c r="AT771" s="553"/>
      <c r="AU771" s="553"/>
      <c r="AV771" s="553"/>
      <c r="AW771" s="553"/>
      <c r="AX771" s="553"/>
      <c r="AY771" s="553"/>
      <c r="AZ771" s="553"/>
      <c r="BA771" s="553"/>
      <c r="BB771" s="553"/>
      <c r="BC771" s="553"/>
      <c r="BD771" s="553"/>
      <c r="BE771" s="553"/>
      <c r="BF771" s="553"/>
      <c r="BG771" s="553"/>
      <c r="BH771" s="553"/>
      <c r="BI771" s="553"/>
      <c r="BJ771" s="553"/>
      <c r="BK771" s="553"/>
      <c r="BL771" s="553"/>
      <c r="BM771" s="553"/>
      <c r="BN771" s="553"/>
      <c r="BO771" s="553"/>
      <c r="BP771" s="553"/>
      <c r="BQ771" s="553"/>
      <c r="BR771" s="553"/>
      <c r="BS771" s="553"/>
      <c r="BT771" s="553"/>
      <c r="BU771" s="553"/>
      <c r="BV771" s="553"/>
      <c r="BW771" s="553"/>
      <c r="BX771" s="553"/>
      <c r="BY771" s="553"/>
      <c r="BZ771" s="553"/>
      <c r="CA771" s="553"/>
      <c r="CB771" s="553"/>
      <c r="CC771" s="553"/>
      <c r="CD771" s="553"/>
      <c r="CE771" s="553"/>
      <c r="CF771" s="553"/>
      <c r="CG771" s="553"/>
      <c r="CH771" s="553"/>
      <c r="CI771" s="553"/>
      <c r="CJ771" s="553"/>
      <c r="CK771" s="553"/>
      <c r="CL771" s="553"/>
      <c r="CM771" s="553"/>
      <c r="CN771" s="553"/>
      <c r="CO771" s="553"/>
      <c r="CP771" s="553"/>
      <c r="CQ771" s="553"/>
      <c r="CR771" s="553"/>
      <c r="CS771" s="553"/>
      <c r="CT771" s="553"/>
      <c r="CU771" s="553"/>
      <c r="CV771" s="553"/>
      <c r="CW771" s="553"/>
      <c r="CX771" s="553"/>
      <c r="CY771" s="553"/>
      <c r="CZ771" s="553"/>
      <c r="DA771" s="553"/>
      <c r="DB771" s="553"/>
      <c r="DC771" s="553"/>
      <c r="DD771" s="553"/>
      <c r="DE771" s="553"/>
      <c r="DF771" s="553"/>
      <c r="DG771" s="553"/>
      <c r="DH771" s="553"/>
      <c r="DI771" s="553"/>
      <c r="DJ771" s="553"/>
      <c r="DK771" s="553"/>
      <c r="DL771" s="553"/>
      <c r="DM771" s="553"/>
      <c r="DN771" s="553"/>
      <c r="DO771" s="553"/>
      <c r="DP771" s="553"/>
      <c r="DQ771" s="553"/>
      <c r="DR771" s="553"/>
      <c r="DS771" s="553"/>
      <c r="DT771" s="553"/>
      <c r="DU771" s="553"/>
      <c r="DV771" s="553"/>
      <c r="DW771" s="553"/>
      <c r="DX771" s="553"/>
      <c r="DY771" s="553"/>
      <c r="DZ771" s="553"/>
      <c r="EA771" s="553"/>
      <c r="EB771" s="553"/>
      <c r="EC771" s="553"/>
      <c r="ED771" s="553"/>
      <c r="EE771" s="553"/>
      <c r="EF771" s="553"/>
      <c r="EG771" s="553"/>
      <c r="EH771" s="553"/>
      <c r="EI771" s="553"/>
      <c r="EJ771" s="553"/>
      <c r="EK771" s="553"/>
      <c r="EL771" s="553"/>
      <c r="EM771" s="553"/>
      <c r="EN771" s="553"/>
      <c r="EO771" s="553"/>
      <c r="EP771" s="553"/>
      <c r="EQ771" s="553"/>
      <c r="ER771" s="553"/>
      <c r="ES771" s="553"/>
      <c r="ET771" s="553"/>
      <c r="EU771" s="553"/>
      <c r="EV771" s="553"/>
      <c r="EW771" s="553"/>
      <c r="EX771" s="553"/>
      <c r="EY771" s="553"/>
      <c r="EZ771" s="553"/>
      <c r="FA771" s="553"/>
      <c r="FB771" s="553"/>
      <c r="FC771" s="553"/>
      <c r="FD771" s="553"/>
      <c r="FE771" s="553"/>
    </row>
    <row r="772" spans="1:208" x14ac:dyDescent="0.25">
      <c r="A772" t="s">
        <v>3487</v>
      </c>
      <c r="B772" t="s">
        <v>3409</v>
      </c>
      <c r="C772">
        <v>0</v>
      </c>
      <c r="D772">
        <v>0</v>
      </c>
      <c r="E772">
        <v>0</v>
      </c>
      <c r="F772">
        <v>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6</v>
      </c>
      <c r="U772">
        <v>0</v>
      </c>
      <c r="V772">
        <v>0</v>
      </c>
    </row>
    <row r="773" spans="1:208" x14ac:dyDescent="0.25">
      <c r="A773" t="s">
        <v>3488</v>
      </c>
      <c r="B773" t="s">
        <v>3411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83" spans="1:208" s="390" customFormat="1" x14ac:dyDescent="0.25">
      <c r="A783" s="262"/>
      <c r="B783" s="262"/>
      <c r="C783" s="262"/>
      <c r="D783" s="262"/>
      <c r="E783" s="262"/>
      <c r="F783" s="262"/>
      <c r="G783" s="262"/>
      <c r="H783" s="262"/>
      <c r="I783" s="262"/>
      <c r="J783" s="262"/>
      <c r="K783" s="262"/>
      <c r="L783" s="262"/>
      <c r="M783" s="262"/>
      <c r="N783" s="262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  <c r="AC783" s="262"/>
      <c r="AD783" s="262"/>
      <c r="AE783" s="262"/>
      <c r="AF783" s="262"/>
      <c r="AG783" s="262"/>
      <c r="AH783" s="262"/>
      <c r="AI783" s="262"/>
      <c r="AJ783" s="262"/>
      <c r="AK783" s="262"/>
      <c r="AL783" s="389"/>
      <c r="AM783" s="6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  <c r="EN783"/>
      <c r="EO783"/>
      <c r="EP783"/>
      <c r="EQ783"/>
      <c r="ER783"/>
      <c r="ES783"/>
      <c r="ET783"/>
      <c r="EU783"/>
      <c r="EV783"/>
      <c r="EW783"/>
      <c r="EX783"/>
      <c r="EY783"/>
      <c r="EZ783"/>
      <c r="FA783"/>
      <c r="FB783"/>
      <c r="FC783"/>
      <c r="FD783"/>
      <c r="FE783"/>
      <c r="FF783" s="35"/>
      <c r="FJ783" s="1274"/>
      <c r="FK783" s="1274"/>
      <c r="FL783" s="1274"/>
      <c r="FN783" s="35"/>
      <c r="FO783" s="35"/>
      <c r="FP783" s="35"/>
      <c r="FQ783" s="35"/>
      <c r="FR783" s="35"/>
      <c r="FS783" s="35"/>
      <c r="FV783" s="35"/>
      <c r="FW783" s="35"/>
      <c r="FZ783" s="1279"/>
      <c r="GA783" s="1279"/>
      <c r="GB783" s="35"/>
      <c r="GC783" s="35"/>
      <c r="GD783" s="35"/>
      <c r="GE783" s="35"/>
      <c r="GF783" s="35"/>
      <c r="GG783" s="35"/>
      <c r="GH783" s="35"/>
      <c r="GI783" s="35"/>
      <c r="GJ783" s="35"/>
      <c r="GK783" s="35"/>
      <c r="GL783" s="35"/>
      <c r="GM783" s="35"/>
      <c r="GN783" s="35"/>
      <c r="GO783" s="35"/>
      <c r="GP783" s="35"/>
      <c r="GQ783" s="35"/>
      <c r="GR783" s="35"/>
      <c r="GS783" s="35"/>
      <c r="GT783" s="35"/>
      <c r="GU783" s="35"/>
      <c r="GV783" s="35"/>
      <c r="GW783" s="35"/>
      <c r="GX783" s="35"/>
      <c r="GY783" s="35"/>
      <c r="GZ783" s="35"/>
    </row>
    <row r="784" spans="1:208" x14ac:dyDescent="0.25">
      <c r="A784" s="253" t="s">
        <v>3238</v>
      </c>
      <c r="B784" s="254" t="s">
        <v>2552</v>
      </c>
      <c r="C784" s="255" t="s">
        <v>3773</v>
      </c>
      <c r="D784" s="256" t="s">
        <v>2618</v>
      </c>
      <c r="E784" s="256" t="s">
        <v>3774</v>
      </c>
      <c r="F784" s="256" t="s">
        <v>2618</v>
      </c>
      <c r="G784" s="256" t="s">
        <v>3775</v>
      </c>
      <c r="H784" s="256" t="s">
        <v>2618</v>
      </c>
      <c r="I784" s="256" t="s">
        <v>3782</v>
      </c>
      <c r="J784" s="256" t="s">
        <v>2618</v>
      </c>
      <c r="K784" s="256" t="s">
        <v>3788</v>
      </c>
      <c r="L784" s="256" t="s">
        <v>2618</v>
      </c>
      <c r="M784" s="256" t="s">
        <v>3789</v>
      </c>
      <c r="N784" s="256" t="s">
        <v>2618</v>
      </c>
      <c r="O784" s="256" t="s">
        <v>3790</v>
      </c>
      <c r="P784" s="256" t="s">
        <v>2618</v>
      </c>
      <c r="Q784" s="256" t="s">
        <v>3791</v>
      </c>
      <c r="R784" s="256" t="s">
        <v>2618</v>
      </c>
      <c r="S784" s="256" t="s">
        <v>3792</v>
      </c>
      <c r="T784" s="256" t="s">
        <v>2618</v>
      </c>
      <c r="U784" s="256" t="s">
        <v>3793</v>
      </c>
      <c r="V784" s="257" t="s">
        <v>2618</v>
      </c>
      <c r="X784" s="258"/>
      <c r="Y784" s="188" t="s">
        <v>2550</v>
      </c>
      <c r="Z784" s="259" t="s">
        <v>2619</v>
      </c>
      <c r="AA784" s="260" t="s">
        <v>2620</v>
      </c>
      <c r="AB784" s="260" t="s">
        <v>2621</v>
      </c>
      <c r="AC784" s="260" t="s">
        <v>2622</v>
      </c>
      <c r="AD784" s="260" t="s">
        <v>2623</v>
      </c>
      <c r="AE784" s="260" t="s">
        <v>2624</v>
      </c>
      <c r="AF784" s="260" t="s">
        <v>2625</v>
      </c>
      <c r="AG784" s="260" t="s">
        <v>2619</v>
      </c>
      <c r="AH784" s="260" t="s">
        <v>2620</v>
      </c>
      <c r="AI784" s="261" t="s">
        <v>2621</v>
      </c>
      <c r="FN784" s="390"/>
      <c r="FO784" s="390"/>
      <c r="FP784" s="390"/>
      <c r="FQ784" s="390"/>
      <c r="FR784" s="390"/>
      <c r="FS784" s="390"/>
      <c r="FV784" s="390"/>
      <c r="FW784" s="390"/>
      <c r="FZ784" s="1280"/>
      <c r="GA784" s="1280"/>
      <c r="GB784" s="390"/>
      <c r="GC784" s="390"/>
      <c r="GD784" s="390"/>
      <c r="GE784" s="390"/>
      <c r="GF784" s="390"/>
      <c r="GG784" s="390"/>
      <c r="GH784" s="390"/>
      <c r="GI784" s="390"/>
      <c r="GJ784" s="390"/>
      <c r="GK784" s="390"/>
      <c r="GL784" s="390"/>
      <c r="GM784" s="390"/>
      <c r="GN784" s="390"/>
      <c r="GV784" s="390"/>
      <c r="GW784" s="390"/>
      <c r="GX784" s="390"/>
      <c r="GY784" s="390"/>
      <c r="GZ784" s="390"/>
    </row>
    <row r="785" spans="1:203" x14ac:dyDescent="0.25">
      <c r="A785" s="198" t="s">
        <v>3240</v>
      </c>
      <c r="B785" s="220" t="s">
        <v>761</v>
      </c>
      <c r="C785" s="124" t="s">
        <v>2521</v>
      </c>
      <c r="D785" s="124" t="s">
        <v>2522</v>
      </c>
      <c r="E785" s="124" t="s">
        <v>2521</v>
      </c>
      <c r="F785" s="124" t="s">
        <v>2522</v>
      </c>
      <c r="G785" s="124" t="s">
        <v>2521</v>
      </c>
      <c r="H785" s="124" t="s">
        <v>2522</v>
      </c>
      <c r="I785" s="124" t="s">
        <v>2521</v>
      </c>
      <c r="J785" s="124" t="s">
        <v>2522</v>
      </c>
      <c r="K785" s="124" t="s">
        <v>2521</v>
      </c>
      <c r="L785" s="124" t="s">
        <v>2522</v>
      </c>
      <c r="M785" s="124" t="s">
        <v>2521</v>
      </c>
      <c r="N785" s="124" t="s">
        <v>2522</v>
      </c>
      <c r="O785" s="124" t="s">
        <v>2521</v>
      </c>
      <c r="P785" s="124" t="s">
        <v>2522</v>
      </c>
      <c r="Q785" s="124" t="s">
        <v>2521</v>
      </c>
      <c r="R785" s="124" t="s">
        <v>2522</v>
      </c>
      <c r="S785" s="124" t="s">
        <v>2521</v>
      </c>
      <c r="T785" s="124" t="s">
        <v>2522</v>
      </c>
      <c r="U785" s="124" t="s">
        <v>2521</v>
      </c>
      <c r="V785" s="252" t="s">
        <v>2522</v>
      </c>
      <c r="X785" s="197"/>
      <c r="Y785" s="188" t="s">
        <v>761</v>
      </c>
      <c r="Z785" s="94" t="s">
        <v>3776</v>
      </c>
      <c r="AA785" s="95" t="s">
        <v>3777</v>
      </c>
      <c r="AB785" s="95" t="s">
        <v>3778</v>
      </c>
      <c r="AC785" s="95" t="s">
        <v>3783</v>
      </c>
      <c r="AD785" s="95" t="s">
        <v>3794</v>
      </c>
      <c r="AE785" s="95" t="s">
        <v>3795</v>
      </c>
      <c r="AF785" s="95" t="s">
        <v>3796</v>
      </c>
      <c r="AG785" s="95" t="s">
        <v>3797</v>
      </c>
      <c r="AH785" s="95" t="s">
        <v>3798</v>
      </c>
      <c r="AI785" s="96" t="s">
        <v>3799</v>
      </c>
      <c r="GO785" s="390"/>
      <c r="GP785" s="390"/>
      <c r="GQ785" s="390"/>
      <c r="GR785" s="390"/>
      <c r="GS785" s="390"/>
      <c r="GT785" s="390"/>
      <c r="GU785" s="390"/>
    </row>
    <row r="786" spans="1:203" x14ac:dyDescent="0.25">
      <c r="A786" s="198" t="s">
        <v>3242</v>
      </c>
      <c r="B786" s="221" t="s">
        <v>2553</v>
      </c>
      <c r="C786" s="118">
        <v>43682.375</v>
      </c>
      <c r="D786" s="189">
        <v>43682.875</v>
      </c>
      <c r="E786" s="190">
        <v>43683.375</v>
      </c>
      <c r="F786" s="189">
        <v>43683.875</v>
      </c>
      <c r="G786" s="190">
        <v>43684.375</v>
      </c>
      <c r="H786" s="189">
        <v>43684.875</v>
      </c>
      <c r="I786" s="191">
        <v>43685.375</v>
      </c>
      <c r="J786" s="189">
        <v>43685.875</v>
      </c>
      <c r="K786" s="190">
        <v>43686.375</v>
      </c>
      <c r="L786" s="189">
        <v>43686.875</v>
      </c>
      <c r="M786" s="190">
        <v>43687.375</v>
      </c>
      <c r="N786" s="189">
        <v>43687.875</v>
      </c>
      <c r="O786" s="191">
        <v>43688.375</v>
      </c>
      <c r="P786" s="189">
        <v>43688.875</v>
      </c>
      <c r="Q786" s="190">
        <v>43689.375</v>
      </c>
      <c r="R786" s="189">
        <v>43689.875</v>
      </c>
      <c r="S786" s="190">
        <v>43690.375</v>
      </c>
      <c r="T786" s="189">
        <v>43690.875</v>
      </c>
      <c r="U786" s="190">
        <v>43691.375</v>
      </c>
      <c r="V786" s="192">
        <v>43691.875</v>
      </c>
      <c r="X786" s="198" t="s">
        <v>3237</v>
      </c>
      <c r="Y786" s="215"/>
      <c r="Z786" s="116">
        <v>43682.875</v>
      </c>
      <c r="AA786" s="99">
        <v>43683.875</v>
      </c>
      <c r="AB786" s="99">
        <v>43684.875</v>
      </c>
      <c r="AC786" s="99">
        <v>43685.875</v>
      </c>
      <c r="AD786" s="99">
        <v>43686.875</v>
      </c>
      <c r="AE786" s="99">
        <v>43687.875</v>
      </c>
      <c r="AF786" s="99">
        <v>43688.875</v>
      </c>
      <c r="AG786" s="99">
        <v>43689.875</v>
      </c>
      <c r="AH786" s="99">
        <v>43690.875</v>
      </c>
      <c r="AI786" s="99">
        <v>43691.875</v>
      </c>
    </row>
    <row r="787" spans="1:203" x14ac:dyDescent="0.25">
      <c r="A787" s="198" t="s">
        <v>3244</v>
      </c>
      <c r="B787" s="222" t="s">
        <v>2545</v>
      </c>
      <c r="C787" s="230" t="e">
        <v>#N/A</v>
      </c>
      <c r="D787" s="199">
        <v>23.5</v>
      </c>
      <c r="E787" s="199" t="e">
        <v>#N/A</v>
      </c>
      <c r="F787" s="199">
        <v>25.9</v>
      </c>
      <c r="G787" s="199" t="e">
        <v>#N/A</v>
      </c>
      <c r="H787" s="199">
        <v>26.2</v>
      </c>
      <c r="I787" s="199" t="e">
        <v>#N/A</v>
      </c>
      <c r="J787" s="199">
        <v>28.9</v>
      </c>
      <c r="K787" s="199" t="e">
        <v>#N/A</v>
      </c>
      <c r="L787" s="199">
        <v>31</v>
      </c>
      <c r="M787" s="199" t="e">
        <v>#N/A</v>
      </c>
      <c r="N787" s="199">
        <v>31.5</v>
      </c>
      <c r="O787" s="199" t="e">
        <v>#N/A</v>
      </c>
      <c r="P787" s="199">
        <v>29.5</v>
      </c>
      <c r="Q787" s="199" t="e">
        <v>#N/A</v>
      </c>
      <c r="R787" s="199">
        <v>31.4</v>
      </c>
      <c r="S787" s="199" t="e">
        <v>#N/A</v>
      </c>
      <c r="T787" s="199">
        <v>30.3</v>
      </c>
      <c r="U787" s="199" t="e">
        <v>#N/A</v>
      </c>
      <c r="V787" s="104">
        <v>30.4</v>
      </c>
      <c r="X787" s="198" t="s">
        <v>3239</v>
      </c>
      <c r="Y787" s="100" t="s">
        <v>2545</v>
      </c>
      <c r="Z787" s="120">
        <v>23.5</v>
      </c>
      <c r="AA787" s="120">
        <v>25.9</v>
      </c>
      <c r="AB787" s="120">
        <v>26.2</v>
      </c>
      <c r="AC787" s="120">
        <v>28.9</v>
      </c>
      <c r="AD787" s="120">
        <v>31</v>
      </c>
      <c r="AE787" s="120">
        <v>31.5</v>
      </c>
      <c r="AF787" s="120">
        <v>29.5</v>
      </c>
      <c r="AG787" s="120">
        <v>31.4</v>
      </c>
      <c r="AH787" s="120">
        <v>30.3</v>
      </c>
      <c r="AI787" s="120">
        <v>30.4</v>
      </c>
    </row>
    <row r="788" spans="1:203" x14ac:dyDescent="0.25">
      <c r="A788" s="198" t="s">
        <v>3245</v>
      </c>
      <c r="B788" s="223" t="s">
        <v>2546</v>
      </c>
      <c r="C788" s="103">
        <v>14.5</v>
      </c>
      <c r="D788" s="200" t="e">
        <v>#N/A</v>
      </c>
      <c r="E788" s="200">
        <v>13.4</v>
      </c>
      <c r="F788" s="200" t="e">
        <v>#N/A</v>
      </c>
      <c r="G788" s="200">
        <v>14.9</v>
      </c>
      <c r="H788" s="200" t="e">
        <v>#N/A</v>
      </c>
      <c r="I788" s="200">
        <v>14.9</v>
      </c>
      <c r="J788" s="200" t="e">
        <v>#N/A</v>
      </c>
      <c r="K788" s="200">
        <v>15.9</v>
      </c>
      <c r="L788" s="200" t="e">
        <v>#N/A</v>
      </c>
      <c r="M788" s="200">
        <v>19.2</v>
      </c>
      <c r="N788" s="200" t="e">
        <v>#N/A</v>
      </c>
      <c r="O788" s="200">
        <v>16.7</v>
      </c>
      <c r="P788" s="200" t="e">
        <v>#N/A</v>
      </c>
      <c r="Q788" s="200">
        <v>17</v>
      </c>
      <c r="R788" s="200" t="e">
        <v>#N/A</v>
      </c>
      <c r="S788" s="200">
        <v>18.3</v>
      </c>
      <c r="T788" s="200" t="e">
        <v>#N/A</v>
      </c>
      <c r="U788" s="200">
        <v>18.399999999999999</v>
      </c>
      <c r="V788" s="216" t="e">
        <v>#N/A</v>
      </c>
      <c r="X788" s="198" t="s">
        <v>3241</v>
      </c>
      <c r="Y788" s="101" t="s">
        <v>2546</v>
      </c>
      <c r="Z788" s="97">
        <v>14.5</v>
      </c>
      <c r="AA788" s="97">
        <v>13.4</v>
      </c>
      <c r="AB788" s="97">
        <v>14.9</v>
      </c>
      <c r="AC788" s="97">
        <v>14.9</v>
      </c>
      <c r="AD788" s="97">
        <v>15.9</v>
      </c>
      <c r="AE788" s="97">
        <v>19.2</v>
      </c>
      <c r="AF788" s="97">
        <v>16.7</v>
      </c>
      <c r="AG788" s="97">
        <v>17</v>
      </c>
      <c r="AH788" s="97">
        <v>18.3</v>
      </c>
      <c r="AI788" s="97">
        <v>18.399999999999999</v>
      </c>
    </row>
    <row r="789" spans="1:203" x14ac:dyDescent="0.25">
      <c r="A789" s="198" t="s">
        <v>3247</v>
      </c>
      <c r="B789" s="224" t="s">
        <v>2547</v>
      </c>
      <c r="C789" s="108" t="e">
        <v>#N/A</v>
      </c>
      <c r="D789" s="201">
        <v>38.5</v>
      </c>
      <c r="E789" s="201" t="e">
        <v>#N/A</v>
      </c>
      <c r="F789" s="201">
        <v>40.9</v>
      </c>
      <c r="G789" s="201" t="e">
        <v>#N/A</v>
      </c>
      <c r="H789" s="201">
        <v>41.2</v>
      </c>
      <c r="I789" s="201" t="e">
        <v>#N/A</v>
      </c>
      <c r="J789" s="201">
        <v>43.9</v>
      </c>
      <c r="K789" s="201" t="e">
        <v>#N/A</v>
      </c>
      <c r="L789" s="201">
        <v>46</v>
      </c>
      <c r="M789" s="201" t="e">
        <v>#N/A</v>
      </c>
      <c r="N789" s="201">
        <v>46.5</v>
      </c>
      <c r="O789" s="201" t="e">
        <v>#N/A</v>
      </c>
      <c r="P789" s="201">
        <v>44.5</v>
      </c>
      <c r="Q789" s="201" t="e">
        <v>#N/A</v>
      </c>
      <c r="R789" s="201">
        <v>46.4</v>
      </c>
      <c r="S789" s="201" t="e">
        <v>#N/A</v>
      </c>
      <c r="T789" s="201">
        <v>45.3</v>
      </c>
      <c r="U789" s="201" t="e">
        <v>#N/A</v>
      </c>
      <c r="V789" s="217">
        <v>44.4</v>
      </c>
      <c r="X789" s="198" t="s">
        <v>3243</v>
      </c>
      <c r="Y789" s="102" t="s">
        <v>2547</v>
      </c>
      <c r="Z789" s="120">
        <v>38.5</v>
      </c>
      <c r="AA789" s="120">
        <v>40.9</v>
      </c>
      <c r="AB789" s="120">
        <v>41.2</v>
      </c>
      <c r="AC789" s="120">
        <v>43.9</v>
      </c>
      <c r="AD789" s="120">
        <v>46</v>
      </c>
      <c r="AE789" s="120">
        <v>46.5</v>
      </c>
      <c r="AF789" s="120">
        <v>44.5</v>
      </c>
      <c r="AG789" s="120">
        <v>46.4</v>
      </c>
      <c r="AH789" s="120">
        <v>45.3</v>
      </c>
      <c r="AI789" s="120">
        <v>44.4</v>
      </c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  <c r="DQ789" s="6"/>
      <c r="DR789" s="6"/>
      <c r="DS789" s="6"/>
      <c r="DT789" s="6"/>
      <c r="DU789" s="6"/>
      <c r="DV789" s="6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6"/>
      <c r="EH789" s="6"/>
      <c r="EI789" s="6"/>
      <c r="EJ789" s="6"/>
      <c r="EK789" s="6"/>
      <c r="EL789" s="6"/>
      <c r="EM789" s="6"/>
      <c r="EN789" s="6"/>
      <c r="EO789" s="6"/>
      <c r="EP789" s="6"/>
      <c r="EQ789" s="6"/>
      <c r="ER789" s="6"/>
      <c r="ES789" s="6"/>
      <c r="ET789" s="6"/>
      <c r="EU789" s="6"/>
      <c r="EV789" s="6"/>
      <c r="EW789" s="6"/>
      <c r="EX789" s="6"/>
      <c r="EY789" s="6"/>
      <c r="EZ789" s="6"/>
      <c r="FA789" s="6"/>
      <c r="FB789" s="6"/>
      <c r="FC789" s="6"/>
      <c r="FD789" s="6"/>
      <c r="FE789" s="6"/>
      <c r="FF789" s="390"/>
    </row>
    <row r="790" spans="1:203" x14ac:dyDescent="0.25">
      <c r="A790" s="198" t="s">
        <v>3249</v>
      </c>
      <c r="B790" s="212" t="s">
        <v>2548</v>
      </c>
      <c r="C790" s="231">
        <v>18</v>
      </c>
      <c r="D790" s="123">
        <v>7</v>
      </c>
      <c r="E790" s="123">
        <v>5</v>
      </c>
      <c r="F790" s="123">
        <v>4</v>
      </c>
      <c r="G790" s="123">
        <v>5</v>
      </c>
      <c r="H790" s="123">
        <v>3</v>
      </c>
      <c r="I790" s="123">
        <v>7</v>
      </c>
      <c r="J790" s="123">
        <v>8</v>
      </c>
      <c r="K790" s="123">
        <v>3</v>
      </c>
      <c r="L790" s="123">
        <v>4</v>
      </c>
      <c r="M790" s="123">
        <v>8</v>
      </c>
      <c r="N790" s="123">
        <v>6</v>
      </c>
      <c r="O790" s="123">
        <v>7</v>
      </c>
      <c r="P790" s="123">
        <v>8</v>
      </c>
      <c r="Q790" s="123">
        <v>8</v>
      </c>
      <c r="R790" s="123">
        <v>6</v>
      </c>
      <c r="S790" s="123">
        <v>8</v>
      </c>
      <c r="T790" s="123">
        <v>9</v>
      </c>
      <c r="U790" s="123">
        <v>8</v>
      </c>
      <c r="V790" s="218">
        <v>9</v>
      </c>
      <c r="X790" s="198" t="s">
        <v>3250</v>
      </c>
      <c r="Y790" s="119" t="s">
        <v>2548</v>
      </c>
      <c r="Z790" s="196">
        <v>18</v>
      </c>
      <c r="AA790" s="196">
        <v>5</v>
      </c>
      <c r="AB790" s="196">
        <v>5</v>
      </c>
      <c r="AC790" s="196">
        <v>8</v>
      </c>
      <c r="AD790" s="196">
        <v>6</v>
      </c>
      <c r="AE790" s="196">
        <v>8</v>
      </c>
      <c r="AF790" s="196">
        <v>8</v>
      </c>
      <c r="AG790" s="196">
        <v>8</v>
      </c>
      <c r="AH790" s="196">
        <v>9</v>
      </c>
      <c r="AI790" s="196">
        <v>9</v>
      </c>
    </row>
    <row r="791" spans="1:203" x14ac:dyDescent="0.25">
      <c r="A791" s="198" t="s">
        <v>3252</v>
      </c>
      <c r="B791" s="225" t="s">
        <v>2549</v>
      </c>
      <c r="C791" s="232">
        <v>18</v>
      </c>
      <c r="D791" s="210" t="s">
        <v>2618</v>
      </c>
      <c r="E791" s="210" t="s">
        <v>2618</v>
      </c>
      <c r="F791" s="210" t="s">
        <v>2618</v>
      </c>
      <c r="G791" s="210" t="s">
        <v>2618</v>
      </c>
      <c r="H791" s="210" t="s">
        <v>2618</v>
      </c>
      <c r="I791" s="210" t="s">
        <v>2618</v>
      </c>
      <c r="J791" s="210" t="s">
        <v>2618</v>
      </c>
      <c r="K791" s="210" t="s">
        <v>2618</v>
      </c>
      <c r="L791" s="210" t="s">
        <v>2618</v>
      </c>
      <c r="M791" s="210" t="s">
        <v>2618</v>
      </c>
      <c r="N791" s="210" t="s">
        <v>2618</v>
      </c>
      <c r="O791" s="210" t="s">
        <v>2618</v>
      </c>
      <c r="P791" s="210" t="s">
        <v>2618</v>
      </c>
      <c r="Q791" s="210" t="s">
        <v>2618</v>
      </c>
      <c r="R791" s="210" t="s">
        <v>2618</v>
      </c>
      <c r="S791" s="210" t="s">
        <v>2618</v>
      </c>
      <c r="T791" s="210" t="s">
        <v>2618</v>
      </c>
      <c r="U791" s="210" t="s">
        <v>2618</v>
      </c>
      <c r="V791" s="211" t="s">
        <v>2618</v>
      </c>
      <c r="X791" s="198" t="s">
        <v>3246</v>
      </c>
      <c r="Y791" s="98" t="s">
        <v>772</v>
      </c>
      <c r="Z791" s="121">
        <v>0</v>
      </c>
      <c r="AA791" s="121">
        <v>0</v>
      </c>
      <c r="AB791" s="121">
        <v>0</v>
      </c>
      <c r="AC791" s="121">
        <v>0</v>
      </c>
      <c r="AD791" s="121">
        <v>0</v>
      </c>
      <c r="AE791" s="121">
        <v>0</v>
      </c>
      <c r="AF791" s="121">
        <v>0</v>
      </c>
      <c r="AG791" s="121">
        <v>0</v>
      </c>
      <c r="AH791" s="121">
        <v>0</v>
      </c>
      <c r="AI791" s="121">
        <v>0</v>
      </c>
    </row>
    <row r="792" spans="1:203" ht="15" x14ac:dyDescent="0.25">
      <c r="A792" s="198" t="s">
        <v>3255</v>
      </c>
      <c r="B792" s="226" t="s">
        <v>769</v>
      </c>
      <c r="C792" s="233" t="s">
        <v>2618</v>
      </c>
      <c r="D792" s="202" t="s">
        <v>2618</v>
      </c>
      <c r="E792" s="202" t="s">
        <v>2618</v>
      </c>
      <c r="F792" s="202" t="s">
        <v>2618</v>
      </c>
      <c r="G792" s="202" t="s">
        <v>2618</v>
      </c>
      <c r="H792" s="202" t="s">
        <v>2618</v>
      </c>
      <c r="I792" s="202" t="s">
        <v>2618</v>
      </c>
      <c r="J792" s="202" t="s">
        <v>2618</v>
      </c>
      <c r="K792" s="202" t="s">
        <v>2618</v>
      </c>
      <c r="L792" s="202" t="s">
        <v>2618</v>
      </c>
      <c r="M792" s="202" t="s">
        <v>2618</v>
      </c>
      <c r="N792" s="202" t="s">
        <v>2618</v>
      </c>
      <c r="O792" s="202" t="s">
        <v>2618</v>
      </c>
      <c r="P792" s="202" t="s">
        <v>2618</v>
      </c>
      <c r="Q792" s="202" t="s">
        <v>2618</v>
      </c>
      <c r="R792" s="202" t="s">
        <v>2618</v>
      </c>
      <c r="S792" s="202" t="s">
        <v>2618</v>
      </c>
      <c r="T792" s="202" t="s">
        <v>2618</v>
      </c>
      <c r="U792" s="202" t="s">
        <v>2618</v>
      </c>
      <c r="V792" s="203" t="s">
        <v>2618</v>
      </c>
      <c r="X792" s="198" t="s">
        <v>3248</v>
      </c>
      <c r="Y792" s="107" t="s">
        <v>769</v>
      </c>
      <c r="Z792" s="195" t="s">
        <v>2618</v>
      </c>
      <c r="AA792" s="195" t="s">
        <v>2618</v>
      </c>
      <c r="AB792" s="195" t="s">
        <v>2618</v>
      </c>
      <c r="AC792" s="195" t="s">
        <v>2618</v>
      </c>
      <c r="AD792" s="195" t="s">
        <v>2618</v>
      </c>
      <c r="AE792" s="195" t="s">
        <v>2618</v>
      </c>
      <c r="AF792" s="195" t="s">
        <v>2618</v>
      </c>
      <c r="AG792" s="195" t="s">
        <v>2618</v>
      </c>
      <c r="AH792" s="195" t="s">
        <v>2618</v>
      </c>
      <c r="AI792" s="195" t="s">
        <v>2618</v>
      </c>
    </row>
    <row r="793" spans="1:203" x14ac:dyDescent="0.25">
      <c r="A793" s="198" t="s">
        <v>3256</v>
      </c>
      <c r="B793" s="226" t="s">
        <v>2551</v>
      </c>
      <c r="C793" s="234">
        <v>0</v>
      </c>
      <c r="D793" s="204">
        <v>0</v>
      </c>
      <c r="E793" s="204">
        <v>0</v>
      </c>
      <c r="F793" s="204">
        <v>0</v>
      </c>
      <c r="G793" s="204">
        <v>0</v>
      </c>
      <c r="H793" s="204">
        <v>0</v>
      </c>
      <c r="I793" s="204">
        <v>0</v>
      </c>
      <c r="J793" s="204">
        <v>0</v>
      </c>
      <c r="K793" s="204">
        <v>0</v>
      </c>
      <c r="L793" s="204">
        <v>0</v>
      </c>
      <c r="M793" s="204">
        <v>0</v>
      </c>
      <c r="N793" s="204">
        <v>0</v>
      </c>
      <c r="O793" s="204">
        <v>0</v>
      </c>
      <c r="P793" s="204">
        <v>0</v>
      </c>
      <c r="Q793" s="204">
        <v>0</v>
      </c>
      <c r="R793" s="204">
        <v>0</v>
      </c>
      <c r="S793" s="204">
        <v>0</v>
      </c>
      <c r="T793" s="204">
        <v>0</v>
      </c>
      <c r="U793" s="204">
        <v>0</v>
      </c>
      <c r="V793" s="205">
        <v>0</v>
      </c>
      <c r="X793" s="198" t="s">
        <v>3251</v>
      </c>
      <c r="Y793" s="91" t="s">
        <v>2551</v>
      </c>
      <c r="Z793" s="109">
        <v>0</v>
      </c>
      <c r="AA793" s="109">
        <v>0</v>
      </c>
      <c r="AB793" s="109">
        <v>0</v>
      </c>
      <c r="AC793" s="109">
        <v>0</v>
      </c>
      <c r="AD793" s="109">
        <v>0</v>
      </c>
      <c r="AE793" s="109">
        <v>0</v>
      </c>
      <c r="AF793" s="109">
        <v>0</v>
      </c>
      <c r="AG793" s="109">
        <v>0</v>
      </c>
      <c r="AH793" s="109">
        <v>0</v>
      </c>
      <c r="AI793" s="109">
        <v>0</v>
      </c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</row>
    <row r="794" spans="1:203" x14ac:dyDescent="0.25">
      <c r="A794" s="198" t="s">
        <v>3257</v>
      </c>
      <c r="B794" s="227" t="s">
        <v>884</v>
      </c>
      <c r="C794" s="235">
        <v>1007.45</v>
      </c>
      <c r="D794" s="206">
        <v>1012.4000000000001</v>
      </c>
      <c r="E794" s="206">
        <v>1015.95</v>
      </c>
      <c r="F794" s="206">
        <v>1016.4000000000001</v>
      </c>
      <c r="G794" s="206">
        <v>1018.15</v>
      </c>
      <c r="H794" s="206">
        <v>1018.05</v>
      </c>
      <c r="I794" s="206">
        <v>1017.75</v>
      </c>
      <c r="J794" s="206">
        <v>1014.1</v>
      </c>
      <c r="K794" s="206">
        <v>1012.25</v>
      </c>
      <c r="L794" s="206">
        <v>1009.55</v>
      </c>
      <c r="M794" s="206">
        <v>1011.0999999999999</v>
      </c>
      <c r="N794" s="206">
        <v>1013.6</v>
      </c>
      <c r="O794" s="206">
        <v>1015.9</v>
      </c>
      <c r="P794" s="206">
        <v>1014.8</v>
      </c>
      <c r="Q794" s="206">
        <v>1015.15</v>
      </c>
      <c r="R794" s="206">
        <v>1013.8</v>
      </c>
      <c r="S794" s="206">
        <v>1014.7</v>
      </c>
      <c r="T794" s="206">
        <v>1013.75</v>
      </c>
      <c r="U794" s="206">
        <v>1013.5999999999999</v>
      </c>
      <c r="V794" s="207">
        <v>1011.3499999999999</v>
      </c>
      <c r="X794" s="198" t="s">
        <v>3254</v>
      </c>
      <c r="Y794" s="238" t="s">
        <v>705</v>
      </c>
      <c r="Z794" s="127">
        <v>0</v>
      </c>
      <c r="AA794" s="127">
        <v>0</v>
      </c>
      <c r="AB794" s="127">
        <v>0</v>
      </c>
      <c r="AC794" s="127">
        <v>0</v>
      </c>
      <c r="AD794" s="127">
        <v>0</v>
      </c>
      <c r="AE794" s="127">
        <v>0</v>
      </c>
      <c r="AF794" s="127">
        <v>0</v>
      </c>
      <c r="AG794" s="127">
        <v>0</v>
      </c>
      <c r="AH794" s="127">
        <v>0</v>
      </c>
      <c r="AI794" s="127">
        <v>0</v>
      </c>
    </row>
    <row r="795" spans="1:203" x14ac:dyDescent="0.25">
      <c r="A795" s="198" t="s">
        <v>3258</v>
      </c>
      <c r="B795" s="228" t="s">
        <v>770</v>
      </c>
      <c r="C795" s="236" t="s">
        <v>2857</v>
      </c>
      <c r="D795" s="208" t="s">
        <v>3076</v>
      </c>
      <c r="E795" s="208" t="s">
        <v>2651</v>
      </c>
      <c r="F795" s="208" t="s">
        <v>2839</v>
      </c>
      <c r="G795" s="208" t="s">
        <v>2683</v>
      </c>
      <c r="H795" s="208" t="s">
        <v>2734</v>
      </c>
      <c r="I795" s="208" t="s">
        <v>2656</v>
      </c>
      <c r="J795" s="208" t="s">
        <v>2794</v>
      </c>
      <c r="K795" s="208" t="s">
        <v>2682</v>
      </c>
      <c r="L795" s="208" t="s">
        <v>2760</v>
      </c>
      <c r="M795" s="208" t="s">
        <v>58</v>
      </c>
      <c r="N795" s="208" t="s">
        <v>2757</v>
      </c>
      <c r="O795" s="208" t="s">
        <v>2685</v>
      </c>
      <c r="P795" s="208" t="s">
        <v>2658</v>
      </c>
      <c r="Q795" s="208" t="s">
        <v>2685</v>
      </c>
      <c r="R795" s="208" t="s">
        <v>2658</v>
      </c>
      <c r="S795" s="208" t="s">
        <v>2685</v>
      </c>
      <c r="T795" s="208" t="s">
        <v>2764</v>
      </c>
      <c r="U795" s="208" t="s">
        <v>2658</v>
      </c>
      <c r="V795" s="209" t="s">
        <v>2764</v>
      </c>
      <c r="X795" s="369" t="s">
        <v>1019</v>
      </c>
      <c r="Y795" s="370" t="s">
        <v>772</v>
      </c>
      <c r="Z795" s="371">
        <v>0</v>
      </c>
      <c r="AA795" s="372">
        <v>0</v>
      </c>
      <c r="AB795" s="372">
        <v>0</v>
      </c>
      <c r="AC795" s="372">
        <v>0</v>
      </c>
      <c r="AD795" s="372">
        <v>0</v>
      </c>
      <c r="AE795" s="372">
        <v>0</v>
      </c>
      <c r="AF795" s="372">
        <v>0</v>
      </c>
      <c r="AG795" s="372">
        <v>0</v>
      </c>
      <c r="AH795" s="372">
        <v>0</v>
      </c>
      <c r="AI795" s="373">
        <v>0</v>
      </c>
    </row>
    <row r="796" spans="1:203" x14ac:dyDescent="0.25">
      <c r="A796" s="198" t="s">
        <v>3259</v>
      </c>
      <c r="B796" s="229" t="s">
        <v>705</v>
      </c>
      <c r="C796" s="237">
        <v>0</v>
      </c>
      <c r="D796" s="213">
        <v>0</v>
      </c>
      <c r="E796" s="213">
        <v>0</v>
      </c>
      <c r="F796" s="213">
        <v>0</v>
      </c>
      <c r="G796" s="213">
        <v>0</v>
      </c>
      <c r="H796" s="213">
        <v>0</v>
      </c>
      <c r="I796" s="213">
        <v>0</v>
      </c>
      <c r="J796" s="213">
        <v>0</v>
      </c>
      <c r="K796" s="213">
        <v>0</v>
      </c>
      <c r="L796" s="213">
        <v>0</v>
      </c>
      <c r="M796" s="213">
        <v>0</v>
      </c>
      <c r="N796" s="213">
        <v>0</v>
      </c>
      <c r="O796" s="213">
        <v>0</v>
      </c>
      <c r="P796" s="213">
        <v>0</v>
      </c>
      <c r="Q796" s="213">
        <v>0</v>
      </c>
      <c r="R796" s="213">
        <v>0</v>
      </c>
      <c r="S796" s="213">
        <v>0</v>
      </c>
      <c r="T796" s="213">
        <v>0</v>
      </c>
      <c r="U796" s="213">
        <v>0</v>
      </c>
      <c r="V796" s="214">
        <v>0</v>
      </c>
      <c r="X796" s="369" t="s">
        <v>2235</v>
      </c>
      <c r="Y796" s="374" t="s">
        <v>1173</v>
      </c>
      <c r="Z796" s="375">
        <v>0</v>
      </c>
      <c r="AA796" s="376">
        <v>0</v>
      </c>
      <c r="AB796" s="376">
        <v>0</v>
      </c>
      <c r="AC796" s="376">
        <v>0</v>
      </c>
      <c r="AD796" s="376">
        <v>0</v>
      </c>
      <c r="AE796" s="376">
        <v>0</v>
      </c>
      <c r="AF796" s="376">
        <v>0</v>
      </c>
      <c r="AG796" s="376">
        <v>0</v>
      </c>
      <c r="AH796" s="376">
        <v>0</v>
      </c>
      <c r="AI796" s="377">
        <v>0</v>
      </c>
    </row>
    <row r="797" spans="1:203" x14ac:dyDescent="0.25">
      <c r="A797" s="198" t="s">
        <v>1019</v>
      </c>
      <c r="B797" s="229" t="s">
        <v>772</v>
      </c>
      <c r="C797" s="237">
        <v>0</v>
      </c>
      <c r="D797" s="213">
        <v>0</v>
      </c>
      <c r="E797" s="213">
        <v>0</v>
      </c>
      <c r="F797" s="213">
        <v>0</v>
      </c>
      <c r="G797" s="213">
        <v>0</v>
      </c>
      <c r="H797" s="213">
        <v>0</v>
      </c>
      <c r="I797" s="213">
        <v>0</v>
      </c>
      <c r="J797" s="213">
        <v>0</v>
      </c>
      <c r="K797" s="213">
        <v>0</v>
      </c>
      <c r="L797" s="213">
        <v>0</v>
      </c>
      <c r="M797" s="213">
        <v>0</v>
      </c>
      <c r="N797" s="213">
        <v>0</v>
      </c>
      <c r="O797" s="213">
        <v>0</v>
      </c>
      <c r="P797" s="213">
        <v>0</v>
      </c>
      <c r="Q797" s="213">
        <v>0</v>
      </c>
      <c r="R797" s="213">
        <v>0</v>
      </c>
      <c r="S797" s="213">
        <v>0</v>
      </c>
      <c r="T797" s="213">
        <v>0</v>
      </c>
      <c r="U797" s="213">
        <v>0</v>
      </c>
      <c r="V797" s="214">
        <v>0</v>
      </c>
      <c r="X797" s="369" t="s">
        <v>2236</v>
      </c>
      <c r="Y797" s="374" t="s">
        <v>1175</v>
      </c>
      <c r="Z797" s="375">
        <v>0</v>
      </c>
      <c r="AA797" s="376">
        <v>0</v>
      </c>
      <c r="AB797" s="376">
        <v>0</v>
      </c>
      <c r="AC797" s="376">
        <v>0</v>
      </c>
      <c r="AD797" s="376">
        <v>0</v>
      </c>
      <c r="AE797" s="376">
        <v>0</v>
      </c>
      <c r="AF797" s="376">
        <v>0</v>
      </c>
      <c r="AG797" s="376">
        <v>0</v>
      </c>
      <c r="AH797" s="376">
        <v>0</v>
      </c>
      <c r="AI797" s="377">
        <v>0</v>
      </c>
    </row>
    <row r="798" spans="1:203" x14ac:dyDescent="0.25">
      <c r="A798" s="198" t="s">
        <v>2235</v>
      </c>
      <c r="B798" s="229" t="s">
        <v>1173</v>
      </c>
      <c r="C798" s="237">
        <v>0</v>
      </c>
      <c r="D798" s="213">
        <v>0</v>
      </c>
      <c r="E798" s="213">
        <v>0</v>
      </c>
      <c r="F798" s="213">
        <v>0</v>
      </c>
      <c r="G798" s="213">
        <v>0</v>
      </c>
      <c r="H798" s="213">
        <v>0</v>
      </c>
      <c r="I798" s="213">
        <v>0</v>
      </c>
      <c r="J798" s="213">
        <v>0</v>
      </c>
      <c r="K798" s="213">
        <v>0</v>
      </c>
      <c r="L798" s="213">
        <v>0</v>
      </c>
      <c r="M798" s="213">
        <v>0</v>
      </c>
      <c r="N798" s="213">
        <v>0</v>
      </c>
      <c r="O798" s="213">
        <v>0</v>
      </c>
      <c r="P798" s="213">
        <v>0</v>
      </c>
      <c r="Q798" s="213">
        <v>0</v>
      </c>
      <c r="R798" s="213">
        <v>0</v>
      </c>
      <c r="S798" s="213">
        <v>0</v>
      </c>
      <c r="T798" s="213">
        <v>0</v>
      </c>
      <c r="U798" s="213">
        <v>0</v>
      </c>
      <c r="V798" s="214">
        <v>0</v>
      </c>
      <c r="X798" s="369" t="s">
        <v>2237</v>
      </c>
      <c r="Y798" s="379" t="s">
        <v>1177</v>
      </c>
      <c r="Z798" s="380">
        <v>0</v>
      </c>
      <c r="AA798" s="381">
        <v>0</v>
      </c>
      <c r="AB798" s="381">
        <v>0</v>
      </c>
      <c r="AC798" s="381">
        <v>0</v>
      </c>
      <c r="AD798" s="381">
        <v>0</v>
      </c>
      <c r="AE798" s="381">
        <v>0</v>
      </c>
      <c r="AF798" s="381">
        <v>0</v>
      </c>
      <c r="AG798" s="381">
        <v>0</v>
      </c>
      <c r="AH798" s="381">
        <v>0</v>
      </c>
      <c r="AI798" s="382">
        <v>0</v>
      </c>
    </row>
    <row r="799" spans="1:203" x14ac:dyDescent="0.25">
      <c r="A799" s="198" t="s">
        <v>2236</v>
      </c>
      <c r="B799" s="378" t="s">
        <v>1175</v>
      </c>
      <c r="C799" s="235">
        <v>0</v>
      </c>
      <c r="D799" s="206">
        <v>0</v>
      </c>
      <c r="E799" s="206">
        <v>0</v>
      </c>
      <c r="F799" s="206">
        <v>0</v>
      </c>
      <c r="G799" s="206">
        <v>0</v>
      </c>
      <c r="H799" s="206">
        <v>0</v>
      </c>
      <c r="I799" s="206">
        <v>0</v>
      </c>
      <c r="J799" s="206">
        <v>0</v>
      </c>
      <c r="K799" s="206">
        <v>0</v>
      </c>
      <c r="L799" s="206">
        <v>0</v>
      </c>
      <c r="M799" s="206">
        <v>0</v>
      </c>
      <c r="N799" s="206">
        <v>0</v>
      </c>
      <c r="O799" s="206">
        <v>0</v>
      </c>
      <c r="P799" s="206">
        <v>0</v>
      </c>
      <c r="Q799" s="206">
        <v>0</v>
      </c>
      <c r="R799" s="206">
        <v>0</v>
      </c>
      <c r="S799" s="206">
        <v>0</v>
      </c>
      <c r="T799" s="206">
        <v>0</v>
      </c>
      <c r="U799" s="206">
        <v>0</v>
      </c>
      <c r="V799" s="207">
        <v>0</v>
      </c>
    </row>
    <row r="800" spans="1:203" x14ac:dyDescent="0.25">
      <c r="A800" s="198" t="s">
        <v>2237</v>
      </c>
      <c r="B800" s="383" t="s">
        <v>1177</v>
      </c>
      <c r="C800" s="237">
        <v>0</v>
      </c>
      <c r="D800" s="213">
        <v>0</v>
      </c>
      <c r="E800" s="213">
        <v>0</v>
      </c>
      <c r="F800" s="213">
        <v>0</v>
      </c>
      <c r="G800" s="213">
        <v>0</v>
      </c>
      <c r="H800" s="213">
        <v>0</v>
      </c>
      <c r="I800" s="213">
        <v>0</v>
      </c>
      <c r="J800" s="213">
        <v>0</v>
      </c>
      <c r="K800" s="213">
        <v>0</v>
      </c>
      <c r="L800" s="213">
        <v>0</v>
      </c>
      <c r="M800" s="213">
        <v>0</v>
      </c>
      <c r="N800" s="213">
        <v>0</v>
      </c>
      <c r="O800" s="213">
        <v>0</v>
      </c>
      <c r="P800" s="213">
        <v>0</v>
      </c>
      <c r="Q800" s="213">
        <v>0</v>
      </c>
      <c r="R800" s="213">
        <v>0</v>
      </c>
      <c r="S800" s="213">
        <v>0</v>
      </c>
      <c r="T800" s="213">
        <v>0</v>
      </c>
      <c r="U800" s="213">
        <v>0</v>
      </c>
      <c r="V800" s="214">
        <v>0</v>
      </c>
      <c r="AM800" s="554"/>
      <c r="AN800" s="552"/>
      <c r="AO800" s="552"/>
      <c r="AP800" s="552"/>
      <c r="AQ800" s="552"/>
      <c r="AR800" s="552"/>
      <c r="AS800" s="552"/>
      <c r="AT800" s="552"/>
      <c r="AU800" s="552"/>
      <c r="AV800" s="552"/>
      <c r="AW800" s="552"/>
      <c r="AX800" s="552"/>
      <c r="AY800" s="552"/>
      <c r="AZ800" s="552"/>
      <c r="BA800" s="552"/>
      <c r="BB800" s="552"/>
      <c r="BC800" s="552"/>
      <c r="BD800" s="552"/>
      <c r="BE800" s="552"/>
      <c r="BF800" s="552"/>
      <c r="BG800" s="552"/>
      <c r="BH800" s="552"/>
      <c r="BI800" s="552"/>
      <c r="BJ800" s="552"/>
      <c r="BK800" s="552"/>
      <c r="BL800" s="552"/>
      <c r="BM800" s="552"/>
      <c r="BN800" s="552"/>
      <c r="BO800" s="552"/>
      <c r="BP800" s="552"/>
      <c r="BQ800" s="552"/>
      <c r="BR800" s="552"/>
      <c r="BS800" s="552"/>
      <c r="BT800" s="552"/>
      <c r="BU800" s="552"/>
      <c r="BV800" s="552"/>
      <c r="BW800" s="552"/>
      <c r="BX800" s="552"/>
      <c r="BY800" s="552"/>
      <c r="BZ800" s="552"/>
      <c r="CA800" s="552"/>
      <c r="CB800" s="552"/>
      <c r="CC800" s="552"/>
      <c r="CD800" s="552"/>
      <c r="CE800" s="552"/>
      <c r="CF800" s="552"/>
      <c r="CG800" s="552"/>
      <c r="CH800" s="552"/>
      <c r="CI800" s="552"/>
      <c r="CJ800" s="552"/>
      <c r="CK800" s="552"/>
      <c r="CL800" s="552"/>
      <c r="CM800" s="552"/>
      <c r="CN800" s="552"/>
      <c r="CO800" s="552"/>
      <c r="CP800" s="552"/>
      <c r="CQ800" s="552"/>
      <c r="CR800" s="552"/>
      <c r="CS800" s="552"/>
      <c r="CT800" s="552"/>
      <c r="CU800" s="552"/>
      <c r="CV800" s="552"/>
      <c r="CW800" s="552"/>
      <c r="CX800" s="552"/>
      <c r="CY800" s="552"/>
      <c r="CZ800" s="552"/>
      <c r="DA800" s="552"/>
      <c r="DB800" s="552"/>
      <c r="DC800" s="552"/>
      <c r="DD800" s="552"/>
      <c r="DE800" s="552"/>
      <c r="DF800" s="552"/>
      <c r="DG800" s="552"/>
      <c r="DH800" s="552"/>
      <c r="DI800" s="552"/>
      <c r="DJ800" s="552"/>
      <c r="DK800" s="552"/>
      <c r="DL800" s="552"/>
      <c r="DM800" s="552"/>
      <c r="DN800" s="552"/>
      <c r="DO800" s="552"/>
      <c r="DP800" s="552"/>
      <c r="DQ800" s="552"/>
      <c r="DR800" s="552"/>
      <c r="DS800" s="552"/>
      <c r="DT800" s="552"/>
      <c r="DU800" s="552"/>
      <c r="DV800" s="552"/>
      <c r="DW800" s="552"/>
      <c r="DX800" s="552"/>
      <c r="DY800" s="552"/>
      <c r="DZ800" s="552"/>
      <c r="EA800" s="552"/>
      <c r="EB800" s="552"/>
      <c r="EC800" s="552"/>
      <c r="ED800" s="552"/>
      <c r="EE800" s="552"/>
      <c r="EF800" s="552"/>
      <c r="EG800" s="552"/>
      <c r="EH800" s="552"/>
      <c r="EI800" s="552"/>
      <c r="EJ800" s="552"/>
      <c r="EK800" s="552"/>
      <c r="EL800" s="552"/>
      <c r="EM800" s="552"/>
      <c r="EN800" s="552"/>
      <c r="EO800" s="552"/>
      <c r="EP800" s="552"/>
      <c r="EQ800" s="552"/>
      <c r="ER800" s="552"/>
      <c r="ES800" s="552"/>
      <c r="ET800" s="552"/>
      <c r="EU800" s="552"/>
      <c r="EV800" s="552"/>
      <c r="EW800" s="552"/>
      <c r="EX800" s="552"/>
      <c r="EY800" s="552"/>
      <c r="EZ800" s="552"/>
      <c r="FA800" s="552"/>
      <c r="FB800" s="552"/>
      <c r="FC800" s="552"/>
      <c r="FD800" s="552"/>
      <c r="FE800" s="552"/>
    </row>
    <row r="801" spans="1:208" x14ac:dyDescent="0.25">
      <c r="A801" t="s">
        <v>3489</v>
      </c>
      <c r="B801" t="s">
        <v>3407</v>
      </c>
      <c r="C801">
        <v>0</v>
      </c>
      <c r="D801">
        <v>0</v>
      </c>
      <c r="E801">
        <v>5</v>
      </c>
      <c r="F801">
        <v>1</v>
      </c>
      <c r="G801">
        <v>7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3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7</v>
      </c>
      <c r="V801">
        <v>6</v>
      </c>
      <c r="AM801" s="555"/>
      <c r="AN801" s="553"/>
      <c r="AO801" s="553"/>
      <c r="AP801" s="553"/>
      <c r="AQ801" s="553"/>
      <c r="AR801" s="553"/>
      <c r="AS801" s="553"/>
      <c r="AT801" s="553"/>
      <c r="AU801" s="553"/>
      <c r="AV801" s="553"/>
      <c r="AW801" s="553"/>
      <c r="AX801" s="553"/>
      <c r="AY801" s="553"/>
      <c r="AZ801" s="553"/>
      <c r="BA801" s="553"/>
      <c r="BB801" s="553"/>
      <c r="BC801" s="553"/>
      <c r="BD801" s="553"/>
      <c r="BE801" s="553"/>
      <c r="BF801" s="553"/>
      <c r="BG801" s="553"/>
      <c r="BH801" s="553"/>
      <c r="BI801" s="553"/>
      <c r="BJ801" s="553"/>
      <c r="BK801" s="553"/>
      <c r="BL801" s="553"/>
      <c r="BM801" s="553"/>
      <c r="BN801" s="553"/>
      <c r="BO801" s="553"/>
      <c r="BP801" s="553"/>
      <c r="BQ801" s="553"/>
      <c r="BR801" s="553"/>
      <c r="BS801" s="553"/>
      <c r="BT801" s="553"/>
      <c r="BU801" s="553"/>
      <c r="BV801" s="553"/>
      <c r="BW801" s="553"/>
      <c r="BX801" s="553"/>
      <c r="BY801" s="553"/>
      <c r="BZ801" s="553"/>
      <c r="CA801" s="553"/>
      <c r="CB801" s="553"/>
      <c r="CC801" s="553"/>
      <c r="CD801" s="553"/>
      <c r="CE801" s="553"/>
      <c r="CF801" s="553"/>
      <c r="CG801" s="553"/>
      <c r="CH801" s="553"/>
      <c r="CI801" s="553"/>
      <c r="CJ801" s="553"/>
      <c r="CK801" s="553"/>
      <c r="CL801" s="553"/>
      <c r="CM801" s="553"/>
      <c r="CN801" s="553"/>
      <c r="CO801" s="553"/>
      <c r="CP801" s="553"/>
      <c r="CQ801" s="553"/>
      <c r="CR801" s="553"/>
      <c r="CS801" s="553"/>
      <c r="CT801" s="553"/>
      <c r="CU801" s="553"/>
      <c r="CV801" s="553"/>
      <c r="CW801" s="553"/>
      <c r="CX801" s="553"/>
      <c r="CY801" s="553"/>
      <c r="CZ801" s="553"/>
      <c r="DA801" s="553"/>
      <c r="DB801" s="553"/>
      <c r="DC801" s="553"/>
      <c r="DD801" s="553"/>
      <c r="DE801" s="553"/>
      <c r="DF801" s="553"/>
      <c r="DG801" s="553"/>
      <c r="DH801" s="553"/>
      <c r="DI801" s="553"/>
      <c r="DJ801" s="553"/>
      <c r="DK801" s="553"/>
      <c r="DL801" s="553"/>
      <c r="DM801" s="553"/>
      <c r="DN801" s="553"/>
      <c r="DO801" s="553"/>
      <c r="DP801" s="553"/>
      <c r="DQ801" s="553"/>
      <c r="DR801" s="553"/>
      <c r="DS801" s="553"/>
      <c r="DT801" s="553"/>
      <c r="DU801" s="553"/>
      <c r="DV801" s="553"/>
      <c r="DW801" s="553"/>
      <c r="DX801" s="553"/>
      <c r="DY801" s="553"/>
      <c r="DZ801" s="553"/>
      <c r="EA801" s="553"/>
      <c r="EB801" s="553"/>
      <c r="EC801" s="553"/>
      <c r="ED801" s="553"/>
      <c r="EE801" s="553"/>
      <c r="EF801" s="553"/>
      <c r="EG801" s="553"/>
      <c r="EH801" s="553"/>
      <c r="EI801" s="553"/>
      <c r="EJ801" s="553"/>
      <c r="EK801" s="553"/>
      <c r="EL801" s="553"/>
      <c r="EM801" s="553"/>
      <c r="EN801" s="553"/>
      <c r="EO801" s="553"/>
      <c r="EP801" s="553"/>
      <c r="EQ801" s="553"/>
      <c r="ER801" s="553"/>
      <c r="ES801" s="553"/>
      <c r="ET801" s="553"/>
      <c r="EU801" s="553"/>
      <c r="EV801" s="553"/>
      <c r="EW801" s="553"/>
      <c r="EX801" s="553"/>
      <c r="EY801" s="553"/>
      <c r="EZ801" s="553"/>
      <c r="FA801" s="553"/>
      <c r="FB801" s="553"/>
      <c r="FC801" s="553"/>
      <c r="FD801" s="553"/>
      <c r="FE801" s="553"/>
    </row>
    <row r="802" spans="1:208" x14ac:dyDescent="0.25">
      <c r="A802" t="s">
        <v>3490</v>
      </c>
      <c r="B802" t="s">
        <v>3409</v>
      </c>
      <c r="C802">
        <v>0</v>
      </c>
      <c r="D802">
        <v>5</v>
      </c>
      <c r="E802">
        <v>5</v>
      </c>
      <c r="F802">
        <v>4</v>
      </c>
      <c r="G802">
        <v>7</v>
      </c>
      <c r="H802">
        <v>1</v>
      </c>
      <c r="I802">
        <v>0</v>
      </c>
      <c r="J802">
        <v>0</v>
      </c>
      <c r="K802">
        <v>0</v>
      </c>
      <c r="L802">
        <v>3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7</v>
      </c>
      <c r="U802">
        <v>7</v>
      </c>
      <c r="V802">
        <v>2</v>
      </c>
    </row>
    <row r="803" spans="1:208" x14ac:dyDescent="0.25">
      <c r="A803" t="s">
        <v>3491</v>
      </c>
      <c r="B803" t="s">
        <v>3411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13" spans="1:208" s="390" customFormat="1" x14ac:dyDescent="0.25">
      <c r="A813" s="262"/>
      <c r="B813" s="262"/>
      <c r="C813" s="262"/>
      <c r="D813" s="262"/>
      <c r="E813" s="262"/>
      <c r="F813" s="262"/>
      <c r="G813" s="262"/>
      <c r="H813" s="262"/>
      <c r="I813" s="262"/>
      <c r="J813" s="262"/>
      <c r="K813" s="262"/>
      <c r="L813" s="262"/>
      <c r="M813" s="262"/>
      <c r="N813" s="262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  <c r="AC813" s="262"/>
      <c r="AD813" s="262"/>
      <c r="AE813" s="262"/>
      <c r="AF813" s="262"/>
      <c r="AG813" s="262"/>
      <c r="AH813" s="262"/>
      <c r="AI813" s="262"/>
      <c r="AJ813" s="262"/>
      <c r="AK813" s="262"/>
      <c r="AL813" s="389"/>
      <c r="AM813" s="6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  <c r="EN813"/>
      <c r="EO813"/>
      <c r="EP813"/>
      <c r="EQ813"/>
      <c r="ER813"/>
      <c r="ES813"/>
      <c r="ET813"/>
      <c r="EU813"/>
      <c r="EV813"/>
      <c r="EW813"/>
      <c r="EX813"/>
      <c r="EY813"/>
      <c r="EZ813"/>
      <c r="FA813"/>
      <c r="FB813"/>
      <c r="FC813"/>
      <c r="FD813"/>
      <c r="FE813"/>
      <c r="FF813" s="35"/>
      <c r="FJ813" s="1274"/>
      <c r="FK813" s="1274"/>
      <c r="FL813" s="1274"/>
      <c r="FN813" s="35"/>
      <c r="FO813" s="35"/>
      <c r="FP813" s="35"/>
      <c r="FQ813" s="35"/>
      <c r="FR813" s="35"/>
      <c r="FS813" s="35"/>
      <c r="FV813" s="35"/>
      <c r="FW813" s="35"/>
      <c r="FZ813" s="1279"/>
      <c r="GA813" s="1279"/>
      <c r="GB813" s="35"/>
      <c r="GC813" s="35"/>
      <c r="GD813" s="35"/>
      <c r="GE813" s="35"/>
      <c r="GF813" s="35"/>
      <c r="GG813" s="35"/>
      <c r="GH813" s="35"/>
      <c r="GI813" s="35"/>
      <c r="GJ813" s="35"/>
      <c r="GK813" s="35"/>
      <c r="GL813" s="35"/>
      <c r="GM813" s="35"/>
      <c r="GN813" s="35"/>
      <c r="GO813" s="35"/>
      <c r="GP813" s="35"/>
      <c r="GQ813" s="35"/>
      <c r="GR813" s="35"/>
      <c r="GS813" s="35"/>
      <c r="GT813" s="35"/>
      <c r="GU813" s="35"/>
      <c r="GV813" s="35"/>
      <c r="GW813" s="35"/>
      <c r="GX813" s="35"/>
      <c r="GY813" s="35"/>
      <c r="GZ813" s="35"/>
    </row>
    <row r="814" spans="1:208" x14ac:dyDescent="0.25">
      <c r="A814" s="253" t="s">
        <v>3261</v>
      </c>
      <c r="B814" s="254" t="s">
        <v>2552</v>
      </c>
      <c r="C814" s="255" t="s">
        <v>3773</v>
      </c>
      <c r="D814" s="256" t="s">
        <v>2618</v>
      </c>
      <c r="E814" s="256" t="s">
        <v>3774</v>
      </c>
      <c r="F814" s="256" t="s">
        <v>2618</v>
      </c>
      <c r="G814" s="256" t="s">
        <v>3775</v>
      </c>
      <c r="H814" s="256" t="s">
        <v>2618</v>
      </c>
      <c r="I814" s="256" t="s">
        <v>3782</v>
      </c>
      <c r="J814" s="256" t="s">
        <v>2618</v>
      </c>
      <c r="K814" s="256" t="s">
        <v>3788</v>
      </c>
      <c r="L814" s="256" t="s">
        <v>2618</v>
      </c>
      <c r="M814" s="256" t="s">
        <v>3789</v>
      </c>
      <c r="N814" s="256" t="s">
        <v>2618</v>
      </c>
      <c r="O814" s="256" t="s">
        <v>3790</v>
      </c>
      <c r="P814" s="256" t="s">
        <v>2618</v>
      </c>
      <c r="Q814" s="256" t="s">
        <v>3791</v>
      </c>
      <c r="R814" s="256" t="s">
        <v>2618</v>
      </c>
      <c r="S814" s="256" t="s">
        <v>3792</v>
      </c>
      <c r="T814" s="256" t="s">
        <v>2618</v>
      </c>
      <c r="U814" s="256" t="s">
        <v>3793</v>
      </c>
      <c r="V814" s="257" t="s">
        <v>2618</v>
      </c>
      <c r="X814" s="258"/>
      <c r="Y814" s="188" t="s">
        <v>2550</v>
      </c>
      <c r="Z814" s="259" t="s">
        <v>2619</v>
      </c>
      <c r="AA814" s="260" t="s">
        <v>2620</v>
      </c>
      <c r="AB814" s="260" t="s">
        <v>2621</v>
      </c>
      <c r="AC814" s="260" t="s">
        <v>2622</v>
      </c>
      <c r="AD814" s="260" t="s">
        <v>2623</v>
      </c>
      <c r="AE814" s="260" t="s">
        <v>2624</v>
      </c>
      <c r="AF814" s="260" t="s">
        <v>2625</v>
      </c>
      <c r="AG814" s="260" t="s">
        <v>2619</v>
      </c>
      <c r="AH814" s="260" t="s">
        <v>2620</v>
      </c>
      <c r="AI814" s="261" t="s">
        <v>2621</v>
      </c>
      <c r="FN814" s="390"/>
      <c r="FO814" s="390"/>
      <c r="FP814" s="390"/>
      <c r="FQ814" s="390"/>
      <c r="FR814" s="390"/>
      <c r="FS814" s="390"/>
      <c r="FV814" s="390"/>
      <c r="FW814" s="390"/>
      <c r="FZ814" s="1280"/>
      <c r="GA814" s="1280"/>
      <c r="GB814" s="390"/>
      <c r="GC814" s="390"/>
      <c r="GD814" s="390"/>
      <c r="GE814" s="390"/>
      <c r="GF814" s="390"/>
      <c r="GG814" s="390"/>
      <c r="GH814" s="390"/>
      <c r="GI814" s="390"/>
      <c r="GJ814" s="390"/>
      <c r="GK814" s="390"/>
      <c r="GL814" s="390"/>
      <c r="GM814" s="390"/>
      <c r="GN814" s="390"/>
      <c r="GV814" s="390"/>
      <c r="GW814" s="390"/>
      <c r="GX814" s="390"/>
      <c r="GY814" s="390"/>
      <c r="GZ814" s="390"/>
    </row>
    <row r="815" spans="1:208" x14ac:dyDescent="0.25">
      <c r="A815" s="198" t="s">
        <v>3263</v>
      </c>
      <c r="B815" s="220" t="s">
        <v>959</v>
      </c>
      <c r="C815" s="124" t="s">
        <v>2521</v>
      </c>
      <c r="D815" s="124" t="s">
        <v>2522</v>
      </c>
      <c r="E815" s="124" t="s">
        <v>2521</v>
      </c>
      <c r="F815" s="124" t="s">
        <v>2522</v>
      </c>
      <c r="G815" s="124" t="s">
        <v>2521</v>
      </c>
      <c r="H815" s="124" t="s">
        <v>2522</v>
      </c>
      <c r="I815" s="124" t="s">
        <v>2521</v>
      </c>
      <c r="J815" s="124" t="s">
        <v>2522</v>
      </c>
      <c r="K815" s="124" t="s">
        <v>2521</v>
      </c>
      <c r="L815" s="124" t="s">
        <v>2522</v>
      </c>
      <c r="M815" s="124" t="s">
        <v>2521</v>
      </c>
      <c r="N815" s="124" t="s">
        <v>2522</v>
      </c>
      <c r="O815" s="124" t="s">
        <v>2521</v>
      </c>
      <c r="P815" s="124" t="s">
        <v>2522</v>
      </c>
      <c r="Q815" s="124" t="s">
        <v>2521</v>
      </c>
      <c r="R815" s="124" t="s">
        <v>2522</v>
      </c>
      <c r="S815" s="124" t="s">
        <v>2521</v>
      </c>
      <c r="T815" s="124" t="s">
        <v>2522</v>
      </c>
      <c r="U815" s="124" t="s">
        <v>2521</v>
      </c>
      <c r="V815" s="252" t="s">
        <v>2522</v>
      </c>
      <c r="X815" s="197"/>
      <c r="Y815" s="188" t="s">
        <v>959</v>
      </c>
      <c r="Z815" s="94" t="s">
        <v>3776</v>
      </c>
      <c r="AA815" s="95" t="s">
        <v>3777</v>
      </c>
      <c r="AB815" s="95" t="s">
        <v>3778</v>
      </c>
      <c r="AC815" s="95" t="s">
        <v>3783</v>
      </c>
      <c r="AD815" s="95" t="s">
        <v>3794</v>
      </c>
      <c r="AE815" s="95" t="s">
        <v>3795</v>
      </c>
      <c r="AF815" s="95" t="s">
        <v>3796</v>
      </c>
      <c r="AG815" s="95" t="s">
        <v>3797</v>
      </c>
      <c r="AH815" s="95" t="s">
        <v>3798</v>
      </c>
      <c r="AI815" s="96" t="s">
        <v>3799</v>
      </c>
      <c r="GO815" s="390"/>
      <c r="GP815" s="390"/>
      <c r="GQ815" s="390"/>
      <c r="GR815" s="390"/>
      <c r="GS815" s="390"/>
      <c r="GT815" s="390"/>
      <c r="GU815" s="390"/>
    </row>
    <row r="816" spans="1:208" x14ac:dyDescent="0.25">
      <c r="A816" s="198" t="s">
        <v>3265</v>
      </c>
      <c r="B816" s="221" t="s">
        <v>2553</v>
      </c>
      <c r="C816" s="118">
        <v>43682.375</v>
      </c>
      <c r="D816" s="189">
        <v>43682.875</v>
      </c>
      <c r="E816" s="190">
        <v>43683.375</v>
      </c>
      <c r="F816" s="189">
        <v>43683.875</v>
      </c>
      <c r="G816" s="190">
        <v>43684.375</v>
      </c>
      <c r="H816" s="189">
        <v>43684.875</v>
      </c>
      <c r="I816" s="191">
        <v>43685.375</v>
      </c>
      <c r="J816" s="189">
        <v>43685.875</v>
      </c>
      <c r="K816" s="190">
        <v>43686.375</v>
      </c>
      <c r="L816" s="189">
        <v>43686.875</v>
      </c>
      <c r="M816" s="190">
        <v>43687.375</v>
      </c>
      <c r="N816" s="189">
        <v>43687.875</v>
      </c>
      <c r="O816" s="191">
        <v>43688.375</v>
      </c>
      <c r="P816" s="189">
        <v>43688.875</v>
      </c>
      <c r="Q816" s="190">
        <v>43689.375</v>
      </c>
      <c r="R816" s="189">
        <v>43689.875</v>
      </c>
      <c r="S816" s="190">
        <v>43690.375</v>
      </c>
      <c r="T816" s="189">
        <v>43690.875</v>
      </c>
      <c r="U816" s="190">
        <v>43691.375</v>
      </c>
      <c r="V816" s="192">
        <v>43691.875</v>
      </c>
      <c r="X816" s="198" t="s">
        <v>3260</v>
      </c>
      <c r="Y816" s="215"/>
      <c r="Z816" s="116">
        <v>43682.875</v>
      </c>
      <c r="AA816" s="99">
        <v>43683.875</v>
      </c>
      <c r="AB816" s="99">
        <v>43684.875</v>
      </c>
      <c r="AC816" s="99">
        <v>43685.875</v>
      </c>
      <c r="AD816" s="99">
        <v>43686.875</v>
      </c>
      <c r="AE816" s="99">
        <v>43687.875</v>
      </c>
      <c r="AF816" s="99">
        <v>43688.875</v>
      </c>
      <c r="AG816" s="99">
        <v>43689.875</v>
      </c>
      <c r="AH816" s="99">
        <v>43690.875</v>
      </c>
      <c r="AI816" s="99">
        <v>43691.875</v>
      </c>
    </row>
    <row r="817" spans="1:162" x14ac:dyDescent="0.25">
      <c r="A817" s="198" t="s">
        <v>3267</v>
      </c>
      <c r="B817" s="222" t="s">
        <v>2545</v>
      </c>
      <c r="C817" s="230" t="e">
        <v>#N/A</v>
      </c>
      <c r="D817" s="199">
        <v>26.3</v>
      </c>
      <c r="E817" s="199" t="e">
        <v>#N/A</v>
      </c>
      <c r="F817" s="199">
        <v>27.5</v>
      </c>
      <c r="G817" s="199" t="e">
        <v>#N/A</v>
      </c>
      <c r="H817" s="199">
        <v>27.5</v>
      </c>
      <c r="I817" s="199" t="e">
        <v>#N/A</v>
      </c>
      <c r="J817" s="199">
        <v>29.9</v>
      </c>
      <c r="K817" s="199" t="e">
        <v>#N/A</v>
      </c>
      <c r="L817" s="199">
        <v>30.9</v>
      </c>
      <c r="M817" s="199" t="e">
        <v>#N/A</v>
      </c>
      <c r="N817" s="199">
        <v>36.1</v>
      </c>
      <c r="O817" s="199" t="e">
        <v>#N/A</v>
      </c>
      <c r="P817" s="199">
        <v>29</v>
      </c>
      <c r="Q817" s="199" t="e">
        <v>#N/A</v>
      </c>
      <c r="R817" s="199">
        <v>27.9</v>
      </c>
      <c r="S817" s="199" t="e">
        <v>#N/A</v>
      </c>
      <c r="T817" s="199">
        <v>29.1</v>
      </c>
      <c r="U817" s="199" t="e">
        <v>#N/A</v>
      </c>
      <c r="V817" s="104">
        <v>29.5</v>
      </c>
      <c r="X817" s="198" t="s">
        <v>3262</v>
      </c>
      <c r="Y817" s="100" t="s">
        <v>2545</v>
      </c>
      <c r="Z817" s="120">
        <v>26.3</v>
      </c>
      <c r="AA817" s="120">
        <v>27.5</v>
      </c>
      <c r="AB817" s="120">
        <v>27.5</v>
      </c>
      <c r="AC817" s="120">
        <v>29.9</v>
      </c>
      <c r="AD817" s="120">
        <v>30.9</v>
      </c>
      <c r="AE817" s="120">
        <v>36.1</v>
      </c>
      <c r="AF817" s="120">
        <v>29</v>
      </c>
      <c r="AG817" s="120">
        <v>27.9</v>
      </c>
      <c r="AH817" s="120">
        <v>29.1</v>
      </c>
      <c r="AI817" s="120">
        <v>29.5</v>
      </c>
    </row>
    <row r="818" spans="1:162" x14ac:dyDescent="0.25">
      <c r="A818" s="198" t="s">
        <v>3268</v>
      </c>
      <c r="B818" s="223" t="s">
        <v>2546</v>
      </c>
      <c r="C818" s="103">
        <v>21.6</v>
      </c>
      <c r="D818" s="200" t="e">
        <v>#N/A</v>
      </c>
      <c r="E818" s="200">
        <v>21.3</v>
      </c>
      <c r="F818" s="200" t="e">
        <v>#N/A</v>
      </c>
      <c r="G818" s="200">
        <v>21.8</v>
      </c>
      <c r="H818" s="200" t="e">
        <v>#N/A</v>
      </c>
      <c r="I818" s="200">
        <v>21.5</v>
      </c>
      <c r="J818" s="200" t="e">
        <v>#N/A</v>
      </c>
      <c r="K818" s="200">
        <v>23.3</v>
      </c>
      <c r="L818" s="200" t="e">
        <v>#N/A</v>
      </c>
      <c r="M818" s="200">
        <v>24.2</v>
      </c>
      <c r="N818" s="200" t="e">
        <v>#N/A</v>
      </c>
      <c r="O818" s="200">
        <v>24.3</v>
      </c>
      <c r="P818" s="200" t="e">
        <v>#N/A</v>
      </c>
      <c r="Q818" s="200">
        <v>21.7</v>
      </c>
      <c r="R818" s="200" t="e">
        <v>#N/A</v>
      </c>
      <c r="S818" s="200">
        <v>22.1</v>
      </c>
      <c r="T818" s="200" t="e">
        <v>#N/A</v>
      </c>
      <c r="U818" s="200">
        <v>22.4</v>
      </c>
      <c r="V818" s="216" t="e">
        <v>#N/A</v>
      </c>
      <c r="X818" s="198" t="s">
        <v>3264</v>
      </c>
      <c r="Y818" s="101" t="s">
        <v>2546</v>
      </c>
      <c r="Z818" s="97">
        <v>21.6</v>
      </c>
      <c r="AA818" s="97">
        <v>21.3</v>
      </c>
      <c r="AB818" s="97">
        <v>21.8</v>
      </c>
      <c r="AC818" s="97">
        <v>21.5</v>
      </c>
      <c r="AD818" s="97">
        <v>23.3</v>
      </c>
      <c r="AE818" s="97">
        <v>24.2</v>
      </c>
      <c r="AF818" s="97">
        <v>24.3</v>
      </c>
      <c r="AG818" s="97">
        <v>21.7</v>
      </c>
      <c r="AH818" s="97">
        <v>22.1</v>
      </c>
      <c r="AI818" s="97">
        <v>22.4</v>
      </c>
    </row>
    <row r="819" spans="1:162" x14ac:dyDescent="0.25">
      <c r="A819" s="198" t="s">
        <v>3270</v>
      </c>
      <c r="B819" s="224" t="s">
        <v>2547</v>
      </c>
      <c r="C819" s="108" t="e">
        <v>#N/A</v>
      </c>
      <c r="D819" s="201">
        <v>41.3</v>
      </c>
      <c r="E819" s="201" t="e">
        <v>#N/A</v>
      </c>
      <c r="F819" s="201">
        <v>38.5</v>
      </c>
      <c r="G819" s="201" t="e">
        <v>#N/A</v>
      </c>
      <c r="H819" s="201">
        <v>41.5</v>
      </c>
      <c r="I819" s="201" t="e">
        <v>#N/A</v>
      </c>
      <c r="J819" s="201">
        <v>44.9</v>
      </c>
      <c r="K819" s="201" t="e">
        <v>#N/A</v>
      </c>
      <c r="L819" s="201">
        <v>45.9</v>
      </c>
      <c r="M819" s="201" t="e">
        <v>#N/A</v>
      </c>
      <c r="N819" s="201">
        <v>51.1</v>
      </c>
      <c r="O819" s="201" t="e">
        <v>#N/A</v>
      </c>
      <c r="P819" s="201">
        <v>44</v>
      </c>
      <c r="Q819" s="201" t="e">
        <v>#N/A</v>
      </c>
      <c r="R819" s="201">
        <v>42.9</v>
      </c>
      <c r="S819" s="201" t="e">
        <v>#N/A</v>
      </c>
      <c r="T819" s="201">
        <v>44.1</v>
      </c>
      <c r="U819" s="201" t="e">
        <v>#N/A</v>
      </c>
      <c r="V819" s="217">
        <v>43.5</v>
      </c>
      <c r="X819" s="198" t="s">
        <v>3266</v>
      </c>
      <c r="Y819" s="102" t="s">
        <v>2547</v>
      </c>
      <c r="Z819" s="120">
        <v>41.3</v>
      </c>
      <c r="AA819" s="120">
        <v>38.5</v>
      </c>
      <c r="AB819" s="120">
        <v>41.5</v>
      </c>
      <c r="AC819" s="120">
        <v>44.9</v>
      </c>
      <c r="AD819" s="120">
        <v>45.9</v>
      </c>
      <c r="AE819" s="120">
        <v>51.1</v>
      </c>
      <c r="AF819" s="120">
        <v>44</v>
      </c>
      <c r="AG819" s="120">
        <v>42.9</v>
      </c>
      <c r="AH819" s="120">
        <v>44.1</v>
      </c>
      <c r="AI819" s="120">
        <v>43.5</v>
      </c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  <c r="DP819" s="6"/>
      <c r="DQ819" s="6"/>
      <c r="DR819" s="6"/>
      <c r="DS819" s="6"/>
      <c r="DT819" s="6"/>
      <c r="DU819" s="6"/>
      <c r="DV819" s="6"/>
      <c r="DW819" s="6"/>
      <c r="DX819" s="6"/>
      <c r="DY819" s="6"/>
      <c r="DZ819" s="6"/>
      <c r="EA819" s="6"/>
      <c r="EB819" s="6"/>
      <c r="EC819" s="6"/>
      <c r="ED819" s="6"/>
      <c r="EE819" s="6"/>
      <c r="EF819" s="6"/>
      <c r="EG819" s="6"/>
      <c r="EH819" s="6"/>
      <c r="EI819" s="6"/>
      <c r="EJ819" s="6"/>
      <c r="EK819" s="6"/>
      <c r="EL819" s="6"/>
      <c r="EM819" s="6"/>
      <c r="EN819" s="6"/>
      <c r="EO819" s="6"/>
      <c r="EP819" s="6"/>
      <c r="EQ819" s="6"/>
      <c r="ER819" s="6"/>
      <c r="ES819" s="6"/>
      <c r="ET819" s="6"/>
      <c r="EU819" s="6"/>
      <c r="EV819" s="6"/>
      <c r="EW819" s="6"/>
      <c r="EX819" s="6"/>
      <c r="EY819" s="6"/>
      <c r="EZ819" s="6"/>
      <c r="FA819" s="6"/>
      <c r="FB819" s="6"/>
      <c r="FC819" s="6"/>
      <c r="FD819" s="6"/>
      <c r="FE819" s="6"/>
      <c r="FF819" s="390"/>
    </row>
    <row r="820" spans="1:162" x14ac:dyDescent="0.25">
      <c r="A820" s="198" t="s">
        <v>3272</v>
      </c>
      <c r="B820" s="212" t="s">
        <v>2548</v>
      </c>
      <c r="C820" s="231">
        <v>21</v>
      </c>
      <c r="D820" s="123">
        <v>12</v>
      </c>
      <c r="E820" s="123">
        <v>6</v>
      </c>
      <c r="F820" s="123">
        <v>9</v>
      </c>
      <c r="G820" s="123">
        <v>10</v>
      </c>
      <c r="H820" s="123">
        <v>7</v>
      </c>
      <c r="I820" s="123">
        <v>6</v>
      </c>
      <c r="J820" s="123">
        <v>15</v>
      </c>
      <c r="K820" s="123">
        <v>15</v>
      </c>
      <c r="L820" s="123">
        <v>15</v>
      </c>
      <c r="M820" s="123">
        <v>7</v>
      </c>
      <c r="N820" s="123">
        <v>8</v>
      </c>
      <c r="O820" s="123">
        <v>4</v>
      </c>
      <c r="P820" s="123">
        <v>7</v>
      </c>
      <c r="Q820" s="123">
        <v>7</v>
      </c>
      <c r="R820" s="123">
        <v>9</v>
      </c>
      <c r="S820" s="123">
        <v>5</v>
      </c>
      <c r="T820" s="123">
        <v>6</v>
      </c>
      <c r="U820" s="123">
        <v>6</v>
      </c>
      <c r="V820" s="218">
        <v>8</v>
      </c>
      <c r="X820" s="198" t="s">
        <v>3273</v>
      </c>
      <c r="Y820" s="119" t="s">
        <v>2548</v>
      </c>
      <c r="Z820" s="196">
        <v>21</v>
      </c>
      <c r="AA820" s="196">
        <v>9</v>
      </c>
      <c r="AB820" s="196">
        <v>10</v>
      </c>
      <c r="AC820" s="196">
        <v>15</v>
      </c>
      <c r="AD820" s="196">
        <v>15</v>
      </c>
      <c r="AE820" s="196">
        <v>12</v>
      </c>
      <c r="AF820" s="196">
        <v>7</v>
      </c>
      <c r="AG820" s="196">
        <v>9</v>
      </c>
      <c r="AH820" s="196">
        <v>6</v>
      </c>
      <c r="AI820" s="196">
        <v>8</v>
      </c>
    </row>
    <row r="821" spans="1:162" x14ac:dyDescent="0.25">
      <c r="A821" s="198" t="s">
        <v>3275</v>
      </c>
      <c r="B821" s="225" t="s">
        <v>2549</v>
      </c>
      <c r="C821" s="232">
        <v>21</v>
      </c>
      <c r="D821" s="210" t="s">
        <v>2618</v>
      </c>
      <c r="E821" s="210" t="s">
        <v>2618</v>
      </c>
      <c r="F821" s="210" t="s">
        <v>2618</v>
      </c>
      <c r="G821" s="210" t="s">
        <v>2618</v>
      </c>
      <c r="H821" s="210" t="s">
        <v>2618</v>
      </c>
      <c r="I821" s="210" t="s">
        <v>2618</v>
      </c>
      <c r="J821" s="210">
        <v>15</v>
      </c>
      <c r="K821" s="210">
        <v>15</v>
      </c>
      <c r="L821" s="210">
        <v>15</v>
      </c>
      <c r="M821" s="210" t="s">
        <v>2618</v>
      </c>
      <c r="N821" s="210" t="s">
        <v>2618</v>
      </c>
      <c r="O821" s="210" t="s">
        <v>2618</v>
      </c>
      <c r="P821" s="210" t="s">
        <v>2618</v>
      </c>
      <c r="Q821" s="210" t="s">
        <v>2618</v>
      </c>
      <c r="R821" s="210" t="s">
        <v>2618</v>
      </c>
      <c r="S821" s="210" t="s">
        <v>2618</v>
      </c>
      <c r="T821" s="210" t="s">
        <v>2618</v>
      </c>
      <c r="U821" s="210" t="s">
        <v>2618</v>
      </c>
      <c r="V821" s="211" t="s">
        <v>2618</v>
      </c>
      <c r="X821" s="198" t="s">
        <v>3269</v>
      </c>
      <c r="Y821" s="98" t="s">
        <v>772</v>
      </c>
      <c r="Z821" s="121">
        <v>0</v>
      </c>
      <c r="AA821" s="121">
        <v>0</v>
      </c>
      <c r="AB821" s="121">
        <v>0</v>
      </c>
      <c r="AC821" s="121">
        <v>0</v>
      </c>
      <c r="AD821" s="121">
        <v>0</v>
      </c>
      <c r="AE821" s="121">
        <v>0</v>
      </c>
      <c r="AF821" s="121">
        <v>0</v>
      </c>
      <c r="AG821" s="121">
        <v>0</v>
      </c>
      <c r="AH821" s="121">
        <v>0</v>
      </c>
      <c r="AI821" s="121">
        <v>0</v>
      </c>
    </row>
    <row r="822" spans="1:162" ht="15" x14ac:dyDescent="0.25">
      <c r="A822" s="198" t="s">
        <v>3277</v>
      </c>
      <c r="B822" s="226" t="s">
        <v>769</v>
      </c>
      <c r="C822" s="233" t="s">
        <v>2618</v>
      </c>
      <c r="D822" s="202" t="s">
        <v>2618</v>
      </c>
      <c r="E822" s="202" t="s">
        <v>2618</v>
      </c>
      <c r="F822" s="202" t="s">
        <v>2618</v>
      </c>
      <c r="G822" s="202" t="s">
        <v>2618</v>
      </c>
      <c r="H822" s="202" t="s">
        <v>2618</v>
      </c>
      <c r="I822" s="202" t="s">
        <v>2618</v>
      </c>
      <c r="J822" s="202" t="s">
        <v>2618</v>
      </c>
      <c r="K822" s="202" t="s">
        <v>2618</v>
      </c>
      <c r="L822" s="202" t="s">
        <v>2618</v>
      </c>
      <c r="M822" s="202" t="s">
        <v>2618</v>
      </c>
      <c r="N822" s="202" t="s">
        <v>2618</v>
      </c>
      <c r="O822" s="202" t="s">
        <v>2618</v>
      </c>
      <c r="P822" s="202" t="s">
        <v>2618</v>
      </c>
      <c r="Q822" s="202" t="s">
        <v>2618</v>
      </c>
      <c r="R822" s="202" t="s">
        <v>2618</v>
      </c>
      <c r="S822" s="202" t="s">
        <v>2618</v>
      </c>
      <c r="T822" s="202" t="s">
        <v>2631</v>
      </c>
      <c r="U822" s="202" t="s">
        <v>2618</v>
      </c>
      <c r="V822" s="203" t="s">
        <v>2618</v>
      </c>
      <c r="X822" s="198" t="s">
        <v>3271</v>
      </c>
      <c r="Y822" s="107" t="s">
        <v>769</v>
      </c>
      <c r="Z822" s="195" t="s">
        <v>2618</v>
      </c>
      <c r="AA822" s="195" t="s">
        <v>2618</v>
      </c>
      <c r="AB822" s="195" t="s">
        <v>2618</v>
      </c>
      <c r="AC822" s="195" t="s">
        <v>2618</v>
      </c>
      <c r="AD822" s="195" t="s">
        <v>2618</v>
      </c>
      <c r="AE822" s="195" t="s">
        <v>2618</v>
      </c>
      <c r="AF822" s="195" t="s">
        <v>2618</v>
      </c>
      <c r="AG822" s="195" t="s">
        <v>2618</v>
      </c>
      <c r="AH822" s="195" t="s">
        <v>2631</v>
      </c>
      <c r="AI822" s="195" t="s">
        <v>2618</v>
      </c>
    </row>
    <row r="823" spans="1:162" x14ac:dyDescent="0.25">
      <c r="A823" s="198" t="s">
        <v>3278</v>
      </c>
      <c r="B823" s="226" t="s">
        <v>2551</v>
      </c>
      <c r="C823" s="234">
        <v>0</v>
      </c>
      <c r="D823" s="204">
        <v>0</v>
      </c>
      <c r="E823" s="204">
        <v>0</v>
      </c>
      <c r="F823" s="204">
        <v>0</v>
      </c>
      <c r="G823" s="204">
        <v>0</v>
      </c>
      <c r="H823" s="204">
        <v>0</v>
      </c>
      <c r="I823" s="204">
        <v>0</v>
      </c>
      <c r="J823" s="204">
        <v>0</v>
      </c>
      <c r="K823" s="204">
        <v>0</v>
      </c>
      <c r="L823" s="204">
        <v>0</v>
      </c>
      <c r="M823" s="204">
        <v>0</v>
      </c>
      <c r="N823" s="204">
        <v>0</v>
      </c>
      <c r="O823" s="204">
        <v>0</v>
      </c>
      <c r="P823" s="204">
        <v>0</v>
      </c>
      <c r="Q823" s="204">
        <v>0</v>
      </c>
      <c r="R823" s="204">
        <v>0</v>
      </c>
      <c r="S823" s="204">
        <v>0</v>
      </c>
      <c r="T823" s="204">
        <v>1</v>
      </c>
      <c r="U823" s="204">
        <v>0</v>
      </c>
      <c r="V823" s="205">
        <v>0</v>
      </c>
      <c r="X823" s="198" t="s">
        <v>3274</v>
      </c>
      <c r="Y823" s="91" t="s">
        <v>2551</v>
      </c>
      <c r="Z823" s="109">
        <v>0</v>
      </c>
      <c r="AA823" s="109">
        <v>0</v>
      </c>
      <c r="AB823" s="109">
        <v>0</v>
      </c>
      <c r="AC823" s="109">
        <v>0</v>
      </c>
      <c r="AD823" s="109">
        <v>0</v>
      </c>
      <c r="AE823" s="109">
        <v>0</v>
      </c>
      <c r="AF823" s="109">
        <v>0</v>
      </c>
      <c r="AG823" s="109">
        <v>0</v>
      </c>
      <c r="AH823" s="109">
        <v>1</v>
      </c>
      <c r="AI823" s="109">
        <v>0</v>
      </c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</row>
    <row r="824" spans="1:162" x14ac:dyDescent="0.25">
      <c r="A824" s="198" t="s">
        <v>3279</v>
      </c>
      <c r="B824" s="227" t="s">
        <v>884</v>
      </c>
      <c r="C824" s="235">
        <v>1003.05</v>
      </c>
      <c r="D824" s="206">
        <v>1010.8499999999999</v>
      </c>
      <c r="E824" s="206">
        <v>1015.1</v>
      </c>
      <c r="F824" s="206">
        <v>1017.15</v>
      </c>
      <c r="G824" s="206">
        <v>1017.6</v>
      </c>
      <c r="H824" s="206">
        <v>1017.9000000000001</v>
      </c>
      <c r="I824" s="206">
        <v>1018.2</v>
      </c>
      <c r="J824" s="206">
        <v>1015.35</v>
      </c>
      <c r="K824" s="206">
        <v>1012.5999999999999</v>
      </c>
      <c r="L824" s="206">
        <v>1009</v>
      </c>
      <c r="M824" s="206">
        <v>1008.8499999999999</v>
      </c>
      <c r="N824" s="206">
        <v>1010.25</v>
      </c>
      <c r="O824" s="206">
        <v>1015.05</v>
      </c>
      <c r="P824" s="206">
        <v>1016.25</v>
      </c>
      <c r="Q824" s="206">
        <v>1016.45</v>
      </c>
      <c r="R824" s="206">
        <v>1014.75</v>
      </c>
      <c r="S824" s="206">
        <v>1014.75</v>
      </c>
      <c r="T824" s="206">
        <v>1014.05</v>
      </c>
      <c r="U824" s="206">
        <v>1014.25</v>
      </c>
      <c r="V824" s="207">
        <v>1012.25</v>
      </c>
      <c r="X824" s="198" t="s">
        <v>3276</v>
      </c>
      <c r="Y824" s="238" t="s">
        <v>705</v>
      </c>
      <c r="Z824" s="127">
        <v>0</v>
      </c>
      <c r="AA824" s="127">
        <v>0</v>
      </c>
      <c r="AB824" s="127">
        <v>0</v>
      </c>
      <c r="AC824" s="127">
        <v>0</v>
      </c>
      <c r="AD824" s="127">
        <v>0</v>
      </c>
      <c r="AE824" s="127">
        <v>0</v>
      </c>
      <c r="AF824" s="127">
        <v>0</v>
      </c>
      <c r="AG824" s="127">
        <v>0</v>
      </c>
      <c r="AH824" s="127">
        <v>0</v>
      </c>
      <c r="AI824" s="127">
        <v>0</v>
      </c>
    </row>
    <row r="825" spans="1:162" x14ac:dyDescent="0.25">
      <c r="A825" s="198" t="s">
        <v>3280</v>
      </c>
      <c r="B825" s="228" t="s">
        <v>770</v>
      </c>
      <c r="C825" s="236" t="s">
        <v>3800</v>
      </c>
      <c r="D825" s="208" t="s">
        <v>2856</v>
      </c>
      <c r="E825" s="208" t="s">
        <v>2763</v>
      </c>
      <c r="F825" s="208" t="s">
        <v>2764</v>
      </c>
      <c r="G825" s="208" t="s">
        <v>2764</v>
      </c>
      <c r="H825" s="208" t="s">
        <v>2794</v>
      </c>
      <c r="I825" s="208" t="s">
        <v>2685</v>
      </c>
      <c r="J825" s="208" t="s">
        <v>1120</v>
      </c>
      <c r="K825" s="208" t="s">
        <v>2608</v>
      </c>
      <c r="L825" s="208" t="s">
        <v>3770</v>
      </c>
      <c r="M825" s="208" t="s">
        <v>2767</v>
      </c>
      <c r="N825" s="208" t="s">
        <v>2760</v>
      </c>
      <c r="O825" s="208" t="s">
        <v>2650</v>
      </c>
      <c r="P825" s="208" t="s">
        <v>2794</v>
      </c>
      <c r="Q825" s="208" t="s">
        <v>2794</v>
      </c>
      <c r="R825" s="208" t="s">
        <v>1120</v>
      </c>
      <c r="S825" s="208" t="s">
        <v>2656</v>
      </c>
      <c r="T825" s="208" t="s">
        <v>2658</v>
      </c>
      <c r="U825" s="208" t="s">
        <v>2685</v>
      </c>
      <c r="V825" s="209" t="s">
        <v>2794</v>
      </c>
      <c r="X825" s="369" t="s">
        <v>1020</v>
      </c>
      <c r="Y825" s="370" t="s">
        <v>772</v>
      </c>
      <c r="Z825" s="371">
        <v>0</v>
      </c>
      <c r="AA825" s="372">
        <v>0</v>
      </c>
      <c r="AB825" s="372">
        <v>0</v>
      </c>
      <c r="AC825" s="372">
        <v>0</v>
      </c>
      <c r="AD825" s="372">
        <v>0</v>
      </c>
      <c r="AE825" s="372">
        <v>0</v>
      </c>
      <c r="AF825" s="372">
        <v>0</v>
      </c>
      <c r="AG825" s="372">
        <v>0</v>
      </c>
      <c r="AH825" s="372">
        <v>0</v>
      </c>
      <c r="AI825" s="373">
        <v>0</v>
      </c>
    </row>
    <row r="826" spans="1:162" x14ac:dyDescent="0.25">
      <c r="A826" s="198" t="s">
        <v>3282</v>
      </c>
      <c r="B826" s="229" t="s">
        <v>705</v>
      </c>
      <c r="C826" s="237">
        <v>0</v>
      </c>
      <c r="D826" s="213">
        <v>0</v>
      </c>
      <c r="E826" s="213">
        <v>0</v>
      </c>
      <c r="F826" s="213">
        <v>0</v>
      </c>
      <c r="G826" s="213">
        <v>0</v>
      </c>
      <c r="H826" s="213">
        <v>0</v>
      </c>
      <c r="I826" s="213">
        <v>0</v>
      </c>
      <c r="J826" s="213">
        <v>0</v>
      </c>
      <c r="K826" s="213">
        <v>0</v>
      </c>
      <c r="L826" s="213">
        <v>0</v>
      </c>
      <c r="M826" s="213">
        <v>0</v>
      </c>
      <c r="N826" s="213">
        <v>0</v>
      </c>
      <c r="O826" s="213">
        <v>0</v>
      </c>
      <c r="P826" s="213">
        <v>0</v>
      </c>
      <c r="Q826" s="213">
        <v>0</v>
      </c>
      <c r="R826" s="213">
        <v>0</v>
      </c>
      <c r="S826" s="213">
        <v>0</v>
      </c>
      <c r="T826" s="213">
        <v>0</v>
      </c>
      <c r="U826" s="213">
        <v>0</v>
      </c>
      <c r="V826" s="214">
        <v>0</v>
      </c>
      <c r="X826" s="369" t="s">
        <v>2238</v>
      </c>
      <c r="Y826" s="374" t="s">
        <v>1173</v>
      </c>
      <c r="Z826" s="375">
        <v>0</v>
      </c>
      <c r="AA826" s="376">
        <v>0</v>
      </c>
      <c r="AB826" s="376">
        <v>0</v>
      </c>
      <c r="AC826" s="376">
        <v>0</v>
      </c>
      <c r="AD826" s="376">
        <v>0</v>
      </c>
      <c r="AE826" s="376">
        <v>0</v>
      </c>
      <c r="AF826" s="376">
        <v>0</v>
      </c>
      <c r="AG826" s="376">
        <v>0</v>
      </c>
      <c r="AH826" s="376">
        <v>0</v>
      </c>
      <c r="AI826" s="377">
        <v>0</v>
      </c>
    </row>
    <row r="827" spans="1:162" x14ac:dyDescent="0.25">
      <c r="A827" s="198" t="s">
        <v>1020</v>
      </c>
      <c r="B827" s="229" t="s">
        <v>772</v>
      </c>
      <c r="C827" s="237">
        <v>0</v>
      </c>
      <c r="D827" s="213">
        <v>0</v>
      </c>
      <c r="E827" s="213">
        <v>0</v>
      </c>
      <c r="F827" s="213">
        <v>0</v>
      </c>
      <c r="G827" s="213">
        <v>0</v>
      </c>
      <c r="H827" s="213">
        <v>0</v>
      </c>
      <c r="I827" s="213">
        <v>0</v>
      </c>
      <c r="J827" s="213">
        <v>0</v>
      </c>
      <c r="K827" s="213">
        <v>0</v>
      </c>
      <c r="L827" s="213">
        <v>0</v>
      </c>
      <c r="M827" s="213">
        <v>0</v>
      </c>
      <c r="N827" s="213">
        <v>0</v>
      </c>
      <c r="O827" s="213">
        <v>0</v>
      </c>
      <c r="P827" s="213">
        <v>0</v>
      </c>
      <c r="Q827" s="213">
        <v>0</v>
      </c>
      <c r="R827" s="213">
        <v>0</v>
      </c>
      <c r="S827" s="213">
        <v>0</v>
      </c>
      <c r="T827" s="213">
        <v>0</v>
      </c>
      <c r="U827" s="213">
        <v>0</v>
      </c>
      <c r="V827" s="214">
        <v>0</v>
      </c>
      <c r="X827" s="369" t="s">
        <v>2239</v>
      </c>
      <c r="Y827" s="374" t="s">
        <v>1175</v>
      </c>
      <c r="Z827" s="375">
        <v>0</v>
      </c>
      <c r="AA827" s="376">
        <v>0</v>
      </c>
      <c r="AB827" s="376">
        <v>0</v>
      </c>
      <c r="AC827" s="376">
        <v>0</v>
      </c>
      <c r="AD827" s="376">
        <v>0</v>
      </c>
      <c r="AE827" s="376">
        <v>0</v>
      </c>
      <c r="AF827" s="376">
        <v>0</v>
      </c>
      <c r="AG827" s="376">
        <v>0</v>
      </c>
      <c r="AH827" s="376">
        <v>0</v>
      </c>
      <c r="AI827" s="377">
        <v>0</v>
      </c>
    </row>
    <row r="828" spans="1:162" x14ac:dyDescent="0.25">
      <c r="A828" s="198" t="s">
        <v>2238</v>
      </c>
      <c r="B828" s="229" t="s">
        <v>1173</v>
      </c>
      <c r="C828" s="237">
        <v>0</v>
      </c>
      <c r="D828" s="213">
        <v>0</v>
      </c>
      <c r="E828" s="213">
        <v>0</v>
      </c>
      <c r="F828" s="213">
        <v>0</v>
      </c>
      <c r="G828" s="213">
        <v>0</v>
      </c>
      <c r="H828" s="213">
        <v>0</v>
      </c>
      <c r="I828" s="213">
        <v>0</v>
      </c>
      <c r="J828" s="213">
        <v>0</v>
      </c>
      <c r="K828" s="213">
        <v>0</v>
      </c>
      <c r="L828" s="213">
        <v>0</v>
      </c>
      <c r="M828" s="213">
        <v>0</v>
      </c>
      <c r="N828" s="213">
        <v>0</v>
      </c>
      <c r="O828" s="213">
        <v>0</v>
      </c>
      <c r="P828" s="213">
        <v>0</v>
      </c>
      <c r="Q828" s="213">
        <v>0</v>
      </c>
      <c r="R828" s="213">
        <v>0</v>
      </c>
      <c r="S828" s="213">
        <v>0</v>
      </c>
      <c r="T828" s="213">
        <v>0</v>
      </c>
      <c r="U828" s="213">
        <v>0</v>
      </c>
      <c r="V828" s="214">
        <v>0</v>
      </c>
      <c r="X828" s="369" t="s">
        <v>2240</v>
      </c>
      <c r="Y828" s="379" t="s">
        <v>1177</v>
      </c>
      <c r="Z828" s="380">
        <v>0</v>
      </c>
      <c r="AA828" s="381">
        <v>0</v>
      </c>
      <c r="AB828" s="381">
        <v>0</v>
      </c>
      <c r="AC828" s="381">
        <v>0</v>
      </c>
      <c r="AD828" s="381">
        <v>0</v>
      </c>
      <c r="AE828" s="381">
        <v>0</v>
      </c>
      <c r="AF828" s="381">
        <v>0</v>
      </c>
      <c r="AG828" s="381">
        <v>0</v>
      </c>
      <c r="AH828" s="381">
        <v>0</v>
      </c>
      <c r="AI828" s="382">
        <v>0</v>
      </c>
    </row>
    <row r="829" spans="1:162" x14ac:dyDescent="0.25">
      <c r="A829" s="198" t="s">
        <v>2239</v>
      </c>
      <c r="B829" s="378" t="s">
        <v>1175</v>
      </c>
      <c r="C829" s="235">
        <v>0</v>
      </c>
      <c r="D829" s="206">
        <v>0</v>
      </c>
      <c r="E829" s="206">
        <v>0</v>
      </c>
      <c r="F829" s="206">
        <v>0</v>
      </c>
      <c r="G829" s="206">
        <v>0</v>
      </c>
      <c r="H829" s="206">
        <v>0</v>
      </c>
      <c r="I829" s="206">
        <v>0</v>
      </c>
      <c r="J829" s="206">
        <v>0</v>
      </c>
      <c r="K829" s="206">
        <v>0</v>
      </c>
      <c r="L829" s="206">
        <v>0</v>
      </c>
      <c r="M829" s="206">
        <v>0</v>
      </c>
      <c r="N829" s="206">
        <v>0</v>
      </c>
      <c r="O829" s="206">
        <v>0</v>
      </c>
      <c r="P829" s="206">
        <v>0</v>
      </c>
      <c r="Q829" s="206">
        <v>0</v>
      </c>
      <c r="R829" s="206">
        <v>0</v>
      </c>
      <c r="S829" s="206">
        <v>0</v>
      </c>
      <c r="T829" s="206">
        <v>0</v>
      </c>
      <c r="U829" s="206">
        <v>0</v>
      </c>
      <c r="V829" s="207">
        <v>0</v>
      </c>
    </row>
    <row r="830" spans="1:162" x14ac:dyDescent="0.25">
      <c r="A830" s="198" t="s">
        <v>2240</v>
      </c>
      <c r="B830" s="383" t="s">
        <v>1177</v>
      </c>
      <c r="C830" s="237">
        <v>0</v>
      </c>
      <c r="D830" s="213">
        <v>0</v>
      </c>
      <c r="E830" s="213">
        <v>0</v>
      </c>
      <c r="F830" s="213">
        <v>0</v>
      </c>
      <c r="G830" s="213">
        <v>0</v>
      </c>
      <c r="H830" s="213">
        <v>0</v>
      </c>
      <c r="I830" s="213">
        <v>0</v>
      </c>
      <c r="J830" s="213">
        <v>0</v>
      </c>
      <c r="K830" s="213">
        <v>0</v>
      </c>
      <c r="L830" s="213">
        <v>0</v>
      </c>
      <c r="M830" s="213">
        <v>0</v>
      </c>
      <c r="N830" s="213">
        <v>0</v>
      </c>
      <c r="O830" s="213">
        <v>0</v>
      </c>
      <c r="P830" s="213">
        <v>0</v>
      </c>
      <c r="Q830" s="213">
        <v>0</v>
      </c>
      <c r="R830" s="213">
        <v>0</v>
      </c>
      <c r="S830" s="213">
        <v>0</v>
      </c>
      <c r="T830" s="213">
        <v>0</v>
      </c>
      <c r="U830" s="213">
        <v>0</v>
      </c>
      <c r="V830" s="214">
        <v>0</v>
      </c>
      <c r="AM830" s="554"/>
      <c r="AN830" s="552"/>
      <c r="AO830" s="552"/>
      <c r="AP830" s="552"/>
      <c r="AQ830" s="552"/>
      <c r="AR830" s="552"/>
      <c r="AS830" s="552"/>
      <c r="AT830" s="552"/>
      <c r="AU830" s="552"/>
      <c r="AV830" s="552"/>
      <c r="AW830" s="552"/>
      <c r="AX830" s="552"/>
      <c r="AY830" s="552"/>
      <c r="AZ830" s="552"/>
      <c r="BA830" s="552"/>
      <c r="BB830" s="552"/>
      <c r="BC830" s="552"/>
      <c r="BD830" s="552"/>
      <c r="BE830" s="552"/>
      <c r="BF830" s="552"/>
      <c r="BG830" s="552"/>
      <c r="BH830" s="552"/>
      <c r="BI830" s="552"/>
      <c r="BJ830" s="552"/>
      <c r="BK830" s="552"/>
      <c r="BL830" s="552"/>
      <c r="BM830" s="552"/>
      <c r="BN830" s="552"/>
      <c r="BO830" s="552"/>
      <c r="BP830" s="552"/>
      <c r="BQ830" s="552"/>
      <c r="BR830" s="552"/>
      <c r="BS830" s="552"/>
      <c r="BT830" s="552"/>
      <c r="BU830" s="552"/>
      <c r="BV830" s="552"/>
      <c r="BW830" s="552"/>
      <c r="BX830" s="552"/>
      <c r="BY830" s="552"/>
      <c r="BZ830" s="552"/>
      <c r="CA830" s="552"/>
      <c r="CB830" s="552"/>
      <c r="CC830" s="552"/>
      <c r="CD830" s="552"/>
      <c r="CE830" s="552"/>
      <c r="CF830" s="552"/>
      <c r="CG830" s="552"/>
      <c r="CH830" s="552"/>
      <c r="CI830" s="552"/>
      <c r="CJ830" s="552"/>
      <c r="CK830" s="552"/>
      <c r="CL830" s="552"/>
      <c r="CM830" s="552"/>
      <c r="CN830" s="552"/>
      <c r="CO830" s="552"/>
      <c r="CP830" s="552"/>
      <c r="CQ830" s="552"/>
      <c r="CR830" s="552"/>
      <c r="CS830" s="552"/>
      <c r="CT830" s="552"/>
      <c r="CU830" s="552"/>
      <c r="CV830" s="552"/>
      <c r="CW830" s="552"/>
      <c r="CX830" s="552"/>
      <c r="CY830" s="552"/>
      <c r="CZ830" s="552"/>
      <c r="DA830" s="552"/>
      <c r="DB830" s="552"/>
      <c r="DC830" s="552"/>
      <c r="DD830" s="552"/>
      <c r="DE830" s="552"/>
      <c r="DF830" s="552"/>
      <c r="DG830" s="552"/>
      <c r="DH830" s="552"/>
      <c r="DI830" s="552"/>
      <c r="DJ830" s="552"/>
      <c r="DK830" s="552"/>
      <c r="DL830" s="552"/>
      <c r="DM830" s="552"/>
      <c r="DN830" s="552"/>
      <c r="DO830" s="552"/>
      <c r="DP830" s="552"/>
      <c r="DQ830" s="552"/>
      <c r="DR830" s="552"/>
      <c r="DS830" s="552"/>
      <c r="DT830" s="552"/>
      <c r="DU830" s="552"/>
      <c r="DV830" s="552"/>
      <c r="DW830" s="552"/>
      <c r="DX830" s="552"/>
      <c r="DY830" s="552"/>
      <c r="DZ830" s="552"/>
      <c r="EA830" s="552"/>
      <c r="EB830" s="552"/>
      <c r="EC830" s="552"/>
      <c r="ED830" s="552"/>
      <c r="EE830" s="552"/>
      <c r="EF830" s="552"/>
      <c r="EG830" s="552"/>
      <c r="EH830" s="552"/>
      <c r="EI830" s="552"/>
      <c r="EJ830" s="552"/>
      <c r="EK830" s="552"/>
      <c r="EL830" s="552"/>
      <c r="EM830" s="552"/>
      <c r="EN830" s="552"/>
      <c r="EO830" s="552"/>
      <c r="EP830" s="552"/>
      <c r="EQ830" s="552"/>
      <c r="ER830" s="552"/>
      <c r="ES830" s="552"/>
      <c r="ET830" s="552"/>
      <c r="EU830" s="552"/>
      <c r="EV830" s="552"/>
      <c r="EW830" s="552"/>
      <c r="EX830" s="552"/>
      <c r="EY830" s="552"/>
      <c r="EZ830" s="552"/>
      <c r="FA830" s="552"/>
      <c r="FB830" s="552"/>
      <c r="FC830" s="552"/>
      <c r="FD830" s="552"/>
      <c r="FE830" s="552"/>
    </row>
    <row r="831" spans="1:162" x14ac:dyDescent="0.25">
      <c r="A831" t="s">
        <v>3492</v>
      </c>
      <c r="B831" t="s">
        <v>3407</v>
      </c>
      <c r="C831">
        <v>0</v>
      </c>
      <c r="D831">
        <v>0</v>
      </c>
      <c r="E831">
        <v>7</v>
      </c>
      <c r="F831">
        <v>7</v>
      </c>
      <c r="G831">
        <v>4</v>
      </c>
      <c r="H831">
        <v>6</v>
      </c>
      <c r="I831">
        <v>5</v>
      </c>
      <c r="J831">
        <v>1</v>
      </c>
      <c r="K831">
        <v>0</v>
      </c>
      <c r="L831">
        <v>0</v>
      </c>
      <c r="M831">
        <v>2</v>
      </c>
      <c r="N831">
        <v>5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8</v>
      </c>
      <c r="V831">
        <v>2</v>
      </c>
      <c r="AM831" s="555"/>
      <c r="AN831" s="553"/>
      <c r="AO831" s="553"/>
      <c r="AP831" s="553"/>
      <c r="AQ831" s="553"/>
      <c r="AR831" s="553"/>
      <c r="AS831" s="553"/>
      <c r="AT831" s="553"/>
      <c r="AU831" s="553"/>
      <c r="AV831" s="553"/>
      <c r="AW831" s="553"/>
      <c r="AX831" s="553"/>
      <c r="AY831" s="553"/>
      <c r="AZ831" s="553"/>
      <c r="BA831" s="553"/>
      <c r="BB831" s="553"/>
      <c r="BC831" s="553"/>
      <c r="BD831" s="553"/>
      <c r="BE831" s="553"/>
      <c r="BF831" s="553"/>
      <c r="BG831" s="553"/>
      <c r="BH831" s="553"/>
      <c r="BI831" s="553"/>
      <c r="BJ831" s="553"/>
      <c r="BK831" s="553"/>
      <c r="BL831" s="553"/>
      <c r="BM831" s="553"/>
      <c r="BN831" s="553"/>
      <c r="BO831" s="553"/>
      <c r="BP831" s="553"/>
      <c r="BQ831" s="553"/>
      <c r="BR831" s="553"/>
      <c r="BS831" s="553"/>
      <c r="BT831" s="553"/>
      <c r="BU831" s="553"/>
      <c r="BV831" s="553"/>
      <c r="BW831" s="553"/>
      <c r="BX831" s="553"/>
      <c r="BY831" s="553"/>
      <c r="BZ831" s="553"/>
      <c r="CA831" s="553"/>
      <c r="CB831" s="553"/>
      <c r="CC831" s="553"/>
      <c r="CD831" s="553"/>
      <c r="CE831" s="553"/>
      <c r="CF831" s="553"/>
      <c r="CG831" s="553"/>
      <c r="CH831" s="553"/>
      <c r="CI831" s="553"/>
      <c r="CJ831" s="553"/>
      <c r="CK831" s="553"/>
      <c r="CL831" s="553"/>
      <c r="CM831" s="553"/>
      <c r="CN831" s="553"/>
      <c r="CO831" s="553"/>
      <c r="CP831" s="553"/>
      <c r="CQ831" s="553"/>
      <c r="CR831" s="553"/>
      <c r="CS831" s="553"/>
      <c r="CT831" s="553"/>
      <c r="CU831" s="553"/>
      <c r="CV831" s="553"/>
      <c r="CW831" s="553"/>
      <c r="CX831" s="553"/>
      <c r="CY831" s="553"/>
      <c r="CZ831" s="553"/>
      <c r="DA831" s="553"/>
      <c r="DB831" s="553"/>
      <c r="DC831" s="553"/>
      <c r="DD831" s="553"/>
      <c r="DE831" s="553"/>
      <c r="DF831" s="553"/>
      <c r="DG831" s="553"/>
      <c r="DH831" s="553"/>
      <c r="DI831" s="553"/>
      <c r="DJ831" s="553"/>
      <c r="DK831" s="553"/>
      <c r="DL831" s="553"/>
      <c r="DM831" s="553"/>
      <c r="DN831" s="553"/>
      <c r="DO831" s="553"/>
      <c r="DP831" s="553"/>
      <c r="DQ831" s="553"/>
      <c r="DR831" s="553"/>
      <c r="DS831" s="553"/>
      <c r="DT831" s="553"/>
      <c r="DU831" s="553"/>
      <c r="DV831" s="553"/>
      <c r="DW831" s="553"/>
      <c r="DX831" s="553"/>
      <c r="DY831" s="553"/>
      <c r="DZ831" s="553"/>
      <c r="EA831" s="553"/>
      <c r="EB831" s="553"/>
      <c r="EC831" s="553"/>
      <c r="ED831" s="553"/>
      <c r="EE831" s="553"/>
      <c r="EF831" s="553"/>
      <c r="EG831" s="553"/>
      <c r="EH831" s="553"/>
      <c r="EI831" s="553"/>
      <c r="EJ831" s="553"/>
      <c r="EK831" s="553"/>
      <c r="EL831" s="553"/>
      <c r="EM831" s="553"/>
      <c r="EN831" s="553"/>
      <c r="EO831" s="553"/>
      <c r="EP831" s="553"/>
      <c r="EQ831" s="553"/>
      <c r="ER831" s="553"/>
      <c r="ES831" s="553"/>
      <c r="ET831" s="553"/>
      <c r="EU831" s="553"/>
      <c r="EV831" s="553"/>
      <c r="EW831" s="553"/>
      <c r="EX831" s="553"/>
      <c r="EY831" s="553"/>
      <c r="EZ831" s="553"/>
      <c r="FA831" s="553"/>
      <c r="FB831" s="553"/>
      <c r="FC831" s="553"/>
      <c r="FD831" s="553"/>
      <c r="FE831" s="553"/>
    </row>
    <row r="832" spans="1:162" x14ac:dyDescent="0.25">
      <c r="A832" t="s">
        <v>3493</v>
      </c>
      <c r="B832" t="s">
        <v>3409</v>
      </c>
      <c r="C832">
        <v>0</v>
      </c>
      <c r="D832">
        <v>7</v>
      </c>
      <c r="E832">
        <v>7</v>
      </c>
      <c r="F832">
        <v>5</v>
      </c>
      <c r="G832">
        <v>6</v>
      </c>
      <c r="H832">
        <v>5</v>
      </c>
      <c r="I832">
        <v>5</v>
      </c>
      <c r="J832">
        <v>1</v>
      </c>
      <c r="K832">
        <v>0</v>
      </c>
      <c r="L832">
        <v>0</v>
      </c>
      <c r="M832">
        <v>5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8</v>
      </c>
      <c r="U832">
        <v>6</v>
      </c>
      <c r="V832">
        <v>7</v>
      </c>
    </row>
    <row r="833" spans="1:208" x14ac:dyDescent="0.25">
      <c r="A833" t="s">
        <v>3494</v>
      </c>
      <c r="B833" t="s">
        <v>3411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43" spans="1:208" s="390" customFormat="1" x14ac:dyDescent="0.25">
      <c r="A843" s="262"/>
      <c r="B843" s="262"/>
      <c r="C843" s="262"/>
      <c r="D843" s="262"/>
      <c r="E843" s="262"/>
      <c r="F843" s="262"/>
      <c r="G843" s="262"/>
      <c r="H843" s="262"/>
      <c r="I843" s="262"/>
      <c r="J843" s="262"/>
      <c r="K843" s="262"/>
      <c r="L843" s="262"/>
      <c r="M843" s="262"/>
      <c r="N843" s="262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  <c r="AC843" s="262"/>
      <c r="AD843" s="262"/>
      <c r="AE843" s="262"/>
      <c r="AF843" s="262"/>
      <c r="AG843" s="262"/>
      <c r="AH843" s="262"/>
      <c r="AI843" s="262"/>
      <c r="AJ843" s="262"/>
      <c r="AK843" s="262"/>
      <c r="AL843" s="389"/>
      <c r="AM843" s="6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  <c r="EN843"/>
      <c r="EO843"/>
      <c r="EP843"/>
      <c r="EQ843"/>
      <c r="ER843"/>
      <c r="ES843"/>
      <c r="ET843"/>
      <c r="EU843"/>
      <c r="EV843"/>
      <c r="EW843"/>
      <c r="EX843"/>
      <c r="EY843"/>
      <c r="EZ843"/>
      <c r="FA843"/>
      <c r="FB843"/>
      <c r="FC843"/>
      <c r="FD843"/>
      <c r="FE843"/>
      <c r="FF843" s="35"/>
      <c r="FJ843" s="1274"/>
      <c r="FK843" s="1274"/>
      <c r="FL843" s="1274"/>
      <c r="FN843" s="35"/>
      <c r="FO843" s="35"/>
      <c r="FP843" s="35"/>
      <c r="FQ843" s="35"/>
      <c r="FR843" s="35"/>
      <c r="FS843" s="35"/>
      <c r="FV843" s="35"/>
      <c r="FW843" s="35"/>
      <c r="FZ843" s="1279"/>
      <c r="GA843" s="1279"/>
      <c r="GB843" s="35"/>
      <c r="GC843" s="35"/>
      <c r="GD843" s="35"/>
      <c r="GE843" s="35"/>
      <c r="GF843" s="35"/>
      <c r="GG843" s="35"/>
      <c r="GH843" s="35"/>
      <c r="GI843" s="35"/>
      <c r="GJ843" s="35"/>
      <c r="GK843" s="35"/>
      <c r="GL843" s="35"/>
      <c r="GM843" s="35"/>
      <c r="GN843" s="35"/>
      <c r="GO843" s="35"/>
      <c r="GP843" s="35"/>
      <c r="GQ843" s="35"/>
      <c r="GR843" s="35"/>
      <c r="GS843" s="35"/>
      <c r="GT843" s="35"/>
      <c r="GU843" s="35"/>
      <c r="GV843" s="35"/>
      <c r="GW843" s="35"/>
      <c r="GX843" s="35"/>
      <c r="GY843" s="35"/>
      <c r="GZ843" s="35"/>
    </row>
    <row r="844" spans="1:208" x14ac:dyDescent="0.25">
      <c r="A844" s="253" t="s">
        <v>3284</v>
      </c>
      <c r="B844" s="254" t="s">
        <v>2552</v>
      </c>
      <c r="C844" s="255" t="s">
        <v>3773</v>
      </c>
      <c r="D844" s="256" t="s">
        <v>2618</v>
      </c>
      <c r="E844" s="256" t="s">
        <v>3774</v>
      </c>
      <c r="F844" s="256" t="s">
        <v>2618</v>
      </c>
      <c r="G844" s="256" t="s">
        <v>3775</v>
      </c>
      <c r="H844" s="256" t="s">
        <v>2618</v>
      </c>
      <c r="I844" s="256" t="s">
        <v>3782</v>
      </c>
      <c r="J844" s="256" t="s">
        <v>2618</v>
      </c>
      <c r="K844" s="256" t="s">
        <v>3788</v>
      </c>
      <c r="L844" s="256" t="s">
        <v>2618</v>
      </c>
      <c r="M844" s="256" t="s">
        <v>3789</v>
      </c>
      <c r="N844" s="256" t="s">
        <v>2618</v>
      </c>
      <c r="O844" s="256" t="s">
        <v>3790</v>
      </c>
      <c r="P844" s="256" t="s">
        <v>2618</v>
      </c>
      <c r="Q844" s="256" t="s">
        <v>3791</v>
      </c>
      <c r="R844" s="256" t="s">
        <v>2618</v>
      </c>
      <c r="S844" s="256" t="s">
        <v>3792</v>
      </c>
      <c r="T844" s="256" t="s">
        <v>2618</v>
      </c>
      <c r="U844" s="256" t="s">
        <v>3793</v>
      </c>
      <c r="V844" s="257" t="s">
        <v>2618</v>
      </c>
      <c r="X844" s="258"/>
      <c r="Y844" s="188" t="s">
        <v>2550</v>
      </c>
      <c r="Z844" s="259" t="s">
        <v>2619</v>
      </c>
      <c r="AA844" s="260" t="s">
        <v>2620</v>
      </c>
      <c r="AB844" s="260" t="s">
        <v>2621</v>
      </c>
      <c r="AC844" s="260" t="s">
        <v>2622</v>
      </c>
      <c r="AD844" s="260" t="s">
        <v>2623</v>
      </c>
      <c r="AE844" s="260" t="s">
        <v>2624</v>
      </c>
      <c r="AF844" s="260" t="s">
        <v>2625</v>
      </c>
      <c r="AG844" s="260" t="s">
        <v>2619</v>
      </c>
      <c r="AH844" s="260" t="s">
        <v>2620</v>
      </c>
      <c r="AI844" s="261" t="s">
        <v>2621</v>
      </c>
      <c r="FN844" s="390"/>
      <c r="FO844" s="390"/>
      <c r="FP844" s="390"/>
      <c r="FQ844" s="390"/>
      <c r="FR844" s="390"/>
      <c r="FS844" s="390"/>
      <c r="FV844" s="390"/>
      <c r="FW844" s="390"/>
      <c r="FZ844" s="1280"/>
      <c r="GA844" s="1280"/>
      <c r="GB844" s="390"/>
      <c r="GC844" s="390"/>
      <c r="GD844" s="390"/>
      <c r="GE844" s="390"/>
      <c r="GF844" s="390"/>
      <c r="GG844" s="390"/>
      <c r="GH844" s="390"/>
      <c r="GI844" s="390"/>
      <c r="GJ844" s="390"/>
      <c r="GK844" s="390"/>
      <c r="GL844" s="390"/>
      <c r="GM844" s="390"/>
      <c r="GN844" s="390"/>
      <c r="GV844" s="390"/>
      <c r="GW844" s="390"/>
      <c r="GX844" s="390"/>
      <c r="GY844" s="390"/>
      <c r="GZ844" s="390"/>
    </row>
    <row r="845" spans="1:208" x14ac:dyDescent="0.25">
      <c r="A845" s="198" t="s">
        <v>3286</v>
      </c>
      <c r="B845" s="220" t="s">
        <v>715</v>
      </c>
      <c r="C845" s="124" t="s">
        <v>2521</v>
      </c>
      <c r="D845" s="124" t="s">
        <v>2522</v>
      </c>
      <c r="E845" s="124" t="s">
        <v>2521</v>
      </c>
      <c r="F845" s="124" t="s">
        <v>2522</v>
      </c>
      <c r="G845" s="124" t="s">
        <v>2521</v>
      </c>
      <c r="H845" s="124" t="s">
        <v>2522</v>
      </c>
      <c r="I845" s="124" t="s">
        <v>2521</v>
      </c>
      <c r="J845" s="124" t="s">
        <v>2522</v>
      </c>
      <c r="K845" s="124" t="s">
        <v>2521</v>
      </c>
      <c r="L845" s="124" t="s">
        <v>2522</v>
      </c>
      <c r="M845" s="124" t="s">
        <v>2521</v>
      </c>
      <c r="N845" s="124" t="s">
        <v>2522</v>
      </c>
      <c r="O845" s="124" t="s">
        <v>2521</v>
      </c>
      <c r="P845" s="124" t="s">
        <v>2522</v>
      </c>
      <c r="Q845" s="124" t="s">
        <v>2521</v>
      </c>
      <c r="R845" s="124" t="s">
        <v>2522</v>
      </c>
      <c r="S845" s="124" t="s">
        <v>2521</v>
      </c>
      <c r="T845" s="124" t="s">
        <v>2522</v>
      </c>
      <c r="U845" s="124" t="s">
        <v>2521</v>
      </c>
      <c r="V845" s="252" t="s">
        <v>2522</v>
      </c>
      <c r="X845" s="197"/>
      <c r="Y845" s="188" t="s">
        <v>715</v>
      </c>
      <c r="Z845" s="94" t="s">
        <v>3776</v>
      </c>
      <c r="AA845" s="95" t="s">
        <v>3777</v>
      </c>
      <c r="AB845" s="95" t="s">
        <v>3778</v>
      </c>
      <c r="AC845" s="95" t="s">
        <v>3783</v>
      </c>
      <c r="AD845" s="95" t="s">
        <v>3794</v>
      </c>
      <c r="AE845" s="95" t="s">
        <v>3795</v>
      </c>
      <c r="AF845" s="95" t="s">
        <v>3796</v>
      </c>
      <c r="AG845" s="95" t="s">
        <v>3797</v>
      </c>
      <c r="AH845" s="95" t="s">
        <v>3798</v>
      </c>
      <c r="AI845" s="96" t="s">
        <v>3799</v>
      </c>
      <c r="GO845" s="390"/>
      <c r="GP845" s="390"/>
      <c r="GQ845" s="390"/>
      <c r="GR845" s="390"/>
      <c r="GS845" s="390"/>
      <c r="GT845" s="390"/>
      <c r="GU845" s="390"/>
    </row>
    <row r="846" spans="1:208" x14ac:dyDescent="0.25">
      <c r="A846" s="198" t="s">
        <v>3288</v>
      </c>
      <c r="B846" s="221" t="s">
        <v>2553</v>
      </c>
      <c r="C846" s="118">
        <v>43682.375</v>
      </c>
      <c r="D846" s="189">
        <v>43682.875</v>
      </c>
      <c r="E846" s="190">
        <v>43683.375</v>
      </c>
      <c r="F846" s="189">
        <v>43683.875</v>
      </c>
      <c r="G846" s="190">
        <v>43684.375</v>
      </c>
      <c r="H846" s="189">
        <v>43684.875</v>
      </c>
      <c r="I846" s="191">
        <v>43685.375</v>
      </c>
      <c r="J846" s="189">
        <v>43685.875</v>
      </c>
      <c r="K846" s="190">
        <v>43686.375</v>
      </c>
      <c r="L846" s="189">
        <v>43686.875</v>
      </c>
      <c r="M846" s="190">
        <v>43687.375</v>
      </c>
      <c r="N846" s="189">
        <v>43687.875</v>
      </c>
      <c r="O846" s="191">
        <v>43688.375</v>
      </c>
      <c r="P846" s="189">
        <v>43688.875</v>
      </c>
      <c r="Q846" s="190">
        <v>43689.375</v>
      </c>
      <c r="R846" s="189">
        <v>43689.875</v>
      </c>
      <c r="S846" s="190">
        <v>43690.375</v>
      </c>
      <c r="T846" s="189">
        <v>43690.875</v>
      </c>
      <c r="U846" s="190">
        <v>43691.375</v>
      </c>
      <c r="V846" s="192">
        <v>43691.875</v>
      </c>
      <c r="X846" s="198" t="s">
        <v>3283</v>
      </c>
      <c r="Y846" s="215"/>
      <c r="Z846" s="116">
        <v>43682.875</v>
      </c>
      <c r="AA846" s="99">
        <v>43683.875</v>
      </c>
      <c r="AB846" s="99">
        <v>43684.875</v>
      </c>
      <c r="AC846" s="99">
        <v>43685.875</v>
      </c>
      <c r="AD846" s="99">
        <v>43686.875</v>
      </c>
      <c r="AE846" s="99">
        <v>43687.875</v>
      </c>
      <c r="AF846" s="99">
        <v>43688.875</v>
      </c>
      <c r="AG846" s="99">
        <v>43689.875</v>
      </c>
      <c r="AH846" s="99">
        <v>43690.875</v>
      </c>
      <c r="AI846" s="99">
        <v>43691.875</v>
      </c>
    </row>
    <row r="847" spans="1:208" x14ac:dyDescent="0.25">
      <c r="A847" s="198" t="s">
        <v>3290</v>
      </c>
      <c r="B847" s="222" t="s">
        <v>2545</v>
      </c>
      <c r="C847" s="230" t="e">
        <v>#N/A</v>
      </c>
      <c r="D847" s="199">
        <v>24</v>
      </c>
      <c r="E847" s="199" t="e">
        <v>#N/A</v>
      </c>
      <c r="F847" s="199">
        <v>24.6</v>
      </c>
      <c r="G847" s="199" t="e">
        <v>#N/A</v>
      </c>
      <c r="H847" s="199">
        <v>25.9</v>
      </c>
      <c r="I847" s="199" t="e">
        <v>#N/A</v>
      </c>
      <c r="J847" s="199">
        <v>27.2</v>
      </c>
      <c r="K847" s="199" t="e">
        <v>#N/A</v>
      </c>
      <c r="L847" s="199">
        <v>28.1</v>
      </c>
      <c r="M847" s="199" t="e">
        <v>#N/A</v>
      </c>
      <c r="N847" s="199">
        <v>27.1</v>
      </c>
      <c r="O847" s="199" t="e">
        <v>#N/A</v>
      </c>
      <c r="P847" s="199">
        <v>27.9</v>
      </c>
      <c r="Q847" s="199" t="e">
        <v>#N/A</v>
      </c>
      <c r="R847" s="199">
        <v>28.9</v>
      </c>
      <c r="S847" s="199" t="e">
        <v>#N/A</v>
      </c>
      <c r="T847" s="199">
        <v>28.6</v>
      </c>
      <c r="U847" s="199" t="e">
        <v>#N/A</v>
      </c>
      <c r="V847" s="104">
        <v>28.3</v>
      </c>
      <c r="X847" s="198" t="s">
        <v>3285</v>
      </c>
      <c r="Y847" s="100" t="s">
        <v>2545</v>
      </c>
      <c r="Z847" s="120">
        <v>24</v>
      </c>
      <c r="AA847" s="120">
        <v>24.6</v>
      </c>
      <c r="AB847" s="120">
        <v>25.9</v>
      </c>
      <c r="AC847" s="120">
        <v>27.2</v>
      </c>
      <c r="AD847" s="120">
        <v>28.1</v>
      </c>
      <c r="AE847" s="120">
        <v>27.1</v>
      </c>
      <c r="AF847" s="120">
        <v>27.9</v>
      </c>
      <c r="AG847" s="120">
        <v>28.9</v>
      </c>
      <c r="AH847" s="120">
        <v>28.6</v>
      </c>
      <c r="AI847" s="120">
        <v>28.3</v>
      </c>
    </row>
    <row r="848" spans="1:208" x14ac:dyDescent="0.25">
      <c r="A848" s="198" t="s">
        <v>3291</v>
      </c>
      <c r="B848" s="223" t="s">
        <v>2546</v>
      </c>
      <c r="C848" s="103">
        <v>17.2</v>
      </c>
      <c r="D848" s="200" t="e">
        <v>#N/A</v>
      </c>
      <c r="E848" s="200">
        <v>16.100000000000001</v>
      </c>
      <c r="F848" s="200" t="e">
        <v>#N/A</v>
      </c>
      <c r="G848" s="200">
        <v>17.600000000000001</v>
      </c>
      <c r="H848" s="200" t="e">
        <v>#N/A</v>
      </c>
      <c r="I848" s="200">
        <v>18.899999999999999</v>
      </c>
      <c r="J848" s="200" t="e">
        <v>#N/A</v>
      </c>
      <c r="K848" s="200">
        <v>20.2</v>
      </c>
      <c r="L848" s="200" t="e">
        <v>#N/A</v>
      </c>
      <c r="M848" s="200">
        <v>20.399999999999999</v>
      </c>
      <c r="N848" s="200" t="e">
        <v>#N/A</v>
      </c>
      <c r="O848" s="200">
        <v>20.3</v>
      </c>
      <c r="P848" s="200" t="e">
        <v>#N/A</v>
      </c>
      <c r="Q848" s="200">
        <v>21.3</v>
      </c>
      <c r="R848" s="200" t="e">
        <v>#N/A</v>
      </c>
      <c r="S848" s="200">
        <v>21.2</v>
      </c>
      <c r="T848" s="200" t="e">
        <v>#N/A</v>
      </c>
      <c r="U848" s="200">
        <v>21.4</v>
      </c>
      <c r="V848" s="216" t="e">
        <v>#N/A</v>
      </c>
      <c r="X848" s="198" t="s">
        <v>3287</v>
      </c>
      <c r="Y848" s="101" t="s">
        <v>2546</v>
      </c>
      <c r="Z848" s="97">
        <v>17.2</v>
      </c>
      <c r="AA848" s="97">
        <v>16.100000000000001</v>
      </c>
      <c r="AB848" s="97">
        <v>17.600000000000001</v>
      </c>
      <c r="AC848" s="97">
        <v>18.899999999999999</v>
      </c>
      <c r="AD848" s="97">
        <v>20.2</v>
      </c>
      <c r="AE848" s="97">
        <v>20.399999999999999</v>
      </c>
      <c r="AF848" s="97">
        <v>20.3</v>
      </c>
      <c r="AG848" s="97">
        <v>21.3</v>
      </c>
      <c r="AH848" s="97">
        <v>21.2</v>
      </c>
      <c r="AI848" s="97">
        <v>21.4</v>
      </c>
    </row>
    <row r="849" spans="1:162" x14ac:dyDescent="0.25">
      <c r="A849" s="198" t="s">
        <v>3293</v>
      </c>
      <c r="B849" s="224" t="s">
        <v>2547</v>
      </c>
      <c r="C849" s="108" t="e">
        <v>#N/A</v>
      </c>
      <c r="D849" s="201">
        <v>39</v>
      </c>
      <c r="E849" s="201" t="e">
        <v>#N/A</v>
      </c>
      <c r="F849" s="201">
        <v>39.6</v>
      </c>
      <c r="G849" s="201" t="e">
        <v>#N/A</v>
      </c>
      <c r="H849" s="201">
        <v>40.9</v>
      </c>
      <c r="I849" s="201" t="e">
        <v>#N/A</v>
      </c>
      <c r="J849" s="201">
        <v>42.2</v>
      </c>
      <c r="K849" s="201" t="e">
        <v>#N/A</v>
      </c>
      <c r="L849" s="201">
        <v>43.1</v>
      </c>
      <c r="M849" s="201" t="e">
        <v>#N/A</v>
      </c>
      <c r="N849" s="201">
        <v>42.1</v>
      </c>
      <c r="O849" s="201" t="e">
        <v>#N/A</v>
      </c>
      <c r="P849" s="201">
        <v>42.9</v>
      </c>
      <c r="Q849" s="201" t="e">
        <v>#N/A</v>
      </c>
      <c r="R849" s="201">
        <v>43.9</v>
      </c>
      <c r="S849" s="201" t="e">
        <v>#N/A</v>
      </c>
      <c r="T849" s="201">
        <v>43.6</v>
      </c>
      <c r="U849" s="201" t="e">
        <v>#N/A</v>
      </c>
      <c r="V849" s="217">
        <v>43.3</v>
      </c>
      <c r="X849" s="198" t="s">
        <v>3289</v>
      </c>
      <c r="Y849" s="102" t="s">
        <v>2547</v>
      </c>
      <c r="Z849" s="120">
        <v>39</v>
      </c>
      <c r="AA849" s="120">
        <v>39.6</v>
      </c>
      <c r="AB849" s="120">
        <v>40.9</v>
      </c>
      <c r="AC849" s="120">
        <v>42.2</v>
      </c>
      <c r="AD849" s="120">
        <v>43.1</v>
      </c>
      <c r="AE849" s="120">
        <v>42.1</v>
      </c>
      <c r="AF849" s="120">
        <v>42.9</v>
      </c>
      <c r="AG849" s="120">
        <v>43.9</v>
      </c>
      <c r="AH849" s="120">
        <v>43.6</v>
      </c>
      <c r="AI849" s="120">
        <v>43.3</v>
      </c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P849" s="6"/>
      <c r="DQ849" s="6"/>
      <c r="DR849" s="6"/>
      <c r="DS849" s="6"/>
      <c r="DT849" s="6"/>
      <c r="DU849" s="6"/>
      <c r="DV849" s="6"/>
      <c r="DW849" s="6"/>
      <c r="DX849" s="6"/>
      <c r="DY849" s="6"/>
      <c r="DZ849" s="6"/>
      <c r="EA849" s="6"/>
      <c r="EB849" s="6"/>
      <c r="EC849" s="6"/>
      <c r="ED849" s="6"/>
      <c r="EE849" s="6"/>
      <c r="EF849" s="6"/>
      <c r="EG849" s="6"/>
      <c r="EH849" s="6"/>
      <c r="EI849" s="6"/>
      <c r="EJ849" s="6"/>
      <c r="EK849" s="6"/>
      <c r="EL849" s="6"/>
      <c r="EM849" s="6"/>
      <c r="EN849" s="6"/>
      <c r="EO849" s="6"/>
      <c r="EP849" s="6"/>
      <c r="EQ849" s="6"/>
      <c r="ER849" s="6"/>
      <c r="ES849" s="6"/>
      <c r="ET849" s="6"/>
      <c r="EU849" s="6"/>
      <c r="EV849" s="6"/>
      <c r="EW849" s="6"/>
      <c r="EX849" s="6"/>
      <c r="EY849" s="6"/>
      <c r="EZ849" s="6"/>
      <c r="FA849" s="6"/>
      <c r="FB849" s="6"/>
      <c r="FC849" s="6"/>
      <c r="FD849" s="6"/>
      <c r="FE849" s="6"/>
      <c r="FF849" s="390"/>
    </row>
    <row r="850" spans="1:162" x14ac:dyDescent="0.25">
      <c r="A850" s="198" t="s">
        <v>3295</v>
      </c>
      <c r="B850" s="212" t="s">
        <v>2548</v>
      </c>
      <c r="C850" s="231">
        <v>8</v>
      </c>
      <c r="D850" s="123">
        <v>7</v>
      </c>
      <c r="E850" s="123">
        <v>4</v>
      </c>
      <c r="F850" s="123">
        <v>5</v>
      </c>
      <c r="G850" s="123">
        <v>3</v>
      </c>
      <c r="H850" s="123">
        <v>5</v>
      </c>
      <c r="I850" s="123">
        <v>4</v>
      </c>
      <c r="J850" s="123">
        <v>5</v>
      </c>
      <c r="K850" s="123">
        <v>3</v>
      </c>
      <c r="L850" s="123">
        <v>5</v>
      </c>
      <c r="M850" s="123">
        <v>4</v>
      </c>
      <c r="N850" s="123">
        <v>3</v>
      </c>
      <c r="O850" s="123">
        <v>4</v>
      </c>
      <c r="P850" s="123">
        <v>4</v>
      </c>
      <c r="Q850" s="123">
        <v>3</v>
      </c>
      <c r="R850" s="123">
        <v>4</v>
      </c>
      <c r="S850" s="123">
        <v>2</v>
      </c>
      <c r="T850" s="123">
        <v>3</v>
      </c>
      <c r="U850" s="123">
        <v>4</v>
      </c>
      <c r="V850" s="218">
        <v>3</v>
      </c>
      <c r="X850" s="198" t="s">
        <v>3296</v>
      </c>
      <c r="Y850" s="119" t="s">
        <v>2548</v>
      </c>
      <c r="Z850" s="196">
        <v>8</v>
      </c>
      <c r="AA850" s="196">
        <v>5</v>
      </c>
      <c r="AB850" s="196">
        <v>5</v>
      </c>
      <c r="AC850" s="196">
        <v>5</v>
      </c>
      <c r="AD850" s="196">
        <v>5</v>
      </c>
      <c r="AE850" s="196">
        <v>4</v>
      </c>
      <c r="AF850" s="196">
        <v>4</v>
      </c>
      <c r="AG850" s="196">
        <v>4</v>
      </c>
      <c r="AH850" s="196">
        <v>3</v>
      </c>
      <c r="AI850" s="196">
        <v>4</v>
      </c>
    </row>
    <row r="851" spans="1:162" x14ac:dyDescent="0.25">
      <c r="A851" s="198" t="s">
        <v>3298</v>
      </c>
      <c r="B851" s="225" t="s">
        <v>2549</v>
      </c>
      <c r="C851" s="232" t="s">
        <v>2618</v>
      </c>
      <c r="D851" s="210" t="s">
        <v>2618</v>
      </c>
      <c r="E851" s="210" t="s">
        <v>2618</v>
      </c>
      <c r="F851" s="210" t="s">
        <v>2618</v>
      </c>
      <c r="G851" s="210" t="s">
        <v>2618</v>
      </c>
      <c r="H851" s="210" t="s">
        <v>2618</v>
      </c>
      <c r="I851" s="210" t="s">
        <v>2618</v>
      </c>
      <c r="J851" s="210" t="s">
        <v>2618</v>
      </c>
      <c r="K851" s="210" t="s">
        <v>2618</v>
      </c>
      <c r="L851" s="210" t="s">
        <v>2618</v>
      </c>
      <c r="M851" s="210" t="s">
        <v>2618</v>
      </c>
      <c r="N851" s="210" t="s">
        <v>2618</v>
      </c>
      <c r="O851" s="210" t="s">
        <v>2618</v>
      </c>
      <c r="P851" s="210" t="s">
        <v>2618</v>
      </c>
      <c r="Q851" s="210" t="s">
        <v>2618</v>
      </c>
      <c r="R851" s="210" t="s">
        <v>2618</v>
      </c>
      <c r="S851" s="210" t="s">
        <v>2618</v>
      </c>
      <c r="T851" s="210" t="s">
        <v>2618</v>
      </c>
      <c r="U851" s="210" t="s">
        <v>2618</v>
      </c>
      <c r="V851" s="211" t="s">
        <v>2618</v>
      </c>
      <c r="X851" s="198" t="s">
        <v>3292</v>
      </c>
      <c r="Y851" s="98" t="s">
        <v>772</v>
      </c>
      <c r="Z851" s="121">
        <v>0</v>
      </c>
      <c r="AA851" s="121">
        <v>0</v>
      </c>
      <c r="AB851" s="121">
        <v>0</v>
      </c>
      <c r="AC851" s="121">
        <v>0</v>
      </c>
      <c r="AD851" s="121">
        <v>0</v>
      </c>
      <c r="AE851" s="121">
        <v>0</v>
      </c>
      <c r="AF851" s="121">
        <v>0</v>
      </c>
      <c r="AG851" s="121">
        <v>0</v>
      </c>
      <c r="AH851" s="121">
        <v>0</v>
      </c>
      <c r="AI851" s="121">
        <v>0</v>
      </c>
    </row>
    <row r="852" spans="1:162" ht="15" x14ac:dyDescent="0.25">
      <c r="A852" s="198" t="s">
        <v>3300</v>
      </c>
      <c r="B852" s="226" t="s">
        <v>769</v>
      </c>
      <c r="C852" s="233" t="s">
        <v>2618</v>
      </c>
      <c r="D852" s="202" t="s">
        <v>2618</v>
      </c>
      <c r="E852" s="202" t="s">
        <v>2618</v>
      </c>
      <c r="F852" s="202" t="s">
        <v>2618</v>
      </c>
      <c r="G852" s="202" t="s">
        <v>2618</v>
      </c>
      <c r="H852" s="202" t="s">
        <v>2618</v>
      </c>
      <c r="I852" s="202" t="s">
        <v>2618</v>
      </c>
      <c r="J852" s="202" t="s">
        <v>2618</v>
      </c>
      <c r="K852" s="202" t="s">
        <v>2618</v>
      </c>
      <c r="L852" s="202" t="s">
        <v>2618</v>
      </c>
      <c r="M852" s="202" t="s">
        <v>2618</v>
      </c>
      <c r="N852" s="202" t="s">
        <v>2618</v>
      </c>
      <c r="O852" s="202" t="s">
        <v>2618</v>
      </c>
      <c r="P852" s="202" t="s">
        <v>2618</v>
      </c>
      <c r="Q852" s="202" t="s">
        <v>2618</v>
      </c>
      <c r="R852" s="202" t="s">
        <v>2618</v>
      </c>
      <c r="S852" s="202" t="s">
        <v>2618</v>
      </c>
      <c r="T852" s="202" t="s">
        <v>2631</v>
      </c>
      <c r="U852" s="202" t="s">
        <v>2618</v>
      </c>
      <c r="V852" s="203" t="s">
        <v>2618</v>
      </c>
      <c r="X852" s="198" t="s">
        <v>3294</v>
      </c>
      <c r="Y852" s="107" t="s">
        <v>769</v>
      </c>
      <c r="Z852" s="195" t="s">
        <v>2618</v>
      </c>
      <c r="AA852" s="195" t="s">
        <v>2618</v>
      </c>
      <c r="AB852" s="195" t="s">
        <v>2618</v>
      </c>
      <c r="AC852" s="195" t="s">
        <v>2618</v>
      </c>
      <c r="AD852" s="195" t="s">
        <v>2618</v>
      </c>
      <c r="AE852" s="195" t="s">
        <v>2618</v>
      </c>
      <c r="AF852" s="195" t="s">
        <v>2618</v>
      </c>
      <c r="AG852" s="195" t="s">
        <v>2618</v>
      </c>
      <c r="AH852" s="195" t="s">
        <v>2631</v>
      </c>
      <c r="AI852" s="195" t="s">
        <v>2618</v>
      </c>
    </row>
    <row r="853" spans="1:162" x14ac:dyDescent="0.25">
      <c r="A853" s="198" t="s">
        <v>3301</v>
      </c>
      <c r="B853" s="226" t="s">
        <v>2551</v>
      </c>
      <c r="C853" s="234">
        <v>0</v>
      </c>
      <c r="D853" s="204">
        <v>0</v>
      </c>
      <c r="E853" s="204">
        <v>0</v>
      </c>
      <c r="F853" s="204">
        <v>0</v>
      </c>
      <c r="G853" s="204">
        <v>0</v>
      </c>
      <c r="H853" s="204">
        <v>0</v>
      </c>
      <c r="I853" s="204">
        <v>0</v>
      </c>
      <c r="J853" s="204">
        <v>0</v>
      </c>
      <c r="K853" s="204">
        <v>0</v>
      </c>
      <c r="L853" s="204">
        <v>0</v>
      </c>
      <c r="M853" s="204">
        <v>0</v>
      </c>
      <c r="N853" s="204">
        <v>0</v>
      </c>
      <c r="O853" s="204">
        <v>0</v>
      </c>
      <c r="P853" s="204">
        <v>0</v>
      </c>
      <c r="Q853" s="204">
        <v>0</v>
      </c>
      <c r="R853" s="204">
        <v>0</v>
      </c>
      <c r="S853" s="204">
        <v>0</v>
      </c>
      <c r="T853" s="204">
        <v>1</v>
      </c>
      <c r="U853" s="204">
        <v>0</v>
      </c>
      <c r="V853" s="205">
        <v>0</v>
      </c>
      <c r="X853" s="198" t="s">
        <v>3297</v>
      </c>
      <c r="Y853" s="91" t="s">
        <v>2551</v>
      </c>
      <c r="Z853" s="109">
        <v>0</v>
      </c>
      <c r="AA853" s="109">
        <v>0</v>
      </c>
      <c r="AB853" s="109">
        <v>0</v>
      </c>
      <c r="AC853" s="109">
        <v>0</v>
      </c>
      <c r="AD853" s="109">
        <v>0</v>
      </c>
      <c r="AE853" s="109">
        <v>0</v>
      </c>
      <c r="AF853" s="109">
        <v>0</v>
      </c>
      <c r="AG853" s="109">
        <v>0</v>
      </c>
      <c r="AH853" s="109">
        <v>1</v>
      </c>
      <c r="AI853" s="109">
        <v>0</v>
      </c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</row>
    <row r="854" spans="1:162" x14ac:dyDescent="0.25">
      <c r="A854" s="198" t="s">
        <v>3302</v>
      </c>
      <c r="B854" s="227" t="s">
        <v>884</v>
      </c>
      <c r="C854" s="235">
        <v>1010.05</v>
      </c>
      <c r="D854" s="206">
        <v>1013</v>
      </c>
      <c r="E854" s="206">
        <v>1015.5</v>
      </c>
      <c r="F854" s="206">
        <v>1016.8</v>
      </c>
      <c r="G854" s="206">
        <v>1017.3</v>
      </c>
      <c r="H854" s="206">
        <v>1017</v>
      </c>
      <c r="I854" s="206">
        <v>1015.15</v>
      </c>
      <c r="J854" s="206">
        <v>1012.0999999999999</v>
      </c>
      <c r="K854" s="206">
        <v>1010.2</v>
      </c>
      <c r="L854" s="206">
        <v>1009.6</v>
      </c>
      <c r="M854" s="206">
        <v>1011.2</v>
      </c>
      <c r="N854" s="206">
        <v>1012.65</v>
      </c>
      <c r="O854" s="206">
        <v>1012.85</v>
      </c>
      <c r="P854" s="206">
        <v>1011.9</v>
      </c>
      <c r="Q854" s="206">
        <v>1012.1</v>
      </c>
      <c r="R854" s="206">
        <v>1011.1</v>
      </c>
      <c r="S854" s="206">
        <v>1011.3499999999999</v>
      </c>
      <c r="T854" s="206">
        <v>1010.75</v>
      </c>
      <c r="U854" s="206">
        <v>1010.5999999999999</v>
      </c>
      <c r="V854" s="207">
        <v>1008.7</v>
      </c>
      <c r="X854" s="198" t="s">
        <v>3299</v>
      </c>
      <c r="Y854" s="238" t="s">
        <v>705</v>
      </c>
      <c r="Z854" s="127">
        <v>0</v>
      </c>
      <c r="AA854" s="127">
        <v>0</v>
      </c>
      <c r="AB854" s="127">
        <v>0</v>
      </c>
      <c r="AC854" s="127">
        <v>0</v>
      </c>
      <c r="AD854" s="127">
        <v>0</v>
      </c>
      <c r="AE854" s="127">
        <v>0</v>
      </c>
      <c r="AF854" s="127">
        <v>0</v>
      </c>
      <c r="AG854" s="127">
        <v>0</v>
      </c>
      <c r="AH854" s="127">
        <v>0</v>
      </c>
      <c r="AI854" s="127">
        <v>0</v>
      </c>
    </row>
    <row r="855" spans="1:162" x14ac:dyDescent="0.25">
      <c r="A855" s="198" t="s">
        <v>3303</v>
      </c>
      <c r="B855" s="228" t="s">
        <v>770</v>
      </c>
      <c r="C855" s="236" t="s">
        <v>2766</v>
      </c>
      <c r="D855" s="208" t="s">
        <v>2765</v>
      </c>
      <c r="E855" s="208" t="s">
        <v>2939</v>
      </c>
      <c r="F855" s="208" t="s">
        <v>2768</v>
      </c>
      <c r="G855" s="208" t="s">
        <v>2655</v>
      </c>
      <c r="H855" s="208" t="s">
        <v>2772</v>
      </c>
      <c r="I855" s="208" t="s">
        <v>2772</v>
      </c>
      <c r="J855" s="208" t="s">
        <v>2761</v>
      </c>
      <c r="K855" s="208" t="s">
        <v>2965</v>
      </c>
      <c r="L855" s="208" t="s">
        <v>2964</v>
      </c>
      <c r="M855" s="208" t="s">
        <v>2939</v>
      </c>
      <c r="N855" s="208" t="s">
        <v>2939</v>
      </c>
      <c r="O855" s="208" t="s">
        <v>2652</v>
      </c>
      <c r="P855" s="208" t="s">
        <v>3076</v>
      </c>
      <c r="Q855" s="208" t="s">
        <v>2683</v>
      </c>
      <c r="R855" s="208" t="s">
        <v>2762</v>
      </c>
      <c r="S855" s="208" t="s">
        <v>2939</v>
      </c>
      <c r="T855" s="208" t="s">
        <v>2939</v>
      </c>
      <c r="U855" s="208" t="s">
        <v>2652</v>
      </c>
      <c r="V855" s="209" t="s">
        <v>2965</v>
      </c>
      <c r="X855" s="369" t="s">
        <v>1021</v>
      </c>
      <c r="Y855" s="370" t="s">
        <v>772</v>
      </c>
      <c r="Z855" s="371">
        <v>0</v>
      </c>
      <c r="AA855" s="372">
        <v>0</v>
      </c>
      <c r="AB855" s="372">
        <v>0</v>
      </c>
      <c r="AC855" s="372">
        <v>0</v>
      </c>
      <c r="AD855" s="372">
        <v>0</v>
      </c>
      <c r="AE855" s="372">
        <v>0</v>
      </c>
      <c r="AF855" s="372">
        <v>0</v>
      </c>
      <c r="AG855" s="372">
        <v>0</v>
      </c>
      <c r="AH855" s="372">
        <v>0</v>
      </c>
      <c r="AI855" s="373">
        <v>0</v>
      </c>
    </row>
    <row r="856" spans="1:162" x14ac:dyDescent="0.25">
      <c r="A856" s="198" t="s">
        <v>3304</v>
      </c>
      <c r="B856" s="229" t="s">
        <v>705</v>
      </c>
      <c r="C856" s="237">
        <v>0</v>
      </c>
      <c r="D856" s="213">
        <v>0</v>
      </c>
      <c r="E856" s="213">
        <v>0</v>
      </c>
      <c r="F856" s="213">
        <v>0</v>
      </c>
      <c r="G856" s="213">
        <v>0</v>
      </c>
      <c r="H856" s="213">
        <v>0</v>
      </c>
      <c r="I856" s="213">
        <v>0</v>
      </c>
      <c r="J856" s="213">
        <v>0</v>
      </c>
      <c r="K856" s="213">
        <v>0</v>
      </c>
      <c r="L856" s="213">
        <v>0</v>
      </c>
      <c r="M856" s="213">
        <v>0</v>
      </c>
      <c r="N856" s="213">
        <v>0</v>
      </c>
      <c r="O856" s="213">
        <v>0</v>
      </c>
      <c r="P856" s="213">
        <v>0</v>
      </c>
      <c r="Q856" s="213">
        <v>0</v>
      </c>
      <c r="R856" s="213">
        <v>0</v>
      </c>
      <c r="S856" s="213">
        <v>0</v>
      </c>
      <c r="T856" s="213">
        <v>0</v>
      </c>
      <c r="U856" s="213">
        <v>0</v>
      </c>
      <c r="V856" s="214">
        <v>0</v>
      </c>
      <c r="X856" s="369" t="s">
        <v>2241</v>
      </c>
      <c r="Y856" s="374" t="s">
        <v>1173</v>
      </c>
      <c r="Z856" s="375">
        <v>0</v>
      </c>
      <c r="AA856" s="376">
        <v>0</v>
      </c>
      <c r="AB856" s="376">
        <v>0</v>
      </c>
      <c r="AC856" s="376">
        <v>0</v>
      </c>
      <c r="AD856" s="376">
        <v>0</v>
      </c>
      <c r="AE856" s="376">
        <v>0</v>
      </c>
      <c r="AF856" s="376">
        <v>0</v>
      </c>
      <c r="AG856" s="376">
        <v>0</v>
      </c>
      <c r="AH856" s="376">
        <v>0</v>
      </c>
      <c r="AI856" s="377">
        <v>0</v>
      </c>
    </row>
    <row r="857" spans="1:162" x14ac:dyDescent="0.25">
      <c r="A857" s="198" t="s">
        <v>1021</v>
      </c>
      <c r="B857" s="229" t="s">
        <v>772</v>
      </c>
      <c r="C857" s="237">
        <v>0</v>
      </c>
      <c r="D857" s="213">
        <v>0</v>
      </c>
      <c r="E857" s="213">
        <v>0</v>
      </c>
      <c r="F857" s="213">
        <v>0</v>
      </c>
      <c r="G857" s="213">
        <v>0</v>
      </c>
      <c r="H857" s="213">
        <v>0</v>
      </c>
      <c r="I857" s="213">
        <v>0</v>
      </c>
      <c r="J857" s="213">
        <v>0</v>
      </c>
      <c r="K857" s="213">
        <v>0</v>
      </c>
      <c r="L857" s="213">
        <v>0</v>
      </c>
      <c r="M857" s="213">
        <v>0</v>
      </c>
      <c r="N857" s="213">
        <v>0</v>
      </c>
      <c r="O857" s="213">
        <v>0</v>
      </c>
      <c r="P857" s="213">
        <v>0</v>
      </c>
      <c r="Q857" s="213">
        <v>0</v>
      </c>
      <c r="R857" s="213">
        <v>0</v>
      </c>
      <c r="S857" s="213">
        <v>0</v>
      </c>
      <c r="T857" s="213">
        <v>0</v>
      </c>
      <c r="U857" s="213">
        <v>0</v>
      </c>
      <c r="V857" s="214">
        <v>0</v>
      </c>
      <c r="X857" s="369" t="s">
        <v>2242</v>
      </c>
      <c r="Y857" s="374" t="s">
        <v>1175</v>
      </c>
      <c r="Z857" s="375">
        <v>0</v>
      </c>
      <c r="AA857" s="376">
        <v>0</v>
      </c>
      <c r="AB857" s="376">
        <v>0</v>
      </c>
      <c r="AC857" s="376">
        <v>0</v>
      </c>
      <c r="AD857" s="376">
        <v>0</v>
      </c>
      <c r="AE857" s="376">
        <v>0</v>
      </c>
      <c r="AF857" s="376">
        <v>0</v>
      </c>
      <c r="AG857" s="376">
        <v>0</v>
      </c>
      <c r="AH857" s="376">
        <v>0</v>
      </c>
      <c r="AI857" s="377">
        <v>0</v>
      </c>
    </row>
    <row r="858" spans="1:162" x14ac:dyDescent="0.25">
      <c r="A858" s="198" t="s">
        <v>2241</v>
      </c>
      <c r="B858" s="229" t="s">
        <v>1173</v>
      </c>
      <c r="C858" s="237">
        <v>0</v>
      </c>
      <c r="D858" s="213">
        <v>0</v>
      </c>
      <c r="E858" s="213">
        <v>0</v>
      </c>
      <c r="F858" s="213">
        <v>0</v>
      </c>
      <c r="G858" s="213">
        <v>0</v>
      </c>
      <c r="H858" s="213">
        <v>0</v>
      </c>
      <c r="I858" s="213">
        <v>0</v>
      </c>
      <c r="J858" s="213">
        <v>0</v>
      </c>
      <c r="K858" s="213">
        <v>0</v>
      </c>
      <c r="L858" s="213">
        <v>0</v>
      </c>
      <c r="M858" s="213">
        <v>0</v>
      </c>
      <c r="N858" s="213">
        <v>0</v>
      </c>
      <c r="O858" s="213">
        <v>0</v>
      </c>
      <c r="P858" s="213">
        <v>0</v>
      </c>
      <c r="Q858" s="213">
        <v>0</v>
      </c>
      <c r="R858" s="213">
        <v>0</v>
      </c>
      <c r="S858" s="213">
        <v>0</v>
      </c>
      <c r="T858" s="213">
        <v>0</v>
      </c>
      <c r="U858" s="213">
        <v>0</v>
      </c>
      <c r="V858" s="214">
        <v>0</v>
      </c>
      <c r="X858" s="369" t="s">
        <v>2243</v>
      </c>
      <c r="Y858" s="379" t="s">
        <v>1177</v>
      </c>
      <c r="Z858" s="380">
        <v>0</v>
      </c>
      <c r="AA858" s="381">
        <v>0</v>
      </c>
      <c r="AB858" s="381">
        <v>0</v>
      </c>
      <c r="AC858" s="381">
        <v>0</v>
      </c>
      <c r="AD858" s="381">
        <v>0</v>
      </c>
      <c r="AE858" s="381">
        <v>0</v>
      </c>
      <c r="AF858" s="381">
        <v>0</v>
      </c>
      <c r="AG858" s="381">
        <v>0</v>
      </c>
      <c r="AH858" s="381">
        <v>0</v>
      </c>
      <c r="AI858" s="382">
        <v>0</v>
      </c>
    </row>
    <row r="859" spans="1:162" x14ac:dyDescent="0.25">
      <c r="A859" s="198" t="s">
        <v>2242</v>
      </c>
      <c r="B859" s="378" t="s">
        <v>1175</v>
      </c>
      <c r="C859" s="235">
        <v>0</v>
      </c>
      <c r="D859" s="206">
        <v>0</v>
      </c>
      <c r="E859" s="206">
        <v>0</v>
      </c>
      <c r="F859" s="206">
        <v>0</v>
      </c>
      <c r="G859" s="206">
        <v>0</v>
      </c>
      <c r="H859" s="206">
        <v>0</v>
      </c>
      <c r="I859" s="206">
        <v>0</v>
      </c>
      <c r="J859" s="206">
        <v>0</v>
      </c>
      <c r="K859" s="206">
        <v>0</v>
      </c>
      <c r="L859" s="206">
        <v>0</v>
      </c>
      <c r="M859" s="206">
        <v>0</v>
      </c>
      <c r="N859" s="206">
        <v>0</v>
      </c>
      <c r="O859" s="206">
        <v>0</v>
      </c>
      <c r="P859" s="206">
        <v>0</v>
      </c>
      <c r="Q859" s="206">
        <v>0</v>
      </c>
      <c r="R859" s="206">
        <v>0</v>
      </c>
      <c r="S859" s="206">
        <v>0</v>
      </c>
      <c r="T859" s="206">
        <v>0</v>
      </c>
      <c r="U859" s="206">
        <v>0</v>
      </c>
      <c r="V859" s="207">
        <v>0</v>
      </c>
    </row>
    <row r="860" spans="1:162" x14ac:dyDescent="0.25">
      <c r="A860" s="198" t="s">
        <v>2243</v>
      </c>
      <c r="B860" s="383" t="s">
        <v>1177</v>
      </c>
      <c r="C860" s="237">
        <v>0</v>
      </c>
      <c r="D860" s="213">
        <v>0</v>
      </c>
      <c r="E860" s="213">
        <v>0</v>
      </c>
      <c r="F860" s="213">
        <v>0</v>
      </c>
      <c r="G860" s="213">
        <v>0</v>
      </c>
      <c r="H860" s="213">
        <v>0</v>
      </c>
      <c r="I860" s="213">
        <v>0</v>
      </c>
      <c r="J860" s="213">
        <v>0</v>
      </c>
      <c r="K860" s="213">
        <v>0</v>
      </c>
      <c r="L860" s="213">
        <v>0</v>
      </c>
      <c r="M860" s="213">
        <v>0</v>
      </c>
      <c r="N860" s="213">
        <v>0</v>
      </c>
      <c r="O860" s="213">
        <v>0</v>
      </c>
      <c r="P860" s="213">
        <v>0</v>
      </c>
      <c r="Q860" s="213">
        <v>0</v>
      </c>
      <c r="R860" s="213">
        <v>0</v>
      </c>
      <c r="S860" s="213">
        <v>0</v>
      </c>
      <c r="T860" s="213">
        <v>0</v>
      </c>
      <c r="U860" s="213">
        <v>0</v>
      </c>
      <c r="V860" s="214">
        <v>0</v>
      </c>
      <c r="AM860" s="554"/>
      <c r="AN860" s="552"/>
      <c r="AO860" s="552"/>
      <c r="AP860" s="552"/>
      <c r="AQ860" s="552"/>
      <c r="AR860" s="552"/>
      <c r="AS860" s="552"/>
      <c r="AT860" s="552"/>
      <c r="AU860" s="552"/>
      <c r="AV860" s="552"/>
      <c r="AW860" s="552"/>
      <c r="AX860" s="552"/>
      <c r="AY860" s="552"/>
      <c r="AZ860" s="552"/>
      <c r="BA860" s="552"/>
      <c r="BB860" s="552"/>
      <c r="BC860" s="552"/>
      <c r="BD860" s="552"/>
      <c r="BE860" s="552"/>
      <c r="BF860" s="552"/>
      <c r="BG860" s="552"/>
      <c r="BH860" s="552"/>
      <c r="BI860" s="552"/>
      <c r="BJ860" s="552"/>
      <c r="BK860" s="552"/>
      <c r="BL860" s="552"/>
      <c r="BM860" s="552"/>
      <c r="BN860" s="552"/>
      <c r="BO860" s="552"/>
      <c r="BP860" s="552"/>
      <c r="BQ860" s="552"/>
      <c r="BR860" s="552"/>
      <c r="BS860" s="552"/>
      <c r="BT860" s="552"/>
      <c r="BU860" s="552"/>
      <c r="BV860" s="552"/>
      <c r="BW860" s="552"/>
      <c r="BX860" s="552"/>
      <c r="BY860" s="552"/>
      <c r="BZ860" s="552"/>
      <c r="CA860" s="552"/>
      <c r="CB860" s="552"/>
      <c r="CC860" s="552"/>
      <c r="CD860" s="552"/>
      <c r="CE860" s="552"/>
      <c r="CF860" s="552"/>
      <c r="CG860" s="552"/>
      <c r="CH860" s="552"/>
      <c r="CI860" s="552"/>
      <c r="CJ860" s="552"/>
      <c r="CK860" s="552"/>
      <c r="CL860" s="552"/>
      <c r="CM860" s="552"/>
      <c r="CN860" s="552"/>
      <c r="CO860" s="552"/>
      <c r="CP860" s="552"/>
      <c r="CQ860" s="552"/>
      <c r="CR860" s="552"/>
      <c r="CS860" s="552"/>
      <c r="CT860" s="552"/>
      <c r="CU860" s="552"/>
      <c r="CV860" s="552"/>
      <c r="CW860" s="552"/>
      <c r="CX860" s="552"/>
      <c r="CY860" s="552"/>
      <c r="CZ860" s="552"/>
      <c r="DA860" s="552"/>
      <c r="DB860" s="552"/>
      <c r="DC860" s="552"/>
      <c r="DD860" s="552"/>
      <c r="DE860" s="552"/>
      <c r="DF860" s="552"/>
      <c r="DG860" s="552"/>
      <c r="DH860" s="552"/>
      <c r="DI860" s="552"/>
      <c r="DJ860" s="552"/>
      <c r="DK860" s="552"/>
      <c r="DL860" s="552"/>
      <c r="DM860" s="552"/>
      <c r="DN860" s="552"/>
      <c r="DO860" s="552"/>
      <c r="DP860" s="552"/>
      <c r="DQ860" s="552"/>
      <c r="DR860" s="552"/>
      <c r="DS860" s="552"/>
      <c r="DT860" s="552"/>
      <c r="DU860" s="552"/>
      <c r="DV860" s="552"/>
      <c r="DW860" s="552"/>
      <c r="DX860" s="552"/>
      <c r="DY860" s="552"/>
      <c r="DZ860" s="552"/>
      <c r="EA860" s="552"/>
      <c r="EB860" s="552"/>
      <c r="EC860" s="552"/>
      <c r="ED860" s="552"/>
      <c r="EE860" s="552"/>
      <c r="EF860" s="552"/>
      <c r="EG860" s="552"/>
      <c r="EH860" s="552"/>
      <c r="EI860" s="552"/>
      <c r="EJ860" s="552"/>
      <c r="EK860" s="552"/>
      <c r="EL860" s="552"/>
      <c r="EM860" s="552"/>
      <c r="EN860" s="552"/>
      <c r="EO860" s="552"/>
      <c r="EP860" s="552"/>
      <c r="EQ860" s="552"/>
      <c r="ER860" s="552"/>
      <c r="ES860" s="552"/>
      <c r="ET860" s="552"/>
      <c r="EU860" s="552"/>
      <c r="EV860" s="552"/>
      <c r="EW860" s="552"/>
      <c r="EX860" s="552"/>
      <c r="EY860" s="552"/>
      <c r="EZ860" s="552"/>
      <c r="FA860" s="552"/>
      <c r="FB860" s="552"/>
      <c r="FC860" s="552"/>
      <c r="FD860" s="552"/>
      <c r="FE860" s="552"/>
    </row>
    <row r="861" spans="1:162" x14ac:dyDescent="0.25">
      <c r="A861" t="s">
        <v>3495</v>
      </c>
      <c r="B861" t="s">
        <v>3407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3</v>
      </c>
      <c r="V861">
        <v>0</v>
      </c>
      <c r="AM861" s="555"/>
      <c r="AN861" s="553"/>
      <c r="AO861" s="553"/>
      <c r="AP861" s="553"/>
      <c r="AQ861" s="553"/>
      <c r="AR861" s="553"/>
      <c r="AS861" s="553"/>
      <c r="AT861" s="553"/>
      <c r="AU861" s="553"/>
      <c r="AV861" s="553"/>
      <c r="AW861" s="553"/>
      <c r="AX861" s="553"/>
      <c r="AY861" s="553"/>
      <c r="AZ861" s="553"/>
      <c r="BA861" s="553"/>
      <c r="BB861" s="553"/>
      <c r="BC861" s="553"/>
      <c r="BD861" s="553"/>
      <c r="BE861" s="553"/>
      <c r="BF861" s="553"/>
      <c r="BG861" s="553"/>
      <c r="BH861" s="553"/>
      <c r="BI861" s="553"/>
      <c r="BJ861" s="553"/>
      <c r="BK861" s="553"/>
      <c r="BL861" s="553"/>
      <c r="BM861" s="553"/>
      <c r="BN861" s="553"/>
      <c r="BO861" s="553"/>
      <c r="BP861" s="553"/>
      <c r="BQ861" s="553"/>
      <c r="BR861" s="553"/>
      <c r="BS861" s="553"/>
      <c r="BT861" s="553"/>
      <c r="BU861" s="553"/>
      <c r="BV861" s="553"/>
      <c r="BW861" s="553"/>
      <c r="BX861" s="553"/>
      <c r="BY861" s="553"/>
      <c r="BZ861" s="553"/>
      <c r="CA861" s="553"/>
      <c r="CB861" s="553"/>
      <c r="CC861" s="553"/>
      <c r="CD861" s="553"/>
      <c r="CE861" s="553"/>
      <c r="CF861" s="553"/>
      <c r="CG861" s="553"/>
      <c r="CH861" s="553"/>
      <c r="CI861" s="553"/>
      <c r="CJ861" s="553"/>
      <c r="CK861" s="553"/>
      <c r="CL861" s="553"/>
      <c r="CM861" s="553"/>
      <c r="CN861" s="553"/>
      <c r="CO861" s="553"/>
      <c r="CP861" s="553"/>
      <c r="CQ861" s="553"/>
      <c r="CR861" s="553"/>
      <c r="CS861" s="553"/>
      <c r="CT861" s="553"/>
      <c r="CU861" s="553"/>
      <c r="CV861" s="553"/>
      <c r="CW861" s="553"/>
      <c r="CX861" s="553"/>
      <c r="CY861" s="553"/>
      <c r="CZ861" s="553"/>
      <c r="DA861" s="553"/>
      <c r="DB861" s="553"/>
      <c r="DC861" s="553"/>
      <c r="DD861" s="553"/>
      <c r="DE861" s="553"/>
      <c r="DF861" s="553"/>
      <c r="DG861" s="553"/>
      <c r="DH861" s="553"/>
      <c r="DI861" s="553"/>
      <c r="DJ861" s="553"/>
      <c r="DK861" s="553"/>
      <c r="DL861" s="553"/>
      <c r="DM861" s="553"/>
      <c r="DN861" s="553"/>
      <c r="DO861" s="553"/>
      <c r="DP861" s="553"/>
      <c r="DQ861" s="553"/>
      <c r="DR861" s="553"/>
      <c r="DS861" s="553"/>
      <c r="DT861" s="553"/>
      <c r="DU861" s="553"/>
      <c r="DV861" s="553"/>
      <c r="DW861" s="553"/>
      <c r="DX861" s="553"/>
      <c r="DY861" s="553"/>
      <c r="DZ861" s="553"/>
      <c r="EA861" s="553"/>
      <c r="EB861" s="553"/>
      <c r="EC861" s="553"/>
      <c r="ED861" s="553"/>
      <c r="EE861" s="553"/>
      <c r="EF861" s="553"/>
      <c r="EG861" s="553"/>
      <c r="EH861" s="553"/>
      <c r="EI861" s="553"/>
      <c r="EJ861" s="553"/>
      <c r="EK861" s="553"/>
      <c r="EL861" s="553"/>
      <c r="EM861" s="553"/>
      <c r="EN861" s="553"/>
      <c r="EO861" s="553"/>
      <c r="EP861" s="553"/>
      <c r="EQ861" s="553"/>
      <c r="ER861" s="553"/>
      <c r="ES861" s="553"/>
      <c r="ET861" s="553"/>
      <c r="EU861" s="553"/>
      <c r="EV861" s="553"/>
      <c r="EW861" s="553"/>
      <c r="EX861" s="553"/>
      <c r="EY861" s="553"/>
      <c r="EZ861" s="553"/>
      <c r="FA861" s="553"/>
      <c r="FB861" s="553"/>
      <c r="FC861" s="553"/>
      <c r="FD861" s="553"/>
      <c r="FE861" s="553"/>
    </row>
    <row r="862" spans="1:162" x14ac:dyDescent="0.25">
      <c r="A862" t="s">
        <v>3496</v>
      </c>
      <c r="B862" t="s">
        <v>3409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</v>
      </c>
      <c r="U862">
        <v>2</v>
      </c>
      <c r="V862">
        <v>0</v>
      </c>
    </row>
    <row r="863" spans="1:162" x14ac:dyDescent="0.25">
      <c r="A863" t="s">
        <v>3497</v>
      </c>
      <c r="B863" t="s">
        <v>3411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73" spans="1:208" s="390" customFormat="1" x14ac:dyDescent="0.25">
      <c r="A873" s="262"/>
      <c r="B873" s="262"/>
      <c r="C873" s="262"/>
      <c r="D873" s="262"/>
      <c r="E873" s="262"/>
      <c r="F873" s="262"/>
      <c r="G873" s="262"/>
      <c r="H873" s="262"/>
      <c r="I873" s="262"/>
      <c r="J873" s="262"/>
      <c r="K873" s="262"/>
      <c r="L873" s="262"/>
      <c r="M873" s="262"/>
      <c r="N873" s="262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  <c r="AC873" s="262"/>
      <c r="AD873" s="262"/>
      <c r="AE873" s="262"/>
      <c r="AF873" s="262"/>
      <c r="AG873" s="262"/>
      <c r="AH873" s="262"/>
      <c r="AI873" s="262"/>
      <c r="AJ873" s="262"/>
      <c r="AK873" s="262"/>
      <c r="AL873" s="389"/>
      <c r="AM873" s="6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  <c r="EZ873"/>
      <c r="FA873"/>
      <c r="FB873"/>
      <c r="FC873"/>
      <c r="FD873"/>
      <c r="FE873"/>
      <c r="FF873" s="35"/>
      <c r="FJ873" s="1274"/>
      <c r="FK873" s="1274"/>
      <c r="FL873" s="1274"/>
      <c r="FN873" s="35"/>
      <c r="FO873" s="35"/>
      <c r="FP873" s="35"/>
      <c r="FQ873" s="35"/>
      <c r="FR873" s="35"/>
      <c r="FS873" s="35"/>
      <c r="FV873" s="35"/>
      <c r="FW873" s="35"/>
      <c r="FZ873" s="1279"/>
      <c r="GA873" s="1279"/>
      <c r="GB873" s="35"/>
      <c r="GC873" s="35"/>
      <c r="GD873" s="35"/>
      <c r="GE873" s="35"/>
      <c r="GF873" s="35"/>
      <c r="GG873" s="35"/>
      <c r="GH873" s="35"/>
      <c r="GI873" s="35"/>
      <c r="GJ873" s="35"/>
      <c r="GK873" s="35"/>
      <c r="GL873" s="35"/>
      <c r="GM873" s="35"/>
      <c r="GN873" s="35"/>
      <c r="GO873" s="35"/>
      <c r="GP873" s="35"/>
      <c r="GQ873" s="35"/>
      <c r="GR873" s="35"/>
      <c r="GS873" s="35"/>
      <c r="GT873" s="35"/>
      <c r="GU873" s="35"/>
      <c r="GV873" s="35"/>
      <c r="GW873" s="35"/>
      <c r="GX873" s="35"/>
      <c r="GY873" s="35"/>
      <c r="GZ873" s="35"/>
    </row>
    <row r="874" spans="1:208" x14ac:dyDescent="0.25">
      <c r="A874" s="253" t="s">
        <v>2493</v>
      </c>
      <c r="B874" s="254" t="s">
        <v>2552</v>
      </c>
      <c r="C874" s="255" t="s">
        <v>3773</v>
      </c>
      <c r="D874" s="256" t="s">
        <v>2618</v>
      </c>
      <c r="E874" s="256" t="s">
        <v>3774</v>
      </c>
      <c r="F874" s="256" t="s">
        <v>2618</v>
      </c>
      <c r="G874" s="256" t="s">
        <v>3775</v>
      </c>
      <c r="H874" s="256" t="s">
        <v>2618</v>
      </c>
      <c r="I874" s="256" t="s">
        <v>3782</v>
      </c>
      <c r="J874" s="256" t="s">
        <v>2618</v>
      </c>
      <c r="K874" s="256" t="s">
        <v>3788</v>
      </c>
      <c r="L874" s="256" t="s">
        <v>2618</v>
      </c>
      <c r="M874" s="256" t="s">
        <v>3789</v>
      </c>
      <c r="N874" s="256" t="s">
        <v>2618</v>
      </c>
      <c r="O874" s="256" t="s">
        <v>3790</v>
      </c>
      <c r="P874" s="256" t="s">
        <v>2618</v>
      </c>
      <c r="Q874" s="256" t="s">
        <v>3791</v>
      </c>
      <c r="R874" s="256" t="s">
        <v>2618</v>
      </c>
      <c r="S874" s="256" t="s">
        <v>3792</v>
      </c>
      <c r="T874" s="256" t="s">
        <v>2618</v>
      </c>
      <c r="U874" s="256" t="s">
        <v>3793</v>
      </c>
      <c r="V874" s="257" t="s">
        <v>2618</v>
      </c>
      <c r="X874" s="258"/>
      <c r="Y874" s="188" t="s">
        <v>2550</v>
      </c>
      <c r="Z874" s="259" t="s">
        <v>2619</v>
      </c>
      <c r="AA874" s="260" t="s">
        <v>2620</v>
      </c>
      <c r="AB874" s="260" t="s">
        <v>2621</v>
      </c>
      <c r="AC874" s="260" t="s">
        <v>2622</v>
      </c>
      <c r="AD874" s="260" t="s">
        <v>2623</v>
      </c>
      <c r="AE874" s="260" t="s">
        <v>2624</v>
      </c>
      <c r="AF874" s="260" t="s">
        <v>2625</v>
      </c>
      <c r="AG874" s="260" t="s">
        <v>2619</v>
      </c>
      <c r="AH874" s="260" t="s">
        <v>2620</v>
      </c>
      <c r="AI874" s="261" t="s">
        <v>2621</v>
      </c>
      <c r="FN874" s="390"/>
      <c r="FO874" s="390"/>
      <c r="FP874" s="390"/>
      <c r="FQ874" s="390"/>
      <c r="FR874" s="390"/>
      <c r="FS874" s="390"/>
      <c r="FV874" s="390"/>
      <c r="FW874" s="390"/>
      <c r="FZ874" s="1280"/>
      <c r="GA874" s="1280"/>
      <c r="GB874" s="390"/>
      <c r="GC874" s="390"/>
      <c r="GD874" s="390"/>
      <c r="GE874" s="390"/>
      <c r="GF874" s="390"/>
      <c r="GG874" s="390"/>
      <c r="GH874" s="390"/>
      <c r="GI874" s="390"/>
      <c r="GJ874" s="390"/>
      <c r="GK874" s="390"/>
      <c r="GL874" s="390"/>
      <c r="GM874" s="390"/>
      <c r="GN874" s="390"/>
      <c r="GV874" s="390"/>
      <c r="GW874" s="390"/>
      <c r="GX874" s="390"/>
      <c r="GY874" s="390"/>
      <c r="GZ874" s="390"/>
    </row>
    <row r="875" spans="1:208" x14ac:dyDescent="0.25">
      <c r="A875" s="198" t="s">
        <v>2495</v>
      </c>
      <c r="B875" s="220" t="s">
        <v>2524</v>
      </c>
      <c r="C875" s="124" t="s">
        <v>2521</v>
      </c>
      <c r="D875" s="124" t="s">
        <v>2522</v>
      </c>
      <c r="E875" s="124" t="s">
        <v>2521</v>
      </c>
      <c r="F875" s="124" t="s">
        <v>2522</v>
      </c>
      <c r="G875" s="124" t="s">
        <v>2521</v>
      </c>
      <c r="H875" s="124" t="s">
        <v>2522</v>
      </c>
      <c r="I875" s="124" t="s">
        <v>2521</v>
      </c>
      <c r="J875" s="124" t="s">
        <v>2522</v>
      </c>
      <c r="K875" s="124" t="s">
        <v>2521</v>
      </c>
      <c r="L875" s="124" t="s">
        <v>2522</v>
      </c>
      <c r="M875" s="124" t="s">
        <v>2521</v>
      </c>
      <c r="N875" s="124" t="s">
        <v>2522</v>
      </c>
      <c r="O875" s="124" t="s">
        <v>2521</v>
      </c>
      <c r="P875" s="124" t="s">
        <v>2522</v>
      </c>
      <c r="Q875" s="124" t="s">
        <v>2521</v>
      </c>
      <c r="R875" s="124" t="s">
        <v>2522</v>
      </c>
      <c r="S875" s="124" t="s">
        <v>2521</v>
      </c>
      <c r="T875" s="124" t="s">
        <v>2522</v>
      </c>
      <c r="U875" s="124" t="s">
        <v>2521</v>
      </c>
      <c r="V875" s="252" t="s">
        <v>2522</v>
      </c>
      <c r="X875" s="197"/>
      <c r="Y875" s="188" t="s">
        <v>2524</v>
      </c>
      <c r="Z875" s="94" t="s">
        <v>3776</v>
      </c>
      <c r="AA875" s="95" t="s">
        <v>3777</v>
      </c>
      <c r="AB875" s="95" t="s">
        <v>3778</v>
      </c>
      <c r="AC875" s="95" t="s">
        <v>3783</v>
      </c>
      <c r="AD875" s="95" t="s">
        <v>3794</v>
      </c>
      <c r="AE875" s="95" t="s">
        <v>3795</v>
      </c>
      <c r="AF875" s="95" t="s">
        <v>3796</v>
      </c>
      <c r="AG875" s="95" t="s">
        <v>3797</v>
      </c>
      <c r="AH875" s="95" t="s">
        <v>3798</v>
      </c>
      <c r="AI875" s="96" t="s">
        <v>3799</v>
      </c>
      <c r="GO875" s="390"/>
      <c r="GP875" s="390"/>
      <c r="GQ875" s="390"/>
      <c r="GR875" s="390"/>
      <c r="GS875" s="390"/>
      <c r="GT875" s="390"/>
      <c r="GU875" s="390"/>
    </row>
    <row r="876" spans="1:208" x14ac:dyDescent="0.25">
      <c r="A876" s="198" t="s">
        <v>2497</v>
      </c>
      <c r="B876" s="221" t="s">
        <v>2553</v>
      </c>
      <c r="C876" s="118">
        <v>43682.375</v>
      </c>
      <c r="D876" s="189">
        <v>43682.875</v>
      </c>
      <c r="E876" s="190">
        <v>43683.375</v>
      </c>
      <c r="F876" s="189">
        <v>43683.875</v>
      </c>
      <c r="G876" s="190">
        <v>43684.375</v>
      </c>
      <c r="H876" s="189">
        <v>43684.875</v>
      </c>
      <c r="I876" s="191">
        <v>43685.375</v>
      </c>
      <c r="J876" s="189">
        <v>43685.875</v>
      </c>
      <c r="K876" s="190">
        <v>43686.375</v>
      </c>
      <c r="L876" s="189">
        <v>43686.875</v>
      </c>
      <c r="M876" s="190">
        <v>43687.375</v>
      </c>
      <c r="N876" s="189">
        <v>43687.875</v>
      </c>
      <c r="O876" s="191">
        <v>43688.375</v>
      </c>
      <c r="P876" s="189">
        <v>43688.875</v>
      </c>
      <c r="Q876" s="190">
        <v>43689.375</v>
      </c>
      <c r="R876" s="189">
        <v>43689.875</v>
      </c>
      <c r="S876" s="190">
        <v>43690.375</v>
      </c>
      <c r="T876" s="189">
        <v>43690.875</v>
      </c>
      <c r="U876" s="190">
        <v>43691.375</v>
      </c>
      <c r="V876" s="192">
        <v>43691.875</v>
      </c>
      <c r="X876" s="198" t="s">
        <v>2492</v>
      </c>
      <c r="Y876" s="215"/>
      <c r="Z876" s="116">
        <v>43682.875</v>
      </c>
      <c r="AA876" s="99">
        <v>43683.875</v>
      </c>
      <c r="AB876" s="99">
        <v>43684.875</v>
      </c>
      <c r="AC876" s="99">
        <v>43685.875</v>
      </c>
      <c r="AD876" s="99">
        <v>43686.875</v>
      </c>
      <c r="AE876" s="99">
        <v>43687.875</v>
      </c>
      <c r="AF876" s="99">
        <v>43688.875</v>
      </c>
      <c r="AG876" s="99">
        <v>43689.875</v>
      </c>
      <c r="AH876" s="99">
        <v>43690.875</v>
      </c>
      <c r="AI876" s="99">
        <v>43691.875</v>
      </c>
    </row>
    <row r="877" spans="1:208" x14ac:dyDescent="0.25">
      <c r="A877" s="198" t="s">
        <v>2499</v>
      </c>
      <c r="B877" s="222" t="s">
        <v>2545</v>
      </c>
      <c r="C877" s="230" t="e">
        <v>#N/A</v>
      </c>
      <c r="D877" s="199">
        <v>19.100000000000001</v>
      </c>
      <c r="E877" s="199" t="e">
        <v>#N/A</v>
      </c>
      <c r="F877" s="199">
        <v>20.8</v>
      </c>
      <c r="G877" s="199" t="e">
        <v>#N/A</v>
      </c>
      <c r="H877" s="199">
        <v>24.4</v>
      </c>
      <c r="I877" s="199" t="e">
        <v>#N/A</v>
      </c>
      <c r="J877" s="199">
        <v>26</v>
      </c>
      <c r="K877" s="199" t="e">
        <v>#N/A</v>
      </c>
      <c r="L877" s="199">
        <v>26.8</v>
      </c>
      <c r="M877" s="199" t="e">
        <v>#N/A</v>
      </c>
      <c r="N877" s="199">
        <v>23.8</v>
      </c>
      <c r="O877" s="199" t="e">
        <v>#N/A</v>
      </c>
      <c r="P877" s="199">
        <v>22.1</v>
      </c>
      <c r="Q877" s="199" t="e">
        <v>#N/A</v>
      </c>
      <c r="R877" s="199">
        <v>26.9</v>
      </c>
      <c r="S877" s="199" t="e">
        <v>#N/A</v>
      </c>
      <c r="T877" s="199">
        <v>26.7</v>
      </c>
      <c r="U877" s="199" t="e">
        <v>#N/A</v>
      </c>
      <c r="V877" s="104">
        <v>23.5</v>
      </c>
      <c r="X877" s="198" t="s">
        <v>2494</v>
      </c>
      <c r="Y877" s="100" t="s">
        <v>2545</v>
      </c>
      <c r="Z877" s="120">
        <v>19.100000000000001</v>
      </c>
      <c r="AA877" s="120">
        <v>20.8</v>
      </c>
      <c r="AB877" s="120">
        <v>24.4</v>
      </c>
      <c r="AC877" s="120">
        <v>26</v>
      </c>
      <c r="AD877" s="120">
        <v>26.8</v>
      </c>
      <c r="AE877" s="120">
        <v>23.8</v>
      </c>
      <c r="AF877" s="120">
        <v>22.1</v>
      </c>
      <c r="AG877" s="120">
        <v>26.9</v>
      </c>
      <c r="AH877" s="120">
        <v>26.7</v>
      </c>
      <c r="AI877" s="120">
        <v>23.5</v>
      </c>
    </row>
    <row r="878" spans="1:208" x14ac:dyDescent="0.25">
      <c r="A878" s="198" t="s">
        <v>2500</v>
      </c>
      <c r="B878" s="223" t="s">
        <v>2546</v>
      </c>
      <c r="C878" s="103">
        <v>9</v>
      </c>
      <c r="D878" s="200" t="e">
        <v>#N/A</v>
      </c>
      <c r="E878" s="200">
        <v>10</v>
      </c>
      <c r="F878" s="200" t="e">
        <v>#N/A</v>
      </c>
      <c r="G878" s="200">
        <v>10.4</v>
      </c>
      <c r="H878" s="200" t="e">
        <v>#N/A</v>
      </c>
      <c r="I878" s="200">
        <v>15.5</v>
      </c>
      <c r="J878" s="200" t="e">
        <v>#N/A</v>
      </c>
      <c r="K878" s="200">
        <v>18.100000000000001</v>
      </c>
      <c r="L878" s="200" t="e">
        <v>#N/A</v>
      </c>
      <c r="M878" s="200">
        <v>12.7</v>
      </c>
      <c r="N878" s="200" t="e">
        <v>#N/A</v>
      </c>
      <c r="O878" s="200">
        <v>13.3</v>
      </c>
      <c r="P878" s="200" t="e">
        <v>#N/A</v>
      </c>
      <c r="Q878" s="200">
        <v>13.2</v>
      </c>
      <c r="R878" s="200" t="e">
        <v>#N/A</v>
      </c>
      <c r="S878" s="200">
        <v>14</v>
      </c>
      <c r="T878" s="200" t="e">
        <v>#N/A</v>
      </c>
      <c r="U878" s="200">
        <v>17.5</v>
      </c>
      <c r="V878" s="216" t="e">
        <v>#N/A</v>
      </c>
      <c r="X878" s="198" t="s">
        <v>2496</v>
      </c>
      <c r="Y878" s="101" t="s">
        <v>2546</v>
      </c>
      <c r="Z878" s="97">
        <v>9</v>
      </c>
      <c r="AA878" s="97">
        <v>10</v>
      </c>
      <c r="AB878" s="97">
        <v>10.4</v>
      </c>
      <c r="AC878" s="97">
        <v>15.5</v>
      </c>
      <c r="AD878" s="97">
        <v>18.100000000000001</v>
      </c>
      <c r="AE878" s="97">
        <v>12.7</v>
      </c>
      <c r="AF878" s="97">
        <v>13.3</v>
      </c>
      <c r="AG878" s="97">
        <v>13.2</v>
      </c>
      <c r="AH878" s="97">
        <v>14</v>
      </c>
      <c r="AI878" s="97">
        <v>17</v>
      </c>
    </row>
    <row r="879" spans="1:208" x14ac:dyDescent="0.25">
      <c r="A879" s="198" t="s">
        <v>2502</v>
      </c>
      <c r="B879" s="224" t="s">
        <v>2547</v>
      </c>
      <c r="C879" s="108" t="e">
        <v>#N/A</v>
      </c>
      <c r="D879" s="201">
        <v>33.1</v>
      </c>
      <c r="E879" s="201" t="e">
        <v>#N/A</v>
      </c>
      <c r="F879" s="201">
        <v>34.799999999999997</v>
      </c>
      <c r="G879" s="201" t="e">
        <v>#N/A</v>
      </c>
      <c r="H879" s="201">
        <v>39.4</v>
      </c>
      <c r="I879" s="201" t="e">
        <v>#N/A</v>
      </c>
      <c r="J879" s="201">
        <v>26.3</v>
      </c>
      <c r="K879" s="201" t="e">
        <v>#N/A</v>
      </c>
      <c r="L879" s="201">
        <v>39.799999999999997</v>
      </c>
      <c r="M879" s="201" t="e">
        <v>#N/A</v>
      </c>
      <c r="N879" s="201">
        <v>38.799999999999997</v>
      </c>
      <c r="O879" s="201" t="e">
        <v>#N/A</v>
      </c>
      <c r="P879" s="201">
        <v>27.2</v>
      </c>
      <c r="Q879" s="201" t="e">
        <v>#N/A</v>
      </c>
      <c r="R879" s="201">
        <v>41.9</v>
      </c>
      <c r="S879" s="201" t="e">
        <v>#N/A</v>
      </c>
      <c r="T879" s="201">
        <v>40.700000000000003</v>
      </c>
      <c r="U879" s="201" t="e">
        <v>#N/A</v>
      </c>
      <c r="V879" s="217">
        <v>33.5</v>
      </c>
      <c r="X879" s="198" t="s">
        <v>2498</v>
      </c>
      <c r="Y879" s="102" t="s">
        <v>2547</v>
      </c>
      <c r="Z879" s="120">
        <v>33.1</v>
      </c>
      <c r="AA879" s="120">
        <v>34.799999999999997</v>
      </c>
      <c r="AB879" s="120">
        <v>39.4</v>
      </c>
      <c r="AC879" s="120">
        <v>26.3</v>
      </c>
      <c r="AD879" s="120">
        <v>39.799999999999997</v>
      </c>
      <c r="AE879" s="120">
        <v>38.799999999999997</v>
      </c>
      <c r="AF879" s="120">
        <v>27.2</v>
      </c>
      <c r="AG879" s="120">
        <v>41.9</v>
      </c>
      <c r="AH879" s="120">
        <v>40.700000000000003</v>
      </c>
      <c r="AI879" s="120">
        <v>33.5</v>
      </c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  <c r="DP879" s="6"/>
      <c r="DQ879" s="6"/>
      <c r="DR879" s="6"/>
      <c r="DS879" s="6"/>
      <c r="DT879" s="6"/>
      <c r="DU879" s="6"/>
      <c r="DV879" s="6"/>
      <c r="DW879" s="6"/>
      <c r="DX879" s="6"/>
      <c r="DY879" s="6"/>
      <c r="DZ879" s="6"/>
      <c r="EA879" s="6"/>
      <c r="EB879" s="6"/>
      <c r="EC879" s="6"/>
      <c r="ED879" s="6"/>
      <c r="EE879" s="6"/>
      <c r="EF879" s="6"/>
      <c r="EG879" s="6"/>
      <c r="EH879" s="6"/>
      <c r="EI879" s="6"/>
      <c r="EJ879" s="6"/>
      <c r="EK879" s="6"/>
      <c r="EL879" s="6"/>
      <c r="EM879" s="6"/>
      <c r="EN879" s="6"/>
      <c r="EO879" s="6"/>
      <c r="EP879" s="6"/>
      <c r="EQ879" s="6"/>
      <c r="ER879" s="6"/>
      <c r="ES879" s="6"/>
      <c r="ET879" s="6"/>
      <c r="EU879" s="6"/>
      <c r="EV879" s="6"/>
      <c r="EW879" s="6"/>
      <c r="EX879" s="6"/>
      <c r="EY879" s="6"/>
      <c r="EZ879" s="6"/>
      <c r="FA879" s="6"/>
      <c r="FB879" s="6"/>
      <c r="FC879" s="6"/>
      <c r="FD879" s="6"/>
      <c r="FE879" s="6"/>
      <c r="FF879" s="390"/>
    </row>
    <row r="880" spans="1:208" x14ac:dyDescent="0.25">
      <c r="A880" s="198" t="s">
        <v>2504</v>
      </c>
      <c r="B880" s="212" t="s">
        <v>2548</v>
      </c>
      <c r="C880" s="231">
        <v>13</v>
      </c>
      <c r="D880" s="123">
        <v>11</v>
      </c>
      <c r="E880" s="123">
        <v>9</v>
      </c>
      <c r="F880" s="123">
        <v>8</v>
      </c>
      <c r="G880" s="123">
        <v>6</v>
      </c>
      <c r="H880" s="123">
        <v>7</v>
      </c>
      <c r="I880" s="123">
        <v>15</v>
      </c>
      <c r="J880" s="123">
        <v>20</v>
      </c>
      <c r="K880" s="123">
        <v>15</v>
      </c>
      <c r="L880" s="123">
        <v>11</v>
      </c>
      <c r="M880" s="123">
        <v>8</v>
      </c>
      <c r="N880" s="123">
        <v>7</v>
      </c>
      <c r="O880" s="123">
        <v>9</v>
      </c>
      <c r="P880" s="123">
        <v>10</v>
      </c>
      <c r="Q880" s="123">
        <v>8</v>
      </c>
      <c r="R880" s="123">
        <v>8</v>
      </c>
      <c r="S880" s="123">
        <v>5</v>
      </c>
      <c r="T880" s="123">
        <v>4</v>
      </c>
      <c r="U880" s="123">
        <v>17</v>
      </c>
      <c r="V880" s="218">
        <v>8</v>
      </c>
      <c r="X880" s="198" t="s">
        <v>2505</v>
      </c>
      <c r="Y880" s="119" t="s">
        <v>2548</v>
      </c>
      <c r="Z880" s="196">
        <v>13</v>
      </c>
      <c r="AA880" s="196">
        <v>11</v>
      </c>
      <c r="AB880" s="196">
        <v>7</v>
      </c>
      <c r="AC880" s="196">
        <v>20</v>
      </c>
      <c r="AD880" s="196">
        <v>20</v>
      </c>
      <c r="AE880" s="196">
        <v>11</v>
      </c>
      <c r="AF880" s="196">
        <v>10</v>
      </c>
      <c r="AG880" s="196">
        <v>8</v>
      </c>
      <c r="AH880" s="196">
        <v>6</v>
      </c>
      <c r="AI880" s="196">
        <v>17</v>
      </c>
    </row>
    <row r="881" spans="1:161" x14ac:dyDescent="0.25">
      <c r="A881" s="198" t="s">
        <v>2507</v>
      </c>
      <c r="B881" s="225" t="s">
        <v>2549</v>
      </c>
      <c r="C881" s="232" t="s">
        <v>2618</v>
      </c>
      <c r="D881" s="210" t="s">
        <v>2618</v>
      </c>
      <c r="E881" s="210" t="s">
        <v>2618</v>
      </c>
      <c r="F881" s="210" t="s">
        <v>2618</v>
      </c>
      <c r="G881" s="210" t="s">
        <v>2618</v>
      </c>
      <c r="H881" s="210" t="s">
        <v>2618</v>
      </c>
      <c r="I881" s="210">
        <v>15</v>
      </c>
      <c r="J881" s="210">
        <v>20</v>
      </c>
      <c r="K881" s="210">
        <v>15</v>
      </c>
      <c r="L881" s="210" t="s">
        <v>2618</v>
      </c>
      <c r="M881" s="210" t="s">
        <v>2618</v>
      </c>
      <c r="N881" s="210" t="s">
        <v>2618</v>
      </c>
      <c r="O881" s="210" t="s">
        <v>2618</v>
      </c>
      <c r="P881" s="210" t="s">
        <v>2618</v>
      </c>
      <c r="Q881" s="210" t="s">
        <v>2618</v>
      </c>
      <c r="R881" s="210" t="s">
        <v>2618</v>
      </c>
      <c r="S881" s="210" t="s">
        <v>2618</v>
      </c>
      <c r="T881" s="210" t="s">
        <v>2618</v>
      </c>
      <c r="U881" s="210">
        <v>17</v>
      </c>
      <c r="V881" s="211" t="s">
        <v>2618</v>
      </c>
      <c r="X881" s="198" t="s">
        <v>2501</v>
      </c>
      <c r="Y881" s="98" t="s">
        <v>772</v>
      </c>
      <c r="Z881" s="121">
        <v>0</v>
      </c>
      <c r="AA881" s="121">
        <v>0</v>
      </c>
      <c r="AB881" s="121">
        <v>0</v>
      </c>
      <c r="AC881" s="121">
        <v>0</v>
      </c>
      <c r="AD881" s="121">
        <v>0</v>
      </c>
      <c r="AE881" s="121">
        <v>0</v>
      </c>
      <c r="AF881" s="121">
        <v>0</v>
      </c>
      <c r="AG881" s="121">
        <v>0</v>
      </c>
      <c r="AH881" s="121">
        <v>0</v>
      </c>
      <c r="AI881" s="121">
        <v>0</v>
      </c>
    </row>
    <row r="882" spans="1:161" ht="15" x14ac:dyDescent="0.25">
      <c r="A882" s="198" t="s">
        <v>2509</v>
      </c>
      <c r="B882" s="226" t="s">
        <v>769</v>
      </c>
      <c r="C882" s="233" t="s">
        <v>2618</v>
      </c>
      <c r="D882" s="202" t="s">
        <v>2632</v>
      </c>
      <c r="E882" s="202" t="s">
        <v>2618</v>
      </c>
      <c r="F882" s="202" t="s">
        <v>2618</v>
      </c>
      <c r="G882" s="202" t="s">
        <v>2618</v>
      </c>
      <c r="H882" s="202" t="s">
        <v>2618</v>
      </c>
      <c r="I882" s="202" t="s">
        <v>2631</v>
      </c>
      <c r="J882" s="202" t="s">
        <v>2631</v>
      </c>
      <c r="K882" s="202" t="s">
        <v>2618</v>
      </c>
      <c r="L882" s="202" t="s">
        <v>2618</v>
      </c>
      <c r="M882" s="202" t="s">
        <v>2618</v>
      </c>
      <c r="N882" s="202" t="s">
        <v>2618</v>
      </c>
      <c r="O882" s="202" t="s">
        <v>2618</v>
      </c>
      <c r="P882" s="202" t="s">
        <v>2618</v>
      </c>
      <c r="Q882" s="202" t="s">
        <v>2618</v>
      </c>
      <c r="R882" s="202" t="s">
        <v>2618</v>
      </c>
      <c r="S882" s="202" t="s">
        <v>2618</v>
      </c>
      <c r="T882" s="202" t="s">
        <v>2618</v>
      </c>
      <c r="U882" s="202" t="s">
        <v>2631</v>
      </c>
      <c r="V882" s="203" t="s">
        <v>2618</v>
      </c>
      <c r="X882" s="198" t="s">
        <v>2503</v>
      </c>
      <c r="Y882" s="107" t="s">
        <v>769</v>
      </c>
      <c r="Z882" s="195" t="s">
        <v>2632</v>
      </c>
      <c r="AA882" s="195" t="s">
        <v>2618</v>
      </c>
      <c r="AB882" s="195" t="s">
        <v>2618</v>
      </c>
      <c r="AC882" s="195" t="s">
        <v>2632</v>
      </c>
      <c r="AD882" s="195" t="s">
        <v>2618</v>
      </c>
      <c r="AE882" s="195" t="s">
        <v>2618</v>
      </c>
      <c r="AF882" s="195" t="s">
        <v>2618</v>
      </c>
      <c r="AG882" s="195" t="s">
        <v>2618</v>
      </c>
      <c r="AH882" s="195" t="s">
        <v>2618</v>
      </c>
      <c r="AI882" s="195" t="s">
        <v>2631</v>
      </c>
    </row>
    <row r="883" spans="1:161" x14ac:dyDescent="0.25">
      <c r="A883" s="198" t="s">
        <v>2510</v>
      </c>
      <c r="B883" s="226" t="s">
        <v>2551</v>
      </c>
      <c r="C883" s="234">
        <v>0</v>
      </c>
      <c r="D883" s="204">
        <v>3</v>
      </c>
      <c r="E883" s="204">
        <v>0</v>
      </c>
      <c r="F883" s="204">
        <v>0</v>
      </c>
      <c r="G883" s="204">
        <v>0</v>
      </c>
      <c r="H883" s="204">
        <v>0</v>
      </c>
      <c r="I883" s="204">
        <v>2</v>
      </c>
      <c r="J883" s="204">
        <v>2</v>
      </c>
      <c r="K883" s="204">
        <v>0</v>
      </c>
      <c r="L883" s="204">
        <v>0</v>
      </c>
      <c r="M883" s="204">
        <v>0</v>
      </c>
      <c r="N883" s="204">
        <v>0</v>
      </c>
      <c r="O883" s="204">
        <v>0</v>
      </c>
      <c r="P883" s="204">
        <v>0</v>
      </c>
      <c r="Q883" s="204">
        <v>0</v>
      </c>
      <c r="R883" s="204">
        <v>0</v>
      </c>
      <c r="S883" s="204">
        <v>0</v>
      </c>
      <c r="T883" s="204">
        <v>0</v>
      </c>
      <c r="U883" s="204">
        <v>1</v>
      </c>
      <c r="V883" s="205">
        <v>0</v>
      </c>
      <c r="X883" s="198" t="s">
        <v>2506</v>
      </c>
      <c r="Y883" s="91" t="s">
        <v>2551</v>
      </c>
      <c r="Z883" s="109">
        <v>3</v>
      </c>
      <c r="AA883" s="109">
        <v>0</v>
      </c>
      <c r="AB883" s="109">
        <v>0</v>
      </c>
      <c r="AC883" s="109">
        <v>3</v>
      </c>
      <c r="AD883" s="109">
        <v>0</v>
      </c>
      <c r="AE883" s="109">
        <v>0</v>
      </c>
      <c r="AF883" s="109">
        <v>0</v>
      </c>
      <c r="AG883" s="109">
        <v>0</v>
      </c>
      <c r="AH883" s="109">
        <v>0</v>
      </c>
      <c r="AI883" s="109">
        <v>1</v>
      </c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</row>
    <row r="884" spans="1:161" x14ac:dyDescent="0.25">
      <c r="A884" s="198" t="s">
        <v>2511</v>
      </c>
      <c r="B884" s="227" t="s">
        <v>884</v>
      </c>
      <c r="C884" s="235">
        <v>1003.5</v>
      </c>
      <c r="D884" s="206">
        <v>1006</v>
      </c>
      <c r="E884" s="206">
        <v>1008.8</v>
      </c>
      <c r="F884" s="206">
        <v>1011.95</v>
      </c>
      <c r="G884" s="206">
        <v>1015.8</v>
      </c>
      <c r="H884" s="206">
        <v>1015.95</v>
      </c>
      <c r="I884" s="206">
        <v>1013.55</v>
      </c>
      <c r="J884" s="206">
        <v>1009.5999999999999</v>
      </c>
      <c r="K884" s="206">
        <v>1007.7</v>
      </c>
      <c r="L884" s="206">
        <v>1008.7</v>
      </c>
      <c r="M884" s="206">
        <v>1012.3499999999999</v>
      </c>
      <c r="N884" s="206">
        <v>1015.95</v>
      </c>
      <c r="O884" s="206">
        <v>1016.0999999999999</v>
      </c>
      <c r="P884" s="206">
        <v>1013.0999999999999</v>
      </c>
      <c r="Q884" s="206">
        <v>1014.45</v>
      </c>
      <c r="R884" s="206">
        <v>1014.5</v>
      </c>
      <c r="S884" s="206">
        <v>1017.1500000000001</v>
      </c>
      <c r="T884" s="206">
        <v>1015.45</v>
      </c>
      <c r="U884" s="206">
        <v>1010.2</v>
      </c>
      <c r="V884" s="207">
        <v>1008.3</v>
      </c>
      <c r="X884" s="198" t="s">
        <v>2508</v>
      </c>
      <c r="Y884" s="238" t="s">
        <v>705</v>
      </c>
      <c r="Z884" s="127">
        <v>0</v>
      </c>
      <c r="AA884" s="127">
        <v>0</v>
      </c>
      <c r="AB884" s="127">
        <v>0</v>
      </c>
      <c r="AC884" s="127">
        <v>2</v>
      </c>
      <c r="AD884" s="127">
        <v>0</v>
      </c>
      <c r="AE884" s="127">
        <v>0</v>
      </c>
      <c r="AF884" s="127">
        <v>0</v>
      </c>
      <c r="AG884" s="127">
        <v>0</v>
      </c>
      <c r="AH884" s="127">
        <v>0</v>
      </c>
      <c r="AI884" s="127">
        <v>0</v>
      </c>
    </row>
    <row r="885" spans="1:161" x14ac:dyDescent="0.25">
      <c r="A885" s="198" t="s">
        <v>2512</v>
      </c>
      <c r="B885" s="228" t="s">
        <v>770</v>
      </c>
      <c r="C885" s="236" t="s">
        <v>2766</v>
      </c>
      <c r="D885" s="208" t="s">
        <v>13</v>
      </c>
      <c r="E885" s="208" t="s">
        <v>58</v>
      </c>
      <c r="F885" s="208" t="s">
        <v>2757</v>
      </c>
      <c r="G885" s="208" t="s">
        <v>3076</v>
      </c>
      <c r="H885" s="208" t="s">
        <v>2763</v>
      </c>
      <c r="I885" s="208" t="s">
        <v>2759</v>
      </c>
      <c r="J885" s="208" t="s">
        <v>1192</v>
      </c>
      <c r="K885" s="208" t="s">
        <v>997</v>
      </c>
      <c r="L885" s="208" t="s">
        <v>997</v>
      </c>
      <c r="M885" s="208" t="s">
        <v>2769</v>
      </c>
      <c r="N885" s="208" t="s">
        <v>2767</v>
      </c>
      <c r="O885" s="208" t="s">
        <v>2758</v>
      </c>
      <c r="P885" s="208" t="s">
        <v>2757</v>
      </c>
      <c r="Q885" s="208" t="s">
        <v>2767</v>
      </c>
      <c r="R885" s="208" t="s">
        <v>58</v>
      </c>
      <c r="S885" s="208" t="s">
        <v>2768</v>
      </c>
      <c r="T885" s="208" t="s">
        <v>2653</v>
      </c>
      <c r="U885" s="208" t="s">
        <v>13</v>
      </c>
      <c r="V885" s="209" t="s">
        <v>58</v>
      </c>
      <c r="X885" s="369" t="s">
        <v>1085</v>
      </c>
      <c r="Y885" s="370" t="s">
        <v>772</v>
      </c>
      <c r="Z885" s="371">
        <v>0</v>
      </c>
      <c r="AA885" s="372">
        <v>0</v>
      </c>
      <c r="AB885" s="372">
        <v>0</v>
      </c>
      <c r="AC885" s="372">
        <v>0</v>
      </c>
      <c r="AD885" s="372">
        <v>0</v>
      </c>
      <c r="AE885" s="372">
        <v>0</v>
      </c>
      <c r="AF885" s="372">
        <v>0</v>
      </c>
      <c r="AG885" s="372">
        <v>0</v>
      </c>
      <c r="AH885" s="372">
        <v>0</v>
      </c>
      <c r="AI885" s="373">
        <v>0</v>
      </c>
    </row>
    <row r="886" spans="1:161" x14ac:dyDescent="0.25">
      <c r="A886" s="198" t="s">
        <v>2513</v>
      </c>
      <c r="B886" s="229" t="s">
        <v>705</v>
      </c>
      <c r="C886" s="237">
        <v>0</v>
      </c>
      <c r="D886" s="213">
        <v>0</v>
      </c>
      <c r="E886" s="213">
        <v>0</v>
      </c>
      <c r="F886" s="213">
        <v>0</v>
      </c>
      <c r="G886" s="213">
        <v>0</v>
      </c>
      <c r="H886" s="213">
        <v>0</v>
      </c>
      <c r="I886" s="213">
        <v>0</v>
      </c>
      <c r="J886" s="213">
        <v>1</v>
      </c>
      <c r="K886" s="213">
        <v>0</v>
      </c>
      <c r="L886" s="213">
        <v>0</v>
      </c>
      <c r="M886" s="213">
        <v>0</v>
      </c>
      <c r="N886" s="213">
        <v>0</v>
      </c>
      <c r="O886" s="213">
        <v>0</v>
      </c>
      <c r="P886" s="213">
        <v>0</v>
      </c>
      <c r="Q886" s="213">
        <v>0</v>
      </c>
      <c r="R886" s="213">
        <v>0</v>
      </c>
      <c r="S886" s="213">
        <v>0</v>
      </c>
      <c r="T886" s="213">
        <v>0</v>
      </c>
      <c r="U886" s="213">
        <v>0</v>
      </c>
      <c r="V886" s="214">
        <v>0</v>
      </c>
      <c r="X886" s="369" t="s">
        <v>2244</v>
      </c>
      <c r="Y886" s="374" t="s">
        <v>1173</v>
      </c>
      <c r="Z886" s="375">
        <v>0</v>
      </c>
      <c r="AA886" s="376">
        <v>0</v>
      </c>
      <c r="AB886" s="376">
        <v>0</v>
      </c>
      <c r="AC886" s="376">
        <v>0</v>
      </c>
      <c r="AD886" s="376">
        <v>0</v>
      </c>
      <c r="AE886" s="376">
        <v>0</v>
      </c>
      <c r="AF886" s="376">
        <v>0</v>
      </c>
      <c r="AG886" s="376">
        <v>0</v>
      </c>
      <c r="AH886" s="376">
        <v>0</v>
      </c>
      <c r="AI886" s="377">
        <v>0</v>
      </c>
    </row>
    <row r="887" spans="1:161" x14ac:dyDescent="0.25">
      <c r="A887" s="198" t="s">
        <v>1085</v>
      </c>
      <c r="B887" s="229" t="s">
        <v>772</v>
      </c>
      <c r="C887" s="237">
        <v>0</v>
      </c>
      <c r="D887" s="213">
        <v>0</v>
      </c>
      <c r="E887" s="213">
        <v>0</v>
      </c>
      <c r="F887" s="213">
        <v>0</v>
      </c>
      <c r="G887" s="213">
        <v>0</v>
      </c>
      <c r="H887" s="213">
        <v>0</v>
      </c>
      <c r="I887" s="213">
        <v>0</v>
      </c>
      <c r="J887" s="213">
        <v>0</v>
      </c>
      <c r="K887" s="213">
        <v>0</v>
      </c>
      <c r="L887" s="213">
        <v>0</v>
      </c>
      <c r="M887" s="213">
        <v>0</v>
      </c>
      <c r="N887" s="213">
        <v>0</v>
      </c>
      <c r="O887" s="213">
        <v>0</v>
      </c>
      <c r="P887" s="213">
        <v>0</v>
      </c>
      <c r="Q887" s="213">
        <v>0</v>
      </c>
      <c r="R887" s="213">
        <v>0</v>
      </c>
      <c r="S887" s="213">
        <v>0</v>
      </c>
      <c r="T887" s="213">
        <v>0</v>
      </c>
      <c r="U887" s="213">
        <v>0</v>
      </c>
      <c r="V887" s="214">
        <v>0</v>
      </c>
      <c r="X887" s="369" t="s">
        <v>2245</v>
      </c>
      <c r="Y887" s="374" t="s">
        <v>1175</v>
      </c>
      <c r="Z887" s="375">
        <v>0</v>
      </c>
      <c r="AA887" s="376">
        <v>0</v>
      </c>
      <c r="AB887" s="376">
        <v>0</v>
      </c>
      <c r="AC887" s="376">
        <v>0</v>
      </c>
      <c r="AD887" s="376">
        <v>0</v>
      </c>
      <c r="AE887" s="376">
        <v>0</v>
      </c>
      <c r="AF887" s="376">
        <v>0</v>
      </c>
      <c r="AG887" s="376">
        <v>0</v>
      </c>
      <c r="AH887" s="376">
        <v>0</v>
      </c>
      <c r="AI887" s="377">
        <v>0</v>
      </c>
    </row>
    <row r="888" spans="1:161" x14ac:dyDescent="0.25">
      <c r="A888" s="198" t="s">
        <v>2244</v>
      </c>
      <c r="B888" s="229" t="s">
        <v>1173</v>
      </c>
      <c r="C888" s="237">
        <v>0</v>
      </c>
      <c r="D888" s="213">
        <v>0</v>
      </c>
      <c r="E888" s="213">
        <v>0</v>
      </c>
      <c r="F888" s="213">
        <v>0</v>
      </c>
      <c r="G888" s="213">
        <v>0</v>
      </c>
      <c r="H888" s="213">
        <v>0</v>
      </c>
      <c r="I888" s="213">
        <v>0</v>
      </c>
      <c r="J888" s="213">
        <v>0</v>
      </c>
      <c r="K888" s="213">
        <v>0</v>
      </c>
      <c r="L888" s="213">
        <v>0</v>
      </c>
      <c r="M888" s="213">
        <v>0</v>
      </c>
      <c r="N888" s="213">
        <v>0</v>
      </c>
      <c r="O888" s="213">
        <v>0</v>
      </c>
      <c r="P888" s="213">
        <v>0</v>
      </c>
      <c r="Q888" s="213">
        <v>0</v>
      </c>
      <c r="R888" s="213">
        <v>0</v>
      </c>
      <c r="S888" s="213">
        <v>0</v>
      </c>
      <c r="T888" s="213">
        <v>0</v>
      </c>
      <c r="U888" s="213">
        <v>0</v>
      </c>
      <c r="V888" s="214">
        <v>0</v>
      </c>
      <c r="X888" s="369" t="s">
        <v>2246</v>
      </c>
      <c r="Y888" s="379" t="s">
        <v>1177</v>
      </c>
      <c r="Z888" s="380">
        <v>0</v>
      </c>
      <c r="AA888" s="381">
        <v>0</v>
      </c>
      <c r="AB888" s="381">
        <v>0</v>
      </c>
      <c r="AC888" s="381">
        <v>0</v>
      </c>
      <c r="AD888" s="381">
        <v>0</v>
      </c>
      <c r="AE888" s="381">
        <v>0</v>
      </c>
      <c r="AF888" s="381">
        <v>0</v>
      </c>
      <c r="AG888" s="381">
        <v>0</v>
      </c>
      <c r="AH888" s="381">
        <v>0</v>
      </c>
      <c r="AI888" s="382">
        <v>0</v>
      </c>
    </row>
    <row r="889" spans="1:161" x14ac:dyDescent="0.25">
      <c r="A889" s="198" t="s">
        <v>2245</v>
      </c>
      <c r="B889" s="378" t="s">
        <v>1175</v>
      </c>
      <c r="C889" s="235">
        <v>0</v>
      </c>
      <c r="D889" s="206">
        <v>0</v>
      </c>
      <c r="E889" s="206">
        <v>0</v>
      </c>
      <c r="F889" s="206">
        <v>0</v>
      </c>
      <c r="G889" s="206">
        <v>0</v>
      </c>
      <c r="H889" s="206">
        <v>0</v>
      </c>
      <c r="I889" s="206">
        <v>0</v>
      </c>
      <c r="J889" s="206">
        <v>0</v>
      </c>
      <c r="K889" s="206">
        <v>0</v>
      </c>
      <c r="L889" s="206">
        <v>0</v>
      </c>
      <c r="M889" s="206">
        <v>0</v>
      </c>
      <c r="N889" s="206">
        <v>0</v>
      </c>
      <c r="O889" s="206">
        <v>0</v>
      </c>
      <c r="P889" s="206">
        <v>0</v>
      </c>
      <c r="Q889" s="206">
        <v>0</v>
      </c>
      <c r="R889" s="206">
        <v>0</v>
      </c>
      <c r="S889" s="206">
        <v>0</v>
      </c>
      <c r="T889" s="206">
        <v>0</v>
      </c>
      <c r="U889" s="206">
        <v>0</v>
      </c>
      <c r="V889" s="207">
        <v>0</v>
      </c>
    </row>
    <row r="890" spans="1:161" x14ac:dyDescent="0.25">
      <c r="A890" s="198" t="s">
        <v>2246</v>
      </c>
      <c r="B890" s="383" t="s">
        <v>1177</v>
      </c>
      <c r="C890" s="237">
        <v>0</v>
      </c>
      <c r="D890" s="213">
        <v>0</v>
      </c>
      <c r="E890" s="213">
        <v>0</v>
      </c>
      <c r="F890" s="213">
        <v>0</v>
      </c>
      <c r="G890" s="213">
        <v>0</v>
      </c>
      <c r="H890" s="213">
        <v>0</v>
      </c>
      <c r="I890" s="213">
        <v>0</v>
      </c>
      <c r="J890" s="213">
        <v>0</v>
      </c>
      <c r="K890" s="213">
        <v>0</v>
      </c>
      <c r="L890" s="213">
        <v>0</v>
      </c>
      <c r="M890" s="213">
        <v>0</v>
      </c>
      <c r="N890" s="213">
        <v>0</v>
      </c>
      <c r="O890" s="213">
        <v>0</v>
      </c>
      <c r="P890" s="213">
        <v>0</v>
      </c>
      <c r="Q890" s="213">
        <v>0</v>
      </c>
      <c r="R890" s="213">
        <v>0</v>
      </c>
      <c r="S890" s="213">
        <v>0</v>
      </c>
      <c r="T890" s="213">
        <v>0</v>
      </c>
      <c r="U890" s="213">
        <v>0</v>
      </c>
      <c r="V890" s="214">
        <v>0</v>
      </c>
      <c r="AM890" s="554"/>
      <c r="AN890" s="552"/>
      <c r="AO890" s="552"/>
      <c r="AP890" s="552"/>
      <c r="AQ890" s="552"/>
      <c r="AR890" s="552"/>
      <c r="AS890" s="552"/>
      <c r="AT890" s="552"/>
      <c r="AU890" s="552"/>
      <c r="AV890" s="552"/>
      <c r="AW890" s="552"/>
      <c r="AX890" s="552"/>
      <c r="AY890" s="552"/>
      <c r="AZ890" s="552"/>
      <c r="BA890" s="552"/>
      <c r="BB890" s="552"/>
      <c r="BC890" s="552"/>
      <c r="BD890" s="552"/>
      <c r="BE890" s="552"/>
      <c r="BF890" s="552"/>
      <c r="BG890" s="552"/>
      <c r="BH890" s="552"/>
      <c r="BI890" s="552"/>
      <c r="BJ890" s="552"/>
      <c r="BK890" s="552"/>
      <c r="BL890" s="552"/>
      <c r="BM890" s="552"/>
      <c r="BN890" s="552"/>
      <c r="BO890" s="552"/>
      <c r="BP890" s="552"/>
      <c r="BQ890" s="552"/>
      <c r="BR890" s="552"/>
      <c r="BS890" s="552"/>
      <c r="BT890" s="552"/>
      <c r="BU890" s="552"/>
      <c r="BV890" s="552"/>
      <c r="BW890" s="552"/>
      <c r="BX890" s="552"/>
      <c r="BY890" s="552"/>
      <c r="BZ890" s="552"/>
      <c r="CA890" s="552"/>
      <c r="CB890" s="552"/>
      <c r="CC890" s="552"/>
      <c r="CD890" s="552"/>
      <c r="CE890" s="552"/>
      <c r="CF890" s="552"/>
      <c r="CG890" s="552"/>
      <c r="CH890" s="552"/>
      <c r="CI890" s="552"/>
      <c r="CJ890" s="552"/>
      <c r="CK890" s="552"/>
      <c r="CL890" s="552"/>
      <c r="CM890" s="552"/>
      <c r="CN890" s="552"/>
      <c r="CO890" s="552"/>
      <c r="CP890" s="552"/>
      <c r="CQ890" s="552"/>
      <c r="CR890" s="552"/>
      <c r="CS890" s="552"/>
      <c r="CT890" s="552"/>
      <c r="CU890" s="552"/>
      <c r="CV890" s="552"/>
      <c r="CW890" s="552"/>
      <c r="CX890" s="552"/>
      <c r="CY890" s="552"/>
      <c r="CZ890" s="552"/>
      <c r="DA890" s="552"/>
      <c r="DB890" s="552"/>
      <c r="DC890" s="552"/>
      <c r="DD890" s="552"/>
      <c r="DE890" s="552"/>
      <c r="DF890" s="552"/>
      <c r="DG890" s="552"/>
      <c r="DH890" s="552"/>
      <c r="DI890" s="552"/>
      <c r="DJ890" s="552"/>
      <c r="DK890" s="552"/>
      <c r="DL890" s="552"/>
      <c r="DM890" s="552"/>
      <c r="DN890" s="552"/>
      <c r="DO890" s="552"/>
      <c r="DP890" s="552"/>
      <c r="DQ890" s="552"/>
      <c r="DR890" s="552"/>
      <c r="DS890" s="552"/>
      <c r="DT890" s="552"/>
      <c r="DU890" s="552"/>
      <c r="DV890" s="552"/>
      <c r="DW890" s="552"/>
      <c r="DX890" s="552"/>
      <c r="DY890" s="552"/>
      <c r="DZ890" s="552"/>
      <c r="EA890" s="552"/>
      <c r="EB890" s="552"/>
      <c r="EC890" s="552"/>
      <c r="ED890" s="552"/>
      <c r="EE890" s="552"/>
      <c r="EF890" s="552"/>
      <c r="EG890" s="552"/>
      <c r="EH890" s="552"/>
      <c r="EI890" s="552"/>
      <c r="EJ890" s="552"/>
      <c r="EK890" s="552"/>
      <c r="EL890" s="552"/>
      <c r="EM890" s="552"/>
      <c r="EN890" s="552"/>
      <c r="EO890" s="552"/>
      <c r="EP890" s="552"/>
      <c r="EQ890" s="552"/>
      <c r="ER890" s="552"/>
      <c r="ES890" s="552"/>
      <c r="ET890" s="552"/>
      <c r="EU890" s="552"/>
      <c r="EV890" s="552"/>
      <c r="EW890" s="552"/>
      <c r="EX890" s="552"/>
      <c r="EY890" s="552"/>
      <c r="EZ890" s="552"/>
      <c r="FA890" s="552"/>
      <c r="FB890" s="552"/>
      <c r="FC890" s="552"/>
      <c r="FD890" s="552"/>
      <c r="FE890" s="552"/>
    </row>
    <row r="891" spans="1:161" x14ac:dyDescent="0.25">
      <c r="A891" t="s">
        <v>3498</v>
      </c>
      <c r="B891" t="s">
        <v>3407</v>
      </c>
      <c r="C891">
        <v>3</v>
      </c>
      <c r="D891">
        <v>3</v>
      </c>
      <c r="E891">
        <v>10</v>
      </c>
      <c r="F891">
        <v>6</v>
      </c>
      <c r="G891">
        <v>0</v>
      </c>
      <c r="H891">
        <v>0</v>
      </c>
      <c r="I891">
        <v>5</v>
      </c>
      <c r="J891">
        <v>10</v>
      </c>
      <c r="K891">
        <v>3</v>
      </c>
      <c r="L891">
        <v>4</v>
      </c>
      <c r="M891">
        <v>3</v>
      </c>
      <c r="N891">
        <v>0</v>
      </c>
      <c r="O891">
        <v>2</v>
      </c>
      <c r="P891">
        <v>7</v>
      </c>
      <c r="Q891">
        <v>3</v>
      </c>
      <c r="R891">
        <v>0</v>
      </c>
      <c r="S891">
        <v>0</v>
      </c>
      <c r="T891">
        <v>3</v>
      </c>
      <c r="U891">
        <v>4</v>
      </c>
      <c r="V891">
        <v>10</v>
      </c>
      <c r="AM891" s="555"/>
      <c r="AN891" s="553"/>
      <c r="AO891" s="553"/>
      <c r="AP891" s="553"/>
      <c r="AQ891" s="553"/>
      <c r="AR891" s="553"/>
      <c r="AS891" s="553"/>
      <c r="AT891" s="553"/>
      <c r="AU891" s="553"/>
      <c r="AV891" s="553"/>
      <c r="AW891" s="553"/>
      <c r="AX891" s="553"/>
      <c r="AY891" s="553"/>
      <c r="AZ891" s="553"/>
      <c r="BA891" s="553"/>
      <c r="BB891" s="553"/>
      <c r="BC891" s="553"/>
      <c r="BD891" s="553"/>
      <c r="BE891" s="553"/>
      <c r="BF891" s="553"/>
      <c r="BG891" s="553"/>
      <c r="BH891" s="553"/>
      <c r="BI891" s="553"/>
      <c r="BJ891" s="553"/>
      <c r="BK891" s="553"/>
      <c r="BL891" s="553"/>
      <c r="BM891" s="553"/>
      <c r="BN891" s="553"/>
      <c r="BO891" s="553"/>
      <c r="BP891" s="553"/>
      <c r="BQ891" s="553"/>
      <c r="BR891" s="553"/>
      <c r="BS891" s="553"/>
      <c r="BT891" s="553"/>
      <c r="BU891" s="553"/>
      <c r="BV891" s="553"/>
      <c r="BW891" s="553"/>
      <c r="BX891" s="553"/>
      <c r="BY891" s="553"/>
      <c r="BZ891" s="553"/>
      <c r="CA891" s="553"/>
      <c r="CB891" s="553"/>
      <c r="CC891" s="553"/>
      <c r="CD891" s="553"/>
      <c r="CE891" s="553"/>
      <c r="CF891" s="553"/>
      <c r="CG891" s="553"/>
      <c r="CH891" s="553"/>
      <c r="CI891" s="553"/>
      <c r="CJ891" s="553"/>
      <c r="CK891" s="553"/>
      <c r="CL891" s="553"/>
      <c r="CM891" s="553"/>
      <c r="CN891" s="553"/>
      <c r="CO891" s="553"/>
      <c r="CP891" s="553"/>
      <c r="CQ891" s="553"/>
      <c r="CR891" s="553"/>
      <c r="CS891" s="553"/>
      <c r="CT891" s="553"/>
      <c r="CU891" s="553"/>
      <c r="CV891" s="553"/>
      <c r="CW891" s="553"/>
      <c r="CX891" s="553"/>
      <c r="CY891" s="553"/>
      <c r="CZ891" s="553"/>
      <c r="DA891" s="553"/>
      <c r="DB891" s="553"/>
      <c r="DC891" s="553"/>
      <c r="DD891" s="553"/>
      <c r="DE891" s="553"/>
      <c r="DF891" s="553"/>
      <c r="DG891" s="553"/>
      <c r="DH891" s="553"/>
      <c r="DI891" s="553"/>
      <c r="DJ891" s="553"/>
      <c r="DK891" s="553"/>
      <c r="DL891" s="553"/>
      <c r="DM891" s="553"/>
      <c r="DN891" s="553"/>
      <c r="DO891" s="553"/>
      <c r="DP891" s="553"/>
      <c r="DQ891" s="553"/>
      <c r="DR891" s="553"/>
      <c r="DS891" s="553"/>
      <c r="DT891" s="553"/>
      <c r="DU891" s="553"/>
      <c r="DV891" s="553"/>
      <c r="DW891" s="553"/>
      <c r="DX891" s="553"/>
      <c r="DY891" s="553"/>
      <c r="DZ891" s="553"/>
      <c r="EA891" s="553"/>
      <c r="EB891" s="553"/>
      <c r="EC891" s="553"/>
      <c r="ED891" s="553"/>
      <c r="EE891" s="553"/>
      <c r="EF891" s="553"/>
      <c r="EG891" s="553"/>
      <c r="EH891" s="553"/>
      <c r="EI891" s="553"/>
      <c r="EJ891" s="553"/>
      <c r="EK891" s="553"/>
      <c r="EL891" s="553"/>
      <c r="EM891" s="553"/>
      <c r="EN891" s="553"/>
      <c r="EO891" s="553"/>
      <c r="EP891" s="553"/>
      <c r="EQ891" s="553"/>
      <c r="ER891" s="553"/>
      <c r="ES891" s="553"/>
      <c r="ET891" s="553"/>
      <c r="EU891" s="553"/>
      <c r="EV891" s="553"/>
      <c r="EW891" s="553"/>
      <c r="EX891" s="553"/>
      <c r="EY891" s="553"/>
      <c r="EZ891" s="553"/>
      <c r="FA891" s="553"/>
      <c r="FB891" s="553"/>
      <c r="FC891" s="553"/>
      <c r="FD891" s="553"/>
      <c r="FE891" s="553"/>
    </row>
    <row r="892" spans="1:161" x14ac:dyDescent="0.25">
      <c r="A892" t="s">
        <v>3499</v>
      </c>
      <c r="B892" t="s">
        <v>3409</v>
      </c>
      <c r="C892">
        <v>3</v>
      </c>
      <c r="D892">
        <v>10</v>
      </c>
      <c r="E892">
        <v>6</v>
      </c>
      <c r="F892">
        <v>2</v>
      </c>
      <c r="G892">
        <v>0</v>
      </c>
      <c r="H892">
        <v>0</v>
      </c>
      <c r="I892">
        <v>8</v>
      </c>
      <c r="J892">
        <v>10</v>
      </c>
      <c r="K892">
        <v>3</v>
      </c>
      <c r="L892">
        <v>4</v>
      </c>
      <c r="M892">
        <v>3</v>
      </c>
      <c r="N892">
        <v>2</v>
      </c>
      <c r="O892">
        <v>7</v>
      </c>
      <c r="P892">
        <v>7</v>
      </c>
      <c r="Q892">
        <v>0</v>
      </c>
      <c r="R892">
        <v>0</v>
      </c>
      <c r="S892">
        <v>0</v>
      </c>
      <c r="T892">
        <v>4</v>
      </c>
      <c r="U892">
        <v>10</v>
      </c>
      <c r="V892">
        <v>7</v>
      </c>
    </row>
    <row r="893" spans="1:161" x14ac:dyDescent="0.25">
      <c r="A893" t="s">
        <v>3500</v>
      </c>
      <c r="B893" t="s">
        <v>3411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903" spans="1:208" s="390" customFormat="1" x14ac:dyDescent="0.25">
      <c r="A903" s="262"/>
      <c r="B903" s="262"/>
      <c r="C903" s="262"/>
      <c r="D903" s="262"/>
      <c r="E903" s="262"/>
      <c r="F903" s="262"/>
      <c r="G903" s="262"/>
      <c r="H903" s="262"/>
      <c r="I903" s="262"/>
      <c r="J903" s="262"/>
      <c r="K903" s="262"/>
      <c r="L903" s="262"/>
      <c r="M903" s="262"/>
      <c r="N903" s="262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  <c r="AC903" s="262"/>
      <c r="AD903" s="262"/>
      <c r="AE903" s="262"/>
      <c r="AF903" s="262"/>
      <c r="AG903" s="262"/>
      <c r="AH903" s="262"/>
      <c r="AI903" s="262"/>
      <c r="AJ903" s="262"/>
      <c r="AK903" s="262"/>
      <c r="AL903" s="389"/>
      <c r="AM903" s="6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  <c r="EV903"/>
      <c r="EW903"/>
      <c r="EX903"/>
      <c r="EY903"/>
      <c r="EZ903"/>
      <c r="FA903"/>
      <c r="FB903"/>
      <c r="FC903"/>
      <c r="FD903"/>
      <c r="FE903"/>
      <c r="FF903" s="35"/>
      <c r="FJ903" s="1274"/>
      <c r="FK903" s="1274"/>
      <c r="FL903" s="1274"/>
      <c r="FN903" s="35"/>
      <c r="FO903" s="35"/>
      <c r="FP903" s="35"/>
      <c r="FQ903" s="35"/>
      <c r="FR903" s="35"/>
      <c r="FS903" s="35"/>
      <c r="FV903" s="35"/>
      <c r="FW903" s="35"/>
      <c r="FZ903" s="1279"/>
      <c r="GA903" s="1279"/>
      <c r="GB903" s="35"/>
      <c r="GC903" s="35"/>
      <c r="GD903" s="35"/>
      <c r="GE903" s="35"/>
      <c r="GF903" s="35"/>
      <c r="GG903" s="35"/>
      <c r="GH903" s="35"/>
      <c r="GI903" s="35"/>
      <c r="GJ903" s="35"/>
      <c r="GK903" s="35"/>
      <c r="GL903" s="35"/>
      <c r="GM903" s="35"/>
      <c r="GN903" s="35"/>
      <c r="GO903" s="35"/>
      <c r="GP903" s="35"/>
      <c r="GQ903" s="35"/>
      <c r="GR903" s="35"/>
      <c r="GS903" s="35"/>
      <c r="GT903" s="35"/>
      <c r="GU903" s="35"/>
      <c r="GV903" s="35"/>
      <c r="GW903" s="35"/>
      <c r="GX903" s="35"/>
      <c r="GY903" s="35"/>
      <c r="GZ903" s="35"/>
    </row>
    <row r="904" spans="1:208" x14ac:dyDescent="0.25">
      <c r="A904" s="253" t="s">
        <v>3306</v>
      </c>
      <c r="B904" s="254" t="s">
        <v>2552</v>
      </c>
      <c r="C904" s="255" t="s">
        <v>3773</v>
      </c>
      <c r="D904" s="256" t="s">
        <v>2618</v>
      </c>
      <c r="E904" s="256" t="s">
        <v>3774</v>
      </c>
      <c r="F904" s="256" t="s">
        <v>2618</v>
      </c>
      <c r="G904" s="256" t="s">
        <v>3775</v>
      </c>
      <c r="H904" s="256" t="s">
        <v>2618</v>
      </c>
      <c r="I904" s="256" t="s">
        <v>3782</v>
      </c>
      <c r="J904" s="256" t="s">
        <v>2618</v>
      </c>
      <c r="K904" s="256" t="s">
        <v>3788</v>
      </c>
      <c r="L904" s="256" t="s">
        <v>2618</v>
      </c>
      <c r="M904" s="256" t="s">
        <v>3789</v>
      </c>
      <c r="N904" s="256" t="s">
        <v>2618</v>
      </c>
      <c r="O904" s="256" t="s">
        <v>3790</v>
      </c>
      <c r="P904" s="256" t="s">
        <v>2618</v>
      </c>
      <c r="Q904" s="256" t="s">
        <v>3791</v>
      </c>
      <c r="R904" s="256" t="s">
        <v>2618</v>
      </c>
      <c r="S904" s="256" t="s">
        <v>3792</v>
      </c>
      <c r="T904" s="256" t="s">
        <v>2618</v>
      </c>
      <c r="U904" s="256" t="s">
        <v>3793</v>
      </c>
      <c r="V904" s="257" t="s">
        <v>2618</v>
      </c>
      <c r="X904" s="258"/>
      <c r="Y904" s="188" t="s">
        <v>2550</v>
      </c>
      <c r="Z904" s="259" t="s">
        <v>2619</v>
      </c>
      <c r="AA904" s="260" t="s">
        <v>2620</v>
      </c>
      <c r="AB904" s="260" t="s">
        <v>2621</v>
      </c>
      <c r="AC904" s="260" t="s">
        <v>2622</v>
      </c>
      <c r="AD904" s="260" t="s">
        <v>2623</v>
      </c>
      <c r="AE904" s="260" t="s">
        <v>2624</v>
      </c>
      <c r="AF904" s="260" t="s">
        <v>2625</v>
      </c>
      <c r="AG904" s="260" t="s">
        <v>2619</v>
      </c>
      <c r="AH904" s="260" t="s">
        <v>2620</v>
      </c>
      <c r="AI904" s="261" t="s">
        <v>2621</v>
      </c>
      <c r="FN904" s="390"/>
      <c r="FO904" s="390"/>
      <c r="FP904" s="390"/>
      <c r="FQ904" s="390"/>
      <c r="FR904" s="390"/>
      <c r="FS904" s="390"/>
      <c r="FV904" s="390"/>
      <c r="FW904" s="390"/>
      <c r="FZ904" s="1280"/>
      <c r="GA904" s="1280"/>
      <c r="GB904" s="390"/>
      <c r="GC904" s="390"/>
      <c r="GD904" s="390"/>
      <c r="GE904" s="390"/>
      <c r="GF904" s="390"/>
      <c r="GG904" s="390"/>
      <c r="GH904" s="390"/>
      <c r="GI904" s="390"/>
      <c r="GJ904" s="390"/>
      <c r="GK904" s="390"/>
      <c r="GL904" s="390"/>
      <c r="GM904" s="390"/>
      <c r="GN904" s="390"/>
      <c r="GV904" s="390"/>
      <c r="GW904" s="390"/>
      <c r="GX904" s="390"/>
      <c r="GY904" s="390"/>
      <c r="GZ904" s="390"/>
    </row>
    <row r="905" spans="1:208" x14ac:dyDescent="0.25">
      <c r="A905" s="198" t="s">
        <v>3308</v>
      </c>
      <c r="B905" s="220" t="s">
        <v>766</v>
      </c>
      <c r="C905" s="124" t="s">
        <v>2521</v>
      </c>
      <c r="D905" s="124" t="s">
        <v>2522</v>
      </c>
      <c r="E905" s="124" t="s">
        <v>2521</v>
      </c>
      <c r="F905" s="124" t="s">
        <v>2522</v>
      </c>
      <c r="G905" s="124" t="s">
        <v>2521</v>
      </c>
      <c r="H905" s="124" t="s">
        <v>2522</v>
      </c>
      <c r="I905" s="124" t="s">
        <v>2521</v>
      </c>
      <c r="J905" s="124" t="s">
        <v>2522</v>
      </c>
      <c r="K905" s="124" t="s">
        <v>2521</v>
      </c>
      <c r="L905" s="124" t="s">
        <v>2522</v>
      </c>
      <c r="M905" s="124" t="s">
        <v>2521</v>
      </c>
      <c r="N905" s="124" t="s">
        <v>2522</v>
      </c>
      <c r="O905" s="124" t="s">
        <v>2521</v>
      </c>
      <c r="P905" s="124" t="s">
        <v>2522</v>
      </c>
      <c r="Q905" s="124" t="s">
        <v>2521</v>
      </c>
      <c r="R905" s="124" t="s">
        <v>2522</v>
      </c>
      <c r="S905" s="124" t="s">
        <v>2521</v>
      </c>
      <c r="T905" s="124" t="s">
        <v>2522</v>
      </c>
      <c r="U905" s="124" t="s">
        <v>2521</v>
      </c>
      <c r="V905" s="252" t="s">
        <v>2522</v>
      </c>
      <c r="X905" s="197"/>
      <c r="Y905" s="188" t="s">
        <v>766</v>
      </c>
      <c r="Z905" s="94" t="s">
        <v>3776</v>
      </c>
      <c r="AA905" s="95" t="s">
        <v>3777</v>
      </c>
      <c r="AB905" s="95" t="s">
        <v>3778</v>
      </c>
      <c r="AC905" s="95" t="s">
        <v>3783</v>
      </c>
      <c r="AD905" s="95" t="s">
        <v>3794</v>
      </c>
      <c r="AE905" s="95" t="s">
        <v>3795</v>
      </c>
      <c r="AF905" s="95" t="s">
        <v>3796</v>
      </c>
      <c r="AG905" s="95" t="s">
        <v>3797</v>
      </c>
      <c r="AH905" s="95" t="s">
        <v>3798</v>
      </c>
      <c r="AI905" s="96" t="s">
        <v>3799</v>
      </c>
      <c r="GO905" s="390"/>
      <c r="GP905" s="390"/>
      <c r="GQ905" s="390"/>
      <c r="GR905" s="390"/>
      <c r="GS905" s="390"/>
      <c r="GT905" s="390"/>
      <c r="GU905" s="390"/>
    </row>
    <row r="906" spans="1:208" x14ac:dyDescent="0.25">
      <c r="A906" s="198" t="s">
        <v>3310</v>
      </c>
      <c r="B906" s="221" t="s">
        <v>2553</v>
      </c>
      <c r="C906" s="118">
        <v>43682.375</v>
      </c>
      <c r="D906" s="189">
        <v>43682.875</v>
      </c>
      <c r="E906" s="190">
        <v>43683.375</v>
      </c>
      <c r="F906" s="189">
        <v>43683.875</v>
      </c>
      <c r="G906" s="190">
        <v>43684.375</v>
      </c>
      <c r="H906" s="189">
        <v>43684.875</v>
      </c>
      <c r="I906" s="191">
        <v>43685.375</v>
      </c>
      <c r="J906" s="189">
        <v>43685.875</v>
      </c>
      <c r="K906" s="190">
        <v>43686.375</v>
      </c>
      <c r="L906" s="189">
        <v>43686.875</v>
      </c>
      <c r="M906" s="190">
        <v>43687.375</v>
      </c>
      <c r="N906" s="189">
        <v>43687.875</v>
      </c>
      <c r="O906" s="191">
        <v>43688.375</v>
      </c>
      <c r="P906" s="189">
        <v>43688.875</v>
      </c>
      <c r="Q906" s="190">
        <v>43689.375</v>
      </c>
      <c r="R906" s="189">
        <v>43689.875</v>
      </c>
      <c r="S906" s="190">
        <v>43690.375</v>
      </c>
      <c r="T906" s="189">
        <v>43690.875</v>
      </c>
      <c r="U906" s="190">
        <v>43691.375</v>
      </c>
      <c r="V906" s="192">
        <v>43691.875</v>
      </c>
      <c r="X906" s="198" t="s">
        <v>3305</v>
      </c>
      <c r="Y906" s="215"/>
      <c r="Z906" s="116">
        <v>43682.875</v>
      </c>
      <c r="AA906" s="99">
        <v>43683.875</v>
      </c>
      <c r="AB906" s="99">
        <v>43684.875</v>
      </c>
      <c r="AC906" s="99">
        <v>43685.875</v>
      </c>
      <c r="AD906" s="99">
        <v>43686.875</v>
      </c>
      <c r="AE906" s="99">
        <v>43687.875</v>
      </c>
      <c r="AF906" s="99">
        <v>43688.875</v>
      </c>
      <c r="AG906" s="99">
        <v>43689.875</v>
      </c>
      <c r="AH906" s="99">
        <v>43690.875</v>
      </c>
      <c r="AI906" s="99">
        <v>43691.875</v>
      </c>
    </row>
    <row r="907" spans="1:208" x14ac:dyDescent="0.25">
      <c r="A907" s="198" t="s">
        <v>3312</v>
      </c>
      <c r="B907" s="222" t="s">
        <v>2545</v>
      </c>
      <c r="C907" s="230" t="e">
        <v>#N/A</v>
      </c>
      <c r="D907" s="199">
        <v>19.7</v>
      </c>
      <c r="E907" s="199" t="e">
        <v>#N/A</v>
      </c>
      <c r="F907" s="199">
        <v>22.7</v>
      </c>
      <c r="G907" s="199" t="e">
        <v>#N/A</v>
      </c>
      <c r="H907" s="199">
        <v>25.6</v>
      </c>
      <c r="I907" s="199" t="e">
        <v>#N/A</v>
      </c>
      <c r="J907" s="199">
        <v>29.6</v>
      </c>
      <c r="K907" s="199" t="e">
        <v>#N/A</v>
      </c>
      <c r="L907" s="199">
        <v>28.9</v>
      </c>
      <c r="M907" s="199" t="e">
        <v>#N/A</v>
      </c>
      <c r="N907" s="199">
        <v>24.8</v>
      </c>
      <c r="O907" s="199" t="e">
        <v>#N/A</v>
      </c>
      <c r="P907" s="199">
        <v>27.6</v>
      </c>
      <c r="Q907" s="199" t="e">
        <v>#N/A</v>
      </c>
      <c r="R907" s="199">
        <v>28.3</v>
      </c>
      <c r="S907" s="199" t="e">
        <v>#N/A</v>
      </c>
      <c r="T907" s="199">
        <v>28.9</v>
      </c>
      <c r="U907" s="199" t="e">
        <v>#N/A</v>
      </c>
      <c r="V907" s="104">
        <v>26.1</v>
      </c>
      <c r="X907" s="198" t="s">
        <v>3307</v>
      </c>
      <c r="Y907" s="100" t="s">
        <v>2545</v>
      </c>
      <c r="Z907" s="120">
        <v>19.7</v>
      </c>
      <c r="AA907" s="120">
        <v>22.7</v>
      </c>
      <c r="AB907" s="120">
        <v>25.6</v>
      </c>
      <c r="AC907" s="120">
        <v>29.6</v>
      </c>
      <c r="AD907" s="120">
        <v>28.9</v>
      </c>
      <c r="AE907" s="120">
        <v>24.8</v>
      </c>
      <c r="AF907" s="120">
        <v>27.6</v>
      </c>
      <c r="AG907" s="120">
        <v>28.3</v>
      </c>
      <c r="AH907" s="120">
        <v>28.9</v>
      </c>
      <c r="AI907" s="120">
        <v>26.1</v>
      </c>
    </row>
    <row r="908" spans="1:208" x14ac:dyDescent="0.25">
      <c r="A908" s="198" t="s">
        <v>3313</v>
      </c>
      <c r="B908" s="223" t="s">
        <v>2546</v>
      </c>
      <c r="C908" s="103">
        <v>9.1</v>
      </c>
      <c r="D908" s="200" t="e">
        <v>#N/A</v>
      </c>
      <c r="E908" s="200">
        <v>10.7</v>
      </c>
      <c r="F908" s="200" t="e">
        <v>#N/A</v>
      </c>
      <c r="G908" s="200">
        <v>10.9</v>
      </c>
      <c r="H908" s="200" t="e">
        <v>#N/A</v>
      </c>
      <c r="I908" s="200">
        <v>15.2</v>
      </c>
      <c r="J908" s="200" t="e">
        <v>#N/A</v>
      </c>
      <c r="K908" s="200">
        <v>18.899999999999999</v>
      </c>
      <c r="L908" s="200" t="e">
        <v>#N/A</v>
      </c>
      <c r="M908" s="200">
        <v>14</v>
      </c>
      <c r="N908" s="200" t="e">
        <v>#N/A</v>
      </c>
      <c r="O908" s="200">
        <v>14</v>
      </c>
      <c r="P908" s="200" t="e">
        <v>#N/A</v>
      </c>
      <c r="Q908" s="200">
        <v>14.3</v>
      </c>
      <c r="R908" s="200" t="e">
        <v>#N/A</v>
      </c>
      <c r="S908" s="200">
        <v>14.7</v>
      </c>
      <c r="T908" s="200" t="e">
        <v>#N/A</v>
      </c>
      <c r="U908" s="200">
        <v>17.7</v>
      </c>
      <c r="V908" s="216" t="e">
        <v>#N/A</v>
      </c>
      <c r="X908" s="198" t="s">
        <v>3309</v>
      </c>
      <c r="Y908" s="101" t="s">
        <v>2546</v>
      </c>
      <c r="Z908" s="97">
        <v>9.1</v>
      </c>
      <c r="AA908" s="97">
        <v>10.7</v>
      </c>
      <c r="AB908" s="97">
        <v>10.9</v>
      </c>
      <c r="AC908" s="97">
        <v>15.2</v>
      </c>
      <c r="AD908" s="97">
        <v>18.899999999999999</v>
      </c>
      <c r="AE908" s="97">
        <v>14</v>
      </c>
      <c r="AF908" s="97">
        <v>14</v>
      </c>
      <c r="AG908" s="97">
        <v>14.3</v>
      </c>
      <c r="AH908" s="97">
        <v>14.7</v>
      </c>
      <c r="AI908" s="97">
        <v>17.7</v>
      </c>
    </row>
    <row r="909" spans="1:208" x14ac:dyDescent="0.25">
      <c r="A909" s="198" t="s">
        <v>3315</v>
      </c>
      <c r="B909" s="224" t="s">
        <v>2547</v>
      </c>
      <c r="C909" s="108" t="e">
        <v>#N/A</v>
      </c>
      <c r="D909" s="201">
        <v>34.700000000000003</v>
      </c>
      <c r="E909" s="201" t="e">
        <v>#N/A</v>
      </c>
      <c r="F909" s="201">
        <v>37.700000000000003</v>
      </c>
      <c r="G909" s="201" t="e">
        <v>#N/A</v>
      </c>
      <c r="H909" s="201">
        <v>40.6</v>
      </c>
      <c r="I909" s="201" t="e">
        <v>#N/A</v>
      </c>
      <c r="J909" s="201">
        <v>44.6</v>
      </c>
      <c r="K909" s="201" t="e">
        <v>#N/A</v>
      </c>
      <c r="L909" s="201">
        <v>41.9</v>
      </c>
      <c r="M909" s="201" t="e">
        <v>#N/A</v>
      </c>
      <c r="N909" s="201">
        <v>38.799999999999997</v>
      </c>
      <c r="O909" s="201" t="e">
        <v>#N/A</v>
      </c>
      <c r="P909" s="201">
        <v>41.6</v>
      </c>
      <c r="Q909" s="201" t="e">
        <v>#N/A</v>
      </c>
      <c r="R909" s="201">
        <v>43.3</v>
      </c>
      <c r="S909" s="201" t="e">
        <v>#N/A</v>
      </c>
      <c r="T909" s="201">
        <v>43.9</v>
      </c>
      <c r="U909" s="201" t="e">
        <v>#N/A</v>
      </c>
      <c r="V909" s="217">
        <v>33.1</v>
      </c>
      <c r="X909" s="198" t="s">
        <v>3311</v>
      </c>
      <c r="Y909" s="102" t="s">
        <v>2547</v>
      </c>
      <c r="Z909" s="120">
        <v>34.700000000000003</v>
      </c>
      <c r="AA909" s="120">
        <v>37.700000000000003</v>
      </c>
      <c r="AB909" s="120">
        <v>40.6</v>
      </c>
      <c r="AC909" s="120">
        <v>44.6</v>
      </c>
      <c r="AD909" s="120">
        <v>41.9</v>
      </c>
      <c r="AE909" s="120">
        <v>38.799999999999997</v>
      </c>
      <c r="AF909" s="120">
        <v>41.6</v>
      </c>
      <c r="AG909" s="120">
        <v>43.3</v>
      </c>
      <c r="AH909" s="120">
        <v>43.9</v>
      </c>
      <c r="AI909" s="120">
        <v>33.1</v>
      </c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  <c r="DN909" s="6"/>
      <c r="DO909" s="6"/>
      <c r="DP909" s="6"/>
      <c r="DQ909" s="6"/>
      <c r="DR909" s="6"/>
      <c r="DS909" s="6"/>
      <c r="DT909" s="6"/>
      <c r="DU909" s="6"/>
      <c r="DV909" s="6"/>
      <c r="DW909" s="6"/>
      <c r="DX909" s="6"/>
      <c r="DY909" s="6"/>
      <c r="DZ909" s="6"/>
      <c r="EA909" s="6"/>
      <c r="EB909" s="6"/>
      <c r="EC909" s="6"/>
      <c r="ED909" s="6"/>
      <c r="EE909" s="6"/>
      <c r="EF909" s="6"/>
      <c r="EG909" s="6"/>
      <c r="EH909" s="6"/>
      <c r="EI909" s="6"/>
      <c r="EJ909" s="6"/>
      <c r="EK909" s="6"/>
      <c r="EL909" s="6"/>
      <c r="EM909" s="6"/>
      <c r="EN909" s="6"/>
      <c r="EO909" s="6"/>
      <c r="EP909" s="6"/>
      <c r="EQ909" s="6"/>
      <c r="ER909" s="6"/>
      <c r="ES909" s="6"/>
      <c r="ET909" s="6"/>
      <c r="EU909" s="6"/>
      <c r="EV909" s="6"/>
      <c r="EW909" s="6"/>
      <c r="EX909" s="6"/>
      <c r="EY909" s="6"/>
      <c r="EZ909" s="6"/>
      <c r="FA909" s="6"/>
      <c r="FB909" s="6"/>
      <c r="FC909" s="6"/>
      <c r="FD909" s="6"/>
      <c r="FE909" s="6"/>
      <c r="FF909" s="390"/>
    </row>
    <row r="910" spans="1:208" x14ac:dyDescent="0.25">
      <c r="A910" s="198" t="s">
        <v>3317</v>
      </c>
      <c r="B910" s="212" t="s">
        <v>2548</v>
      </c>
      <c r="C910" s="231">
        <v>13</v>
      </c>
      <c r="D910" s="123">
        <v>9</v>
      </c>
      <c r="E910" s="123">
        <v>6</v>
      </c>
      <c r="F910" s="123">
        <v>7</v>
      </c>
      <c r="G910" s="123">
        <v>5</v>
      </c>
      <c r="H910" s="123">
        <v>6</v>
      </c>
      <c r="I910" s="123">
        <v>12</v>
      </c>
      <c r="J910" s="123">
        <v>15</v>
      </c>
      <c r="K910" s="123">
        <v>14</v>
      </c>
      <c r="L910" s="123">
        <v>8</v>
      </c>
      <c r="M910" s="123">
        <v>5</v>
      </c>
      <c r="N910" s="123">
        <v>4</v>
      </c>
      <c r="O910" s="123">
        <v>8</v>
      </c>
      <c r="P910" s="123">
        <v>8</v>
      </c>
      <c r="Q910" s="123">
        <v>6</v>
      </c>
      <c r="R910" s="123">
        <v>8</v>
      </c>
      <c r="S910" s="123">
        <v>3</v>
      </c>
      <c r="T910" s="123">
        <v>4</v>
      </c>
      <c r="U910" s="123">
        <v>14</v>
      </c>
      <c r="V910" s="218">
        <v>9</v>
      </c>
      <c r="X910" s="198" t="s">
        <v>3318</v>
      </c>
      <c r="Y910" s="119" t="s">
        <v>2548</v>
      </c>
      <c r="Z910" s="196">
        <v>13</v>
      </c>
      <c r="AA910" s="196">
        <v>7</v>
      </c>
      <c r="AB910" s="196">
        <v>6</v>
      </c>
      <c r="AC910" s="196">
        <v>15</v>
      </c>
      <c r="AD910" s="196">
        <v>15</v>
      </c>
      <c r="AE910" s="196">
        <v>5</v>
      </c>
      <c r="AF910" s="196">
        <v>8</v>
      </c>
      <c r="AG910" s="196">
        <v>8</v>
      </c>
      <c r="AH910" s="196">
        <v>8</v>
      </c>
      <c r="AI910" s="196">
        <v>14</v>
      </c>
    </row>
    <row r="911" spans="1:208" x14ac:dyDescent="0.25">
      <c r="A911" s="198" t="s">
        <v>3320</v>
      </c>
      <c r="B911" s="225" t="s">
        <v>2549</v>
      </c>
      <c r="C911" s="232" t="s">
        <v>2618</v>
      </c>
      <c r="D911" s="210" t="s">
        <v>2618</v>
      </c>
      <c r="E911" s="210" t="s">
        <v>2618</v>
      </c>
      <c r="F911" s="210" t="s">
        <v>2618</v>
      </c>
      <c r="G911" s="210" t="s">
        <v>2618</v>
      </c>
      <c r="H911" s="210" t="s">
        <v>2618</v>
      </c>
      <c r="I911" s="210" t="s">
        <v>2618</v>
      </c>
      <c r="J911" s="210">
        <v>15</v>
      </c>
      <c r="K911" s="210" t="s">
        <v>2618</v>
      </c>
      <c r="L911" s="210" t="s">
        <v>2618</v>
      </c>
      <c r="M911" s="210" t="s">
        <v>2618</v>
      </c>
      <c r="N911" s="210" t="s">
        <v>2618</v>
      </c>
      <c r="O911" s="210" t="s">
        <v>2618</v>
      </c>
      <c r="P911" s="210" t="s">
        <v>2618</v>
      </c>
      <c r="Q911" s="210" t="s">
        <v>2618</v>
      </c>
      <c r="R911" s="210" t="s">
        <v>2618</v>
      </c>
      <c r="S911" s="210" t="s">
        <v>2618</v>
      </c>
      <c r="T911" s="210" t="s">
        <v>2618</v>
      </c>
      <c r="U911" s="210" t="s">
        <v>2618</v>
      </c>
      <c r="V911" s="211" t="s">
        <v>2618</v>
      </c>
      <c r="X911" s="198" t="s">
        <v>3314</v>
      </c>
      <c r="Y911" s="98" t="s">
        <v>772</v>
      </c>
      <c r="Z911" s="121">
        <v>0</v>
      </c>
      <c r="AA911" s="121">
        <v>0</v>
      </c>
      <c r="AB911" s="121">
        <v>0</v>
      </c>
      <c r="AC911" s="121">
        <v>0</v>
      </c>
      <c r="AD911" s="121">
        <v>0</v>
      </c>
      <c r="AE911" s="121">
        <v>0</v>
      </c>
      <c r="AF911" s="121">
        <v>0</v>
      </c>
      <c r="AG911" s="121">
        <v>0</v>
      </c>
      <c r="AH911" s="121">
        <v>0</v>
      </c>
      <c r="AI911" s="121">
        <v>0</v>
      </c>
    </row>
    <row r="912" spans="1:208" ht="15" x14ac:dyDescent="0.25">
      <c r="A912" s="198" t="s">
        <v>3322</v>
      </c>
      <c r="B912" s="226" t="s">
        <v>769</v>
      </c>
      <c r="C912" s="233" t="s">
        <v>2618</v>
      </c>
      <c r="D912" s="202" t="s">
        <v>2618</v>
      </c>
      <c r="E912" s="202" t="s">
        <v>2618</v>
      </c>
      <c r="F912" s="202" t="s">
        <v>2618</v>
      </c>
      <c r="G912" s="202" t="s">
        <v>2618</v>
      </c>
      <c r="H912" s="202" t="s">
        <v>2618</v>
      </c>
      <c r="I912" s="202" t="s">
        <v>2618</v>
      </c>
      <c r="J912" s="202" t="s">
        <v>2618</v>
      </c>
      <c r="K912" s="202" t="s">
        <v>2618</v>
      </c>
      <c r="L912" s="202" t="s">
        <v>2618</v>
      </c>
      <c r="M912" s="202" t="s">
        <v>2618</v>
      </c>
      <c r="N912" s="202" t="s">
        <v>2618</v>
      </c>
      <c r="O912" s="202" t="s">
        <v>2618</v>
      </c>
      <c r="P912" s="202" t="s">
        <v>2618</v>
      </c>
      <c r="Q912" s="202" t="s">
        <v>2618</v>
      </c>
      <c r="R912" s="202" t="s">
        <v>2618</v>
      </c>
      <c r="S912" s="202" t="s">
        <v>2618</v>
      </c>
      <c r="T912" s="202" t="s">
        <v>2618</v>
      </c>
      <c r="U912" s="202" t="s">
        <v>2618</v>
      </c>
      <c r="V912" s="203" t="s">
        <v>2631</v>
      </c>
      <c r="X912" s="198" t="s">
        <v>3316</v>
      </c>
      <c r="Y912" s="107" t="s">
        <v>769</v>
      </c>
      <c r="Z912" s="195" t="s">
        <v>2618</v>
      </c>
      <c r="AA912" s="195" t="s">
        <v>2618</v>
      </c>
      <c r="AB912" s="195" t="s">
        <v>2618</v>
      </c>
      <c r="AC912" s="195" t="s">
        <v>2618</v>
      </c>
      <c r="AD912" s="195" t="s">
        <v>2618</v>
      </c>
      <c r="AE912" s="195" t="s">
        <v>2618</v>
      </c>
      <c r="AF912" s="195" t="s">
        <v>2618</v>
      </c>
      <c r="AG912" s="195" t="s">
        <v>2618</v>
      </c>
      <c r="AH912" s="195" t="s">
        <v>2618</v>
      </c>
      <c r="AI912" s="195" t="s">
        <v>2631</v>
      </c>
    </row>
    <row r="913" spans="1:161" x14ac:dyDescent="0.25">
      <c r="A913" s="198" t="s">
        <v>3323</v>
      </c>
      <c r="B913" s="226" t="s">
        <v>2551</v>
      </c>
      <c r="C913" s="234">
        <v>0</v>
      </c>
      <c r="D913" s="204">
        <v>0</v>
      </c>
      <c r="E913" s="204">
        <v>0</v>
      </c>
      <c r="F913" s="204">
        <v>0</v>
      </c>
      <c r="G913" s="204">
        <v>0</v>
      </c>
      <c r="H913" s="204">
        <v>0</v>
      </c>
      <c r="I913" s="204">
        <v>0</v>
      </c>
      <c r="J913" s="204">
        <v>0</v>
      </c>
      <c r="K913" s="204">
        <v>0</v>
      </c>
      <c r="L913" s="204">
        <v>0</v>
      </c>
      <c r="M913" s="204">
        <v>0</v>
      </c>
      <c r="N913" s="204">
        <v>0</v>
      </c>
      <c r="O913" s="204">
        <v>0</v>
      </c>
      <c r="P913" s="204">
        <v>0</v>
      </c>
      <c r="Q913" s="204">
        <v>0</v>
      </c>
      <c r="R913" s="204">
        <v>0</v>
      </c>
      <c r="S913" s="204">
        <v>0</v>
      </c>
      <c r="T913" s="204">
        <v>0</v>
      </c>
      <c r="U913" s="204">
        <v>0</v>
      </c>
      <c r="V913" s="205">
        <v>1</v>
      </c>
      <c r="X913" s="198" t="s">
        <v>3319</v>
      </c>
      <c r="Y913" s="91" t="s">
        <v>2551</v>
      </c>
      <c r="Z913" s="109">
        <v>0</v>
      </c>
      <c r="AA913" s="109">
        <v>0</v>
      </c>
      <c r="AB913" s="109">
        <v>0</v>
      </c>
      <c r="AC913" s="109">
        <v>0</v>
      </c>
      <c r="AD913" s="109">
        <v>0</v>
      </c>
      <c r="AE913" s="109">
        <v>0</v>
      </c>
      <c r="AF913" s="109">
        <v>0</v>
      </c>
      <c r="AG913" s="109">
        <v>0</v>
      </c>
      <c r="AH913" s="109">
        <v>0</v>
      </c>
      <c r="AI913" s="109">
        <v>1</v>
      </c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</row>
    <row r="914" spans="1:161" x14ac:dyDescent="0.25">
      <c r="A914" s="198" t="s">
        <v>3324</v>
      </c>
      <c r="B914" s="227" t="s">
        <v>884</v>
      </c>
      <c r="C914" s="235">
        <v>1005.25</v>
      </c>
      <c r="D914" s="206">
        <v>1008.3499999999999</v>
      </c>
      <c r="E914" s="206">
        <v>1010.75</v>
      </c>
      <c r="F914" s="206">
        <v>1013.55</v>
      </c>
      <c r="G914" s="206">
        <v>1017.3</v>
      </c>
      <c r="H914" s="206">
        <v>1017.15</v>
      </c>
      <c r="I914" s="206">
        <v>1015.5999999999999</v>
      </c>
      <c r="J914" s="206">
        <v>1011.45</v>
      </c>
      <c r="K914" s="206">
        <v>1010.3</v>
      </c>
      <c r="L914" s="206">
        <v>1010.25</v>
      </c>
      <c r="M914" s="206">
        <v>1013.2</v>
      </c>
      <c r="N914" s="206">
        <v>1016.45</v>
      </c>
      <c r="O914" s="206">
        <v>1016.85</v>
      </c>
      <c r="P914" s="206">
        <v>1014.2</v>
      </c>
      <c r="Q914" s="206">
        <v>1015.9</v>
      </c>
      <c r="R914" s="206">
        <v>1015.8499999999999</v>
      </c>
      <c r="S914" s="206">
        <v>1018.0999999999999</v>
      </c>
      <c r="T914" s="206">
        <v>1016</v>
      </c>
      <c r="U914" s="206">
        <v>1012.1500000000001</v>
      </c>
      <c r="V914" s="207">
        <v>1009.45</v>
      </c>
      <c r="X914" s="198" t="s">
        <v>3321</v>
      </c>
      <c r="Y914" s="238" t="s">
        <v>705</v>
      </c>
      <c r="Z914" s="127">
        <v>0</v>
      </c>
      <c r="AA914" s="127">
        <v>0</v>
      </c>
      <c r="AB914" s="127">
        <v>0</v>
      </c>
      <c r="AC914" s="127">
        <v>0</v>
      </c>
      <c r="AD914" s="127">
        <v>0</v>
      </c>
      <c r="AE914" s="127">
        <v>0</v>
      </c>
      <c r="AF914" s="127">
        <v>0</v>
      </c>
      <c r="AG914" s="127">
        <v>0</v>
      </c>
      <c r="AH914" s="127">
        <v>0</v>
      </c>
      <c r="AI914" s="127">
        <v>0</v>
      </c>
    </row>
    <row r="915" spans="1:161" x14ac:dyDescent="0.25">
      <c r="A915" s="198" t="s">
        <v>3325</v>
      </c>
      <c r="B915" s="228" t="s">
        <v>770</v>
      </c>
      <c r="C915" s="236" t="s">
        <v>2766</v>
      </c>
      <c r="D915" s="208" t="s">
        <v>58</v>
      </c>
      <c r="E915" s="208" t="s">
        <v>3076</v>
      </c>
      <c r="F915" s="208" t="s">
        <v>2757</v>
      </c>
      <c r="G915" s="208" t="s">
        <v>2964</v>
      </c>
      <c r="H915" s="208" t="s">
        <v>2770</v>
      </c>
      <c r="I915" s="208" t="s">
        <v>2759</v>
      </c>
      <c r="J915" s="208" t="s">
        <v>2610</v>
      </c>
      <c r="K915" s="208" t="s">
        <v>58</v>
      </c>
      <c r="L915" s="208" t="s">
        <v>2765</v>
      </c>
      <c r="M915" s="208" t="s">
        <v>2761</v>
      </c>
      <c r="N915" s="208" t="s">
        <v>2651</v>
      </c>
      <c r="O915" s="208" t="s">
        <v>2758</v>
      </c>
      <c r="P915" s="208" t="s">
        <v>3076</v>
      </c>
      <c r="Q915" s="208" t="s">
        <v>3076</v>
      </c>
      <c r="R915" s="208" t="s">
        <v>2757</v>
      </c>
      <c r="S915" s="208" t="s">
        <v>2683</v>
      </c>
      <c r="T915" s="208" t="s">
        <v>2652</v>
      </c>
      <c r="U915" s="208" t="s">
        <v>58</v>
      </c>
      <c r="V915" s="209" t="s">
        <v>324</v>
      </c>
      <c r="X915" s="369" t="s">
        <v>1022</v>
      </c>
      <c r="Y915" s="370" t="s">
        <v>772</v>
      </c>
      <c r="Z915" s="371">
        <v>0</v>
      </c>
      <c r="AA915" s="372">
        <v>0</v>
      </c>
      <c r="AB915" s="372">
        <v>0</v>
      </c>
      <c r="AC915" s="372">
        <v>0</v>
      </c>
      <c r="AD915" s="372">
        <v>0</v>
      </c>
      <c r="AE915" s="372">
        <v>0</v>
      </c>
      <c r="AF915" s="372">
        <v>0</v>
      </c>
      <c r="AG915" s="372">
        <v>0</v>
      </c>
      <c r="AH915" s="372">
        <v>0</v>
      </c>
      <c r="AI915" s="373">
        <v>0</v>
      </c>
    </row>
    <row r="916" spans="1:161" x14ac:dyDescent="0.25">
      <c r="A916" s="198" t="s">
        <v>3326</v>
      </c>
      <c r="B916" s="229" t="s">
        <v>705</v>
      </c>
      <c r="C916" s="237">
        <v>0</v>
      </c>
      <c r="D916" s="213">
        <v>0</v>
      </c>
      <c r="E916" s="213">
        <v>0</v>
      </c>
      <c r="F916" s="213">
        <v>0</v>
      </c>
      <c r="G916" s="213">
        <v>0</v>
      </c>
      <c r="H916" s="213">
        <v>0</v>
      </c>
      <c r="I916" s="213">
        <v>0</v>
      </c>
      <c r="J916" s="213">
        <v>0</v>
      </c>
      <c r="K916" s="213">
        <v>0</v>
      </c>
      <c r="L916" s="213">
        <v>0</v>
      </c>
      <c r="M916" s="213">
        <v>0</v>
      </c>
      <c r="N916" s="213">
        <v>0</v>
      </c>
      <c r="O916" s="213">
        <v>0</v>
      </c>
      <c r="P916" s="213">
        <v>0</v>
      </c>
      <c r="Q916" s="213">
        <v>0</v>
      </c>
      <c r="R916" s="213">
        <v>0</v>
      </c>
      <c r="S916" s="213">
        <v>0</v>
      </c>
      <c r="T916" s="213">
        <v>0</v>
      </c>
      <c r="U916" s="213">
        <v>0</v>
      </c>
      <c r="V916" s="214">
        <v>0</v>
      </c>
      <c r="X916" s="369" t="s">
        <v>2247</v>
      </c>
      <c r="Y916" s="374" t="s">
        <v>1173</v>
      </c>
      <c r="Z916" s="375">
        <v>0</v>
      </c>
      <c r="AA916" s="376">
        <v>0</v>
      </c>
      <c r="AB916" s="376">
        <v>0</v>
      </c>
      <c r="AC916" s="376">
        <v>0</v>
      </c>
      <c r="AD916" s="376">
        <v>0</v>
      </c>
      <c r="AE916" s="376">
        <v>0</v>
      </c>
      <c r="AF916" s="376">
        <v>0</v>
      </c>
      <c r="AG916" s="376">
        <v>0</v>
      </c>
      <c r="AH916" s="376">
        <v>0</v>
      </c>
      <c r="AI916" s="377">
        <v>0</v>
      </c>
    </row>
    <row r="917" spans="1:161" x14ac:dyDescent="0.25">
      <c r="A917" s="198" t="s">
        <v>1022</v>
      </c>
      <c r="B917" s="229" t="s">
        <v>772</v>
      </c>
      <c r="C917" s="237">
        <v>0</v>
      </c>
      <c r="D917" s="213">
        <v>0</v>
      </c>
      <c r="E917" s="213">
        <v>0</v>
      </c>
      <c r="F917" s="213">
        <v>0</v>
      </c>
      <c r="G917" s="213">
        <v>0</v>
      </c>
      <c r="H917" s="213">
        <v>0</v>
      </c>
      <c r="I917" s="213">
        <v>0</v>
      </c>
      <c r="J917" s="213">
        <v>0</v>
      </c>
      <c r="K917" s="213">
        <v>0</v>
      </c>
      <c r="L917" s="213">
        <v>0</v>
      </c>
      <c r="M917" s="213">
        <v>0</v>
      </c>
      <c r="N917" s="213">
        <v>0</v>
      </c>
      <c r="O917" s="213">
        <v>0</v>
      </c>
      <c r="P917" s="213">
        <v>0</v>
      </c>
      <c r="Q917" s="213">
        <v>0</v>
      </c>
      <c r="R917" s="213">
        <v>0</v>
      </c>
      <c r="S917" s="213">
        <v>0</v>
      </c>
      <c r="T917" s="213">
        <v>0</v>
      </c>
      <c r="U917" s="213">
        <v>0</v>
      </c>
      <c r="V917" s="214">
        <v>0</v>
      </c>
      <c r="X917" s="369" t="s">
        <v>2248</v>
      </c>
      <c r="Y917" s="374" t="s">
        <v>1175</v>
      </c>
      <c r="Z917" s="375">
        <v>0</v>
      </c>
      <c r="AA917" s="376">
        <v>0</v>
      </c>
      <c r="AB917" s="376">
        <v>0</v>
      </c>
      <c r="AC917" s="376">
        <v>0</v>
      </c>
      <c r="AD917" s="376">
        <v>0</v>
      </c>
      <c r="AE917" s="376">
        <v>0</v>
      </c>
      <c r="AF917" s="376">
        <v>0</v>
      </c>
      <c r="AG917" s="376">
        <v>0</v>
      </c>
      <c r="AH917" s="376">
        <v>0</v>
      </c>
      <c r="AI917" s="377">
        <v>0</v>
      </c>
    </row>
    <row r="918" spans="1:161" x14ac:dyDescent="0.25">
      <c r="A918" s="198" t="s">
        <v>2247</v>
      </c>
      <c r="B918" s="229" t="s">
        <v>1173</v>
      </c>
      <c r="C918" s="237">
        <v>0</v>
      </c>
      <c r="D918" s="213">
        <v>0</v>
      </c>
      <c r="E918" s="213">
        <v>0</v>
      </c>
      <c r="F918" s="213">
        <v>0</v>
      </c>
      <c r="G918" s="213">
        <v>0</v>
      </c>
      <c r="H918" s="213">
        <v>0</v>
      </c>
      <c r="I918" s="213">
        <v>0</v>
      </c>
      <c r="J918" s="213">
        <v>0</v>
      </c>
      <c r="K918" s="213">
        <v>0</v>
      </c>
      <c r="L918" s="213">
        <v>0</v>
      </c>
      <c r="M918" s="213">
        <v>0</v>
      </c>
      <c r="N918" s="213">
        <v>0</v>
      </c>
      <c r="O918" s="213">
        <v>0</v>
      </c>
      <c r="P918" s="213">
        <v>0</v>
      </c>
      <c r="Q918" s="213">
        <v>0</v>
      </c>
      <c r="R918" s="213">
        <v>0</v>
      </c>
      <c r="S918" s="213">
        <v>0</v>
      </c>
      <c r="T918" s="213">
        <v>0</v>
      </c>
      <c r="U918" s="213">
        <v>0</v>
      </c>
      <c r="V918" s="214">
        <v>0</v>
      </c>
      <c r="X918" s="369" t="s">
        <v>2249</v>
      </c>
      <c r="Y918" s="379" t="s">
        <v>1177</v>
      </c>
      <c r="Z918" s="380">
        <v>0</v>
      </c>
      <c r="AA918" s="381">
        <v>0</v>
      </c>
      <c r="AB918" s="381">
        <v>0</v>
      </c>
      <c r="AC918" s="381">
        <v>0</v>
      </c>
      <c r="AD918" s="381">
        <v>0</v>
      </c>
      <c r="AE918" s="381">
        <v>0</v>
      </c>
      <c r="AF918" s="381">
        <v>0</v>
      </c>
      <c r="AG918" s="381">
        <v>0</v>
      </c>
      <c r="AH918" s="381">
        <v>0</v>
      </c>
      <c r="AI918" s="382">
        <v>0</v>
      </c>
    </row>
    <row r="919" spans="1:161" x14ac:dyDescent="0.25">
      <c r="A919" s="198" t="s">
        <v>2248</v>
      </c>
      <c r="B919" s="378" t="s">
        <v>1175</v>
      </c>
      <c r="C919" s="235">
        <v>0</v>
      </c>
      <c r="D919" s="206">
        <v>0</v>
      </c>
      <c r="E919" s="206">
        <v>0</v>
      </c>
      <c r="F919" s="206">
        <v>0</v>
      </c>
      <c r="G919" s="206">
        <v>0</v>
      </c>
      <c r="H919" s="206">
        <v>0</v>
      </c>
      <c r="I919" s="206">
        <v>0</v>
      </c>
      <c r="J919" s="206">
        <v>0</v>
      </c>
      <c r="K919" s="206">
        <v>0</v>
      </c>
      <c r="L919" s="206">
        <v>0</v>
      </c>
      <c r="M919" s="206">
        <v>0</v>
      </c>
      <c r="N919" s="206">
        <v>0</v>
      </c>
      <c r="O919" s="206">
        <v>0</v>
      </c>
      <c r="P919" s="206">
        <v>0</v>
      </c>
      <c r="Q919" s="206">
        <v>0</v>
      </c>
      <c r="R919" s="206">
        <v>0</v>
      </c>
      <c r="S919" s="206">
        <v>0</v>
      </c>
      <c r="T919" s="206">
        <v>0</v>
      </c>
      <c r="U919" s="206">
        <v>0</v>
      </c>
      <c r="V919" s="207">
        <v>0</v>
      </c>
    </row>
    <row r="920" spans="1:161" x14ac:dyDescent="0.25">
      <c r="A920" s="198" t="s">
        <v>2249</v>
      </c>
      <c r="B920" s="383" t="s">
        <v>1177</v>
      </c>
      <c r="C920" s="237">
        <v>0</v>
      </c>
      <c r="D920" s="213">
        <v>0</v>
      </c>
      <c r="E920" s="213">
        <v>0</v>
      </c>
      <c r="F920" s="213">
        <v>0</v>
      </c>
      <c r="G920" s="213">
        <v>0</v>
      </c>
      <c r="H920" s="213">
        <v>0</v>
      </c>
      <c r="I920" s="213">
        <v>0</v>
      </c>
      <c r="J920" s="213">
        <v>0</v>
      </c>
      <c r="K920" s="213">
        <v>0</v>
      </c>
      <c r="L920" s="213">
        <v>0</v>
      </c>
      <c r="M920" s="213">
        <v>0</v>
      </c>
      <c r="N920" s="213">
        <v>0</v>
      </c>
      <c r="O920" s="213">
        <v>0</v>
      </c>
      <c r="P920" s="213">
        <v>0</v>
      </c>
      <c r="Q920" s="213">
        <v>0</v>
      </c>
      <c r="R920" s="213">
        <v>0</v>
      </c>
      <c r="S920" s="213">
        <v>0</v>
      </c>
      <c r="T920" s="213">
        <v>0</v>
      </c>
      <c r="U920" s="213">
        <v>0</v>
      </c>
      <c r="V920" s="214">
        <v>0</v>
      </c>
      <c r="AM920" s="554"/>
      <c r="AN920" s="552"/>
      <c r="AO920" s="552"/>
      <c r="AP920" s="552"/>
      <c r="AQ920" s="552"/>
      <c r="AR920" s="552"/>
      <c r="AS920" s="552"/>
      <c r="AT920" s="552"/>
      <c r="AU920" s="552"/>
      <c r="AV920" s="552"/>
      <c r="AW920" s="552"/>
      <c r="AX920" s="552"/>
      <c r="AY920" s="552"/>
      <c r="AZ920" s="552"/>
      <c r="BA920" s="552"/>
      <c r="BB920" s="552"/>
      <c r="BC920" s="552"/>
      <c r="BD920" s="552"/>
      <c r="BE920" s="552"/>
      <c r="BF920" s="552"/>
      <c r="BG920" s="552"/>
      <c r="BH920" s="552"/>
      <c r="BI920" s="552"/>
      <c r="BJ920" s="552"/>
      <c r="BK920" s="552"/>
      <c r="BL920" s="552"/>
      <c r="BM920" s="552"/>
      <c r="BN920" s="552"/>
      <c r="BO920" s="552"/>
      <c r="BP920" s="552"/>
      <c r="BQ920" s="552"/>
      <c r="BR920" s="552"/>
      <c r="BS920" s="552"/>
      <c r="BT920" s="552"/>
      <c r="BU920" s="552"/>
      <c r="BV920" s="552"/>
      <c r="BW920" s="552"/>
      <c r="BX920" s="552"/>
      <c r="BY920" s="552"/>
      <c r="BZ920" s="552"/>
      <c r="CA920" s="552"/>
      <c r="CB920" s="552"/>
      <c r="CC920" s="552"/>
      <c r="CD920" s="552"/>
      <c r="CE920" s="552"/>
      <c r="CF920" s="552"/>
      <c r="CG920" s="552"/>
      <c r="CH920" s="552"/>
      <c r="CI920" s="552"/>
      <c r="CJ920" s="552"/>
      <c r="CK920" s="552"/>
      <c r="CL920" s="552"/>
      <c r="CM920" s="552"/>
      <c r="CN920" s="552"/>
      <c r="CO920" s="552"/>
      <c r="CP920" s="552"/>
      <c r="CQ920" s="552"/>
      <c r="CR920" s="552"/>
      <c r="CS920" s="552"/>
      <c r="CT920" s="552"/>
      <c r="CU920" s="552"/>
      <c r="CV920" s="552"/>
      <c r="CW920" s="552"/>
      <c r="CX920" s="552"/>
      <c r="CY920" s="552"/>
      <c r="CZ920" s="552"/>
      <c r="DA920" s="552"/>
      <c r="DB920" s="552"/>
      <c r="DC920" s="552"/>
      <c r="DD920" s="552"/>
      <c r="DE920" s="552"/>
      <c r="DF920" s="552"/>
      <c r="DG920" s="552"/>
      <c r="DH920" s="552"/>
      <c r="DI920" s="552"/>
      <c r="DJ920" s="552"/>
      <c r="DK920" s="552"/>
      <c r="DL920" s="552"/>
      <c r="DM920" s="552"/>
      <c r="DN920" s="552"/>
      <c r="DO920" s="552"/>
      <c r="DP920" s="552"/>
      <c r="DQ920" s="552"/>
      <c r="DR920" s="552"/>
      <c r="DS920" s="552"/>
      <c r="DT920" s="552"/>
      <c r="DU920" s="552"/>
      <c r="DV920" s="552"/>
      <c r="DW920" s="552"/>
      <c r="DX920" s="552"/>
      <c r="DY920" s="552"/>
      <c r="DZ920" s="552"/>
      <c r="EA920" s="552"/>
      <c r="EB920" s="552"/>
      <c r="EC920" s="552"/>
      <c r="ED920" s="552"/>
      <c r="EE920" s="552"/>
      <c r="EF920" s="552"/>
      <c r="EG920" s="552"/>
      <c r="EH920" s="552"/>
      <c r="EI920" s="552"/>
      <c r="EJ920" s="552"/>
      <c r="EK920" s="552"/>
      <c r="EL920" s="552"/>
      <c r="EM920" s="552"/>
      <c r="EN920" s="552"/>
      <c r="EO920" s="552"/>
      <c r="EP920" s="552"/>
      <c r="EQ920" s="552"/>
      <c r="ER920" s="552"/>
      <c r="ES920" s="552"/>
      <c r="ET920" s="552"/>
      <c r="EU920" s="552"/>
      <c r="EV920" s="552"/>
      <c r="EW920" s="552"/>
      <c r="EX920" s="552"/>
      <c r="EY920" s="552"/>
      <c r="EZ920" s="552"/>
      <c r="FA920" s="552"/>
      <c r="FB920" s="552"/>
      <c r="FC920" s="552"/>
      <c r="FD920" s="552"/>
      <c r="FE920" s="552"/>
    </row>
    <row r="921" spans="1:161" x14ac:dyDescent="0.25">
      <c r="A921" t="s">
        <v>3501</v>
      </c>
      <c r="B921" t="s">
        <v>3407</v>
      </c>
      <c r="C921">
        <v>0</v>
      </c>
      <c r="D921">
        <v>0</v>
      </c>
      <c r="E921">
        <v>6</v>
      </c>
      <c r="F921">
        <v>5</v>
      </c>
      <c r="G921">
        <v>0</v>
      </c>
      <c r="H921">
        <v>4</v>
      </c>
      <c r="I921">
        <v>0</v>
      </c>
      <c r="J921">
        <v>2</v>
      </c>
      <c r="K921">
        <v>0</v>
      </c>
      <c r="L921">
        <v>6</v>
      </c>
      <c r="M921">
        <v>0</v>
      </c>
      <c r="N921">
        <v>3</v>
      </c>
      <c r="O921">
        <v>4</v>
      </c>
      <c r="P921">
        <v>5</v>
      </c>
      <c r="Q921">
        <v>0</v>
      </c>
      <c r="R921">
        <v>0</v>
      </c>
      <c r="S921">
        <v>2</v>
      </c>
      <c r="T921">
        <v>0</v>
      </c>
      <c r="U921">
        <v>0</v>
      </c>
      <c r="V921">
        <v>7</v>
      </c>
      <c r="AM921" s="555"/>
      <c r="AN921" s="553"/>
      <c r="AO921" s="553"/>
      <c r="AP921" s="553"/>
      <c r="AQ921" s="553"/>
      <c r="AR921" s="553"/>
      <c r="AS921" s="553"/>
      <c r="AT921" s="553"/>
      <c r="AU921" s="553"/>
      <c r="AV921" s="553"/>
      <c r="AW921" s="553"/>
      <c r="AX921" s="553"/>
      <c r="AY921" s="553"/>
      <c r="AZ921" s="553"/>
      <c r="BA921" s="553"/>
      <c r="BB921" s="553"/>
      <c r="BC921" s="553"/>
      <c r="BD921" s="553"/>
      <c r="BE921" s="553"/>
      <c r="BF921" s="553"/>
      <c r="BG921" s="553"/>
      <c r="BH921" s="553"/>
      <c r="BI921" s="553"/>
      <c r="BJ921" s="553"/>
      <c r="BK921" s="553"/>
      <c r="BL921" s="553"/>
      <c r="BM921" s="553"/>
      <c r="BN921" s="553"/>
      <c r="BO921" s="553"/>
      <c r="BP921" s="553"/>
      <c r="BQ921" s="553"/>
      <c r="BR921" s="553"/>
      <c r="BS921" s="553"/>
      <c r="BT921" s="553"/>
      <c r="BU921" s="553"/>
      <c r="BV921" s="553"/>
      <c r="BW921" s="553"/>
      <c r="BX921" s="553"/>
      <c r="BY921" s="553"/>
      <c r="BZ921" s="553"/>
      <c r="CA921" s="553"/>
      <c r="CB921" s="553"/>
      <c r="CC921" s="553"/>
      <c r="CD921" s="553"/>
      <c r="CE921" s="553"/>
      <c r="CF921" s="553"/>
      <c r="CG921" s="553"/>
      <c r="CH921" s="553"/>
      <c r="CI921" s="553"/>
      <c r="CJ921" s="553"/>
      <c r="CK921" s="553"/>
      <c r="CL921" s="553"/>
      <c r="CM921" s="553"/>
      <c r="CN921" s="553"/>
      <c r="CO921" s="553"/>
      <c r="CP921" s="553"/>
      <c r="CQ921" s="553"/>
      <c r="CR921" s="553"/>
      <c r="CS921" s="553"/>
      <c r="CT921" s="553"/>
      <c r="CU921" s="553"/>
      <c r="CV921" s="553"/>
      <c r="CW921" s="553"/>
      <c r="CX921" s="553"/>
      <c r="CY921" s="553"/>
      <c r="CZ921" s="553"/>
      <c r="DA921" s="553"/>
      <c r="DB921" s="553"/>
      <c r="DC921" s="553"/>
      <c r="DD921" s="553"/>
      <c r="DE921" s="553"/>
      <c r="DF921" s="553"/>
      <c r="DG921" s="553"/>
      <c r="DH921" s="553"/>
      <c r="DI921" s="553"/>
      <c r="DJ921" s="553"/>
      <c r="DK921" s="553"/>
      <c r="DL921" s="553"/>
      <c r="DM921" s="553"/>
      <c r="DN921" s="553"/>
      <c r="DO921" s="553"/>
      <c r="DP921" s="553"/>
      <c r="DQ921" s="553"/>
      <c r="DR921" s="553"/>
      <c r="DS921" s="553"/>
      <c r="DT921" s="553"/>
      <c r="DU921" s="553"/>
      <c r="DV921" s="553"/>
      <c r="DW921" s="553"/>
      <c r="DX921" s="553"/>
      <c r="DY921" s="553"/>
      <c r="DZ921" s="553"/>
      <c r="EA921" s="553"/>
      <c r="EB921" s="553"/>
      <c r="EC921" s="553"/>
      <c r="ED921" s="553"/>
      <c r="EE921" s="553"/>
      <c r="EF921" s="553"/>
      <c r="EG921" s="553"/>
      <c r="EH921" s="553"/>
      <c r="EI921" s="553"/>
      <c r="EJ921" s="553"/>
      <c r="EK921" s="553"/>
      <c r="EL921" s="553"/>
      <c r="EM921" s="553"/>
      <c r="EN921" s="553"/>
      <c r="EO921" s="553"/>
      <c r="EP921" s="553"/>
      <c r="EQ921" s="553"/>
      <c r="ER921" s="553"/>
      <c r="ES921" s="553"/>
      <c r="ET921" s="553"/>
      <c r="EU921" s="553"/>
      <c r="EV921" s="553"/>
      <c r="EW921" s="553"/>
      <c r="EX921" s="553"/>
      <c r="EY921" s="553"/>
      <c r="EZ921" s="553"/>
      <c r="FA921" s="553"/>
      <c r="FB921" s="553"/>
      <c r="FC921" s="553"/>
      <c r="FD921" s="553"/>
      <c r="FE921" s="553"/>
    </row>
    <row r="922" spans="1:161" x14ac:dyDescent="0.25">
      <c r="A922" t="s">
        <v>3502</v>
      </c>
      <c r="B922" t="s">
        <v>3409</v>
      </c>
      <c r="C922">
        <v>0</v>
      </c>
      <c r="D922">
        <v>6</v>
      </c>
      <c r="E922">
        <v>5</v>
      </c>
      <c r="F922">
        <v>0</v>
      </c>
      <c r="G922">
        <v>4</v>
      </c>
      <c r="H922">
        <v>0</v>
      </c>
      <c r="I922">
        <v>2</v>
      </c>
      <c r="J922">
        <v>0</v>
      </c>
      <c r="K922">
        <v>6</v>
      </c>
      <c r="L922">
        <v>4</v>
      </c>
      <c r="M922">
        <v>0</v>
      </c>
      <c r="N922">
        <v>3</v>
      </c>
      <c r="O922">
        <v>5</v>
      </c>
      <c r="P922">
        <v>3</v>
      </c>
      <c r="Q922">
        <v>0</v>
      </c>
      <c r="R922">
        <v>2</v>
      </c>
      <c r="S922">
        <v>0</v>
      </c>
      <c r="T922">
        <v>0</v>
      </c>
      <c r="U922">
        <v>3</v>
      </c>
      <c r="V922">
        <v>10</v>
      </c>
    </row>
    <row r="923" spans="1:161" x14ac:dyDescent="0.25">
      <c r="A923" t="s">
        <v>3503</v>
      </c>
      <c r="B923" t="s">
        <v>3411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33" spans="1:208" s="390" customFormat="1" x14ac:dyDescent="0.25">
      <c r="A933" s="262"/>
      <c r="B933" s="262"/>
      <c r="C933" s="262"/>
      <c r="D933" s="262"/>
      <c r="E933" s="262"/>
      <c r="F933" s="262"/>
      <c r="G933" s="262"/>
      <c r="H933" s="262"/>
      <c r="I933" s="262"/>
      <c r="J933" s="262"/>
      <c r="K933" s="262"/>
      <c r="L933" s="262"/>
      <c r="M933" s="262"/>
      <c r="N933" s="262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  <c r="AC933" s="262"/>
      <c r="AD933" s="262"/>
      <c r="AE933" s="262"/>
      <c r="AF933" s="262"/>
      <c r="AG933" s="262"/>
      <c r="AH933" s="262"/>
      <c r="AI933" s="262"/>
      <c r="AJ933" s="262"/>
      <c r="AK933" s="262"/>
      <c r="AL933" s="389"/>
      <c r="AM933" s="6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  <c r="EV933"/>
      <c r="EW933"/>
      <c r="EX933"/>
      <c r="EY933"/>
      <c r="EZ933"/>
      <c r="FA933"/>
      <c r="FB933"/>
      <c r="FC933"/>
      <c r="FD933"/>
      <c r="FE933"/>
      <c r="FF933" s="35"/>
      <c r="FJ933" s="1274"/>
      <c r="FK933" s="1274"/>
      <c r="FL933" s="1274"/>
      <c r="FN933" s="35"/>
      <c r="FO933" s="35"/>
      <c r="FP933" s="35"/>
      <c r="FQ933" s="35"/>
      <c r="FR933" s="35"/>
      <c r="FS933" s="35"/>
      <c r="FV933" s="35"/>
      <c r="FW933" s="35"/>
      <c r="FZ933" s="1279"/>
      <c r="GA933" s="1279"/>
      <c r="GB933" s="35"/>
      <c r="GC933" s="35"/>
      <c r="GD933" s="35"/>
      <c r="GE933" s="35"/>
      <c r="GF933" s="35"/>
      <c r="GG933" s="35"/>
      <c r="GH933" s="35"/>
      <c r="GI933" s="35"/>
      <c r="GJ933" s="35"/>
      <c r="GK933" s="35"/>
      <c r="GL933" s="35"/>
      <c r="GM933" s="35"/>
      <c r="GN933" s="35"/>
      <c r="GO933" s="35"/>
      <c r="GP933" s="35"/>
      <c r="GQ933" s="35"/>
      <c r="GR933" s="35"/>
      <c r="GS933" s="35"/>
      <c r="GT933" s="35"/>
      <c r="GU933" s="35"/>
      <c r="GV933" s="35"/>
      <c r="GW933" s="35"/>
      <c r="GX933" s="35"/>
      <c r="GY933" s="35"/>
      <c r="GZ933" s="35"/>
    </row>
    <row r="934" spans="1:208" x14ac:dyDescent="0.25">
      <c r="A934" s="253" t="s">
        <v>3328</v>
      </c>
      <c r="B934" s="254" t="s">
        <v>2552</v>
      </c>
      <c r="C934" s="255" t="s">
        <v>3773</v>
      </c>
      <c r="D934" s="256" t="s">
        <v>2618</v>
      </c>
      <c r="E934" s="256" t="s">
        <v>3774</v>
      </c>
      <c r="F934" s="256" t="s">
        <v>2618</v>
      </c>
      <c r="G934" s="256" t="s">
        <v>3775</v>
      </c>
      <c r="H934" s="256" t="s">
        <v>2618</v>
      </c>
      <c r="I934" s="256" t="s">
        <v>3782</v>
      </c>
      <c r="J934" s="256" t="s">
        <v>2618</v>
      </c>
      <c r="K934" s="256" t="s">
        <v>3788</v>
      </c>
      <c r="L934" s="256" t="s">
        <v>2618</v>
      </c>
      <c r="M934" s="256" t="s">
        <v>3789</v>
      </c>
      <c r="N934" s="256" t="s">
        <v>2618</v>
      </c>
      <c r="O934" s="256" t="s">
        <v>3790</v>
      </c>
      <c r="P934" s="256" t="s">
        <v>2618</v>
      </c>
      <c r="Q934" s="256" t="s">
        <v>3791</v>
      </c>
      <c r="R934" s="256" t="s">
        <v>2618</v>
      </c>
      <c r="S934" s="256" t="s">
        <v>3792</v>
      </c>
      <c r="T934" s="256" t="s">
        <v>2618</v>
      </c>
      <c r="U934" s="256" t="s">
        <v>3793</v>
      </c>
      <c r="V934" s="257" t="s">
        <v>2618</v>
      </c>
      <c r="X934" s="258"/>
      <c r="Y934" s="188" t="s">
        <v>2550</v>
      </c>
      <c r="Z934" s="259" t="s">
        <v>2619</v>
      </c>
      <c r="AA934" s="260" t="s">
        <v>2620</v>
      </c>
      <c r="AB934" s="260" t="s">
        <v>2621</v>
      </c>
      <c r="AC934" s="260" t="s">
        <v>2622</v>
      </c>
      <c r="AD934" s="260" t="s">
        <v>2623</v>
      </c>
      <c r="AE934" s="260" t="s">
        <v>2624</v>
      </c>
      <c r="AF934" s="260" t="s">
        <v>2625</v>
      </c>
      <c r="AG934" s="260" t="s">
        <v>2619</v>
      </c>
      <c r="AH934" s="260" t="s">
        <v>2620</v>
      </c>
      <c r="AI934" s="261" t="s">
        <v>2621</v>
      </c>
      <c r="FN934" s="390"/>
      <c r="FO934" s="390"/>
      <c r="FP934" s="390"/>
      <c r="FQ934" s="390"/>
      <c r="FR934" s="390"/>
      <c r="FS934" s="390"/>
      <c r="FV934" s="390"/>
      <c r="FW934" s="390"/>
      <c r="FZ934" s="1280"/>
      <c r="GA934" s="1280"/>
      <c r="GB934" s="390"/>
      <c r="GC934" s="390"/>
      <c r="GD934" s="390"/>
      <c r="GE934" s="390"/>
      <c r="GF934" s="390"/>
      <c r="GG934" s="390"/>
      <c r="GH934" s="390"/>
      <c r="GI934" s="390"/>
      <c r="GJ934" s="390"/>
      <c r="GK934" s="390"/>
      <c r="GL934" s="390"/>
      <c r="GM934" s="390"/>
      <c r="GN934" s="390"/>
      <c r="GV934" s="390"/>
      <c r="GW934" s="390"/>
      <c r="GX934" s="390"/>
      <c r="GY934" s="390"/>
      <c r="GZ934" s="390"/>
    </row>
    <row r="935" spans="1:208" x14ac:dyDescent="0.25">
      <c r="A935" s="198" t="s">
        <v>3330</v>
      </c>
      <c r="B935" s="220" t="s">
        <v>763</v>
      </c>
      <c r="C935" s="124" t="s">
        <v>2521</v>
      </c>
      <c r="D935" s="124" t="s">
        <v>2522</v>
      </c>
      <c r="E935" s="124" t="s">
        <v>2521</v>
      </c>
      <c r="F935" s="124" t="s">
        <v>2522</v>
      </c>
      <c r="G935" s="124" t="s">
        <v>2521</v>
      </c>
      <c r="H935" s="124" t="s">
        <v>2522</v>
      </c>
      <c r="I935" s="124" t="s">
        <v>2521</v>
      </c>
      <c r="J935" s="124" t="s">
        <v>2522</v>
      </c>
      <c r="K935" s="124" t="s">
        <v>2521</v>
      </c>
      <c r="L935" s="124" t="s">
        <v>2522</v>
      </c>
      <c r="M935" s="124" t="s">
        <v>2521</v>
      </c>
      <c r="N935" s="124" t="s">
        <v>2522</v>
      </c>
      <c r="O935" s="124" t="s">
        <v>2521</v>
      </c>
      <c r="P935" s="124" t="s">
        <v>2522</v>
      </c>
      <c r="Q935" s="124" t="s">
        <v>2521</v>
      </c>
      <c r="R935" s="124" t="s">
        <v>2522</v>
      </c>
      <c r="S935" s="124" t="s">
        <v>2521</v>
      </c>
      <c r="T935" s="124" t="s">
        <v>2522</v>
      </c>
      <c r="U935" s="124" t="s">
        <v>2521</v>
      </c>
      <c r="V935" s="252" t="s">
        <v>2522</v>
      </c>
      <c r="X935" s="197"/>
      <c r="Y935" s="188" t="s">
        <v>763</v>
      </c>
      <c r="Z935" s="94" t="s">
        <v>3776</v>
      </c>
      <c r="AA935" s="95" t="s">
        <v>3777</v>
      </c>
      <c r="AB935" s="95" t="s">
        <v>3778</v>
      </c>
      <c r="AC935" s="95" t="s">
        <v>3783</v>
      </c>
      <c r="AD935" s="95" t="s">
        <v>3794</v>
      </c>
      <c r="AE935" s="95" t="s">
        <v>3795</v>
      </c>
      <c r="AF935" s="95" t="s">
        <v>3796</v>
      </c>
      <c r="AG935" s="95" t="s">
        <v>3797</v>
      </c>
      <c r="AH935" s="95" t="s">
        <v>3798</v>
      </c>
      <c r="AI935" s="96" t="s">
        <v>3799</v>
      </c>
      <c r="GO935" s="390"/>
      <c r="GP935" s="390"/>
      <c r="GQ935" s="390"/>
      <c r="GR935" s="390"/>
      <c r="GS935" s="390"/>
      <c r="GT935" s="390"/>
      <c r="GU935" s="390"/>
    </row>
    <row r="936" spans="1:208" x14ac:dyDescent="0.25">
      <c r="A936" s="198" t="s">
        <v>3332</v>
      </c>
      <c r="B936" s="221" t="s">
        <v>2553</v>
      </c>
      <c r="C936" s="118">
        <v>43682.375</v>
      </c>
      <c r="D936" s="189">
        <v>43682.875</v>
      </c>
      <c r="E936" s="190">
        <v>43683.375</v>
      </c>
      <c r="F936" s="189">
        <v>43683.875</v>
      </c>
      <c r="G936" s="190">
        <v>43684.375</v>
      </c>
      <c r="H936" s="189">
        <v>43684.875</v>
      </c>
      <c r="I936" s="191">
        <v>43685.375</v>
      </c>
      <c r="J936" s="189">
        <v>43685.875</v>
      </c>
      <c r="K936" s="190">
        <v>43686.375</v>
      </c>
      <c r="L936" s="189">
        <v>43686.875</v>
      </c>
      <c r="M936" s="190">
        <v>43687.375</v>
      </c>
      <c r="N936" s="189">
        <v>43687.875</v>
      </c>
      <c r="O936" s="191">
        <v>43688.375</v>
      </c>
      <c r="P936" s="189">
        <v>43688.875</v>
      </c>
      <c r="Q936" s="190">
        <v>43689.375</v>
      </c>
      <c r="R936" s="189">
        <v>43689.875</v>
      </c>
      <c r="S936" s="190">
        <v>43690.375</v>
      </c>
      <c r="T936" s="189">
        <v>43690.875</v>
      </c>
      <c r="U936" s="190">
        <v>43691.375</v>
      </c>
      <c r="V936" s="192">
        <v>43691.875</v>
      </c>
      <c r="X936" s="198" t="s">
        <v>3327</v>
      </c>
      <c r="Y936" s="215"/>
      <c r="Z936" s="116">
        <v>43682.875</v>
      </c>
      <c r="AA936" s="99">
        <v>43683.875</v>
      </c>
      <c r="AB936" s="99">
        <v>43684.875</v>
      </c>
      <c r="AC936" s="99">
        <v>43685.875</v>
      </c>
      <c r="AD936" s="99">
        <v>43686.875</v>
      </c>
      <c r="AE936" s="99">
        <v>43687.875</v>
      </c>
      <c r="AF936" s="99">
        <v>43688.875</v>
      </c>
      <c r="AG936" s="99">
        <v>43689.875</v>
      </c>
      <c r="AH936" s="99">
        <v>43690.875</v>
      </c>
      <c r="AI936" s="99">
        <v>43691.875</v>
      </c>
    </row>
    <row r="937" spans="1:208" x14ac:dyDescent="0.25">
      <c r="A937" s="198" t="s">
        <v>3334</v>
      </c>
      <c r="B937" s="222" t="s">
        <v>2545</v>
      </c>
      <c r="C937" s="230" t="e">
        <v>#N/A</v>
      </c>
      <c r="D937" s="199">
        <v>18.399999999999999</v>
      </c>
      <c r="E937" s="199" t="e">
        <v>#N/A</v>
      </c>
      <c r="F937" s="199">
        <v>19.8</v>
      </c>
      <c r="G937" s="199" t="e">
        <v>#N/A</v>
      </c>
      <c r="H937" s="199">
        <v>23.6</v>
      </c>
      <c r="I937" s="199" t="e">
        <v>#N/A</v>
      </c>
      <c r="J937" s="199">
        <v>20.100000000000001</v>
      </c>
      <c r="K937" s="199" t="e">
        <v>#N/A</v>
      </c>
      <c r="L937" s="199">
        <v>25.8</v>
      </c>
      <c r="M937" s="199" t="e">
        <v>#N/A</v>
      </c>
      <c r="N937" s="199">
        <v>22.1</v>
      </c>
      <c r="O937" s="199" t="e">
        <v>#N/A</v>
      </c>
      <c r="P937" s="199">
        <v>18.7</v>
      </c>
      <c r="Q937" s="199" t="e">
        <v>#N/A</v>
      </c>
      <c r="R937" s="199">
        <v>24.7</v>
      </c>
      <c r="S937" s="199" t="e">
        <v>#N/A</v>
      </c>
      <c r="T937" s="199">
        <v>26</v>
      </c>
      <c r="U937" s="199" t="e">
        <v>#N/A</v>
      </c>
      <c r="V937" s="104">
        <v>23</v>
      </c>
      <c r="X937" s="198" t="s">
        <v>3329</v>
      </c>
      <c r="Y937" s="100" t="s">
        <v>2545</v>
      </c>
      <c r="Z937" s="120">
        <v>18.399999999999999</v>
      </c>
      <c r="AA937" s="120">
        <v>19.8</v>
      </c>
      <c r="AB937" s="120">
        <v>23.6</v>
      </c>
      <c r="AC937" s="120">
        <v>20.100000000000001</v>
      </c>
      <c r="AD937" s="120">
        <v>25.8</v>
      </c>
      <c r="AE937" s="120">
        <v>22.1</v>
      </c>
      <c r="AF937" s="120">
        <v>18.7</v>
      </c>
      <c r="AG937" s="120">
        <v>24.7</v>
      </c>
      <c r="AH937" s="120">
        <v>26</v>
      </c>
      <c r="AI937" s="120">
        <v>23</v>
      </c>
    </row>
    <row r="938" spans="1:208" x14ac:dyDescent="0.25">
      <c r="A938" s="198" t="s">
        <v>3335</v>
      </c>
      <c r="B938" s="223" t="s">
        <v>2546</v>
      </c>
      <c r="C938" s="103">
        <v>9.9</v>
      </c>
      <c r="D938" s="200" t="e">
        <v>#N/A</v>
      </c>
      <c r="E938" s="200">
        <v>8.9</v>
      </c>
      <c r="F938" s="200" t="e">
        <v>#N/A</v>
      </c>
      <c r="G938" s="200">
        <v>9.6</v>
      </c>
      <c r="H938" s="200" t="e">
        <v>#N/A</v>
      </c>
      <c r="I938" s="200">
        <v>13.7</v>
      </c>
      <c r="J938" s="200" t="e">
        <v>#N/A</v>
      </c>
      <c r="K938" s="200">
        <v>18.2</v>
      </c>
      <c r="L938" s="200" t="e">
        <v>#N/A</v>
      </c>
      <c r="M938" s="200">
        <v>11.1</v>
      </c>
      <c r="N938" s="200" t="e">
        <v>#N/A</v>
      </c>
      <c r="O938" s="200">
        <v>11.6</v>
      </c>
      <c r="P938" s="200" t="e">
        <v>#N/A</v>
      </c>
      <c r="Q938" s="200">
        <v>11.8</v>
      </c>
      <c r="R938" s="200" t="e">
        <v>#N/A</v>
      </c>
      <c r="S938" s="200">
        <v>13.2</v>
      </c>
      <c r="T938" s="200" t="e">
        <v>#N/A</v>
      </c>
      <c r="U938" s="200">
        <v>15.3</v>
      </c>
      <c r="V938" s="216" t="e">
        <v>#N/A</v>
      </c>
      <c r="X938" s="198" t="s">
        <v>3331</v>
      </c>
      <c r="Y938" s="101" t="s">
        <v>2546</v>
      </c>
      <c r="Z938" s="97">
        <v>9.9</v>
      </c>
      <c r="AA938" s="97">
        <v>8.9</v>
      </c>
      <c r="AB938" s="97">
        <v>9.6</v>
      </c>
      <c r="AC938" s="97">
        <v>13.7</v>
      </c>
      <c r="AD938" s="97">
        <v>18.2</v>
      </c>
      <c r="AE938" s="97">
        <v>11.1</v>
      </c>
      <c r="AF938" s="97">
        <v>11.6</v>
      </c>
      <c r="AG938" s="97">
        <v>11.8</v>
      </c>
      <c r="AH938" s="97">
        <v>13.2</v>
      </c>
      <c r="AI938" s="97">
        <v>15.3</v>
      </c>
    </row>
    <row r="939" spans="1:208" x14ac:dyDescent="0.25">
      <c r="A939" s="198" t="s">
        <v>3339</v>
      </c>
      <c r="B939" s="224" t="s">
        <v>2547</v>
      </c>
      <c r="C939" s="108" t="e">
        <v>#N/A</v>
      </c>
      <c r="D939" s="201">
        <v>31.4</v>
      </c>
      <c r="E939" s="201" t="e">
        <v>#N/A</v>
      </c>
      <c r="F939" s="201">
        <v>32.799999999999997</v>
      </c>
      <c r="G939" s="201" t="e">
        <v>#N/A</v>
      </c>
      <c r="H939" s="201">
        <v>38.6</v>
      </c>
      <c r="I939" s="201" t="e">
        <v>#N/A</v>
      </c>
      <c r="J939" s="201">
        <v>27.1</v>
      </c>
      <c r="K939" s="201" t="e">
        <v>#N/A</v>
      </c>
      <c r="L939" s="201">
        <v>36.799999999999997</v>
      </c>
      <c r="M939" s="201" t="e">
        <v>#N/A</v>
      </c>
      <c r="N939" s="201">
        <v>37.1</v>
      </c>
      <c r="O939" s="201" t="e">
        <v>#N/A</v>
      </c>
      <c r="P939" s="201">
        <v>21.2</v>
      </c>
      <c r="Q939" s="201" t="e">
        <v>#N/A</v>
      </c>
      <c r="R939" s="201">
        <v>39.700000000000003</v>
      </c>
      <c r="S939" s="201" t="e">
        <v>#N/A</v>
      </c>
      <c r="T939" s="201">
        <v>41</v>
      </c>
      <c r="U939" s="201" t="e">
        <v>#N/A</v>
      </c>
      <c r="V939" s="217">
        <v>29</v>
      </c>
      <c r="X939" s="198" t="s">
        <v>3333</v>
      </c>
      <c r="Y939" s="102" t="s">
        <v>2547</v>
      </c>
      <c r="Z939" s="120">
        <v>31.4</v>
      </c>
      <c r="AA939" s="120">
        <v>32.799999999999997</v>
      </c>
      <c r="AB939" s="120">
        <v>38.6</v>
      </c>
      <c r="AC939" s="120">
        <v>27.1</v>
      </c>
      <c r="AD939" s="120">
        <v>36.799999999999997</v>
      </c>
      <c r="AE939" s="120">
        <v>37.1</v>
      </c>
      <c r="AF939" s="120">
        <v>21.2</v>
      </c>
      <c r="AG939" s="120">
        <v>39.700000000000003</v>
      </c>
      <c r="AH939" s="120">
        <v>41</v>
      </c>
      <c r="AI939" s="120">
        <v>29</v>
      </c>
      <c r="FF939" s="390"/>
    </row>
    <row r="940" spans="1:208" x14ac:dyDescent="0.25">
      <c r="A940" s="198" t="s">
        <v>3341</v>
      </c>
      <c r="B940" s="212" t="s">
        <v>2548</v>
      </c>
      <c r="C940" s="231">
        <v>13</v>
      </c>
      <c r="D940" s="123">
        <v>13</v>
      </c>
      <c r="E940" s="123">
        <v>13</v>
      </c>
      <c r="F940" s="123">
        <v>11</v>
      </c>
      <c r="G940" s="123">
        <v>9</v>
      </c>
      <c r="H940" s="123">
        <v>8</v>
      </c>
      <c r="I940" s="123">
        <v>14</v>
      </c>
      <c r="J940" s="123">
        <v>13</v>
      </c>
      <c r="K940" s="123">
        <v>19</v>
      </c>
      <c r="L940" s="123">
        <v>13</v>
      </c>
      <c r="M940" s="123">
        <v>12</v>
      </c>
      <c r="N940" s="123">
        <v>9</v>
      </c>
      <c r="O940" s="123">
        <v>6</v>
      </c>
      <c r="P940" s="123">
        <v>11</v>
      </c>
      <c r="Q940" s="123">
        <v>10</v>
      </c>
      <c r="R940" s="123">
        <v>9</v>
      </c>
      <c r="S940" s="123">
        <v>7</v>
      </c>
      <c r="T940" s="123">
        <v>6</v>
      </c>
      <c r="U940" s="123">
        <v>13</v>
      </c>
      <c r="V940" s="218">
        <v>10</v>
      </c>
      <c r="X940" s="198" t="s">
        <v>3342</v>
      </c>
      <c r="Y940" s="119" t="s">
        <v>2548</v>
      </c>
      <c r="Z940" s="196">
        <v>13</v>
      </c>
      <c r="AA940" s="196">
        <v>13</v>
      </c>
      <c r="AB940" s="196">
        <v>9</v>
      </c>
      <c r="AC940" s="196">
        <v>14</v>
      </c>
      <c r="AD940" s="196">
        <v>19</v>
      </c>
      <c r="AE940" s="196">
        <v>12</v>
      </c>
      <c r="AF940" s="196">
        <v>11</v>
      </c>
      <c r="AG940" s="196">
        <v>10</v>
      </c>
      <c r="AH940" s="196">
        <v>7</v>
      </c>
      <c r="AI940" s="196">
        <v>13</v>
      </c>
    </row>
    <row r="941" spans="1:208" x14ac:dyDescent="0.25">
      <c r="A941" s="198" t="s">
        <v>3344</v>
      </c>
      <c r="B941" s="225" t="s">
        <v>2549</v>
      </c>
      <c r="C941" s="232" t="s">
        <v>2618</v>
      </c>
      <c r="D941" s="210" t="s">
        <v>2618</v>
      </c>
      <c r="E941" s="210" t="s">
        <v>2618</v>
      </c>
      <c r="F941" s="210" t="s">
        <v>2618</v>
      </c>
      <c r="G941" s="210" t="s">
        <v>2618</v>
      </c>
      <c r="H941" s="210" t="s">
        <v>2618</v>
      </c>
      <c r="I941" s="210" t="s">
        <v>2618</v>
      </c>
      <c r="J941" s="210" t="s">
        <v>2618</v>
      </c>
      <c r="K941" s="210">
        <v>19</v>
      </c>
      <c r="L941" s="210" t="s">
        <v>2618</v>
      </c>
      <c r="M941" s="210" t="s">
        <v>2618</v>
      </c>
      <c r="N941" s="210" t="s">
        <v>2618</v>
      </c>
      <c r="O941" s="210" t="s">
        <v>2618</v>
      </c>
      <c r="P941" s="210" t="s">
        <v>2618</v>
      </c>
      <c r="Q941" s="210" t="s">
        <v>2618</v>
      </c>
      <c r="R941" s="210" t="s">
        <v>2618</v>
      </c>
      <c r="S941" s="210" t="s">
        <v>2618</v>
      </c>
      <c r="T941" s="210" t="s">
        <v>2618</v>
      </c>
      <c r="U941" s="210" t="s">
        <v>2618</v>
      </c>
      <c r="V941" s="211" t="s">
        <v>2618</v>
      </c>
      <c r="X941" s="198" t="s">
        <v>3336</v>
      </c>
      <c r="Y941" s="98" t="s">
        <v>772</v>
      </c>
      <c r="Z941" s="121">
        <v>0</v>
      </c>
      <c r="AA941" s="121">
        <v>0</v>
      </c>
      <c r="AB941" s="121">
        <v>0</v>
      </c>
      <c r="AC941" s="121">
        <v>0</v>
      </c>
      <c r="AD941" s="121">
        <v>0</v>
      </c>
      <c r="AE941" s="121">
        <v>0</v>
      </c>
      <c r="AF941" s="121">
        <v>0</v>
      </c>
      <c r="AG941" s="121">
        <v>0</v>
      </c>
      <c r="AH941" s="121">
        <v>0</v>
      </c>
      <c r="AI941" s="121">
        <v>0</v>
      </c>
    </row>
    <row r="942" spans="1:208" ht="15" x14ac:dyDescent="0.25">
      <c r="A942" s="198" t="s">
        <v>3346</v>
      </c>
      <c r="B942" s="226" t="s">
        <v>769</v>
      </c>
      <c r="C942" s="233" t="s">
        <v>2618</v>
      </c>
      <c r="D942" s="202" t="s">
        <v>2631</v>
      </c>
      <c r="E942" s="202" t="s">
        <v>2631</v>
      </c>
      <c r="F942" s="202" t="s">
        <v>2618</v>
      </c>
      <c r="G942" s="202" t="s">
        <v>2618</v>
      </c>
      <c r="H942" s="202" t="s">
        <v>2618</v>
      </c>
      <c r="I942" s="202" t="s">
        <v>2618</v>
      </c>
      <c r="J942" s="202" t="s">
        <v>2631</v>
      </c>
      <c r="K942" s="202" t="s">
        <v>2631</v>
      </c>
      <c r="L942" s="202" t="s">
        <v>2618</v>
      </c>
      <c r="M942" s="202" t="s">
        <v>2618</v>
      </c>
      <c r="N942" s="202" t="s">
        <v>2618</v>
      </c>
      <c r="O942" s="202" t="s">
        <v>2618</v>
      </c>
      <c r="P942" s="202" t="s">
        <v>2631</v>
      </c>
      <c r="Q942" s="202" t="s">
        <v>2618</v>
      </c>
      <c r="R942" s="202" t="s">
        <v>2618</v>
      </c>
      <c r="S942" s="202" t="s">
        <v>2618</v>
      </c>
      <c r="T942" s="202" t="s">
        <v>2618</v>
      </c>
      <c r="U942" s="202" t="s">
        <v>2631</v>
      </c>
      <c r="V942" s="203" t="s">
        <v>2632</v>
      </c>
      <c r="X942" s="198" t="s">
        <v>3340</v>
      </c>
      <c r="Y942" s="107" t="s">
        <v>769</v>
      </c>
      <c r="Z942" s="195" t="s">
        <v>2631</v>
      </c>
      <c r="AA942" s="195" t="s">
        <v>2631</v>
      </c>
      <c r="AB942" s="195" t="s">
        <v>2618</v>
      </c>
      <c r="AC942" s="195" t="s">
        <v>2631</v>
      </c>
      <c r="AD942" s="195" t="s">
        <v>2631</v>
      </c>
      <c r="AE942" s="195" t="s">
        <v>2618</v>
      </c>
      <c r="AF942" s="195" t="s">
        <v>2631</v>
      </c>
      <c r="AG942" s="195" t="s">
        <v>2618</v>
      </c>
      <c r="AH942" s="195" t="s">
        <v>2618</v>
      </c>
      <c r="AI942" s="195" t="s">
        <v>2632</v>
      </c>
    </row>
    <row r="943" spans="1:208" x14ac:dyDescent="0.25">
      <c r="A943" s="198" t="s">
        <v>3347</v>
      </c>
      <c r="B943" s="226" t="s">
        <v>2551</v>
      </c>
      <c r="C943" s="234">
        <v>0</v>
      </c>
      <c r="D943" s="204">
        <v>2</v>
      </c>
      <c r="E943" s="204">
        <v>1</v>
      </c>
      <c r="F943" s="204">
        <v>0</v>
      </c>
      <c r="G943" s="204">
        <v>0</v>
      </c>
      <c r="H943" s="204">
        <v>0</v>
      </c>
      <c r="I943" s="204">
        <v>0</v>
      </c>
      <c r="J943" s="204">
        <v>2</v>
      </c>
      <c r="K943" s="204">
        <v>2</v>
      </c>
      <c r="L943" s="204">
        <v>0</v>
      </c>
      <c r="M943" s="204">
        <v>0</v>
      </c>
      <c r="N943" s="204">
        <v>0</v>
      </c>
      <c r="O943" s="204">
        <v>0</v>
      </c>
      <c r="P943" s="204">
        <v>1</v>
      </c>
      <c r="Q943" s="204">
        <v>0</v>
      </c>
      <c r="R943" s="204">
        <v>0</v>
      </c>
      <c r="S943" s="204">
        <v>0</v>
      </c>
      <c r="T943" s="204">
        <v>0</v>
      </c>
      <c r="U943" s="204">
        <v>1</v>
      </c>
      <c r="V943" s="205">
        <v>3</v>
      </c>
      <c r="X943" s="198" t="s">
        <v>3343</v>
      </c>
      <c r="Y943" s="91" t="s">
        <v>2551</v>
      </c>
      <c r="Z943" s="109">
        <v>2</v>
      </c>
      <c r="AA943" s="109">
        <v>1</v>
      </c>
      <c r="AB943" s="109">
        <v>0</v>
      </c>
      <c r="AC943" s="109">
        <v>2</v>
      </c>
      <c r="AD943" s="109">
        <v>2</v>
      </c>
      <c r="AE943" s="109">
        <v>0</v>
      </c>
      <c r="AF943" s="109">
        <v>1</v>
      </c>
      <c r="AG943" s="109">
        <v>0</v>
      </c>
      <c r="AH943" s="109">
        <v>0</v>
      </c>
      <c r="AI943" s="109">
        <v>5</v>
      </c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</row>
    <row r="944" spans="1:208" x14ac:dyDescent="0.25">
      <c r="A944" s="198" t="s">
        <v>3348</v>
      </c>
      <c r="B944" s="227" t="s">
        <v>884</v>
      </c>
      <c r="C944" s="235">
        <v>999.65</v>
      </c>
      <c r="D944" s="206">
        <v>1002.8</v>
      </c>
      <c r="E944" s="206">
        <v>1006.2</v>
      </c>
      <c r="F944" s="206">
        <v>1009.8</v>
      </c>
      <c r="G944" s="206">
        <v>1013.85</v>
      </c>
      <c r="H944" s="206">
        <v>1015</v>
      </c>
      <c r="I944" s="206">
        <v>1012.6500000000001</v>
      </c>
      <c r="J944" s="206">
        <v>1009.2</v>
      </c>
      <c r="K944" s="206">
        <v>1005.25</v>
      </c>
      <c r="L944" s="206">
        <v>1006.5</v>
      </c>
      <c r="M944" s="206">
        <v>1010.0999999999999</v>
      </c>
      <c r="N944" s="206">
        <v>1014.8499999999999</v>
      </c>
      <c r="O944" s="206">
        <v>1015.8499999999999</v>
      </c>
      <c r="P944" s="206">
        <v>1012.5</v>
      </c>
      <c r="Q944" s="206">
        <v>1012.35</v>
      </c>
      <c r="R944" s="206">
        <v>1012.65</v>
      </c>
      <c r="S944" s="206">
        <v>1015.0999999999999</v>
      </c>
      <c r="T944" s="206">
        <v>1014.8499999999999</v>
      </c>
      <c r="U944" s="206">
        <v>1009.8</v>
      </c>
      <c r="V944" s="207">
        <v>1006.95</v>
      </c>
      <c r="X944" s="198" t="s">
        <v>3345</v>
      </c>
      <c r="Y944" s="238" t="s">
        <v>705</v>
      </c>
      <c r="Z944" s="127">
        <v>0</v>
      </c>
      <c r="AA944" s="127">
        <v>0</v>
      </c>
      <c r="AB944" s="127">
        <v>0</v>
      </c>
      <c r="AC944" s="127">
        <v>2</v>
      </c>
      <c r="AD944" s="127">
        <v>0</v>
      </c>
      <c r="AE944" s="127">
        <v>0</v>
      </c>
      <c r="AF944" s="127">
        <v>0</v>
      </c>
      <c r="AG944" s="127">
        <v>0</v>
      </c>
      <c r="AH944" s="127">
        <v>0</v>
      </c>
      <c r="AI944" s="127">
        <v>2</v>
      </c>
    </row>
    <row r="945" spans="1:161" x14ac:dyDescent="0.25">
      <c r="A945" s="198" t="s">
        <v>3349</v>
      </c>
      <c r="B945" s="228" t="s">
        <v>770</v>
      </c>
      <c r="C945" s="236" t="s">
        <v>1191</v>
      </c>
      <c r="D945" s="208" t="s">
        <v>13</v>
      </c>
      <c r="E945" s="208" t="s">
        <v>13</v>
      </c>
      <c r="F945" s="208" t="s">
        <v>13</v>
      </c>
      <c r="G945" s="208" t="s">
        <v>2757</v>
      </c>
      <c r="H945" s="208" t="s">
        <v>2759</v>
      </c>
      <c r="I945" s="208" t="s">
        <v>1192</v>
      </c>
      <c r="J945" s="208" t="s">
        <v>2610</v>
      </c>
      <c r="K945" s="208" t="s">
        <v>1193</v>
      </c>
      <c r="L945" s="208" t="s">
        <v>1193</v>
      </c>
      <c r="M945" s="208" t="s">
        <v>213</v>
      </c>
      <c r="N945" s="208" t="s">
        <v>2647</v>
      </c>
      <c r="O945" s="208" t="s">
        <v>2964</v>
      </c>
      <c r="P945" s="208" t="s">
        <v>2940</v>
      </c>
      <c r="Q945" s="208" t="s">
        <v>2757</v>
      </c>
      <c r="R945" s="208" t="s">
        <v>58</v>
      </c>
      <c r="S945" s="208" t="s">
        <v>2767</v>
      </c>
      <c r="T945" s="208" t="s">
        <v>2770</v>
      </c>
      <c r="U945" s="208" t="s">
        <v>996</v>
      </c>
      <c r="V945" s="209" t="s">
        <v>13</v>
      </c>
      <c r="X945" s="369" t="s">
        <v>1023</v>
      </c>
      <c r="Y945" s="370" t="s">
        <v>772</v>
      </c>
      <c r="Z945" s="371">
        <v>0</v>
      </c>
      <c r="AA945" s="372">
        <v>0</v>
      </c>
      <c r="AB945" s="372">
        <v>0</v>
      </c>
      <c r="AC945" s="372">
        <v>0</v>
      </c>
      <c r="AD945" s="372">
        <v>0</v>
      </c>
      <c r="AE945" s="372">
        <v>0</v>
      </c>
      <c r="AF945" s="372">
        <v>0</v>
      </c>
      <c r="AG945" s="372">
        <v>0</v>
      </c>
      <c r="AH945" s="372">
        <v>0</v>
      </c>
      <c r="AI945" s="373">
        <v>0</v>
      </c>
    </row>
    <row r="946" spans="1:161" x14ac:dyDescent="0.25">
      <c r="A946" s="198" t="s">
        <v>3350</v>
      </c>
      <c r="B946" s="229" t="s">
        <v>705</v>
      </c>
      <c r="C946" s="237">
        <v>0</v>
      </c>
      <c r="D946" s="213">
        <v>0</v>
      </c>
      <c r="E946" s="213">
        <v>0</v>
      </c>
      <c r="F946" s="213">
        <v>0</v>
      </c>
      <c r="G946" s="213">
        <v>0</v>
      </c>
      <c r="H946" s="213">
        <v>0</v>
      </c>
      <c r="I946" s="213">
        <v>0</v>
      </c>
      <c r="J946" s="213">
        <v>1</v>
      </c>
      <c r="K946" s="213">
        <v>0</v>
      </c>
      <c r="L946" s="213">
        <v>0</v>
      </c>
      <c r="M946" s="213">
        <v>0</v>
      </c>
      <c r="N946" s="213">
        <v>0</v>
      </c>
      <c r="O946" s="213">
        <v>0</v>
      </c>
      <c r="P946" s="213">
        <v>0</v>
      </c>
      <c r="Q946" s="213">
        <v>0</v>
      </c>
      <c r="R946" s="213">
        <v>0</v>
      </c>
      <c r="S946" s="213">
        <v>0</v>
      </c>
      <c r="T946" s="213">
        <v>0</v>
      </c>
      <c r="U946" s="213">
        <v>0</v>
      </c>
      <c r="V946" s="214">
        <v>1</v>
      </c>
      <c r="X946" s="369" t="s">
        <v>2250</v>
      </c>
      <c r="Y946" s="374" t="s">
        <v>1173</v>
      </c>
      <c r="Z946" s="375">
        <v>0</v>
      </c>
      <c r="AA946" s="376">
        <v>0</v>
      </c>
      <c r="AB946" s="376">
        <v>0</v>
      </c>
      <c r="AC946" s="376">
        <v>0</v>
      </c>
      <c r="AD946" s="376">
        <v>0</v>
      </c>
      <c r="AE946" s="376">
        <v>0</v>
      </c>
      <c r="AF946" s="376">
        <v>0</v>
      </c>
      <c r="AG946" s="376">
        <v>0</v>
      </c>
      <c r="AH946" s="376">
        <v>0</v>
      </c>
      <c r="AI946" s="377">
        <v>0</v>
      </c>
    </row>
    <row r="947" spans="1:161" x14ac:dyDescent="0.25">
      <c r="A947" s="198" t="s">
        <v>1023</v>
      </c>
      <c r="B947" s="229" t="s">
        <v>772</v>
      </c>
      <c r="C947" s="237">
        <v>0</v>
      </c>
      <c r="D947" s="213">
        <v>0</v>
      </c>
      <c r="E947" s="213">
        <v>0</v>
      </c>
      <c r="F947" s="213">
        <v>0</v>
      </c>
      <c r="G947" s="213">
        <v>0</v>
      </c>
      <c r="H947" s="213">
        <v>0</v>
      </c>
      <c r="I947" s="213">
        <v>0</v>
      </c>
      <c r="J947" s="213">
        <v>0</v>
      </c>
      <c r="K947" s="213">
        <v>0</v>
      </c>
      <c r="L947" s="213">
        <v>0</v>
      </c>
      <c r="M947" s="213">
        <v>0</v>
      </c>
      <c r="N947" s="213">
        <v>0</v>
      </c>
      <c r="O947" s="213">
        <v>0</v>
      </c>
      <c r="P947" s="213">
        <v>0</v>
      </c>
      <c r="Q947" s="213">
        <v>0</v>
      </c>
      <c r="R947" s="213">
        <v>0</v>
      </c>
      <c r="S947" s="213">
        <v>0</v>
      </c>
      <c r="T947" s="213">
        <v>0</v>
      </c>
      <c r="U947" s="213">
        <v>0</v>
      </c>
      <c r="V947" s="214">
        <v>0</v>
      </c>
      <c r="X947" s="369" t="s">
        <v>2251</v>
      </c>
      <c r="Y947" s="374" t="s">
        <v>1175</v>
      </c>
      <c r="Z947" s="375">
        <v>0</v>
      </c>
      <c r="AA947" s="376">
        <v>0</v>
      </c>
      <c r="AB947" s="376">
        <v>0</v>
      </c>
      <c r="AC947" s="376">
        <v>0</v>
      </c>
      <c r="AD947" s="376">
        <v>0</v>
      </c>
      <c r="AE947" s="376">
        <v>0</v>
      </c>
      <c r="AF947" s="376">
        <v>0</v>
      </c>
      <c r="AG947" s="376">
        <v>0</v>
      </c>
      <c r="AH947" s="376">
        <v>0</v>
      </c>
      <c r="AI947" s="377">
        <v>0</v>
      </c>
    </row>
    <row r="948" spans="1:161" x14ac:dyDescent="0.25">
      <c r="A948" s="198" t="s">
        <v>2250</v>
      </c>
      <c r="B948" s="229" t="s">
        <v>1173</v>
      </c>
      <c r="C948" s="237">
        <v>0</v>
      </c>
      <c r="D948" s="213">
        <v>0</v>
      </c>
      <c r="E948" s="213">
        <v>0</v>
      </c>
      <c r="F948" s="213">
        <v>0</v>
      </c>
      <c r="G948" s="213">
        <v>0</v>
      </c>
      <c r="H948" s="213">
        <v>0</v>
      </c>
      <c r="I948" s="213">
        <v>0</v>
      </c>
      <c r="J948" s="213">
        <v>0</v>
      </c>
      <c r="K948" s="213">
        <v>0</v>
      </c>
      <c r="L948" s="213">
        <v>0</v>
      </c>
      <c r="M948" s="213">
        <v>0</v>
      </c>
      <c r="N948" s="213">
        <v>0</v>
      </c>
      <c r="O948" s="213">
        <v>0</v>
      </c>
      <c r="P948" s="213">
        <v>0</v>
      </c>
      <c r="Q948" s="213">
        <v>0</v>
      </c>
      <c r="R948" s="213">
        <v>0</v>
      </c>
      <c r="S948" s="213">
        <v>0</v>
      </c>
      <c r="T948" s="213">
        <v>0</v>
      </c>
      <c r="U948" s="213">
        <v>0</v>
      </c>
      <c r="V948" s="214">
        <v>0</v>
      </c>
      <c r="X948" s="369" t="s">
        <v>2252</v>
      </c>
      <c r="Y948" s="379" t="s">
        <v>1177</v>
      </c>
      <c r="Z948" s="380">
        <v>0</v>
      </c>
      <c r="AA948" s="381">
        <v>0</v>
      </c>
      <c r="AB948" s="381">
        <v>0</v>
      </c>
      <c r="AC948" s="381">
        <v>0</v>
      </c>
      <c r="AD948" s="381">
        <v>0</v>
      </c>
      <c r="AE948" s="381">
        <v>0</v>
      </c>
      <c r="AF948" s="381">
        <v>0</v>
      </c>
      <c r="AG948" s="381">
        <v>0</v>
      </c>
      <c r="AH948" s="381">
        <v>0</v>
      </c>
      <c r="AI948" s="382">
        <v>0</v>
      </c>
    </row>
    <row r="949" spans="1:161" x14ac:dyDescent="0.25">
      <c r="A949" s="198" t="s">
        <v>2251</v>
      </c>
      <c r="B949" s="378" t="s">
        <v>1175</v>
      </c>
      <c r="C949" s="235">
        <v>0</v>
      </c>
      <c r="D949" s="206">
        <v>0</v>
      </c>
      <c r="E949" s="206">
        <v>0</v>
      </c>
      <c r="F949" s="206">
        <v>0</v>
      </c>
      <c r="G949" s="206">
        <v>0</v>
      </c>
      <c r="H949" s="206">
        <v>0</v>
      </c>
      <c r="I949" s="206">
        <v>0</v>
      </c>
      <c r="J949" s="206">
        <v>0</v>
      </c>
      <c r="K949" s="206">
        <v>0</v>
      </c>
      <c r="L949" s="206">
        <v>0</v>
      </c>
      <c r="M949" s="206">
        <v>0</v>
      </c>
      <c r="N949" s="206">
        <v>0</v>
      </c>
      <c r="O949" s="206">
        <v>0</v>
      </c>
      <c r="P949" s="206">
        <v>0</v>
      </c>
      <c r="Q949" s="206">
        <v>0</v>
      </c>
      <c r="R949" s="206">
        <v>0</v>
      </c>
      <c r="S949" s="206">
        <v>0</v>
      </c>
      <c r="T949" s="206">
        <v>0</v>
      </c>
      <c r="U949" s="206">
        <v>0</v>
      </c>
      <c r="V949" s="207">
        <v>0</v>
      </c>
    </row>
    <row r="950" spans="1:161" x14ac:dyDescent="0.25">
      <c r="A950" s="198" t="s">
        <v>2252</v>
      </c>
      <c r="B950" s="383" t="s">
        <v>1177</v>
      </c>
      <c r="C950" s="237">
        <v>0</v>
      </c>
      <c r="D950" s="213">
        <v>0</v>
      </c>
      <c r="E950" s="213">
        <v>0</v>
      </c>
      <c r="F950" s="213">
        <v>0</v>
      </c>
      <c r="G950" s="213">
        <v>0</v>
      </c>
      <c r="H950" s="213">
        <v>0</v>
      </c>
      <c r="I950" s="213">
        <v>0</v>
      </c>
      <c r="J950" s="213">
        <v>0</v>
      </c>
      <c r="K950" s="213">
        <v>0</v>
      </c>
      <c r="L950" s="213">
        <v>0</v>
      </c>
      <c r="M950" s="213">
        <v>0</v>
      </c>
      <c r="N950" s="213">
        <v>0</v>
      </c>
      <c r="O950" s="213">
        <v>0</v>
      </c>
      <c r="P950" s="213">
        <v>0</v>
      </c>
      <c r="Q950" s="213">
        <v>0</v>
      </c>
      <c r="R950" s="213">
        <v>0</v>
      </c>
      <c r="S950" s="213">
        <v>0</v>
      </c>
      <c r="T950" s="213">
        <v>0</v>
      </c>
      <c r="U950" s="213">
        <v>0</v>
      </c>
      <c r="V950" s="214">
        <v>0</v>
      </c>
      <c r="AM950" s="554"/>
      <c r="AN950" s="552"/>
      <c r="AO950" s="552"/>
      <c r="AP950" s="552"/>
      <c r="AQ950" s="552"/>
      <c r="AR950" s="552"/>
      <c r="AS950" s="552"/>
      <c r="AT950" s="552"/>
      <c r="AU950" s="552"/>
      <c r="AV950" s="552"/>
      <c r="AW950" s="552"/>
      <c r="AX950" s="552"/>
      <c r="AY950" s="552"/>
      <c r="AZ950" s="552"/>
      <c r="BA950" s="552"/>
      <c r="BB950" s="552"/>
      <c r="BC950" s="552"/>
      <c r="BD950" s="552"/>
      <c r="BE950" s="552"/>
      <c r="BF950" s="552"/>
      <c r="BG950" s="552"/>
      <c r="BH950" s="552"/>
      <c r="BI950" s="552"/>
      <c r="BJ950" s="552"/>
      <c r="BK950" s="552"/>
      <c r="BL950" s="552"/>
      <c r="BM950" s="552"/>
      <c r="BN950" s="552"/>
      <c r="BO950" s="552"/>
      <c r="BP950" s="552"/>
      <c r="BQ950" s="552"/>
      <c r="BR950" s="552"/>
      <c r="BS950" s="552"/>
      <c r="BT950" s="552"/>
      <c r="BU950" s="552"/>
      <c r="BV950" s="552"/>
      <c r="BW950" s="552"/>
      <c r="BX950" s="552"/>
      <c r="BY950" s="552"/>
      <c r="BZ950" s="552"/>
      <c r="CA950" s="552"/>
      <c r="CB950" s="552"/>
      <c r="CC950" s="552"/>
      <c r="CD950" s="552"/>
      <c r="CE950" s="552"/>
      <c r="CF950" s="552"/>
      <c r="CG950" s="552"/>
      <c r="CH950" s="552"/>
      <c r="CI950" s="552"/>
      <c r="CJ950" s="552"/>
      <c r="CK950" s="552"/>
      <c r="CL950" s="552"/>
      <c r="CM950" s="552"/>
      <c r="CN950" s="552"/>
      <c r="CO950" s="552"/>
      <c r="CP950" s="552"/>
      <c r="CQ950" s="552"/>
      <c r="CR950" s="552"/>
      <c r="CS950" s="552"/>
      <c r="CT950" s="552"/>
      <c r="CU950" s="552"/>
      <c r="CV950" s="552"/>
      <c r="CW950" s="552"/>
      <c r="CX950" s="552"/>
      <c r="CY950" s="552"/>
      <c r="CZ950" s="552"/>
      <c r="DA950" s="552"/>
      <c r="DB950" s="552"/>
      <c r="DC950" s="552"/>
      <c r="DD950" s="552"/>
      <c r="DE950" s="552"/>
      <c r="DF950" s="552"/>
      <c r="DG950" s="552"/>
      <c r="DH950" s="552"/>
      <c r="DI950" s="552"/>
      <c r="DJ950" s="552"/>
      <c r="DK950" s="552"/>
      <c r="DL950" s="552"/>
      <c r="DM950" s="552"/>
      <c r="DN950" s="552"/>
      <c r="DO950" s="552"/>
      <c r="DP950" s="552"/>
      <c r="DQ950" s="552"/>
      <c r="DR950" s="552"/>
      <c r="DS950" s="552"/>
      <c r="DT950" s="552"/>
      <c r="DU950" s="552"/>
      <c r="DV950" s="552"/>
      <c r="DW950" s="552"/>
      <c r="DX950" s="552"/>
      <c r="DY950" s="552"/>
      <c r="DZ950" s="552"/>
      <c r="EA950" s="552"/>
      <c r="EB950" s="552"/>
      <c r="EC950" s="552"/>
      <c r="ED950" s="552"/>
      <c r="EE950" s="552"/>
      <c r="EF950" s="552"/>
      <c r="EG950" s="552"/>
      <c r="EH950" s="552"/>
      <c r="EI950" s="552"/>
      <c r="EJ950" s="552"/>
      <c r="EK950" s="552"/>
      <c r="EL950" s="552"/>
      <c r="EM950" s="552"/>
      <c r="EN950" s="552"/>
      <c r="EO950" s="552"/>
      <c r="EP950" s="552"/>
      <c r="EQ950" s="552"/>
      <c r="ER950" s="552"/>
      <c r="ES950" s="552"/>
      <c r="ET950" s="552"/>
      <c r="EU950" s="552"/>
      <c r="EV950" s="552"/>
      <c r="EW950" s="552"/>
      <c r="EX950" s="552"/>
      <c r="EY950" s="552"/>
      <c r="EZ950" s="552"/>
      <c r="FA950" s="552"/>
      <c r="FB950" s="552"/>
      <c r="FC950" s="552"/>
      <c r="FD950" s="552"/>
      <c r="FE950" s="552"/>
    </row>
    <row r="951" spans="1:161" x14ac:dyDescent="0.25">
      <c r="A951" t="s">
        <v>3504</v>
      </c>
      <c r="B951" t="s">
        <v>3407</v>
      </c>
      <c r="C951">
        <v>7</v>
      </c>
      <c r="D951">
        <v>7</v>
      </c>
      <c r="E951">
        <v>5</v>
      </c>
      <c r="F951">
        <v>10</v>
      </c>
      <c r="G951">
        <v>3</v>
      </c>
      <c r="H951">
        <v>0</v>
      </c>
      <c r="I951">
        <v>4</v>
      </c>
      <c r="J951">
        <v>7</v>
      </c>
      <c r="K951">
        <v>9</v>
      </c>
      <c r="L951">
        <v>5</v>
      </c>
      <c r="M951">
        <v>5</v>
      </c>
      <c r="N951">
        <v>0</v>
      </c>
      <c r="O951">
        <v>0</v>
      </c>
      <c r="P951">
        <v>10</v>
      </c>
      <c r="Q951">
        <v>3</v>
      </c>
      <c r="R951">
        <v>0</v>
      </c>
      <c r="S951">
        <v>0</v>
      </c>
      <c r="T951">
        <v>0</v>
      </c>
      <c r="U951">
        <v>2</v>
      </c>
      <c r="V951">
        <v>9</v>
      </c>
      <c r="AM951" s="555"/>
      <c r="AN951" s="553"/>
      <c r="AO951" s="553"/>
      <c r="AP951" s="553"/>
      <c r="AQ951" s="553"/>
      <c r="AR951" s="553"/>
      <c r="AS951" s="553"/>
      <c r="AT951" s="553"/>
      <c r="AU951" s="553"/>
      <c r="AV951" s="553"/>
      <c r="AW951" s="553"/>
      <c r="AX951" s="553"/>
      <c r="AY951" s="553"/>
      <c r="AZ951" s="553"/>
      <c r="BA951" s="553"/>
      <c r="BB951" s="553"/>
      <c r="BC951" s="553"/>
      <c r="BD951" s="553"/>
      <c r="BE951" s="553"/>
      <c r="BF951" s="553"/>
      <c r="BG951" s="553"/>
      <c r="BH951" s="553"/>
      <c r="BI951" s="553"/>
      <c r="BJ951" s="553"/>
      <c r="BK951" s="553"/>
      <c r="BL951" s="553"/>
      <c r="BM951" s="553"/>
      <c r="BN951" s="553"/>
      <c r="BO951" s="553"/>
      <c r="BP951" s="553"/>
      <c r="BQ951" s="553"/>
      <c r="BR951" s="553"/>
      <c r="BS951" s="553"/>
      <c r="BT951" s="553"/>
      <c r="BU951" s="553"/>
      <c r="BV951" s="553"/>
      <c r="BW951" s="553"/>
      <c r="BX951" s="553"/>
      <c r="BY951" s="553"/>
      <c r="BZ951" s="553"/>
      <c r="CA951" s="553"/>
      <c r="CB951" s="553"/>
      <c r="CC951" s="553"/>
      <c r="CD951" s="553"/>
      <c r="CE951" s="553"/>
      <c r="CF951" s="553"/>
      <c r="CG951" s="553"/>
      <c r="CH951" s="553"/>
      <c r="CI951" s="553"/>
      <c r="CJ951" s="553"/>
      <c r="CK951" s="553"/>
      <c r="CL951" s="553"/>
      <c r="CM951" s="553"/>
      <c r="CN951" s="553"/>
      <c r="CO951" s="553"/>
      <c r="CP951" s="553"/>
      <c r="CQ951" s="553"/>
      <c r="CR951" s="553"/>
      <c r="CS951" s="553"/>
      <c r="CT951" s="553"/>
      <c r="CU951" s="553"/>
      <c r="CV951" s="553"/>
      <c r="CW951" s="553"/>
      <c r="CX951" s="553"/>
      <c r="CY951" s="553"/>
      <c r="CZ951" s="553"/>
      <c r="DA951" s="553"/>
      <c r="DB951" s="553"/>
      <c r="DC951" s="553"/>
      <c r="DD951" s="553"/>
      <c r="DE951" s="553"/>
      <c r="DF951" s="553"/>
      <c r="DG951" s="553"/>
      <c r="DH951" s="553"/>
      <c r="DI951" s="553"/>
      <c r="DJ951" s="553"/>
      <c r="DK951" s="553"/>
      <c r="DL951" s="553"/>
      <c r="DM951" s="553"/>
      <c r="DN951" s="553"/>
      <c r="DO951" s="553"/>
      <c r="DP951" s="553"/>
      <c r="DQ951" s="553"/>
      <c r="DR951" s="553"/>
      <c r="DS951" s="553"/>
      <c r="DT951" s="553"/>
      <c r="DU951" s="553"/>
      <c r="DV951" s="553"/>
      <c r="DW951" s="553"/>
      <c r="DX951" s="553"/>
      <c r="DY951" s="553"/>
      <c r="DZ951" s="553"/>
      <c r="EA951" s="553"/>
      <c r="EB951" s="553"/>
      <c r="EC951" s="553"/>
      <c r="ED951" s="553"/>
      <c r="EE951" s="553"/>
      <c r="EF951" s="553"/>
      <c r="EG951" s="553"/>
      <c r="EH951" s="553"/>
      <c r="EI951" s="553"/>
      <c r="EJ951" s="553"/>
      <c r="EK951" s="553"/>
      <c r="EL951" s="553"/>
      <c r="EM951" s="553"/>
      <c r="EN951" s="553"/>
      <c r="EO951" s="553"/>
      <c r="EP951" s="553"/>
      <c r="EQ951" s="553"/>
      <c r="ER951" s="553"/>
      <c r="ES951" s="553"/>
      <c r="ET951" s="553"/>
      <c r="EU951" s="553"/>
      <c r="EV951" s="553"/>
      <c r="EW951" s="553"/>
      <c r="EX951" s="553"/>
      <c r="EY951" s="553"/>
      <c r="EZ951" s="553"/>
      <c r="FA951" s="553"/>
      <c r="FB951" s="553"/>
      <c r="FC951" s="553"/>
      <c r="FD951" s="553"/>
      <c r="FE951" s="553"/>
    </row>
    <row r="952" spans="1:161" x14ac:dyDescent="0.25">
      <c r="A952" t="s">
        <v>3505</v>
      </c>
      <c r="B952" t="s">
        <v>3409</v>
      </c>
      <c r="C952">
        <v>7</v>
      </c>
      <c r="D952">
        <v>5</v>
      </c>
      <c r="E952">
        <v>10</v>
      </c>
      <c r="F952">
        <v>4</v>
      </c>
      <c r="G952">
        <v>0</v>
      </c>
      <c r="H952">
        <v>0</v>
      </c>
      <c r="I952">
        <v>6</v>
      </c>
      <c r="J952">
        <v>9</v>
      </c>
      <c r="K952">
        <v>8</v>
      </c>
      <c r="L952">
        <v>5</v>
      </c>
      <c r="M952">
        <v>5</v>
      </c>
      <c r="N952">
        <v>0</v>
      </c>
      <c r="O952">
        <v>6</v>
      </c>
      <c r="P952">
        <v>10</v>
      </c>
      <c r="Q952">
        <v>0</v>
      </c>
      <c r="R952">
        <v>0</v>
      </c>
      <c r="S952">
        <v>0</v>
      </c>
      <c r="T952">
        <v>2</v>
      </c>
      <c r="U952">
        <v>8</v>
      </c>
      <c r="V952">
        <v>9</v>
      </c>
    </row>
    <row r="953" spans="1:161" x14ac:dyDescent="0.25">
      <c r="A953" t="s">
        <v>3506</v>
      </c>
      <c r="B953" t="s">
        <v>3411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63" spans="1:208" s="390" customFormat="1" x14ac:dyDescent="0.25">
      <c r="A963" s="262"/>
      <c r="B963" s="262"/>
      <c r="C963" s="262"/>
      <c r="D963" s="262"/>
      <c r="E963" s="262"/>
      <c r="F963" s="262"/>
      <c r="G963" s="262"/>
      <c r="H963" s="262"/>
      <c r="I963" s="262"/>
      <c r="J963" s="262"/>
      <c r="K963" s="262"/>
      <c r="L963" s="262"/>
      <c r="M963" s="262"/>
      <c r="N963" s="262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  <c r="AC963" s="262"/>
      <c r="AD963" s="262"/>
      <c r="AE963" s="262"/>
      <c r="AF963" s="262"/>
      <c r="AG963" s="262"/>
      <c r="AH963" s="262"/>
      <c r="AI963" s="262"/>
      <c r="AJ963" s="262"/>
      <c r="AK963" s="262"/>
      <c r="AL963" s="389"/>
      <c r="AM963" s="6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  <c r="EN963"/>
      <c r="EO963"/>
      <c r="EP963"/>
      <c r="EQ963"/>
      <c r="ER963"/>
      <c r="ES963"/>
      <c r="ET963"/>
      <c r="EU963"/>
      <c r="EV963"/>
      <c r="EW963"/>
      <c r="EX963"/>
      <c r="EY963"/>
      <c r="EZ963"/>
      <c r="FA963"/>
      <c r="FB963"/>
      <c r="FC963"/>
      <c r="FD963"/>
      <c r="FE963"/>
      <c r="FF963" s="35"/>
      <c r="FJ963" s="1274"/>
      <c r="FK963" s="1274"/>
      <c r="FL963" s="1274"/>
      <c r="FN963" s="35"/>
      <c r="FO963" s="35"/>
      <c r="FP963" s="35"/>
      <c r="FQ963" s="35"/>
      <c r="FR963" s="35"/>
      <c r="FS963" s="35"/>
      <c r="FV963" s="35"/>
      <c r="FW963" s="35"/>
      <c r="FZ963" s="1279"/>
      <c r="GA963" s="1279"/>
      <c r="GB963" s="35"/>
      <c r="GC963" s="35"/>
      <c r="GD963" s="35"/>
      <c r="GE963" s="35"/>
      <c r="GF963" s="35"/>
      <c r="GG963" s="35"/>
      <c r="GH963" s="35"/>
      <c r="GI963" s="35"/>
      <c r="GJ963" s="35"/>
      <c r="GK963" s="35"/>
      <c r="GL963" s="35"/>
      <c r="GM963" s="35"/>
      <c r="GN963" s="35"/>
      <c r="GO963" s="35"/>
      <c r="GP963" s="35"/>
      <c r="GQ963" s="35"/>
      <c r="GR963" s="35"/>
      <c r="GS963" s="35"/>
      <c r="GT963" s="35"/>
      <c r="GU963" s="35"/>
      <c r="GV963" s="35"/>
      <c r="GW963" s="35"/>
      <c r="GX963" s="35"/>
      <c r="GY963" s="35"/>
      <c r="GZ963" s="35"/>
    </row>
    <row r="964" spans="1:208" x14ac:dyDescent="0.25">
      <c r="A964" s="253" t="s">
        <v>3352</v>
      </c>
      <c r="B964" s="254" t="s">
        <v>2552</v>
      </c>
      <c r="C964" s="255" t="s">
        <v>3773</v>
      </c>
      <c r="D964" s="256" t="s">
        <v>2618</v>
      </c>
      <c r="E964" s="256" t="s">
        <v>3774</v>
      </c>
      <c r="F964" s="256" t="s">
        <v>2618</v>
      </c>
      <c r="G964" s="256" t="s">
        <v>3775</v>
      </c>
      <c r="H964" s="256" t="s">
        <v>2618</v>
      </c>
      <c r="I964" s="256" t="s">
        <v>3782</v>
      </c>
      <c r="J964" s="256" t="s">
        <v>2618</v>
      </c>
      <c r="K964" s="256" t="s">
        <v>3788</v>
      </c>
      <c r="L964" s="256" t="s">
        <v>2618</v>
      </c>
      <c r="M964" s="256" t="s">
        <v>3789</v>
      </c>
      <c r="N964" s="256" t="s">
        <v>2618</v>
      </c>
      <c r="O964" s="256" t="s">
        <v>3790</v>
      </c>
      <c r="P964" s="256" t="s">
        <v>2618</v>
      </c>
      <c r="Q964" s="256" t="s">
        <v>3791</v>
      </c>
      <c r="R964" s="256" t="s">
        <v>2618</v>
      </c>
      <c r="S964" s="256" t="s">
        <v>3792</v>
      </c>
      <c r="T964" s="256" t="s">
        <v>2618</v>
      </c>
      <c r="U964" s="256" t="s">
        <v>3793</v>
      </c>
      <c r="V964" s="257" t="s">
        <v>2618</v>
      </c>
      <c r="X964" s="258"/>
      <c r="Y964" s="188" t="s">
        <v>2550</v>
      </c>
      <c r="Z964" s="259" t="s">
        <v>2619</v>
      </c>
      <c r="AA964" s="260" t="s">
        <v>2620</v>
      </c>
      <c r="AB964" s="260" t="s">
        <v>2621</v>
      </c>
      <c r="AC964" s="260" t="s">
        <v>2622</v>
      </c>
      <c r="AD964" s="260" t="s">
        <v>2623</v>
      </c>
      <c r="AE964" s="260" t="s">
        <v>2624</v>
      </c>
      <c r="AF964" s="260" t="s">
        <v>2625</v>
      </c>
      <c r="AG964" s="260" t="s">
        <v>2619</v>
      </c>
      <c r="AH964" s="260" t="s">
        <v>2620</v>
      </c>
      <c r="AI964" s="261" t="s">
        <v>2621</v>
      </c>
      <c r="FN964" s="390"/>
      <c r="FO964" s="390"/>
      <c r="FP964" s="390"/>
      <c r="FQ964" s="390"/>
      <c r="FR964" s="390"/>
      <c r="FS964" s="390"/>
      <c r="FV964" s="390"/>
      <c r="FW964" s="390"/>
      <c r="FZ964" s="1280"/>
      <c r="GA964" s="1280"/>
      <c r="GB964" s="390"/>
      <c r="GC964" s="390"/>
      <c r="GD964" s="390"/>
      <c r="GE964" s="390"/>
      <c r="GF964" s="390"/>
      <c r="GG964" s="390"/>
      <c r="GH964" s="390"/>
      <c r="GI964" s="390"/>
      <c r="GJ964" s="390"/>
      <c r="GK964" s="390"/>
      <c r="GL964" s="390"/>
      <c r="GM964" s="390"/>
      <c r="GN964" s="390"/>
      <c r="GV964" s="390"/>
      <c r="GW964" s="390"/>
      <c r="GX964" s="390"/>
      <c r="GY964" s="390"/>
      <c r="GZ964" s="390"/>
    </row>
    <row r="965" spans="1:208" x14ac:dyDescent="0.25">
      <c r="A965" s="198" t="s">
        <v>3354</v>
      </c>
      <c r="B965" s="220" t="s">
        <v>960</v>
      </c>
      <c r="C965" s="124" t="s">
        <v>2521</v>
      </c>
      <c r="D965" s="124" t="s">
        <v>2522</v>
      </c>
      <c r="E965" s="124" t="s">
        <v>2521</v>
      </c>
      <c r="F965" s="124" t="s">
        <v>2522</v>
      </c>
      <c r="G965" s="124" t="s">
        <v>2521</v>
      </c>
      <c r="H965" s="124" t="s">
        <v>2522</v>
      </c>
      <c r="I965" s="124" t="s">
        <v>2521</v>
      </c>
      <c r="J965" s="124" t="s">
        <v>2522</v>
      </c>
      <c r="K965" s="124" t="s">
        <v>2521</v>
      </c>
      <c r="L965" s="124" t="s">
        <v>2522</v>
      </c>
      <c r="M965" s="124" t="s">
        <v>2521</v>
      </c>
      <c r="N965" s="124" t="s">
        <v>2522</v>
      </c>
      <c r="O965" s="124" t="s">
        <v>2521</v>
      </c>
      <c r="P965" s="124" t="s">
        <v>2522</v>
      </c>
      <c r="Q965" s="124" t="s">
        <v>2521</v>
      </c>
      <c r="R965" s="124" t="s">
        <v>2522</v>
      </c>
      <c r="S965" s="124" t="s">
        <v>2521</v>
      </c>
      <c r="T965" s="124" t="s">
        <v>2522</v>
      </c>
      <c r="U965" s="124" t="s">
        <v>2521</v>
      </c>
      <c r="V965" s="252" t="s">
        <v>2522</v>
      </c>
      <c r="X965" s="197"/>
      <c r="Y965" s="188" t="s">
        <v>960</v>
      </c>
      <c r="Z965" s="94" t="s">
        <v>3776</v>
      </c>
      <c r="AA965" s="95" t="s">
        <v>3777</v>
      </c>
      <c r="AB965" s="95" t="s">
        <v>3778</v>
      </c>
      <c r="AC965" s="95" t="s">
        <v>3783</v>
      </c>
      <c r="AD965" s="95" t="s">
        <v>3794</v>
      </c>
      <c r="AE965" s="95" t="s">
        <v>3795</v>
      </c>
      <c r="AF965" s="95" t="s">
        <v>3796</v>
      </c>
      <c r="AG965" s="95" t="s">
        <v>3797</v>
      </c>
      <c r="AH965" s="95" t="s">
        <v>3798</v>
      </c>
      <c r="AI965" s="96" t="s">
        <v>3799</v>
      </c>
      <c r="GO965" s="390"/>
      <c r="GP965" s="390"/>
      <c r="GQ965" s="390"/>
      <c r="GR965" s="390"/>
      <c r="GS965" s="390"/>
      <c r="GT965" s="390"/>
      <c r="GU965" s="390"/>
    </row>
    <row r="966" spans="1:208" x14ac:dyDescent="0.25">
      <c r="A966" s="198" t="s">
        <v>3356</v>
      </c>
      <c r="B966" s="221" t="s">
        <v>2553</v>
      </c>
      <c r="C966" s="118">
        <v>43682.375</v>
      </c>
      <c r="D966" s="189">
        <v>43682.875</v>
      </c>
      <c r="E966" s="190">
        <v>43683.375</v>
      </c>
      <c r="F966" s="189">
        <v>43683.875</v>
      </c>
      <c r="G966" s="190">
        <v>43684.375</v>
      </c>
      <c r="H966" s="189">
        <v>43684.875</v>
      </c>
      <c r="I966" s="191">
        <v>43685.375</v>
      </c>
      <c r="J966" s="189">
        <v>43685.875</v>
      </c>
      <c r="K966" s="190">
        <v>43686.375</v>
      </c>
      <c r="L966" s="189">
        <v>43686.875</v>
      </c>
      <c r="M966" s="190">
        <v>43687.375</v>
      </c>
      <c r="N966" s="189">
        <v>43687.875</v>
      </c>
      <c r="O966" s="191">
        <v>43688.375</v>
      </c>
      <c r="P966" s="189">
        <v>43688.875</v>
      </c>
      <c r="Q966" s="190">
        <v>43689.375</v>
      </c>
      <c r="R966" s="189">
        <v>43689.875</v>
      </c>
      <c r="S966" s="190">
        <v>43690.375</v>
      </c>
      <c r="T966" s="189">
        <v>43690.875</v>
      </c>
      <c r="U966" s="190">
        <v>43691.375</v>
      </c>
      <c r="V966" s="192">
        <v>43691.875</v>
      </c>
      <c r="X966" s="198" t="s">
        <v>3351</v>
      </c>
      <c r="Y966" s="215"/>
      <c r="Z966" s="116">
        <v>43682.875</v>
      </c>
      <c r="AA966" s="99">
        <v>43683.875</v>
      </c>
      <c r="AB966" s="99">
        <v>43684.875</v>
      </c>
      <c r="AC966" s="99">
        <v>43685.875</v>
      </c>
      <c r="AD966" s="99">
        <v>43686.875</v>
      </c>
      <c r="AE966" s="99">
        <v>43687.875</v>
      </c>
      <c r="AF966" s="99">
        <v>43688.875</v>
      </c>
      <c r="AG966" s="99">
        <v>43689.875</v>
      </c>
      <c r="AH966" s="99">
        <v>43690.875</v>
      </c>
      <c r="AI966" s="99">
        <v>43691.875</v>
      </c>
    </row>
    <row r="967" spans="1:208" x14ac:dyDescent="0.25">
      <c r="A967" s="198" t="s">
        <v>3358</v>
      </c>
      <c r="B967" s="222" t="s">
        <v>2545</v>
      </c>
      <c r="C967" s="230" t="e">
        <v>#N/A</v>
      </c>
      <c r="D967" s="199">
        <v>15.5</v>
      </c>
      <c r="E967" s="199" t="e">
        <v>#N/A</v>
      </c>
      <c r="F967" s="199">
        <v>17.899999999999999</v>
      </c>
      <c r="G967" s="199" t="e">
        <v>#N/A</v>
      </c>
      <c r="H967" s="199">
        <v>23.8</v>
      </c>
      <c r="I967" s="199" t="e">
        <v>#N/A</v>
      </c>
      <c r="J967" s="199">
        <v>25.9</v>
      </c>
      <c r="K967" s="199" t="e">
        <v>#N/A</v>
      </c>
      <c r="L967" s="199">
        <v>28.8</v>
      </c>
      <c r="M967" s="199" t="e">
        <v>#N/A</v>
      </c>
      <c r="N967" s="199">
        <v>20.6</v>
      </c>
      <c r="O967" s="199" t="e">
        <v>#N/A</v>
      </c>
      <c r="P967" s="199">
        <v>21.4</v>
      </c>
      <c r="Q967" s="199" t="e">
        <v>#N/A</v>
      </c>
      <c r="R967" s="199">
        <v>25.2</v>
      </c>
      <c r="S967" s="199" t="e">
        <v>#N/A</v>
      </c>
      <c r="T967" s="199">
        <v>26</v>
      </c>
      <c r="U967" s="199" t="e">
        <v>#N/A</v>
      </c>
      <c r="V967" s="104">
        <v>28</v>
      </c>
      <c r="X967" s="198" t="s">
        <v>3353</v>
      </c>
      <c r="Y967" s="100" t="s">
        <v>2545</v>
      </c>
      <c r="Z967" s="120">
        <v>19.8</v>
      </c>
      <c r="AA967" s="120">
        <v>17.899999999999999</v>
      </c>
      <c r="AB967" s="120">
        <v>23.8</v>
      </c>
      <c r="AC967" s="120">
        <v>25.9</v>
      </c>
      <c r="AD967" s="120">
        <v>28.8</v>
      </c>
      <c r="AE967" s="120">
        <v>20.6</v>
      </c>
      <c r="AF967" s="120">
        <v>21.4</v>
      </c>
      <c r="AG967" s="120">
        <v>25.2</v>
      </c>
      <c r="AH967" s="120">
        <v>26</v>
      </c>
      <c r="AI967" s="120">
        <v>28</v>
      </c>
    </row>
    <row r="968" spans="1:208" x14ac:dyDescent="0.25">
      <c r="A968" s="198" t="s">
        <v>3359</v>
      </c>
      <c r="B968" s="223" t="s">
        <v>2546</v>
      </c>
      <c r="C968" s="103">
        <v>17.7</v>
      </c>
      <c r="D968" s="200" t="e">
        <v>#N/A</v>
      </c>
      <c r="E968" s="200">
        <v>11.8</v>
      </c>
      <c r="F968" s="200" t="e">
        <v>#N/A</v>
      </c>
      <c r="G968" s="200">
        <v>13.6</v>
      </c>
      <c r="H968" s="200" t="e">
        <v>#N/A</v>
      </c>
      <c r="I968" s="200">
        <v>16.2</v>
      </c>
      <c r="J968" s="200" t="e">
        <v>#N/A</v>
      </c>
      <c r="K968" s="200">
        <v>20.2</v>
      </c>
      <c r="L968" s="200" t="e">
        <v>#N/A</v>
      </c>
      <c r="M968" s="200">
        <v>16.8</v>
      </c>
      <c r="N968" s="200" t="e">
        <v>#N/A</v>
      </c>
      <c r="O968" s="200">
        <v>13.4</v>
      </c>
      <c r="P968" s="200" t="e">
        <v>#N/A</v>
      </c>
      <c r="Q968" s="200">
        <v>17.2</v>
      </c>
      <c r="R968" s="200" t="e">
        <v>#N/A</v>
      </c>
      <c r="S968" s="200">
        <v>16.899999999999999</v>
      </c>
      <c r="T968" s="200" t="e">
        <v>#N/A</v>
      </c>
      <c r="U968" s="200">
        <v>16.7</v>
      </c>
      <c r="V968" s="216" t="e">
        <v>#N/A</v>
      </c>
      <c r="X968" s="198" t="s">
        <v>3355</v>
      </c>
      <c r="Y968" s="101" t="s">
        <v>2546</v>
      </c>
      <c r="Z968" s="97">
        <v>12.2</v>
      </c>
      <c r="AA968" s="97">
        <v>11.8</v>
      </c>
      <c r="AB968" s="97">
        <v>13.6</v>
      </c>
      <c r="AC968" s="97">
        <v>16.2</v>
      </c>
      <c r="AD968" s="97">
        <v>20.2</v>
      </c>
      <c r="AE968" s="97">
        <v>16.8</v>
      </c>
      <c r="AF968" s="97">
        <v>13.4</v>
      </c>
      <c r="AG968" s="97">
        <v>17.2</v>
      </c>
      <c r="AH968" s="97">
        <v>16.899999999999999</v>
      </c>
      <c r="AI968" s="97">
        <v>16.7</v>
      </c>
    </row>
    <row r="969" spans="1:208" x14ac:dyDescent="0.25">
      <c r="A969" s="198" t="s">
        <v>3361</v>
      </c>
      <c r="B969" s="224" t="s">
        <v>2547</v>
      </c>
      <c r="C969" s="108" t="e">
        <v>#N/A</v>
      </c>
      <c r="D969" s="201">
        <v>16.2</v>
      </c>
      <c r="E969" s="201" t="e">
        <v>#N/A</v>
      </c>
      <c r="F969" s="201">
        <v>22.2</v>
      </c>
      <c r="G969" s="201" t="e">
        <v>#N/A</v>
      </c>
      <c r="H969" s="201">
        <v>38.799999999999997</v>
      </c>
      <c r="I969" s="201" t="e">
        <v>#N/A</v>
      </c>
      <c r="J969" s="201">
        <v>40.9</v>
      </c>
      <c r="K969" s="201" t="e">
        <v>#N/A</v>
      </c>
      <c r="L969" s="201">
        <v>42.8</v>
      </c>
      <c r="M969" s="201" t="e">
        <v>#N/A</v>
      </c>
      <c r="N969" s="201">
        <v>33.6</v>
      </c>
      <c r="O969" s="201" t="e">
        <v>#N/A</v>
      </c>
      <c r="P969" s="201">
        <v>30.8</v>
      </c>
      <c r="Q969" s="201" t="e">
        <v>#N/A</v>
      </c>
      <c r="R969" s="201">
        <v>40.200000000000003</v>
      </c>
      <c r="S969" s="201" t="e">
        <v>#N/A</v>
      </c>
      <c r="T969" s="201">
        <v>41</v>
      </c>
      <c r="U969" s="201" t="e">
        <v>#N/A</v>
      </c>
      <c r="V969" s="217">
        <v>42</v>
      </c>
      <c r="X969" s="198" t="s">
        <v>3357</v>
      </c>
      <c r="Y969" s="102" t="s">
        <v>2547</v>
      </c>
      <c r="Z969" s="120">
        <v>19.8</v>
      </c>
      <c r="AA969" s="120">
        <v>22.2</v>
      </c>
      <c r="AB969" s="120">
        <v>38.799999999999997</v>
      </c>
      <c r="AC969" s="120">
        <v>40.9</v>
      </c>
      <c r="AD969" s="120">
        <v>42.8</v>
      </c>
      <c r="AE969" s="120">
        <v>33.6</v>
      </c>
      <c r="AF969" s="120">
        <v>30.8</v>
      </c>
      <c r="AG969" s="120">
        <v>40.200000000000003</v>
      </c>
      <c r="AH969" s="120">
        <v>41</v>
      </c>
      <c r="AI969" s="120">
        <v>42</v>
      </c>
      <c r="FF969" s="390"/>
    </row>
    <row r="970" spans="1:208" x14ac:dyDescent="0.25">
      <c r="A970" s="198" t="s">
        <v>3363</v>
      </c>
      <c r="B970" s="212" t="s">
        <v>2548</v>
      </c>
      <c r="C970" s="231">
        <v>14</v>
      </c>
      <c r="D970" s="123">
        <v>22</v>
      </c>
      <c r="E970" s="123">
        <v>13</v>
      </c>
      <c r="F970" s="123">
        <v>13</v>
      </c>
      <c r="G970" s="123">
        <v>10</v>
      </c>
      <c r="H970" s="123">
        <v>9</v>
      </c>
      <c r="I970" s="123">
        <v>10</v>
      </c>
      <c r="J970" s="123">
        <v>12</v>
      </c>
      <c r="K970" s="123">
        <v>15</v>
      </c>
      <c r="L970" s="123">
        <v>13</v>
      </c>
      <c r="M970" s="123">
        <v>9</v>
      </c>
      <c r="N970" s="123">
        <v>12</v>
      </c>
      <c r="O970" s="123">
        <v>6</v>
      </c>
      <c r="P970" s="123">
        <v>6</v>
      </c>
      <c r="Q970" s="123">
        <v>12</v>
      </c>
      <c r="R970" s="123">
        <v>9</v>
      </c>
      <c r="S970" s="123">
        <v>8</v>
      </c>
      <c r="T970" s="123">
        <v>7</v>
      </c>
      <c r="U970" s="123">
        <v>7</v>
      </c>
      <c r="V970" s="218">
        <v>9</v>
      </c>
      <c r="X970" s="198" t="s">
        <v>3364</v>
      </c>
      <c r="Y970" s="119" t="s">
        <v>2548</v>
      </c>
      <c r="Z970" s="196">
        <v>22</v>
      </c>
      <c r="AA970" s="196">
        <v>14</v>
      </c>
      <c r="AB970" s="196">
        <v>11</v>
      </c>
      <c r="AC970" s="196">
        <v>12</v>
      </c>
      <c r="AD970" s="196">
        <v>15</v>
      </c>
      <c r="AE970" s="196">
        <v>12</v>
      </c>
      <c r="AF970" s="196">
        <v>11</v>
      </c>
      <c r="AG970" s="196">
        <v>12</v>
      </c>
      <c r="AH970" s="196">
        <v>9</v>
      </c>
      <c r="AI970" s="196">
        <v>9</v>
      </c>
    </row>
    <row r="971" spans="1:208" x14ac:dyDescent="0.25">
      <c r="A971" s="198" t="s">
        <v>3366</v>
      </c>
      <c r="B971" s="225" t="s">
        <v>2549</v>
      </c>
      <c r="C971" s="232" t="s">
        <v>2618</v>
      </c>
      <c r="D971" s="210">
        <v>22</v>
      </c>
      <c r="E971" s="210" t="s">
        <v>2618</v>
      </c>
      <c r="F971" s="210" t="s">
        <v>2618</v>
      </c>
      <c r="G971" s="210" t="s">
        <v>2618</v>
      </c>
      <c r="H971" s="210" t="s">
        <v>2618</v>
      </c>
      <c r="I971" s="210" t="s">
        <v>2618</v>
      </c>
      <c r="J971" s="210" t="s">
        <v>2618</v>
      </c>
      <c r="K971" s="210">
        <v>15</v>
      </c>
      <c r="L971" s="210" t="s">
        <v>2618</v>
      </c>
      <c r="M971" s="210" t="s">
        <v>2618</v>
      </c>
      <c r="N971" s="210" t="s">
        <v>2618</v>
      </c>
      <c r="O971" s="210" t="s">
        <v>2618</v>
      </c>
      <c r="P971" s="210" t="s">
        <v>2618</v>
      </c>
      <c r="Q971" s="210" t="s">
        <v>2618</v>
      </c>
      <c r="R971" s="210" t="s">
        <v>2618</v>
      </c>
      <c r="S971" s="210" t="s">
        <v>2618</v>
      </c>
      <c r="T971" s="210" t="s">
        <v>2618</v>
      </c>
      <c r="U971" s="210" t="s">
        <v>2618</v>
      </c>
      <c r="V971" s="211" t="s">
        <v>2618</v>
      </c>
      <c r="X971" s="198" t="s">
        <v>3360</v>
      </c>
      <c r="Y971" s="98" t="s">
        <v>772</v>
      </c>
      <c r="Z971" s="121">
        <v>0</v>
      </c>
      <c r="AA971" s="121">
        <v>0</v>
      </c>
      <c r="AB971" s="121">
        <v>0</v>
      </c>
      <c r="AC971" s="121">
        <v>0</v>
      </c>
      <c r="AD971" s="121">
        <v>0</v>
      </c>
      <c r="AE971" s="121">
        <v>0</v>
      </c>
      <c r="AF971" s="121">
        <v>0</v>
      </c>
      <c r="AG971" s="121">
        <v>0</v>
      </c>
      <c r="AH971" s="121">
        <v>0</v>
      </c>
      <c r="AI971" s="121">
        <v>0</v>
      </c>
    </row>
    <row r="972" spans="1:208" ht="15" x14ac:dyDescent="0.25">
      <c r="A972" s="198" t="s">
        <v>3368</v>
      </c>
      <c r="B972" s="226" t="s">
        <v>769</v>
      </c>
      <c r="C972" s="233" t="s">
        <v>773</v>
      </c>
      <c r="D972" s="202" t="s">
        <v>773</v>
      </c>
      <c r="E972" s="202" t="s">
        <v>2618</v>
      </c>
      <c r="F972" s="202" t="s">
        <v>2631</v>
      </c>
      <c r="G972" s="202" t="s">
        <v>2618</v>
      </c>
      <c r="H972" s="202" t="s">
        <v>2618</v>
      </c>
      <c r="I972" s="202" t="s">
        <v>2618</v>
      </c>
      <c r="J972" s="202" t="s">
        <v>2618</v>
      </c>
      <c r="K972" s="202" t="s">
        <v>2618</v>
      </c>
      <c r="L972" s="202" t="s">
        <v>2631</v>
      </c>
      <c r="M972" s="202" t="s">
        <v>2618</v>
      </c>
      <c r="N972" s="202" t="s">
        <v>2618</v>
      </c>
      <c r="O972" s="202" t="s">
        <v>2618</v>
      </c>
      <c r="P972" s="202" t="s">
        <v>2618</v>
      </c>
      <c r="Q972" s="202" t="s">
        <v>2618</v>
      </c>
      <c r="R972" s="202" t="s">
        <v>2618</v>
      </c>
      <c r="S972" s="202" t="s">
        <v>2618</v>
      </c>
      <c r="T972" s="202" t="s">
        <v>2618</v>
      </c>
      <c r="U972" s="202" t="s">
        <v>2618</v>
      </c>
      <c r="V972" s="203" t="s">
        <v>2618</v>
      </c>
      <c r="X972" s="198" t="s">
        <v>3362</v>
      </c>
      <c r="Y972" s="107" t="s">
        <v>769</v>
      </c>
      <c r="Z972" s="195" t="s">
        <v>773</v>
      </c>
      <c r="AA972" s="195" t="s">
        <v>2631</v>
      </c>
      <c r="AB972" s="195" t="s">
        <v>2618</v>
      </c>
      <c r="AC972" s="195" t="s">
        <v>2618</v>
      </c>
      <c r="AD972" s="195" t="s">
        <v>2631</v>
      </c>
      <c r="AE972" s="195" t="s">
        <v>2618</v>
      </c>
      <c r="AF972" s="195" t="s">
        <v>2618</v>
      </c>
      <c r="AG972" s="195" t="s">
        <v>2618</v>
      </c>
      <c r="AH972" s="195" t="s">
        <v>2618</v>
      </c>
      <c r="AI972" s="195" t="s">
        <v>2618</v>
      </c>
    </row>
    <row r="973" spans="1:208" x14ac:dyDescent="0.25">
      <c r="A973" s="198" t="s">
        <v>3369</v>
      </c>
      <c r="B973" s="226" t="s">
        <v>2551</v>
      </c>
      <c r="C973" s="234">
        <v>20</v>
      </c>
      <c r="D973" s="204">
        <v>20</v>
      </c>
      <c r="E973" s="204">
        <v>0</v>
      </c>
      <c r="F973" s="204">
        <v>1</v>
      </c>
      <c r="G973" s="204">
        <v>0</v>
      </c>
      <c r="H973" s="204">
        <v>0</v>
      </c>
      <c r="I973" s="204">
        <v>0</v>
      </c>
      <c r="J973" s="204">
        <v>0</v>
      </c>
      <c r="K973" s="204">
        <v>0</v>
      </c>
      <c r="L973" s="204">
        <v>1</v>
      </c>
      <c r="M973" s="204">
        <v>0</v>
      </c>
      <c r="N973" s="204">
        <v>0</v>
      </c>
      <c r="O973" s="204">
        <v>0</v>
      </c>
      <c r="P973" s="204">
        <v>0</v>
      </c>
      <c r="Q973" s="204">
        <v>0</v>
      </c>
      <c r="R973" s="204">
        <v>0</v>
      </c>
      <c r="S973" s="204">
        <v>0</v>
      </c>
      <c r="T973" s="204">
        <v>0</v>
      </c>
      <c r="U973" s="204">
        <v>0</v>
      </c>
      <c r="V973" s="205">
        <v>0</v>
      </c>
      <c r="X973" s="198" t="s">
        <v>3365</v>
      </c>
      <c r="Y973" s="91" t="s">
        <v>2551</v>
      </c>
      <c r="Z973" s="109">
        <v>30</v>
      </c>
      <c r="AA973" s="109">
        <v>1</v>
      </c>
      <c r="AB973" s="109">
        <v>0</v>
      </c>
      <c r="AC973" s="109">
        <v>0</v>
      </c>
      <c r="AD973" s="109">
        <v>1</v>
      </c>
      <c r="AE973" s="109">
        <v>0</v>
      </c>
      <c r="AF973" s="109">
        <v>0</v>
      </c>
      <c r="AG973" s="109">
        <v>0</v>
      </c>
      <c r="AH973" s="109">
        <v>0</v>
      </c>
      <c r="AI973" s="109">
        <v>0</v>
      </c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</row>
    <row r="974" spans="1:208" x14ac:dyDescent="0.25">
      <c r="A974" s="198" t="s">
        <v>3370</v>
      </c>
      <c r="B974" s="227" t="s">
        <v>884</v>
      </c>
      <c r="C974" s="235">
        <v>990.9</v>
      </c>
      <c r="D974" s="206">
        <v>1000.15</v>
      </c>
      <c r="E974" s="206">
        <v>1006.95</v>
      </c>
      <c r="F974" s="206">
        <v>1010.6500000000001</v>
      </c>
      <c r="G974" s="206">
        <v>1014.4</v>
      </c>
      <c r="H974" s="206">
        <v>1016.3</v>
      </c>
      <c r="I974" s="206">
        <v>1016.8499999999999</v>
      </c>
      <c r="J974" s="206">
        <v>1012.9</v>
      </c>
      <c r="K974" s="206">
        <v>1009.2</v>
      </c>
      <c r="L974" s="206">
        <v>1006.85</v>
      </c>
      <c r="M974" s="206">
        <v>1007.6</v>
      </c>
      <c r="N974" s="206">
        <v>1012.05</v>
      </c>
      <c r="O974" s="206">
        <v>1016.7</v>
      </c>
      <c r="P974" s="206">
        <v>1015.25</v>
      </c>
      <c r="Q974" s="206">
        <v>1012.75</v>
      </c>
      <c r="R974" s="206">
        <v>1012.05</v>
      </c>
      <c r="S974" s="206">
        <v>1014.2</v>
      </c>
      <c r="T974" s="206">
        <v>1014.6</v>
      </c>
      <c r="U974" s="206">
        <v>1014</v>
      </c>
      <c r="V974" s="207">
        <v>1008.45</v>
      </c>
      <c r="X974" s="198" t="s">
        <v>3367</v>
      </c>
      <c r="Y974" s="238" t="s">
        <v>705</v>
      </c>
      <c r="Z974" s="127">
        <v>0</v>
      </c>
      <c r="AA974" s="127">
        <v>0</v>
      </c>
      <c r="AB974" s="127">
        <v>0</v>
      </c>
      <c r="AC974" s="127">
        <v>0</v>
      </c>
      <c r="AD974" s="127">
        <v>0</v>
      </c>
      <c r="AE974" s="127">
        <v>0</v>
      </c>
      <c r="AF974" s="127">
        <v>0</v>
      </c>
      <c r="AG974" s="127">
        <v>0</v>
      </c>
      <c r="AH974" s="127">
        <v>0</v>
      </c>
      <c r="AI974" s="127">
        <v>0</v>
      </c>
    </row>
    <row r="975" spans="1:208" x14ac:dyDescent="0.25">
      <c r="A975" s="198" t="s">
        <v>3371</v>
      </c>
      <c r="B975" s="228" t="s">
        <v>770</v>
      </c>
      <c r="C975" s="236" t="s">
        <v>996</v>
      </c>
      <c r="D975" s="208" t="s">
        <v>3801</v>
      </c>
      <c r="E975" s="208" t="s">
        <v>1189</v>
      </c>
      <c r="F975" s="208" t="s">
        <v>997</v>
      </c>
      <c r="G975" s="208" t="s">
        <v>58</v>
      </c>
      <c r="H975" s="208" t="s">
        <v>13</v>
      </c>
      <c r="I975" s="208" t="s">
        <v>1110</v>
      </c>
      <c r="J975" s="208" t="s">
        <v>996</v>
      </c>
      <c r="K975" s="208" t="s">
        <v>1192</v>
      </c>
      <c r="L975" s="208" t="s">
        <v>1189</v>
      </c>
      <c r="M975" s="208" t="s">
        <v>58</v>
      </c>
      <c r="N975" s="208" t="s">
        <v>1418</v>
      </c>
      <c r="O975" s="208" t="s">
        <v>2767</v>
      </c>
      <c r="P975" s="208" t="s">
        <v>2964</v>
      </c>
      <c r="Q975" s="208" t="s">
        <v>13</v>
      </c>
      <c r="R975" s="208" t="s">
        <v>13</v>
      </c>
      <c r="S975" s="208" t="s">
        <v>58</v>
      </c>
      <c r="T975" s="208" t="s">
        <v>2647</v>
      </c>
      <c r="U975" s="208" t="s">
        <v>2964</v>
      </c>
      <c r="V975" s="209" t="s">
        <v>1110</v>
      </c>
      <c r="X975" s="369" t="s">
        <v>1024</v>
      </c>
      <c r="Y975" s="370" t="s">
        <v>772</v>
      </c>
      <c r="Z975" s="371">
        <v>0</v>
      </c>
      <c r="AA975" s="372">
        <v>0</v>
      </c>
      <c r="AB975" s="372">
        <v>0</v>
      </c>
      <c r="AC975" s="372">
        <v>0</v>
      </c>
      <c r="AD975" s="372">
        <v>0</v>
      </c>
      <c r="AE975" s="372">
        <v>0</v>
      </c>
      <c r="AF975" s="372">
        <v>0</v>
      </c>
      <c r="AG975" s="372">
        <v>0</v>
      </c>
      <c r="AH975" s="372">
        <v>0</v>
      </c>
      <c r="AI975" s="373">
        <v>0</v>
      </c>
    </row>
    <row r="976" spans="1:208" x14ac:dyDescent="0.25">
      <c r="A976" s="198" t="s">
        <v>3372</v>
      </c>
      <c r="B976" s="229" t="s">
        <v>705</v>
      </c>
      <c r="C976" s="237">
        <v>0</v>
      </c>
      <c r="D976" s="213">
        <v>0</v>
      </c>
      <c r="E976" s="213">
        <v>0</v>
      </c>
      <c r="F976" s="213">
        <v>0</v>
      </c>
      <c r="G976" s="213">
        <v>0</v>
      </c>
      <c r="H976" s="213">
        <v>0</v>
      </c>
      <c r="I976" s="213">
        <v>0</v>
      </c>
      <c r="J976" s="213">
        <v>0</v>
      </c>
      <c r="K976" s="213">
        <v>0</v>
      </c>
      <c r="L976" s="213">
        <v>0</v>
      </c>
      <c r="M976" s="213">
        <v>0</v>
      </c>
      <c r="N976" s="213">
        <v>0</v>
      </c>
      <c r="O976" s="213">
        <v>0</v>
      </c>
      <c r="P976" s="213">
        <v>0</v>
      </c>
      <c r="Q976" s="213">
        <v>0</v>
      </c>
      <c r="R976" s="213">
        <v>0</v>
      </c>
      <c r="S976" s="213">
        <v>0</v>
      </c>
      <c r="T976" s="213">
        <v>0</v>
      </c>
      <c r="U976" s="213">
        <v>0</v>
      </c>
      <c r="V976" s="214">
        <v>0</v>
      </c>
      <c r="X976" s="369" t="s">
        <v>2253</v>
      </c>
      <c r="Y976" s="374" t="s">
        <v>1173</v>
      </c>
      <c r="Z976" s="375">
        <v>0</v>
      </c>
      <c r="AA976" s="376">
        <v>0</v>
      </c>
      <c r="AB976" s="376">
        <v>0</v>
      </c>
      <c r="AC976" s="376">
        <v>0</v>
      </c>
      <c r="AD976" s="376">
        <v>0</v>
      </c>
      <c r="AE976" s="376">
        <v>0</v>
      </c>
      <c r="AF976" s="376">
        <v>0</v>
      </c>
      <c r="AG976" s="376">
        <v>0</v>
      </c>
      <c r="AH976" s="376">
        <v>0</v>
      </c>
      <c r="AI976" s="377">
        <v>0</v>
      </c>
    </row>
    <row r="977" spans="1:161" x14ac:dyDescent="0.25">
      <c r="A977" s="198" t="s">
        <v>1024</v>
      </c>
      <c r="B977" s="229" t="s">
        <v>772</v>
      </c>
      <c r="C977" s="237">
        <v>0</v>
      </c>
      <c r="D977" s="213">
        <v>0</v>
      </c>
      <c r="E977" s="213">
        <v>0</v>
      </c>
      <c r="F977" s="213">
        <v>0</v>
      </c>
      <c r="G977" s="213">
        <v>0</v>
      </c>
      <c r="H977" s="213">
        <v>0</v>
      </c>
      <c r="I977" s="213">
        <v>0</v>
      </c>
      <c r="J977" s="213">
        <v>0</v>
      </c>
      <c r="K977" s="213">
        <v>0</v>
      </c>
      <c r="L977" s="213">
        <v>0</v>
      </c>
      <c r="M977" s="213">
        <v>0</v>
      </c>
      <c r="N977" s="213">
        <v>0</v>
      </c>
      <c r="O977" s="213">
        <v>0</v>
      </c>
      <c r="P977" s="213">
        <v>0</v>
      </c>
      <c r="Q977" s="213">
        <v>0</v>
      </c>
      <c r="R977" s="213">
        <v>0</v>
      </c>
      <c r="S977" s="213">
        <v>0</v>
      </c>
      <c r="T977" s="213">
        <v>0</v>
      </c>
      <c r="U977" s="213">
        <v>0</v>
      </c>
      <c r="V977" s="214">
        <v>0</v>
      </c>
      <c r="X977" s="369" t="s">
        <v>2254</v>
      </c>
      <c r="Y977" s="374" t="s">
        <v>1175</v>
      </c>
      <c r="Z977" s="375">
        <v>0</v>
      </c>
      <c r="AA977" s="376">
        <v>0</v>
      </c>
      <c r="AB977" s="376">
        <v>0</v>
      </c>
      <c r="AC977" s="376">
        <v>0</v>
      </c>
      <c r="AD977" s="376">
        <v>0</v>
      </c>
      <c r="AE977" s="376">
        <v>0</v>
      </c>
      <c r="AF977" s="376">
        <v>0</v>
      </c>
      <c r="AG977" s="376">
        <v>0</v>
      </c>
      <c r="AH977" s="376">
        <v>0</v>
      </c>
      <c r="AI977" s="377">
        <v>0</v>
      </c>
    </row>
    <row r="978" spans="1:161" x14ac:dyDescent="0.25">
      <c r="A978" s="198" t="s">
        <v>2253</v>
      </c>
      <c r="B978" s="229" t="s">
        <v>1173</v>
      </c>
      <c r="C978" s="237">
        <v>0</v>
      </c>
      <c r="D978" s="213">
        <v>0</v>
      </c>
      <c r="E978" s="213">
        <v>0</v>
      </c>
      <c r="F978" s="213">
        <v>0</v>
      </c>
      <c r="G978" s="213">
        <v>0</v>
      </c>
      <c r="H978" s="213">
        <v>0</v>
      </c>
      <c r="I978" s="213">
        <v>0</v>
      </c>
      <c r="J978" s="213">
        <v>0</v>
      </c>
      <c r="K978" s="213">
        <v>0</v>
      </c>
      <c r="L978" s="213">
        <v>0</v>
      </c>
      <c r="M978" s="213">
        <v>0</v>
      </c>
      <c r="N978" s="213">
        <v>0</v>
      </c>
      <c r="O978" s="213">
        <v>0</v>
      </c>
      <c r="P978" s="213">
        <v>0</v>
      </c>
      <c r="Q978" s="213">
        <v>0</v>
      </c>
      <c r="R978" s="213">
        <v>0</v>
      </c>
      <c r="S978" s="213">
        <v>0</v>
      </c>
      <c r="T978" s="213">
        <v>0</v>
      </c>
      <c r="U978" s="213">
        <v>0</v>
      </c>
      <c r="V978" s="214">
        <v>0</v>
      </c>
      <c r="X978" s="369" t="s">
        <v>2255</v>
      </c>
      <c r="Y978" s="379" t="s">
        <v>1177</v>
      </c>
      <c r="Z978" s="380">
        <v>0</v>
      </c>
      <c r="AA978" s="381">
        <v>0</v>
      </c>
      <c r="AB978" s="381">
        <v>0</v>
      </c>
      <c r="AC978" s="381">
        <v>0</v>
      </c>
      <c r="AD978" s="381">
        <v>0</v>
      </c>
      <c r="AE978" s="381">
        <v>0</v>
      </c>
      <c r="AF978" s="381">
        <v>0</v>
      </c>
      <c r="AG978" s="381">
        <v>0</v>
      </c>
      <c r="AH978" s="381">
        <v>0</v>
      </c>
      <c r="AI978" s="382">
        <v>0</v>
      </c>
    </row>
    <row r="979" spans="1:161" x14ac:dyDescent="0.25">
      <c r="A979" s="198" t="s">
        <v>2254</v>
      </c>
      <c r="B979" s="378" t="s">
        <v>1175</v>
      </c>
      <c r="C979" s="235">
        <v>0</v>
      </c>
      <c r="D979" s="206">
        <v>0</v>
      </c>
      <c r="E979" s="206">
        <v>0</v>
      </c>
      <c r="F979" s="206">
        <v>0</v>
      </c>
      <c r="G979" s="206">
        <v>0</v>
      </c>
      <c r="H979" s="206">
        <v>0</v>
      </c>
      <c r="I979" s="206">
        <v>0</v>
      </c>
      <c r="J979" s="206">
        <v>0</v>
      </c>
      <c r="K979" s="206">
        <v>0</v>
      </c>
      <c r="L979" s="206">
        <v>0</v>
      </c>
      <c r="M979" s="206">
        <v>0</v>
      </c>
      <c r="N979" s="206">
        <v>0</v>
      </c>
      <c r="O979" s="206">
        <v>0</v>
      </c>
      <c r="P979" s="206">
        <v>0</v>
      </c>
      <c r="Q979" s="206">
        <v>0</v>
      </c>
      <c r="R979" s="206">
        <v>0</v>
      </c>
      <c r="S979" s="206">
        <v>0</v>
      </c>
      <c r="T979" s="206">
        <v>0</v>
      </c>
      <c r="U979" s="206">
        <v>0</v>
      </c>
      <c r="V979" s="207">
        <v>0</v>
      </c>
    </row>
    <row r="980" spans="1:161" x14ac:dyDescent="0.25">
      <c r="A980" s="198" t="s">
        <v>2255</v>
      </c>
      <c r="B980" s="383" t="s">
        <v>1177</v>
      </c>
      <c r="C980" s="237">
        <v>0</v>
      </c>
      <c r="D980" s="213">
        <v>0</v>
      </c>
      <c r="E980" s="213">
        <v>0</v>
      </c>
      <c r="F980" s="213">
        <v>0</v>
      </c>
      <c r="G980" s="213">
        <v>0</v>
      </c>
      <c r="H980" s="213">
        <v>0</v>
      </c>
      <c r="I980" s="213">
        <v>0</v>
      </c>
      <c r="J980" s="213">
        <v>0</v>
      </c>
      <c r="K980" s="213">
        <v>0</v>
      </c>
      <c r="L980" s="213">
        <v>0</v>
      </c>
      <c r="M980" s="213">
        <v>0</v>
      </c>
      <c r="N980" s="213">
        <v>0</v>
      </c>
      <c r="O980" s="213">
        <v>0</v>
      </c>
      <c r="P980" s="213">
        <v>0</v>
      </c>
      <c r="Q980" s="213">
        <v>0</v>
      </c>
      <c r="R980" s="213">
        <v>0</v>
      </c>
      <c r="S980" s="213">
        <v>0</v>
      </c>
      <c r="T980" s="213">
        <v>0</v>
      </c>
      <c r="U980" s="213">
        <v>0</v>
      </c>
      <c r="V980" s="214">
        <v>0</v>
      </c>
      <c r="AM980" s="554"/>
      <c r="AN980" s="552"/>
      <c r="AO980" s="552"/>
      <c r="AP980" s="552"/>
      <c r="AQ980" s="552"/>
      <c r="AR980" s="552"/>
      <c r="AS980" s="552"/>
      <c r="AT980" s="552"/>
      <c r="AU980" s="552"/>
      <c r="AV980" s="552"/>
      <c r="AW980" s="552"/>
      <c r="AX980" s="552"/>
      <c r="AY980" s="552"/>
      <c r="AZ980" s="552"/>
      <c r="BA980" s="552"/>
      <c r="BB980" s="552"/>
      <c r="BC980" s="552"/>
      <c r="BD980" s="552"/>
      <c r="BE980" s="552"/>
      <c r="BF980" s="552"/>
      <c r="BG980" s="552"/>
      <c r="BH980" s="552"/>
      <c r="BI980" s="552"/>
      <c r="BJ980" s="552"/>
      <c r="BK980" s="552"/>
      <c r="BL980" s="552"/>
      <c r="BM980" s="552"/>
      <c r="BN980" s="552"/>
      <c r="BO980" s="552"/>
      <c r="BP980" s="552"/>
      <c r="BQ980" s="552"/>
      <c r="BR980" s="552"/>
      <c r="BS980" s="552"/>
      <c r="BT980" s="552"/>
      <c r="BU980" s="552"/>
      <c r="BV980" s="552"/>
      <c r="BW980" s="552"/>
      <c r="BX980" s="552"/>
      <c r="BY980" s="552"/>
      <c r="BZ980" s="552"/>
      <c r="CA980" s="552"/>
      <c r="CB980" s="552"/>
      <c r="CC980" s="552"/>
      <c r="CD980" s="552"/>
      <c r="CE980" s="552"/>
      <c r="CF980" s="552"/>
      <c r="CG980" s="552"/>
      <c r="CH980" s="552"/>
      <c r="CI980" s="552"/>
      <c r="CJ980" s="552"/>
      <c r="CK980" s="552"/>
      <c r="CL980" s="552"/>
      <c r="CM980" s="552"/>
      <c r="CN980" s="552"/>
      <c r="CO980" s="552"/>
      <c r="CP980" s="552"/>
      <c r="CQ980" s="552"/>
      <c r="CR980" s="552"/>
      <c r="CS980" s="552"/>
      <c r="CT980" s="552"/>
      <c r="CU980" s="552"/>
      <c r="CV980" s="552"/>
      <c r="CW980" s="552"/>
      <c r="CX980" s="552"/>
      <c r="CY980" s="552"/>
      <c r="CZ980" s="552"/>
      <c r="DA980" s="552"/>
      <c r="DB980" s="552"/>
      <c r="DC980" s="552"/>
      <c r="DD980" s="552"/>
      <c r="DE980" s="552"/>
      <c r="DF980" s="552"/>
      <c r="DG980" s="552"/>
      <c r="DH980" s="552"/>
      <c r="DI980" s="552"/>
      <c r="DJ980" s="552"/>
      <c r="DK980" s="552"/>
      <c r="DL980" s="552"/>
      <c r="DM980" s="552"/>
      <c r="DN980" s="552"/>
      <c r="DO980" s="552"/>
      <c r="DP980" s="552"/>
      <c r="DQ980" s="552"/>
      <c r="DR980" s="552"/>
      <c r="DS980" s="552"/>
      <c r="DT980" s="552"/>
      <c r="DU980" s="552"/>
      <c r="DV980" s="552"/>
      <c r="DW980" s="552"/>
      <c r="DX980" s="552"/>
      <c r="DY980" s="552"/>
      <c r="DZ980" s="552"/>
      <c r="EA980" s="552"/>
      <c r="EB980" s="552"/>
      <c r="EC980" s="552"/>
      <c r="ED980" s="552"/>
      <c r="EE980" s="552"/>
      <c r="EF980" s="552"/>
      <c r="EG980" s="552"/>
      <c r="EH980" s="552"/>
      <c r="EI980" s="552"/>
      <c r="EJ980" s="552"/>
      <c r="EK980" s="552"/>
      <c r="EL980" s="552"/>
      <c r="EM980" s="552"/>
      <c r="EN980" s="552"/>
      <c r="EO980" s="552"/>
      <c r="EP980" s="552"/>
      <c r="EQ980" s="552"/>
      <c r="ER980" s="552"/>
      <c r="ES980" s="552"/>
      <c r="ET980" s="552"/>
      <c r="EU980" s="552"/>
      <c r="EV980" s="552"/>
      <c r="EW980" s="552"/>
      <c r="EX980" s="552"/>
      <c r="EY980" s="552"/>
      <c r="EZ980" s="552"/>
      <c r="FA980" s="552"/>
      <c r="FB980" s="552"/>
      <c r="FC980" s="552"/>
      <c r="FD980" s="552"/>
      <c r="FE980" s="552"/>
    </row>
    <row r="981" spans="1:161" x14ac:dyDescent="0.25">
      <c r="A981" t="s">
        <v>3507</v>
      </c>
      <c r="B981" t="s">
        <v>3407</v>
      </c>
      <c r="C981">
        <v>6</v>
      </c>
      <c r="D981">
        <v>10</v>
      </c>
      <c r="E981">
        <v>0</v>
      </c>
      <c r="F981">
        <v>9</v>
      </c>
      <c r="G981">
        <v>4</v>
      </c>
      <c r="H981">
        <v>0</v>
      </c>
      <c r="I981">
        <v>0</v>
      </c>
      <c r="J981">
        <v>5</v>
      </c>
      <c r="K981">
        <v>7</v>
      </c>
      <c r="L981">
        <v>3</v>
      </c>
      <c r="M981">
        <v>5</v>
      </c>
      <c r="N981">
        <v>4</v>
      </c>
      <c r="O981">
        <v>0</v>
      </c>
      <c r="P981">
        <v>6</v>
      </c>
      <c r="Q981">
        <v>5</v>
      </c>
      <c r="R981">
        <v>0</v>
      </c>
      <c r="S981">
        <v>0</v>
      </c>
      <c r="T981">
        <v>0</v>
      </c>
      <c r="U981">
        <v>0</v>
      </c>
      <c r="V981">
        <v>2</v>
      </c>
      <c r="AM981" s="555"/>
      <c r="AN981" s="553"/>
      <c r="AO981" s="553"/>
      <c r="AP981" s="553"/>
      <c r="AQ981" s="553"/>
      <c r="AR981" s="553"/>
      <c r="AS981" s="553"/>
      <c r="AT981" s="553"/>
      <c r="AU981" s="553"/>
      <c r="AV981" s="553"/>
      <c r="AW981" s="553"/>
      <c r="AX981" s="553"/>
      <c r="AY981" s="553"/>
      <c r="AZ981" s="553"/>
      <c r="BA981" s="553"/>
      <c r="BB981" s="553"/>
      <c r="BC981" s="553"/>
      <c r="BD981" s="553"/>
      <c r="BE981" s="553"/>
      <c r="BF981" s="553"/>
      <c r="BG981" s="553"/>
      <c r="BH981" s="553"/>
      <c r="BI981" s="553"/>
      <c r="BJ981" s="553"/>
      <c r="BK981" s="553"/>
      <c r="BL981" s="553"/>
      <c r="BM981" s="553"/>
      <c r="BN981" s="553"/>
      <c r="BO981" s="553"/>
      <c r="BP981" s="553"/>
      <c r="BQ981" s="553"/>
      <c r="BR981" s="553"/>
      <c r="BS981" s="553"/>
      <c r="BT981" s="553"/>
      <c r="BU981" s="553"/>
      <c r="BV981" s="553"/>
      <c r="BW981" s="553"/>
      <c r="BX981" s="553"/>
      <c r="BY981" s="553"/>
      <c r="BZ981" s="553"/>
      <c r="CA981" s="553"/>
      <c r="CB981" s="553"/>
      <c r="CC981" s="553"/>
      <c r="CD981" s="553"/>
      <c r="CE981" s="553"/>
      <c r="CF981" s="553"/>
      <c r="CG981" s="553"/>
      <c r="CH981" s="553"/>
      <c r="CI981" s="553"/>
      <c r="CJ981" s="553"/>
      <c r="CK981" s="553"/>
      <c r="CL981" s="553"/>
      <c r="CM981" s="553"/>
      <c r="CN981" s="553"/>
      <c r="CO981" s="553"/>
      <c r="CP981" s="553"/>
      <c r="CQ981" s="553"/>
      <c r="CR981" s="553"/>
      <c r="CS981" s="553"/>
      <c r="CT981" s="553"/>
      <c r="CU981" s="553"/>
      <c r="CV981" s="553"/>
      <c r="CW981" s="553"/>
      <c r="CX981" s="553"/>
      <c r="CY981" s="553"/>
      <c r="CZ981" s="553"/>
      <c r="DA981" s="553"/>
      <c r="DB981" s="553"/>
      <c r="DC981" s="553"/>
      <c r="DD981" s="553"/>
      <c r="DE981" s="553"/>
      <c r="DF981" s="553"/>
      <c r="DG981" s="553"/>
      <c r="DH981" s="553"/>
      <c r="DI981" s="553"/>
      <c r="DJ981" s="553"/>
      <c r="DK981" s="553"/>
      <c r="DL981" s="553"/>
      <c r="DM981" s="553"/>
      <c r="DN981" s="553"/>
      <c r="DO981" s="553"/>
      <c r="DP981" s="553"/>
      <c r="DQ981" s="553"/>
      <c r="DR981" s="553"/>
      <c r="DS981" s="553"/>
      <c r="DT981" s="553"/>
      <c r="DU981" s="553"/>
      <c r="DV981" s="553"/>
      <c r="DW981" s="553"/>
      <c r="DX981" s="553"/>
      <c r="DY981" s="553"/>
      <c r="DZ981" s="553"/>
      <c r="EA981" s="553"/>
      <c r="EB981" s="553"/>
      <c r="EC981" s="553"/>
      <c r="ED981" s="553"/>
      <c r="EE981" s="553"/>
      <c r="EF981" s="553"/>
      <c r="EG981" s="553"/>
      <c r="EH981" s="553"/>
      <c r="EI981" s="553"/>
      <c r="EJ981" s="553"/>
      <c r="EK981" s="553"/>
      <c r="EL981" s="553"/>
      <c r="EM981" s="553"/>
      <c r="EN981" s="553"/>
      <c r="EO981" s="553"/>
      <c r="EP981" s="553"/>
      <c r="EQ981" s="553"/>
      <c r="ER981" s="553"/>
      <c r="ES981" s="553"/>
      <c r="ET981" s="553"/>
      <c r="EU981" s="553"/>
      <c r="EV981" s="553"/>
      <c r="EW981" s="553"/>
      <c r="EX981" s="553"/>
      <c r="EY981" s="553"/>
      <c r="EZ981" s="553"/>
      <c r="FA981" s="553"/>
      <c r="FB981" s="553"/>
      <c r="FC981" s="553"/>
      <c r="FD981" s="553"/>
      <c r="FE981" s="553"/>
    </row>
    <row r="982" spans="1:161" x14ac:dyDescent="0.25">
      <c r="A982" t="s">
        <v>3508</v>
      </c>
      <c r="B982" t="s">
        <v>3409</v>
      </c>
      <c r="C982">
        <v>6</v>
      </c>
      <c r="D982">
        <v>10</v>
      </c>
      <c r="E982">
        <v>3</v>
      </c>
      <c r="F982">
        <v>9</v>
      </c>
      <c r="G982">
        <v>0</v>
      </c>
      <c r="H982">
        <v>0</v>
      </c>
      <c r="I982">
        <v>5</v>
      </c>
      <c r="J982">
        <v>7</v>
      </c>
      <c r="K982">
        <v>4</v>
      </c>
      <c r="L982">
        <v>5</v>
      </c>
      <c r="M982">
        <v>3</v>
      </c>
      <c r="N982">
        <v>4</v>
      </c>
      <c r="O982">
        <v>0</v>
      </c>
      <c r="P982">
        <v>6</v>
      </c>
      <c r="Q982">
        <v>5</v>
      </c>
      <c r="R982">
        <v>0</v>
      </c>
      <c r="S982">
        <v>0</v>
      </c>
      <c r="T982">
        <v>0</v>
      </c>
      <c r="U982">
        <v>0</v>
      </c>
      <c r="V982">
        <v>5</v>
      </c>
    </row>
    <row r="983" spans="1:161" x14ac:dyDescent="0.25">
      <c r="A983" t="s">
        <v>3509</v>
      </c>
      <c r="B983" t="s">
        <v>3411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93" spans="1:208" s="390" customFormat="1" x14ac:dyDescent="0.25">
      <c r="A993" s="262"/>
      <c r="B993" s="262"/>
      <c r="C993" s="262"/>
      <c r="D993" s="262"/>
      <c r="E993" s="262"/>
      <c r="F993" s="262"/>
      <c r="G993" s="262"/>
      <c r="H993" s="262"/>
      <c r="I993" s="262"/>
      <c r="J993" s="262"/>
      <c r="K993" s="262"/>
      <c r="L993" s="262"/>
      <c r="M993" s="262"/>
      <c r="N993" s="262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  <c r="AC993" s="262"/>
      <c r="AD993" s="262"/>
      <c r="AE993" s="262"/>
      <c r="AF993" s="262"/>
      <c r="AG993" s="262"/>
      <c r="AH993" s="262"/>
      <c r="AI993" s="262"/>
      <c r="AJ993" s="262"/>
      <c r="AK993" s="262"/>
      <c r="AL993" s="389"/>
      <c r="AM993" s="6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  <c r="EV993"/>
      <c r="EW993"/>
      <c r="EX993"/>
      <c r="EY993"/>
      <c r="EZ993"/>
      <c r="FA993"/>
      <c r="FB993"/>
      <c r="FC993"/>
      <c r="FD993"/>
      <c r="FE993"/>
      <c r="FF993" s="35"/>
      <c r="FJ993" s="1274"/>
      <c r="FK993" s="1274"/>
      <c r="FL993" s="1274"/>
      <c r="FN993" s="35"/>
      <c r="FO993" s="35"/>
      <c r="FP993" s="35"/>
      <c r="FQ993" s="35"/>
      <c r="FR993" s="35"/>
      <c r="FS993" s="35"/>
      <c r="FV993" s="35"/>
      <c r="FW993" s="35"/>
      <c r="FZ993" s="1279"/>
      <c r="GA993" s="1279"/>
      <c r="GB993" s="35"/>
      <c r="GC993" s="35"/>
      <c r="GD993" s="35"/>
      <c r="GE993" s="35"/>
      <c r="GF993" s="35"/>
      <c r="GG993" s="35"/>
      <c r="GH993" s="35"/>
      <c r="GI993" s="35"/>
      <c r="GJ993" s="35"/>
      <c r="GK993" s="35"/>
      <c r="GL993" s="35"/>
      <c r="GM993" s="35"/>
      <c r="GN993" s="35"/>
      <c r="GO993" s="35"/>
      <c r="GP993" s="35"/>
      <c r="GQ993" s="35"/>
      <c r="GR993" s="35"/>
      <c r="GS993" s="35"/>
      <c r="GT993" s="35"/>
      <c r="GU993" s="35"/>
      <c r="GV993" s="35"/>
      <c r="GW993" s="35"/>
      <c r="GX993" s="35"/>
      <c r="GY993" s="35"/>
      <c r="GZ993" s="35"/>
    </row>
    <row r="994" spans="1:208" x14ac:dyDescent="0.25">
      <c r="A994" s="253" t="s">
        <v>3374</v>
      </c>
      <c r="B994" s="254" t="s">
        <v>2552</v>
      </c>
      <c r="C994" s="255" t="s">
        <v>3773</v>
      </c>
      <c r="D994" s="256" t="s">
        <v>2618</v>
      </c>
      <c r="E994" s="256" t="s">
        <v>3774</v>
      </c>
      <c r="F994" s="256" t="s">
        <v>2618</v>
      </c>
      <c r="G994" s="256" t="s">
        <v>3775</v>
      </c>
      <c r="H994" s="256" t="s">
        <v>2618</v>
      </c>
      <c r="I994" s="256" t="s">
        <v>3782</v>
      </c>
      <c r="J994" s="256" t="s">
        <v>2618</v>
      </c>
      <c r="K994" s="256" t="s">
        <v>3788</v>
      </c>
      <c r="L994" s="256" t="s">
        <v>2618</v>
      </c>
      <c r="M994" s="256" t="s">
        <v>3789</v>
      </c>
      <c r="N994" s="256" t="s">
        <v>2618</v>
      </c>
      <c r="O994" s="256" t="s">
        <v>3790</v>
      </c>
      <c r="P994" s="256" t="s">
        <v>2618</v>
      </c>
      <c r="Q994" s="256" t="s">
        <v>3791</v>
      </c>
      <c r="R994" s="256" t="s">
        <v>2618</v>
      </c>
      <c r="S994" s="256" t="s">
        <v>3792</v>
      </c>
      <c r="T994" s="256" t="s">
        <v>2618</v>
      </c>
      <c r="U994" s="256" t="s">
        <v>3793</v>
      </c>
      <c r="V994" s="257" t="s">
        <v>2618</v>
      </c>
      <c r="X994" s="258"/>
      <c r="Y994" s="188" t="s">
        <v>2550</v>
      </c>
      <c r="Z994" s="259" t="s">
        <v>2619</v>
      </c>
      <c r="AA994" s="260" t="s">
        <v>2620</v>
      </c>
      <c r="AB994" s="260" t="s">
        <v>2621</v>
      </c>
      <c r="AC994" s="260" t="s">
        <v>2622</v>
      </c>
      <c r="AD994" s="260" t="s">
        <v>2623</v>
      </c>
      <c r="AE994" s="260" t="s">
        <v>2624</v>
      </c>
      <c r="AF994" s="260" t="s">
        <v>2625</v>
      </c>
      <c r="AG994" s="260" t="s">
        <v>2619</v>
      </c>
      <c r="AH994" s="260" t="s">
        <v>2620</v>
      </c>
      <c r="AI994" s="261" t="s">
        <v>2621</v>
      </c>
      <c r="FN994" s="390"/>
      <c r="FO994" s="390"/>
      <c r="FP994" s="390"/>
      <c r="FQ994" s="390"/>
      <c r="FR994" s="390"/>
      <c r="FS994" s="390"/>
      <c r="FV994" s="390"/>
      <c r="FW994" s="390"/>
      <c r="FZ994" s="1280"/>
      <c r="GA994" s="1280"/>
      <c r="GB994" s="390"/>
      <c r="GC994" s="390"/>
      <c r="GD994" s="390"/>
      <c r="GE994" s="390"/>
      <c r="GF994" s="390"/>
      <c r="GG994" s="390"/>
      <c r="GH994" s="390"/>
      <c r="GI994" s="390"/>
      <c r="GJ994" s="390"/>
      <c r="GK994" s="390"/>
      <c r="GL994" s="390"/>
      <c r="GM994" s="390"/>
      <c r="GN994" s="390"/>
      <c r="GV994" s="390"/>
      <c r="GW994" s="390"/>
      <c r="GX994" s="390"/>
      <c r="GY994" s="390"/>
      <c r="GZ994" s="390"/>
    </row>
    <row r="995" spans="1:208" x14ac:dyDescent="0.25">
      <c r="A995" s="198" t="s">
        <v>3376</v>
      </c>
      <c r="B995" s="220" t="s">
        <v>961</v>
      </c>
      <c r="C995" s="124" t="s">
        <v>2521</v>
      </c>
      <c r="D995" s="124" t="s">
        <v>2522</v>
      </c>
      <c r="E995" s="124" t="s">
        <v>2521</v>
      </c>
      <c r="F995" s="124" t="s">
        <v>2522</v>
      </c>
      <c r="G995" s="124" t="s">
        <v>2521</v>
      </c>
      <c r="H995" s="124" t="s">
        <v>2522</v>
      </c>
      <c r="I995" s="124" t="s">
        <v>2521</v>
      </c>
      <c r="J995" s="124" t="s">
        <v>2522</v>
      </c>
      <c r="K995" s="124" t="s">
        <v>2521</v>
      </c>
      <c r="L995" s="124" t="s">
        <v>2522</v>
      </c>
      <c r="M995" s="124" t="s">
        <v>2521</v>
      </c>
      <c r="N995" s="124" t="s">
        <v>2522</v>
      </c>
      <c r="O995" s="124" t="s">
        <v>2521</v>
      </c>
      <c r="P995" s="124" t="s">
        <v>2522</v>
      </c>
      <c r="Q995" s="124" t="s">
        <v>2521</v>
      </c>
      <c r="R995" s="124" t="s">
        <v>2522</v>
      </c>
      <c r="S995" s="124" t="s">
        <v>2521</v>
      </c>
      <c r="T995" s="124" t="s">
        <v>2522</v>
      </c>
      <c r="U995" s="124" t="s">
        <v>2521</v>
      </c>
      <c r="V995" s="252" t="s">
        <v>2522</v>
      </c>
      <c r="X995" s="197"/>
      <c r="Y995" s="188" t="s">
        <v>961</v>
      </c>
      <c r="Z995" s="94" t="s">
        <v>3776</v>
      </c>
      <c r="AA995" s="95" t="s">
        <v>3777</v>
      </c>
      <c r="AB995" s="95" t="s">
        <v>3778</v>
      </c>
      <c r="AC995" s="95" t="s">
        <v>3783</v>
      </c>
      <c r="AD995" s="95" t="s">
        <v>3794</v>
      </c>
      <c r="AE995" s="95" t="s">
        <v>3795</v>
      </c>
      <c r="AF995" s="95" t="s">
        <v>3796</v>
      </c>
      <c r="AG995" s="95" t="s">
        <v>3797</v>
      </c>
      <c r="AH995" s="95" t="s">
        <v>3798</v>
      </c>
      <c r="AI995" s="96" t="s">
        <v>3799</v>
      </c>
      <c r="GO995" s="390"/>
      <c r="GP995" s="390"/>
      <c r="GQ995" s="390"/>
      <c r="GR995" s="390"/>
      <c r="GS995" s="390"/>
      <c r="GT995" s="390"/>
      <c r="GU995" s="390"/>
    </row>
    <row r="996" spans="1:208" x14ac:dyDescent="0.25">
      <c r="A996" s="198" t="s">
        <v>3378</v>
      </c>
      <c r="B996" s="221" t="s">
        <v>2553</v>
      </c>
      <c r="C996" s="118">
        <v>43682.375</v>
      </c>
      <c r="D996" s="189">
        <v>43682.875</v>
      </c>
      <c r="E996" s="190">
        <v>43683.375</v>
      </c>
      <c r="F996" s="189">
        <v>43683.875</v>
      </c>
      <c r="G996" s="190">
        <v>43684.375</v>
      </c>
      <c r="H996" s="189">
        <v>43684.875</v>
      </c>
      <c r="I996" s="191">
        <v>43685.375</v>
      </c>
      <c r="J996" s="189">
        <v>43685.875</v>
      </c>
      <c r="K996" s="190">
        <v>43686.375</v>
      </c>
      <c r="L996" s="189">
        <v>43686.875</v>
      </c>
      <c r="M996" s="190">
        <v>43687.375</v>
      </c>
      <c r="N996" s="189">
        <v>43687.875</v>
      </c>
      <c r="O996" s="191">
        <v>43688.375</v>
      </c>
      <c r="P996" s="189">
        <v>43688.875</v>
      </c>
      <c r="Q996" s="190">
        <v>43689.375</v>
      </c>
      <c r="R996" s="189">
        <v>43689.875</v>
      </c>
      <c r="S996" s="190">
        <v>43690.375</v>
      </c>
      <c r="T996" s="189">
        <v>43690.875</v>
      </c>
      <c r="U996" s="190">
        <v>43691.375</v>
      </c>
      <c r="V996" s="192">
        <v>43691.875</v>
      </c>
      <c r="X996" s="198" t="s">
        <v>3373</v>
      </c>
      <c r="Y996" s="215"/>
      <c r="Z996" s="116">
        <v>43682.875</v>
      </c>
      <c r="AA996" s="99">
        <v>43683.875</v>
      </c>
      <c r="AB996" s="99">
        <v>43684.875</v>
      </c>
      <c r="AC996" s="99">
        <v>43685.875</v>
      </c>
      <c r="AD996" s="99">
        <v>43686.875</v>
      </c>
      <c r="AE996" s="99">
        <v>43687.875</v>
      </c>
      <c r="AF996" s="99">
        <v>43688.875</v>
      </c>
      <c r="AG996" s="99">
        <v>43689.875</v>
      </c>
      <c r="AH996" s="99">
        <v>43690.875</v>
      </c>
      <c r="AI996" s="99">
        <v>43691.875</v>
      </c>
    </row>
    <row r="997" spans="1:208" x14ac:dyDescent="0.25">
      <c r="A997" s="198" t="s">
        <v>3380</v>
      </c>
      <c r="B997" s="222" t="s">
        <v>2545</v>
      </c>
      <c r="C997" s="230" t="e">
        <v>#N/A</v>
      </c>
      <c r="D997" s="199">
        <v>28.6</v>
      </c>
      <c r="E997" s="199" t="e">
        <v>#N/A</v>
      </c>
      <c r="F997" s="199">
        <v>30.7</v>
      </c>
      <c r="G997" s="199" t="e">
        <v>#N/A</v>
      </c>
      <c r="H997" s="199">
        <v>31.9</v>
      </c>
      <c r="I997" s="199" t="e">
        <v>#N/A</v>
      </c>
      <c r="J997" s="199">
        <v>34.799999999999997</v>
      </c>
      <c r="K997" s="199" t="e">
        <v>#N/A</v>
      </c>
      <c r="L997" s="199">
        <v>37.299999999999997</v>
      </c>
      <c r="M997" s="199" t="e">
        <v>#N/A</v>
      </c>
      <c r="N997" s="199">
        <v>38</v>
      </c>
      <c r="O997" s="199" t="e">
        <v>#N/A</v>
      </c>
      <c r="P997" s="199">
        <v>30.9</v>
      </c>
      <c r="Q997" s="199" t="e">
        <v>#N/A</v>
      </c>
      <c r="R997" s="199">
        <v>33.6</v>
      </c>
      <c r="S997" s="199" t="e">
        <v>#N/A</v>
      </c>
      <c r="T997" s="199">
        <v>34.9</v>
      </c>
      <c r="U997" s="199" t="e">
        <v>#N/A</v>
      </c>
      <c r="V997" s="104">
        <v>36.9</v>
      </c>
      <c r="X997" s="198" t="s">
        <v>3375</v>
      </c>
      <c r="Y997" s="100" t="s">
        <v>2545</v>
      </c>
      <c r="Z997" s="120">
        <v>28.6</v>
      </c>
      <c r="AA997" s="120">
        <v>30.7</v>
      </c>
      <c r="AB997" s="120">
        <v>31.9</v>
      </c>
      <c r="AC997" s="120">
        <v>34.799999999999997</v>
      </c>
      <c r="AD997" s="120">
        <v>37.299999999999997</v>
      </c>
      <c r="AE997" s="120">
        <v>38</v>
      </c>
      <c r="AF997" s="120">
        <v>30.9</v>
      </c>
      <c r="AG997" s="120">
        <v>33.6</v>
      </c>
      <c r="AH997" s="120">
        <v>34.9</v>
      </c>
      <c r="AI997" s="120">
        <v>36.9</v>
      </c>
    </row>
    <row r="998" spans="1:208" x14ac:dyDescent="0.25">
      <c r="A998" s="198" t="s">
        <v>3381</v>
      </c>
      <c r="B998" s="223" t="s">
        <v>2546</v>
      </c>
      <c r="C998" s="103">
        <v>20.5</v>
      </c>
      <c r="D998" s="200" t="e">
        <v>#N/A</v>
      </c>
      <c r="E998" s="200">
        <v>14.4</v>
      </c>
      <c r="F998" s="200" t="e">
        <v>#N/A</v>
      </c>
      <c r="G998" s="200">
        <v>19.8</v>
      </c>
      <c r="H998" s="200" t="e">
        <v>#N/A</v>
      </c>
      <c r="I998" s="200">
        <v>19.8</v>
      </c>
      <c r="J998" s="200" t="e">
        <v>#N/A</v>
      </c>
      <c r="K998" s="200">
        <v>19.8</v>
      </c>
      <c r="L998" s="200" t="e">
        <v>#N/A</v>
      </c>
      <c r="M998" s="200">
        <v>23.2</v>
      </c>
      <c r="N998" s="200" t="e">
        <v>#N/A</v>
      </c>
      <c r="O998" s="200">
        <v>16.7</v>
      </c>
      <c r="P998" s="200" t="e">
        <v>#N/A</v>
      </c>
      <c r="Q998" s="200">
        <v>18.2</v>
      </c>
      <c r="R998" s="200" t="e">
        <v>#N/A</v>
      </c>
      <c r="S998" s="200">
        <v>20.2</v>
      </c>
      <c r="T998" s="200" t="e">
        <v>#N/A</v>
      </c>
      <c r="U998" s="200">
        <v>20.5</v>
      </c>
      <c r="V998" s="216" t="e">
        <v>#N/A</v>
      </c>
      <c r="X998" s="198" t="s">
        <v>3377</v>
      </c>
      <c r="Y998" s="101" t="s">
        <v>2546</v>
      </c>
      <c r="Z998" s="97">
        <v>20.5</v>
      </c>
      <c r="AA998" s="97">
        <v>14.4</v>
      </c>
      <c r="AB998" s="97">
        <v>19.8</v>
      </c>
      <c r="AC998" s="97">
        <v>19.8</v>
      </c>
      <c r="AD998" s="97">
        <v>19.8</v>
      </c>
      <c r="AE998" s="97">
        <v>23.2</v>
      </c>
      <c r="AF998" s="97">
        <v>16.7</v>
      </c>
      <c r="AG998" s="97">
        <v>18.2</v>
      </c>
      <c r="AH998" s="97">
        <v>20.2</v>
      </c>
      <c r="AI998" s="97">
        <v>20.5</v>
      </c>
    </row>
    <row r="999" spans="1:208" x14ac:dyDescent="0.25">
      <c r="A999" s="198" t="s">
        <v>3383</v>
      </c>
      <c r="B999" s="224" t="s">
        <v>2547</v>
      </c>
      <c r="C999" s="108" t="e">
        <v>#N/A</v>
      </c>
      <c r="D999" s="201">
        <v>42.6</v>
      </c>
      <c r="E999" s="201" t="e">
        <v>#N/A</v>
      </c>
      <c r="F999" s="201">
        <v>45.7</v>
      </c>
      <c r="G999" s="201" t="e">
        <v>#N/A</v>
      </c>
      <c r="H999" s="201">
        <v>42.9</v>
      </c>
      <c r="I999" s="201" t="e">
        <v>#N/A</v>
      </c>
      <c r="J999" s="201">
        <v>49.8</v>
      </c>
      <c r="K999" s="201" t="e">
        <v>#N/A</v>
      </c>
      <c r="L999" s="201">
        <v>52.3</v>
      </c>
      <c r="M999" s="201" t="e">
        <v>#N/A</v>
      </c>
      <c r="N999" s="201">
        <v>53</v>
      </c>
      <c r="O999" s="201" t="e">
        <v>#N/A</v>
      </c>
      <c r="P999" s="201">
        <v>45.9</v>
      </c>
      <c r="Q999" s="201" t="e">
        <v>#N/A</v>
      </c>
      <c r="R999" s="201">
        <v>48.6</v>
      </c>
      <c r="S999" s="201" t="e">
        <v>#N/A</v>
      </c>
      <c r="T999" s="201">
        <v>49.9</v>
      </c>
      <c r="U999" s="201" t="e">
        <v>#N/A</v>
      </c>
      <c r="V999" s="217">
        <v>51.9</v>
      </c>
      <c r="X999" s="198" t="s">
        <v>3379</v>
      </c>
      <c r="Y999" s="102" t="s">
        <v>2547</v>
      </c>
      <c r="Z999" s="120">
        <v>42.6</v>
      </c>
      <c r="AA999" s="120">
        <v>45.7</v>
      </c>
      <c r="AB999" s="120">
        <v>42.9</v>
      </c>
      <c r="AC999" s="120">
        <v>49.8</v>
      </c>
      <c r="AD999" s="120">
        <v>52.3</v>
      </c>
      <c r="AE999" s="120">
        <v>53</v>
      </c>
      <c r="AF999" s="120">
        <v>45.9</v>
      </c>
      <c r="AG999" s="120">
        <v>48.6</v>
      </c>
      <c r="AH999" s="120">
        <v>49.9</v>
      </c>
      <c r="AI999" s="120">
        <v>51.9</v>
      </c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6"/>
      <c r="DI999" s="6"/>
      <c r="DJ999" s="6"/>
      <c r="DK999" s="6"/>
      <c r="DL999" s="6"/>
      <c r="DM999" s="6"/>
      <c r="DN999" s="6"/>
      <c r="DO999" s="6"/>
      <c r="DP999" s="6"/>
      <c r="DQ999" s="6"/>
      <c r="DR999" s="6"/>
      <c r="DS999" s="6"/>
      <c r="DT999" s="6"/>
      <c r="DU999" s="6"/>
      <c r="DV999" s="6"/>
      <c r="DW999" s="6"/>
      <c r="DX999" s="6"/>
      <c r="DY999" s="6"/>
      <c r="DZ999" s="6"/>
      <c r="EA999" s="6"/>
      <c r="EB999" s="6"/>
      <c r="EC999" s="6"/>
      <c r="ED999" s="6"/>
      <c r="EE999" s="6"/>
      <c r="EF999" s="6"/>
      <c r="EG999" s="6"/>
      <c r="EH999" s="6"/>
      <c r="EI999" s="6"/>
      <c r="EJ999" s="6"/>
      <c r="EK999" s="6"/>
      <c r="EL999" s="6"/>
      <c r="EM999" s="6"/>
      <c r="EN999" s="6"/>
      <c r="EO999" s="6"/>
      <c r="EP999" s="6"/>
      <c r="EQ999" s="6"/>
      <c r="ER999" s="6"/>
      <c r="ES999" s="6"/>
      <c r="ET999" s="6"/>
      <c r="EU999" s="6"/>
      <c r="EV999" s="6"/>
      <c r="EW999" s="6"/>
      <c r="EX999" s="6"/>
      <c r="EY999" s="6"/>
      <c r="EZ999" s="6"/>
      <c r="FA999" s="6"/>
      <c r="FB999" s="6"/>
      <c r="FC999" s="6"/>
      <c r="FD999" s="6"/>
      <c r="FE999" s="6"/>
      <c r="FF999" s="390"/>
    </row>
    <row r="1000" spans="1:208" x14ac:dyDescent="0.25">
      <c r="A1000" s="198" t="s">
        <v>3385</v>
      </c>
      <c r="B1000" s="212" t="s">
        <v>2548</v>
      </c>
      <c r="C1000" s="231">
        <v>19</v>
      </c>
      <c r="D1000" s="123">
        <v>14</v>
      </c>
      <c r="E1000" s="123">
        <v>8</v>
      </c>
      <c r="F1000" s="123">
        <v>12</v>
      </c>
      <c r="G1000" s="123">
        <v>8</v>
      </c>
      <c r="H1000" s="123">
        <v>8</v>
      </c>
      <c r="I1000" s="123">
        <v>5</v>
      </c>
      <c r="J1000" s="123">
        <v>7</v>
      </c>
      <c r="K1000" s="123">
        <v>9</v>
      </c>
      <c r="L1000" s="123">
        <v>9</v>
      </c>
      <c r="M1000" s="123">
        <v>10</v>
      </c>
      <c r="N1000" s="123">
        <v>8</v>
      </c>
      <c r="O1000" s="123">
        <v>11</v>
      </c>
      <c r="P1000" s="123">
        <v>4</v>
      </c>
      <c r="Q1000" s="123">
        <v>4</v>
      </c>
      <c r="R1000" s="123">
        <v>11</v>
      </c>
      <c r="S1000" s="123">
        <v>6</v>
      </c>
      <c r="T1000" s="123">
        <v>6</v>
      </c>
      <c r="U1000" s="123">
        <v>3</v>
      </c>
      <c r="V1000" s="218">
        <v>6</v>
      </c>
      <c r="X1000" s="198" t="s">
        <v>3386</v>
      </c>
      <c r="Y1000" s="119" t="s">
        <v>2548</v>
      </c>
      <c r="Z1000" s="196">
        <v>19</v>
      </c>
      <c r="AA1000" s="196">
        <v>12</v>
      </c>
      <c r="AB1000" s="196">
        <v>12</v>
      </c>
      <c r="AC1000" s="196">
        <v>8</v>
      </c>
      <c r="AD1000" s="196">
        <v>9</v>
      </c>
      <c r="AE1000" s="196">
        <v>10</v>
      </c>
      <c r="AF1000" s="196">
        <v>11</v>
      </c>
      <c r="AG1000" s="196">
        <v>11</v>
      </c>
      <c r="AH1000" s="196">
        <v>11</v>
      </c>
      <c r="AI1000" s="196">
        <v>6</v>
      </c>
    </row>
    <row r="1001" spans="1:208" x14ac:dyDescent="0.25">
      <c r="A1001" s="198" t="s">
        <v>3388</v>
      </c>
      <c r="B1001" s="225" t="s">
        <v>2549</v>
      </c>
      <c r="C1001" s="232">
        <v>19</v>
      </c>
      <c r="D1001" s="210" t="s">
        <v>2618</v>
      </c>
      <c r="E1001" s="210" t="s">
        <v>2618</v>
      </c>
      <c r="F1001" s="210" t="s">
        <v>2618</v>
      </c>
      <c r="G1001" s="210" t="s">
        <v>2618</v>
      </c>
      <c r="H1001" s="210" t="s">
        <v>2618</v>
      </c>
      <c r="I1001" s="210" t="s">
        <v>2618</v>
      </c>
      <c r="J1001" s="210" t="s">
        <v>2618</v>
      </c>
      <c r="K1001" s="210" t="s">
        <v>2618</v>
      </c>
      <c r="L1001" s="210" t="s">
        <v>2618</v>
      </c>
      <c r="M1001" s="210" t="s">
        <v>2618</v>
      </c>
      <c r="N1001" s="210" t="s">
        <v>2618</v>
      </c>
      <c r="O1001" s="210" t="s">
        <v>2618</v>
      </c>
      <c r="P1001" s="210" t="s">
        <v>2618</v>
      </c>
      <c r="Q1001" s="210" t="s">
        <v>2618</v>
      </c>
      <c r="R1001" s="210" t="s">
        <v>2618</v>
      </c>
      <c r="S1001" s="210" t="s">
        <v>2618</v>
      </c>
      <c r="T1001" s="210" t="s">
        <v>2618</v>
      </c>
      <c r="U1001" s="210" t="s">
        <v>2618</v>
      </c>
      <c r="V1001" s="211" t="s">
        <v>2618</v>
      </c>
      <c r="X1001" s="198" t="s">
        <v>3382</v>
      </c>
      <c r="Y1001" s="98" t="s">
        <v>772</v>
      </c>
      <c r="Z1001" s="121">
        <v>0</v>
      </c>
      <c r="AA1001" s="121">
        <v>0</v>
      </c>
      <c r="AB1001" s="121">
        <v>0</v>
      </c>
      <c r="AC1001" s="121">
        <v>0</v>
      </c>
      <c r="AD1001" s="121">
        <v>0</v>
      </c>
      <c r="AE1001" s="121">
        <v>0</v>
      </c>
      <c r="AF1001" s="121">
        <v>0</v>
      </c>
      <c r="AG1001" s="121">
        <v>0</v>
      </c>
      <c r="AH1001" s="121">
        <v>0</v>
      </c>
      <c r="AI1001" s="121">
        <v>0</v>
      </c>
    </row>
    <row r="1002" spans="1:208" ht="15" x14ac:dyDescent="0.25">
      <c r="A1002" s="198" t="s">
        <v>3390</v>
      </c>
      <c r="B1002" s="226" t="s">
        <v>769</v>
      </c>
      <c r="C1002" s="233" t="s">
        <v>2618</v>
      </c>
      <c r="D1002" s="202" t="s">
        <v>2618</v>
      </c>
      <c r="E1002" s="202" t="s">
        <v>2618</v>
      </c>
      <c r="F1002" s="202" t="s">
        <v>2618</v>
      </c>
      <c r="G1002" s="202" t="s">
        <v>2618</v>
      </c>
      <c r="H1002" s="202" t="s">
        <v>2618</v>
      </c>
      <c r="I1002" s="202" t="s">
        <v>2618</v>
      </c>
      <c r="J1002" s="202" t="s">
        <v>2618</v>
      </c>
      <c r="K1002" s="202" t="s">
        <v>2618</v>
      </c>
      <c r="L1002" s="202" t="s">
        <v>2618</v>
      </c>
      <c r="M1002" s="202" t="s">
        <v>2618</v>
      </c>
      <c r="N1002" s="202" t="s">
        <v>2618</v>
      </c>
      <c r="O1002" s="202" t="s">
        <v>2618</v>
      </c>
      <c r="P1002" s="202" t="s">
        <v>2618</v>
      </c>
      <c r="Q1002" s="202" t="s">
        <v>2618</v>
      </c>
      <c r="R1002" s="202" t="s">
        <v>2618</v>
      </c>
      <c r="S1002" s="202" t="s">
        <v>2618</v>
      </c>
      <c r="T1002" s="202" t="s">
        <v>2618</v>
      </c>
      <c r="U1002" s="202" t="s">
        <v>2618</v>
      </c>
      <c r="V1002" s="203" t="s">
        <v>2618</v>
      </c>
      <c r="X1002" s="198" t="s">
        <v>3384</v>
      </c>
      <c r="Y1002" s="107" t="s">
        <v>769</v>
      </c>
      <c r="Z1002" s="195" t="s">
        <v>2618</v>
      </c>
      <c r="AA1002" s="195" t="s">
        <v>2618</v>
      </c>
      <c r="AB1002" s="195" t="s">
        <v>2618</v>
      </c>
      <c r="AC1002" s="195" t="s">
        <v>2618</v>
      </c>
      <c r="AD1002" s="195" t="s">
        <v>2618</v>
      </c>
      <c r="AE1002" s="195" t="s">
        <v>2618</v>
      </c>
      <c r="AF1002" s="195" t="s">
        <v>2618</v>
      </c>
      <c r="AG1002" s="195" t="s">
        <v>2618</v>
      </c>
      <c r="AH1002" s="195" t="s">
        <v>2618</v>
      </c>
      <c r="AI1002" s="195" t="s">
        <v>2618</v>
      </c>
    </row>
    <row r="1003" spans="1:208" x14ac:dyDescent="0.25">
      <c r="A1003" s="198" t="s">
        <v>3391</v>
      </c>
      <c r="B1003" s="226" t="s">
        <v>2551</v>
      </c>
      <c r="C1003" s="234">
        <v>0</v>
      </c>
      <c r="D1003" s="204">
        <v>0</v>
      </c>
      <c r="E1003" s="204">
        <v>0</v>
      </c>
      <c r="F1003" s="204">
        <v>0</v>
      </c>
      <c r="G1003" s="204">
        <v>0</v>
      </c>
      <c r="H1003" s="204">
        <v>0</v>
      </c>
      <c r="I1003" s="204">
        <v>0</v>
      </c>
      <c r="J1003" s="204">
        <v>0</v>
      </c>
      <c r="K1003" s="204">
        <v>0</v>
      </c>
      <c r="L1003" s="204">
        <v>0</v>
      </c>
      <c r="M1003" s="204">
        <v>0</v>
      </c>
      <c r="N1003" s="204">
        <v>0</v>
      </c>
      <c r="O1003" s="204">
        <v>0</v>
      </c>
      <c r="P1003" s="204">
        <v>0</v>
      </c>
      <c r="Q1003" s="204">
        <v>0</v>
      </c>
      <c r="R1003" s="204">
        <v>0</v>
      </c>
      <c r="S1003" s="204">
        <v>0</v>
      </c>
      <c r="T1003" s="204">
        <v>0</v>
      </c>
      <c r="U1003" s="204">
        <v>0</v>
      </c>
      <c r="V1003" s="205">
        <v>0</v>
      </c>
      <c r="X1003" s="198" t="s">
        <v>3387</v>
      </c>
      <c r="Y1003" s="91" t="s">
        <v>2551</v>
      </c>
      <c r="Z1003" s="109">
        <v>0</v>
      </c>
      <c r="AA1003" s="109">
        <v>0</v>
      </c>
      <c r="AB1003" s="109">
        <v>0</v>
      </c>
      <c r="AC1003" s="109">
        <v>0</v>
      </c>
      <c r="AD1003" s="109">
        <v>0</v>
      </c>
      <c r="AE1003" s="109">
        <v>0</v>
      </c>
      <c r="AF1003" s="109">
        <v>0</v>
      </c>
      <c r="AG1003" s="109">
        <v>0</v>
      </c>
      <c r="AH1003" s="109">
        <v>0</v>
      </c>
      <c r="AI1003" s="109">
        <v>0</v>
      </c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</row>
    <row r="1004" spans="1:208" x14ac:dyDescent="0.25">
      <c r="A1004" s="198" t="s">
        <v>3392</v>
      </c>
      <c r="B1004" s="227" t="s">
        <v>884</v>
      </c>
      <c r="C1004" s="235">
        <v>1000.65</v>
      </c>
      <c r="D1004" s="206">
        <v>1007.55</v>
      </c>
      <c r="E1004" s="206">
        <v>1014.1500000000001</v>
      </c>
      <c r="F1004" s="206">
        <v>1015.2</v>
      </c>
      <c r="G1004" s="206">
        <v>1016.35</v>
      </c>
      <c r="H1004" s="206">
        <v>1017.15</v>
      </c>
      <c r="I1004" s="206">
        <v>1018.05</v>
      </c>
      <c r="J1004" s="206">
        <v>1016.05</v>
      </c>
      <c r="K1004" s="206">
        <v>1014.5</v>
      </c>
      <c r="L1004" s="206">
        <v>1010.8</v>
      </c>
      <c r="M1004" s="206">
        <v>1007.65</v>
      </c>
      <c r="N1004" s="206">
        <v>1007.75</v>
      </c>
      <c r="O1004" s="206">
        <v>1014.75</v>
      </c>
      <c r="P1004" s="206">
        <v>1015.65</v>
      </c>
      <c r="Q1004" s="206">
        <v>1016.2</v>
      </c>
      <c r="R1004" s="206">
        <v>1013.55</v>
      </c>
      <c r="S1004" s="206">
        <v>1014.5</v>
      </c>
      <c r="T1004" s="206">
        <v>1013.8499999999999</v>
      </c>
      <c r="U1004" s="206">
        <v>1014.4</v>
      </c>
      <c r="V1004" s="207">
        <v>1012</v>
      </c>
      <c r="X1004" s="198" t="s">
        <v>3389</v>
      </c>
      <c r="Y1004" s="238" t="s">
        <v>705</v>
      </c>
      <c r="Z1004" s="127">
        <v>0</v>
      </c>
      <c r="AA1004" s="127">
        <v>0</v>
      </c>
      <c r="AB1004" s="127">
        <v>0</v>
      </c>
      <c r="AC1004" s="127">
        <v>0</v>
      </c>
      <c r="AD1004" s="127">
        <v>0</v>
      </c>
      <c r="AE1004" s="127">
        <v>0</v>
      </c>
      <c r="AF1004" s="127">
        <v>0</v>
      </c>
      <c r="AG1004" s="127">
        <v>0</v>
      </c>
      <c r="AH1004" s="127">
        <v>0</v>
      </c>
      <c r="AI1004" s="127">
        <v>0</v>
      </c>
    </row>
    <row r="1005" spans="1:208" x14ac:dyDescent="0.25">
      <c r="A1005" s="198" t="s">
        <v>3393</v>
      </c>
      <c r="B1005" s="228" t="s">
        <v>770</v>
      </c>
      <c r="C1005" s="236" t="s">
        <v>3784</v>
      </c>
      <c r="D1005" s="208" t="s">
        <v>2607</v>
      </c>
      <c r="E1005" s="208" t="s">
        <v>2757</v>
      </c>
      <c r="F1005" s="208" t="s">
        <v>2759</v>
      </c>
      <c r="G1005" s="208" t="s">
        <v>1110</v>
      </c>
      <c r="H1005" s="208" t="s">
        <v>2940</v>
      </c>
      <c r="I1005" s="208" t="s">
        <v>2964</v>
      </c>
      <c r="J1005" s="208" t="s">
        <v>2940</v>
      </c>
      <c r="K1005" s="208" t="s">
        <v>2764</v>
      </c>
      <c r="L1005" s="208" t="s">
        <v>1120</v>
      </c>
      <c r="M1005" s="208" t="s">
        <v>2940</v>
      </c>
      <c r="N1005" s="208" t="s">
        <v>324</v>
      </c>
      <c r="O1005" s="208" t="s">
        <v>2963</v>
      </c>
      <c r="P1005" s="208" t="s">
        <v>2770</v>
      </c>
      <c r="Q1005" s="208" t="s">
        <v>2964</v>
      </c>
      <c r="R1005" s="208" t="s">
        <v>2759</v>
      </c>
      <c r="S1005" s="208" t="s">
        <v>2648</v>
      </c>
      <c r="T1005" s="208" t="s">
        <v>2657</v>
      </c>
      <c r="U1005" s="208" t="s">
        <v>2939</v>
      </c>
      <c r="V1005" s="209" t="s">
        <v>2770</v>
      </c>
      <c r="X1005" s="369" t="s">
        <v>1025</v>
      </c>
      <c r="Y1005" s="370" t="s">
        <v>772</v>
      </c>
      <c r="Z1005" s="371">
        <v>0</v>
      </c>
      <c r="AA1005" s="372">
        <v>0</v>
      </c>
      <c r="AB1005" s="372">
        <v>0</v>
      </c>
      <c r="AC1005" s="372">
        <v>0</v>
      </c>
      <c r="AD1005" s="372">
        <v>0</v>
      </c>
      <c r="AE1005" s="372">
        <v>0</v>
      </c>
      <c r="AF1005" s="372">
        <v>0</v>
      </c>
      <c r="AG1005" s="372">
        <v>0</v>
      </c>
      <c r="AH1005" s="372">
        <v>0</v>
      </c>
      <c r="AI1005" s="373">
        <v>0</v>
      </c>
    </row>
    <row r="1006" spans="1:208" x14ac:dyDescent="0.25">
      <c r="A1006" s="198" t="s">
        <v>3394</v>
      </c>
      <c r="B1006" s="229" t="s">
        <v>705</v>
      </c>
      <c r="C1006" s="237">
        <v>0</v>
      </c>
      <c r="D1006" s="213">
        <v>0</v>
      </c>
      <c r="E1006" s="213">
        <v>0</v>
      </c>
      <c r="F1006" s="213">
        <v>0</v>
      </c>
      <c r="G1006" s="213">
        <v>0</v>
      </c>
      <c r="H1006" s="213">
        <v>0</v>
      </c>
      <c r="I1006" s="213">
        <v>0</v>
      </c>
      <c r="J1006" s="213">
        <v>0</v>
      </c>
      <c r="K1006" s="213">
        <v>0</v>
      </c>
      <c r="L1006" s="213">
        <v>0</v>
      </c>
      <c r="M1006" s="213">
        <v>0</v>
      </c>
      <c r="N1006" s="213">
        <v>0</v>
      </c>
      <c r="O1006" s="213">
        <v>0</v>
      </c>
      <c r="P1006" s="213">
        <v>0</v>
      </c>
      <c r="Q1006" s="213">
        <v>0</v>
      </c>
      <c r="R1006" s="213">
        <v>0</v>
      </c>
      <c r="S1006" s="213">
        <v>0</v>
      </c>
      <c r="T1006" s="213">
        <v>0</v>
      </c>
      <c r="U1006" s="213">
        <v>0</v>
      </c>
      <c r="V1006" s="214">
        <v>0</v>
      </c>
      <c r="X1006" s="369" t="s">
        <v>2256</v>
      </c>
      <c r="Y1006" s="374" t="s">
        <v>1173</v>
      </c>
      <c r="Z1006" s="375">
        <v>0</v>
      </c>
      <c r="AA1006" s="376">
        <v>0</v>
      </c>
      <c r="AB1006" s="376">
        <v>0</v>
      </c>
      <c r="AC1006" s="376">
        <v>0</v>
      </c>
      <c r="AD1006" s="376">
        <v>0</v>
      </c>
      <c r="AE1006" s="376">
        <v>0</v>
      </c>
      <c r="AF1006" s="376">
        <v>0</v>
      </c>
      <c r="AG1006" s="376">
        <v>0</v>
      </c>
      <c r="AH1006" s="376">
        <v>0</v>
      </c>
      <c r="AI1006" s="377">
        <v>0</v>
      </c>
    </row>
    <row r="1007" spans="1:208" x14ac:dyDescent="0.25">
      <c r="A1007" s="198" t="s">
        <v>1025</v>
      </c>
      <c r="B1007" s="229" t="s">
        <v>772</v>
      </c>
      <c r="C1007" s="237">
        <v>0</v>
      </c>
      <c r="D1007" s="213">
        <v>0</v>
      </c>
      <c r="E1007" s="213">
        <v>0</v>
      </c>
      <c r="F1007" s="213">
        <v>0</v>
      </c>
      <c r="G1007" s="213">
        <v>0</v>
      </c>
      <c r="H1007" s="213">
        <v>0</v>
      </c>
      <c r="I1007" s="213">
        <v>0</v>
      </c>
      <c r="J1007" s="213">
        <v>0</v>
      </c>
      <c r="K1007" s="213">
        <v>0</v>
      </c>
      <c r="L1007" s="213">
        <v>0</v>
      </c>
      <c r="M1007" s="213">
        <v>0</v>
      </c>
      <c r="N1007" s="213">
        <v>0</v>
      </c>
      <c r="O1007" s="213">
        <v>0</v>
      </c>
      <c r="P1007" s="213">
        <v>0</v>
      </c>
      <c r="Q1007" s="213">
        <v>0</v>
      </c>
      <c r="R1007" s="213">
        <v>0</v>
      </c>
      <c r="S1007" s="213">
        <v>0</v>
      </c>
      <c r="T1007" s="213">
        <v>0</v>
      </c>
      <c r="U1007" s="213">
        <v>0</v>
      </c>
      <c r="V1007" s="214">
        <v>0</v>
      </c>
      <c r="X1007" s="369" t="s">
        <v>2257</v>
      </c>
      <c r="Y1007" s="374" t="s">
        <v>1175</v>
      </c>
      <c r="Z1007" s="375">
        <v>0</v>
      </c>
      <c r="AA1007" s="376">
        <v>0</v>
      </c>
      <c r="AB1007" s="376">
        <v>0</v>
      </c>
      <c r="AC1007" s="376">
        <v>0</v>
      </c>
      <c r="AD1007" s="376">
        <v>0</v>
      </c>
      <c r="AE1007" s="376">
        <v>0</v>
      </c>
      <c r="AF1007" s="376">
        <v>0</v>
      </c>
      <c r="AG1007" s="376">
        <v>0</v>
      </c>
      <c r="AH1007" s="376">
        <v>0</v>
      </c>
      <c r="AI1007" s="377">
        <v>0</v>
      </c>
    </row>
    <row r="1008" spans="1:208" x14ac:dyDescent="0.25">
      <c r="A1008" s="198" t="s">
        <v>2256</v>
      </c>
      <c r="B1008" s="229" t="s">
        <v>1173</v>
      </c>
      <c r="C1008" s="237">
        <v>0</v>
      </c>
      <c r="D1008" s="213">
        <v>0</v>
      </c>
      <c r="E1008" s="213">
        <v>0</v>
      </c>
      <c r="F1008" s="213">
        <v>0</v>
      </c>
      <c r="G1008" s="213">
        <v>0</v>
      </c>
      <c r="H1008" s="213">
        <v>0</v>
      </c>
      <c r="I1008" s="213">
        <v>0</v>
      </c>
      <c r="J1008" s="213">
        <v>0</v>
      </c>
      <c r="K1008" s="213">
        <v>0</v>
      </c>
      <c r="L1008" s="213">
        <v>0</v>
      </c>
      <c r="M1008" s="213">
        <v>0</v>
      </c>
      <c r="N1008" s="213">
        <v>0</v>
      </c>
      <c r="O1008" s="213">
        <v>0</v>
      </c>
      <c r="P1008" s="213">
        <v>0</v>
      </c>
      <c r="Q1008" s="213">
        <v>0</v>
      </c>
      <c r="R1008" s="213">
        <v>0</v>
      </c>
      <c r="S1008" s="213">
        <v>0</v>
      </c>
      <c r="T1008" s="213">
        <v>0</v>
      </c>
      <c r="U1008" s="213">
        <v>0</v>
      </c>
      <c r="V1008" s="214">
        <v>0</v>
      </c>
      <c r="X1008" s="369" t="s">
        <v>2258</v>
      </c>
      <c r="Y1008" s="379" t="s">
        <v>1177</v>
      </c>
      <c r="Z1008" s="380">
        <v>0</v>
      </c>
      <c r="AA1008" s="381">
        <v>0</v>
      </c>
      <c r="AB1008" s="381">
        <v>0</v>
      </c>
      <c r="AC1008" s="381">
        <v>0</v>
      </c>
      <c r="AD1008" s="381">
        <v>0</v>
      </c>
      <c r="AE1008" s="381">
        <v>0</v>
      </c>
      <c r="AF1008" s="381">
        <v>0</v>
      </c>
      <c r="AG1008" s="381">
        <v>0</v>
      </c>
      <c r="AH1008" s="381">
        <v>0</v>
      </c>
      <c r="AI1008" s="382">
        <v>0</v>
      </c>
    </row>
    <row r="1009" spans="1:208" x14ac:dyDescent="0.25">
      <c r="A1009" s="198" t="s">
        <v>2257</v>
      </c>
      <c r="B1009" s="378" t="s">
        <v>1175</v>
      </c>
      <c r="C1009" s="235">
        <v>0</v>
      </c>
      <c r="D1009" s="206">
        <v>0</v>
      </c>
      <c r="E1009" s="206">
        <v>0</v>
      </c>
      <c r="F1009" s="206">
        <v>0</v>
      </c>
      <c r="G1009" s="206">
        <v>0</v>
      </c>
      <c r="H1009" s="206">
        <v>0</v>
      </c>
      <c r="I1009" s="206">
        <v>0</v>
      </c>
      <c r="J1009" s="206">
        <v>0</v>
      </c>
      <c r="K1009" s="206">
        <v>0</v>
      </c>
      <c r="L1009" s="206">
        <v>0</v>
      </c>
      <c r="M1009" s="206">
        <v>0</v>
      </c>
      <c r="N1009" s="206">
        <v>0</v>
      </c>
      <c r="O1009" s="206">
        <v>0</v>
      </c>
      <c r="P1009" s="206">
        <v>0</v>
      </c>
      <c r="Q1009" s="206">
        <v>0</v>
      </c>
      <c r="R1009" s="206">
        <v>0</v>
      </c>
      <c r="S1009" s="206">
        <v>0</v>
      </c>
      <c r="T1009" s="206">
        <v>0</v>
      </c>
      <c r="U1009" s="206">
        <v>0</v>
      </c>
      <c r="V1009" s="207">
        <v>0</v>
      </c>
    </row>
    <row r="1010" spans="1:208" x14ac:dyDescent="0.25">
      <c r="A1010" s="198" t="s">
        <v>2258</v>
      </c>
      <c r="B1010" s="383" t="s">
        <v>1177</v>
      </c>
      <c r="C1010" s="237">
        <v>0</v>
      </c>
      <c r="D1010" s="213">
        <v>0</v>
      </c>
      <c r="E1010" s="213">
        <v>0</v>
      </c>
      <c r="F1010" s="213">
        <v>0</v>
      </c>
      <c r="G1010" s="213">
        <v>0</v>
      </c>
      <c r="H1010" s="213">
        <v>0</v>
      </c>
      <c r="I1010" s="213">
        <v>0</v>
      </c>
      <c r="J1010" s="213">
        <v>0</v>
      </c>
      <c r="K1010" s="213">
        <v>0</v>
      </c>
      <c r="L1010" s="213">
        <v>0</v>
      </c>
      <c r="M1010" s="213">
        <v>0</v>
      </c>
      <c r="N1010" s="213">
        <v>0</v>
      </c>
      <c r="O1010" s="213">
        <v>0</v>
      </c>
      <c r="P1010" s="213">
        <v>0</v>
      </c>
      <c r="Q1010" s="213">
        <v>0</v>
      </c>
      <c r="R1010" s="213">
        <v>0</v>
      </c>
      <c r="S1010" s="213">
        <v>0</v>
      </c>
      <c r="T1010" s="213">
        <v>0</v>
      </c>
      <c r="U1010" s="213">
        <v>0</v>
      </c>
      <c r="V1010" s="214">
        <v>0</v>
      </c>
      <c r="AM1010" s="554"/>
      <c r="AN1010" s="552"/>
      <c r="AO1010" s="552"/>
      <c r="AP1010" s="552"/>
      <c r="AQ1010" s="552"/>
      <c r="AR1010" s="552"/>
      <c r="AS1010" s="552"/>
      <c r="AT1010" s="552"/>
      <c r="AU1010" s="552"/>
      <c r="AV1010" s="552"/>
      <c r="AW1010" s="552"/>
      <c r="AX1010" s="552"/>
      <c r="AY1010" s="552"/>
      <c r="AZ1010" s="552"/>
      <c r="BA1010" s="552"/>
      <c r="BB1010" s="552"/>
      <c r="BC1010" s="552"/>
      <c r="BD1010" s="552"/>
      <c r="BE1010" s="552"/>
      <c r="BF1010" s="552"/>
      <c r="BG1010" s="552"/>
      <c r="BH1010" s="552"/>
      <c r="BI1010" s="552"/>
      <c r="BJ1010" s="552"/>
      <c r="BK1010" s="552"/>
      <c r="BL1010" s="552"/>
      <c r="BM1010" s="552"/>
      <c r="BN1010" s="552"/>
      <c r="BO1010" s="552"/>
      <c r="BP1010" s="552"/>
      <c r="BQ1010" s="552"/>
      <c r="BR1010" s="552"/>
      <c r="BS1010" s="552"/>
      <c r="BT1010" s="552"/>
      <c r="BU1010" s="552"/>
      <c r="BV1010" s="552"/>
      <c r="BW1010" s="552"/>
      <c r="BX1010" s="552"/>
      <c r="BY1010" s="552"/>
      <c r="BZ1010" s="552"/>
      <c r="CA1010" s="552"/>
      <c r="CB1010" s="552"/>
      <c r="CC1010" s="552"/>
      <c r="CD1010" s="552"/>
      <c r="CE1010" s="552"/>
      <c r="CF1010" s="552"/>
      <c r="CG1010" s="552"/>
      <c r="CH1010" s="552"/>
      <c r="CI1010" s="552"/>
      <c r="CJ1010" s="552"/>
      <c r="CK1010" s="552"/>
      <c r="CL1010" s="552"/>
      <c r="CM1010" s="552"/>
      <c r="CN1010" s="552"/>
      <c r="CO1010" s="552"/>
      <c r="CP1010" s="552"/>
      <c r="CQ1010" s="552"/>
      <c r="CR1010" s="552"/>
      <c r="CS1010" s="552"/>
      <c r="CT1010" s="552"/>
      <c r="CU1010" s="552"/>
      <c r="CV1010" s="552"/>
      <c r="CW1010" s="552"/>
      <c r="CX1010" s="552"/>
      <c r="CY1010" s="552"/>
      <c r="CZ1010" s="552"/>
      <c r="DA1010" s="552"/>
      <c r="DB1010" s="552"/>
      <c r="DC1010" s="552"/>
      <c r="DD1010" s="552"/>
      <c r="DE1010" s="552"/>
      <c r="DF1010" s="552"/>
      <c r="DG1010" s="552"/>
      <c r="DH1010" s="552"/>
      <c r="DI1010" s="552"/>
      <c r="DJ1010" s="552"/>
      <c r="DK1010" s="552"/>
      <c r="DL1010" s="552"/>
      <c r="DM1010" s="552"/>
      <c r="DN1010" s="552"/>
      <c r="DO1010" s="552"/>
      <c r="DP1010" s="552"/>
      <c r="DQ1010" s="552"/>
      <c r="DR1010" s="552"/>
      <c r="DS1010" s="552"/>
      <c r="DT1010" s="552"/>
      <c r="DU1010" s="552"/>
      <c r="DV1010" s="552"/>
      <c r="DW1010" s="552"/>
      <c r="DX1010" s="552"/>
      <c r="DY1010" s="552"/>
      <c r="DZ1010" s="552"/>
      <c r="EA1010" s="552"/>
      <c r="EB1010" s="552"/>
      <c r="EC1010" s="552"/>
      <c r="ED1010" s="552"/>
      <c r="EE1010" s="552"/>
      <c r="EF1010" s="552"/>
      <c r="EG1010" s="552"/>
      <c r="EH1010" s="552"/>
      <c r="EI1010" s="552"/>
      <c r="EJ1010" s="552"/>
      <c r="EK1010" s="552"/>
      <c r="EL1010" s="552"/>
      <c r="EM1010" s="552"/>
      <c r="EN1010" s="552"/>
      <c r="EO1010" s="552"/>
      <c r="EP1010" s="552"/>
      <c r="EQ1010" s="552"/>
      <c r="ER1010" s="552"/>
      <c r="ES1010" s="552"/>
      <c r="ET1010" s="552"/>
      <c r="EU1010" s="552"/>
      <c r="EV1010" s="552"/>
      <c r="EW1010" s="552"/>
      <c r="EX1010" s="552"/>
      <c r="EY1010" s="552"/>
      <c r="EZ1010" s="552"/>
      <c r="FA1010" s="552"/>
      <c r="FB1010" s="552"/>
      <c r="FC1010" s="552"/>
      <c r="FD1010" s="552"/>
      <c r="FE1010" s="552"/>
    </row>
    <row r="1011" spans="1:208" x14ac:dyDescent="0.25">
      <c r="A1011" t="s">
        <v>3510</v>
      </c>
      <c r="B1011" t="s">
        <v>3407</v>
      </c>
      <c r="C1011">
        <v>6</v>
      </c>
      <c r="D1011">
        <v>6</v>
      </c>
      <c r="E1011">
        <v>0</v>
      </c>
      <c r="F1011">
        <v>0</v>
      </c>
      <c r="G1011">
        <v>0</v>
      </c>
      <c r="H1011">
        <v>5</v>
      </c>
      <c r="I1011">
        <v>2</v>
      </c>
      <c r="J1011">
        <v>0</v>
      </c>
      <c r="K1011">
        <v>0</v>
      </c>
      <c r="L1011">
        <v>0</v>
      </c>
      <c r="M1011">
        <v>4</v>
      </c>
      <c r="N1011">
        <v>4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AM1011" s="555"/>
      <c r="AN1011" s="553"/>
      <c r="AO1011" s="553"/>
      <c r="AP1011" s="553"/>
      <c r="AQ1011" s="553"/>
      <c r="AR1011" s="553"/>
      <c r="AS1011" s="553"/>
      <c r="AT1011" s="553"/>
      <c r="AU1011" s="553"/>
      <c r="AV1011" s="553"/>
      <c r="AW1011" s="553"/>
      <c r="AX1011" s="553"/>
      <c r="AY1011" s="553"/>
      <c r="AZ1011" s="553"/>
      <c r="BA1011" s="553"/>
      <c r="BB1011" s="553"/>
      <c r="BC1011" s="553"/>
      <c r="BD1011" s="553"/>
      <c r="BE1011" s="553"/>
      <c r="BF1011" s="553"/>
      <c r="BG1011" s="553"/>
      <c r="BH1011" s="553"/>
      <c r="BI1011" s="553"/>
      <c r="BJ1011" s="553"/>
      <c r="BK1011" s="553"/>
      <c r="BL1011" s="553"/>
      <c r="BM1011" s="553"/>
      <c r="BN1011" s="553"/>
      <c r="BO1011" s="553"/>
      <c r="BP1011" s="553"/>
      <c r="BQ1011" s="553"/>
      <c r="BR1011" s="553"/>
      <c r="BS1011" s="553"/>
      <c r="BT1011" s="553"/>
      <c r="BU1011" s="553"/>
      <c r="BV1011" s="553"/>
      <c r="BW1011" s="553"/>
      <c r="BX1011" s="553"/>
      <c r="BY1011" s="553"/>
      <c r="BZ1011" s="553"/>
      <c r="CA1011" s="553"/>
      <c r="CB1011" s="553"/>
      <c r="CC1011" s="553"/>
      <c r="CD1011" s="553"/>
      <c r="CE1011" s="553"/>
      <c r="CF1011" s="553"/>
      <c r="CG1011" s="553"/>
      <c r="CH1011" s="553"/>
      <c r="CI1011" s="553"/>
      <c r="CJ1011" s="553"/>
      <c r="CK1011" s="553"/>
      <c r="CL1011" s="553"/>
      <c r="CM1011" s="553"/>
      <c r="CN1011" s="553"/>
      <c r="CO1011" s="553"/>
      <c r="CP1011" s="553"/>
      <c r="CQ1011" s="553"/>
      <c r="CR1011" s="553"/>
      <c r="CS1011" s="553"/>
      <c r="CT1011" s="553"/>
      <c r="CU1011" s="553"/>
      <c r="CV1011" s="553"/>
      <c r="CW1011" s="553"/>
      <c r="CX1011" s="553"/>
      <c r="CY1011" s="553"/>
      <c r="CZ1011" s="553"/>
      <c r="DA1011" s="553"/>
      <c r="DB1011" s="553"/>
      <c r="DC1011" s="553"/>
      <c r="DD1011" s="553"/>
      <c r="DE1011" s="553"/>
      <c r="DF1011" s="553"/>
      <c r="DG1011" s="553"/>
      <c r="DH1011" s="553"/>
      <c r="DI1011" s="553"/>
      <c r="DJ1011" s="553"/>
      <c r="DK1011" s="553"/>
      <c r="DL1011" s="553"/>
      <c r="DM1011" s="553"/>
      <c r="DN1011" s="553"/>
      <c r="DO1011" s="553"/>
      <c r="DP1011" s="553"/>
      <c r="DQ1011" s="553"/>
      <c r="DR1011" s="553"/>
      <c r="DS1011" s="553"/>
      <c r="DT1011" s="553"/>
      <c r="DU1011" s="553"/>
      <c r="DV1011" s="553"/>
      <c r="DW1011" s="553"/>
      <c r="DX1011" s="553"/>
      <c r="DY1011" s="553"/>
      <c r="DZ1011" s="553"/>
      <c r="EA1011" s="553"/>
      <c r="EB1011" s="553"/>
      <c r="EC1011" s="553"/>
      <c r="ED1011" s="553"/>
      <c r="EE1011" s="553"/>
      <c r="EF1011" s="553"/>
      <c r="EG1011" s="553"/>
      <c r="EH1011" s="553"/>
      <c r="EI1011" s="553"/>
      <c r="EJ1011" s="553"/>
      <c r="EK1011" s="553"/>
      <c r="EL1011" s="553"/>
      <c r="EM1011" s="553"/>
      <c r="EN1011" s="553"/>
      <c r="EO1011" s="553"/>
      <c r="EP1011" s="553"/>
      <c r="EQ1011" s="553"/>
      <c r="ER1011" s="553"/>
      <c r="ES1011" s="553"/>
      <c r="ET1011" s="553"/>
      <c r="EU1011" s="553"/>
      <c r="EV1011" s="553"/>
      <c r="EW1011" s="553"/>
      <c r="EX1011" s="553"/>
      <c r="EY1011" s="553"/>
      <c r="EZ1011" s="553"/>
      <c r="FA1011" s="553"/>
      <c r="FB1011" s="553"/>
      <c r="FC1011" s="553"/>
      <c r="FD1011" s="553"/>
      <c r="FE1011" s="553"/>
    </row>
    <row r="1012" spans="1:208" x14ac:dyDescent="0.25">
      <c r="A1012" t="s">
        <v>3511</v>
      </c>
      <c r="B1012" t="s">
        <v>3409</v>
      </c>
      <c r="C1012">
        <v>6</v>
      </c>
      <c r="D1012">
        <v>2</v>
      </c>
      <c r="E1012">
        <v>0</v>
      </c>
      <c r="F1012">
        <v>0</v>
      </c>
      <c r="G1012">
        <v>0</v>
      </c>
      <c r="H1012">
        <v>5</v>
      </c>
      <c r="I1012">
        <v>0</v>
      </c>
      <c r="J1012">
        <v>0</v>
      </c>
      <c r="K1012">
        <v>0</v>
      </c>
      <c r="L1012">
        <v>0</v>
      </c>
      <c r="M1012">
        <v>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08" x14ac:dyDescent="0.25">
      <c r="A1013" t="s">
        <v>3512</v>
      </c>
      <c r="B1013" t="s">
        <v>3411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23" spans="1:208" s="390" customFormat="1" x14ac:dyDescent="0.25">
      <c r="A1023" s="262"/>
      <c r="B1023" s="262"/>
      <c r="C1023" s="262"/>
      <c r="D1023" s="262"/>
      <c r="E1023" s="262"/>
      <c r="F1023" s="262"/>
      <c r="G1023" s="262"/>
      <c r="H1023" s="262"/>
      <c r="I1023" s="262"/>
      <c r="J1023" s="262"/>
      <c r="K1023" s="262"/>
      <c r="L1023" s="262"/>
      <c r="M1023" s="262"/>
      <c r="N1023" s="262"/>
      <c r="O1023" s="262"/>
      <c r="P1023" s="262"/>
      <c r="Q1023" s="262"/>
      <c r="R1023" s="262"/>
      <c r="S1023" s="262"/>
      <c r="T1023" s="262"/>
      <c r="U1023" s="262"/>
      <c r="V1023" s="262"/>
      <c r="W1023" s="262"/>
      <c r="X1023" s="262"/>
      <c r="Y1023" s="262"/>
      <c r="Z1023" s="262"/>
      <c r="AA1023" s="262"/>
      <c r="AB1023" s="262"/>
      <c r="AC1023" s="262"/>
      <c r="AD1023" s="262"/>
      <c r="AE1023" s="262"/>
      <c r="AF1023" s="262"/>
      <c r="AG1023" s="262"/>
      <c r="AH1023" s="262"/>
      <c r="AI1023" s="262"/>
      <c r="AJ1023" s="262"/>
      <c r="AK1023" s="262"/>
      <c r="AL1023" s="389"/>
      <c r="AM1023" s="6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  <c r="EV1023"/>
      <c r="EW1023"/>
      <c r="EX1023"/>
      <c r="EY1023"/>
      <c r="EZ1023"/>
      <c r="FA1023"/>
      <c r="FB1023"/>
      <c r="FC1023"/>
      <c r="FD1023"/>
      <c r="FE1023"/>
      <c r="FF1023" s="35"/>
      <c r="FJ1023" s="1274"/>
      <c r="FK1023" s="1274"/>
      <c r="FL1023" s="1274"/>
      <c r="FN1023" s="35"/>
      <c r="FO1023" s="35"/>
      <c r="FP1023" s="35"/>
      <c r="FQ1023" s="35"/>
      <c r="FR1023" s="35"/>
      <c r="FS1023" s="35"/>
      <c r="FV1023" s="35"/>
      <c r="FW1023" s="35"/>
      <c r="FZ1023" s="1279"/>
      <c r="GA1023" s="1279"/>
      <c r="GB1023" s="35"/>
      <c r="GC1023" s="35"/>
      <c r="GD1023" s="35"/>
      <c r="GE1023" s="35"/>
      <c r="GF1023" s="35"/>
      <c r="GG1023" s="35"/>
      <c r="GH1023" s="35"/>
      <c r="GI1023" s="35"/>
      <c r="GJ1023" s="35"/>
      <c r="GK1023" s="35"/>
      <c r="GL1023" s="35"/>
      <c r="GM1023" s="35"/>
      <c r="GN1023" s="35"/>
      <c r="GO1023" s="35"/>
      <c r="GP1023" s="35"/>
      <c r="GQ1023" s="35"/>
      <c r="GR1023" s="35"/>
      <c r="GS1023" s="35"/>
      <c r="GT1023" s="35"/>
      <c r="GU1023" s="35"/>
      <c r="GV1023" s="35"/>
      <c r="GW1023" s="35"/>
      <c r="GX1023" s="35"/>
      <c r="GY1023" s="35"/>
      <c r="GZ1023" s="35"/>
    </row>
    <row r="1024" spans="1:208" x14ac:dyDescent="0.25">
      <c r="A1024" s="253" t="s">
        <v>3396</v>
      </c>
      <c r="B1024" s="254" t="s">
        <v>2552</v>
      </c>
      <c r="C1024" s="255" t="s">
        <v>3773</v>
      </c>
      <c r="D1024" s="256" t="s">
        <v>2618</v>
      </c>
      <c r="E1024" s="256" t="s">
        <v>3774</v>
      </c>
      <c r="F1024" s="256" t="s">
        <v>2618</v>
      </c>
      <c r="G1024" s="256" t="s">
        <v>3775</v>
      </c>
      <c r="H1024" s="256" t="s">
        <v>2618</v>
      </c>
      <c r="I1024" s="256" t="s">
        <v>3782</v>
      </c>
      <c r="J1024" s="256" t="s">
        <v>2618</v>
      </c>
      <c r="K1024" s="256" t="s">
        <v>3788</v>
      </c>
      <c r="L1024" s="256" t="s">
        <v>2618</v>
      </c>
      <c r="M1024" s="256" t="s">
        <v>3789</v>
      </c>
      <c r="N1024" s="256" t="s">
        <v>2618</v>
      </c>
      <c r="O1024" s="256" t="s">
        <v>3790</v>
      </c>
      <c r="P1024" s="256" t="s">
        <v>2618</v>
      </c>
      <c r="Q1024" s="256" t="s">
        <v>3791</v>
      </c>
      <c r="R1024" s="256" t="s">
        <v>2618</v>
      </c>
      <c r="S1024" s="256" t="s">
        <v>3792</v>
      </c>
      <c r="T1024" s="256" t="s">
        <v>2618</v>
      </c>
      <c r="U1024" s="256" t="s">
        <v>3793</v>
      </c>
      <c r="V1024" s="257" t="s">
        <v>2618</v>
      </c>
      <c r="X1024" s="258"/>
      <c r="Y1024" s="188" t="s">
        <v>2550</v>
      </c>
      <c r="Z1024" s="259" t="s">
        <v>2619</v>
      </c>
      <c r="AA1024" s="260" t="s">
        <v>2620</v>
      </c>
      <c r="AB1024" s="260" t="s">
        <v>2621</v>
      </c>
      <c r="AC1024" s="260" t="s">
        <v>2622</v>
      </c>
      <c r="AD1024" s="260" t="s">
        <v>2623</v>
      </c>
      <c r="AE1024" s="260" t="s">
        <v>2624</v>
      </c>
      <c r="AF1024" s="260" t="s">
        <v>2625</v>
      </c>
      <c r="AG1024" s="260" t="s">
        <v>2619</v>
      </c>
      <c r="AH1024" s="260" t="s">
        <v>2620</v>
      </c>
      <c r="AI1024" s="261" t="s">
        <v>2621</v>
      </c>
      <c r="FN1024" s="390"/>
      <c r="FO1024" s="390"/>
      <c r="FP1024" s="390"/>
      <c r="FQ1024" s="390"/>
      <c r="FR1024" s="390"/>
      <c r="FS1024" s="390"/>
      <c r="FV1024" s="390"/>
      <c r="FW1024" s="390"/>
      <c r="FZ1024" s="1280"/>
      <c r="GA1024" s="1280"/>
      <c r="GB1024" s="390"/>
      <c r="GC1024" s="390"/>
      <c r="GD1024" s="390"/>
      <c r="GE1024" s="390"/>
      <c r="GF1024" s="390"/>
      <c r="GG1024" s="390"/>
      <c r="GH1024" s="390"/>
      <c r="GI1024" s="390"/>
      <c r="GJ1024" s="390"/>
      <c r="GK1024" s="390"/>
      <c r="GL1024" s="390"/>
      <c r="GM1024" s="390"/>
      <c r="GN1024" s="390"/>
      <c r="GV1024" s="390"/>
      <c r="GW1024" s="390"/>
      <c r="GX1024" s="390"/>
      <c r="GY1024" s="390"/>
      <c r="GZ1024" s="390"/>
    </row>
    <row r="1025" spans="1:203" x14ac:dyDescent="0.25">
      <c r="A1025" s="198" t="s">
        <v>3398</v>
      </c>
      <c r="B1025" s="220" t="s">
        <v>764</v>
      </c>
      <c r="C1025" s="124" t="s">
        <v>2521</v>
      </c>
      <c r="D1025" s="124" t="s">
        <v>2522</v>
      </c>
      <c r="E1025" s="124" t="s">
        <v>2521</v>
      </c>
      <c r="F1025" s="124" t="s">
        <v>2522</v>
      </c>
      <c r="G1025" s="124" t="s">
        <v>2521</v>
      </c>
      <c r="H1025" s="124" t="s">
        <v>2522</v>
      </c>
      <c r="I1025" s="124" t="s">
        <v>2521</v>
      </c>
      <c r="J1025" s="124" t="s">
        <v>2522</v>
      </c>
      <c r="K1025" s="124" t="s">
        <v>2521</v>
      </c>
      <c r="L1025" s="124" t="s">
        <v>2522</v>
      </c>
      <c r="M1025" s="124" t="s">
        <v>2521</v>
      </c>
      <c r="N1025" s="124" t="s">
        <v>2522</v>
      </c>
      <c r="O1025" s="124" t="s">
        <v>2521</v>
      </c>
      <c r="P1025" s="124" t="s">
        <v>2522</v>
      </c>
      <c r="Q1025" s="124" t="s">
        <v>2521</v>
      </c>
      <c r="R1025" s="124" t="s">
        <v>2522</v>
      </c>
      <c r="S1025" s="124" t="s">
        <v>2521</v>
      </c>
      <c r="T1025" s="124" t="s">
        <v>2522</v>
      </c>
      <c r="U1025" s="124" t="s">
        <v>2521</v>
      </c>
      <c r="V1025" s="252" t="s">
        <v>2522</v>
      </c>
      <c r="X1025" s="197"/>
      <c r="Y1025" s="188" t="s">
        <v>764</v>
      </c>
      <c r="Z1025" s="94" t="s">
        <v>3776</v>
      </c>
      <c r="AA1025" s="95" t="s">
        <v>3777</v>
      </c>
      <c r="AB1025" s="95" t="s">
        <v>3778</v>
      </c>
      <c r="AC1025" s="95" t="s">
        <v>3783</v>
      </c>
      <c r="AD1025" s="95" t="s">
        <v>3794</v>
      </c>
      <c r="AE1025" s="95" t="s">
        <v>3795</v>
      </c>
      <c r="AF1025" s="95" t="s">
        <v>3796</v>
      </c>
      <c r="AG1025" s="95" t="s">
        <v>3797</v>
      </c>
      <c r="AH1025" s="95" t="s">
        <v>3798</v>
      </c>
      <c r="AI1025" s="96" t="s">
        <v>3799</v>
      </c>
      <c r="GO1025" s="390"/>
      <c r="GP1025" s="390"/>
      <c r="GQ1025" s="390"/>
      <c r="GR1025" s="390"/>
      <c r="GS1025" s="390"/>
      <c r="GT1025" s="390"/>
      <c r="GU1025" s="390"/>
    </row>
    <row r="1026" spans="1:203" x14ac:dyDescent="0.25">
      <c r="A1026" s="198" t="s">
        <v>3400</v>
      </c>
      <c r="B1026" s="221" t="s">
        <v>2553</v>
      </c>
      <c r="C1026" s="118">
        <v>43682.375</v>
      </c>
      <c r="D1026" s="189">
        <v>43682.875</v>
      </c>
      <c r="E1026" s="190">
        <v>43683.375</v>
      </c>
      <c r="F1026" s="189">
        <v>43683.875</v>
      </c>
      <c r="G1026" s="190">
        <v>43684.375</v>
      </c>
      <c r="H1026" s="189">
        <v>43684.875</v>
      </c>
      <c r="I1026" s="191">
        <v>43685.375</v>
      </c>
      <c r="J1026" s="189">
        <v>43685.875</v>
      </c>
      <c r="K1026" s="190">
        <v>43686.375</v>
      </c>
      <c r="L1026" s="189">
        <v>43686.875</v>
      </c>
      <c r="M1026" s="190">
        <v>43687.375</v>
      </c>
      <c r="N1026" s="189">
        <v>43687.875</v>
      </c>
      <c r="O1026" s="191">
        <v>43688.375</v>
      </c>
      <c r="P1026" s="189">
        <v>43688.875</v>
      </c>
      <c r="Q1026" s="190">
        <v>43689.375</v>
      </c>
      <c r="R1026" s="189">
        <v>43689.875</v>
      </c>
      <c r="S1026" s="190">
        <v>43690.375</v>
      </c>
      <c r="T1026" s="189">
        <v>43690.875</v>
      </c>
      <c r="U1026" s="190">
        <v>43691.375</v>
      </c>
      <c r="V1026" s="192">
        <v>43691.875</v>
      </c>
      <c r="X1026" s="198" t="s">
        <v>3395</v>
      </c>
      <c r="Y1026" s="215"/>
      <c r="Z1026" s="116">
        <v>43682.875</v>
      </c>
      <c r="AA1026" s="99">
        <v>43683.875</v>
      </c>
      <c r="AB1026" s="99">
        <v>43684.875</v>
      </c>
      <c r="AC1026" s="99">
        <v>43685.875</v>
      </c>
      <c r="AD1026" s="99">
        <v>43686.875</v>
      </c>
      <c r="AE1026" s="99">
        <v>43687.875</v>
      </c>
      <c r="AF1026" s="99">
        <v>43688.875</v>
      </c>
      <c r="AG1026" s="99">
        <v>43689.875</v>
      </c>
      <c r="AH1026" s="99">
        <v>43690.875</v>
      </c>
      <c r="AI1026" s="99">
        <v>43691.875</v>
      </c>
    </row>
    <row r="1027" spans="1:203" x14ac:dyDescent="0.25">
      <c r="A1027" s="198" t="s">
        <v>3402</v>
      </c>
      <c r="B1027" s="222" t="s">
        <v>2545</v>
      </c>
      <c r="C1027" s="230" t="e">
        <v>#N/A</v>
      </c>
      <c r="D1027" s="199">
        <v>21.3</v>
      </c>
      <c r="E1027" s="199" t="e">
        <v>#N/A</v>
      </c>
      <c r="F1027" s="199">
        <v>25.3</v>
      </c>
      <c r="G1027" s="199" t="e">
        <v>#N/A</v>
      </c>
      <c r="H1027" s="199">
        <v>26.2</v>
      </c>
      <c r="I1027" s="199" t="e">
        <v>#N/A</v>
      </c>
      <c r="J1027" s="199">
        <v>29.5</v>
      </c>
      <c r="K1027" s="199" t="e">
        <v>#N/A</v>
      </c>
      <c r="L1027" s="199">
        <v>34</v>
      </c>
      <c r="M1027" s="199" t="e">
        <v>#N/A</v>
      </c>
      <c r="N1027" s="199">
        <v>28.2</v>
      </c>
      <c r="O1027" s="199" t="e">
        <v>#N/A</v>
      </c>
      <c r="P1027" s="199">
        <v>26.2</v>
      </c>
      <c r="Q1027" s="199" t="e">
        <v>#N/A</v>
      </c>
      <c r="R1027" s="199">
        <v>29.9</v>
      </c>
      <c r="S1027" s="199" t="e">
        <v>#N/A</v>
      </c>
      <c r="T1027" s="199">
        <v>30</v>
      </c>
      <c r="U1027" s="199" t="e">
        <v>#N/A</v>
      </c>
      <c r="V1027" s="104">
        <v>33</v>
      </c>
      <c r="X1027" s="198" t="s">
        <v>3397</v>
      </c>
      <c r="Y1027" s="100" t="s">
        <v>2545</v>
      </c>
      <c r="Z1027" s="120">
        <v>21.3</v>
      </c>
      <c r="AA1027" s="120">
        <v>25.3</v>
      </c>
      <c r="AB1027" s="120">
        <v>26.2</v>
      </c>
      <c r="AC1027" s="120">
        <v>29.5</v>
      </c>
      <c r="AD1027" s="120">
        <v>34</v>
      </c>
      <c r="AE1027" s="120">
        <v>28.2</v>
      </c>
      <c r="AF1027" s="120">
        <v>26.2</v>
      </c>
      <c r="AG1027" s="120">
        <v>29.9</v>
      </c>
      <c r="AH1027" s="120">
        <v>30</v>
      </c>
      <c r="AI1027" s="120">
        <v>33</v>
      </c>
    </row>
    <row r="1028" spans="1:203" x14ac:dyDescent="0.25">
      <c r="A1028" s="198" t="s">
        <v>0</v>
      </c>
      <c r="B1028" s="223" t="s">
        <v>2546</v>
      </c>
      <c r="C1028" s="103">
        <v>15.2</v>
      </c>
      <c r="D1028" s="200" t="e">
        <v>#N/A</v>
      </c>
      <c r="E1028" s="200">
        <v>13.2</v>
      </c>
      <c r="F1028" s="200" t="e">
        <v>#N/A</v>
      </c>
      <c r="G1028" s="200">
        <v>15.7</v>
      </c>
      <c r="H1028" s="200" t="e">
        <v>#N/A</v>
      </c>
      <c r="I1028" s="200">
        <v>16.399999999999999</v>
      </c>
      <c r="J1028" s="200" t="e">
        <v>#N/A</v>
      </c>
      <c r="K1028" s="200">
        <v>20</v>
      </c>
      <c r="L1028" s="200" t="e">
        <v>#N/A</v>
      </c>
      <c r="M1028" s="200">
        <v>21.5</v>
      </c>
      <c r="N1028" s="200" t="e">
        <v>#N/A</v>
      </c>
      <c r="O1028" s="200">
        <v>15</v>
      </c>
      <c r="P1028" s="200" t="e">
        <v>#N/A</v>
      </c>
      <c r="Q1028" s="200">
        <v>18.600000000000001</v>
      </c>
      <c r="R1028" s="200" t="e">
        <v>#N/A</v>
      </c>
      <c r="S1028" s="200">
        <v>18.100000000000001</v>
      </c>
      <c r="T1028" s="200" t="e">
        <v>#N/A</v>
      </c>
      <c r="U1028" s="200">
        <v>19.3</v>
      </c>
      <c r="V1028" s="216" t="e">
        <v>#N/A</v>
      </c>
      <c r="X1028" s="198" t="s">
        <v>3399</v>
      </c>
      <c r="Y1028" s="101" t="s">
        <v>2546</v>
      </c>
      <c r="Z1028" s="97">
        <v>15.2</v>
      </c>
      <c r="AA1028" s="97">
        <v>13.2</v>
      </c>
      <c r="AB1028" s="97">
        <v>15.7</v>
      </c>
      <c r="AC1028" s="97">
        <v>16.399999999999999</v>
      </c>
      <c r="AD1028" s="97">
        <v>20</v>
      </c>
      <c r="AE1028" s="97">
        <v>21.5</v>
      </c>
      <c r="AF1028" s="97">
        <v>15</v>
      </c>
      <c r="AG1028" s="97">
        <v>18.600000000000001</v>
      </c>
      <c r="AH1028" s="97">
        <v>18.100000000000001</v>
      </c>
      <c r="AI1028" s="97">
        <v>19.3</v>
      </c>
    </row>
    <row r="1029" spans="1:203" x14ac:dyDescent="0.25">
      <c r="A1029" s="198" t="s">
        <v>2</v>
      </c>
      <c r="B1029" s="224" t="s">
        <v>2547</v>
      </c>
      <c r="C1029" s="108" t="e">
        <v>#N/A</v>
      </c>
      <c r="D1029" s="201">
        <v>35.299999999999997</v>
      </c>
      <c r="E1029" s="201" t="e">
        <v>#N/A</v>
      </c>
      <c r="F1029" s="201">
        <v>40.299999999999997</v>
      </c>
      <c r="G1029" s="201" t="e">
        <v>#N/A</v>
      </c>
      <c r="H1029" s="201">
        <v>41.2</v>
      </c>
      <c r="I1029" s="201" t="e">
        <v>#N/A</v>
      </c>
      <c r="J1029" s="201">
        <v>44.5</v>
      </c>
      <c r="K1029" s="201" t="e">
        <v>#N/A</v>
      </c>
      <c r="L1029" s="201">
        <v>49</v>
      </c>
      <c r="M1029" s="201" t="e">
        <v>#N/A</v>
      </c>
      <c r="N1029" s="201">
        <v>43.2</v>
      </c>
      <c r="O1029" s="201" t="e">
        <v>#N/A</v>
      </c>
      <c r="P1029" s="201">
        <v>41.2</v>
      </c>
      <c r="Q1029" s="201" t="e">
        <v>#N/A</v>
      </c>
      <c r="R1029" s="201">
        <v>43.9</v>
      </c>
      <c r="S1029" s="201" t="e">
        <v>#N/A</v>
      </c>
      <c r="T1029" s="201">
        <v>45</v>
      </c>
      <c r="U1029" s="201" t="e">
        <v>#N/A</v>
      </c>
      <c r="V1029" s="217">
        <v>48</v>
      </c>
      <c r="X1029" s="198" t="s">
        <v>3401</v>
      </c>
      <c r="Y1029" s="102" t="s">
        <v>2547</v>
      </c>
      <c r="Z1029" s="120">
        <v>35.299999999999997</v>
      </c>
      <c r="AA1029" s="120">
        <v>40.299999999999997</v>
      </c>
      <c r="AB1029" s="120">
        <v>41.2</v>
      </c>
      <c r="AC1029" s="120">
        <v>44.5</v>
      </c>
      <c r="AD1029" s="120">
        <v>49</v>
      </c>
      <c r="AE1029" s="120">
        <v>43.2</v>
      </c>
      <c r="AF1029" s="120">
        <v>41.2</v>
      </c>
      <c r="AG1029" s="120">
        <v>43.9</v>
      </c>
      <c r="AH1029" s="120">
        <v>45</v>
      </c>
      <c r="AI1029" s="120">
        <v>48</v>
      </c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  <c r="CF1029" s="6"/>
      <c r="CG1029" s="6"/>
      <c r="CH1029" s="6"/>
      <c r="CI1029" s="6"/>
      <c r="CJ1029" s="6"/>
      <c r="CK1029" s="6"/>
      <c r="CL1029" s="6"/>
      <c r="CM1029" s="6"/>
      <c r="CN1029" s="6"/>
      <c r="CO1029" s="6"/>
      <c r="CP1029" s="6"/>
      <c r="CQ1029" s="6"/>
      <c r="CR1029" s="6"/>
      <c r="CS1029" s="6"/>
      <c r="CT1029" s="6"/>
      <c r="CU1029" s="6"/>
      <c r="CV1029" s="6"/>
      <c r="CW1029" s="6"/>
      <c r="CX1029" s="6"/>
      <c r="CY1029" s="6"/>
      <c r="CZ1029" s="6"/>
      <c r="DA1029" s="6"/>
      <c r="DB1029" s="6"/>
      <c r="DC1029" s="6"/>
      <c r="DD1029" s="6"/>
      <c r="DE1029" s="6"/>
      <c r="DF1029" s="6"/>
      <c r="DG1029" s="6"/>
      <c r="DH1029" s="6"/>
      <c r="DI1029" s="6"/>
      <c r="DJ1029" s="6"/>
      <c r="DK1029" s="6"/>
      <c r="DL1029" s="6"/>
      <c r="DM1029" s="6"/>
      <c r="DN1029" s="6"/>
      <c r="DO1029" s="6"/>
      <c r="DP1029" s="6"/>
      <c r="DQ1029" s="6"/>
      <c r="DR1029" s="6"/>
      <c r="DS1029" s="6"/>
      <c r="DT1029" s="6"/>
      <c r="DU1029" s="6"/>
      <c r="DV1029" s="6"/>
      <c r="DW1029" s="6"/>
      <c r="DX1029" s="6"/>
      <c r="DY1029" s="6"/>
      <c r="DZ1029" s="6"/>
      <c r="EA1029" s="6"/>
      <c r="EB1029" s="6"/>
      <c r="EC1029" s="6"/>
      <c r="ED1029" s="6"/>
      <c r="EE1029" s="6"/>
      <c r="EF1029" s="6"/>
      <c r="EG1029" s="6"/>
      <c r="EH1029" s="6"/>
      <c r="EI1029" s="6"/>
      <c r="EJ1029" s="6"/>
      <c r="EK1029" s="6"/>
      <c r="EL1029" s="6"/>
      <c r="EM1029" s="6"/>
      <c r="EN1029" s="6"/>
      <c r="EO1029" s="6"/>
      <c r="EP1029" s="6"/>
      <c r="EQ1029" s="6"/>
      <c r="ER1029" s="6"/>
      <c r="ES1029" s="6"/>
      <c r="ET1029" s="6"/>
      <c r="EU1029" s="6"/>
      <c r="EV1029" s="6"/>
      <c r="EW1029" s="6"/>
      <c r="EX1029" s="6"/>
      <c r="EY1029" s="6"/>
      <c r="EZ1029" s="6"/>
      <c r="FA1029" s="6"/>
      <c r="FB1029" s="6"/>
      <c r="FC1029" s="6"/>
      <c r="FD1029" s="6"/>
      <c r="FE1029" s="6"/>
      <c r="FF1029" s="390"/>
    </row>
    <row r="1030" spans="1:203" x14ac:dyDescent="0.25">
      <c r="A1030" s="198" t="s">
        <v>4</v>
      </c>
      <c r="B1030" s="212" t="s">
        <v>2548</v>
      </c>
      <c r="C1030" s="231">
        <v>24</v>
      </c>
      <c r="D1030" s="123">
        <v>15</v>
      </c>
      <c r="E1030" s="123">
        <v>11</v>
      </c>
      <c r="F1030" s="123">
        <v>11</v>
      </c>
      <c r="G1030" s="123">
        <v>5</v>
      </c>
      <c r="H1030" s="123">
        <v>5</v>
      </c>
      <c r="I1030" s="123">
        <v>4</v>
      </c>
      <c r="J1030" s="123">
        <v>5</v>
      </c>
      <c r="K1030" s="123">
        <v>7</v>
      </c>
      <c r="L1030" s="123">
        <v>8</v>
      </c>
      <c r="M1030" s="123">
        <v>6</v>
      </c>
      <c r="N1030" s="123">
        <v>10</v>
      </c>
      <c r="O1030" s="123">
        <v>6</v>
      </c>
      <c r="P1030" s="123">
        <v>3</v>
      </c>
      <c r="Q1030" s="123">
        <v>8</v>
      </c>
      <c r="R1030" s="123">
        <v>8</v>
      </c>
      <c r="S1030" s="123">
        <v>5</v>
      </c>
      <c r="T1030" s="123">
        <v>5</v>
      </c>
      <c r="U1030" s="123">
        <v>5</v>
      </c>
      <c r="V1030" s="218">
        <v>5</v>
      </c>
      <c r="X1030" s="198" t="s">
        <v>5</v>
      </c>
      <c r="Y1030" s="119" t="s">
        <v>2548</v>
      </c>
      <c r="Z1030" s="196">
        <v>24</v>
      </c>
      <c r="AA1030" s="196">
        <v>11</v>
      </c>
      <c r="AB1030" s="196">
        <v>5</v>
      </c>
      <c r="AC1030" s="196">
        <v>5</v>
      </c>
      <c r="AD1030" s="196">
        <v>8</v>
      </c>
      <c r="AE1030" s="196">
        <v>10</v>
      </c>
      <c r="AF1030" s="196">
        <v>10</v>
      </c>
      <c r="AG1030" s="196">
        <v>8</v>
      </c>
      <c r="AH1030" s="196">
        <v>6</v>
      </c>
      <c r="AI1030" s="196">
        <v>5</v>
      </c>
    </row>
    <row r="1031" spans="1:203" x14ac:dyDescent="0.25">
      <c r="A1031" s="198" t="s">
        <v>7</v>
      </c>
      <c r="B1031" s="225" t="s">
        <v>2549</v>
      </c>
      <c r="C1031" s="232">
        <v>24</v>
      </c>
      <c r="D1031" s="210">
        <v>15</v>
      </c>
      <c r="E1031" s="210" t="s">
        <v>2618</v>
      </c>
      <c r="F1031" s="210" t="s">
        <v>2618</v>
      </c>
      <c r="G1031" s="210" t="s">
        <v>2618</v>
      </c>
      <c r="H1031" s="210" t="s">
        <v>2618</v>
      </c>
      <c r="I1031" s="210" t="s">
        <v>2618</v>
      </c>
      <c r="J1031" s="210" t="s">
        <v>2618</v>
      </c>
      <c r="K1031" s="210" t="s">
        <v>2618</v>
      </c>
      <c r="L1031" s="210" t="s">
        <v>2618</v>
      </c>
      <c r="M1031" s="210" t="s">
        <v>2618</v>
      </c>
      <c r="N1031" s="210" t="s">
        <v>2618</v>
      </c>
      <c r="O1031" s="210" t="s">
        <v>2618</v>
      </c>
      <c r="P1031" s="210" t="s">
        <v>2618</v>
      </c>
      <c r="Q1031" s="210" t="s">
        <v>2618</v>
      </c>
      <c r="R1031" s="210" t="s">
        <v>2618</v>
      </c>
      <c r="S1031" s="210" t="s">
        <v>2618</v>
      </c>
      <c r="T1031" s="210" t="s">
        <v>2618</v>
      </c>
      <c r="U1031" s="210" t="s">
        <v>2618</v>
      </c>
      <c r="V1031" s="211" t="s">
        <v>2618</v>
      </c>
      <c r="X1031" s="198" t="s">
        <v>1</v>
      </c>
      <c r="Y1031" s="98" t="s">
        <v>772</v>
      </c>
      <c r="Z1031" s="121">
        <v>0</v>
      </c>
      <c r="AA1031" s="121">
        <v>0</v>
      </c>
      <c r="AB1031" s="121">
        <v>0</v>
      </c>
      <c r="AC1031" s="121">
        <v>0</v>
      </c>
      <c r="AD1031" s="121">
        <v>0</v>
      </c>
      <c r="AE1031" s="121">
        <v>0</v>
      </c>
      <c r="AF1031" s="121">
        <v>0</v>
      </c>
      <c r="AG1031" s="121">
        <v>0</v>
      </c>
      <c r="AH1031" s="121">
        <v>0</v>
      </c>
      <c r="AI1031" s="121">
        <v>0</v>
      </c>
    </row>
    <row r="1032" spans="1:203" ht="15" x14ac:dyDescent="0.25">
      <c r="A1032" s="198" t="s">
        <v>9</v>
      </c>
      <c r="B1032" s="226" t="s">
        <v>769</v>
      </c>
      <c r="C1032" s="233" t="s">
        <v>2618</v>
      </c>
      <c r="D1032" s="202" t="s">
        <v>2618</v>
      </c>
      <c r="E1032" s="202" t="s">
        <v>2618</v>
      </c>
      <c r="F1032" s="202" t="s">
        <v>2618</v>
      </c>
      <c r="G1032" s="202" t="s">
        <v>2618</v>
      </c>
      <c r="H1032" s="202" t="s">
        <v>2618</v>
      </c>
      <c r="I1032" s="202" t="s">
        <v>2618</v>
      </c>
      <c r="J1032" s="202" t="s">
        <v>2618</v>
      </c>
      <c r="K1032" s="202" t="s">
        <v>2618</v>
      </c>
      <c r="L1032" s="202" t="s">
        <v>2618</v>
      </c>
      <c r="M1032" s="202" t="s">
        <v>2631</v>
      </c>
      <c r="N1032" s="202" t="s">
        <v>2618</v>
      </c>
      <c r="O1032" s="202" t="s">
        <v>2618</v>
      </c>
      <c r="P1032" s="202" t="s">
        <v>2618</v>
      </c>
      <c r="Q1032" s="202" t="s">
        <v>2618</v>
      </c>
      <c r="R1032" s="202" t="s">
        <v>2618</v>
      </c>
      <c r="S1032" s="202" t="s">
        <v>2618</v>
      </c>
      <c r="T1032" s="202" t="s">
        <v>2618</v>
      </c>
      <c r="U1032" s="202" t="s">
        <v>2618</v>
      </c>
      <c r="V1032" s="203" t="s">
        <v>2618</v>
      </c>
      <c r="X1032" s="198" t="s">
        <v>3</v>
      </c>
      <c r="Y1032" s="107" t="s">
        <v>769</v>
      </c>
      <c r="Z1032" s="195" t="s">
        <v>2618</v>
      </c>
      <c r="AA1032" s="195" t="s">
        <v>2618</v>
      </c>
      <c r="AB1032" s="195" t="s">
        <v>2618</v>
      </c>
      <c r="AC1032" s="195" t="s">
        <v>2618</v>
      </c>
      <c r="AD1032" s="195" t="s">
        <v>2618</v>
      </c>
      <c r="AE1032" s="195" t="s">
        <v>2631</v>
      </c>
      <c r="AF1032" s="195" t="s">
        <v>2618</v>
      </c>
      <c r="AG1032" s="195" t="s">
        <v>2618</v>
      </c>
      <c r="AH1032" s="195" t="s">
        <v>2618</v>
      </c>
      <c r="AI1032" s="195" t="s">
        <v>2618</v>
      </c>
    </row>
    <row r="1033" spans="1:203" x14ac:dyDescent="0.25">
      <c r="A1033" s="198" t="s">
        <v>10</v>
      </c>
      <c r="B1033" s="226" t="s">
        <v>2551</v>
      </c>
      <c r="C1033" s="234">
        <v>0</v>
      </c>
      <c r="D1033" s="204">
        <v>0</v>
      </c>
      <c r="E1033" s="204">
        <v>0</v>
      </c>
      <c r="F1033" s="204">
        <v>0</v>
      </c>
      <c r="G1033" s="204">
        <v>0</v>
      </c>
      <c r="H1033" s="204">
        <v>0</v>
      </c>
      <c r="I1033" s="204">
        <v>0</v>
      </c>
      <c r="J1033" s="204">
        <v>0</v>
      </c>
      <c r="K1033" s="204">
        <v>0</v>
      </c>
      <c r="L1033" s="204">
        <v>0</v>
      </c>
      <c r="M1033" s="204">
        <v>1</v>
      </c>
      <c r="N1033" s="204">
        <v>0</v>
      </c>
      <c r="O1033" s="204">
        <v>0</v>
      </c>
      <c r="P1033" s="204">
        <v>0</v>
      </c>
      <c r="Q1033" s="204">
        <v>0</v>
      </c>
      <c r="R1033" s="204">
        <v>0</v>
      </c>
      <c r="S1033" s="204">
        <v>0</v>
      </c>
      <c r="T1033" s="204">
        <v>0</v>
      </c>
      <c r="U1033" s="204">
        <v>0</v>
      </c>
      <c r="V1033" s="205">
        <v>0</v>
      </c>
      <c r="X1033" s="198" t="s">
        <v>6</v>
      </c>
      <c r="Y1033" s="91" t="s">
        <v>2551</v>
      </c>
      <c r="Z1033" s="109">
        <v>0</v>
      </c>
      <c r="AA1033" s="109">
        <v>0</v>
      </c>
      <c r="AB1033" s="109">
        <v>0</v>
      </c>
      <c r="AC1033" s="109">
        <v>0</v>
      </c>
      <c r="AD1033" s="109">
        <v>0</v>
      </c>
      <c r="AE1033" s="109">
        <v>1</v>
      </c>
      <c r="AF1033" s="109">
        <v>0</v>
      </c>
      <c r="AG1033" s="109">
        <v>0</v>
      </c>
      <c r="AH1033" s="109">
        <v>0</v>
      </c>
      <c r="AI1033" s="109">
        <v>0</v>
      </c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</row>
    <row r="1034" spans="1:203" x14ac:dyDescent="0.25">
      <c r="A1034" s="198" t="s">
        <v>11</v>
      </c>
      <c r="B1034" s="227" t="s">
        <v>884</v>
      </c>
      <c r="C1034" s="235">
        <v>993.9</v>
      </c>
      <c r="D1034" s="206">
        <v>1007.0999999999999</v>
      </c>
      <c r="E1034" s="206">
        <v>1012</v>
      </c>
      <c r="F1034" s="206">
        <v>1013.2</v>
      </c>
      <c r="G1034" s="206">
        <v>1016</v>
      </c>
      <c r="H1034" s="206">
        <v>1017.75</v>
      </c>
      <c r="I1034" s="206">
        <v>1018.7</v>
      </c>
      <c r="J1034" s="206">
        <v>1015.25</v>
      </c>
      <c r="K1034" s="206">
        <v>1013</v>
      </c>
      <c r="L1034" s="206">
        <v>1009.25</v>
      </c>
      <c r="M1034" s="206">
        <v>1009.35</v>
      </c>
      <c r="N1034" s="206">
        <v>1013.35</v>
      </c>
      <c r="O1034" s="206">
        <v>1017.55</v>
      </c>
      <c r="P1034" s="206">
        <v>1016.2</v>
      </c>
      <c r="Q1034" s="206">
        <v>1014.65</v>
      </c>
      <c r="R1034" s="206">
        <v>1013.9</v>
      </c>
      <c r="S1034" s="206">
        <v>1016.35</v>
      </c>
      <c r="T1034" s="206">
        <v>1015.5</v>
      </c>
      <c r="U1034" s="206">
        <v>1014.5</v>
      </c>
      <c r="V1034" s="207">
        <v>1010.0999999999999</v>
      </c>
      <c r="X1034" s="198" t="s">
        <v>8</v>
      </c>
      <c r="Y1034" s="238" t="s">
        <v>705</v>
      </c>
      <c r="Z1034" s="127">
        <v>0</v>
      </c>
      <c r="AA1034" s="127">
        <v>0</v>
      </c>
      <c r="AB1034" s="127">
        <v>0</v>
      </c>
      <c r="AC1034" s="127">
        <v>0</v>
      </c>
      <c r="AD1034" s="127">
        <v>0</v>
      </c>
      <c r="AE1034" s="127">
        <v>0</v>
      </c>
      <c r="AF1034" s="127">
        <v>0</v>
      </c>
      <c r="AG1034" s="127">
        <v>0</v>
      </c>
      <c r="AH1034" s="127">
        <v>0</v>
      </c>
      <c r="AI1034" s="127">
        <v>0</v>
      </c>
    </row>
    <row r="1035" spans="1:203" x14ac:dyDescent="0.25">
      <c r="A1035" s="198" t="s">
        <v>12</v>
      </c>
      <c r="B1035" s="228" t="s">
        <v>770</v>
      </c>
      <c r="C1035" s="236" t="s">
        <v>3802</v>
      </c>
      <c r="D1035" s="208" t="s">
        <v>3768</v>
      </c>
      <c r="E1035" s="208" t="s">
        <v>997</v>
      </c>
      <c r="F1035" s="208" t="s">
        <v>997</v>
      </c>
      <c r="G1035" s="208" t="s">
        <v>2768</v>
      </c>
      <c r="H1035" s="208" t="s">
        <v>2768</v>
      </c>
      <c r="I1035" s="208" t="s">
        <v>2762</v>
      </c>
      <c r="J1035" s="208" t="s">
        <v>3076</v>
      </c>
      <c r="K1035" s="208" t="s">
        <v>2763</v>
      </c>
      <c r="L1035" s="208" t="s">
        <v>58</v>
      </c>
      <c r="M1035" s="208" t="s">
        <v>2768</v>
      </c>
      <c r="N1035" s="208" t="s">
        <v>3780</v>
      </c>
      <c r="O1035" s="208" t="s">
        <v>2732</v>
      </c>
      <c r="P1035" s="208" t="s">
        <v>2939</v>
      </c>
      <c r="Q1035" s="208" t="s">
        <v>2757</v>
      </c>
      <c r="R1035" s="208" t="s">
        <v>2765</v>
      </c>
      <c r="S1035" s="208" t="s">
        <v>3076</v>
      </c>
      <c r="T1035" s="208" t="s">
        <v>2732</v>
      </c>
      <c r="U1035" s="208" t="s">
        <v>2653</v>
      </c>
      <c r="V1035" s="209" t="s">
        <v>3076</v>
      </c>
      <c r="X1035" s="369" t="s">
        <v>1026</v>
      </c>
      <c r="Y1035" s="370" t="s">
        <v>772</v>
      </c>
      <c r="Z1035" s="371">
        <v>0</v>
      </c>
      <c r="AA1035" s="372">
        <v>0</v>
      </c>
      <c r="AB1035" s="372">
        <v>0</v>
      </c>
      <c r="AC1035" s="372">
        <v>0</v>
      </c>
      <c r="AD1035" s="372">
        <v>0</v>
      </c>
      <c r="AE1035" s="372">
        <v>0</v>
      </c>
      <c r="AF1035" s="372">
        <v>0</v>
      </c>
      <c r="AG1035" s="372">
        <v>0</v>
      </c>
      <c r="AH1035" s="372">
        <v>0</v>
      </c>
      <c r="AI1035" s="373">
        <v>0</v>
      </c>
    </row>
    <row r="1036" spans="1:203" x14ac:dyDescent="0.25">
      <c r="A1036" s="198" t="s">
        <v>14</v>
      </c>
      <c r="B1036" s="229" t="s">
        <v>705</v>
      </c>
      <c r="C1036" s="237">
        <v>0</v>
      </c>
      <c r="D1036" s="213">
        <v>0</v>
      </c>
      <c r="E1036" s="213">
        <v>0</v>
      </c>
      <c r="F1036" s="213">
        <v>0</v>
      </c>
      <c r="G1036" s="213">
        <v>0</v>
      </c>
      <c r="H1036" s="213">
        <v>0</v>
      </c>
      <c r="I1036" s="213">
        <v>0</v>
      </c>
      <c r="J1036" s="213">
        <v>0</v>
      </c>
      <c r="K1036" s="213">
        <v>0</v>
      </c>
      <c r="L1036" s="213">
        <v>0</v>
      </c>
      <c r="M1036" s="213">
        <v>0</v>
      </c>
      <c r="N1036" s="213">
        <v>0</v>
      </c>
      <c r="O1036" s="213">
        <v>0</v>
      </c>
      <c r="P1036" s="213">
        <v>0</v>
      </c>
      <c r="Q1036" s="213">
        <v>0</v>
      </c>
      <c r="R1036" s="213">
        <v>0</v>
      </c>
      <c r="S1036" s="213">
        <v>0</v>
      </c>
      <c r="T1036" s="213">
        <v>0</v>
      </c>
      <c r="U1036" s="213">
        <v>0</v>
      </c>
      <c r="V1036" s="214">
        <v>0</v>
      </c>
      <c r="X1036" s="369" t="s">
        <v>2259</v>
      </c>
      <c r="Y1036" s="374" t="s">
        <v>1173</v>
      </c>
      <c r="Z1036" s="375">
        <v>0</v>
      </c>
      <c r="AA1036" s="376">
        <v>0</v>
      </c>
      <c r="AB1036" s="376">
        <v>0</v>
      </c>
      <c r="AC1036" s="376">
        <v>0</v>
      </c>
      <c r="AD1036" s="376">
        <v>0</v>
      </c>
      <c r="AE1036" s="376">
        <v>0</v>
      </c>
      <c r="AF1036" s="376">
        <v>0</v>
      </c>
      <c r="AG1036" s="376">
        <v>0</v>
      </c>
      <c r="AH1036" s="376">
        <v>0</v>
      </c>
      <c r="AI1036" s="377">
        <v>0</v>
      </c>
    </row>
    <row r="1037" spans="1:203" x14ac:dyDescent="0.25">
      <c r="A1037" s="198" t="s">
        <v>1026</v>
      </c>
      <c r="B1037" s="229" t="s">
        <v>772</v>
      </c>
      <c r="C1037" s="237">
        <v>0</v>
      </c>
      <c r="D1037" s="213">
        <v>0</v>
      </c>
      <c r="E1037" s="213">
        <v>0</v>
      </c>
      <c r="F1037" s="213">
        <v>0</v>
      </c>
      <c r="G1037" s="213">
        <v>0</v>
      </c>
      <c r="H1037" s="213">
        <v>0</v>
      </c>
      <c r="I1037" s="213">
        <v>0</v>
      </c>
      <c r="J1037" s="213">
        <v>0</v>
      </c>
      <c r="K1037" s="213">
        <v>0</v>
      </c>
      <c r="L1037" s="213">
        <v>0</v>
      </c>
      <c r="M1037" s="213">
        <v>0</v>
      </c>
      <c r="N1037" s="213">
        <v>0</v>
      </c>
      <c r="O1037" s="213">
        <v>0</v>
      </c>
      <c r="P1037" s="213">
        <v>0</v>
      </c>
      <c r="Q1037" s="213">
        <v>0</v>
      </c>
      <c r="R1037" s="213">
        <v>0</v>
      </c>
      <c r="S1037" s="213">
        <v>0</v>
      </c>
      <c r="T1037" s="213">
        <v>0</v>
      </c>
      <c r="U1037" s="213">
        <v>0</v>
      </c>
      <c r="V1037" s="214">
        <v>0</v>
      </c>
      <c r="X1037" s="369" t="s">
        <v>2260</v>
      </c>
      <c r="Y1037" s="374" t="s">
        <v>1175</v>
      </c>
      <c r="Z1037" s="375">
        <v>0</v>
      </c>
      <c r="AA1037" s="376">
        <v>0</v>
      </c>
      <c r="AB1037" s="376">
        <v>0</v>
      </c>
      <c r="AC1037" s="376">
        <v>0</v>
      </c>
      <c r="AD1037" s="376">
        <v>0</v>
      </c>
      <c r="AE1037" s="376">
        <v>0</v>
      </c>
      <c r="AF1037" s="376">
        <v>0</v>
      </c>
      <c r="AG1037" s="376">
        <v>0</v>
      </c>
      <c r="AH1037" s="376">
        <v>0</v>
      </c>
      <c r="AI1037" s="377">
        <v>0</v>
      </c>
    </row>
    <row r="1038" spans="1:203" x14ac:dyDescent="0.25">
      <c r="A1038" s="198" t="s">
        <v>2259</v>
      </c>
      <c r="B1038" s="229" t="s">
        <v>1173</v>
      </c>
      <c r="C1038" s="237">
        <v>0</v>
      </c>
      <c r="D1038" s="213">
        <v>0</v>
      </c>
      <c r="E1038" s="213">
        <v>0</v>
      </c>
      <c r="F1038" s="213">
        <v>0</v>
      </c>
      <c r="G1038" s="213">
        <v>0</v>
      </c>
      <c r="H1038" s="213">
        <v>0</v>
      </c>
      <c r="I1038" s="213">
        <v>0</v>
      </c>
      <c r="J1038" s="213">
        <v>0</v>
      </c>
      <c r="K1038" s="213">
        <v>0</v>
      </c>
      <c r="L1038" s="213">
        <v>0</v>
      </c>
      <c r="M1038" s="213">
        <v>0</v>
      </c>
      <c r="N1038" s="213">
        <v>0</v>
      </c>
      <c r="O1038" s="213">
        <v>0</v>
      </c>
      <c r="P1038" s="213">
        <v>0</v>
      </c>
      <c r="Q1038" s="213">
        <v>0</v>
      </c>
      <c r="R1038" s="213">
        <v>0</v>
      </c>
      <c r="S1038" s="213">
        <v>0</v>
      </c>
      <c r="T1038" s="213">
        <v>0</v>
      </c>
      <c r="U1038" s="213">
        <v>0</v>
      </c>
      <c r="V1038" s="214">
        <v>0</v>
      </c>
      <c r="X1038" s="369" t="s">
        <v>2261</v>
      </c>
      <c r="Y1038" s="379" t="s">
        <v>1177</v>
      </c>
      <c r="Z1038" s="380">
        <v>0</v>
      </c>
      <c r="AA1038" s="381">
        <v>0</v>
      </c>
      <c r="AB1038" s="381">
        <v>0</v>
      </c>
      <c r="AC1038" s="381">
        <v>0</v>
      </c>
      <c r="AD1038" s="381">
        <v>0</v>
      </c>
      <c r="AE1038" s="381">
        <v>0</v>
      </c>
      <c r="AF1038" s="381">
        <v>0</v>
      </c>
      <c r="AG1038" s="381">
        <v>0</v>
      </c>
      <c r="AH1038" s="381">
        <v>0</v>
      </c>
      <c r="AI1038" s="382">
        <v>0</v>
      </c>
    </row>
    <row r="1039" spans="1:203" x14ac:dyDescent="0.25">
      <c r="A1039" s="198" t="s">
        <v>2260</v>
      </c>
      <c r="B1039" s="378" t="s">
        <v>1175</v>
      </c>
      <c r="C1039" s="235">
        <v>0</v>
      </c>
      <c r="D1039" s="206">
        <v>0</v>
      </c>
      <c r="E1039" s="206">
        <v>0</v>
      </c>
      <c r="F1039" s="206">
        <v>0</v>
      </c>
      <c r="G1039" s="206">
        <v>0</v>
      </c>
      <c r="H1039" s="206">
        <v>0</v>
      </c>
      <c r="I1039" s="206">
        <v>0</v>
      </c>
      <c r="J1039" s="206">
        <v>0</v>
      </c>
      <c r="K1039" s="206">
        <v>0</v>
      </c>
      <c r="L1039" s="206">
        <v>0</v>
      </c>
      <c r="M1039" s="206">
        <v>0</v>
      </c>
      <c r="N1039" s="206">
        <v>0</v>
      </c>
      <c r="O1039" s="206">
        <v>0</v>
      </c>
      <c r="P1039" s="206">
        <v>0</v>
      </c>
      <c r="Q1039" s="206">
        <v>0</v>
      </c>
      <c r="R1039" s="206">
        <v>0</v>
      </c>
      <c r="S1039" s="206">
        <v>0</v>
      </c>
      <c r="T1039" s="206">
        <v>0</v>
      </c>
      <c r="U1039" s="206">
        <v>0</v>
      </c>
      <c r="V1039" s="207">
        <v>0</v>
      </c>
    </row>
    <row r="1040" spans="1:203" x14ac:dyDescent="0.25">
      <c r="A1040" s="198" t="s">
        <v>2261</v>
      </c>
      <c r="B1040" s="383" t="s">
        <v>1177</v>
      </c>
      <c r="C1040" s="237">
        <v>0</v>
      </c>
      <c r="D1040" s="213">
        <v>0</v>
      </c>
      <c r="E1040" s="213">
        <v>0</v>
      </c>
      <c r="F1040" s="213">
        <v>0</v>
      </c>
      <c r="G1040" s="213">
        <v>0</v>
      </c>
      <c r="H1040" s="213">
        <v>0</v>
      </c>
      <c r="I1040" s="213">
        <v>0</v>
      </c>
      <c r="J1040" s="213">
        <v>0</v>
      </c>
      <c r="K1040" s="213">
        <v>0</v>
      </c>
      <c r="L1040" s="213">
        <v>0</v>
      </c>
      <c r="M1040" s="213">
        <v>0</v>
      </c>
      <c r="N1040" s="213">
        <v>0</v>
      </c>
      <c r="O1040" s="213">
        <v>0</v>
      </c>
      <c r="P1040" s="213">
        <v>0</v>
      </c>
      <c r="Q1040" s="213">
        <v>0</v>
      </c>
      <c r="R1040" s="213">
        <v>0</v>
      </c>
      <c r="S1040" s="213">
        <v>0</v>
      </c>
      <c r="T1040" s="213">
        <v>0</v>
      </c>
      <c r="U1040" s="213">
        <v>0</v>
      </c>
      <c r="V1040" s="214">
        <v>0</v>
      </c>
      <c r="AM1040" s="554"/>
      <c r="AN1040" s="552"/>
      <c r="AO1040" s="552"/>
      <c r="AP1040" s="552"/>
      <c r="AQ1040" s="552"/>
      <c r="AR1040" s="552"/>
      <c r="AS1040" s="552"/>
      <c r="AT1040" s="552"/>
      <c r="AU1040" s="552"/>
      <c r="AV1040" s="552"/>
      <c r="AW1040" s="552"/>
      <c r="AX1040" s="552"/>
      <c r="AY1040" s="552"/>
      <c r="AZ1040" s="552"/>
      <c r="BA1040" s="552"/>
      <c r="BB1040" s="552"/>
      <c r="BC1040" s="552"/>
      <c r="BD1040" s="552"/>
      <c r="BE1040" s="552"/>
      <c r="BF1040" s="552"/>
      <c r="BG1040" s="552"/>
      <c r="BH1040" s="552"/>
      <c r="BI1040" s="552"/>
      <c r="BJ1040" s="552"/>
      <c r="BK1040" s="552"/>
      <c r="BL1040" s="552"/>
      <c r="BM1040" s="552"/>
      <c r="BN1040" s="552"/>
      <c r="BO1040" s="552"/>
      <c r="BP1040" s="552"/>
      <c r="BQ1040" s="552"/>
      <c r="BR1040" s="552"/>
      <c r="BS1040" s="552"/>
      <c r="BT1040" s="552"/>
      <c r="BU1040" s="552"/>
      <c r="BV1040" s="552"/>
      <c r="BW1040" s="552"/>
      <c r="BX1040" s="552"/>
      <c r="BY1040" s="552"/>
      <c r="BZ1040" s="552"/>
      <c r="CA1040" s="552"/>
      <c r="CB1040" s="552"/>
      <c r="CC1040" s="552"/>
      <c r="CD1040" s="552"/>
      <c r="CE1040" s="552"/>
      <c r="CF1040" s="552"/>
      <c r="CG1040" s="552"/>
      <c r="CH1040" s="552"/>
      <c r="CI1040" s="552"/>
      <c r="CJ1040" s="552"/>
      <c r="CK1040" s="552"/>
      <c r="CL1040" s="552"/>
      <c r="CM1040" s="552"/>
      <c r="CN1040" s="552"/>
      <c r="CO1040" s="552"/>
      <c r="CP1040" s="552"/>
      <c r="CQ1040" s="552"/>
      <c r="CR1040" s="552"/>
      <c r="CS1040" s="552"/>
      <c r="CT1040" s="552"/>
      <c r="CU1040" s="552"/>
      <c r="CV1040" s="552"/>
      <c r="CW1040" s="552"/>
      <c r="CX1040" s="552"/>
      <c r="CY1040" s="552"/>
      <c r="CZ1040" s="552"/>
      <c r="DA1040" s="552"/>
      <c r="DB1040" s="552"/>
      <c r="DC1040" s="552"/>
      <c r="DD1040" s="552"/>
      <c r="DE1040" s="552"/>
      <c r="DF1040" s="552"/>
      <c r="DG1040" s="552"/>
      <c r="DH1040" s="552"/>
      <c r="DI1040" s="552"/>
      <c r="DJ1040" s="552"/>
      <c r="DK1040" s="552"/>
      <c r="DL1040" s="552"/>
      <c r="DM1040" s="552"/>
      <c r="DN1040" s="552"/>
      <c r="DO1040" s="552"/>
      <c r="DP1040" s="552"/>
      <c r="DQ1040" s="552"/>
      <c r="DR1040" s="552"/>
      <c r="DS1040" s="552"/>
      <c r="DT1040" s="552"/>
      <c r="DU1040" s="552"/>
      <c r="DV1040" s="552"/>
      <c r="DW1040" s="552"/>
      <c r="DX1040" s="552"/>
      <c r="DY1040" s="552"/>
      <c r="DZ1040" s="552"/>
      <c r="EA1040" s="552"/>
      <c r="EB1040" s="552"/>
      <c r="EC1040" s="552"/>
      <c r="ED1040" s="552"/>
      <c r="EE1040" s="552"/>
      <c r="EF1040" s="552"/>
      <c r="EG1040" s="552"/>
      <c r="EH1040" s="552"/>
      <c r="EI1040" s="552"/>
      <c r="EJ1040" s="552"/>
      <c r="EK1040" s="552"/>
      <c r="EL1040" s="552"/>
      <c r="EM1040" s="552"/>
      <c r="EN1040" s="552"/>
      <c r="EO1040" s="552"/>
      <c r="EP1040" s="552"/>
      <c r="EQ1040" s="552"/>
      <c r="ER1040" s="552"/>
      <c r="ES1040" s="552"/>
      <c r="ET1040" s="552"/>
      <c r="EU1040" s="552"/>
      <c r="EV1040" s="552"/>
      <c r="EW1040" s="552"/>
      <c r="EX1040" s="552"/>
      <c r="EY1040" s="552"/>
      <c r="EZ1040" s="552"/>
      <c r="FA1040" s="552"/>
      <c r="FB1040" s="552"/>
      <c r="FC1040" s="552"/>
      <c r="FD1040" s="552"/>
      <c r="FE1040" s="552"/>
    </row>
    <row r="1041" spans="1:208" x14ac:dyDescent="0.25">
      <c r="A1041" t="s">
        <v>3513</v>
      </c>
      <c r="B1041" t="s">
        <v>3407</v>
      </c>
      <c r="C1041">
        <v>5</v>
      </c>
      <c r="D1041">
        <v>5</v>
      </c>
      <c r="E1041">
        <v>0</v>
      </c>
      <c r="F1041">
        <v>0</v>
      </c>
      <c r="G1041">
        <v>0</v>
      </c>
      <c r="H1041">
        <v>0</v>
      </c>
      <c r="I1041">
        <v>2</v>
      </c>
      <c r="J1041">
        <v>0</v>
      </c>
      <c r="K1041">
        <v>0</v>
      </c>
      <c r="L1041">
        <v>0</v>
      </c>
      <c r="M1041">
        <v>0</v>
      </c>
      <c r="N1041">
        <v>10</v>
      </c>
      <c r="O1041">
        <v>0</v>
      </c>
      <c r="P1041">
        <v>1</v>
      </c>
      <c r="Q1041">
        <v>0</v>
      </c>
      <c r="R1041">
        <v>3</v>
      </c>
      <c r="S1041">
        <v>0</v>
      </c>
      <c r="T1041">
        <v>0</v>
      </c>
      <c r="U1041">
        <v>0</v>
      </c>
      <c r="V1041">
        <v>0</v>
      </c>
      <c r="AM1041" s="555"/>
      <c r="AN1041" s="553"/>
      <c r="AO1041" s="553"/>
      <c r="AP1041" s="553"/>
      <c r="AQ1041" s="553"/>
      <c r="AR1041" s="553"/>
      <c r="AS1041" s="553"/>
      <c r="AT1041" s="553"/>
      <c r="AU1041" s="553"/>
      <c r="AV1041" s="553"/>
      <c r="AW1041" s="553"/>
      <c r="AX1041" s="553"/>
      <c r="AY1041" s="553"/>
      <c r="AZ1041" s="553"/>
      <c r="BA1041" s="553"/>
      <c r="BB1041" s="553"/>
      <c r="BC1041" s="553"/>
      <c r="BD1041" s="553"/>
      <c r="BE1041" s="553"/>
      <c r="BF1041" s="553"/>
      <c r="BG1041" s="553"/>
      <c r="BH1041" s="553"/>
      <c r="BI1041" s="553"/>
      <c r="BJ1041" s="553"/>
      <c r="BK1041" s="553"/>
      <c r="BL1041" s="553"/>
      <c r="BM1041" s="553"/>
      <c r="BN1041" s="553"/>
      <c r="BO1041" s="553"/>
      <c r="BP1041" s="553"/>
      <c r="BQ1041" s="553"/>
      <c r="BR1041" s="553"/>
      <c r="BS1041" s="553"/>
      <c r="BT1041" s="553"/>
      <c r="BU1041" s="553"/>
      <c r="BV1041" s="553"/>
      <c r="BW1041" s="553"/>
      <c r="BX1041" s="553"/>
      <c r="BY1041" s="553"/>
      <c r="BZ1041" s="553"/>
      <c r="CA1041" s="553"/>
      <c r="CB1041" s="553"/>
      <c r="CC1041" s="553"/>
      <c r="CD1041" s="553"/>
      <c r="CE1041" s="553"/>
      <c r="CF1041" s="553"/>
      <c r="CG1041" s="553"/>
      <c r="CH1041" s="553"/>
      <c r="CI1041" s="553"/>
      <c r="CJ1041" s="553"/>
      <c r="CK1041" s="553"/>
      <c r="CL1041" s="553"/>
      <c r="CM1041" s="553"/>
      <c r="CN1041" s="553"/>
      <c r="CO1041" s="553"/>
      <c r="CP1041" s="553"/>
      <c r="CQ1041" s="553"/>
      <c r="CR1041" s="553"/>
      <c r="CS1041" s="553"/>
      <c r="CT1041" s="553"/>
      <c r="CU1041" s="553"/>
      <c r="CV1041" s="553"/>
      <c r="CW1041" s="553"/>
      <c r="CX1041" s="553"/>
      <c r="CY1041" s="553"/>
      <c r="CZ1041" s="553"/>
      <c r="DA1041" s="553"/>
      <c r="DB1041" s="553"/>
      <c r="DC1041" s="553"/>
      <c r="DD1041" s="553"/>
      <c r="DE1041" s="553"/>
      <c r="DF1041" s="553"/>
      <c r="DG1041" s="553"/>
      <c r="DH1041" s="553"/>
      <c r="DI1041" s="553"/>
      <c r="DJ1041" s="553"/>
      <c r="DK1041" s="553"/>
      <c r="DL1041" s="553"/>
      <c r="DM1041" s="553"/>
      <c r="DN1041" s="553"/>
      <c r="DO1041" s="553"/>
      <c r="DP1041" s="553"/>
      <c r="DQ1041" s="553"/>
      <c r="DR1041" s="553"/>
      <c r="DS1041" s="553"/>
      <c r="DT1041" s="553"/>
      <c r="DU1041" s="553"/>
      <c r="DV1041" s="553"/>
      <c r="DW1041" s="553"/>
      <c r="DX1041" s="553"/>
      <c r="DY1041" s="553"/>
      <c r="DZ1041" s="553"/>
      <c r="EA1041" s="553"/>
      <c r="EB1041" s="553"/>
      <c r="EC1041" s="553"/>
      <c r="ED1041" s="553"/>
      <c r="EE1041" s="553"/>
      <c r="EF1041" s="553"/>
      <c r="EG1041" s="553"/>
      <c r="EH1041" s="553"/>
      <c r="EI1041" s="553"/>
      <c r="EJ1041" s="553"/>
      <c r="EK1041" s="553"/>
      <c r="EL1041" s="553"/>
      <c r="EM1041" s="553"/>
      <c r="EN1041" s="553"/>
      <c r="EO1041" s="553"/>
      <c r="EP1041" s="553"/>
      <c r="EQ1041" s="553"/>
      <c r="ER1041" s="553"/>
      <c r="ES1041" s="553"/>
      <c r="ET1041" s="553"/>
      <c r="EU1041" s="553"/>
      <c r="EV1041" s="553"/>
      <c r="EW1041" s="553"/>
      <c r="EX1041" s="553"/>
      <c r="EY1041" s="553"/>
      <c r="EZ1041" s="553"/>
      <c r="FA1041" s="553"/>
      <c r="FB1041" s="553"/>
      <c r="FC1041" s="553"/>
      <c r="FD1041" s="553"/>
      <c r="FE1041" s="553"/>
    </row>
    <row r="1042" spans="1:208" x14ac:dyDescent="0.25">
      <c r="A1042" t="s">
        <v>3514</v>
      </c>
      <c r="B1042" t="s">
        <v>3409</v>
      </c>
      <c r="C1042">
        <v>5</v>
      </c>
      <c r="D1042">
        <v>3</v>
      </c>
      <c r="E1042">
        <v>0</v>
      </c>
      <c r="F1042">
        <v>0</v>
      </c>
      <c r="G1042">
        <v>0</v>
      </c>
      <c r="H1042">
        <v>2</v>
      </c>
      <c r="I1042">
        <v>0</v>
      </c>
      <c r="J1042">
        <v>0</v>
      </c>
      <c r="K1042">
        <v>0</v>
      </c>
      <c r="L1042">
        <v>0</v>
      </c>
      <c r="M1042">
        <v>10</v>
      </c>
      <c r="N1042">
        <v>0</v>
      </c>
      <c r="O1042">
        <v>0</v>
      </c>
      <c r="P1042">
        <v>1</v>
      </c>
      <c r="Q1042">
        <v>0</v>
      </c>
      <c r="R1042">
        <v>3</v>
      </c>
      <c r="S1042">
        <v>0</v>
      </c>
      <c r="T1042">
        <v>0</v>
      </c>
      <c r="U1042">
        <v>0</v>
      </c>
      <c r="V1042">
        <v>0</v>
      </c>
    </row>
    <row r="1043" spans="1:208" x14ac:dyDescent="0.25">
      <c r="A1043" t="s">
        <v>3515</v>
      </c>
      <c r="B1043" t="s">
        <v>3411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53" spans="1:208" s="390" customFormat="1" x14ac:dyDescent="0.25">
      <c r="A1053" s="262"/>
      <c r="B1053" s="262"/>
      <c r="C1053" s="262"/>
      <c r="D1053" s="262"/>
      <c r="E1053" s="262"/>
      <c r="F1053" s="262"/>
      <c r="G1053" s="262"/>
      <c r="H1053" s="262"/>
      <c r="I1053" s="262"/>
      <c r="J1053" s="262"/>
      <c r="K1053" s="262"/>
      <c r="L1053" s="262"/>
      <c r="M1053" s="262"/>
      <c r="N1053" s="262"/>
      <c r="O1053" s="262"/>
      <c r="P1053" s="262"/>
      <c r="Q1053" s="262"/>
      <c r="R1053" s="262"/>
      <c r="S1053" s="262"/>
      <c r="T1053" s="262"/>
      <c r="U1053" s="262"/>
      <c r="V1053" s="262"/>
      <c r="W1053" s="262"/>
      <c r="X1053" s="262"/>
      <c r="Y1053" s="262"/>
      <c r="Z1053" s="262"/>
      <c r="AA1053" s="262"/>
      <c r="AB1053" s="262"/>
      <c r="AC1053" s="262"/>
      <c r="AD1053" s="262"/>
      <c r="AE1053" s="262"/>
      <c r="AF1053" s="262"/>
      <c r="AG1053" s="262"/>
      <c r="AH1053" s="262"/>
      <c r="AI1053" s="262"/>
      <c r="AJ1053" s="262"/>
      <c r="AK1053" s="262"/>
      <c r="AL1053" s="389"/>
      <c r="AM1053" s="6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  <c r="EV1053"/>
      <c r="EW1053"/>
      <c r="EX1053"/>
      <c r="EY1053"/>
      <c r="EZ1053"/>
      <c r="FA1053"/>
      <c r="FB1053"/>
      <c r="FC1053"/>
      <c r="FD1053"/>
      <c r="FE1053"/>
      <c r="FF1053" s="35"/>
      <c r="FJ1053" s="1274"/>
      <c r="FK1053" s="1274"/>
      <c r="FL1053" s="1274"/>
      <c r="FN1053" s="35"/>
      <c r="FO1053" s="35"/>
      <c r="FP1053" s="35"/>
      <c r="FQ1053" s="35"/>
      <c r="FR1053" s="35"/>
      <c r="FS1053" s="35"/>
      <c r="FV1053" s="35"/>
      <c r="FW1053" s="35"/>
      <c r="FZ1053" s="1279"/>
      <c r="GA1053" s="1279"/>
      <c r="GB1053" s="35"/>
      <c r="GC1053" s="35"/>
      <c r="GD1053" s="35"/>
      <c r="GE1053" s="35"/>
      <c r="GF1053" s="35"/>
      <c r="GG1053" s="35"/>
      <c r="GH1053" s="35"/>
      <c r="GI1053" s="35"/>
      <c r="GJ1053" s="35"/>
      <c r="GK1053" s="35"/>
      <c r="GL1053" s="35"/>
      <c r="GM1053" s="35"/>
      <c r="GN1053" s="35"/>
      <c r="GO1053" s="35"/>
      <c r="GP1053" s="35"/>
      <c r="GQ1053" s="35"/>
      <c r="GR1053" s="35"/>
      <c r="GS1053" s="35"/>
      <c r="GT1053" s="35"/>
      <c r="GU1053" s="35"/>
      <c r="GV1053" s="35"/>
      <c r="GW1053" s="35"/>
      <c r="GX1053" s="35"/>
      <c r="GY1053" s="35"/>
      <c r="GZ1053" s="35"/>
    </row>
    <row r="1054" spans="1:208" x14ac:dyDescent="0.25">
      <c r="A1054" s="253" t="s">
        <v>16</v>
      </c>
      <c r="B1054" s="254" t="s">
        <v>2552</v>
      </c>
      <c r="C1054" s="255" t="s">
        <v>3773</v>
      </c>
      <c r="D1054" s="256" t="s">
        <v>2618</v>
      </c>
      <c r="E1054" s="256" t="s">
        <v>3774</v>
      </c>
      <c r="F1054" s="256" t="s">
        <v>2618</v>
      </c>
      <c r="G1054" s="256" t="s">
        <v>3775</v>
      </c>
      <c r="H1054" s="256" t="s">
        <v>2618</v>
      </c>
      <c r="I1054" s="256" t="s">
        <v>3782</v>
      </c>
      <c r="J1054" s="256" t="s">
        <v>2618</v>
      </c>
      <c r="K1054" s="256" t="s">
        <v>3788</v>
      </c>
      <c r="L1054" s="256" t="s">
        <v>2618</v>
      </c>
      <c r="M1054" s="256" t="s">
        <v>3789</v>
      </c>
      <c r="N1054" s="256" t="s">
        <v>2618</v>
      </c>
      <c r="O1054" s="256" t="s">
        <v>3790</v>
      </c>
      <c r="P1054" s="256" t="s">
        <v>2618</v>
      </c>
      <c r="Q1054" s="256" t="s">
        <v>3791</v>
      </c>
      <c r="R1054" s="256" t="s">
        <v>2618</v>
      </c>
      <c r="S1054" s="256" t="s">
        <v>3792</v>
      </c>
      <c r="T1054" s="256" t="s">
        <v>2618</v>
      </c>
      <c r="U1054" s="256" t="s">
        <v>3793</v>
      </c>
      <c r="V1054" s="257" t="s">
        <v>2618</v>
      </c>
      <c r="X1054" s="258"/>
      <c r="Y1054" s="188" t="s">
        <v>2550</v>
      </c>
      <c r="Z1054" s="259" t="s">
        <v>2619</v>
      </c>
      <c r="AA1054" s="260" t="s">
        <v>2620</v>
      </c>
      <c r="AB1054" s="260" t="s">
        <v>2621</v>
      </c>
      <c r="AC1054" s="260" t="s">
        <v>2622</v>
      </c>
      <c r="AD1054" s="260" t="s">
        <v>2623</v>
      </c>
      <c r="AE1054" s="260" t="s">
        <v>2624</v>
      </c>
      <c r="AF1054" s="260" t="s">
        <v>2625</v>
      </c>
      <c r="AG1054" s="260" t="s">
        <v>2619</v>
      </c>
      <c r="AH1054" s="260" t="s">
        <v>2620</v>
      </c>
      <c r="AI1054" s="261" t="s">
        <v>2621</v>
      </c>
      <c r="FN1054" s="390"/>
      <c r="FO1054" s="390"/>
      <c r="FP1054" s="390"/>
      <c r="FQ1054" s="390"/>
      <c r="FR1054" s="390"/>
      <c r="FS1054" s="390"/>
      <c r="FV1054" s="390"/>
      <c r="FW1054" s="390"/>
      <c r="FZ1054" s="1280"/>
      <c r="GA1054" s="1280"/>
      <c r="GB1054" s="390"/>
      <c r="GC1054" s="390"/>
      <c r="GD1054" s="390"/>
      <c r="GE1054" s="390"/>
      <c r="GF1054" s="390"/>
      <c r="GG1054" s="390"/>
      <c r="GH1054" s="390"/>
      <c r="GI1054" s="390"/>
      <c r="GJ1054" s="390"/>
      <c r="GK1054" s="390"/>
      <c r="GL1054" s="390"/>
      <c r="GM1054" s="390"/>
      <c r="GN1054" s="390"/>
      <c r="GV1054" s="390"/>
      <c r="GW1054" s="390"/>
      <c r="GX1054" s="390"/>
      <c r="GY1054" s="390"/>
      <c r="GZ1054" s="390"/>
    </row>
    <row r="1055" spans="1:208" x14ac:dyDescent="0.25">
      <c r="A1055" s="198" t="s">
        <v>18</v>
      </c>
      <c r="B1055" s="220" t="s">
        <v>962</v>
      </c>
      <c r="C1055" s="124" t="s">
        <v>2521</v>
      </c>
      <c r="D1055" s="124" t="s">
        <v>2522</v>
      </c>
      <c r="E1055" s="124" t="s">
        <v>2521</v>
      </c>
      <c r="F1055" s="124" t="s">
        <v>2522</v>
      </c>
      <c r="G1055" s="124" t="s">
        <v>2521</v>
      </c>
      <c r="H1055" s="124" t="s">
        <v>2522</v>
      </c>
      <c r="I1055" s="124" t="s">
        <v>2521</v>
      </c>
      <c r="J1055" s="124" t="s">
        <v>2522</v>
      </c>
      <c r="K1055" s="124" t="s">
        <v>2521</v>
      </c>
      <c r="L1055" s="124" t="s">
        <v>2522</v>
      </c>
      <c r="M1055" s="124" t="s">
        <v>2521</v>
      </c>
      <c r="N1055" s="124" t="s">
        <v>2522</v>
      </c>
      <c r="O1055" s="124" t="s">
        <v>2521</v>
      </c>
      <c r="P1055" s="124" t="s">
        <v>2522</v>
      </c>
      <c r="Q1055" s="124" t="s">
        <v>2521</v>
      </c>
      <c r="R1055" s="124" t="s">
        <v>2522</v>
      </c>
      <c r="S1055" s="124" t="s">
        <v>2521</v>
      </c>
      <c r="T1055" s="124" t="s">
        <v>2522</v>
      </c>
      <c r="U1055" s="124" t="s">
        <v>2521</v>
      </c>
      <c r="V1055" s="252" t="s">
        <v>2522</v>
      </c>
      <c r="X1055" s="197"/>
      <c r="Y1055" s="188" t="s">
        <v>962</v>
      </c>
      <c r="Z1055" s="94" t="s">
        <v>3776</v>
      </c>
      <c r="AA1055" s="95" t="s">
        <v>3777</v>
      </c>
      <c r="AB1055" s="95" t="s">
        <v>3778</v>
      </c>
      <c r="AC1055" s="95" t="s">
        <v>3783</v>
      </c>
      <c r="AD1055" s="95" t="s">
        <v>3794</v>
      </c>
      <c r="AE1055" s="95" t="s">
        <v>3795</v>
      </c>
      <c r="AF1055" s="95" t="s">
        <v>3796</v>
      </c>
      <c r="AG1055" s="95" t="s">
        <v>3797</v>
      </c>
      <c r="AH1055" s="95" t="s">
        <v>3798</v>
      </c>
      <c r="AI1055" s="96" t="s">
        <v>3799</v>
      </c>
      <c r="GO1055" s="390"/>
      <c r="GP1055" s="390"/>
      <c r="GQ1055" s="390"/>
      <c r="GR1055" s="390"/>
      <c r="GS1055" s="390"/>
      <c r="GT1055" s="390"/>
      <c r="GU1055" s="390"/>
    </row>
    <row r="1056" spans="1:208" x14ac:dyDescent="0.25">
      <c r="A1056" s="198" t="s">
        <v>20</v>
      </c>
      <c r="B1056" s="221" t="s">
        <v>2553</v>
      </c>
      <c r="C1056" s="118">
        <v>43682.375</v>
      </c>
      <c r="D1056" s="189">
        <v>43682.875</v>
      </c>
      <c r="E1056" s="190">
        <v>43683.375</v>
      </c>
      <c r="F1056" s="189">
        <v>43683.875</v>
      </c>
      <c r="G1056" s="190">
        <v>43684.375</v>
      </c>
      <c r="H1056" s="189">
        <v>43684.875</v>
      </c>
      <c r="I1056" s="191">
        <v>43685.375</v>
      </c>
      <c r="J1056" s="189">
        <v>43685.875</v>
      </c>
      <c r="K1056" s="190">
        <v>43686.375</v>
      </c>
      <c r="L1056" s="189">
        <v>43686.875</v>
      </c>
      <c r="M1056" s="190">
        <v>43687.375</v>
      </c>
      <c r="N1056" s="189">
        <v>43687.875</v>
      </c>
      <c r="O1056" s="191">
        <v>43688.375</v>
      </c>
      <c r="P1056" s="189">
        <v>43688.875</v>
      </c>
      <c r="Q1056" s="190">
        <v>43689.375</v>
      </c>
      <c r="R1056" s="189">
        <v>43689.875</v>
      </c>
      <c r="S1056" s="190">
        <v>43690.375</v>
      </c>
      <c r="T1056" s="189">
        <v>43690.875</v>
      </c>
      <c r="U1056" s="190">
        <v>43691.375</v>
      </c>
      <c r="V1056" s="192">
        <v>43691.875</v>
      </c>
      <c r="X1056" s="198" t="s">
        <v>15</v>
      </c>
      <c r="Y1056" s="215"/>
      <c r="Z1056" s="116">
        <v>43682.875</v>
      </c>
      <c r="AA1056" s="99">
        <v>43683.875</v>
      </c>
      <c r="AB1056" s="99">
        <v>43684.875</v>
      </c>
      <c r="AC1056" s="99">
        <v>43685.875</v>
      </c>
      <c r="AD1056" s="99">
        <v>43686.875</v>
      </c>
      <c r="AE1056" s="99">
        <v>43687.875</v>
      </c>
      <c r="AF1056" s="99">
        <v>43688.875</v>
      </c>
      <c r="AG1056" s="99">
        <v>43689.875</v>
      </c>
      <c r="AH1056" s="99">
        <v>43690.875</v>
      </c>
      <c r="AI1056" s="99">
        <v>43691.875</v>
      </c>
    </row>
    <row r="1057" spans="1:162" x14ac:dyDescent="0.25">
      <c r="A1057" s="198" t="s">
        <v>22</v>
      </c>
      <c r="B1057" s="222" t="s">
        <v>2545</v>
      </c>
      <c r="C1057" s="230" t="e">
        <v>#N/A</v>
      </c>
      <c r="D1057" s="199">
        <v>12.9</v>
      </c>
      <c r="E1057" s="199" t="e">
        <v>#N/A</v>
      </c>
      <c r="F1057" s="199">
        <v>12.6</v>
      </c>
      <c r="G1057" s="199" t="e">
        <v>#N/A</v>
      </c>
      <c r="H1057" s="199">
        <v>22.2</v>
      </c>
      <c r="I1057" s="199" t="e">
        <v>#N/A</v>
      </c>
      <c r="J1057" s="199">
        <v>24.8</v>
      </c>
      <c r="K1057" s="199" t="e">
        <v>#N/A</v>
      </c>
      <c r="L1057" s="199">
        <v>23.4</v>
      </c>
      <c r="M1057" s="199" t="e">
        <v>#N/A</v>
      </c>
      <c r="N1057" s="199">
        <v>17.3</v>
      </c>
      <c r="O1057" s="199" t="e">
        <v>#N/A</v>
      </c>
      <c r="P1057" s="199">
        <v>19</v>
      </c>
      <c r="Q1057" s="199" t="e">
        <v>#N/A</v>
      </c>
      <c r="R1057" s="199">
        <v>23.8</v>
      </c>
      <c r="S1057" s="199" t="e">
        <v>#N/A</v>
      </c>
      <c r="T1057" s="199">
        <v>23.6</v>
      </c>
      <c r="U1057" s="199" t="e">
        <v>#N/A</v>
      </c>
      <c r="V1057" s="104">
        <v>23.5</v>
      </c>
      <c r="X1057" s="198" t="s">
        <v>17</v>
      </c>
      <c r="Y1057" s="100" t="s">
        <v>2545</v>
      </c>
      <c r="Z1057" s="120">
        <v>12.9</v>
      </c>
      <c r="AA1057" s="120">
        <v>12.6</v>
      </c>
      <c r="AB1057" s="120">
        <v>22.2</v>
      </c>
      <c r="AC1057" s="120">
        <v>24.8</v>
      </c>
      <c r="AD1057" s="120">
        <v>23.4</v>
      </c>
      <c r="AE1057" s="120">
        <v>17.3</v>
      </c>
      <c r="AF1057" s="120">
        <v>19</v>
      </c>
      <c r="AG1057" s="120">
        <v>23.8</v>
      </c>
      <c r="AH1057" s="120">
        <v>23.6</v>
      </c>
      <c r="AI1057" s="120">
        <v>23.5</v>
      </c>
    </row>
    <row r="1058" spans="1:162" x14ac:dyDescent="0.25">
      <c r="A1058" s="198" t="s">
        <v>23</v>
      </c>
      <c r="B1058" s="223" t="s">
        <v>2546</v>
      </c>
      <c r="C1058" s="103">
        <v>8.9</v>
      </c>
      <c r="D1058" s="200" t="e">
        <v>#N/A</v>
      </c>
      <c r="E1058" s="200">
        <v>8</v>
      </c>
      <c r="F1058" s="200" t="e">
        <v>#N/A</v>
      </c>
      <c r="G1058" s="200">
        <v>8.4</v>
      </c>
      <c r="H1058" s="200" t="e">
        <v>#N/A</v>
      </c>
      <c r="I1058" s="200">
        <v>11.7</v>
      </c>
      <c r="J1058" s="200" t="e">
        <v>#N/A</v>
      </c>
      <c r="K1058" s="200">
        <v>17.5</v>
      </c>
      <c r="L1058" s="200" t="e">
        <v>#N/A</v>
      </c>
      <c r="M1058" s="200">
        <v>12.4</v>
      </c>
      <c r="N1058" s="200" t="e">
        <v>#N/A</v>
      </c>
      <c r="O1058" s="200">
        <v>8.5</v>
      </c>
      <c r="P1058" s="200" t="e">
        <v>#N/A</v>
      </c>
      <c r="Q1058" s="200">
        <v>12.4</v>
      </c>
      <c r="R1058" s="200" t="e">
        <v>#N/A</v>
      </c>
      <c r="S1058" s="200">
        <v>12.4</v>
      </c>
      <c r="T1058" s="200" t="e">
        <v>#N/A</v>
      </c>
      <c r="U1058" s="200">
        <v>12.4</v>
      </c>
      <c r="V1058" s="216" t="e">
        <v>#N/A</v>
      </c>
      <c r="X1058" s="198" t="s">
        <v>19</v>
      </c>
      <c r="Y1058" s="101" t="s">
        <v>2546</v>
      </c>
      <c r="Z1058" s="97">
        <v>8.9</v>
      </c>
      <c r="AA1058" s="97">
        <v>8</v>
      </c>
      <c r="AB1058" s="97">
        <v>8.4</v>
      </c>
      <c r="AC1058" s="97">
        <v>11.7</v>
      </c>
      <c r="AD1058" s="97">
        <v>17.5</v>
      </c>
      <c r="AE1058" s="97">
        <v>12.4</v>
      </c>
      <c r="AF1058" s="97">
        <v>8.5</v>
      </c>
      <c r="AG1058" s="97">
        <v>12.4</v>
      </c>
      <c r="AH1058" s="97">
        <v>12.4</v>
      </c>
      <c r="AI1058" s="97">
        <v>12.4</v>
      </c>
    </row>
    <row r="1059" spans="1:162" x14ac:dyDescent="0.25">
      <c r="A1059" s="198" t="s">
        <v>25</v>
      </c>
      <c r="B1059" s="224" t="s">
        <v>2547</v>
      </c>
      <c r="C1059" s="108" t="e">
        <v>#N/A</v>
      </c>
      <c r="D1059" s="201">
        <v>15.6</v>
      </c>
      <c r="E1059" s="201" t="e">
        <v>#N/A</v>
      </c>
      <c r="F1059" s="201">
        <v>16.600000000000001</v>
      </c>
      <c r="G1059" s="201" t="e">
        <v>#N/A</v>
      </c>
      <c r="H1059" s="201">
        <v>37.200000000000003</v>
      </c>
      <c r="I1059" s="201" t="e">
        <v>#N/A</v>
      </c>
      <c r="J1059" s="201">
        <v>37.799999999999997</v>
      </c>
      <c r="K1059" s="201" t="e">
        <v>#N/A</v>
      </c>
      <c r="L1059" s="201">
        <v>33.200000000000003</v>
      </c>
      <c r="M1059" s="201" t="e">
        <v>#N/A</v>
      </c>
      <c r="N1059" s="201">
        <v>23.1</v>
      </c>
      <c r="O1059" s="201" t="e">
        <v>#N/A</v>
      </c>
      <c r="P1059" s="201">
        <v>26</v>
      </c>
      <c r="Q1059" s="201" t="e">
        <v>#N/A</v>
      </c>
      <c r="R1059" s="201">
        <v>38.799999999999997</v>
      </c>
      <c r="S1059" s="201" t="e">
        <v>#N/A</v>
      </c>
      <c r="T1059" s="201">
        <v>38.6</v>
      </c>
      <c r="U1059" s="201" t="e">
        <v>#N/A</v>
      </c>
      <c r="V1059" s="217">
        <v>33.5</v>
      </c>
      <c r="X1059" s="198" t="s">
        <v>21</v>
      </c>
      <c r="Y1059" s="102" t="s">
        <v>2547</v>
      </c>
      <c r="Z1059" s="120">
        <v>15.6</v>
      </c>
      <c r="AA1059" s="120">
        <v>16.600000000000001</v>
      </c>
      <c r="AB1059" s="120">
        <v>37.200000000000003</v>
      </c>
      <c r="AC1059" s="120">
        <v>37.799999999999997</v>
      </c>
      <c r="AD1059" s="120">
        <v>33.200000000000003</v>
      </c>
      <c r="AE1059" s="120">
        <v>23.1</v>
      </c>
      <c r="AF1059" s="120">
        <v>26</v>
      </c>
      <c r="AG1059" s="120">
        <v>38.799999999999997</v>
      </c>
      <c r="AH1059" s="120">
        <v>38.6</v>
      </c>
      <c r="AI1059" s="120">
        <v>33.5</v>
      </c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D1059" s="6"/>
      <c r="CE1059" s="6"/>
      <c r="CF1059" s="6"/>
      <c r="CG1059" s="6"/>
      <c r="CH1059" s="6"/>
      <c r="CI1059" s="6"/>
      <c r="CJ1059" s="6"/>
      <c r="CK1059" s="6"/>
      <c r="CL1059" s="6"/>
      <c r="CM1059" s="6"/>
      <c r="CN1059" s="6"/>
      <c r="CO1059" s="6"/>
      <c r="CP1059" s="6"/>
      <c r="CQ1059" s="6"/>
      <c r="CR1059" s="6"/>
      <c r="CS1059" s="6"/>
      <c r="CT1059" s="6"/>
      <c r="CU1059" s="6"/>
      <c r="CV1059" s="6"/>
      <c r="CW1059" s="6"/>
      <c r="CX1059" s="6"/>
      <c r="CY1059" s="6"/>
      <c r="CZ1059" s="6"/>
      <c r="DA1059" s="6"/>
      <c r="DB1059" s="6"/>
      <c r="DC1059" s="6"/>
      <c r="DD1059" s="6"/>
      <c r="DE1059" s="6"/>
      <c r="DF1059" s="6"/>
      <c r="DG1059" s="6"/>
      <c r="DH1059" s="6"/>
      <c r="DI1059" s="6"/>
      <c r="DJ1059" s="6"/>
      <c r="DK1059" s="6"/>
      <c r="DL1059" s="6"/>
      <c r="DM1059" s="6"/>
      <c r="DN1059" s="6"/>
      <c r="DO1059" s="6"/>
      <c r="DP1059" s="6"/>
      <c r="DQ1059" s="6"/>
      <c r="DR1059" s="6"/>
      <c r="DS1059" s="6"/>
      <c r="DT1059" s="6"/>
      <c r="DU1059" s="6"/>
      <c r="DV1059" s="6"/>
      <c r="DW1059" s="6"/>
      <c r="DX1059" s="6"/>
      <c r="DY1059" s="6"/>
      <c r="DZ1059" s="6"/>
      <c r="EA1059" s="6"/>
      <c r="EB1059" s="6"/>
      <c r="EC1059" s="6"/>
      <c r="ED1059" s="6"/>
      <c r="EE1059" s="6"/>
      <c r="EF1059" s="6"/>
      <c r="EG1059" s="6"/>
      <c r="EH1059" s="6"/>
      <c r="EI1059" s="6"/>
      <c r="EJ1059" s="6"/>
      <c r="EK1059" s="6"/>
      <c r="EL1059" s="6"/>
      <c r="EM1059" s="6"/>
      <c r="EN1059" s="6"/>
      <c r="EO1059" s="6"/>
      <c r="EP1059" s="6"/>
      <c r="EQ1059" s="6"/>
      <c r="ER1059" s="6"/>
      <c r="ES1059" s="6"/>
      <c r="ET1059" s="6"/>
      <c r="EU1059" s="6"/>
      <c r="EV1059" s="6"/>
      <c r="EW1059" s="6"/>
      <c r="EX1059" s="6"/>
      <c r="EY1059" s="6"/>
      <c r="EZ1059" s="6"/>
      <c r="FA1059" s="6"/>
      <c r="FB1059" s="6"/>
      <c r="FC1059" s="6"/>
      <c r="FD1059" s="6"/>
      <c r="FE1059" s="6"/>
      <c r="FF1059" s="390"/>
    </row>
    <row r="1060" spans="1:162" x14ac:dyDescent="0.25">
      <c r="A1060" s="198" t="s">
        <v>27</v>
      </c>
      <c r="B1060" s="212" t="s">
        <v>2548</v>
      </c>
      <c r="C1060" s="231">
        <v>19</v>
      </c>
      <c r="D1060" s="123">
        <v>11</v>
      </c>
      <c r="E1060" s="123">
        <v>12</v>
      </c>
      <c r="F1060" s="123">
        <v>12</v>
      </c>
      <c r="G1060" s="123">
        <v>10</v>
      </c>
      <c r="H1060" s="123">
        <v>10</v>
      </c>
      <c r="I1060" s="123">
        <v>13</v>
      </c>
      <c r="J1060" s="123">
        <v>15</v>
      </c>
      <c r="K1060" s="123">
        <v>19</v>
      </c>
      <c r="L1060" s="123">
        <v>14</v>
      </c>
      <c r="M1060" s="123">
        <v>13</v>
      </c>
      <c r="N1060" s="123">
        <v>10</v>
      </c>
      <c r="O1060" s="123">
        <v>4</v>
      </c>
      <c r="P1060" s="123">
        <v>8</v>
      </c>
      <c r="Q1060" s="123">
        <v>11</v>
      </c>
      <c r="R1060" s="123">
        <v>10</v>
      </c>
      <c r="S1060" s="123">
        <v>9</v>
      </c>
      <c r="T1060" s="123">
        <v>7</v>
      </c>
      <c r="U1060" s="123">
        <v>12</v>
      </c>
      <c r="V1060" s="218">
        <v>14</v>
      </c>
      <c r="X1060" s="198" t="s">
        <v>28</v>
      </c>
      <c r="Y1060" s="119" t="s">
        <v>2548</v>
      </c>
      <c r="Z1060" s="196">
        <v>19</v>
      </c>
      <c r="AA1060" s="196">
        <v>12</v>
      </c>
      <c r="AB1060" s="196">
        <v>12</v>
      </c>
      <c r="AC1060" s="196">
        <v>15</v>
      </c>
      <c r="AD1060" s="196">
        <v>19</v>
      </c>
      <c r="AE1060" s="196">
        <v>14</v>
      </c>
      <c r="AF1060" s="196">
        <v>8</v>
      </c>
      <c r="AG1060" s="196">
        <v>11</v>
      </c>
      <c r="AH1060" s="196">
        <v>9</v>
      </c>
      <c r="AI1060" s="196">
        <v>14</v>
      </c>
    </row>
    <row r="1061" spans="1:162" x14ac:dyDescent="0.25">
      <c r="A1061" s="198" t="s">
        <v>30</v>
      </c>
      <c r="B1061" s="225" t="s">
        <v>2549</v>
      </c>
      <c r="C1061" s="232">
        <v>19</v>
      </c>
      <c r="D1061" s="210" t="s">
        <v>2618</v>
      </c>
      <c r="E1061" s="210" t="s">
        <v>2618</v>
      </c>
      <c r="F1061" s="210" t="s">
        <v>2618</v>
      </c>
      <c r="G1061" s="210" t="s">
        <v>2618</v>
      </c>
      <c r="H1061" s="210" t="s">
        <v>2618</v>
      </c>
      <c r="I1061" s="210" t="s">
        <v>2618</v>
      </c>
      <c r="J1061" s="210">
        <v>15</v>
      </c>
      <c r="K1061" s="210">
        <v>19</v>
      </c>
      <c r="L1061" s="210" t="s">
        <v>2618</v>
      </c>
      <c r="M1061" s="210" t="s">
        <v>2618</v>
      </c>
      <c r="N1061" s="210" t="s">
        <v>2618</v>
      </c>
      <c r="O1061" s="210" t="s">
        <v>2618</v>
      </c>
      <c r="P1061" s="210" t="s">
        <v>2618</v>
      </c>
      <c r="Q1061" s="210" t="s">
        <v>2618</v>
      </c>
      <c r="R1061" s="210" t="s">
        <v>2618</v>
      </c>
      <c r="S1061" s="210" t="s">
        <v>2618</v>
      </c>
      <c r="T1061" s="210" t="s">
        <v>2618</v>
      </c>
      <c r="U1061" s="210" t="s">
        <v>2618</v>
      </c>
      <c r="V1061" s="211" t="s">
        <v>2618</v>
      </c>
      <c r="X1061" s="198" t="s">
        <v>24</v>
      </c>
      <c r="Y1061" s="98" t="s">
        <v>772</v>
      </c>
      <c r="Z1061" s="121">
        <v>0</v>
      </c>
      <c r="AA1061" s="121">
        <v>0</v>
      </c>
      <c r="AB1061" s="121">
        <v>0</v>
      </c>
      <c r="AC1061" s="121">
        <v>0</v>
      </c>
      <c r="AD1061" s="121">
        <v>0</v>
      </c>
      <c r="AE1061" s="121">
        <v>0</v>
      </c>
      <c r="AF1061" s="121">
        <v>0</v>
      </c>
      <c r="AG1061" s="121">
        <v>0</v>
      </c>
      <c r="AH1061" s="121">
        <v>0</v>
      </c>
      <c r="AI1061" s="121">
        <v>0</v>
      </c>
    </row>
    <row r="1062" spans="1:162" ht="15" x14ac:dyDescent="0.25">
      <c r="A1062" s="198" t="s">
        <v>32</v>
      </c>
      <c r="B1062" s="226" t="s">
        <v>769</v>
      </c>
      <c r="C1062" s="233" t="s">
        <v>773</v>
      </c>
      <c r="D1062" s="202" t="s">
        <v>2632</v>
      </c>
      <c r="E1062" s="202" t="s">
        <v>2631</v>
      </c>
      <c r="F1062" s="202" t="s">
        <v>2632</v>
      </c>
      <c r="G1062" s="202" t="s">
        <v>2618</v>
      </c>
      <c r="H1062" s="202" t="s">
        <v>2631</v>
      </c>
      <c r="I1062" s="202" t="s">
        <v>2618</v>
      </c>
      <c r="J1062" s="202" t="s">
        <v>2618</v>
      </c>
      <c r="K1062" s="202" t="s">
        <v>2632</v>
      </c>
      <c r="L1062" s="202" t="s">
        <v>2618</v>
      </c>
      <c r="M1062" s="202" t="s">
        <v>2618</v>
      </c>
      <c r="N1062" s="202" t="s">
        <v>2631</v>
      </c>
      <c r="O1062" s="202" t="s">
        <v>2618</v>
      </c>
      <c r="P1062" s="202" t="s">
        <v>2618</v>
      </c>
      <c r="Q1062" s="202" t="s">
        <v>2618</v>
      </c>
      <c r="R1062" s="202" t="s">
        <v>2631</v>
      </c>
      <c r="S1062" s="202" t="s">
        <v>2618</v>
      </c>
      <c r="T1062" s="202" t="s">
        <v>2618</v>
      </c>
      <c r="U1062" s="202" t="s">
        <v>2618</v>
      </c>
      <c r="V1062" s="203" t="s">
        <v>2631</v>
      </c>
      <c r="X1062" s="198" t="s">
        <v>26</v>
      </c>
      <c r="Y1062" s="107" t="s">
        <v>769</v>
      </c>
      <c r="Z1062" s="195" t="s">
        <v>773</v>
      </c>
      <c r="AA1062" s="195" t="s">
        <v>2632</v>
      </c>
      <c r="AB1062" s="195" t="s">
        <v>2631</v>
      </c>
      <c r="AC1062" s="195" t="s">
        <v>2618</v>
      </c>
      <c r="AD1062" s="195" t="s">
        <v>2632</v>
      </c>
      <c r="AE1062" s="195" t="s">
        <v>2631</v>
      </c>
      <c r="AF1062" s="195" t="s">
        <v>2618</v>
      </c>
      <c r="AG1062" s="195" t="s">
        <v>2631</v>
      </c>
      <c r="AH1062" s="195" t="s">
        <v>2618</v>
      </c>
      <c r="AI1062" s="195" t="s">
        <v>2631</v>
      </c>
    </row>
    <row r="1063" spans="1:162" x14ac:dyDescent="0.25">
      <c r="A1063" s="198" t="s">
        <v>33</v>
      </c>
      <c r="B1063" s="226" t="s">
        <v>2551</v>
      </c>
      <c r="C1063" s="234">
        <v>40</v>
      </c>
      <c r="D1063" s="204">
        <v>5</v>
      </c>
      <c r="E1063" s="204">
        <v>2</v>
      </c>
      <c r="F1063" s="204">
        <v>3</v>
      </c>
      <c r="G1063" s="204">
        <v>0</v>
      </c>
      <c r="H1063" s="204">
        <v>2</v>
      </c>
      <c r="I1063" s="204">
        <v>0</v>
      </c>
      <c r="J1063" s="204">
        <v>0</v>
      </c>
      <c r="K1063" s="204">
        <v>5</v>
      </c>
      <c r="L1063" s="204">
        <v>0</v>
      </c>
      <c r="M1063" s="204">
        <v>0</v>
      </c>
      <c r="N1063" s="204">
        <v>1</v>
      </c>
      <c r="O1063" s="204">
        <v>0</v>
      </c>
      <c r="P1063" s="204">
        <v>0</v>
      </c>
      <c r="Q1063" s="204">
        <v>0</v>
      </c>
      <c r="R1063" s="204">
        <v>1</v>
      </c>
      <c r="S1063" s="204">
        <v>0</v>
      </c>
      <c r="T1063" s="204">
        <v>0</v>
      </c>
      <c r="U1063" s="204">
        <v>0</v>
      </c>
      <c r="V1063" s="205">
        <v>2</v>
      </c>
      <c r="X1063" s="198" t="s">
        <v>29</v>
      </c>
      <c r="Y1063" s="91" t="s">
        <v>2551</v>
      </c>
      <c r="Z1063" s="109">
        <v>50</v>
      </c>
      <c r="AA1063" s="109">
        <v>5</v>
      </c>
      <c r="AB1063" s="109">
        <v>2</v>
      </c>
      <c r="AC1063" s="109">
        <v>0</v>
      </c>
      <c r="AD1063" s="109">
        <v>5</v>
      </c>
      <c r="AE1063" s="109">
        <v>1</v>
      </c>
      <c r="AF1063" s="109">
        <v>0</v>
      </c>
      <c r="AG1063" s="109">
        <v>1</v>
      </c>
      <c r="AH1063" s="109">
        <v>0</v>
      </c>
      <c r="AI1063" s="109">
        <v>2</v>
      </c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</row>
    <row r="1064" spans="1:162" x14ac:dyDescent="0.25">
      <c r="A1064" s="198" t="s">
        <v>34</v>
      </c>
      <c r="B1064" s="227" t="s">
        <v>884</v>
      </c>
      <c r="C1064" s="235">
        <v>995.7</v>
      </c>
      <c r="D1064" s="206">
        <v>999.55</v>
      </c>
      <c r="E1064" s="206">
        <v>1003.9000000000001</v>
      </c>
      <c r="F1064" s="206">
        <v>1008.15</v>
      </c>
      <c r="G1064" s="206">
        <v>1012.3</v>
      </c>
      <c r="H1064" s="206">
        <v>1014.2</v>
      </c>
      <c r="I1064" s="206">
        <v>1013.8</v>
      </c>
      <c r="J1064" s="206">
        <v>1009.4000000000001</v>
      </c>
      <c r="K1064" s="206">
        <v>1004.9</v>
      </c>
      <c r="L1064" s="206">
        <v>1004.95</v>
      </c>
      <c r="M1064" s="206">
        <v>1006.7</v>
      </c>
      <c r="N1064" s="206">
        <v>1013.05</v>
      </c>
      <c r="O1064" s="206">
        <v>1016.25</v>
      </c>
      <c r="P1064" s="206">
        <v>1013.4</v>
      </c>
      <c r="Q1064" s="206">
        <v>1010.55</v>
      </c>
      <c r="R1064" s="206">
        <v>1010.95</v>
      </c>
      <c r="S1064" s="206">
        <v>1013.3499999999999</v>
      </c>
      <c r="T1064" s="206">
        <v>1015.2</v>
      </c>
      <c r="U1064" s="206">
        <v>1012.4000000000001</v>
      </c>
      <c r="V1064" s="207">
        <v>1006.55</v>
      </c>
      <c r="X1064" s="198" t="s">
        <v>31</v>
      </c>
      <c r="Y1064" s="238" t="s">
        <v>705</v>
      </c>
      <c r="Z1064" s="127">
        <v>0</v>
      </c>
      <c r="AA1064" s="127">
        <v>0</v>
      </c>
      <c r="AB1064" s="127">
        <v>2</v>
      </c>
      <c r="AC1064" s="127">
        <v>0</v>
      </c>
      <c r="AD1064" s="127">
        <v>0</v>
      </c>
      <c r="AE1064" s="127">
        <v>0</v>
      </c>
      <c r="AF1064" s="127">
        <v>0</v>
      </c>
      <c r="AG1064" s="127">
        <v>0</v>
      </c>
      <c r="AH1064" s="127">
        <v>0</v>
      </c>
      <c r="AI1064" s="127">
        <v>2</v>
      </c>
    </row>
    <row r="1065" spans="1:162" x14ac:dyDescent="0.25">
      <c r="A1065" s="198" t="s">
        <v>35</v>
      </c>
      <c r="B1065" s="228" t="s">
        <v>770</v>
      </c>
      <c r="C1065" s="236" t="s">
        <v>2862</v>
      </c>
      <c r="D1065" s="208" t="s">
        <v>58</v>
      </c>
      <c r="E1065" s="208" t="s">
        <v>13</v>
      </c>
      <c r="F1065" s="208" t="s">
        <v>13</v>
      </c>
      <c r="G1065" s="208" t="s">
        <v>13</v>
      </c>
      <c r="H1065" s="208" t="s">
        <v>1110</v>
      </c>
      <c r="I1065" s="208" t="s">
        <v>996</v>
      </c>
      <c r="J1065" s="208" t="s">
        <v>1190</v>
      </c>
      <c r="K1065" s="208" t="s">
        <v>1192</v>
      </c>
      <c r="L1065" s="208" t="s">
        <v>1193</v>
      </c>
      <c r="M1065" s="208" t="s">
        <v>2766</v>
      </c>
      <c r="N1065" s="208" t="s">
        <v>2766</v>
      </c>
      <c r="O1065" s="208" t="s">
        <v>2762</v>
      </c>
      <c r="P1065" s="208" t="s">
        <v>2758</v>
      </c>
      <c r="Q1065" s="208" t="s">
        <v>58</v>
      </c>
      <c r="R1065" s="208" t="s">
        <v>13</v>
      </c>
      <c r="S1065" s="208" t="s">
        <v>2765</v>
      </c>
      <c r="T1065" s="208" t="s">
        <v>2686</v>
      </c>
      <c r="U1065" s="208" t="s">
        <v>2468</v>
      </c>
      <c r="V1065" s="209" t="s">
        <v>1193</v>
      </c>
      <c r="X1065" s="369" t="s">
        <v>1027</v>
      </c>
      <c r="Y1065" s="370" t="s">
        <v>772</v>
      </c>
      <c r="Z1065" s="371">
        <v>0</v>
      </c>
      <c r="AA1065" s="372">
        <v>0</v>
      </c>
      <c r="AB1065" s="372">
        <v>0</v>
      </c>
      <c r="AC1065" s="372">
        <v>0</v>
      </c>
      <c r="AD1065" s="372">
        <v>0</v>
      </c>
      <c r="AE1065" s="372">
        <v>0</v>
      </c>
      <c r="AF1065" s="372">
        <v>0</v>
      </c>
      <c r="AG1065" s="372">
        <v>0</v>
      </c>
      <c r="AH1065" s="372">
        <v>0</v>
      </c>
      <c r="AI1065" s="373">
        <v>0</v>
      </c>
    </row>
    <row r="1066" spans="1:162" x14ac:dyDescent="0.25">
      <c r="A1066" s="198" t="s">
        <v>36</v>
      </c>
      <c r="B1066" s="229" t="s">
        <v>705</v>
      </c>
      <c r="C1066" s="237">
        <v>0</v>
      </c>
      <c r="D1066" s="213">
        <v>0</v>
      </c>
      <c r="E1066" s="213">
        <v>0</v>
      </c>
      <c r="F1066" s="213">
        <v>0</v>
      </c>
      <c r="G1066" s="213">
        <v>0</v>
      </c>
      <c r="H1066" s="213">
        <v>1</v>
      </c>
      <c r="I1066" s="213">
        <v>0</v>
      </c>
      <c r="J1066" s="213">
        <v>0</v>
      </c>
      <c r="K1066" s="213">
        <v>0</v>
      </c>
      <c r="L1066" s="213">
        <v>0</v>
      </c>
      <c r="M1066" s="213">
        <v>0</v>
      </c>
      <c r="N1066" s="213">
        <v>0</v>
      </c>
      <c r="O1066" s="213">
        <v>0</v>
      </c>
      <c r="P1066" s="213">
        <v>0</v>
      </c>
      <c r="Q1066" s="213">
        <v>0</v>
      </c>
      <c r="R1066" s="213">
        <v>0</v>
      </c>
      <c r="S1066" s="213">
        <v>0</v>
      </c>
      <c r="T1066" s="213">
        <v>0</v>
      </c>
      <c r="U1066" s="213">
        <v>0</v>
      </c>
      <c r="V1066" s="214">
        <v>1</v>
      </c>
      <c r="X1066" s="369" t="s">
        <v>2262</v>
      </c>
      <c r="Y1066" s="374" t="s">
        <v>1173</v>
      </c>
      <c r="Z1066" s="375">
        <v>0</v>
      </c>
      <c r="AA1066" s="376">
        <v>0</v>
      </c>
      <c r="AB1066" s="376">
        <v>0</v>
      </c>
      <c r="AC1066" s="376">
        <v>0</v>
      </c>
      <c r="AD1066" s="376">
        <v>0</v>
      </c>
      <c r="AE1066" s="376">
        <v>0</v>
      </c>
      <c r="AF1066" s="376">
        <v>0</v>
      </c>
      <c r="AG1066" s="376">
        <v>0</v>
      </c>
      <c r="AH1066" s="376">
        <v>0</v>
      </c>
      <c r="AI1066" s="377">
        <v>0</v>
      </c>
    </row>
    <row r="1067" spans="1:162" x14ac:dyDescent="0.25">
      <c r="A1067" s="198" t="s">
        <v>1027</v>
      </c>
      <c r="B1067" s="229" t="s">
        <v>772</v>
      </c>
      <c r="C1067" s="237">
        <v>0</v>
      </c>
      <c r="D1067" s="213">
        <v>0</v>
      </c>
      <c r="E1067" s="213">
        <v>0</v>
      </c>
      <c r="F1067" s="213">
        <v>0</v>
      </c>
      <c r="G1067" s="213">
        <v>0</v>
      </c>
      <c r="H1067" s="213">
        <v>0</v>
      </c>
      <c r="I1067" s="213">
        <v>0</v>
      </c>
      <c r="J1067" s="213">
        <v>0</v>
      </c>
      <c r="K1067" s="213">
        <v>0</v>
      </c>
      <c r="L1067" s="213">
        <v>0</v>
      </c>
      <c r="M1067" s="213">
        <v>0</v>
      </c>
      <c r="N1067" s="213">
        <v>0</v>
      </c>
      <c r="O1067" s="213">
        <v>0</v>
      </c>
      <c r="P1067" s="213">
        <v>0</v>
      </c>
      <c r="Q1067" s="213">
        <v>0</v>
      </c>
      <c r="R1067" s="213">
        <v>0</v>
      </c>
      <c r="S1067" s="213">
        <v>0</v>
      </c>
      <c r="T1067" s="213">
        <v>0</v>
      </c>
      <c r="U1067" s="213">
        <v>0</v>
      </c>
      <c r="V1067" s="214">
        <v>0</v>
      </c>
      <c r="X1067" s="369" t="s">
        <v>2263</v>
      </c>
      <c r="Y1067" s="374" t="s">
        <v>1175</v>
      </c>
      <c r="Z1067" s="375">
        <v>0</v>
      </c>
      <c r="AA1067" s="376">
        <v>0</v>
      </c>
      <c r="AB1067" s="376">
        <v>0</v>
      </c>
      <c r="AC1067" s="376">
        <v>0</v>
      </c>
      <c r="AD1067" s="376">
        <v>0</v>
      </c>
      <c r="AE1067" s="376">
        <v>0</v>
      </c>
      <c r="AF1067" s="376">
        <v>0</v>
      </c>
      <c r="AG1067" s="376">
        <v>0</v>
      </c>
      <c r="AH1067" s="376">
        <v>0</v>
      </c>
      <c r="AI1067" s="377">
        <v>0</v>
      </c>
    </row>
    <row r="1068" spans="1:162" x14ac:dyDescent="0.25">
      <c r="A1068" s="198" t="s">
        <v>2262</v>
      </c>
      <c r="B1068" s="229" t="s">
        <v>1173</v>
      </c>
      <c r="C1068" s="237">
        <v>0</v>
      </c>
      <c r="D1068" s="213">
        <v>0</v>
      </c>
      <c r="E1068" s="213">
        <v>0</v>
      </c>
      <c r="F1068" s="213">
        <v>0</v>
      </c>
      <c r="G1068" s="213">
        <v>0</v>
      </c>
      <c r="H1068" s="213">
        <v>0</v>
      </c>
      <c r="I1068" s="213">
        <v>0</v>
      </c>
      <c r="J1068" s="213">
        <v>0</v>
      </c>
      <c r="K1068" s="213">
        <v>0</v>
      </c>
      <c r="L1068" s="213">
        <v>0</v>
      </c>
      <c r="M1068" s="213">
        <v>0</v>
      </c>
      <c r="N1068" s="213">
        <v>0</v>
      </c>
      <c r="O1068" s="213">
        <v>0</v>
      </c>
      <c r="P1068" s="213">
        <v>0</v>
      </c>
      <c r="Q1068" s="213">
        <v>0</v>
      </c>
      <c r="R1068" s="213">
        <v>0</v>
      </c>
      <c r="S1068" s="213">
        <v>0</v>
      </c>
      <c r="T1068" s="213">
        <v>0</v>
      </c>
      <c r="U1068" s="213">
        <v>0</v>
      </c>
      <c r="V1068" s="214">
        <v>0</v>
      </c>
      <c r="X1068" s="369" t="s">
        <v>2264</v>
      </c>
      <c r="Y1068" s="379" t="s">
        <v>1177</v>
      </c>
      <c r="Z1068" s="380">
        <v>0</v>
      </c>
      <c r="AA1068" s="381">
        <v>0</v>
      </c>
      <c r="AB1068" s="381">
        <v>0</v>
      </c>
      <c r="AC1068" s="381">
        <v>0</v>
      </c>
      <c r="AD1068" s="381">
        <v>0</v>
      </c>
      <c r="AE1068" s="381">
        <v>0</v>
      </c>
      <c r="AF1068" s="381">
        <v>0</v>
      </c>
      <c r="AG1068" s="381">
        <v>0</v>
      </c>
      <c r="AH1068" s="381">
        <v>0</v>
      </c>
      <c r="AI1068" s="382">
        <v>0</v>
      </c>
    </row>
    <row r="1069" spans="1:162" x14ac:dyDescent="0.25">
      <c r="A1069" s="198" t="s">
        <v>2263</v>
      </c>
      <c r="B1069" s="378" t="s">
        <v>1175</v>
      </c>
      <c r="C1069" s="235">
        <v>0</v>
      </c>
      <c r="D1069" s="206">
        <v>0</v>
      </c>
      <c r="E1069" s="206">
        <v>0</v>
      </c>
      <c r="F1069" s="206">
        <v>0</v>
      </c>
      <c r="G1069" s="206">
        <v>0</v>
      </c>
      <c r="H1069" s="206">
        <v>0</v>
      </c>
      <c r="I1069" s="206">
        <v>0</v>
      </c>
      <c r="J1069" s="206">
        <v>0</v>
      </c>
      <c r="K1069" s="206">
        <v>0</v>
      </c>
      <c r="L1069" s="206">
        <v>0</v>
      </c>
      <c r="M1069" s="206">
        <v>0</v>
      </c>
      <c r="N1069" s="206">
        <v>0</v>
      </c>
      <c r="O1069" s="206">
        <v>0</v>
      </c>
      <c r="P1069" s="206">
        <v>0</v>
      </c>
      <c r="Q1069" s="206">
        <v>0</v>
      </c>
      <c r="R1069" s="206">
        <v>0</v>
      </c>
      <c r="S1069" s="206">
        <v>0</v>
      </c>
      <c r="T1069" s="206">
        <v>0</v>
      </c>
      <c r="U1069" s="206">
        <v>0</v>
      </c>
      <c r="V1069" s="207">
        <v>0</v>
      </c>
    </row>
    <row r="1070" spans="1:162" x14ac:dyDescent="0.25">
      <c r="A1070" s="198" t="s">
        <v>2264</v>
      </c>
      <c r="B1070" s="383" t="s">
        <v>1177</v>
      </c>
      <c r="C1070" s="237">
        <v>0</v>
      </c>
      <c r="D1070" s="213">
        <v>0</v>
      </c>
      <c r="E1070" s="213">
        <v>0</v>
      </c>
      <c r="F1070" s="213">
        <v>0</v>
      </c>
      <c r="G1070" s="213">
        <v>0</v>
      </c>
      <c r="H1070" s="213">
        <v>0</v>
      </c>
      <c r="I1070" s="213">
        <v>0</v>
      </c>
      <c r="J1070" s="213">
        <v>0</v>
      </c>
      <c r="K1070" s="213">
        <v>0</v>
      </c>
      <c r="L1070" s="213">
        <v>0</v>
      </c>
      <c r="M1070" s="213">
        <v>0</v>
      </c>
      <c r="N1070" s="213">
        <v>0</v>
      </c>
      <c r="O1070" s="213">
        <v>0</v>
      </c>
      <c r="P1070" s="213">
        <v>0</v>
      </c>
      <c r="Q1070" s="213">
        <v>0</v>
      </c>
      <c r="R1070" s="213">
        <v>0</v>
      </c>
      <c r="S1070" s="213">
        <v>0</v>
      </c>
      <c r="T1070" s="213">
        <v>0</v>
      </c>
      <c r="U1070" s="213">
        <v>0</v>
      </c>
      <c r="V1070" s="214">
        <v>0</v>
      </c>
      <c r="AM1070" s="554"/>
      <c r="AN1070" s="552"/>
      <c r="AO1070" s="552"/>
      <c r="AP1070" s="552"/>
      <c r="AQ1070" s="552"/>
      <c r="AR1070" s="552"/>
      <c r="AS1070" s="552"/>
      <c r="AT1070" s="552"/>
      <c r="AU1070" s="552"/>
      <c r="AV1070" s="552"/>
      <c r="AW1070" s="552"/>
      <c r="AX1070" s="552"/>
      <c r="AY1070" s="552"/>
      <c r="AZ1070" s="552"/>
      <c r="BA1070" s="552"/>
      <c r="BB1070" s="552"/>
      <c r="BC1070" s="552"/>
      <c r="BD1070" s="552"/>
      <c r="BE1070" s="552"/>
      <c r="BF1070" s="552"/>
      <c r="BG1070" s="552"/>
      <c r="BH1070" s="552"/>
      <c r="BI1070" s="552"/>
      <c r="BJ1070" s="552"/>
      <c r="BK1070" s="552"/>
      <c r="BL1070" s="552"/>
      <c r="BM1070" s="552"/>
      <c r="BN1070" s="552"/>
      <c r="BO1070" s="552"/>
      <c r="BP1070" s="552"/>
      <c r="BQ1070" s="552"/>
      <c r="BR1070" s="552"/>
      <c r="BS1070" s="552"/>
      <c r="BT1070" s="552"/>
      <c r="BU1070" s="552"/>
      <c r="BV1070" s="552"/>
      <c r="BW1070" s="552"/>
      <c r="BX1070" s="552"/>
      <c r="BY1070" s="552"/>
      <c r="BZ1070" s="552"/>
      <c r="CA1070" s="552"/>
      <c r="CB1070" s="552"/>
      <c r="CC1070" s="552"/>
      <c r="CD1070" s="552"/>
      <c r="CE1070" s="552"/>
      <c r="CF1070" s="552"/>
      <c r="CG1070" s="552"/>
      <c r="CH1070" s="552"/>
      <c r="CI1070" s="552"/>
      <c r="CJ1070" s="552"/>
      <c r="CK1070" s="552"/>
      <c r="CL1070" s="552"/>
      <c r="CM1070" s="552"/>
      <c r="CN1070" s="552"/>
      <c r="CO1070" s="552"/>
      <c r="CP1070" s="552"/>
      <c r="CQ1070" s="552"/>
      <c r="CR1070" s="552"/>
      <c r="CS1070" s="552"/>
      <c r="CT1070" s="552"/>
      <c r="CU1070" s="552"/>
      <c r="CV1070" s="552"/>
      <c r="CW1070" s="552"/>
      <c r="CX1070" s="552"/>
      <c r="CY1070" s="552"/>
      <c r="CZ1070" s="552"/>
      <c r="DA1070" s="552"/>
      <c r="DB1070" s="552"/>
      <c r="DC1070" s="552"/>
      <c r="DD1070" s="552"/>
      <c r="DE1070" s="552"/>
      <c r="DF1070" s="552"/>
      <c r="DG1070" s="552"/>
      <c r="DH1070" s="552"/>
      <c r="DI1070" s="552"/>
      <c r="DJ1070" s="552"/>
      <c r="DK1070" s="552"/>
      <c r="DL1070" s="552"/>
      <c r="DM1070" s="552"/>
      <c r="DN1070" s="552"/>
      <c r="DO1070" s="552"/>
      <c r="DP1070" s="552"/>
      <c r="DQ1070" s="552"/>
      <c r="DR1070" s="552"/>
      <c r="DS1070" s="552"/>
      <c r="DT1070" s="552"/>
      <c r="DU1070" s="552"/>
      <c r="DV1070" s="552"/>
      <c r="DW1070" s="552"/>
      <c r="DX1070" s="552"/>
      <c r="DY1070" s="552"/>
      <c r="DZ1070" s="552"/>
      <c r="EA1070" s="552"/>
      <c r="EB1070" s="552"/>
      <c r="EC1070" s="552"/>
      <c r="ED1070" s="552"/>
      <c r="EE1070" s="552"/>
      <c r="EF1070" s="552"/>
      <c r="EG1070" s="552"/>
      <c r="EH1070" s="552"/>
      <c r="EI1070" s="552"/>
      <c r="EJ1070" s="552"/>
      <c r="EK1070" s="552"/>
      <c r="EL1070" s="552"/>
      <c r="EM1070" s="552"/>
      <c r="EN1070" s="552"/>
      <c r="EO1070" s="552"/>
      <c r="EP1070" s="552"/>
      <c r="EQ1070" s="552"/>
      <c r="ER1070" s="552"/>
      <c r="ES1070" s="552"/>
      <c r="ET1070" s="552"/>
      <c r="EU1070" s="552"/>
      <c r="EV1070" s="552"/>
      <c r="EW1070" s="552"/>
      <c r="EX1070" s="552"/>
      <c r="EY1070" s="552"/>
      <c r="EZ1070" s="552"/>
      <c r="FA1070" s="552"/>
      <c r="FB1070" s="552"/>
      <c r="FC1070" s="552"/>
      <c r="FD1070" s="552"/>
      <c r="FE1070" s="552"/>
    </row>
    <row r="1071" spans="1:162" x14ac:dyDescent="0.25">
      <c r="A1071" t="s">
        <v>3516</v>
      </c>
      <c r="B1071" t="s">
        <v>3407</v>
      </c>
      <c r="C1071">
        <v>10</v>
      </c>
      <c r="D1071">
        <v>10</v>
      </c>
      <c r="E1071">
        <v>3</v>
      </c>
      <c r="F1071">
        <v>10</v>
      </c>
      <c r="G1071">
        <v>8</v>
      </c>
      <c r="H1071">
        <v>0</v>
      </c>
      <c r="I1071">
        <v>0</v>
      </c>
      <c r="J1071">
        <v>5</v>
      </c>
      <c r="K1071">
        <v>10</v>
      </c>
      <c r="L1071">
        <v>7</v>
      </c>
      <c r="M1071">
        <v>3</v>
      </c>
      <c r="N1071">
        <v>9</v>
      </c>
      <c r="O1071">
        <v>0</v>
      </c>
      <c r="P1071">
        <v>7</v>
      </c>
      <c r="Q1071">
        <v>6</v>
      </c>
      <c r="R1071">
        <v>0</v>
      </c>
      <c r="S1071">
        <v>0</v>
      </c>
      <c r="T1071">
        <v>0</v>
      </c>
      <c r="U1071">
        <v>1</v>
      </c>
      <c r="V1071">
        <v>6</v>
      </c>
      <c r="AM1071" s="555"/>
      <c r="AN1071" s="553"/>
      <c r="AO1071" s="553"/>
      <c r="AP1071" s="553"/>
      <c r="AQ1071" s="553"/>
      <c r="AR1071" s="553"/>
      <c r="AS1071" s="553"/>
      <c r="AT1071" s="553"/>
      <c r="AU1071" s="553"/>
      <c r="AV1071" s="553"/>
      <c r="AW1071" s="553"/>
      <c r="AX1071" s="553"/>
      <c r="AY1071" s="553"/>
      <c r="AZ1071" s="553"/>
      <c r="BA1071" s="553"/>
      <c r="BB1071" s="553"/>
      <c r="BC1071" s="553"/>
      <c r="BD1071" s="553"/>
      <c r="BE1071" s="553"/>
      <c r="BF1071" s="553"/>
      <c r="BG1071" s="553"/>
      <c r="BH1071" s="553"/>
      <c r="BI1071" s="553"/>
      <c r="BJ1071" s="553"/>
      <c r="BK1071" s="553"/>
      <c r="BL1071" s="553"/>
      <c r="BM1071" s="553"/>
      <c r="BN1071" s="553"/>
      <c r="BO1071" s="553"/>
      <c r="BP1071" s="553"/>
      <c r="BQ1071" s="553"/>
      <c r="BR1071" s="553"/>
      <c r="BS1071" s="553"/>
      <c r="BT1071" s="553"/>
      <c r="BU1071" s="553"/>
      <c r="BV1071" s="553"/>
      <c r="BW1071" s="553"/>
      <c r="BX1071" s="553"/>
      <c r="BY1071" s="553"/>
      <c r="BZ1071" s="553"/>
      <c r="CA1071" s="553"/>
      <c r="CB1071" s="553"/>
      <c r="CC1071" s="553"/>
      <c r="CD1071" s="553"/>
      <c r="CE1071" s="553"/>
      <c r="CF1071" s="553"/>
      <c r="CG1071" s="553"/>
      <c r="CH1071" s="553"/>
      <c r="CI1071" s="553"/>
      <c r="CJ1071" s="553"/>
      <c r="CK1071" s="553"/>
      <c r="CL1071" s="553"/>
      <c r="CM1071" s="553"/>
      <c r="CN1071" s="553"/>
      <c r="CO1071" s="553"/>
      <c r="CP1071" s="553"/>
      <c r="CQ1071" s="553"/>
      <c r="CR1071" s="553"/>
      <c r="CS1071" s="553"/>
      <c r="CT1071" s="553"/>
      <c r="CU1071" s="553"/>
      <c r="CV1071" s="553"/>
      <c r="CW1071" s="553"/>
      <c r="CX1071" s="553"/>
      <c r="CY1071" s="553"/>
      <c r="CZ1071" s="553"/>
      <c r="DA1071" s="553"/>
      <c r="DB1071" s="553"/>
      <c r="DC1071" s="553"/>
      <c r="DD1071" s="553"/>
      <c r="DE1071" s="553"/>
      <c r="DF1071" s="553"/>
      <c r="DG1071" s="553"/>
      <c r="DH1071" s="553"/>
      <c r="DI1071" s="553"/>
      <c r="DJ1071" s="553"/>
      <c r="DK1071" s="553"/>
      <c r="DL1071" s="553"/>
      <c r="DM1071" s="553"/>
      <c r="DN1071" s="553"/>
      <c r="DO1071" s="553"/>
      <c r="DP1071" s="553"/>
      <c r="DQ1071" s="553"/>
      <c r="DR1071" s="553"/>
      <c r="DS1071" s="553"/>
      <c r="DT1071" s="553"/>
      <c r="DU1071" s="553"/>
      <c r="DV1071" s="553"/>
      <c r="DW1071" s="553"/>
      <c r="DX1071" s="553"/>
      <c r="DY1071" s="553"/>
      <c r="DZ1071" s="553"/>
      <c r="EA1071" s="553"/>
      <c r="EB1071" s="553"/>
      <c r="EC1071" s="553"/>
      <c r="ED1071" s="553"/>
      <c r="EE1071" s="553"/>
      <c r="EF1071" s="553"/>
      <c r="EG1071" s="553"/>
      <c r="EH1071" s="553"/>
      <c r="EI1071" s="553"/>
      <c r="EJ1071" s="553"/>
      <c r="EK1071" s="553"/>
      <c r="EL1071" s="553"/>
      <c r="EM1071" s="553"/>
      <c r="EN1071" s="553"/>
      <c r="EO1071" s="553"/>
      <c r="EP1071" s="553"/>
      <c r="EQ1071" s="553"/>
      <c r="ER1071" s="553"/>
      <c r="ES1071" s="553"/>
      <c r="ET1071" s="553"/>
      <c r="EU1071" s="553"/>
      <c r="EV1071" s="553"/>
      <c r="EW1071" s="553"/>
      <c r="EX1071" s="553"/>
      <c r="EY1071" s="553"/>
      <c r="EZ1071" s="553"/>
      <c r="FA1071" s="553"/>
      <c r="FB1071" s="553"/>
      <c r="FC1071" s="553"/>
      <c r="FD1071" s="553"/>
      <c r="FE1071" s="553"/>
    </row>
    <row r="1072" spans="1:162" x14ac:dyDescent="0.25">
      <c r="A1072" t="s">
        <v>3517</v>
      </c>
      <c r="B1072" t="s">
        <v>3409</v>
      </c>
      <c r="C1072">
        <v>10</v>
      </c>
      <c r="D1072">
        <v>10</v>
      </c>
      <c r="E1072">
        <v>10</v>
      </c>
      <c r="F1072">
        <v>10</v>
      </c>
      <c r="G1072">
        <v>0</v>
      </c>
      <c r="H1072">
        <v>0</v>
      </c>
      <c r="I1072">
        <v>5</v>
      </c>
      <c r="J1072">
        <v>5</v>
      </c>
      <c r="K1072">
        <v>10</v>
      </c>
      <c r="L1072">
        <v>6</v>
      </c>
      <c r="M1072">
        <v>6</v>
      </c>
      <c r="N1072">
        <v>9</v>
      </c>
      <c r="O1072">
        <v>1</v>
      </c>
      <c r="P1072">
        <v>7</v>
      </c>
      <c r="Q1072">
        <v>6</v>
      </c>
      <c r="R1072">
        <v>0</v>
      </c>
      <c r="S1072">
        <v>0</v>
      </c>
      <c r="T1072">
        <v>1</v>
      </c>
      <c r="U1072">
        <v>4</v>
      </c>
      <c r="V1072">
        <v>10</v>
      </c>
    </row>
    <row r="1073" spans="1:208" x14ac:dyDescent="0.25">
      <c r="A1073" t="s">
        <v>3518</v>
      </c>
      <c r="B1073" t="s">
        <v>3411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83" spans="1:208" s="390" customFormat="1" x14ac:dyDescent="0.25">
      <c r="A1083" s="262"/>
      <c r="B1083" s="262"/>
      <c r="C1083" s="262"/>
      <c r="D1083" s="262"/>
      <c r="E1083" s="262"/>
      <c r="F1083" s="262"/>
      <c r="G1083" s="262"/>
      <c r="H1083" s="262"/>
      <c r="I1083" s="262"/>
      <c r="J1083" s="262"/>
      <c r="K1083" s="262"/>
      <c r="L1083" s="262"/>
      <c r="M1083" s="262"/>
      <c r="N1083" s="262"/>
      <c r="O1083" s="262"/>
      <c r="P1083" s="262"/>
      <c r="Q1083" s="262"/>
      <c r="R1083" s="262"/>
      <c r="S1083" s="262"/>
      <c r="T1083" s="262"/>
      <c r="U1083" s="262"/>
      <c r="V1083" s="262"/>
      <c r="W1083" s="262"/>
      <c r="X1083" s="262"/>
      <c r="Y1083" s="262"/>
      <c r="Z1083" s="262"/>
      <c r="AA1083" s="262"/>
      <c r="AB1083" s="262"/>
      <c r="AC1083" s="262"/>
      <c r="AD1083" s="262"/>
      <c r="AE1083" s="262"/>
      <c r="AF1083" s="262"/>
      <c r="AG1083" s="262"/>
      <c r="AH1083" s="262"/>
      <c r="AI1083" s="262"/>
      <c r="AJ1083" s="262"/>
      <c r="AK1083" s="262"/>
      <c r="AL1083" s="389"/>
      <c r="AM1083" s="6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  <c r="DG1083"/>
      <c r="DH1083"/>
      <c r="DI1083"/>
      <c r="DJ1083"/>
      <c r="DK1083"/>
      <c r="DL1083"/>
      <c r="DM1083"/>
      <c r="DN1083"/>
      <c r="DO1083"/>
      <c r="DP1083"/>
      <c r="DQ1083"/>
      <c r="DR1083"/>
      <c r="DS1083"/>
      <c r="DT1083"/>
      <c r="DU1083"/>
      <c r="DV1083"/>
      <c r="DW1083"/>
      <c r="DX1083"/>
      <c r="DY1083"/>
      <c r="DZ1083"/>
      <c r="EA1083"/>
      <c r="EB1083"/>
      <c r="EC1083"/>
      <c r="ED1083"/>
      <c r="EE1083"/>
      <c r="EF1083"/>
      <c r="EG1083"/>
      <c r="EH1083"/>
      <c r="EI1083"/>
      <c r="EJ1083"/>
      <c r="EK1083"/>
      <c r="EL1083"/>
      <c r="EM1083"/>
      <c r="EN1083"/>
      <c r="EO1083"/>
      <c r="EP1083"/>
      <c r="EQ1083"/>
      <c r="ER1083"/>
      <c r="ES1083"/>
      <c r="ET1083"/>
      <c r="EU1083"/>
      <c r="EV1083"/>
      <c r="EW1083"/>
      <c r="EX1083"/>
      <c r="EY1083"/>
      <c r="EZ1083"/>
      <c r="FA1083"/>
      <c r="FB1083"/>
      <c r="FC1083"/>
      <c r="FD1083"/>
      <c r="FE1083"/>
      <c r="FF1083" s="35"/>
      <c r="FJ1083" s="1274"/>
      <c r="FK1083" s="1274"/>
      <c r="FL1083" s="1274"/>
      <c r="FN1083" s="35"/>
      <c r="FO1083" s="35"/>
      <c r="FP1083" s="35"/>
      <c r="FQ1083" s="35"/>
      <c r="FR1083" s="35"/>
      <c r="FS1083" s="35"/>
      <c r="FV1083" s="35"/>
      <c r="FW1083" s="35"/>
      <c r="FZ1083" s="1279"/>
      <c r="GA1083" s="1279"/>
      <c r="GB1083" s="35"/>
      <c r="GC1083" s="35"/>
      <c r="GD1083" s="35"/>
      <c r="GE1083" s="35"/>
      <c r="GF1083" s="35"/>
      <c r="GG1083" s="35"/>
      <c r="GH1083" s="35"/>
      <c r="GI1083" s="35"/>
      <c r="GJ1083" s="35"/>
      <c r="GK1083" s="35"/>
      <c r="GL1083" s="35"/>
      <c r="GM1083" s="35"/>
      <c r="GN1083" s="35"/>
      <c r="GO1083" s="35"/>
      <c r="GP1083" s="35"/>
      <c r="GQ1083" s="35"/>
      <c r="GR1083" s="35"/>
      <c r="GS1083" s="35"/>
      <c r="GT1083" s="35"/>
      <c r="GU1083" s="35"/>
      <c r="GV1083" s="35"/>
      <c r="GW1083" s="35"/>
      <c r="GX1083" s="35"/>
      <c r="GY1083" s="35"/>
      <c r="GZ1083" s="35"/>
    </row>
    <row r="1084" spans="1:208" x14ac:dyDescent="0.25">
      <c r="A1084" s="253" t="s">
        <v>38</v>
      </c>
      <c r="B1084" s="254" t="s">
        <v>2552</v>
      </c>
      <c r="C1084" s="255" t="s">
        <v>3773</v>
      </c>
      <c r="D1084" s="256" t="s">
        <v>2618</v>
      </c>
      <c r="E1084" s="256" t="s">
        <v>3774</v>
      </c>
      <c r="F1084" s="256" t="s">
        <v>2618</v>
      </c>
      <c r="G1084" s="256" t="s">
        <v>3775</v>
      </c>
      <c r="H1084" s="256" t="s">
        <v>2618</v>
      </c>
      <c r="I1084" s="256" t="s">
        <v>3782</v>
      </c>
      <c r="J1084" s="256" t="s">
        <v>2618</v>
      </c>
      <c r="K1084" s="256" t="s">
        <v>3788</v>
      </c>
      <c r="L1084" s="256" t="s">
        <v>2618</v>
      </c>
      <c r="M1084" s="256" t="s">
        <v>3789</v>
      </c>
      <c r="N1084" s="256" t="s">
        <v>2618</v>
      </c>
      <c r="O1084" s="256" t="s">
        <v>3790</v>
      </c>
      <c r="P1084" s="256" t="s">
        <v>2618</v>
      </c>
      <c r="Q1084" s="256" t="s">
        <v>3791</v>
      </c>
      <c r="R1084" s="256" t="s">
        <v>2618</v>
      </c>
      <c r="S1084" s="256" t="s">
        <v>3792</v>
      </c>
      <c r="T1084" s="256" t="s">
        <v>2618</v>
      </c>
      <c r="U1084" s="256" t="s">
        <v>3793</v>
      </c>
      <c r="V1084" s="257" t="s">
        <v>2618</v>
      </c>
      <c r="X1084" s="258"/>
      <c r="Y1084" s="188" t="s">
        <v>2550</v>
      </c>
      <c r="Z1084" s="259" t="s">
        <v>2619</v>
      </c>
      <c r="AA1084" s="260" t="s">
        <v>2620</v>
      </c>
      <c r="AB1084" s="260" t="s">
        <v>2621</v>
      </c>
      <c r="AC1084" s="260" t="s">
        <v>2622</v>
      </c>
      <c r="AD1084" s="260" t="s">
        <v>2623</v>
      </c>
      <c r="AE1084" s="260" t="s">
        <v>2624</v>
      </c>
      <c r="AF1084" s="260" t="s">
        <v>2625</v>
      </c>
      <c r="AG1084" s="260" t="s">
        <v>2619</v>
      </c>
      <c r="AH1084" s="260" t="s">
        <v>2620</v>
      </c>
      <c r="AI1084" s="261" t="s">
        <v>2621</v>
      </c>
      <c r="FN1084" s="390"/>
      <c r="FO1084" s="390"/>
      <c r="FP1084" s="390"/>
      <c r="FQ1084" s="390"/>
      <c r="FR1084" s="390"/>
      <c r="FS1084" s="390"/>
      <c r="FV1084" s="390"/>
      <c r="FW1084" s="390"/>
      <c r="FZ1084" s="1280"/>
      <c r="GA1084" s="1280"/>
      <c r="GB1084" s="390"/>
      <c r="GC1084" s="390"/>
      <c r="GD1084" s="390"/>
      <c r="GE1084" s="390"/>
      <c r="GF1084" s="390"/>
      <c r="GG1084" s="390"/>
      <c r="GH1084" s="390"/>
      <c r="GI1084" s="390"/>
      <c r="GJ1084" s="390"/>
      <c r="GK1084" s="390"/>
      <c r="GL1084" s="390"/>
      <c r="GM1084" s="390"/>
      <c r="GN1084" s="390"/>
      <c r="GV1084" s="390"/>
      <c r="GW1084" s="390"/>
      <c r="GX1084" s="390"/>
      <c r="GY1084" s="390"/>
      <c r="GZ1084" s="390"/>
    </row>
    <row r="1085" spans="1:208" x14ac:dyDescent="0.25">
      <c r="A1085" s="198" t="s">
        <v>40</v>
      </c>
      <c r="B1085" s="220" t="s">
        <v>718</v>
      </c>
      <c r="C1085" s="124" t="s">
        <v>2521</v>
      </c>
      <c r="D1085" s="124" t="s">
        <v>2522</v>
      </c>
      <c r="E1085" s="124" t="s">
        <v>2521</v>
      </c>
      <c r="F1085" s="124" t="s">
        <v>2522</v>
      </c>
      <c r="G1085" s="124" t="s">
        <v>2521</v>
      </c>
      <c r="H1085" s="124" t="s">
        <v>2522</v>
      </c>
      <c r="I1085" s="124" t="s">
        <v>2521</v>
      </c>
      <c r="J1085" s="124" t="s">
        <v>2522</v>
      </c>
      <c r="K1085" s="124" t="s">
        <v>2521</v>
      </c>
      <c r="L1085" s="124" t="s">
        <v>2522</v>
      </c>
      <c r="M1085" s="124" t="s">
        <v>2521</v>
      </c>
      <c r="N1085" s="124" t="s">
        <v>2522</v>
      </c>
      <c r="O1085" s="124" t="s">
        <v>2521</v>
      </c>
      <c r="P1085" s="124" t="s">
        <v>2522</v>
      </c>
      <c r="Q1085" s="124" t="s">
        <v>2521</v>
      </c>
      <c r="R1085" s="124" t="s">
        <v>2522</v>
      </c>
      <c r="S1085" s="124" t="s">
        <v>2521</v>
      </c>
      <c r="T1085" s="124" t="s">
        <v>2522</v>
      </c>
      <c r="U1085" s="124" t="s">
        <v>2521</v>
      </c>
      <c r="V1085" s="252" t="s">
        <v>2522</v>
      </c>
      <c r="X1085" s="197"/>
      <c r="Y1085" s="188" t="s">
        <v>718</v>
      </c>
      <c r="Z1085" s="94" t="s">
        <v>3776</v>
      </c>
      <c r="AA1085" s="95" t="s">
        <v>3777</v>
      </c>
      <c r="AB1085" s="95" t="s">
        <v>3778</v>
      </c>
      <c r="AC1085" s="95" t="s">
        <v>3783</v>
      </c>
      <c r="AD1085" s="95" t="s">
        <v>3794</v>
      </c>
      <c r="AE1085" s="95" t="s">
        <v>3795</v>
      </c>
      <c r="AF1085" s="95" t="s">
        <v>3796</v>
      </c>
      <c r="AG1085" s="95" t="s">
        <v>3797</v>
      </c>
      <c r="AH1085" s="95" t="s">
        <v>3798</v>
      </c>
      <c r="AI1085" s="96" t="s">
        <v>3799</v>
      </c>
      <c r="GO1085" s="390"/>
      <c r="GP1085" s="390"/>
      <c r="GQ1085" s="390"/>
      <c r="GR1085" s="390"/>
      <c r="GS1085" s="390"/>
      <c r="GT1085" s="390"/>
      <c r="GU1085" s="390"/>
    </row>
    <row r="1086" spans="1:208" x14ac:dyDescent="0.25">
      <c r="A1086" s="198" t="s">
        <v>42</v>
      </c>
      <c r="B1086" s="221" t="s">
        <v>2553</v>
      </c>
      <c r="C1086" s="118">
        <v>43682.375</v>
      </c>
      <c r="D1086" s="189">
        <v>43682.875</v>
      </c>
      <c r="E1086" s="190">
        <v>43683.375</v>
      </c>
      <c r="F1086" s="189">
        <v>43683.875</v>
      </c>
      <c r="G1086" s="190">
        <v>43684.375</v>
      </c>
      <c r="H1086" s="189">
        <v>43684.875</v>
      </c>
      <c r="I1086" s="191">
        <v>43685.375</v>
      </c>
      <c r="J1086" s="189">
        <v>43685.875</v>
      </c>
      <c r="K1086" s="190">
        <v>43686.375</v>
      </c>
      <c r="L1086" s="189">
        <v>43686.875</v>
      </c>
      <c r="M1086" s="190">
        <v>43687.375</v>
      </c>
      <c r="N1086" s="189">
        <v>43687.875</v>
      </c>
      <c r="O1086" s="191">
        <v>43688.375</v>
      </c>
      <c r="P1086" s="189">
        <v>43688.875</v>
      </c>
      <c r="Q1086" s="190">
        <v>43689.375</v>
      </c>
      <c r="R1086" s="189">
        <v>43689.875</v>
      </c>
      <c r="S1086" s="190">
        <v>43690.375</v>
      </c>
      <c r="T1086" s="189">
        <v>43690.875</v>
      </c>
      <c r="U1086" s="190">
        <v>43691.375</v>
      </c>
      <c r="V1086" s="192">
        <v>43691.875</v>
      </c>
      <c r="X1086" s="198" t="s">
        <v>37</v>
      </c>
      <c r="Y1086" s="215"/>
      <c r="Z1086" s="116">
        <v>43682.875</v>
      </c>
      <c r="AA1086" s="99">
        <v>43683.875</v>
      </c>
      <c r="AB1086" s="99">
        <v>43684.875</v>
      </c>
      <c r="AC1086" s="99">
        <v>43685.875</v>
      </c>
      <c r="AD1086" s="99">
        <v>43686.875</v>
      </c>
      <c r="AE1086" s="99">
        <v>43687.875</v>
      </c>
      <c r="AF1086" s="99">
        <v>43688.875</v>
      </c>
      <c r="AG1086" s="99">
        <v>43689.875</v>
      </c>
      <c r="AH1086" s="99">
        <v>43690.875</v>
      </c>
      <c r="AI1086" s="99">
        <v>43691.875</v>
      </c>
    </row>
    <row r="1087" spans="1:208" x14ac:dyDescent="0.25">
      <c r="A1087" s="198" t="s">
        <v>44</v>
      </c>
      <c r="B1087" s="222" t="s">
        <v>2545</v>
      </c>
      <c r="C1087" s="230" t="e">
        <v>#N/A</v>
      </c>
      <c r="D1087" s="199">
        <v>22.1</v>
      </c>
      <c r="E1087" s="199" t="e">
        <v>#N/A</v>
      </c>
      <c r="F1087" s="199">
        <v>13.3</v>
      </c>
      <c r="G1087" s="199" t="e">
        <v>#N/A</v>
      </c>
      <c r="H1087" s="199">
        <v>14.5</v>
      </c>
      <c r="I1087" s="199" t="e">
        <v>#N/A</v>
      </c>
      <c r="J1087" s="199">
        <v>17.600000000000001</v>
      </c>
      <c r="K1087" s="199" t="e">
        <v>#N/A</v>
      </c>
      <c r="L1087" s="199">
        <v>19.2</v>
      </c>
      <c r="M1087" s="199" t="e">
        <v>#N/A</v>
      </c>
      <c r="N1087" s="199">
        <v>17.2</v>
      </c>
      <c r="O1087" s="199" t="e">
        <v>#N/A</v>
      </c>
      <c r="P1087" s="199">
        <v>17.399999999999999</v>
      </c>
      <c r="Q1087" s="199" t="e">
        <v>#N/A</v>
      </c>
      <c r="R1087" s="199">
        <v>15.6</v>
      </c>
      <c r="S1087" s="199" t="e">
        <v>#N/A</v>
      </c>
      <c r="T1087" s="199">
        <v>19.8</v>
      </c>
      <c r="U1087" s="199" t="e">
        <v>#N/A</v>
      </c>
      <c r="V1087" s="104">
        <v>17.600000000000001</v>
      </c>
      <c r="X1087" s="198" t="s">
        <v>39</v>
      </c>
      <c r="Y1087" s="100" t="s">
        <v>2545</v>
      </c>
      <c r="Z1087" s="120">
        <v>22.1</v>
      </c>
      <c r="AA1087" s="120">
        <v>13.3</v>
      </c>
      <c r="AB1087" s="120">
        <v>14.5</v>
      </c>
      <c r="AC1087" s="120">
        <v>17.600000000000001</v>
      </c>
      <c r="AD1087" s="120">
        <v>19.2</v>
      </c>
      <c r="AE1087" s="120">
        <v>17.2</v>
      </c>
      <c r="AF1087" s="120">
        <v>17.399999999999999</v>
      </c>
      <c r="AG1087" s="120">
        <v>15.6</v>
      </c>
      <c r="AH1087" s="120">
        <v>19.8</v>
      </c>
      <c r="AI1087" s="120">
        <v>17.600000000000001</v>
      </c>
    </row>
    <row r="1088" spans="1:208" x14ac:dyDescent="0.25">
      <c r="A1088" s="198" t="s">
        <v>45</v>
      </c>
      <c r="B1088" s="223" t="s">
        <v>2546</v>
      </c>
      <c r="C1088" s="103">
        <v>11.3</v>
      </c>
      <c r="D1088" s="200" t="e">
        <v>#N/A</v>
      </c>
      <c r="E1088" s="200">
        <v>9</v>
      </c>
      <c r="F1088" s="200" t="e">
        <v>#N/A</v>
      </c>
      <c r="G1088" s="200">
        <v>8.1999999999999993</v>
      </c>
      <c r="H1088" s="200" t="e">
        <v>#N/A</v>
      </c>
      <c r="I1088" s="200">
        <v>8.4</v>
      </c>
      <c r="J1088" s="200" t="e">
        <v>#N/A</v>
      </c>
      <c r="K1088" s="200">
        <v>14.6</v>
      </c>
      <c r="L1088" s="200" t="e">
        <v>#N/A</v>
      </c>
      <c r="M1088" s="200">
        <v>13.4</v>
      </c>
      <c r="N1088" s="200" t="e">
        <v>#N/A</v>
      </c>
      <c r="O1088" s="200">
        <v>7.4</v>
      </c>
      <c r="P1088" s="200" t="e">
        <v>#N/A</v>
      </c>
      <c r="Q1088" s="200">
        <v>9.1999999999999993</v>
      </c>
      <c r="R1088" s="200" t="e">
        <v>#N/A</v>
      </c>
      <c r="S1088" s="200">
        <v>11.7</v>
      </c>
      <c r="T1088" s="200" t="e">
        <v>#N/A</v>
      </c>
      <c r="U1088" s="200">
        <v>7.7</v>
      </c>
      <c r="V1088" s="216" t="e">
        <v>#N/A</v>
      </c>
      <c r="X1088" s="198" t="s">
        <v>41</v>
      </c>
      <c r="Y1088" s="101" t="s">
        <v>2546</v>
      </c>
      <c r="Z1088" s="97">
        <v>11.3</v>
      </c>
      <c r="AA1088" s="97">
        <v>9</v>
      </c>
      <c r="AB1088" s="97">
        <v>8.1999999999999993</v>
      </c>
      <c r="AC1088" s="97">
        <v>8.4</v>
      </c>
      <c r="AD1088" s="97">
        <v>14.6</v>
      </c>
      <c r="AE1088" s="97">
        <v>10.4</v>
      </c>
      <c r="AF1088" s="97">
        <v>7.4</v>
      </c>
      <c r="AG1088" s="97">
        <v>9.1999999999999993</v>
      </c>
      <c r="AH1088" s="97">
        <v>11.7</v>
      </c>
      <c r="AI1088" s="97">
        <v>7.7</v>
      </c>
    </row>
    <row r="1089" spans="1:162" x14ac:dyDescent="0.25">
      <c r="A1089" s="198" t="s">
        <v>47</v>
      </c>
      <c r="B1089" s="224" t="s">
        <v>2547</v>
      </c>
      <c r="C1089" s="108" t="e">
        <v>#N/A</v>
      </c>
      <c r="D1089" s="201">
        <v>33.1</v>
      </c>
      <c r="E1089" s="201" t="e">
        <v>#N/A</v>
      </c>
      <c r="F1089" s="201">
        <v>17.3</v>
      </c>
      <c r="G1089" s="201" t="e">
        <v>#N/A</v>
      </c>
      <c r="H1089" s="201">
        <v>20.399999999999999</v>
      </c>
      <c r="I1089" s="201" t="e">
        <v>#N/A</v>
      </c>
      <c r="J1089" s="201">
        <v>24.6</v>
      </c>
      <c r="K1089" s="201" t="e">
        <v>#N/A</v>
      </c>
      <c r="L1089" s="201">
        <v>25.2</v>
      </c>
      <c r="M1089" s="201" t="e">
        <v>#N/A</v>
      </c>
      <c r="N1089" s="201">
        <v>24.2</v>
      </c>
      <c r="O1089" s="201" t="e">
        <v>#N/A</v>
      </c>
      <c r="P1089" s="201">
        <v>32.4</v>
      </c>
      <c r="Q1089" s="201" t="e">
        <v>#N/A</v>
      </c>
      <c r="R1089" s="201">
        <v>25.6</v>
      </c>
      <c r="S1089" s="201" t="e">
        <v>#N/A</v>
      </c>
      <c r="T1089" s="201">
        <v>30.8</v>
      </c>
      <c r="U1089" s="201" t="e">
        <v>#N/A</v>
      </c>
      <c r="V1089" s="217">
        <v>27.6</v>
      </c>
      <c r="X1089" s="198" t="s">
        <v>43</v>
      </c>
      <c r="Y1089" s="102" t="s">
        <v>2547</v>
      </c>
      <c r="Z1089" s="120">
        <v>33.1</v>
      </c>
      <c r="AA1089" s="120">
        <v>17.3</v>
      </c>
      <c r="AB1089" s="120">
        <v>20.399999999999999</v>
      </c>
      <c r="AC1089" s="120">
        <v>24.6</v>
      </c>
      <c r="AD1089" s="120">
        <v>25.2</v>
      </c>
      <c r="AE1089" s="120">
        <v>24.2</v>
      </c>
      <c r="AF1089" s="120">
        <v>32.4</v>
      </c>
      <c r="AG1089" s="120">
        <v>25.6</v>
      </c>
      <c r="AH1089" s="120">
        <v>30.8</v>
      </c>
      <c r="AI1089" s="120">
        <v>27.6</v>
      </c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D1089" s="6"/>
      <c r="CE1089" s="6"/>
      <c r="CF1089" s="6"/>
      <c r="CG1089" s="6"/>
      <c r="CH1089" s="6"/>
      <c r="CI1089" s="6"/>
      <c r="CJ1089" s="6"/>
      <c r="CK1089" s="6"/>
      <c r="CL1089" s="6"/>
      <c r="CM1089" s="6"/>
      <c r="CN1089" s="6"/>
      <c r="CO1089" s="6"/>
      <c r="CP1089" s="6"/>
      <c r="CQ1089" s="6"/>
      <c r="CR1089" s="6"/>
      <c r="CS1089" s="6"/>
      <c r="CT1089" s="6"/>
      <c r="CU1089" s="6"/>
      <c r="CV1089" s="6"/>
      <c r="CW1089" s="6"/>
      <c r="CX1089" s="6"/>
      <c r="CY1089" s="6"/>
      <c r="CZ1089" s="6"/>
      <c r="DA1089" s="6"/>
      <c r="DB1089" s="6"/>
      <c r="DC1089" s="6"/>
      <c r="DD1089" s="6"/>
      <c r="DE1089" s="6"/>
      <c r="DF1089" s="6"/>
      <c r="DG1089" s="6"/>
      <c r="DH1089" s="6"/>
      <c r="DI1089" s="6"/>
      <c r="DJ1089" s="6"/>
      <c r="DK1089" s="6"/>
      <c r="DL1089" s="6"/>
      <c r="DM1089" s="6"/>
      <c r="DN1089" s="6"/>
      <c r="DO1089" s="6"/>
      <c r="DP1089" s="6"/>
      <c r="DQ1089" s="6"/>
      <c r="DR1089" s="6"/>
      <c r="DS1089" s="6"/>
      <c r="DT1089" s="6"/>
      <c r="DU1089" s="6"/>
      <c r="DV1089" s="6"/>
      <c r="DW1089" s="6"/>
      <c r="DX1089" s="6"/>
      <c r="DY1089" s="6"/>
      <c r="DZ1089" s="6"/>
      <c r="EA1089" s="6"/>
      <c r="EB1089" s="6"/>
      <c r="EC1089" s="6"/>
      <c r="ED1089" s="6"/>
      <c r="EE1089" s="6"/>
      <c r="EF1089" s="6"/>
      <c r="EG1089" s="6"/>
      <c r="EH1089" s="6"/>
      <c r="EI1089" s="6"/>
      <c r="EJ1089" s="6"/>
      <c r="EK1089" s="6"/>
      <c r="EL1089" s="6"/>
      <c r="EM1089" s="6"/>
      <c r="EN1089" s="6"/>
      <c r="EO1089" s="6"/>
      <c r="EP1089" s="6"/>
      <c r="EQ1089" s="6"/>
      <c r="ER1089" s="6"/>
      <c r="ES1089" s="6"/>
      <c r="ET1089" s="6"/>
      <c r="EU1089" s="6"/>
      <c r="EV1089" s="6"/>
      <c r="EW1089" s="6"/>
      <c r="EX1089" s="6"/>
      <c r="EY1089" s="6"/>
      <c r="EZ1089" s="6"/>
      <c r="FA1089" s="6"/>
      <c r="FB1089" s="6"/>
      <c r="FC1089" s="6"/>
      <c r="FD1089" s="6"/>
      <c r="FE1089" s="6"/>
      <c r="FF1089" s="390"/>
    </row>
    <row r="1090" spans="1:162" x14ac:dyDescent="0.25">
      <c r="A1090" s="198" t="s">
        <v>49</v>
      </c>
      <c r="B1090" s="212" t="s">
        <v>2548</v>
      </c>
      <c r="C1090" s="231">
        <v>15</v>
      </c>
      <c r="D1090" s="123">
        <v>19</v>
      </c>
      <c r="E1090" s="123">
        <v>19</v>
      </c>
      <c r="F1090" s="123">
        <v>14</v>
      </c>
      <c r="G1090" s="123">
        <v>13</v>
      </c>
      <c r="H1090" s="123">
        <v>12</v>
      </c>
      <c r="I1090" s="123">
        <v>9</v>
      </c>
      <c r="J1090" s="123">
        <v>19</v>
      </c>
      <c r="K1090" s="123">
        <v>9</v>
      </c>
      <c r="L1090" s="123">
        <v>13</v>
      </c>
      <c r="M1090" s="123">
        <v>12</v>
      </c>
      <c r="N1090" s="123">
        <v>11</v>
      </c>
      <c r="O1090" s="123">
        <v>8</v>
      </c>
      <c r="P1090" s="123">
        <v>8</v>
      </c>
      <c r="Q1090" s="123">
        <v>12</v>
      </c>
      <c r="R1090" s="123">
        <v>12</v>
      </c>
      <c r="S1090" s="123">
        <v>12</v>
      </c>
      <c r="T1090" s="123">
        <v>10</v>
      </c>
      <c r="U1090" s="123">
        <v>4</v>
      </c>
      <c r="V1090" s="218">
        <v>12</v>
      </c>
      <c r="X1090" s="198" t="s">
        <v>50</v>
      </c>
      <c r="Y1090" s="119" t="s">
        <v>2548</v>
      </c>
      <c r="Z1090" s="196">
        <v>19</v>
      </c>
      <c r="AA1090" s="196">
        <v>19</v>
      </c>
      <c r="AB1090" s="196">
        <v>14</v>
      </c>
      <c r="AC1090" s="196">
        <v>19</v>
      </c>
      <c r="AD1090" s="196">
        <v>19</v>
      </c>
      <c r="AE1090" s="196">
        <v>12</v>
      </c>
      <c r="AF1090" s="196">
        <v>11</v>
      </c>
      <c r="AG1090" s="196">
        <v>12</v>
      </c>
      <c r="AH1090" s="196">
        <v>12</v>
      </c>
      <c r="AI1090" s="196">
        <v>12</v>
      </c>
    </row>
    <row r="1091" spans="1:162" x14ac:dyDescent="0.25">
      <c r="A1091" s="198" t="s">
        <v>52</v>
      </c>
      <c r="B1091" s="225" t="s">
        <v>2549</v>
      </c>
      <c r="C1091" s="232">
        <v>15</v>
      </c>
      <c r="D1091" s="210">
        <v>19</v>
      </c>
      <c r="E1091" s="210">
        <v>19</v>
      </c>
      <c r="F1091" s="210" t="s">
        <v>2618</v>
      </c>
      <c r="G1091" s="210" t="s">
        <v>2618</v>
      </c>
      <c r="H1091" s="210" t="s">
        <v>2618</v>
      </c>
      <c r="I1091" s="210" t="s">
        <v>2618</v>
      </c>
      <c r="J1091" s="210">
        <v>19</v>
      </c>
      <c r="K1091" s="210" t="s">
        <v>2618</v>
      </c>
      <c r="L1091" s="210" t="s">
        <v>2618</v>
      </c>
      <c r="M1091" s="210" t="s">
        <v>2618</v>
      </c>
      <c r="N1091" s="210" t="s">
        <v>2618</v>
      </c>
      <c r="O1091" s="210" t="s">
        <v>2618</v>
      </c>
      <c r="P1091" s="210" t="s">
        <v>2618</v>
      </c>
      <c r="Q1091" s="210" t="s">
        <v>2618</v>
      </c>
      <c r="R1091" s="210" t="s">
        <v>2618</v>
      </c>
      <c r="S1091" s="210" t="s">
        <v>2618</v>
      </c>
      <c r="T1091" s="210" t="s">
        <v>2618</v>
      </c>
      <c r="U1091" s="210" t="s">
        <v>2618</v>
      </c>
      <c r="V1091" s="211" t="s">
        <v>2618</v>
      </c>
      <c r="X1091" s="198" t="s">
        <v>46</v>
      </c>
      <c r="Y1091" s="98" t="s">
        <v>772</v>
      </c>
      <c r="Z1091" s="121">
        <v>0</v>
      </c>
      <c r="AA1091" s="121">
        <v>0</v>
      </c>
      <c r="AB1091" s="121">
        <v>0</v>
      </c>
      <c r="AC1091" s="121">
        <v>0</v>
      </c>
      <c r="AD1091" s="121">
        <v>0</v>
      </c>
      <c r="AE1091" s="121">
        <v>0</v>
      </c>
      <c r="AF1091" s="121">
        <v>0</v>
      </c>
      <c r="AG1091" s="121">
        <v>0</v>
      </c>
      <c r="AH1091" s="121">
        <v>0</v>
      </c>
      <c r="AI1091" s="121">
        <v>0</v>
      </c>
    </row>
    <row r="1092" spans="1:162" ht="15" x14ac:dyDescent="0.25">
      <c r="A1092" s="198" t="s">
        <v>54</v>
      </c>
      <c r="B1092" s="226" t="s">
        <v>769</v>
      </c>
      <c r="C1092" s="233" t="s">
        <v>2632</v>
      </c>
      <c r="D1092" s="202" t="s">
        <v>773</v>
      </c>
      <c r="E1092" s="202" t="s">
        <v>2631</v>
      </c>
      <c r="F1092" s="202" t="s">
        <v>2631</v>
      </c>
      <c r="G1092" s="202" t="s">
        <v>2618</v>
      </c>
      <c r="H1092" s="202" t="s">
        <v>2631</v>
      </c>
      <c r="I1092" s="202" t="s">
        <v>2618</v>
      </c>
      <c r="J1092" s="202" t="s">
        <v>773</v>
      </c>
      <c r="K1092" s="202" t="s">
        <v>2631</v>
      </c>
      <c r="L1092" s="202" t="s">
        <v>2632</v>
      </c>
      <c r="M1092" s="202" t="s">
        <v>2618</v>
      </c>
      <c r="N1092" s="202" t="s">
        <v>2618</v>
      </c>
      <c r="O1092" s="202" t="s">
        <v>2618</v>
      </c>
      <c r="P1092" s="202" t="s">
        <v>2618</v>
      </c>
      <c r="Q1092" s="202" t="s">
        <v>2618</v>
      </c>
      <c r="R1092" s="202" t="s">
        <v>2631</v>
      </c>
      <c r="S1092" s="202" t="s">
        <v>2618</v>
      </c>
      <c r="T1092" s="202" t="s">
        <v>2631</v>
      </c>
      <c r="U1092" s="202" t="s">
        <v>2618</v>
      </c>
      <c r="V1092" s="203" t="s">
        <v>2618</v>
      </c>
      <c r="X1092" s="198" t="s">
        <v>48</v>
      </c>
      <c r="Y1092" s="107" t="s">
        <v>769</v>
      </c>
      <c r="Z1092" s="195" t="s">
        <v>773</v>
      </c>
      <c r="AA1092" s="195" t="s">
        <v>2632</v>
      </c>
      <c r="AB1092" s="195" t="s">
        <v>2631</v>
      </c>
      <c r="AC1092" s="195" t="s">
        <v>773</v>
      </c>
      <c r="AD1092" s="195" t="s">
        <v>2632</v>
      </c>
      <c r="AE1092" s="195" t="s">
        <v>2618</v>
      </c>
      <c r="AF1092" s="195" t="s">
        <v>2618</v>
      </c>
      <c r="AG1092" s="195" t="s">
        <v>2631</v>
      </c>
      <c r="AH1092" s="195" t="s">
        <v>2631</v>
      </c>
      <c r="AI1092" s="195" t="s">
        <v>2618</v>
      </c>
    </row>
    <row r="1093" spans="1:162" x14ac:dyDescent="0.25">
      <c r="A1093" s="198" t="s">
        <v>55</v>
      </c>
      <c r="B1093" s="226" t="s">
        <v>2551</v>
      </c>
      <c r="C1093" s="234">
        <v>5</v>
      </c>
      <c r="D1093" s="204">
        <v>20</v>
      </c>
      <c r="E1093" s="204">
        <v>2</v>
      </c>
      <c r="F1093" s="204">
        <v>1</v>
      </c>
      <c r="G1093" s="204">
        <v>0</v>
      </c>
      <c r="H1093" s="204">
        <v>2</v>
      </c>
      <c r="I1093" s="204">
        <v>0</v>
      </c>
      <c r="J1093" s="204">
        <v>20</v>
      </c>
      <c r="K1093" s="204">
        <v>2</v>
      </c>
      <c r="L1093" s="204">
        <v>10</v>
      </c>
      <c r="M1093" s="204">
        <v>0</v>
      </c>
      <c r="N1093" s="204">
        <v>0</v>
      </c>
      <c r="O1093" s="204">
        <v>0</v>
      </c>
      <c r="P1093" s="204">
        <v>0</v>
      </c>
      <c r="Q1093" s="204">
        <v>0</v>
      </c>
      <c r="R1093" s="204">
        <v>2</v>
      </c>
      <c r="S1093" s="204">
        <v>0</v>
      </c>
      <c r="T1093" s="204">
        <v>2</v>
      </c>
      <c r="U1093" s="204">
        <v>0</v>
      </c>
      <c r="V1093" s="205">
        <v>0</v>
      </c>
      <c r="X1093" s="198" t="s">
        <v>51</v>
      </c>
      <c r="Y1093" s="91" t="s">
        <v>2551</v>
      </c>
      <c r="Z1093" s="109">
        <v>20</v>
      </c>
      <c r="AA1093" s="109">
        <v>3</v>
      </c>
      <c r="AB1093" s="109">
        <v>2</v>
      </c>
      <c r="AC1093" s="109">
        <v>20</v>
      </c>
      <c r="AD1093" s="109">
        <v>10</v>
      </c>
      <c r="AE1093" s="109">
        <v>0</v>
      </c>
      <c r="AF1093" s="109">
        <v>0</v>
      </c>
      <c r="AG1093" s="109">
        <v>2</v>
      </c>
      <c r="AH1093" s="109">
        <v>2</v>
      </c>
      <c r="AI1093" s="109">
        <v>0</v>
      </c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</row>
    <row r="1094" spans="1:162" x14ac:dyDescent="0.25">
      <c r="A1094" s="198" t="s">
        <v>56</v>
      </c>
      <c r="B1094" s="227" t="s">
        <v>884</v>
      </c>
      <c r="C1094" s="235">
        <v>1000.9</v>
      </c>
      <c r="D1094" s="206">
        <v>989.65000000000009</v>
      </c>
      <c r="E1094" s="206">
        <v>997.8</v>
      </c>
      <c r="F1094" s="206">
        <v>1003.4</v>
      </c>
      <c r="G1094" s="206">
        <v>1007.65</v>
      </c>
      <c r="H1094" s="206">
        <v>1010.5999999999999</v>
      </c>
      <c r="I1094" s="206">
        <v>1012.35</v>
      </c>
      <c r="J1094" s="206">
        <v>1007.75</v>
      </c>
      <c r="K1094" s="206">
        <v>1006</v>
      </c>
      <c r="L1094" s="206">
        <v>1002.15</v>
      </c>
      <c r="M1094" s="206">
        <v>1002.6500000000001</v>
      </c>
      <c r="N1094" s="206">
        <v>1005.1500000000001</v>
      </c>
      <c r="O1094" s="206">
        <v>1010.65</v>
      </c>
      <c r="P1094" s="206">
        <v>1012.95</v>
      </c>
      <c r="Q1094" s="206">
        <v>1012</v>
      </c>
      <c r="R1094" s="206">
        <v>1006.9</v>
      </c>
      <c r="S1094" s="206">
        <v>1007.6</v>
      </c>
      <c r="T1094" s="206">
        <v>1011.55</v>
      </c>
      <c r="U1094" s="206">
        <v>1014.55</v>
      </c>
      <c r="V1094" s="207">
        <v>1010.0999999999999</v>
      </c>
      <c r="X1094" s="198" t="s">
        <v>53</v>
      </c>
      <c r="Y1094" s="238" t="s">
        <v>705</v>
      </c>
      <c r="Z1094" s="127">
        <v>2</v>
      </c>
      <c r="AA1094" s="127">
        <v>0</v>
      </c>
      <c r="AB1094" s="127">
        <v>0</v>
      </c>
      <c r="AC1094" s="127">
        <v>0</v>
      </c>
      <c r="AD1094" s="127">
        <v>0</v>
      </c>
      <c r="AE1094" s="127">
        <v>0</v>
      </c>
      <c r="AF1094" s="127">
        <v>0</v>
      </c>
      <c r="AG1094" s="127">
        <v>0</v>
      </c>
      <c r="AH1094" s="127">
        <v>0</v>
      </c>
      <c r="AI1094" s="127">
        <v>0</v>
      </c>
    </row>
    <row r="1095" spans="1:162" x14ac:dyDescent="0.25">
      <c r="A1095" s="198" t="s">
        <v>57</v>
      </c>
      <c r="B1095" s="228" t="s">
        <v>770</v>
      </c>
      <c r="C1095" s="236" t="s">
        <v>2794</v>
      </c>
      <c r="D1095" s="208" t="s">
        <v>2612</v>
      </c>
      <c r="E1095" s="208" t="s">
        <v>3661</v>
      </c>
      <c r="F1095" s="208" t="s">
        <v>996</v>
      </c>
      <c r="G1095" s="208" t="s">
        <v>13</v>
      </c>
      <c r="H1095" s="208" t="s">
        <v>997</v>
      </c>
      <c r="I1095" s="208" t="s">
        <v>2759</v>
      </c>
      <c r="J1095" s="208" t="s">
        <v>1192</v>
      </c>
      <c r="K1095" s="208" t="s">
        <v>2758</v>
      </c>
      <c r="L1095" s="208" t="s">
        <v>996</v>
      </c>
      <c r="M1095" s="208" t="s">
        <v>996</v>
      </c>
      <c r="N1095" s="208" t="s">
        <v>2766</v>
      </c>
      <c r="O1095" s="208" t="s">
        <v>2765</v>
      </c>
      <c r="P1095" s="208" t="s">
        <v>2759</v>
      </c>
      <c r="Q1095" s="208" t="s">
        <v>1110</v>
      </c>
      <c r="R1095" s="208" t="s">
        <v>58</v>
      </c>
      <c r="S1095" s="208" t="s">
        <v>58</v>
      </c>
      <c r="T1095" s="208" t="s">
        <v>3281</v>
      </c>
      <c r="U1095" s="208" t="s">
        <v>2762</v>
      </c>
      <c r="V1095" s="209" t="s">
        <v>2758</v>
      </c>
      <c r="X1095" s="369" t="s">
        <v>1028</v>
      </c>
      <c r="Y1095" s="370" t="s">
        <v>772</v>
      </c>
      <c r="Z1095" s="371">
        <v>0</v>
      </c>
      <c r="AA1095" s="372">
        <v>0</v>
      </c>
      <c r="AB1095" s="372">
        <v>0</v>
      </c>
      <c r="AC1095" s="372">
        <v>0</v>
      </c>
      <c r="AD1095" s="372">
        <v>0</v>
      </c>
      <c r="AE1095" s="372">
        <v>0</v>
      </c>
      <c r="AF1095" s="372">
        <v>0</v>
      </c>
      <c r="AG1095" s="372">
        <v>0</v>
      </c>
      <c r="AH1095" s="372">
        <v>0</v>
      </c>
      <c r="AI1095" s="373">
        <v>0</v>
      </c>
    </row>
    <row r="1096" spans="1:162" x14ac:dyDescent="0.25">
      <c r="A1096" s="198" t="s">
        <v>59</v>
      </c>
      <c r="B1096" s="229" t="s">
        <v>705</v>
      </c>
      <c r="C1096" s="237">
        <v>0</v>
      </c>
      <c r="D1096" s="213">
        <v>1</v>
      </c>
      <c r="E1096" s="213">
        <v>0</v>
      </c>
      <c r="F1096" s="213">
        <v>0</v>
      </c>
      <c r="G1096" s="213">
        <v>0</v>
      </c>
      <c r="H1096" s="213">
        <v>0</v>
      </c>
      <c r="I1096" s="213">
        <v>0</v>
      </c>
      <c r="J1096" s="213">
        <v>0</v>
      </c>
      <c r="K1096" s="213">
        <v>0</v>
      </c>
      <c r="L1096" s="213">
        <v>0</v>
      </c>
      <c r="M1096" s="213">
        <v>0</v>
      </c>
      <c r="N1096" s="213">
        <v>0</v>
      </c>
      <c r="O1096" s="213">
        <v>0</v>
      </c>
      <c r="P1096" s="213">
        <v>0</v>
      </c>
      <c r="Q1096" s="213">
        <v>0</v>
      </c>
      <c r="R1096" s="213">
        <v>0</v>
      </c>
      <c r="S1096" s="213">
        <v>0</v>
      </c>
      <c r="T1096" s="213">
        <v>0</v>
      </c>
      <c r="U1096" s="213">
        <v>0</v>
      </c>
      <c r="V1096" s="214">
        <v>0</v>
      </c>
      <c r="X1096" s="369" t="s">
        <v>2265</v>
      </c>
      <c r="Y1096" s="374" t="s">
        <v>1173</v>
      </c>
      <c r="Z1096" s="375">
        <v>0</v>
      </c>
      <c r="AA1096" s="376">
        <v>0</v>
      </c>
      <c r="AB1096" s="376">
        <v>0</v>
      </c>
      <c r="AC1096" s="376">
        <v>0</v>
      </c>
      <c r="AD1096" s="376">
        <v>0</v>
      </c>
      <c r="AE1096" s="376">
        <v>0</v>
      </c>
      <c r="AF1096" s="376">
        <v>0</v>
      </c>
      <c r="AG1096" s="376">
        <v>0</v>
      </c>
      <c r="AH1096" s="376">
        <v>0</v>
      </c>
      <c r="AI1096" s="377">
        <v>0</v>
      </c>
    </row>
    <row r="1097" spans="1:162" x14ac:dyDescent="0.25">
      <c r="A1097" s="198" t="s">
        <v>1028</v>
      </c>
      <c r="B1097" s="229" t="s">
        <v>772</v>
      </c>
      <c r="C1097" s="237">
        <v>0</v>
      </c>
      <c r="D1097" s="213">
        <v>0</v>
      </c>
      <c r="E1097" s="213">
        <v>0</v>
      </c>
      <c r="F1097" s="213">
        <v>0</v>
      </c>
      <c r="G1097" s="213">
        <v>0</v>
      </c>
      <c r="H1097" s="213">
        <v>0</v>
      </c>
      <c r="I1097" s="213">
        <v>0</v>
      </c>
      <c r="J1097" s="213">
        <v>0</v>
      </c>
      <c r="K1097" s="213">
        <v>0</v>
      </c>
      <c r="L1097" s="213">
        <v>0</v>
      </c>
      <c r="M1097" s="213">
        <v>0</v>
      </c>
      <c r="N1097" s="213">
        <v>0</v>
      </c>
      <c r="O1097" s="213">
        <v>0</v>
      </c>
      <c r="P1097" s="213">
        <v>0</v>
      </c>
      <c r="Q1097" s="213">
        <v>0</v>
      </c>
      <c r="R1097" s="213">
        <v>0</v>
      </c>
      <c r="S1097" s="213">
        <v>0</v>
      </c>
      <c r="T1097" s="213">
        <v>0</v>
      </c>
      <c r="U1097" s="213">
        <v>0</v>
      </c>
      <c r="V1097" s="214">
        <v>0</v>
      </c>
      <c r="X1097" s="369" t="s">
        <v>2266</v>
      </c>
      <c r="Y1097" s="374" t="s">
        <v>1175</v>
      </c>
      <c r="Z1097" s="375">
        <v>0</v>
      </c>
      <c r="AA1097" s="376">
        <v>0</v>
      </c>
      <c r="AB1097" s="376">
        <v>0</v>
      </c>
      <c r="AC1097" s="376">
        <v>0</v>
      </c>
      <c r="AD1097" s="376">
        <v>0</v>
      </c>
      <c r="AE1097" s="376">
        <v>0</v>
      </c>
      <c r="AF1097" s="376">
        <v>0</v>
      </c>
      <c r="AG1097" s="376">
        <v>0</v>
      </c>
      <c r="AH1097" s="376">
        <v>0</v>
      </c>
      <c r="AI1097" s="377">
        <v>0</v>
      </c>
    </row>
    <row r="1098" spans="1:162" x14ac:dyDescent="0.25">
      <c r="A1098" s="198" t="s">
        <v>2265</v>
      </c>
      <c r="B1098" s="229" t="s">
        <v>1173</v>
      </c>
      <c r="C1098" s="237">
        <v>0</v>
      </c>
      <c r="D1098" s="213">
        <v>0</v>
      </c>
      <c r="E1098" s="213">
        <v>0</v>
      </c>
      <c r="F1098" s="213">
        <v>0</v>
      </c>
      <c r="G1098" s="213">
        <v>0</v>
      </c>
      <c r="H1098" s="213">
        <v>0</v>
      </c>
      <c r="I1098" s="213">
        <v>0</v>
      </c>
      <c r="J1098" s="213">
        <v>0</v>
      </c>
      <c r="K1098" s="213">
        <v>0</v>
      </c>
      <c r="L1098" s="213">
        <v>0</v>
      </c>
      <c r="M1098" s="213">
        <v>0</v>
      </c>
      <c r="N1098" s="213">
        <v>0</v>
      </c>
      <c r="O1098" s="213">
        <v>0</v>
      </c>
      <c r="P1098" s="213">
        <v>0</v>
      </c>
      <c r="Q1098" s="213">
        <v>0</v>
      </c>
      <c r="R1098" s="213">
        <v>0</v>
      </c>
      <c r="S1098" s="213">
        <v>0</v>
      </c>
      <c r="T1098" s="213">
        <v>0</v>
      </c>
      <c r="U1098" s="213">
        <v>0</v>
      </c>
      <c r="V1098" s="214">
        <v>0</v>
      </c>
      <c r="X1098" s="369" t="s">
        <v>2267</v>
      </c>
      <c r="Y1098" s="379" t="s">
        <v>1177</v>
      </c>
      <c r="Z1098" s="380">
        <v>0</v>
      </c>
      <c r="AA1098" s="381">
        <v>0</v>
      </c>
      <c r="AB1098" s="381">
        <v>0</v>
      </c>
      <c r="AC1098" s="381">
        <v>0</v>
      </c>
      <c r="AD1098" s="381">
        <v>0</v>
      </c>
      <c r="AE1098" s="381">
        <v>0</v>
      </c>
      <c r="AF1098" s="381">
        <v>0</v>
      </c>
      <c r="AG1098" s="381">
        <v>0</v>
      </c>
      <c r="AH1098" s="381">
        <v>0</v>
      </c>
      <c r="AI1098" s="382">
        <v>0</v>
      </c>
    </row>
    <row r="1099" spans="1:162" x14ac:dyDescent="0.25">
      <c r="A1099" s="198" t="s">
        <v>2266</v>
      </c>
      <c r="B1099" s="378" t="s">
        <v>1175</v>
      </c>
      <c r="C1099" s="235">
        <v>0</v>
      </c>
      <c r="D1099" s="206">
        <v>0</v>
      </c>
      <c r="E1099" s="206">
        <v>0</v>
      </c>
      <c r="F1099" s="206">
        <v>0</v>
      </c>
      <c r="G1099" s="206">
        <v>0</v>
      </c>
      <c r="H1099" s="206">
        <v>0</v>
      </c>
      <c r="I1099" s="206">
        <v>0</v>
      </c>
      <c r="J1099" s="206">
        <v>0</v>
      </c>
      <c r="K1099" s="206">
        <v>0</v>
      </c>
      <c r="L1099" s="206">
        <v>0</v>
      </c>
      <c r="M1099" s="206">
        <v>0</v>
      </c>
      <c r="N1099" s="206">
        <v>0</v>
      </c>
      <c r="O1099" s="206">
        <v>0</v>
      </c>
      <c r="P1099" s="206">
        <v>0</v>
      </c>
      <c r="Q1099" s="206">
        <v>0</v>
      </c>
      <c r="R1099" s="206">
        <v>0</v>
      </c>
      <c r="S1099" s="206">
        <v>0</v>
      </c>
      <c r="T1099" s="206">
        <v>0</v>
      </c>
      <c r="U1099" s="206">
        <v>0</v>
      </c>
      <c r="V1099" s="207">
        <v>0</v>
      </c>
    </row>
    <row r="1100" spans="1:162" x14ac:dyDescent="0.25">
      <c r="A1100" s="198" t="s">
        <v>2267</v>
      </c>
      <c r="B1100" s="383" t="s">
        <v>1177</v>
      </c>
      <c r="C1100" s="237">
        <v>0</v>
      </c>
      <c r="D1100" s="213">
        <v>0</v>
      </c>
      <c r="E1100" s="213">
        <v>0</v>
      </c>
      <c r="F1100" s="213">
        <v>0</v>
      </c>
      <c r="G1100" s="213">
        <v>0</v>
      </c>
      <c r="H1100" s="213">
        <v>0</v>
      </c>
      <c r="I1100" s="213">
        <v>0</v>
      </c>
      <c r="J1100" s="213">
        <v>0</v>
      </c>
      <c r="K1100" s="213">
        <v>0</v>
      </c>
      <c r="L1100" s="213">
        <v>0</v>
      </c>
      <c r="M1100" s="213">
        <v>0</v>
      </c>
      <c r="N1100" s="213">
        <v>0</v>
      </c>
      <c r="O1100" s="213">
        <v>0</v>
      </c>
      <c r="P1100" s="213">
        <v>0</v>
      </c>
      <c r="Q1100" s="213">
        <v>0</v>
      </c>
      <c r="R1100" s="213">
        <v>0</v>
      </c>
      <c r="S1100" s="213">
        <v>0</v>
      </c>
      <c r="T1100" s="213">
        <v>0</v>
      </c>
      <c r="U1100" s="213">
        <v>0</v>
      </c>
      <c r="V1100" s="214">
        <v>0</v>
      </c>
      <c r="AM1100" s="554"/>
      <c r="AN1100" s="552"/>
      <c r="AO1100" s="552"/>
      <c r="AP1100" s="552"/>
      <c r="AQ1100" s="552"/>
      <c r="AR1100" s="552"/>
      <c r="AS1100" s="552"/>
      <c r="AT1100" s="552"/>
      <c r="AU1100" s="552"/>
      <c r="AV1100" s="552"/>
      <c r="AW1100" s="552"/>
      <c r="AX1100" s="552"/>
      <c r="AY1100" s="552"/>
      <c r="AZ1100" s="552"/>
      <c r="BA1100" s="552"/>
      <c r="BB1100" s="552"/>
      <c r="BC1100" s="552"/>
      <c r="BD1100" s="552"/>
      <c r="BE1100" s="552"/>
      <c r="BF1100" s="552"/>
      <c r="BG1100" s="552"/>
      <c r="BH1100" s="552"/>
      <c r="BI1100" s="552"/>
      <c r="BJ1100" s="552"/>
      <c r="BK1100" s="552"/>
      <c r="BL1100" s="552"/>
      <c r="BM1100" s="552"/>
      <c r="BN1100" s="552"/>
      <c r="BO1100" s="552"/>
      <c r="BP1100" s="552"/>
      <c r="BQ1100" s="552"/>
      <c r="BR1100" s="552"/>
      <c r="BS1100" s="552"/>
      <c r="BT1100" s="552"/>
      <c r="BU1100" s="552"/>
      <c r="BV1100" s="552"/>
      <c r="BW1100" s="552"/>
      <c r="BX1100" s="552"/>
      <c r="BY1100" s="552"/>
      <c r="BZ1100" s="552"/>
      <c r="CA1100" s="552"/>
      <c r="CB1100" s="552"/>
      <c r="CC1100" s="552"/>
      <c r="CD1100" s="552"/>
      <c r="CE1100" s="552"/>
      <c r="CF1100" s="552"/>
      <c r="CG1100" s="552"/>
      <c r="CH1100" s="552"/>
      <c r="CI1100" s="552"/>
      <c r="CJ1100" s="552"/>
      <c r="CK1100" s="552"/>
      <c r="CL1100" s="552"/>
      <c r="CM1100" s="552"/>
      <c r="CN1100" s="552"/>
      <c r="CO1100" s="552"/>
      <c r="CP1100" s="552"/>
      <c r="CQ1100" s="552"/>
      <c r="CR1100" s="552"/>
      <c r="CS1100" s="552"/>
      <c r="CT1100" s="552"/>
      <c r="CU1100" s="552"/>
      <c r="CV1100" s="552"/>
      <c r="CW1100" s="552"/>
      <c r="CX1100" s="552"/>
      <c r="CY1100" s="552"/>
      <c r="CZ1100" s="552"/>
      <c r="DA1100" s="552"/>
      <c r="DB1100" s="552"/>
      <c r="DC1100" s="552"/>
      <c r="DD1100" s="552"/>
      <c r="DE1100" s="552"/>
      <c r="DF1100" s="552"/>
      <c r="DG1100" s="552"/>
      <c r="DH1100" s="552"/>
      <c r="DI1100" s="552"/>
      <c r="DJ1100" s="552"/>
      <c r="DK1100" s="552"/>
      <c r="DL1100" s="552"/>
      <c r="DM1100" s="552"/>
      <c r="DN1100" s="552"/>
      <c r="DO1100" s="552"/>
      <c r="DP1100" s="552"/>
      <c r="DQ1100" s="552"/>
      <c r="DR1100" s="552"/>
      <c r="DS1100" s="552"/>
      <c r="DT1100" s="552"/>
      <c r="DU1100" s="552"/>
      <c r="DV1100" s="552"/>
      <c r="DW1100" s="552"/>
      <c r="DX1100" s="552"/>
      <c r="DY1100" s="552"/>
      <c r="DZ1100" s="552"/>
      <c r="EA1100" s="552"/>
      <c r="EB1100" s="552"/>
      <c r="EC1100" s="552"/>
      <c r="ED1100" s="552"/>
      <c r="EE1100" s="552"/>
      <c r="EF1100" s="552"/>
      <c r="EG1100" s="552"/>
      <c r="EH1100" s="552"/>
      <c r="EI1100" s="552"/>
      <c r="EJ1100" s="552"/>
      <c r="EK1100" s="552"/>
      <c r="EL1100" s="552"/>
      <c r="EM1100" s="552"/>
      <c r="EN1100" s="552"/>
      <c r="EO1100" s="552"/>
      <c r="EP1100" s="552"/>
      <c r="EQ1100" s="552"/>
      <c r="ER1100" s="552"/>
      <c r="ES1100" s="552"/>
      <c r="ET1100" s="552"/>
      <c r="EU1100" s="552"/>
      <c r="EV1100" s="552"/>
      <c r="EW1100" s="552"/>
      <c r="EX1100" s="552"/>
      <c r="EY1100" s="552"/>
      <c r="EZ1100" s="552"/>
      <c r="FA1100" s="552"/>
      <c r="FB1100" s="552"/>
      <c r="FC1100" s="552"/>
      <c r="FD1100" s="552"/>
      <c r="FE1100" s="552"/>
    </row>
    <row r="1101" spans="1:162" x14ac:dyDescent="0.25">
      <c r="A1101" t="s">
        <v>3519</v>
      </c>
      <c r="B1101" t="s">
        <v>3407</v>
      </c>
      <c r="C1101">
        <v>10</v>
      </c>
      <c r="D1101">
        <v>10</v>
      </c>
      <c r="E1101">
        <v>9</v>
      </c>
      <c r="F1101">
        <v>10</v>
      </c>
      <c r="G1101">
        <v>4</v>
      </c>
      <c r="H1101">
        <v>8</v>
      </c>
      <c r="I1101">
        <v>0</v>
      </c>
      <c r="J1101">
        <v>7</v>
      </c>
      <c r="K1101">
        <v>8</v>
      </c>
      <c r="L1101">
        <v>10</v>
      </c>
      <c r="M1101">
        <v>7</v>
      </c>
      <c r="N1101">
        <v>7</v>
      </c>
      <c r="O1101">
        <v>6</v>
      </c>
      <c r="P1101">
        <v>0</v>
      </c>
      <c r="Q1101">
        <v>2</v>
      </c>
      <c r="R1101">
        <v>7</v>
      </c>
      <c r="S1101">
        <v>9</v>
      </c>
      <c r="T1101">
        <v>6</v>
      </c>
      <c r="U1101">
        <v>3</v>
      </c>
      <c r="V1101">
        <v>6</v>
      </c>
      <c r="AM1101" s="555"/>
      <c r="AN1101" s="553"/>
      <c r="AO1101" s="553"/>
      <c r="AP1101" s="553"/>
      <c r="AQ1101" s="553"/>
      <c r="AR1101" s="553"/>
      <c r="AS1101" s="553"/>
      <c r="AT1101" s="553"/>
      <c r="AU1101" s="553"/>
      <c r="AV1101" s="553"/>
      <c r="AW1101" s="553"/>
      <c r="AX1101" s="553"/>
      <c r="AY1101" s="553"/>
      <c r="AZ1101" s="553"/>
      <c r="BA1101" s="553"/>
      <c r="BB1101" s="553"/>
      <c r="BC1101" s="553"/>
      <c r="BD1101" s="553"/>
      <c r="BE1101" s="553"/>
      <c r="BF1101" s="553"/>
      <c r="BG1101" s="553"/>
      <c r="BH1101" s="553"/>
      <c r="BI1101" s="553"/>
      <c r="BJ1101" s="553"/>
      <c r="BK1101" s="553"/>
      <c r="BL1101" s="553"/>
      <c r="BM1101" s="553"/>
      <c r="BN1101" s="553"/>
      <c r="BO1101" s="553"/>
      <c r="BP1101" s="553"/>
      <c r="BQ1101" s="553"/>
      <c r="BR1101" s="553"/>
      <c r="BS1101" s="553"/>
      <c r="BT1101" s="553"/>
      <c r="BU1101" s="553"/>
      <c r="BV1101" s="553"/>
      <c r="BW1101" s="553"/>
      <c r="BX1101" s="553"/>
      <c r="BY1101" s="553"/>
      <c r="BZ1101" s="553"/>
      <c r="CA1101" s="553"/>
      <c r="CB1101" s="553"/>
      <c r="CC1101" s="553"/>
      <c r="CD1101" s="553"/>
      <c r="CE1101" s="553"/>
      <c r="CF1101" s="553"/>
      <c r="CG1101" s="553"/>
      <c r="CH1101" s="553"/>
      <c r="CI1101" s="553"/>
      <c r="CJ1101" s="553"/>
      <c r="CK1101" s="553"/>
      <c r="CL1101" s="553"/>
      <c r="CM1101" s="553"/>
      <c r="CN1101" s="553"/>
      <c r="CO1101" s="553"/>
      <c r="CP1101" s="553"/>
      <c r="CQ1101" s="553"/>
      <c r="CR1101" s="553"/>
      <c r="CS1101" s="553"/>
      <c r="CT1101" s="553"/>
      <c r="CU1101" s="553"/>
      <c r="CV1101" s="553"/>
      <c r="CW1101" s="553"/>
      <c r="CX1101" s="553"/>
      <c r="CY1101" s="553"/>
      <c r="CZ1101" s="553"/>
      <c r="DA1101" s="553"/>
      <c r="DB1101" s="553"/>
      <c r="DC1101" s="553"/>
      <c r="DD1101" s="553"/>
      <c r="DE1101" s="553"/>
      <c r="DF1101" s="553"/>
      <c r="DG1101" s="553"/>
      <c r="DH1101" s="553"/>
      <c r="DI1101" s="553"/>
      <c r="DJ1101" s="553"/>
      <c r="DK1101" s="553"/>
      <c r="DL1101" s="553"/>
      <c r="DM1101" s="553"/>
      <c r="DN1101" s="553"/>
      <c r="DO1101" s="553"/>
      <c r="DP1101" s="553"/>
      <c r="DQ1101" s="553"/>
      <c r="DR1101" s="553"/>
      <c r="DS1101" s="553"/>
      <c r="DT1101" s="553"/>
      <c r="DU1101" s="553"/>
      <c r="DV1101" s="553"/>
      <c r="DW1101" s="553"/>
      <c r="DX1101" s="553"/>
      <c r="DY1101" s="553"/>
      <c r="DZ1101" s="553"/>
      <c r="EA1101" s="553"/>
      <c r="EB1101" s="553"/>
      <c r="EC1101" s="553"/>
      <c r="ED1101" s="553"/>
      <c r="EE1101" s="553"/>
      <c r="EF1101" s="553"/>
      <c r="EG1101" s="553"/>
      <c r="EH1101" s="553"/>
      <c r="EI1101" s="553"/>
      <c r="EJ1101" s="553"/>
      <c r="EK1101" s="553"/>
      <c r="EL1101" s="553"/>
      <c r="EM1101" s="553"/>
      <c r="EN1101" s="553"/>
      <c r="EO1101" s="553"/>
      <c r="EP1101" s="553"/>
      <c r="EQ1101" s="553"/>
      <c r="ER1101" s="553"/>
      <c r="ES1101" s="553"/>
      <c r="ET1101" s="553"/>
      <c r="EU1101" s="553"/>
      <c r="EV1101" s="553"/>
      <c r="EW1101" s="553"/>
      <c r="EX1101" s="553"/>
      <c r="EY1101" s="553"/>
      <c r="EZ1101" s="553"/>
      <c r="FA1101" s="553"/>
      <c r="FB1101" s="553"/>
      <c r="FC1101" s="553"/>
      <c r="FD1101" s="553"/>
      <c r="FE1101" s="553"/>
    </row>
    <row r="1102" spans="1:162" x14ac:dyDescent="0.25">
      <c r="A1102" t="s">
        <v>3520</v>
      </c>
      <c r="B1102" t="s">
        <v>3409</v>
      </c>
      <c r="C1102">
        <v>10</v>
      </c>
      <c r="D1102">
        <v>9</v>
      </c>
      <c r="E1102">
        <v>10</v>
      </c>
      <c r="F1102">
        <v>10</v>
      </c>
      <c r="G1102">
        <v>5</v>
      </c>
      <c r="H1102">
        <v>8</v>
      </c>
      <c r="I1102">
        <v>0</v>
      </c>
      <c r="J1102">
        <v>8</v>
      </c>
      <c r="K1102">
        <v>10</v>
      </c>
      <c r="L1102">
        <v>9</v>
      </c>
      <c r="M1102">
        <v>4</v>
      </c>
      <c r="N1102">
        <v>7</v>
      </c>
      <c r="O1102">
        <v>0</v>
      </c>
      <c r="P1102">
        <v>2</v>
      </c>
      <c r="Q1102">
        <v>7</v>
      </c>
      <c r="R1102">
        <v>9</v>
      </c>
      <c r="S1102">
        <v>6</v>
      </c>
      <c r="T1102">
        <v>5</v>
      </c>
      <c r="U1102">
        <v>0</v>
      </c>
      <c r="V1102">
        <v>7</v>
      </c>
    </row>
    <row r="1103" spans="1:162" x14ac:dyDescent="0.25">
      <c r="A1103" t="s">
        <v>3521</v>
      </c>
      <c r="B1103" t="s">
        <v>3411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13" spans="1:208" s="390" customFormat="1" x14ac:dyDescent="0.25">
      <c r="A1113" s="262"/>
      <c r="B1113" s="262"/>
      <c r="C1113" s="262"/>
      <c r="D1113" s="262"/>
      <c r="E1113" s="262"/>
      <c r="F1113" s="262"/>
      <c r="G1113" s="262"/>
      <c r="H1113" s="262"/>
      <c r="I1113" s="262"/>
      <c r="J1113" s="262"/>
      <c r="K1113" s="262"/>
      <c r="L1113" s="262"/>
      <c r="M1113" s="262"/>
      <c r="N1113" s="262"/>
      <c r="O1113" s="262"/>
      <c r="P1113" s="262"/>
      <c r="Q1113" s="262"/>
      <c r="R1113" s="262"/>
      <c r="S1113" s="262"/>
      <c r="T1113" s="262"/>
      <c r="U1113" s="262"/>
      <c r="V1113" s="262"/>
      <c r="W1113" s="262"/>
      <c r="X1113" s="262"/>
      <c r="Y1113" s="262"/>
      <c r="Z1113" s="262"/>
      <c r="AA1113" s="262"/>
      <c r="AB1113" s="262"/>
      <c r="AC1113" s="262"/>
      <c r="AD1113" s="262"/>
      <c r="AE1113" s="262"/>
      <c r="AF1113" s="262"/>
      <c r="AG1113" s="262"/>
      <c r="AH1113" s="262"/>
      <c r="AI1113" s="262"/>
      <c r="AJ1113" s="262"/>
      <c r="AK1113" s="262"/>
      <c r="AL1113" s="389"/>
      <c r="AM1113" s="6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  <c r="CO1113"/>
      <c r="CP1113"/>
      <c r="CQ1113"/>
      <c r="CR1113"/>
      <c r="CS1113"/>
      <c r="CT1113"/>
      <c r="CU1113"/>
      <c r="CV1113"/>
      <c r="CW1113"/>
      <c r="CX1113"/>
      <c r="CY1113"/>
      <c r="CZ1113"/>
      <c r="DA1113"/>
      <c r="DB1113"/>
      <c r="DC1113"/>
      <c r="DD1113"/>
      <c r="DE1113"/>
      <c r="DF1113"/>
      <c r="DG1113"/>
      <c r="DH1113"/>
      <c r="DI1113"/>
      <c r="DJ1113"/>
      <c r="DK1113"/>
      <c r="DL1113"/>
      <c r="DM1113"/>
      <c r="DN1113"/>
      <c r="DO1113"/>
      <c r="DP1113"/>
      <c r="DQ1113"/>
      <c r="DR1113"/>
      <c r="DS1113"/>
      <c r="DT1113"/>
      <c r="DU1113"/>
      <c r="DV1113"/>
      <c r="DW1113"/>
      <c r="DX1113"/>
      <c r="DY1113"/>
      <c r="DZ1113"/>
      <c r="EA1113"/>
      <c r="EB1113"/>
      <c r="EC1113"/>
      <c r="ED1113"/>
      <c r="EE1113"/>
      <c r="EF1113"/>
      <c r="EG1113"/>
      <c r="EH1113"/>
      <c r="EI1113"/>
      <c r="EJ1113"/>
      <c r="EK1113"/>
      <c r="EL1113"/>
      <c r="EM1113"/>
      <c r="EN1113"/>
      <c r="EO1113"/>
      <c r="EP1113"/>
      <c r="EQ1113"/>
      <c r="ER1113"/>
      <c r="ES1113"/>
      <c r="ET1113"/>
      <c r="EU1113"/>
      <c r="EV1113"/>
      <c r="EW1113"/>
      <c r="EX1113"/>
      <c r="EY1113"/>
      <c r="EZ1113"/>
      <c r="FA1113"/>
      <c r="FB1113"/>
      <c r="FC1113"/>
      <c r="FD1113"/>
      <c r="FE1113"/>
      <c r="FF1113" s="35"/>
      <c r="FJ1113" s="1274"/>
      <c r="FK1113" s="1274"/>
      <c r="FL1113" s="1274"/>
      <c r="FN1113" s="35"/>
      <c r="FO1113" s="35"/>
      <c r="FP1113" s="35"/>
      <c r="FQ1113" s="35"/>
      <c r="FR1113" s="35"/>
      <c r="FS1113" s="35"/>
      <c r="FV1113" s="35"/>
      <c r="FW1113" s="35"/>
      <c r="FZ1113" s="1279"/>
      <c r="GA1113" s="1279"/>
      <c r="GB1113" s="35"/>
      <c r="GC1113" s="35"/>
      <c r="GD1113" s="35"/>
      <c r="GE1113" s="35"/>
      <c r="GF1113" s="35"/>
      <c r="GG1113" s="35"/>
      <c r="GH1113" s="35"/>
      <c r="GI1113" s="35"/>
      <c r="GJ1113" s="35"/>
      <c r="GK1113" s="35"/>
      <c r="GL1113" s="35"/>
      <c r="GM1113" s="35"/>
      <c r="GN1113" s="35"/>
      <c r="GO1113" s="35"/>
      <c r="GP1113" s="35"/>
      <c r="GQ1113" s="35"/>
      <c r="GR1113" s="35"/>
      <c r="GS1113" s="35"/>
      <c r="GT1113" s="35"/>
      <c r="GU1113" s="35"/>
      <c r="GV1113" s="35"/>
      <c r="GW1113" s="35"/>
      <c r="GX1113" s="35"/>
      <c r="GY1113" s="35"/>
      <c r="GZ1113" s="35"/>
    </row>
    <row r="1114" spans="1:208" x14ac:dyDescent="0.25">
      <c r="A1114" s="253" t="s">
        <v>61</v>
      </c>
      <c r="B1114" s="254" t="s">
        <v>2552</v>
      </c>
      <c r="C1114" s="255" t="s">
        <v>3773</v>
      </c>
      <c r="D1114" s="256" t="s">
        <v>2618</v>
      </c>
      <c r="E1114" s="256" t="s">
        <v>3774</v>
      </c>
      <c r="F1114" s="256" t="s">
        <v>2618</v>
      </c>
      <c r="G1114" s="256" t="s">
        <v>3775</v>
      </c>
      <c r="H1114" s="256" t="s">
        <v>2618</v>
      </c>
      <c r="I1114" s="256" t="s">
        <v>3782</v>
      </c>
      <c r="J1114" s="256" t="s">
        <v>2618</v>
      </c>
      <c r="K1114" s="256" t="s">
        <v>3788</v>
      </c>
      <c r="L1114" s="256" t="s">
        <v>2618</v>
      </c>
      <c r="M1114" s="256" t="s">
        <v>3789</v>
      </c>
      <c r="N1114" s="256" t="s">
        <v>2618</v>
      </c>
      <c r="O1114" s="256" t="s">
        <v>3790</v>
      </c>
      <c r="P1114" s="256" t="s">
        <v>2618</v>
      </c>
      <c r="Q1114" s="256" t="s">
        <v>3791</v>
      </c>
      <c r="R1114" s="256" t="s">
        <v>2618</v>
      </c>
      <c r="S1114" s="256" t="s">
        <v>3792</v>
      </c>
      <c r="T1114" s="256" t="s">
        <v>2618</v>
      </c>
      <c r="U1114" s="256" t="s">
        <v>3793</v>
      </c>
      <c r="V1114" s="257" t="s">
        <v>2618</v>
      </c>
      <c r="X1114" s="258"/>
      <c r="Y1114" s="188" t="s">
        <v>2550</v>
      </c>
      <c r="Z1114" s="259" t="s">
        <v>2619</v>
      </c>
      <c r="AA1114" s="260" t="s">
        <v>2620</v>
      </c>
      <c r="AB1114" s="260" t="s">
        <v>2621</v>
      </c>
      <c r="AC1114" s="260" t="s">
        <v>2622</v>
      </c>
      <c r="AD1114" s="260" t="s">
        <v>2623</v>
      </c>
      <c r="AE1114" s="260" t="s">
        <v>2624</v>
      </c>
      <c r="AF1114" s="260" t="s">
        <v>2625</v>
      </c>
      <c r="AG1114" s="260" t="s">
        <v>2619</v>
      </c>
      <c r="AH1114" s="260" t="s">
        <v>2620</v>
      </c>
      <c r="AI1114" s="261" t="s">
        <v>2621</v>
      </c>
      <c r="FN1114" s="390"/>
      <c r="FO1114" s="390"/>
      <c r="FP1114" s="390"/>
      <c r="FQ1114" s="390"/>
      <c r="FR1114" s="390"/>
      <c r="FS1114" s="390"/>
      <c r="FV1114" s="390"/>
      <c r="FW1114" s="390"/>
      <c r="FZ1114" s="1280"/>
      <c r="GA1114" s="1280"/>
      <c r="GB1114" s="390"/>
      <c r="GC1114" s="390"/>
      <c r="GD1114" s="390"/>
      <c r="GE1114" s="390"/>
      <c r="GF1114" s="390"/>
      <c r="GG1114" s="390"/>
      <c r="GH1114" s="390"/>
      <c r="GI1114" s="390"/>
      <c r="GJ1114" s="390"/>
      <c r="GK1114" s="390"/>
      <c r="GL1114" s="390"/>
      <c r="GM1114" s="390"/>
      <c r="GN1114" s="390"/>
      <c r="GV1114" s="390"/>
      <c r="GW1114" s="390"/>
      <c r="GX1114" s="390"/>
      <c r="GY1114" s="390"/>
      <c r="GZ1114" s="390"/>
    </row>
    <row r="1115" spans="1:208" x14ac:dyDescent="0.25">
      <c r="A1115" s="198" t="s">
        <v>63</v>
      </c>
      <c r="B1115" s="220" t="s">
        <v>943</v>
      </c>
      <c r="C1115" s="124" t="s">
        <v>2521</v>
      </c>
      <c r="D1115" s="124" t="s">
        <v>2522</v>
      </c>
      <c r="E1115" s="124" t="s">
        <v>2521</v>
      </c>
      <c r="F1115" s="124" t="s">
        <v>2522</v>
      </c>
      <c r="G1115" s="124" t="s">
        <v>2521</v>
      </c>
      <c r="H1115" s="124" t="s">
        <v>2522</v>
      </c>
      <c r="I1115" s="124" t="s">
        <v>2521</v>
      </c>
      <c r="J1115" s="124" t="s">
        <v>2522</v>
      </c>
      <c r="K1115" s="124" t="s">
        <v>2521</v>
      </c>
      <c r="L1115" s="124" t="s">
        <v>2522</v>
      </c>
      <c r="M1115" s="124" t="s">
        <v>2521</v>
      </c>
      <c r="N1115" s="124" t="s">
        <v>2522</v>
      </c>
      <c r="O1115" s="124" t="s">
        <v>2521</v>
      </c>
      <c r="P1115" s="124" t="s">
        <v>2522</v>
      </c>
      <c r="Q1115" s="124" t="s">
        <v>2521</v>
      </c>
      <c r="R1115" s="124" t="s">
        <v>2522</v>
      </c>
      <c r="S1115" s="124" t="s">
        <v>2521</v>
      </c>
      <c r="T1115" s="124" t="s">
        <v>2522</v>
      </c>
      <c r="U1115" s="124" t="s">
        <v>2521</v>
      </c>
      <c r="V1115" s="252" t="s">
        <v>2522</v>
      </c>
      <c r="X1115" s="197"/>
      <c r="Y1115" s="188" t="s">
        <v>943</v>
      </c>
      <c r="Z1115" s="94" t="s">
        <v>3776</v>
      </c>
      <c r="AA1115" s="95" t="s">
        <v>3777</v>
      </c>
      <c r="AB1115" s="95" t="s">
        <v>3778</v>
      </c>
      <c r="AC1115" s="95" t="s">
        <v>3783</v>
      </c>
      <c r="AD1115" s="95" t="s">
        <v>3794</v>
      </c>
      <c r="AE1115" s="95" t="s">
        <v>3795</v>
      </c>
      <c r="AF1115" s="95" t="s">
        <v>3796</v>
      </c>
      <c r="AG1115" s="95" t="s">
        <v>3797</v>
      </c>
      <c r="AH1115" s="95" t="s">
        <v>3798</v>
      </c>
      <c r="AI1115" s="96" t="s">
        <v>3799</v>
      </c>
      <c r="GO1115" s="390"/>
      <c r="GP1115" s="390"/>
      <c r="GQ1115" s="390"/>
      <c r="GR1115" s="390"/>
      <c r="GS1115" s="390"/>
      <c r="GT1115" s="390"/>
      <c r="GU1115" s="390"/>
    </row>
    <row r="1116" spans="1:208" x14ac:dyDescent="0.25">
      <c r="A1116" s="198" t="s">
        <v>65</v>
      </c>
      <c r="B1116" s="221" t="s">
        <v>2553</v>
      </c>
      <c r="C1116" s="118">
        <v>43682.416666666664</v>
      </c>
      <c r="D1116" s="189">
        <v>43682.916666666664</v>
      </c>
      <c r="E1116" s="190">
        <v>43683.416666666664</v>
      </c>
      <c r="F1116" s="189">
        <v>43683.916666666664</v>
      </c>
      <c r="G1116" s="190">
        <v>43684.416666666664</v>
      </c>
      <c r="H1116" s="189">
        <v>43684.916666666664</v>
      </c>
      <c r="I1116" s="191">
        <v>43685.416666666664</v>
      </c>
      <c r="J1116" s="189">
        <v>43685.916666666664</v>
      </c>
      <c r="K1116" s="190">
        <v>43686.416666666664</v>
      </c>
      <c r="L1116" s="189">
        <v>43686.916666666664</v>
      </c>
      <c r="M1116" s="190">
        <v>43687.416666666664</v>
      </c>
      <c r="N1116" s="189">
        <v>43687.916666666664</v>
      </c>
      <c r="O1116" s="191">
        <v>43688.416666666664</v>
      </c>
      <c r="P1116" s="189">
        <v>43688.916666666664</v>
      </c>
      <c r="Q1116" s="190">
        <v>43689.416666666664</v>
      </c>
      <c r="R1116" s="189">
        <v>43689.916666666664</v>
      </c>
      <c r="S1116" s="190">
        <v>43690.416666666664</v>
      </c>
      <c r="T1116" s="189">
        <v>43690.916666666664</v>
      </c>
      <c r="U1116" s="190">
        <v>43691.416666666664</v>
      </c>
      <c r="V1116" s="192">
        <v>43691.916666666664</v>
      </c>
      <c r="X1116" s="198" t="s">
        <v>60</v>
      </c>
      <c r="Y1116" s="215"/>
      <c r="Z1116" s="116">
        <v>43682.916666666664</v>
      </c>
      <c r="AA1116" s="99">
        <v>43683.916666666664</v>
      </c>
      <c r="AB1116" s="99">
        <v>43684.916666666664</v>
      </c>
      <c r="AC1116" s="99">
        <v>43685.916666666664</v>
      </c>
      <c r="AD1116" s="99">
        <v>43686.916666666664</v>
      </c>
      <c r="AE1116" s="99">
        <v>43687.916666666664</v>
      </c>
      <c r="AF1116" s="99">
        <v>43688.916666666664</v>
      </c>
      <c r="AG1116" s="99">
        <v>43689.916666666664</v>
      </c>
      <c r="AH1116" s="99">
        <v>43690.916666666664</v>
      </c>
      <c r="AI1116" s="99">
        <v>43691.916666666664</v>
      </c>
    </row>
    <row r="1117" spans="1:208" x14ac:dyDescent="0.25">
      <c r="A1117" s="198" t="s">
        <v>67</v>
      </c>
      <c r="B1117" s="222" t="s">
        <v>2545</v>
      </c>
      <c r="C1117" s="230" t="e">
        <v>#N/A</v>
      </c>
      <c r="D1117" s="199">
        <v>17.600000000000001</v>
      </c>
      <c r="E1117" s="199" t="e">
        <v>#N/A</v>
      </c>
      <c r="F1117" s="199">
        <v>15.9</v>
      </c>
      <c r="G1117" s="199" t="e">
        <v>#N/A</v>
      </c>
      <c r="H1117" s="199">
        <v>21.2</v>
      </c>
      <c r="I1117" s="199" t="e">
        <v>#N/A</v>
      </c>
      <c r="J1117" s="199">
        <v>25.1</v>
      </c>
      <c r="K1117" s="199" t="e">
        <v>#N/A</v>
      </c>
      <c r="L1117" s="199">
        <v>28.4</v>
      </c>
      <c r="M1117" s="199" t="e">
        <v>#N/A</v>
      </c>
      <c r="N1117" s="199">
        <v>17.7</v>
      </c>
      <c r="O1117" s="199" t="e">
        <v>#N/A</v>
      </c>
      <c r="P1117" s="199">
        <v>20.8</v>
      </c>
      <c r="Q1117" s="199" t="e">
        <v>#N/A</v>
      </c>
      <c r="R1117" s="199">
        <v>21.5</v>
      </c>
      <c r="S1117" s="199" t="e">
        <v>#N/A</v>
      </c>
      <c r="T1117" s="199">
        <v>24.1</v>
      </c>
      <c r="U1117" s="199" t="e">
        <v>#N/A</v>
      </c>
      <c r="V1117" s="104">
        <v>24.9</v>
      </c>
      <c r="X1117" s="198" t="s">
        <v>62</v>
      </c>
      <c r="Y1117" s="100" t="s">
        <v>2545</v>
      </c>
      <c r="Z1117" s="120">
        <v>19.5</v>
      </c>
      <c r="AA1117" s="120">
        <v>15.9</v>
      </c>
      <c r="AB1117" s="120">
        <v>21.2</v>
      </c>
      <c r="AC1117" s="120">
        <v>25.1</v>
      </c>
      <c r="AD1117" s="120">
        <v>28.4</v>
      </c>
      <c r="AE1117" s="120">
        <v>17.7</v>
      </c>
      <c r="AF1117" s="120">
        <v>20.8</v>
      </c>
      <c r="AG1117" s="120">
        <v>21.5</v>
      </c>
      <c r="AH1117" s="120">
        <v>24.1</v>
      </c>
      <c r="AI1117" s="120">
        <v>24.9</v>
      </c>
    </row>
    <row r="1118" spans="1:208" x14ac:dyDescent="0.25">
      <c r="A1118" s="198" t="s">
        <v>68</v>
      </c>
      <c r="B1118" s="223" t="s">
        <v>2546</v>
      </c>
      <c r="C1118" s="103">
        <v>14.8</v>
      </c>
      <c r="D1118" s="200" t="e">
        <v>#N/A</v>
      </c>
      <c r="E1118" s="200">
        <v>8.1999999999999993</v>
      </c>
      <c r="F1118" s="200" t="e">
        <v>#N/A</v>
      </c>
      <c r="G1118" s="200">
        <v>9.1999999999999993</v>
      </c>
      <c r="H1118" s="200" t="e">
        <v>#N/A</v>
      </c>
      <c r="I1118" s="200">
        <v>11.7</v>
      </c>
      <c r="J1118" s="200" t="e">
        <v>#N/A</v>
      </c>
      <c r="K1118" s="200">
        <v>16</v>
      </c>
      <c r="L1118" s="200" t="e">
        <v>#N/A</v>
      </c>
      <c r="M1118" s="200">
        <v>14.9</v>
      </c>
      <c r="N1118" s="200" t="e">
        <v>#N/A</v>
      </c>
      <c r="O1118" s="200">
        <v>9.6</v>
      </c>
      <c r="P1118" s="200" t="e">
        <v>#N/A</v>
      </c>
      <c r="Q1118" s="200">
        <v>11.6</v>
      </c>
      <c r="R1118" s="200" t="e">
        <v>#N/A</v>
      </c>
      <c r="S1118" s="200">
        <v>12.5</v>
      </c>
      <c r="T1118" s="200" t="e">
        <v>#N/A</v>
      </c>
      <c r="U1118" s="200">
        <v>9.5</v>
      </c>
      <c r="V1118" s="216" t="e">
        <v>#N/A</v>
      </c>
      <c r="X1118" s="198" t="s">
        <v>64</v>
      </c>
      <c r="Y1118" s="101" t="s">
        <v>2546</v>
      </c>
      <c r="Z1118" s="97">
        <v>10.9</v>
      </c>
      <c r="AA1118" s="97">
        <v>8.1999999999999993</v>
      </c>
      <c r="AB1118" s="97">
        <v>9.1999999999999993</v>
      </c>
      <c r="AC1118" s="97">
        <v>11.7</v>
      </c>
      <c r="AD1118" s="97">
        <v>16</v>
      </c>
      <c r="AE1118" s="97">
        <v>14.9</v>
      </c>
      <c r="AF1118" s="97">
        <v>9.6</v>
      </c>
      <c r="AG1118" s="97">
        <v>11.6</v>
      </c>
      <c r="AH1118" s="97">
        <v>12.5</v>
      </c>
      <c r="AI1118" s="97">
        <v>9.5</v>
      </c>
    </row>
    <row r="1119" spans="1:208" x14ac:dyDescent="0.25">
      <c r="A1119" s="198" t="s">
        <v>70</v>
      </c>
      <c r="B1119" s="224" t="s">
        <v>2547</v>
      </c>
      <c r="C1119" s="108" t="e">
        <v>#N/A</v>
      </c>
      <c r="D1119" s="201">
        <v>23.6</v>
      </c>
      <c r="E1119" s="201" t="e">
        <v>#N/A</v>
      </c>
      <c r="F1119" s="201">
        <v>19.7</v>
      </c>
      <c r="G1119" s="201" t="e">
        <v>#N/A</v>
      </c>
      <c r="H1119" s="201">
        <v>34.200000000000003</v>
      </c>
      <c r="I1119" s="201" t="e">
        <v>#N/A</v>
      </c>
      <c r="J1119" s="201">
        <v>36.1</v>
      </c>
      <c r="K1119" s="201" t="e">
        <v>#N/A</v>
      </c>
      <c r="L1119" s="201">
        <v>42.4</v>
      </c>
      <c r="M1119" s="201" t="e">
        <v>#N/A</v>
      </c>
      <c r="N1119" s="201">
        <v>21.7</v>
      </c>
      <c r="O1119" s="201" t="e">
        <v>#N/A</v>
      </c>
      <c r="P1119" s="201">
        <v>34.799999999999997</v>
      </c>
      <c r="Q1119" s="201" t="e">
        <v>#N/A</v>
      </c>
      <c r="R1119" s="201">
        <v>27.5</v>
      </c>
      <c r="S1119" s="201" t="e">
        <v>#N/A</v>
      </c>
      <c r="T1119" s="201">
        <v>39.1</v>
      </c>
      <c r="U1119" s="201" t="e">
        <v>#N/A</v>
      </c>
      <c r="V1119" s="217">
        <v>38.9</v>
      </c>
      <c r="X1119" s="198" t="s">
        <v>66</v>
      </c>
      <c r="Y1119" s="102" t="s">
        <v>2547</v>
      </c>
      <c r="Z1119" s="120">
        <v>23.6</v>
      </c>
      <c r="AA1119" s="120">
        <v>19.7</v>
      </c>
      <c r="AB1119" s="120">
        <v>34.200000000000003</v>
      </c>
      <c r="AC1119" s="120">
        <v>36.1</v>
      </c>
      <c r="AD1119" s="120">
        <v>42.4</v>
      </c>
      <c r="AE1119" s="120">
        <v>21.7</v>
      </c>
      <c r="AF1119" s="120">
        <v>34.799999999999997</v>
      </c>
      <c r="AG1119" s="120">
        <v>27.5</v>
      </c>
      <c r="AH1119" s="120">
        <v>39.1</v>
      </c>
      <c r="AI1119" s="120">
        <v>38.9</v>
      </c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D1119" s="6"/>
      <c r="CE1119" s="6"/>
      <c r="CF1119" s="6"/>
      <c r="CG1119" s="6"/>
      <c r="CH1119" s="6"/>
      <c r="CI1119" s="6"/>
      <c r="CJ1119" s="6"/>
      <c r="CK1119" s="6"/>
      <c r="CL1119" s="6"/>
      <c r="CM1119" s="6"/>
      <c r="CN1119" s="6"/>
      <c r="CO1119" s="6"/>
      <c r="CP1119" s="6"/>
      <c r="CQ1119" s="6"/>
      <c r="CR1119" s="6"/>
      <c r="CS1119" s="6"/>
      <c r="CT1119" s="6"/>
      <c r="CU1119" s="6"/>
      <c r="CV1119" s="6"/>
      <c r="CW1119" s="6"/>
      <c r="CX1119" s="6"/>
      <c r="CY1119" s="6"/>
      <c r="CZ1119" s="6"/>
      <c r="DA1119" s="6"/>
      <c r="DB1119" s="6"/>
      <c r="DC1119" s="6"/>
      <c r="DD1119" s="6"/>
      <c r="DE1119" s="6"/>
      <c r="DF1119" s="6"/>
      <c r="DG1119" s="6"/>
      <c r="DH1119" s="6"/>
      <c r="DI1119" s="6"/>
      <c r="DJ1119" s="6"/>
      <c r="DK1119" s="6"/>
      <c r="DL1119" s="6"/>
      <c r="DM1119" s="6"/>
      <c r="DN1119" s="6"/>
      <c r="DO1119" s="6"/>
      <c r="DP1119" s="6"/>
      <c r="DQ1119" s="6"/>
      <c r="DR1119" s="6"/>
      <c r="DS1119" s="6"/>
      <c r="DT1119" s="6"/>
      <c r="DU1119" s="6"/>
      <c r="DV1119" s="6"/>
      <c r="DW1119" s="6"/>
      <c r="DX1119" s="6"/>
      <c r="DY1119" s="6"/>
      <c r="DZ1119" s="6"/>
      <c r="EA1119" s="6"/>
      <c r="EB1119" s="6"/>
      <c r="EC1119" s="6"/>
      <c r="ED1119" s="6"/>
      <c r="EE1119" s="6"/>
      <c r="EF1119" s="6"/>
      <c r="EG1119" s="6"/>
      <c r="EH1119" s="6"/>
      <c r="EI1119" s="6"/>
      <c r="EJ1119" s="6"/>
      <c r="EK1119" s="6"/>
      <c r="EL1119" s="6"/>
      <c r="EM1119" s="6"/>
      <c r="EN1119" s="6"/>
      <c r="EO1119" s="6"/>
      <c r="EP1119" s="6"/>
      <c r="EQ1119" s="6"/>
      <c r="ER1119" s="6"/>
      <c r="ES1119" s="6"/>
      <c r="ET1119" s="6"/>
      <c r="EU1119" s="6"/>
      <c r="EV1119" s="6"/>
      <c r="EW1119" s="6"/>
      <c r="EX1119" s="6"/>
      <c r="EY1119" s="6"/>
      <c r="EZ1119" s="6"/>
      <c r="FA1119" s="6"/>
      <c r="FB1119" s="6"/>
      <c r="FC1119" s="6"/>
      <c r="FD1119" s="6"/>
      <c r="FE1119" s="6"/>
      <c r="FF1119" s="390"/>
    </row>
    <row r="1120" spans="1:208" x14ac:dyDescent="0.25">
      <c r="A1120" s="198" t="s">
        <v>72</v>
      </c>
      <c r="B1120" s="212" t="s">
        <v>2548</v>
      </c>
      <c r="C1120" s="231">
        <v>17</v>
      </c>
      <c r="D1120" s="123">
        <v>19</v>
      </c>
      <c r="E1120" s="123">
        <v>13</v>
      </c>
      <c r="F1120" s="123">
        <v>12</v>
      </c>
      <c r="G1120" s="123">
        <v>10</v>
      </c>
      <c r="H1120" s="123">
        <v>11</v>
      </c>
      <c r="I1120" s="123">
        <v>10</v>
      </c>
      <c r="J1120" s="123">
        <v>15</v>
      </c>
      <c r="K1120" s="123">
        <v>14</v>
      </c>
      <c r="L1120" s="123">
        <v>14</v>
      </c>
      <c r="M1120" s="123">
        <v>10</v>
      </c>
      <c r="N1120" s="123">
        <v>9</v>
      </c>
      <c r="O1120" s="123">
        <v>10</v>
      </c>
      <c r="P1120" s="123">
        <v>7</v>
      </c>
      <c r="Q1120" s="123">
        <v>12</v>
      </c>
      <c r="R1120" s="123">
        <v>9</v>
      </c>
      <c r="S1120" s="123">
        <v>9</v>
      </c>
      <c r="T1120" s="123">
        <v>9</v>
      </c>
      <c r="U1120" s="123">
        <v>4</v>
      </c>
      <c r="V1120" s="218">
        <v>12</v>
      </c>
      <c r="X1120" s="198" t="s">
        <v>73</v>
      </c>
      <c r="Y1120" s="119" t="s">
        <v>2548</v>
      </c>
      <c r="Z1120" s="196">
        <v>19</v>
      </c>
      <c r="AA1120" s="196">
        <v>19</v>
      </c>
      <c r="AB1120" s="196">
        <v>12</v>
      </c>
      <c r="AC1120" s="196">
        <v>15</v>
      </c>
      <c r="AD1120" s="196">
        <v>15</v>
      </c>
      <c r="AE1120" s="196">
        <v>14</v>
      </c>
      <c r="AF1120" s="196">
        <v>10</v>
      </c>
      <c r="AG1120" s="196">
        <v>12</v>
      </c>
      <c r="AH1120" s="196">
        <v>9</v>
      </c>
      <c r="AI1120" s="196">
        <v>12</v>
      </c>
    </row>
    <row r="1121" spans="1:161" x14ac:dyDescent="0.25">
      <c r="A1121" s="198" t="s">
        <v>75</v>
      </c>
      <c r="B1121" s="225" t="s">
        <v>2549</v>
      </c>
      <c r="C1121" s="232">
        <v>17</v>
      </c>
      <c r="D1121" s="210">
        <v>19</v>
      </c>
      <c r="E1121" s="210" t="s">
        <v>2618</v>
      </c>
      <c r="F1121" s="210" t="s">
        <v>2618</v>
      </c>
      <c r="G1121" s="210" t="s">
        <v>2618</v>
      </c>
      <c r="H1121" s="210" t="s">
        <v>2618</v>
      </c>
      <c r="I1121" s="210" t="s">
        <v>2618</v>
      </c>
      <c r="J1121" s="210">
        <v>15</v>
      </c>
      <c r="K1121" s="210" t="s">
        <v>2618</v>
      </c>
      <c r="L1121" s="210" t="s">
        <v>2618</v>
      </c>
      <c r="M1121" s="210" t="s">
        <v>2618</v>
      </c>
      <c r="N1121" s="210" t="s">
        <v>2618</v>
      </c>
      <c r="O1121" s="210" t="s">
        <v>2618</v>
      </c>
      <c r="P1121" s="210" t="s">
        <v>2618</v>
      </c>
      <c r="Q1121" s="210" t="s">
        <v>2618</v>
      </c>
      <c r="R1121" s="210" t="s">
        <v>2618</v>
      </c>
      <c r="S1121" s="210" t="s">
        <v>2618</v>
      </c>
      <c r="T1121" s="210" t="s">
        <v>2618</v>
      </c>
      <c r="U1121" s="210" t="s">
        <v>2618</v>
      </c>
      <c r="V1121" s="211" t="s">
        <v>2618</v>
      </c>
      <c r="X1121" s="198" t="s">
        <v>69</v>
      </c>
      <c r="Y1121" s="98" t="s">
        <v>772</v>
      </c>
      <c r="Z1121" s="121">
        <v>0</v>
      </c>
      <c r="AA1121" s="121">
        <v>0</v>
      </c>
      <c r="AB1121" s="121">
        <v>0</v>
      </c>
      <c r="AC1121" s="121">
        <v>0</v>
      </c>
      <c r="AD1121" s="121">
        <v>0</v>
      </c>
      <c r="AE1121" s="121">
        <v>0</v>
      </c>
      <c r="AF1121" s="121">
        <v>0</v>
      </c>
      <c r="AG1121" s="121">
        <v>0</v>
      </c>
      <c r="AH1121" s="121">
        <v>0</v>
      </c>
      <c r="AI1121" s="121">
        <v>0</v>
      </c>
    </row>
    <row r="1122" spans="1:161" ht="15" x14ac:dyDescent="0.25">
      <c r="A1122" s="198" t="s">
        <v>77</v>
      </c>
      <c r="B1122" s="226" t="s">
        <v>769</v>
      </c>
      <c r="C1122" s="233" t="s">
        <v>2632</v>
      </c>
      <c r="D1122" s="202" t="s">
        <v>773</v>
      </c>
      <c r="E1122" s="202" t="s">
        <v>2618</v>
      </c>
      <c r="F1122" s="202" t="s">
        <v>2631</v>
      </c>
      <c r="G1122" s="202" t="s">
        <v>2618</v>
      </c>
      <c r="H1122" s="202" t="s">
        <v>2631</v>
      </c>
      <c r="I1122" s="202" t="s">
        <v>2618</v>
      </c>
      <c r="J1122" s="202" t="s">
        <v>2631</v>
      </c>
      <c r="K1122" s="202" t="s">
        <v>2632</v>
      </c>
      <c r="L1122" s="202" t="s">
        <v>2632</v>
      </c>
      <c r="M1122" s="202" t="s">
        <v>2618</v>
      </c>
      <c r="N1122" s="202" t="s">
        <v>2631</v>
      </c>
      <c r="O1122" s="202" t="s">
        <v>2618</v>
      </c>
      <c r="P1122" s="202" t="s">
        <v>2618</v>
      </c>
      <c r="Q1122" s="202" t="s">
        <v>2631</v>
      </c>
      <c r="R1122" s="202" t="s">
        <v>2632</v>
      </c>
      <c r="S1122" s="202" t="s">
        <v>2618</v>
      </c>
      <c r="T1122" s="202" t="s">
        <v>2631</v>
      </c>
      <c r="U1122" s="202" t="s">
        <v>2618</v>
      </c>
      <c r="V1122" s="203" t="s">
        <v>2618</v>
      </c>
      <c r="X1122" s="198" t="s">
        <v>71</v>
      </c>
      <c r="Y1122" s="107" t="s">
        <v>769</v>
      </c>
      <c r="Z1122" s="195" t="s">
        <v>773</v>
      </c>
      <c r="AA1122" s="195" t="s">
        <v>2631</v>
      </c>
      <c r="AB1122" s="195" t="s">
        <v>2631</v>
      </c>
      <c r="AC1122" s="195" t="s">
        <v>2631</v>
      </c>
      <c r="AD1122" s="195" t="s">
        <v>2632</v>
      </c>
      <c r="AE1122" s="195" t="s">
        <v>2631</v>
      </c>
      <c r="AF1122" s="195" t="s">
        <v>2618</v>
      </c>
      <c r="AG1122" s="195" t="s">
        <v>2632</v>
      </c>
      <c r="AH1122" s="195" t="s">
        <v>2631</v>
      </c>
      <c r="AI1122" s="195" t="s">
        <v>2618</v>
      </c>
    </row>
    <row r="1123" spans="1:161" x14ac:dyDescent="0.25">
      <c r="A1123" s="198" t="s">
        <v>78</v>
      </c>
      <c r="B1123" s="226" t="s">
        <v>2551</v>
      </c>
      <c r="C1123" s="234">
        <v>10</v>
      </c>
      <c r="D1123" s="204">
        <v>20</v>
      </c>
      <c r="E1123" s="204">
        <v>0</v>
      </c>
      <c r="F1123" s="204">
        <v>2</v>
      </c>
      <c r="G1123" s="204">
        <v>0</v>
      </c>
      <c r="H1123" s="204">
        <v>1</v>
      </c>
      <c r="I1123" s="204">
        <v>0</v>
      </c>
      <c r="J1123" s="204">
        <v>1</v>
      </c>
      <c r="K1123" s="204">
        <v>5</v>
      </c>
      <c r="L1123" s="204">
        <v>3</v>
      </c>
      <c r="M1123" s="204">
        <v>0</v>
      </c>
      <c r="N1123" s="204">
        <v>1</v>
      </c>
      <c r="O1123" s="204">
        <v>0</v>
      </c>
      <c r="P1123" s="204">
        <v>0</v>
      </c>
      <c r="Q1123" s="204">
        <v>2</v>
      </c>
      <c r="R1123" s="204">
        <v>5</v>
      </c>
      <c r="S1123" s="204">
        <v>0</v>
      </c>
      <c r="T1123" s="204">
        <v>2</v>
      </c>
      <c r="U1123" s="204">
        <v>0</v>
      </c>
      <c r="V1123" s="205">
        <v>0</v>
      </c>
      <c r="X1123" s="198" t="s">
        <v>74</v>
      </c>
      <c r="Y1123" s="91" t="s">
        <v>2551</v>
      </c>
      <c r="Z1123" s="109">
        <v>20</v>
      </c>
      <c r="AA1123" s="109">
        <v>2</v>
      </c>
      <c r="AB1123" s="109">
        <v>1</v>
      </c>
      <c r="AC1123" s="109">
        <v>1</v>
      </c>
      <c r="AD1123" s="109">
        <v>10</v>
      </c>
      <c r="AE1123" s="109">
        <v>1</v>
      </c>
      <c r="AF1123" s="109">
        <v>0</v>
      </c>
      <c r="AG1123" s="109">
        <v>5</v>
      </c>
      <c r="AH1123" s="109">
        <v>2</v>
      </c>
      <c r="AI1123" s="109">
        <v>0</v>
      </c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/>
      <c r="EP1123" s="1"/>
      <c r="EQ1123" s="1"/>
      <c r="ER1123" s="1"/>
      <c r="ES1123" s="1"/>
      <c r="ET1123" s="1"/>
      <c r="EU1123" s="1"/>
      <c r="EV1123" s="1"/>
      <c r="EW1123" s="1"/>
      <c r="EX1123" s="1"/>
      <c r="EY1123" s="1"/>
      <c r="EZ1123" s="1"/>
      <c r="FA1123" s="1"/>
      <c r="FB1123" s="1"/>
      <c r="FC1123" s="1"/>
      <c r="FD1123" s="1"/>
      <c r="FE1123" s="1"/>
    </row>
    <row r="1124" spans="1:161" x14ac:dyDescent="0.25">
      <c r="A1124" s="198" t="s">
        <v>79</v>
      </c>
      <c r="B1124" s="227" t="s">
        <v>884</v>
      </c>
      <c r="C1124" s="235">
        <v>997</v>
      </c>
      <c r="D1124" s="206">
        <v>989.95</v>
      </c>
      <c r="E1124" s="206">
        <v>1002.15</v>
      </c>
      <c r="F1124" s="206">
        <v>1006.3499999999999</v>
      </c>
      <c r="G1124" s="206">
        <v>1010.5</v>
      </c>
      <c r="H1124" s="206">
        <v>1013</v>
      </c>
      <c r="I1124" s="206">
        <v>1014</v>
      </c>
      <c r="J1124" s="206">
        <v>1009.75</v>
      </c>
      <c r="K1124" s="206">
        <v>1006.75</v>
      </c>
      <c r="L1124" s="206">
        <v>1004</v>
      </c>
      <c r="M1124" s="206">
        <v>1004.65</v>
      </c>
      <c r="N1124" s="206">
        <v>1008.2</v>
      </c>
      <c r="O1124" s="206">
        <v>1013.5</v>
      </c>
      <c r="P1124" s="206">
        <v>1014.35</v>
      </c>
      <c r="Q1124" s="206">
        <v>1011.85</v>
      </c>
      <c r="R1124" s="206">
        <v>1008.45</v>
      </c>
      <c r="S1124" s="206">
        <v>1010.35</v>
      </c>
      <c r="T1124" s="206">
        <v>1013.3</v>
      </c>
      <c r="U1124" s="206">
        <v>1014.95</v>
      </c>
      <c r="V1124" s="207">
        <v>1008.8499999999999</v>
      </c>
      <c r="X1124" s="198" t="s">
        <v>76</v>
      </c>
      <c r="Y1124" s="238" t="s">
        <v>705</v>
      </c>
      <c r="Z1124" s="127">
        <v>0</v>
      </c>
      <c r="AA1124" s="127">
        <v>0</v>
      </c>
      <c r="AB1124" s="127">
        <v>0</v>
      </c>
      <c r="AC1124" s="127">
        <v>0</v>
      </c>
      <c r="AD1124" s="127">
        <v>2</v>
      </c>
      <c r="AE1124" s="127">
        <v>0</v>
      </c>
      <c r="AF1124" s="127">
        <v>0</v>
      </c>
      <c r="AG1124" s="127">
        <v>2</v>
      </c>
      <c r="AH1124" s="127">
        <v>2</v>
      </c>
      <c r="AI1124" s="127">
        <v>0</v>
      </c>
    </row>
    <row r="1125" spans="1:161" x14ac:dyDescent="0.25">
      <c r="A1125" s="198" t="s">
        <v>80</v>
      </c>
      <c r="B1125" s="228" t="s">
        <v>770</v>
      </c>
      <c r="C1125" s="236" t="s">
        <v>2609</v>
      </c>
      <c r="D1125" s="208" t="s">
        <v>2607</v>
      </c>
      <c r="E1125" s="208" t="s">
        <v>13</v>
      </c>
      <c r="F1125" s="208" t="s">
        <v>1192</v>
      </c>
      <c r="G1125" s="208" t="s">
        <v>13</v>
      </c>
      <c r="H1125" s="208" t="s">
        <v>2759</v>
      </c>
      <c r="I1125" s="208" t="s">
        <v>2759</v>
      </c>
      <c r="J1125" s="208" t="s">
        <v>1192</v>
      </c>
      <c r="K1125" s="208" t="s">
        <v>1192</v>
      </c>
      <c r="L1125" s="208" t="s">
        <v>1192</v>
      </c>
      <c r="M1125" s="208" t="s">
        <v>13</v>
      </c>
      <c r="N1125" s="208" t="s">
        <v>2766</v>
      </c>
      <c r="O1125" s="208" t="s">
        <v>2647</v>
      </c>
      <c r="P1125" s="208" t="s">
        <v>2763</v>
      </c>
      <c r="Q1125" s="208" t="s">
        <v>1110</v>
      </c>
      <c r="R1125" s="208" t="s">
        <v>58</v>
      </c>
      <c r="S1125" s="208" t="s">
        <v>58</v>
      </c>
      <c r="T1125" s="208" t="s">
        <v>324</v>
      </c>
      <c r="U1125" s="208" t="s">
        <v>2653</v>
      </c>
      <c r="V1125" s="209" t="s">
        <v>2940</v>
      </c>
      <c r="X1125" s="369" t="s">
        <v>1029</v>
      </c>
      <c r="Y1125" s="370" t="s">
        <v>772</v>
      </c>
      <c r="Z1125" s="371">
        <v>0</v>
      </c>
      <c r="AA1125" s="372">
        <v>0</v>
      </c>
      <c r="AB1125" s="372">
        <v>0</v>
      </c>
      <c r="AC1125" s="372">
        <v>0</v>
      </c>
      <c r="AD1125" s="372">
        <v>0</v>
      </c>
      <c r="AE1125" s="372">
        <v>0</v>
      </c>
      <c r="AF1125" s="372">
        <v>0</v>
      </c>
      <c r="AG1125" s="372">
        <v>0</v>
      </c>
      <c r="AH1125" s="372">
        <v>0</v>
      </c>
      <c r="AI1125" s="373">
        <v>0</v>
      </c>
    </row>
    <row r="1126" spans="1:161" x14ac:dyDescent="0.25">
      <c r="A1126" s="198" t="s">
        <v>81</v>
      </c>
      <c r="B1126" s="229" t="s">
        <v>705</v>
      </c>
      <c r="C1126" s="237">
        <v>0</v>
      </c>
      <c r="D1126" s="213">
        <v>0</v>
      </c>
      <c r="E1126" s="213">
        <v>0</v>
      </c>
      <c r="F1126" s="213">
        <v>0</v>
      </c>
      <c r="G1126" s="213">
        <v>0</v>
      </c>
      <c r="H1126" s="213">
        <v>0</v>
      </c>
      <c r="I1126" s="213">
        <v>0</v>
      </c>
      <c r="J1126" s="213">
        <v>0</v>
      </c>
      <c r="K1126" s="213">
        <v>1</v>
      </c>
      <c r="L1126" s="213">
        <v>1</v>
      </c>
      <c r="M1126" s="213">
        <v>0</v>
      </c>
      <c r="N1126" s="213">
        <v>0</v>
      </c>
      <c r="O1126" s="213">
        <v>0</v>
      </c>
      <c r="P1126" s="213">
        <v>0</v>
      </c>
      <c r="Q1126" s="213">
        <v>0</v>
      </c>
      <c r="R1126" s="213">
        <v>1</v>
      </c>
      <c r="S1126" s="213">
        <v>0</v>
      </c>
      <c r="T1126" s="213">
        <v>1</v>
      </c>
      <c r="U1126" s="213">
        <v>0</v>
      </c>
      <c r="V1126" s="214">
        <v>0</v>
      </c>
      <c r="X1126" s="369" t="s">
        <v>2268</v>
      </c>
      <c r="Y1126" s="374" t="s">
        <v>1173</v>
      </c>
      <c r="Z1126" s="375">
        <v>0</v>
      </c>
      <c r="AA1126" s="376">
        <v>0</v>
      </c>
      <c r="AB1126" s="376">
        <v>0</v>
      </c>
      <c r="AC1126" s="376">
        <v>0</v>
      </c>
      <c r="AD1126" s="376">
        <v>0</v>
      </c>
      <c r="AE1126" s="376">
        <v>0</v>
      </c>
      <c r="AF1126" s="376">
        <v>0</v>
      </c>
      <c r="AG1126" s="376">
        <v>0</v>
      </c>
      <c r="AH1126" s="376">
        <v>0</v>
      </c>
      <c r="AI1126" s="377">
        <v>0</v>
      </c>
    </row>
    <row r="1127" spans="1:161" x14ac:dyDescent="0.25">
      <c r="A1127" s="198" t="s">
        <v>1029</v>
      </c>
      <c r="B1127" s="229" t="s">
        <v>772</v>
      </c>
      <c r="C1127" s="237">
        <v>0</v>
      </c>
      <c r="D1127" s="213">
        <v>0</v>
      </c>
      <c r="E1127" s="213">
        <v>0</v>
      </c>
      <c r="F1127" s="213">
        <v>0</v>
      </c>
      <c r="G1127" s="213">
        <v>0</v>
      </c>
      <c r="H1127" s="213">
        <v>0</v>
      </c>
      <c r="I1127" s="213">
        <v>0</v>
      </c>
      <c r="J1127" s="213">
        <v>0</v>
      </c>
      <c r="K1127" s="213">
        <v>0</v>
      </c>
      <c r="L1127" s="213">
        <v>0</v>
      </c>
      <c r="M1127" s="213">
        <v>0</v>
      </c>
      <c r="N1127" s="213">
        <v>0</v>
      </c>
      <c r="O1127" s="213">
        <v>0</v>
      </c>
      <c r="P1127" s="213">
        <v>0</v>
      </c>
      <c r="Q1127" s="213">
        <v>0</v>
      </c>
      <c r="R1127" s="213">
        <v>0</v>
      </c>
      <c r="S1127" s="213">
        <v>0</v>
      </c>
      <c r="T1127" s="213">
        <v>0</v>
      </c>
      <c r="U1127" s="213">
        <v>0</v>
      </c>
      <c r="V1127" s="214">
        <v>0</v>
      </c>
      <c r="X1127" s="369" t="s">
        <v>2269</v>
      </c>
      <c r="Y1127" s="374" t="s">
        <v>1175</v>
      </c>
      <c r="Z1127" s="375">
        <v>0</v>
      </c>
      <c r="AA1127" s="376">
        <v>0</v>
      </c>
      <c r="AB1127" s="376">
        <v>0</v>
      </c>
      <c r="AC1127" s="376">
        <v>0</v>
      </c>
      <c r="AD1127" s="376">
        <v>0</v>
      </c>
      <c r="AE1127" s="376">
        <v>0</v>
      </c>
      <c r="AF1127" s="376">
        <v>0</v>
      </c>
      <c r="AG1127" s="376">
        <v>0</v>
      </c>
      <c r="AH1127" s="376">
        <v>0</v>
      </c>
      <c r="AI1127" s="377">
        <v>0</v>
      </c>
    </row>
    <row r="1128" spans="1:161" x14ac:dyDescent="0.25">
      <c r="A1128" s="198" t="s">
        <v>2268</v>
      </c>
      <c r="B1128" s="229" t="s">
        <v>1173</v>
      </c>
      <c r="C1128" s="237">
        <v>0</v>
      </c>
      <c r="D1128" s="213">
        <v>0</v>
      </c>
      <c r="E1128" s="213">
        <v>0</v>
      </c>
      <c r="F1128" s="213">
        <v>0</v>
      </c>
      <c r="G1128" s="213">
        <v>0</v>
      </c>
      <c r="H1128" s="213">
        <v>0</v>
      </c>
      <c r="I1128" s="213">
        <v>0</v>
      </c>
      <c r="J1128" s="213">
        <v>0</v>
      </c>
      <c r="K1128" s="213">
        <v>0</v>
      </c>
      <c r="L1128" s="213">
        <v>0</v>
      </c>
      <c r="M1128" s="213">
        <v>0</v>
      </c>
      <c r="N1128" s="213">
        <v>0</v>
      </c>
      <c r="O1128" s="213">
        <v>0</v>
      </c>
      <c r="P1128" s="213">
        <v>0</v>
      </c>
      <c r="Q1128" s="213">
        <v>0</v>
      </c>
      <c r="R1128" s="213">
        <v>0</v>
      </c>
      <c r="S1128" s="213">
        <v>0</v>
      </c>
      <c r="T1128" s="213">
        <v>0</v>
      </c>
      <c r="U1128" s="213">
        <v>0</v>
      </c>
      <c r="V1128" s="214">
        <v>0</v>
      </c>
      <c r="X1128" s="369" t="s">
        <v>2270</v>
      </c>
      <c r="Y1128" s="379" t="s">
        <v>1177</v>
      </c>
      <c r="Z1128" s="380">
        <v>0</v>
      </c>
      <c r="AA1128" s="381">
        <v>0</v>
      </c>
      <c r="AB1128" s="381">
        <v>0</v>
      </c>
      <c r="AC1128" s="381">
        <v>0</v>
      </c>
      <c r="AD1128" s="381">
        <v>0</v>
      </c>
      <c r="AE1128" s="381">
        <v>0</v>
      </c>
      <c r="AF1128" s="381">
        <v>0</v>
      </c>
      <c r="AG1128" s="381">
        <v>0</v>
      </c>
      <c r="AH1128" s="381">
        <v>0</v>
      </c>
      <c r="AI1128" s="382">
        <v>0</v>
      </c>
    </row>
    <row r="1129" spans="1:161" x14ac:dyDescent="0.25">
      <c r="A1129" s="198" t="s">
        <v>2269</v>
      </c>
      <c r="B1129" s="378" t="s">
        <v>1175</v>
      </c>
      <c r="C1129" s="235">
        <v>0</v>
      </c>
      <c r="D1129" s="206">
        <v>0</v>
      </c>
      <c r="E1129" s="206">
        <v>0</v>
      </c>
      <c r="F1129" s="206">
        <v>0</v>
      </c>
      <c r="G1129" s="206">
        <v>0</v>
      </c>
      <c r="H1129" s="206">
        <v>0</v>
      </c>
      <c r="I1129" s="206">
        <v>0</v>
      </c>
      <c r="J1129" s="206">
        <v>0</v>
      </c>
      <c r="K1129" s="206">
        <v>0</v>
      </c>
      <c r="L1129" s="206">
        <v>0</v>
      </c>
      <c r="M1129" s="206">
        <v>0</v>
      </c>
      <c r="N1129" s="206">
        <v>0</v>
      </c>
      <c r="O1129" s="206">
        <v>0</v>
      </c>
      <c r="P1129" s="206">
        <v>0</v>
      </c>
      <c r="Q1129" s="206">
        <v>0</v>
      </c>
      <c r="R1129" s="206">
        <v>0</v>
      </c>
      <c r="S1129" s="206">
        <v>0</v>
      </c>
      <c r="T1129" s="206">
        <v>0</v>
      </c>
      <c r="U1129" s="206">
        <v>0</v>
      </c>
      <c r="V1129" s="207">
        <v>0</v>
      </c>
    </row>
    <row r="1130" spans="1:161" x14ac:dyDescent="0.25">
      <c r="A1130" s="198" t="s">
        <v>2270</v>
      </c>
      <c r="B1130" s="383" t="s">
        <v>1177</v>
      </c>
      <c r="C1130" s="237">
        <v>0</v>
      </c>
      <c r="D1130" s="213">
        <v>0</v>
      </c>
      <c r="E1130" s="213">
        <v>0</v>
      </c>
      <c r="F1130" s="213">
        <v>0</v>
      </c>
      <c r="G1130" s="213">
        <v>0</v>
      </c>
      <c r="H1130" s="213">
        <v>0</v>
      </c>
      <c r="I1130" s="213">
        <v>0</v>
      </c>
      <c r="J1130" s="213">
        <v>0</v>
      </c>
      <c r="K1130" s="213">
        <v>0</v>
      </c>
      <c r="L1130" s="213">
        <v>0</v>
      </c>
      <c r="M1130" s="213">
        <v>0</v>
      </c>
      <c r="N1130" s="213">
        <v>0</v>
      </c>
      <c r="O1130" s="213">
        <v>0</v>
      </c>
      <c r="P1130" s="213">
        <v>0</v>
      </c>
      <c r="Q1130" s="213">
        <v>0</v>
      </c>
      <c r="R1130" s="213">
        <v>0</v>
      </c>
      <c r="S1130" s="213">
        <v>0</v>
      </c>
      <c r="T1130" s="213">
        <v>0</v>
      </c>
      <c r="U1130" s="213">
        <v>0</v>
      </c>
      <c r="V1130" s="214">
        <v>0</v>
      </c>
      <c r="AM1130" s="554"/>
      <c r="AN1130" s="552"/>
      <c r="AO1130" s="552"/>
      <c r="AP1130" s="552"/>
      <c r="AQ1130" s="552"/>
      <c r="AR1130" s="552"/>
      <c r="AS1130" s="552"/>
      <c r="AT1130" s="552"/>
      <c r="AU1130" s="552"/>
      <c r="AV1130" s="552"/>
      <c r="AW1130" s="552"/>
      <c r="AX1130" s="552"/>
      <c r="AY1130" s="552"/>
      <c r="AZ1130" s="552"/>
      <c r="BA1130" s="552"/>
      <c r="BB1130" s="552"/>
      <c r="BC1130" s="552"/>
      <c r="BD1130" s="552"/>
      <c r="BE1130" s="552"/>
      <c r="BF1130" s="552"/>
      <c r="BG1130" s="552"/>
      <c r="BH1130" s="552"/>
      <c r="BI1130" s="552"/>
      <c r="BJ1130" s="552"/>
      <c r="BK1130" s="552"/>
      <c r="BL1130" s="552"/>
      <c r="BM1130" s="552"/>
      <c r="BN1130" s="552"/>
      <c r="BO1130" s="552"/>
      <c r="BP1130" s="552"/>
      <c r="BQ1130" s="552"/>
      <c r="BR1130" s="552"/>
      <c r="BS1130" s="552"/>
      <c r="BT1130" s="552"/>
      <c r="BU1130" s="552"/>
      <c r="BV1130" s="552"/>
      <c r="BW1130" s="552"/>
      <c r="BX1130" s="552"/>
      <c r="BY1130" s="552"/>
      <c r="BZ1130" s="552"/>
      <c r="CA1130" s="552"/>
      <c r="CB1130" s="552"/>
      <c r="CC1130" s="552"/>
      <c r="CD1130" s="552"/>
      <c r="CE1130" s="552"/>
      <c r="CF1130" s="552"/>
      <c r="CG1130" s="552"/>
      <c r="CH1130" s="552"/>
      <c r="CI1130" s="552"/>
      <c r="CJ1130" s="552"/>
      <c r="CK1130" s="552"/>
      <c r="CL1130" s="552"/>
      <c r="CM1130" s="552"/>
      <c r="CN1130" s="552"/>
      <c r="CO1130" s="552"/>
      <c r="CP1130" s="552"/>
      <c r="CQ1130" s="552"/>
      <c r="CR1130" s="552"/>
      <c r="CS1130" s="552"/>
      <c r="CT1130" s="552"/>
      <c r="CU1130" s="552"/>
      <c r="CV1130" s="552"/>
      <c r="CW1130" s="552"/>
      <c r="CX1130" s="552"/>
      <c r="CY1130" s="552"/>
      <c r="CZ1130" s="552"/>
      <c r="DA1130" s="552"/>
      <c r="DB1130" s="552"/>
      <c r="DC1130" s="552"/>
      <c r="DD1130" s="552"/>
      <c r="DE1130" s="552"/>
      <c r="DF1130" s="552"/>
      <c r="DG1130" s="552"/>
      <c r="DH1130" s="552"/>
      <c r="DI1130" s="552"/>
      <c r="DJ1130" s="552"/>
      <c r="DK1130" s="552"/>
      <c r="DL1130" s="552"/>
      <c r="DM1130" s="552"/>
      <c r="DN1130" s="552"/>
      <c r="DO1130" s="552"/>
      <c r="DP1130" s="552"/>
      <c r="DQ1130" s="552"/>
      <c r="DR1130" s="552"/>
      <c r="DS1130" s="552"/>
      <c r="DT1130" s="552"/>
      <c r="DU1130" s="552"/>
      <c r="DV1130" s="552"/>
      <c r="DW1130" s="552"/>
      <c r="DX1130" s="552"/>
      <c r="DY1130" s="552"/>
      <c r="DZ1130" s="552"/>
      <c r="EA1130" s="552"/>
      <c r="EB1130" s="552"/>
      <c r="EC1130" s="552"/>
      <c r="ED1130" s="552"/>
      <c r="EE1130" s="552"/>
      <c r="EF1130" s="552"/>
      <c r="EG1130" s="552"/>
      <c r="EH1130" s="552"/>
      <c r="EI1130" s="552"/>
      <c r="EJ1130" s="552"/>
      <c r="EK1130" s="552"/>
      <c r="EL1130" s="552"/>
      <c r="EM1130" s="552"/>
      <c r="EN1130" s="552"/>
      <c r="EO1130" s="552"/>
      <c r="EP1130" s="552"/>
      <c r="EQ1130" s="552"/>
      <c r="ER1130" s="552"/>
      <c r="ES1130" s="552"/>
      <c r="ET1130" s="552"/>
      <c r="EU1130" s="552"/>
      <c r="EV1130" s="552"/>
      <c r="EW1130" s="552"/>
      <c r="EX1130" s="552"/>
      <c r="EY1130" s="552"/>
      <c r="EZ1130" s="552"/>
      <c r="FA1130" s="552"/>
      <c r="FB1130" s="552"/>
      <c r="FC1130" s="552"/>
      <c r="FD1130" s="552"/>
      <c r="FE1130" s="552"/>
    </row>
    <row r="1131" spans="1:161" x14ac:dyDescent="0.25">
      <c r="A1131" t="s">
        <v>3522</v>
      </c>
      <c r="B1131" t="s">
        <v>3407</v>
      </c>
      <c r="C1131">
        <v>9</v>
      </c>
      <c r="D1131">
        <v>9</v>
      </c>
      <c r="E1131">
        <v>8</v>
      </c>
      <c r="F1131">
        <v>10</v>
      </c>
      <c r="G1131">
        <v>2</v>
      </c>
      <c r="H1131">
        <v>4</v>
      </c>
      <c r="I1131">
        <v>0</v>
      </c>
      <c r="J1131">
        <v>5</v>
      </c>
      <c r="K1131">
        <v>7</v>
      </c>
      <c r="L1131">
        <v>8</v>
      </c>
      <c r="M1131">
        <v>7</v>
      </c>
      <c r="N1131">
        <v>10</v>
      </c>
      <c r="O1131">
        <v>3</v>
      </c>
      <c r="P1131">
        <v>3</v>
      </c>
      <c r="Q1131">
        <v>7</v>
      </c>
      <c r="R1131">
        <v>10</v>
      </c>
      <c r="S1131">
        <v>2</v>
      </c>
      <c r="T1131">
        <v>1</v>
      </c>
      <c r="U1131">
        <v>0</v>
      </c>
      <c r="V1131">
        <v>3</v>
      </c>
      <c r="AM1131" s="555"/>
      <c r="AN1131" s="553"/>
      <c r="AO1131" s="553"/>
      <c r="AP1131" s="553"/>
      <c r="AQ1131" s="553"/>
      <c r="AR1131" s="553"/>
      <c r="AS1131" s="553"/>
      <c r="AT1131" s="553"/>
      <c r="AU1131" s="553"/>
      <c r="AV1131" s="553"/>
      <c r="AW1131" s="553"/>
      <c r="AX1131" s="553"/>
      <c r="AY1131" s="553"/>
      <c r="AZ1131" s="553"/>
      <c r="BA1131" s="553"/>
      <c r="BB1131" s="553"/>
      <c r="BC1131" s="553"/>
      <c r="BD1131" s="553"/>
      <c r="BE1131" s="553"/>
      <c r="BF1131" s="553"/>
      <c r="BG1131" s="553"/>
      <c r="BH1131" s="553"/>
      <c r="BI1131" s="553"/>
      <c r="BJ1131" s="553"/>
      <c r="BK1131" s="553"/>
      <c r="BL1131" s="553"/>
      <c r="BM1131" s="553"/>
      <c r="BN1131" s="553"/>
      <c r="BO1131" s="553"/>
      <c r="BP1131" s="553"/>
      <c r="BQ1131" s="553"/>
      <c r="BR1131" s="553"/>
      <c r="BS1131" s="553"/>
      <c r="BT1131" s="553"/>
      <c r="BU1131" s="553"/>
      <c r="BV1131" s="553"/>
      <c r="BW1131" s="553"/>
      <c r="BX1131" s="553"/>
      <c r="BY1131" s="553"/>
      <c r="BZ1131" s="553"/>
      <c r="CA1131" s="553"/>
      <c r="CB1131" s="553"/>
      <c r="CC1131" s="553"/>
      <c r="CD1131" s="553"/>
      <c r="CE1131" s="553"/>
      <c r="CF1131" s="553"/>
      <c r="CG1131" s="553"/>
      <c r="CH1131" s="553"/>
      <c r="CI1131" s="553"/>
      <c r="CJ1131" s="553"/>
      <c r="CK1131" s="553"/>
      <c r="CL1131" s="553"/>
      <c r="CM1131" s="553"/>
      <c r="CN1131" s="553"/>
      <c r="CO1131" s="553"/>
      <c r="CP1131" s="553"/>
      <c r="CQ1131" s="553"/>
      <c r="CR1131" s="553"/>
      <c r="CS1131" s="553"/>
      <c r="CT1131" s="553"/>
      <c r="CU1131" s="553"/>
      <c r="CV1131" s="553"/>
      <c r="CW1131" s="553"/>
      <c r="CX1131" s="553"/>
      <c r="CY1131" s="553"/>
      <c r="CZ1131" s="553"/>
      <c r="DA1131" s="553"/>
      <c r="DB1131" s="553"/>
      <c r="DC1131" s="553"/>
      <c r="DD1131" s="553"/>
      <c r="DE1131" s="553"/>
      <c r="DF1131" s="553"/>
      <c r="DG1131" s="553"/>
      <c r="DH1131" s="553"/>
      <c r="DI1131" s="553"/>
      <c r="DJ1131" s="553"/>
      <c r="DK1131" s="553"/>
      <c r="DL1131" s="553"/>
      <c r="DM1131" s="553"/>
      <c r="DN1131" s="553"/>
      <c r="DO1131" s="553"/>
      <c r="DP1131" s="553"/>
      <c r="DQ1131" s="553"/>
      <c r="DR1131" s="553"/>
      <c r="DS1131" s="553"/>
      <c r="DT1131" s="553"/>
      <c r="DU1131" s="553"/>
      <c r="DV1131" s="553"/>
      <c r="DW1131" s="553"/>
      <c r="DX1131" s="553"/>
      <c r="DY1131" s="553"/>
      <c r="DZ1131" s="553"/>
      <c r="EA1131" s="553"/>
      <c r="EB1131" s="553"/>
      <c r="EC1131" s="553"/>
      <c r="ED1131" s="553"/>
      <c r="EE1131" s="553"/>
      <c r="EF1131" s="553"/>
      <c r="EG1131" s="553"/>
      <c r="EH1131" s="553"/>
      <c r="EI1131" s="553"/>
      <c r="EJ1131" s="553"/>
      <c r="EK1131" s="553"/>
      <c r="EL1131" s="553"/>
      <c r="EM1131" s="553"/>
      <c r="EN1131" s="553"/>
      <c r="EO1131" s="553"/>
      <c r="EP1131" s="553"/>
      <c r="EQ1131" s="553"/>
      <c r="ER1131" s="553"/>
      <c r="ES1131" s="553"/>
      <c r="ET1131" s="553"/>
      <c r="EU1131" s="553"/>
      <c r="EV1131" s="553"/>
      <c r="EW1131" s="553"/>
      <c r="EX1131" s="553"/>
      <c r="EY1131" s="553"/>
      <c r="EZ1131" s="553"/>
      <c r="FA1131" s="553"/>
      <c r="FB1131" s="553"/>
      <c r="FC1131" s="553"/>
      <c r="FD1131" s="553"/>
      <c r="FE1131" s="553"/>
    </row>
    <row r="1132" spans="1:161" x14ac:dyDescent="0.25">
      <c r="A1132" t="s">
        <v>3523</v>
      </c>
      <c r="B1132" t="s">
        <v>3409</v>
      </c>
      <c r="C1132">
        <v>9</v>
      </c>
      <c r="D1132">
        <v>8</v>
      </c>
      <c r="E1132">
        <v>3</v>
      </c>
      <c r="F1132">
        <v>10</v>
      </c>
      <c r="G1132">
        <v>0</v>
      </c>
      <c r="H1132">
        <v>4</v>
      </c>
      <c r="I1132">
        <v>0</v>
      </c>
      <c r="J1132">
        <v>7</v>
      </c>
      <c r="K1132">
        <v>8</v>
      </c>
      <c r="L1132">
        <v>7</v>
      </c>
      <c r="M1132">
        <v>5</v>
      </c>
      <c r="N1132">
        <v>10</v>
      </c>
      <c r="O1132">
        <v>0</v>
      </c>
      <c r="P1132">
        <v>7</v>
      </c>
      <c r="Q1132">
        <v>10</v>
      </c>
      <c r="R1132">
        <v>8</v>
      </c>
      <c r="S1132">
        <v>1</v>
      </c>
      <c r="T1132">
        <v>1</v>
      </c>
      <c r="U1132">
        <v>3</v>
      </c>
      <c r="V1132">
        <v>6</v>
      </c>
    </row>
    <row r="1133" spans="1:161" x14ac:dyDescent="0.25">
      <c r="A1133" t="s">
        <v>3524</v>
      </c>
      <c r="B1133" t="s">
        <v>3411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43" spans="1:208" s="390" customFormat="1" x14ac:dyDescent="0.25">
      <c r="A1143" s="262"/>
      <c r="B1143" s="262"/>
      <c r="C1143" s="262"/>
      <c r="D1143" s="262"/>
      <c r="E1143" s="262"/>
      <c r="F1143" s="262"/>
      <c r="G1143" s="262"/>
      <c r="H1143" s="262"/>
      <c r="I1143" s="262"/>
      <c r="J1143" s="262"/>
      <c r="K1143" s="262"/>
      <c r="L1143" s="262"/>
      <c r="M1143" s="262"/>
      <c r="N1143" s="262"/>
      <c r="O1143" s="262"/>
      <c r="P1143" s="262"/>
      <c r="Q1143" s="262"/>
      <c r="R1143" s="262"/>
      <c r="S1143" s="262"/>
      <c r="T1143" s="262"/>
      <c r="U1143" s="262"/>
      <c r="V1143" s="262"/>
      <c r="W1143" s="262"/>
      <c r="X1143" s="262"/>
      <c r="Y1143" s="262"/>
      <c r="Z1143" s="262"/>
      <c r="AA1143" s="262"/>
      <c r="AB1143" s="262"/>
      <c r="AC1143" s="262"/>
      <c r="AD1143" s="262"/>
      <c r="AE1143" s="262"/>
      <c r="AF1143" s="262"/>
      <c r="AG1143" s="262"/>
      <c r="AH1143" s="262"/>
      <c r="AI1143" s="262"/>
      <c r="AJ1143" s="262"/>
      <c r="AK1143" s="262"/>
      <c r="AL1143" s="389"/>
      <c r="AM1143" s="6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  <c r="CO1143"/>
      <c r="CP1143"/>
      <c r="CQ1143"/>
      <c r="CR1143"/>
      <c r="CS1143"/>
      <c r="CT1143"/>
      <c r="CU1143"/>
      <c r="CV1143"/>
      <c r="CW1143"/>
      <c r="CX1143"/>
      <c r="CY1143"/>
      <c r="CZ1143"/>
      <c r="DA1143"/>
      <c r="DB1143"/>
      <c r="DC1143"/>
      <c r="DD1143"/>
      <c r="DE1143"/>
      <c r="DF1143"/>
      <c r="DG1143"/>
      <c r="DH1143"/>
      <c r="DI1143"/>
      <c r="DJ1143"/>
      <c r="DK1143"/>
      <c r="DL1143"/>
      <c r="DM1143"/>
      <c r="DN1143"/>
      <c r="DO1143"/>
      <c r="DP1143"/>
      <c r="DQ1143"/>
      <c r="DR1143"/>
      <c r="DS1143"/>
      <c r="DT1143"/>
      <c r="DU1143"/>
      <c r="DV1143"/>
      <c r="DW1143"/>
      <c r="DX1143"/>
      <c r="DY1143"/>
      <c r="DZ1143"/>
      <c r="EA1143"/>
      <c r="EB1143"/>
      <c r="EC1143"/>
      <c r="ED1143"/>
      <c r="EE1143"/>
      <c r="EF1143"/>
      <c r="EG1143"/>
      <c r="EH1143"/>
      <c r="EI1143"/>
      <c r="EJ1143"/>
      <c r="EK1143"/>
      <c r="EL1143"/>
      <c r="EM1143"/>
      <c r="EN1143"/>
      <c r="EO1143"/>
      <c r="EP1143"/>
      <c r="EQ1143"/>
      <c r="ER1143"/>
      <c r="ES1143"/>
      <c r="ET1143"/>
      <c r="EU1143"/>
      <c r="EV1143"/>
      <c r="EW1143"/>
      <c r="EX1143"/>
      <c r="EY1143"/>
      <c r="EZ1143"/>
      <c r="FA1143"/>
      <c r="FB1143"/>
      <c r="FC1143"/>
      <c r="FD1143"/>
      <c r="FE1143"/>
      <c r="FF1143" s="35"/>
      <c r="FJ1143" s="1274"/>
      <c r="FK1143" s="1274"/>
      <c r="FL1143" s="1274"/>
      <c r="FN1143" s="35"/>
      <c r="FO1143" s="35"/>
      <c r="FP1143" s="35"/>
      <c r="FQ1143" s="35"/>
      <c r="FR1143" s="35"/>
      <c r="FS1143" s="35"/>
      <c r="FV1143" s="35"/>
      <c r="FW1143" s="35"/>
      <c r="FZ1143" s="1279"/>
      <c r="GA1143" s="1279"/>
      <c r="GB1143" s="35"/>
      <c r="GC1143" s="35"/>
      <c r="GD1143" s="35"/>
      <c r="GE1143" s="35"/>
      <c r="GF1143" s="35"/>
      <c r="GG1143" s="35"/>
      <c r="GH1143" s="35"/>
      <c r="GI1143" s="35"/>
      <c r="GJ1143" s="35"/>
      <c r="GK1143" s="35"/>
      <c r="GL1143" s="35"/>
      <c r="GM1143" s="35"/>
      <c r="GN1143" s="35"/>
      <c r="GO1143" s="35"/>
      <c r="GP1143" s="35"/>
      <c r="GQ1143" s="35"/>
      <c r="GR1143" s="35"/>
      <c r="GS1143" s="35"/>
      <c r="GT1143" s="35"/>
      <c r="GU1143" s="35"/>
      <c r="GV1143" s="35"/>
      <c r="GW1143" s="35"/>
      <c r="GX1143" s="35"/>
      <c r="GY1143" s="35"/>
      <c r="GZ1143" s="35"/>
    </row>
    <row r="1144" spans="1:208" x14ac:dyDescent="0.25">
      <c r="A1144" s="253" t="s">
        <v>83</v>
      </c>
      <c r="B1144" s="254" t="s">
        <v>2552</v>
      </c>
      <c r="C1144" s="255" t="s">
        <v>3773</v>
      </c>
      <c r="D1144" s="256" t="s">
        <v>2618</v>
      </c>
      <c r="E1144" s="256" t="s">
        <v>3774</v>
      </c>
      <c r="F1144" s="256" t="s">
        <v>2618</v>
      </c>
      <c r="G1144" s="256" t="s">
        <v>3775</v>
      </c>
      <c r="H1144" s="256" t="s">
        <v>2618</v>
      </c>
      <c r="I1144" s="256" t="s">
        <v>3782</v>
      </c>
      <c r="J1144" s="256" t="s">
        <v>2618</v>
      </c>
      <c r="K1144" s="256" t="s">
        <v>3788</v>
      </c>
      <c r="L1144" s="256" t="s">
        <v>2618</v>
      </c>
      <c r="M1144" s="256" t="s">
        <v>3789</v>
      </c>
      <c r="N1144" s="256" t="s">
        <v>2618</v>
      </c>
      <c r="O1144" s="256" t="s">
        <v>3790</v>
      </c>
      <c r="P1144" s="256" t="s">
        <v>2618</v>
      </c>
      <c r="Q1144" s="256" t="s">
        <v>3791</v>
      </c>
      <c r="R1144" s="256" t="s">
        <v>2618</v>
      </c>
      <c r="S1144" s="256" t="s">
        <v>3792</v>
      </c>
      <c r="T1144" s="256" t="s">
        <v>2618</v>
      </c>
      <c r="U1144" s="256" t="s">
        <v>3793</v>
      </c>
      <c r="V1144" s="257" t="s">
        <v>2618</v>
      </c>
      <c r="X1144" s="258"/>
      <c r="Y1144" s="188" t="s">
        <v>2550</v>
      </c>
      <c r="Z1144" s="259" t="s">
        <v>2619</v>
      </c>
      <c r="AA1144" s="260" t="s">
        <v>2620</v>
      </c>
      <c r="AB1144" s="260" t="s">
        <v>2621</v>
      </c>
      <c r="AC1144" s="260" t="s">
        <v>2622</v>
      </c>
      <c r="AD1144" s="260" t="s">
        <v>2623</v>
      </c>
      <c r="AE1144" s="260" t="s">
        <v>2624</v>
      </c>
      <c r="AF1144" s="260" t="s">
        <v>2625</v>
      </c>
      <c r="AG1144" s="260" t="s">
        <v>2619</v>
      </c>
      <c r="AH1144" s="260" t="s">
        <v>2620</v>
      </c>
      <c r="AI1144" s="261" t="s">
        <v>2621</v>
      </c>
      <c r="FN1144" s="390"/>
      <c r="FO1144" s="390"/>
      <c r="FP1144" s="390"/>
      <c r="FQ1144" s="390"/>
      <c r="FR1144" s="390"/>
      <c r="FS1144" s="390"/>
      <c r="FV1144" s="390"/>
      <c r="FW1144" s="390"/>
      <c r="FZ1144" s="1280"/>
      <c r="GA1144" s="1280"/>
      <c r="GB1144" s="390"/>
      <c r="GC1144" s="390"/>
      <c r="GD1144" s="390"/>
      <c r="GE1144" s="390"/>
      <c r="GF1144" s="390"/>
      <c r="GG1144" s="390"/>
      <c r="GH1144" s="390"/>
      <c r="GI1144" s="390"/>
      <c r="GJ1144" s="390"/>
      <c r="GK1144" s="390"/>
      <c r="GL1144" s="390"/>
      <c r="GM1144" s="390"/>
      <c r="GN1144" s="390"/>
      <c r="GV1144" s="390"/>
      <c r="GW1144" s="390"/>
      <c r="GX1144" s="390"/>
      <c r="GY1144" s="390"/>
      <c r="GZ1144" s="390"/>
    </row>
    <row r="1145" spans="1:208" x14ac:dyDescent="0.25">
      <c r="A1145" s="198" t="s">
        <v>85</v>
      </c>
      <c r="B1145" s="220" t="s">
        <v>765</v>
      </c>
      <c r="C1145" s="124" t="s">
        <v>2521</v>
      </c>
      <c r="D1145" s="124" t="s">
        <v>2522</v>
      </c>
      <c r="E1145" s="124" t="s">
        <v>2521</v>
      </c>
      <c r="F1145" s="124" t="s">
        <v>2522</v>
      </c>
      <c r="G1145" s="124" t="s">
        <v>2521</v>
      </c>
      <c r="H1145" s="124" t="s">
        <v>2522</v>
      </c>
      <c r="I1145" s="124" t="s">
        <v>2521</v>
      </c>
      <c r="J1145" s="124" t="s">
        <v>2522</v>
      </c>
      <c r="K1145" s="124" t="s">
        <v>2521</v>
      </c>
      <c r="L1145" s="124" t="s">
        <v>2522</v>
      </c>
      <c r="M1145" s="124" t="s">
        <v>2521</v>
      </c>
      <c r="N1145" s="124" t="s">
        <v>2522</v>
      </c>
      <c r="O1145" s="124" t="s">
        <v>2521</v>
      </c>
      <c r="P1145" s="124" t="s">
        <v>2522</v>
      </c>
      <c r="Q1145" s="124" t="s">
        <v>2521</v>
      </c>
      <c r="R1145" s="124" t="s">
        <v>2522</v>
      </c>
      <c r="S1145" s="124" t="s">
        <v>2521</v>
      </c>
      <c r="T1145" s="124" t="s">
        <v>2522</v>
      </c>
      <c r="U1145" s="124" t="s">
        <v>2521</v>
      </c>
      <c r="V1145" s="252" t="s">
        <v>2522</v>
      </c>
      <c r="X1145" s="197"/>
      <c r="Y1145" s="188" t="s">
        <v>765</v>
      </c>
      <c r="Z1145" s="94" t="s">
        <v>3776</v>
      </c>
      <c r="AA1145" s="95" t="s">
        <v>3777</v>
      </c>
      <c r="AB1145" s="95" t="s">
        <v>3778</v>
      </c>
      <c r="AC1145" s="95" t="s">
        <v>3783</v>
      </c>
      <c r="AD1145" s="95" t="s">
        <v>3794</v>
      </c>
      <c r="AE1145" s="95" t="s">
        <v>3795</v>
      </c>
      <c r="AF1145" s="95" t="s">
        <v>3796</v>
      </c>
      <c r="AG1145" s="95" t="s">
        <v>3797</v>
      </c>
      <c r="AH1145" s="95" t="s">
        <v>3798</v>
      </c>
      <c r="AI1145" s="96" t="s">
        <v>3799</v>
      </c>
      <c r="GO1145" s="390"/>
      <c r="GP1145" s="390"/>
      <c r="GQ1145" s="390"/>
      <c r="GR1145" s="390"/>
      <c r="GS1145" s="390"/>
      <c r="GT1145" s="390"/>
      <c r="GU1145" s="390"/>
    </row>
    <row r="1146" spans="1:208" x14ac:dyDescent="0.25">
      <c r="A1146" s="198" t="s">
        <v>87</v>
      </c>
      <c r="B1146" s="221" t="s">
        <v>2553</v>
      </c>
      <c r="C1146" s="118">
        <v>43682.458333333336</v>
      </c>
      <c r="D1146" s="189">
        <v>43682.958333333336</v>
      </c>
      <c r="E1146" s="190">
        <v>43683.458333333336</v>
      </c>
      <c r="F1146" s="189">
        <v>43683.958333333336</v>
      </c>
      <c r="G1146" s="190">
        <v>43684.458333333336</v>
      </c>
      <c r="H1146" s="189">
        <v>43684.958333333336</v>
      </c>
      <c r="I1146" s="191">
        <v>43685.458333333336</v>
      </c>
      <c r="J1146" s="189">
        <v>43685.958333333336</v>
      </c>
      <c r="K1146" s="190">
        <v>43686.458333333336</v>
      </c>
      <c r="L1146" s="189">
        <v>43686.958333333336</v>
      </c>
      <c r="M1146" s="190">
        <v>43687.458333333336</v>
      </c>
      <c r="N1146" s="189">
        <v>43687.958333333336</v>
      </c>
      <c r="O1146" s="191">
        <v>43688.458333333336</v>
      </c>
      <c r="P1146" s="189">
        <v>43688.958333333336</v>
      </c>
      <c r="Q1146" s="190">
        <v>43689.458333333336</v>
      </c>
      <c r="R1146" s="189">
        <v>43689.958333333336</v>
      </c>
      <c r="S1146" s="190">
        <v>43690.458333333336</v>
      </c>
      <c r="T1146" s="189">
        <v>43690.958333333336</v>
      </c>
      <c r="U1146" s="190">
        <v>43691.458333333336</v>
      </c>
      <c r="V1146" s="192">
        <v>43691.958333333336</v>
      </c>
      <c r="X1146" s="198" t="s">
        <v>82</v>
      </c>
      <c r="Y1146" s="215"/>
      <c r="Z1146" s="116">
        <v>43682.958333333336</v>
      </c>
      <c r="AA1146" s="99">
        <v>43683.958333333336</v>
      </c>
      <c r="AB1146" s="99">
        <v>43684.958333333336</v>
      </c>
      <c r="AC1146" s="99">
        <v>43685.958333333336</v>
      </c>
      <c r="AD1146" s="99">
        <v>43686.958333333336</v>
      </c>
      <c r="AE1146" s="99">
        <v>43687.958333333336</v>
      </c>
      <c r="AF1146" s="99">
        <v>43688.958333333336</v>
      </c>
      <c r="AG1146" s="99">
        <v>43689.958333333336</v>
      </c>
      <c r="AH1146" s="99">
        <v>43690.958333333336</v>
      </c>
      <c r="AI1146" s="99">
        <v>43691.958333333336</v>
      </c>
    </row>
    <row r="1147" spans="1:208" x14ac:dyDescent="0.25">
      <c r="A1147" s="198" t="s">
        <v>89</v>
      </c>
      <c r="B1147" s="222" t="s">
        <v>2545</v>
      </c>
      <c r="C1147" s="230" t="e">
        <v>#N/A</v>
      </c>
      <c r="D1147" s="199">
        <v>17.600000000000001</v>
      </c>
      <c r="E1147" s="199" t="e">
        <v>#N/A</v>
      </c>
      <c r="F1147" s="199">
        <v>15</v>
      </c>
      <c r="G1147" s="199" t="e">
        <v>#N/A</v>
      </c>
      <c r="H1147" s="199">
        <v>14.2</v>
      </c>
      <c r="I1147" s="199" t="e">
        <v>#N/A</v>
      </c>
      <c r="J1147" s="199">
        <v>22.6</v>
      </c>
      <c r="K1147" s="199" t="e">
        <v>#N/A</v>
      </c>
      <c r="L1147" s="199">
        <v>16.7</v>
      </c>
      <c r="M1147" s="199" t="e">
        <v>#N/A</v>
      </c>
      <c r="N1147" s="199">
        <v>19.600000000000001</v>
      </c>
      <c r="O1147" s="199" t="e">
        <v>#N/A</v>
      </c>
      <c r="P1147" s="199">
        <v>18.3</v>
      </c>
      <c r="Q1147" s="199" t="e">
        <v>#N/A</v>
      </c>
      <c r="R1147" s="199">
        <v>15.8</v>
      </c>
      <c r="S1147" s="199" t="e">
        <v>#N/A</v>
      </c>
      <c r="T1147" s="199">
        <v>18.2</v>
      </c>
      <c r="U1147" s="199" t="e">
        <v>#N/A</v>
      </c>
      <c r="V1147" s="104">
        <v>20</v>
      </c>
      <c r="X1147" s="198" t="s">
        <v>84</v>
      </c>
      <c r="Y1147" s="100" t="s">
        <v>2545</v>
      </c>
      <c r="Z1147" s="120">
        <v>18.899999999999999</v>
      </c>
      <c r="AA1147" s="120">
        <v>15</v>
      </c>
      <c r="AB1147" s="120">
        <v>14.2</v>
      </c>
      <c r="AC1147" s="120">
        <v>22.6</v>
      </c>
      <c r="AD1147" s="120">
        <v>18.3</v>
      </c>
      <c r="AE1147" s="120">
        <v>19.8</v>
      </c>
      <c r="AF1147" s="120">
        <v>18.3</v>
      </c>
      <c r="AG1147" s="120">
        <v>16</v>
      </c>
      <c r="AH1147" s="120">
        <v>18.2</v>
      </c>
      <c r="AI1147" s="120">
        <v>20</v>
      </c>
    </row>
    <row r="1148" spans="1:208" x14ac:dyDescent="0.25">
      <c r="A1148" s="198" t="s">
        <v>90</v>
      </c>
      <c r="B1148" s="223" t="s">
        <v>2546</v>
      </c>
      <c r="C1148" s="103">
        <v>12.1</v>
      </c>
      <c r="D1148" s="200" t="e">
        <v>#N/A</v>
      </c>
      <c r="E1148" s="200">
        <v>13.1</v>
      </c>
      <c r="F1148" s="200" t="e">
        <v>#N/A</v>
      </c>
      <c r="G1148" s="200">
        <v>8.9</v>
      </c>
      <c r="H1148" s="200" t="e">
        <v>#N/A</v>
      </c>
      <c r="I1148" s="200">
        <v>8.6999999999999993</v>
      </c>
      <c r="J1148" s="200" t="e">
        <v>#N/A</v>
      </c>
      <c r="K1148" s="200">
        <v>14.4</v>
      </c>
      <c r="L1148" s="200" t="e">
        <v>#N/A</v>
      </c>
      <c r="M1148" s="200">
        <v>16.2</v>
      </c>
      <c r="N1148" s="200" t="e">
        <v>#N/A</v>
      </c>
      <c r="O1148" s="200">
        <v>10.6</v>
      </c>
      <c r="P1148" s="200" t="e">
        <v>#N/A</v>
      </c>
      <c r="Q1148" s="200">
        <v>8.3000000000000007</v>
      </c>
      <c r="R1148" s="200" t="e">
        <v>#N/A</v>
      </c>
      <c r="S1148" s="200">
        <v>11.7</v>
      </c>
      <c r="T1148" s="200" t="e">
        <v>#N/A</v>
      </c>
      <c r="U1148" s="200">
        <v>8.8000000000000007</v>
      </c>
      <c r="V1148" s="216" t="e">
        <v>#N/A</v>
      </c>
      <c r="X1148" s="198" t="s">
        <v>86</v>
      </c>
      <c r="Y1148" s="101" t="s">
        <v>2546</v>
      </c>
      <c r="Z1148" s="97">
        <v>12.1</v>
      </c>
      <c r="AA1148" s="97">
        <v>10.7</v>
      </c>
      <c r="AB1148" s="97">
        <v>8.9</v>
      </c>
      <c r="AC1148" s="97">
        <v>8.6999999999999993</v>
      </c>
      <c r="AD1148" s="97">
        <v>14.4</v>
      </c>
      <c r="AE1148" s="97">
        <v>14</v>
      </c>
      <c r="AF1148" s="97">
        <v>10.6</v>
      </c>
      <c r="AG1148" s="97">
        <v>8.3000000000000007</v>
      </c>
      <c r="AH1148" s="97">
        <v>11.7</v>
      </c>
      <c r="AI1148" s="97">
        <v>8.8000000000000007</v>
      </c>
    </row>
    <row r="1149" spans="1:208" x14ac:dyDescent="0.25">
      <c r="A1149" s="198" t="s">
        <v>92</v>
      </c>
      <c r="B1149" s="224" t="s">
        <v>2547</v>
      </c>
      <c r="C1149" s="108" t="e">
        <v>#N/A</v>
      </c>
      <c r="D1149" s="201">
        <v>21.6</v>
      </c>
      <c r="E1149" s="201" t="e">
        <v>#N/A</v>
      </c>
      <c r="F1149" s="201">
        <v>25</v>
      </c>
      <c r="G1149" s="201" t="e">
        <v>#N/A</v>
      </c>
      <c r="H1149" s="201">
        <v>20.2</v>
      </c>
      <c r="I1149" s="201" t="e">
        <v>#N/A</v>
      </c>
      <c r="J1149" s="201">
        <v>37.6</v>
      </c>
      <c r="K1149" s="201" t="e">
        <v>#N/A</v>
      </c>
      <c r="L1149" s="201">
        <v>20.7</v>
      </c>
      <c r="M1149" s="201" t="e">
        <v>#N/A</v>
      </c>
      <c r="N1149" s="201">
        <v>23.6</v>
      </c>
      <c r="O1149" s="201" t="e">
        <v>#N/A</v>
      </c>
      <c r="P1149" s="201">
        <v>29.3</v>
      </c>
      <c r="Q1149" s="201" t="e">
        <v>#N/A</v>
      </c>
      <c r="R1149" s="201">
        <v>21.8</v>
      </c>
      <c r="S1149" s="201" t="e">
        <v>#N/A</v>
      </c>
      <c r="T1149" s="201">
        <v>28.2</v>
      </c>
      <c r="U1149" s="201" t="e">
        <v>#N/A</v>
      </c>
      <c r="V1149" s="217">
        <v>34</v>
      </c>
      <c r="X1149" s="198" t="s">
        <v>88</v>
      </c>
      <c r="Y1149" s="102" t="s">
        <v>2547</v>
      </c>
      <c r="Z1149" s="120">
        <v>28.9</v>
      </c>
      <c r="AA1149" s="120">
        <v>25</v>
      </c>
      <c r="AB1149" s="120">
        <v>27.8</v>
      </c>
      <c r="AC1149" s="120">
        <v>37.6</v>
      </c>
      <c r="AD1149" s="120">
        <v>25.3</v>
      </c>
      <c r="AE1149" s="120">
        <v>29.8</v>
      </c>
      <c r="AF1149" s="120">
        <v>29.3</v>
      </c>
      <c r="AG1149" s="120">
        <v>31</v>
      </c>
      <c r="AH1149" s="120">
        <v>28.2</v>
      </c>
      <c r="AI1149" s="120">
        <v>34</v>
      </c>
      <c r="AN1149" s="6"/>
      <c r="AO1149" s="6"/>
      <c r="AP1149" s="6"/>
      <c r="AQ1149" s="6"/>
      <c r="AR1149" s="6"/>
      <c r="AS1149" s="6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D1149" s="6"/>
      <c r="CE1149" s="6"/>
      <c r="CF1149" s="6"/>
      <c r="CG1149" s="6"/>
      <c r="CH1149" s="6"/>
      <c r="CI1149" s="6"/>
      <c r="CJ1149" s="6"/>
      <c r="CK1149" s="6"/>
      <c r="CL1149" s="6"/>
      <c r="CM1149" s="6"/>
      <c r="CN1149" s="6"/>
      <c r="CO1149" s="6"/>
      <c r="CP1149" s="6"/>
      <c r="CQ1149" s="6"/>
      <c r="CR1149" s="6"/>
      <c r="CS1149" s="6"/>
      <c r="CT1149" s="6"/>
      <c r="CU1149" s="6"/>
      <c r="CV1149" s="6"/>
      <c r="CW1149" s="6"/>
      <c r="CX1149" s="6"/>
      <c r="CY1149" s="6"/>
      <c r="CZ1149" s="6"/>
      <c r="DA1149" s="6"/>
      <c r="DB1149" s="6"/>
      <c r="DC1149" s="6"/>
      <c r="DD1149" s="6"/>
      <c r="DE1149" s="6"/>
      <c r="DF1149" s="6"/>
      <c r="DG1149" s="6"/>
      <c r="DH1149" s="6"/>
      <c r="DI1149" s="6"/>
      <c r="DJ1149" s="6"/>
      <c r="DK1149" s="6"/>
      <c r="DL1149" s="6"/>
      <c r="DM1149" s="6"/>
      <c r="DN1149" s="6"/>
      <c r="DO1149" s="6"/>
      <c r="DP1149" s="6"/>
      <c r="DQ1149" s="6"/>
      <c r="DR1149" s="6"/>
      <c r="DS1149" s="6"/>
      <c r="DT1149" s="6"/>
      <c r="DU1149" s="6"/>
      <c r="DV1149" s="6"/>
      <c r="DW1149" s="6"/>
      <c r="DX1149" s="6"/>
      <c r="DY1149" s="6"/>
      <c r="DZ1149" s="6"/>
      <c r="EA1149" s="6"/>
      <c r="EB1149" s="6"/>
      <c r="EC1149" s="6"/>
      <c r="ED1149" s="6"/>
      <c r="EE1149" s="6"/>
      <c r="EF1149" s="6"/>
      <c r="EG1149" s="6"/>
      <c r="EH1149" s="6"/>
      <c r="EI1149" s="6"/>
      <c r="EJ1149" s="6"/>
      <c r="EK1149" s="6"/>
      <c r="EL1149" s="6"/>
      <c r="EM1149" s="6"/>
      <c r="EN1149" s="6"/>
      <c r="EO1149" s="6"/>
      <c r="EP1149" s="6"/>
      <c r="EQ1149" s="6"/>
      <c r="ER1149" s="6"/>
      <c r="ES1149" s="6"/>
      <c r="ET1149" s="6"/>
      <c r="EU1149" s="6"/>
      <c r="EV1149" s="6"/>
      <c r="EW1149" s="6"/>
      <c r="EX1149" s="6"/>
      <c r="EY1149" s="6"/>
      <c r="EZ1149" s="6"/>
      <c r="FA1149" s="6"/>
      <c r="FB1149" s="6"/>
      <c r="FC1149" s="6"/>
      <c r="FD1149" s="6"/>
      <c r="FE1149" s="6"/>
      <c r="FF1149" s="390"/>
    </row>
    <row r="1150" spans="1:208" x14ac:dyDescent="0.25">
      <c r="A1150" s="198" t="s">
        <v>94</v>
      </c>
      <c r="B1150" s="212" t="s">
        <v>2548</v>
      </c>
      <c r="C1150" s="231">
        <v>12</v>
      </c>
      <c r="D1150" s="123">
        <v>22</v>
      </c>
      <c r="E1150" s="123">
        <v>18</v>
      </c>
      <c r="F1150" s="123">
        <v>13</v>
      </c>
      <c r="G1150" s="123">
        <v>13</v>
      </c>
      <c r="H1150" s="123">
        <v>11</v>
      </c>
      <c r="I1150" s="123">
        <v>10</v>
      </c>
      <c r="J1150" s="123">
        <v>15</v>
      </c>
      <c r="K1150" s="123">
        <v>13</v>
      </c>
      <c r="L1150" s="123">
        <v>12</v>
      </c>
      <c r="M1150" s="123">
        <v>12</v>
      </c>
      <c r="N1150" s="123">
        <v>11</v>
      </c>
      <c r="O1150" s="123">
        <v>10</v>
      </c>
      <c r="P1150" s="123">
        <v>8</v>
      </c>
      <c r="Q1150" s="123">
        <v>8</v>
      </c>
      <c r="R1150" s="123">
        <v>13</v>
      </c>
      <c r="S1150" s="123">
        <v>10</v>
      </c>
      <c r="T1150" s="123">
        <v>9</v>
      </c>
      <c r="U1150" s="123">
        <v>5</v>
      </c>
      <c r="V1150" s="218">
        <v>10</v>
      </c>
      <c r="X1150" s="198" t="s">
        <v>95</v>
      </c>
      <c r="Y1150" s="119" t="s">
        <v>2548</v>
      </c>
      <c r="Z1150" s="196">
        <v>22</v>
      </c>
      <c r="AA1150" s="196">
        <v>22</v>
      </c>
      <c r="AB1150" s="196">
        <v>13</v>
      </c>
      <c r="AC1150" s="196">
        <v>15</v>
      </c>
      <c r="AD1150" s="196">
        <v>15</v>
      </c>
      <c r="AE1150" s="196">
        <v>12</v>
      </c>
      <c r="AF1150" s="196">
        <v>10</v>
      </c>
      <c r="AG1150" s="196">
        <v>13</v>
      </c>
      <c r="AH1150" s="196">
        <v>13</v>
      </c>
      <c r="AI1150" s="196">
        <v>10</v>
      </c>
    </row>
    <row r="1151" spans="1:208" x14ac:dyDescent="0.25">
      <c r="A1151" s="198" t="s">
        <v>97</v>
      </c>
      <c r="B1151" s="225" t="s">
        <v>2549</v>
      </c>
      <c r="C1151" s="232" t="s">
        <v>2618</v>
      </c>
      <c r="D1151" s="210">
        <v>22</v>
      </c>
      <c r="E1151" s="210">
        <v>18</v>
      </c>
      <c r="F1151" s="210" t="s">
        <v>2618</v>
      </c>
      <c r="G1151" s="210" t="s">
        <v>2618</v>
      </c>
      <c r="H1151" s="210" t="s">
        <v>2618</v>
      </c>
      <c r="I1151" s="210" t="s">
        <v>2618</v>
      </c>
      <c r="J1151" s="210">
        <v>15</v>
      </c>
      <c r="K1151" s="210" t="s">
        <v>2618</v>
      </c>
      <c r="L1151" s="210" t="s">
        <v>2618</v>
      </c>
      <c r="M1151" s="210" t="s">
        <v>2618</v>
      </c>
      <c r="N1151" s="210" t="s">
        <v>2618</v>
      </c>
      <c r="O1151" s="210" t="s">
        <v>2618</v>
      </c>
      <c r="P1151" s="210" t="s">
        <v>2618</v>
      </c>
      <c r="Q1151" s="210" t="s">
        <v>2618</v>
      </c>
      <c r="R1151" s="210" t="s">
        <v>2618</v>
      </c>
      <c r="S1151" s="210" t="s">
        <v>2618</v>
      </c>
      <c r="T1151" s="210" t="s">
        <v>2618</v>
      </c>
      <c r="U1151" s="210" t="s">
        <v>2618</v>
      </c>
      <c r="V1151" s="211" t="s">
        <v>2618</v>
      </c>
      <c r="X1151" s="198" t="s">
        <v>91</v>
      </c>
      <c r="Y1151" s="98" t="s">
        <v>772</v>
      </c>
      <c r="Z1151" s="121">
        <v>0</v>
      </c>
      <c r="AA1151" s="121">
        <v>0</v>
      </c>
      <c r="AB1151" s="121">
        <v>0</v>
      </c>
      <c r="AC1151" s="121">
        <v>0</v>
      </c>
      <c r="AD1151" s="121">
        <v>0</v>
      </c>
      <c r="AE1151" s="121">
        <v>0</v>
      </c>
      <c r="AF1151" s="121">
        <v>0</v>
      </c>
      <c r="AG1151" s="121">
        <v>0</v>
      </c>
      <c r="AH1151" s="121">
        <v>0</v>
      </c>
      <c r="AI1151" s="121">
        <v>0</v>
      </c>
    </row>
    <row r="1152" spans="1:208" ht="15" x14ac:dyDescent="0.25">
      <c r="A1152" s="198" t="s">
        <v>99</v>
      </c>
      <c r="B1152" s="226" t="s">
        <v>769</v>
      </c>
      <c r="C1152" s="233" t="s">
        <v>2618</v>
      </c>
      <c r="D1152" s="202" t="s">
        <v>2632</v>
      </c>
      <c r="E1152" s="202" t="s">
        <v>2631</v>
      </c>
      <c r="F1152" s="202" t="s">
        <v>2632</v>
      </c>
      <c r="G1152" s="202" t="s">
        <v>2618</v>
      </c>
      <c r="H1152" s="202" t="s">
        <v>2631</v>
      </c>
      <c r="I1152" s="202" t="s">
        <v>2618</v>
      </c>
      <c r="J1152" s="202" t="s">
        <v>2632</v>
      </c>
      <c r="K1152" s="202" t="s">
        <v>2632</v>
      </c>
      <c r="L1152" s="202" t="s">
        <v>2632</v>
      </c>
      <c r="M1152" s="202" t="s">
        <v>2631</v>
      </c>
      <c r="N1152" s="202" t="s">
        <v>2632</v>
      </c>
      <c r="O1152" s="202" t="s">
        <v>2618</v>
      </c>
      <c r="P1152" s="202" t="s">
        <v>2631</v>
      </c>
      <c r="Q1152" s="202" t="s">
        <v>2618</v>
      </c>
      <c r="R1152" s="202" t="s">
        <v>2632</v>
      </c>
      <c r="S1152" s="202" t="s">
        <v>2632</v>
      </c>
      <c r="T1152" s="202" t="s">
        <v>2632</v>
      </c>
      <c r="U1152" s="202" t="s">
        <v>2618</v>
      </c>
      <c r="V1152" s="203" t="s">
        <v>2618</v>
      </c>
      <c r="X1152" s="198" t="s">
        <v>93</v>
      </c>
      <c r="Y1152" s="107" t="s">
        <v>769</v>
      </c>
      <c r="Z1152" s="195" t="s">
        <v>2632</v>
      </c>
      <c r="AA1152" s="195" t="s">
        <v>2632</v>
      </c>
      <c r="AB1152" s="195" t="s">
        <v>2631</v>
      </c>
      <c r="AC1152" s="195" t="s">
        <v>2632</v>
      </c>
      <c r="AD1152" s="195" t="s">
        <v>2632</v>
      </c>
      <c r="AE1152" s="195" t="s">
        <v>2632</v>
      </c>
      <c r="AF1152" s="195" t="s">
        <v>2631</v>
      </c>
      <c r="AG1152" s="195" t="s">
        <v>2632</v>
      </c>
      <c r="AH1152" s="195" t="s">
        <v>2632</v>
      </c>
      <c r="AI1152" s="195" t="s">
        <v>2618</v>
      </c>
    </row>
    <row r="1153" spans="1:161" x14ac:dyDescent="0.25">
      <c r="A1153" s="198" t="s">
        <v>100</v>
      </c>
      <c r="B1153" s="226" t="s">
        <v>2551</v>
      </c>
      <c r="C1153" s="234">
        <v>0</v>
      </c>
      <c r="D1153" s="204">
        <v>5</v>
      </c>
      <c r="E1153" s="204">
        <v>1</v>
      </c>
      <c r="F1153" s="204">
        <v>5</v>
      </c>
      <c r="G1153" s="204">
        <v>0</v>
      </c>
      <c r="H1153" s="204">
        <v>2</v>
      </c>
      <c r="I1153" s="204">
        <v>0</v>
      </c>
      <c r="J1153" s="204">
        <v>10</v>
      </c>
      <c r="K1153" s="204">
        <v>3</v>
      </c>
      <c r="L1153" s="204">
        <v>10</v>
      </c>
      <c r="M1153" s="204">
        <v>2</v>
      </c>
      <c r="N1153" s="204">
        <v>5</v>
      </c>
      <c r="O1153" s="204">
        <v>0</v>
      </c>
      <c r="P1153" s="204">
        <v>1</v>
      </c>
      <c r="Q1153" s="204">
        <v>0</v>
      </c>
      <c r="R1153" s="204">
        <v>3</v>
      </c>
      <c r="S1153" s="204">
        <v>3</v>
      </c>
      <c r="T1153" s="204">
        <v>5</v>
      </c>
      <c r="U1153" s="204">
        <v>0</v>
      </c>
      <c r="V1153" s="205">
        <v>0</v>
      </c>
      <c r="X1153" s="198" t="s">
        <v>96</v>
      </c>
      <c r="Y1153" s="91" t="s">
        <v>2551</v>
      </c>
      <c r="Z1153" s="109">
        <v>5</v>
      </c>
      <c r="AA1153" s="109">
        <v>5</v>
      </c>
      <c r="AB1153" s="109">
        <v>2</v>
      </c>
      <c r="AC1153" s="109">
        <v>10</v>
      </c>
      <c r="AD1153" s="109">
        <v>10</v>
      </c>
      <c r="AE1153" s="109">
        <v>10</v>
      </c>
      <c r="AF1153" s="109">
        <v>1</v>
      </c>
      <c r="AG1153" s="109">
        <v>3</v>
      </c>
      <c r="AH1153" s="109">
        <v>10</v>
      </c>
      <c r="AI1153" s="109">
        <v>0</v>
      </c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  <c r="DX1153" s="1"/>
      <c r="DY1153" s="1"/>
      <c r="DZ1153" s="1"/>
      <c r="EA1153" s="1"/>
      <c r="EB1153" s="1"/>
      <c r="EC1153" s="1"/>
      <c r="ED1153" s="1"/>
      <c r="EE1153" s="1"/>
      <c r="EF1153" s="1"/>
      <c r="EG1153" s="1"/>
      <c r="EH1153" s="1"/>
      <c r="EI1153" s="1"/>
      <c r="EJ1153" s="1"/>
      <c r="EK1153" s="1"/>
      <c r="EL1153" s="1"/>
      <c r="EM1153" s="1"/>
      <c r="EN1153" s="1"/>
      <c r="EO1153" s="1"/>
      <c r="EP1153" s="1"/>
      <c r="EQ1153" s="1"/>
      <c r="ER1153" s="1"/>
      <c r="ES1153" s="1"/>
      <c r="ET1153" s="1"/>
      <c r="EU1153" s="1"/>
      <c r="EV1153" s="1"/>
      <c r="EW1153" s="1"/>
      <c r="EX1153" s="1"/>
      <c r="EY1153" s="1"/>
      <c r="EZ1153" s="1"/>
      <c r="FA1153" s="1"/>
      <c r="FB1153" s="1"/>
      <c r="FC1153" s="1"/>
      <c r="FD1153" s="1"/>
      <c r="FE1153" s="1"/>
    </row>
    <row r="1154" spans="1:161" x14ac:dyDescent="0.25">
      <c r="A1154" s="198" t="s">
        <v>101</v>
      </c>
      <c r="B1154" s="227" t="s">
        <v>884</v>
      </c>
      <c r="C1154" s="235">
        <v>1004.25</v>
      </c>
      <c r="D1154" s="206">
        <v>996.25</v>
      </c>
      <c r="E1154" s="206">
        <v>997.8</v>
      </c>
      <c r="F1154" s="206">
        <v>1004</v>
      </c>
      <c r="G1154" s="206">
        <v>1007.5</v>
      </c>
      <c r="H1154" s="206">
        <v>1010</v>
      </c>
      <c r="I1154" s="206">
        <v>1012.55</v>
      </c>
      <c r="J1154" s="206">
        <v>1009</v>
      </c>
      <c r="K1154" s="206">
        <v>1006.75</v>
      </c>
      <c r="L1154" s="206">
        <v>1004.0999999999999</v>
      </c>
      <c r="M1154" s="206">
        <v>1003.5999999999999</v>
      </c>
      <c r="N1154" s="206">
        <v>1003.75</v>
      </c>
      <c r="O1154" s="206">
        <v>1007.5999999999999</v>
      </c>
      <c r="P1154" s="206">
        <v>1011.8</v>
      </c>
      <c r="Q1154" s="206">
        <v>1013.3</v>
      </c>
      <c r="R1154" s="206">
        <v>1009.1</v>
      </c>
      <c r="S1154" s="206">
        <v>1006.55</v>
      </c>
      <c r="T1154" s="206">
        <v>1009.6</v>
      </c>
      <c r="U1154" s="206">
        <v>1013.95</v>
      </c>
      <c r="V1154" s="207">
        <v>1012.55</v>
      </c>
      <c r="X1154" s="198" t="s">
        <v>98</v>
      </c>
      <c r="Y1154" s="238" t="s">
        <v>705</v>
      </c>
      <c r="Z1154" s="127">
        <v>0</v>
      </c>
      <c r="AA1154" s="127">
        <v>0</v>
      </c>
      <c r="AB1154" s="127">
        <v>0</v>
      </c>
      <c r="AC1154" s="127">
        <v>2</v>
      </c>
      <c r="AD1154" s="127">
        <v>0</v>
      </c>
      <c r="AE1154" s="127">
        <v>0</v>
      </c>
      <c r="AF1154" s="127">
        <v>0</v>
      </c>
      <c r="AG1154" s="127">
        <v>0</v>
      </c>
      <c r="AH1154" s="127">
        <v>0</v>
      </c>
      <c r="AI1154" s="127">
        <v>0</v>
      </c>
    </row>
    <row r="1155" spans="1:161" x14ac:dyDescent="0.25">
      <c r="A1155" s="198" t="s">
        <v>102</v>
      </c>
      <c r="B1155" s="228" t="s">
        <v>770</v>
      </c>
      <c r="C1155" s="236" t="s">
        <v>2610</v>
      </c>
      <c r="D1155" s="208" t="s">
        <v>2608</v>
      </c>
      <c r="E1155" s="208" t="s">
        <v>1190</v>
      </c>
      <c r="F1155" s="208" t="s">
        <v>1192</v>
      </c>
      <c r="G1155" s="208" t="s">
        <v>997</v>
      </c>
      <c r="H1155" s="208" t="s">
        <v>2759</v>
      </c>
      <c r="I1155" s="208" t="s">
        <v>2757</v>
      </c>
      <c r="J1155" s="208" t="s">
        <v>1110</v>
      </c>
      <c r="K1155" s="208" t="s">
        <v>2759</v>
      </c>
      <c r="L1155" s="208" t="s">
        <v>2758</v>
      </c>
      <c r="M1155" s="208" t="s">
        <v>1110</v>
      </c>
      <c r="N1155" s="208" t="s">
        <v>2766</v>
      </c>
      <c r="O1155" s="208" t="s">
        <v>2765</v>
      </c>
      <c r="P1155" s="208" t="s">
        <v>2765</v>
      </c>
      <c r="Q1155" s="208" t="s">
        <v>2759</v>
      </c>
      <c r="R1155" s="208" t="s">
        <v>2468</v>
      </c>
      <c r="S1155" s="208" t="s">
        <v>58</v>
      </c>
      <c r="T1155" s="208" t="s">
        <v>2767</v>
      </c>
      <c r="U1155" s="208" t="s">
        <v>2651</v>
      </c>
      <c r="V1155" s="209" t="s">
        <v>2758</v>
      </c>
      <c r="X1155" s="369" t="s">
        <v>1030</v>
      </c>
      <c r="Y1155" s="370" t="s">
        <v>772</v>
      </c>
      <c r="Z1155" s="371">
        <v>0</v>
      </c>
      <c r="AA1155" s="372">
        <v>0</v>
      </c>
      <c r="AB1155" s="372">
        <v>0</v>
      </c>
      <c r="AC1155" s="372">
        <v>0</v>
      </c>
      <c r="AD1155" s="372">
        <v>0</v>
      </c>
      <c r="AE1155" s="372">
        <v>0</v>
      </c>
      <c r="AF1155" s="372">
        <v>0</v>
      </c>
      <c r="AG1155" s="372">
        <v>0</v>
      </c>
      <c r="AH1155" s="372">
        <v>0</v>
      </c>
      <c r="AI1155" s="373">
        <v>0</v>
      </c>
    </row>
    <row r="1156" spans="1:161" x14ac:dyDescent="0.25">
      <c r="A1156" s="198" t="s">
        <v>103</v>
      </c>
      <c r="B1156" s="229" t="s">
        <v>705</v>
      </c>
      <c r="C1156" s="237">
        <v>0</v>
      </c>
      <c r="D1156" s="213">
        <v>0</v>
      </c>
      <c r="E1156" s="213">
        <v>0</v>
      </c>
      <c r="F1156" s="213">
        <v>0</v>
      </c>
      <c r="G1156" s="213">
        <v>0</v>
      </c>
      <c r="H1156" s="213">
        <v>0</v>
      </c>
      <c r="I1156" s="213">
        <v>0</v>
      </c>
      <c r="J1156" s="213">
        <v>1</v>
      </c>
      <c r="K1156" s="213">
        <v>0</v>
      </c>
      <c r="L1156" s="213">
        <v>0</v>
      </c>
      <c r="M1156" s="213">
        <v>0</v>
      </c>
      <c r="N1156" s="213">
        <v>0</v>
      </c>
      <c r="O1156" s="213">
        <v>0</v>
      </c>
      <c r="P1156" s="213">
        <v>0</v>
      </c>
      <c r="Q1156" s="213">
        <v>0</v>
      </c>
      <c r="R1156" s="213">
        <v>0</v>
      </c>
      <c r="S1156" s="213">
        <v>0</v>
      </c>
      <c r="T1156" s="213">
        <v>0</v>
      </c>
      <c r="U1156" s="213">
        <v>0</v>
      </c>
      <c r="V1156" s="214">
        <v>0</v>
      </c>
      <c r="X1156" s="369" t="s">
        <v>2271</v>
      </c>
      <c r="Y1156" s="374" t="s">
        <v>1173</v>
      </c>
      <c r="Z1156" s="375">
        <v>0</v>
      </c>
      <c r="AA1156" s="376">
        <v>0</v>
      </c>
      <c r="AB1156" s="376">
        <v>0</v>
      </c>
      <c r="AC1156" s="376">
        <v>0</v>
      </c>
      <c r="AD1156" s="376">
        <v>0</v>
      </c>
      <c r="AE1156" s="376">
        <v>0</v>
      </c>
      <c r="AF1156" s="376">
        <v>0</v>
      </c>
      <c r="AG1156" s="376">
        <v>0</v>
      </c>
      <c r="AH1156" s="376">
        <v>0</v>
      </c>
      <c r="AI1156" s="377">
        <v>0</v>
      </c>
    </row>
    <row r="1157" spans="1:161" x14ac:dyDescent="0.25">
      <c r="A1157" s="198" t="s">
        <v>1030</v>
      </c>
      <c r="B1157" s="229" t="s">
        <v>772</v>
      </c>
      <c r="C1157" s="237">
        <v>0</v>
      </c>
      <c r="D1157" s="213">
        <v>0</v>
      </c>
      <c r="E1157" s="213">
        <v>0</v>
      </c>
      <c r="F1157" s="213">
        <v>0</v>
      </c>
      <c r="G1157" s="213">
        <v>0</v>
      </c>
      <c r="H1157" s="213">
        <v>0</v>
      </c>
      <c r="I1157" s="213">
        <v>0</v>
      </c>
      <c r="J1157" s="213">
        <v>0</v>
      </c>
      <c r="K1157" s="213">
        <v>0</v>
      </c>
      <c r="L1157" s="213">
        <v>0</v>
      </c>
      <c r="M1157" s="213">
        <v>0</v>
      </c>
      <c r="N1157" s="213">
        <v>0</v>
      </c>
      <c r="O1157" s="213">
        <v>0</v>
      </c>
      <c r="P1157" s="213">
        <v>0</v>
      </c>
      <c r="Q1157" s="213">
        <v>0</v>
      </c>
      <c r="R1157" s="213">
        <v>0</v>
      </c>
      <c r="S1157" s="213">
        <v>0</v>
      </c>
      <c r="T1157" s="213">
        <v>0</v>
      </c>
      <c r="U1157" s="213">
        <v>0</v>
      </c>
      <c r="V1157" s="214">
        <v>0</v>
      </c>
      <c r="X1157" s="369" t="s">
        <v>2272</v>
      </c>
      <c r="Y1157" s="374" t="s">
        <v>1175</v>
      </c>
      <c r="Z1157" s="375">
        <v>0</v>
      </c>
      <c r="AA1157" s="376">
        <v>0</v>
      </c>
      <c r="AB1157" s="376">
        <v>0</v>
      </c>
      <c r="AC1157" s="376">
        <v>0</v>
      </c>
      <c r="AD1157" s="376">
        <v>0</v>
      </c>
      <c r="AE1157" s="376">
        <v>0</v>
      </c>
      <c r="AF1157" s="376">
        <v>0</v>
      </c>
      <c r="AG1157" s="376">
        <v>0</v>
      </c>
      <c r="AH1157" s="376">
        <v>0</v>
      </c>
      <c r="AI1157" s="377">
        <v>0</v>
      </c>
    </row>
    <row r="1158" spans="1:161" x14ac:dyDescent="0.25">
      <c r="A1158" s="198" t="s">
        <v>2271</v>
      </c>
      <c r="B1158" s="229" t="s">
        <v>1173</v>
      </c>
      <c r="C1158" s="237">
        <v>0</v>
      </c>
      <c r="D1158" s="213">
        <v>0</v>
      </c>
      <c r="E1158" s="213">
        <v>0</v>
      </c>
      <c r="F1158" s="213">
        <v>0</v>
      </c>
      <c r="G1158" s="213">
        <v>0</v>
      </c>
      <c r="H1158" s="213">
        <v>0</v>
      </c>
      <c r="I1158" s="213">
        <v>0</v>
      </c>
      <c r="J1158" s="213">
        <v>0</v>
      </c>
      <c r="K1158" s="213">
        <v>0</v>
      </c>
      <c r="L1158" s="213">
        <v>0</v>
      </c>
      <c r="M1158" s="213">
        <v>0</v>
      </c>
      <c r="N1158" s="213">
        <v>0</v>
      </c>
      <c r="O1158" s="213">
        <v>0</v>
      </c>
      <c r="P1158" s="213">
        <v>0</v>
      </c>
      <c r="Q1158" s="213">
        <v>0</v>
      </c>
      <c r="R1158" s="213">
        <v>0</v>
      </c>
      <c r="S1158" s="213">
        <v>0</v>
      </c>
      <c r="T1158" s="213">
        <v>0</v>
      </c>
      <c r="U1158" s="213">
        <v>0</v>
      </c>
      <c r="V1158" s="214">
        <v>0</v>
      </c>
      <c r="X1158" s="369" t="s">
        <v>2273</v>
      </c>
      <c r="Y1158" s="379" t="s">
        <v>1177</v>
      </c>
      <c r="Z1158" s="380">
        <v>0</v>
      </c>
      <c r="AA1158" s="381">
        <v>0</v>
      </c>
      <c r="AB1158" s="381">
        <v>0</v>
      </c>
      <c r="AC1158" s="381">
        <v>0</v>
      </c>
      <c r="AD1158" s="381">
        <v>0</v>
      </c>
      <c r="AE1158" s="381">
        <v>0</v>
      </c>
      <c r="AF1158" s="381">
        <v>0</v>
      </c>
      <c r="AG1158" s="381">
        <v>0</v>
      </c>
      <c r="AH1158" s="381">
        <v>0</v>
      </c>
      <c r="AI1158" s="382">
        <v>0</v>
      </c>
    </row>
    <row r="1159" spans="1:161" x14ac:dyDescent="0.25">
      <c r="A1159" s="198" t="s">
        <v>2272</v>
      </c>
      <c r="B1159" s="378" t="s">
        <v>1175</v>
      </c>
      <c r="C1159" s="235">
        <v>0</v>
      </c>
      <c r="D1159" s="206">
        <v>0</v>
      </c>
      <c r="E1159" s="206">
        <v>0</v>
      </c>
      <c r="F1159" s="206">
        <v>0</v>
      </c>
      <c r="G1159" s="206">
        <v>0</v>
      </c>
      <c r="H1159" s="206">
        <v>0</v>
      </c>
      <c r="I1159" s="206">
        <v>0</v>
      </c>
      <c r="J1159" s="206">
        <v>0</v>
      </c>
      <c r="K1159" s="206">
        <v>0</v>
      </c>
      <c r="L1159" s="206">
        <v>0</v>
      </c>
      <c r="M1159" s="206">
        <v>0</v>
      </c>
      <c r="N1159" s="206">
        <v>0</v>
      </c>
      <c r="O1159" s="206">
        <v>0</v>
      </c>
      <c r="P1159" s="206">
        <v>0</v>
      </c>
      <c r="Q1159" s="206">
        <v>0</v>
      </c>
      <c r="R1159" s="206">
        <v>0</v>
      </c>
      <c r="S1159" s="206">
        <v>0</v>
      </c>
      <c r="T1159" s="206">
        <v>0</v>
      </c>
      <c r="U1159" s="206">
        <v>0</v>
      </c>
      <c r="V1159" s="207">
        <v>0</v>
      </c>
    </row>
    <row r="1160" spans="1:161" x14ac:dyDescent="0.25">
      <c r="A1160" s="198" t="s">
        <v>2273</v>
      </c>
      <c r="B1160" s="383" t="s">
        <v>1177</v>
      </c>
      <c r="C1160" s="237">
        <v>0</v>
      </c>
      <c r="D1160" s="213">
        <v>0</v>
      </c>
      <c r="E1160" s="213">
        <v>0</v>
      </c>
      <c r="F1160" s="213">
        <v>0</v>
      </c>
      <c r="G1160" s="213">
        <v>0</v>
      </c>
      <c r="H1160" s="213">
        <v>0</v>
      </c>
      <c r="I1160" s="213">
        <v>0</v>
      </c>
      <c r="J1160" s="213">
        <v>0</v>
      </c>
      <c r="K1160" s="213">
        <v>0</v>
      </c>
      <c r="L1160" s="213">
        <v>0</v>
      </c>
      <c r="M1160" s="213">
        <v>0</v>
      </c>
      <c r="N1160" s="213">
        <v>0</v>
      </c>
      <c r="O1160" s="213">
        <v>0</v>
      </c>
      <c r="P1160" s="213">
        <v>0</v>
      </c>
      <c r="Q1160" s="213">
        <v>0</v>
      </c>
      <c r="R1160" s="213">
        <v>0</v>
      </c>
      <c r="S1160" s="213">
        <v>0</v>
      </c>
      <c r="T1160" s="213">
        <v>0</v>
      </c>
      <c r="U1160" s="213">
        <v>0</v>
      </c>
      <c r="V1160" s="214">
        <v>0</v>
      </c>
      <c r="AM1160" s="554"/>
      <c r="AN1160" s="552"/>
      <c r="AO1160" s="552"/>
      <c r="AP1160" s="552"/>
      <c r="AQ1160" s="552"/>
      <c r="AR1160" s="552"/>
      <c r="AS1160" s="552"/>
      <c r="AT1160" s="552"/>
      <c r="AU1160" s="552"/>
      <c r="AV1160" s="552"/>
      <c r="AW1160" s="552"/>
      <c r="AX1160" s="552"/>
      <c r="AY1160" s="552"/>
      <c r="AZ1160" s="552"/>
      <c r="BA1160" s="552"/>
      <c r="BB1160" s="552"/>
      <c r="BC1160" s="552"/>
      <c r="BD1160" s="552"/>
      <c r="BE1160" s="552"/>
      <c r="BF1160" s="552"/>
      <c r="BG1160" s="552"/>
      <c r="BH1160" s="552"/>
      <c r="BI1160" s="552"/>
      <c r="BJ1160" s="552"/>
      <c r="BK1160" s="552"/>
      <c r="BL1160" s="552"/>
      <c r="BM1160" s="552"/>
      <c r="BN1160" s="552"/>
      <c r="BO1160" s="552"/>
      <c r="BP1160" s="552"/>
      <c r="BQ1160" s="552"/>
      <c r="BR1160" s="552"/>
      <c r="BS1160" s="552"/>
      <c r="BT1160" s="552"/>
      <c r="BU1160" s="552"/>
      <c r="BV1160" s="552"/>
      <c r="BW1160" s="552"/>
      <c r="BX1160" s="552"/>
      <c r="BY1160" s="552"/>
      <c r="BZ1160" s="552"/>
      <c r="CA1160" s="552"/>
      <c r="CB1160" s="552"/>
      <c r="CC1160" s="552"/>
      <c r="CD1160" s="552"/>
      <c r="CE1160" s="552"/>
      <c r="CF1160" s="552"/>
      <c r="CG1160" s="552"/>
      <c r="CH1160" s="552"/>
      <c r="CI1160" s="552"/>
      <c r="CJ1160" s="552"/>
      <c r="CK1160" s="552"/>
      <c r="CL1160" s="552"/>
      <c r="CM1160" s="552"/>
      <c r="CN1160" s="552"/>
      <c r="CO1160" s="552"/>
      <c r="CP1160" s="552"/>
      <c r="CQ1160" s="552"/>
      <c r="CR1160" s="552"/>
      <c r="CS1160" s="552"/>
      <c r="CT1160" s="552"/>
      <c r="CU1160" s="552"/>
      <c r="CV1160" s="552"/>
      <c r="CW1160" s="552"/>
      <c r="CX1160" s="552"/>
      <c r="CY1160" s="552"/>
      <c r="CZ1160" s="552"/>
      <c r="DA1160" s="552"/>
      <c r="DB1160" s="552"/>
      <c r="DC1160" s="552"/>
      <c r="DD1160" s="552"/>
      <c r="DE1160" s="552"/>
      <c r="DF1160" s="552"/>
      <c r="DG1160" s="552"/>
      <c r="DH1160" s="552"/>
      <c r="DI1160" s="552"/>
      <c r="DJ1160" s="552"/>
      <c r="DK1160" s="552"/>
      <c r="DL1160" s="552"/>
      <c r="DM1160" s="552"/>
      <c r="DN1160" s="552"/>
      <c r="DO1160" s="552"/>
      <c r="DP1160" s="552"/>
      <c r="DQ1160" s="552"/>
      <c r="DR1160" s="552"/>
      <c r="DS1160" s="552"/>
      <c r="DT1160" s="552"/>
      <c r="DU1160" s="552"/>
      <c r="DV1160" s="552"/>
      <c r="DW1160" s="552"/>
      <c r="DX1160" s="552"/>
      <c r="DY1160" s="552"/>
      <c r="DZ1160" s="552"/>
      <c r="EA1160" s="552"/>
      <c r="EB1160" s="552"/>
      <c r="EC1160" s="552"/>
      <c r="ED1160" s="552"/>
      <c r="EE1160" s="552"/>
      <c r="EF1160" s="552"/>
      <c r="EG1160" s="552"/>
      <c r="EH1160" s="552"/>
      <c r="EI1160" s="552"/>
      <c r="EJ1160" s="552"/>
      <c r="EK1160" s="552"/>
      <c r="EL1160" s="552"/>
      <c r="EM1160" s="552"/>
      <c r="EN1160" s="552"/>
      <c r="EO1160" s="552"/>
      <c r="EP1160" s="552"/>
      <c r="EQ1160" s="552"/>
      <c r="ER1160" s="552"/>
      <c r="ES1160" s="552"/>
      <c r="ET1160" s="552"/>
      <c r="EU1160" s="552"/>
      <c r="EV1160" s="552"/>
      <c r="EW1160" s="552"/>
      <c r="EX1160" s="552"/>
      <c r="EY1160" s="552"/>
      <c r="EZ1160" s="552"/>
      <c r="FA1160" s="552"/>
      <c r="FB1160" s="552"/>
      <c r="FC1160" s="552"/>
      <c r="FD1160" s="552"/>
      <c r="FE1160" s="552"/>
    </row>
    <row r="1161" spans="1:161" x14ac:dyDescent="0.25">
      <c r="A1161" t="s">
        <v>3525</v>
      </c>
      <c r="B1161" t="s">
        <v>3407</v>
      </c>
      <c r="C1161">
        <v>6</v>
      </c>
      <c r="D1161">
        <v>10</v>
      </c>
      <c r="E1161">
        <v>10</v>
      </c>
      <c r="F1161">
        <v>10</v>
      </c>
      <c r="G1161">
        <v>10</v>
      </c>
      <c r="H1161">
        <v>9</v>
      </c>
      <c r="I1161">
        <v>8</v>
      </c>
      <c r="J1161">
        <v>1</v>
      </c>
      <c r="K1161">
        <v>10</v>
      </c>
      <c r="L1161">
        <v>10</v>
      </c>
      <c r="M1161">
        <v>10</v>
      </c>
      <c r="N1161">
        <v>10</v>
      </c>
      <c r="O1161">
        <v>10</v>
      </c>
      <c r="P1161">
        <v>5</v>
      </c>
      <c r="Q1161">
        <v>0</v>
      </c>
      <c r="R1161">
        <v>9</v>
      </c>
      <c r="S1161">
        <v>9</v>
      </c>
      <c r="T1161">
        <v>7</v>
      </c>
      <c r="U1161">
        <v>3</v>
      </c>
      <c r="V1161">
        <v>3</v>
      </c>
      <c r="AM1161" s="555"/>
      <c r="AN1161" s="553"/>
      <c r="AO1161" s="553"/>
      <c r="AP1161" s="553"/>
      <c r="AQ1161" s="553"/>
      <c r="AR1161" s="553"/>
      <c r="AS1161" s="553"/>
      <c r="AT1161" s="553"/>
      <c r="AU1161" s="553"/>
      <c r="AV1161" s="553"/>
      <c r="AW1161" s="553"/>
      <c r="AX1161" s="553"/>
      <c r="AY1161" s="553"/>
      <c r="AZ1161" s="553"/>
      <c r="BA1161" s="553"/>
      <c r="BB1161" s="553"/>
      <c r="BC1161" s="553"/>
      <c r="BD1161" s="553"/>
      <c r="BE1161" s="553"/>
      <c r="BF1161" s="553"/>
      <c r="BG1161" s="553"/>
      <c r="BH1161" s="553"/>
      <c r="BI1161" s="553"/>
      <c r="BJ1161" s="553"/>
      <c r="BK1161" s="553"/>
      <c r="BL1161" s="553"/>
      <c r="BM1161" s="553"/>
      <c r="BN1161" s="553"/>
      <c r="BO1161" s="553"/>
      <c r="BP1161" s="553"/>
      <c r="BQ1161" s="553"/>
      <c r="BR1161" s="553"/>
      <c r="BS1161" s="553"/>
      <c r="BT1161" s="553"/>
      <c r="BU1161" s="553"/>
      <c r="BV1161" s="553"/>
      <c r="BW1161" s="553"/>
      <c r="BX1161" s="553"/>
      <c r="BY1161" s="553"/>
      <c r="BZ1161" s="553"/>
      <c r="CA1161" s="553"/>
      <c r="CB1161" s="553"/>
      <c r="CC1161" s="553"/>
      <c r="CD1161" s="553"/>
      <c r="CE1161" s="553"/>
      <c r="CF1161" s="553"/>
      <c r="CG1161" s="553"/>
      <c r="CH1161" s="553"/>
      <c r="CI1161" s="553"/>
      <c r="CJ1161" s="553"/>
      <c r="CK1161" s="553"/>
      <c r="CL1161" s="553"/>
      <c r="CM1161" s="553"/>
      <c r="CN1161" s="553"/>
      <c r="CO1161" s="553"/>
      <c r="CP1161" s="553"/>
      <c r="CQ1161" s="553"/>
      <c r="CR1161" s="553"/>
      <c r="CS1161" s="553"/>
      <c r="CT1161" s="553"/>
      <c r="CU1161" s="553"/>
      <c r="CV1161" s="553"/>
      <c r="CW1161" s="553"/>
      <c r="CX1161" s="553"/>
      <c r="CY1161" s="553"/>
      <c r="CZ1161" s="553"/>
      <c r="DA1161" s="553"/>
      <c r="DB1161" s="553"/>
      <c r="DC1161" s="553"/>
      <c r="DD1161" s="553"/>
      <c r="DE1161" s="553"/>
      <c r="DF1161" s="553"/>
      <c r="DG1161" s="553"/>
      <c r="DH1161" s="553"/>
      <c r="DI1161" s="553"/>
      <c r="DJ1161" s="553"/>
      <c r="DK1161" s="553"/>
      <c r="DL1161" s="553"/>
      <c r="DM1161" s="553"/>
      <c r="DN1161" s="553"/>
      <c r="DO1161" s="553"/>
      <c r="DP1161" s="553"/>
      <c r="DQ1161" s="553"/>
      <c r="DR1161" s="553"/>
      <c r="DS1161" s="553"/>
      <c r="DT1161" s="553"/>
      <c r="DU1161" s="553"/>
      <c r="DV1161" s="553"/>
      <c r="DW1161" s="553"/>
      <c r="DX1161" s="553"/>
      <c r="DY1161" s="553"/>
      <c r="DZ1161" s="553"/>
      <c r="EA1161" s="553"/>
      <c r="EB1161" s="553"/>
      <c r="EC1161" s="553"/>
      <c r="ED1161" s="553"/>
      <c r="EE1161" s="553"/>
      <c r="EF1161" s="553"/>
      <c r="EG1161" s="553"/>
      <c r="EH1161" s="553"/>
      <c r="EI1161" s="553"/>
      <c r="EJ1161" s="553"/>
      <c r="EK1161" s="553"/>
      <c r="EL1161" s="553"/>
      <c r="EM1161" s="553"/>
      <c r="EN1161" s="553"/>
      <c r="EO1161" s="553"/>
      <c r="EP1161" s="553"/>
      <c r="EQ1161" s="553"/>
      <c r="ER1161" s="553"/>
      <c r="ES1161" s="553"/>
      <c r="ET1161" s="553"/>
      <c r="EU1161" s="553"/>
      <c r="EV1161" s="553"/>
      <c r="EW1161" s="553"/>
      <c r="EX1161" s="553"/>
      <c r="EY1161" s="553"/>
      <c r="EZ1161" s="553"/>
      <c r="FA1161" s="553"/>
      <c r="FB1161" s="553"/>
      <c r="FC1161" s="553"/>
      <c r="FD1161" s="553"/>
      <c r="FE1161" s="553"/>
    </row>
    <row r="1162" spans="1:161" x14ac:dyDescent="0.25">
      <c r="A1162" t="s">
        <v>3526</v>
      </c>
      <c r="B1162" t="s">
        <v>3409</v>
      </c>
      <c r="C1162">
        <v>6</v>
      </c>
      <c r="D1162">
        <v>10</v>
      </c>
      <c r="E1162">
        <v>10</v>
      </c>
      <c r="F1162">
        <v>10</v>
      </c>
      <c r="G1162">
        <v>2</v>
      </c>
      <c r="H1162">
        <v>9</v>
      </c>
      <c r="I1162">
        <v>0</v>
      </c>
      <c r="J1162">
        <v>10</v>
      </c>
      <c r="K1162">
        <v>7</v>
      </c>
      <c r="L1162">
        <v>10</v>
      </c>
      <c r="M1162">
        <v>10</v>
      </c>
      <c r="N1162">
        <v>10</v>
      </c>
      <c r="O1162">
        <v>7</v>
      </c>
      <c r="P1162">
        <v>5</v>
      </c>
      <c r="Q1162">
        <v>0</v>
      </c>
      <c r="R1162">
        <v>9</v>
      </c>
      <c r="S1162">
        <v>9</v>
      </c>
      <c r="T1162">
        <v>6</v>
      </c>
      <c r="U1162">
        <v>0</v>
      </c>
      <c r="V1162">
        <v>7</v>
      </c>
    </row>
    <row r="1163" spans="1:161" x14ac:dyDescent="0.25">
      <c r="A1163" t="s">
        <v>3527</v>
      </c>
      <c r="B1163" t="s">
        <v>3411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73" spans="1:208" s="390" customFormat="1" x14ac:dyDescent="0.25">
      <c r="A1173" s="262"/>
      <c r="B1173" s="262"/>
      <c r="C1173" s="262"/>
      <c r="D1173" s="262"/>
      <c r="E1173" s="262"/>
      <c r="F1173" s="262"/>
      <c r="G1173" s="262"/>
      <c r="H1173" s="262"/>
      <c r="I1173" s="262"/>
      <c r="J1173" s="262"/>
      <c r="K1173" s="262"/>
      <c r="L1173" s="262"/>
      <c r="M1173" s="262"/>
      <c r="N1173" s="262"/>
      <c r="O1173" s="262"/>
      <c r="P1173" s="262"/>
      <c r="Q1173" s="262"/>
      <c r="R1173" s="262"/>
      <c r="S1173" s="262"/>
      <c r="T1173" s="262"/>
      <c r="U1173" s="262"/>
      <c r="V1173" s="262"/>
      <c r="W1173" s="262"/>
      <c r="X1173" s="262"/>
      <c r="Y1173" s="262"/>
      <c r="Z1173" s="262"/>
      <c r="AA1173" s="262"/>
      <c r="AB1173" s="262"/>
      <c r="AC1173" s="262"/>
      <c r="AD1173" s="262"/>
      <c r="AE1173" s="262"/>
      <c r="AF1173" s="262"/>
      <c r="AG1173" s="262"/>
      <c r="AH1173" s="262"/>
      <c r="AI1173" s="262"/>
      <c r="AJ1173" s="262"/>
      <c r="AK1173" s="262"/>
      <c r="AL1173" s="389"/>
      <c r="AM1173" s="6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  <c r="DG1173"/>
      <c r="DH1173"/>
      <c r="DI1173"/>
      <c r="DJ1173"/>
      <c r="DK1173"/>
      <c r="DL1173"/>
      <c r="DM1173"/>
      <c r="DN1173"/>
      <c r="DO1173"/>
      <c r="DP1173"/>
      <c r="DQ1173"/>
      <c r="DR1173"/>
      <c r="DS1173"/>
      <c r="DT1173"/>
      <c r="DU1173"/>
      <c r="DV1173"/>
      <c r="DW1173"/>
      <c r="DX1173"/>
      <c r="DY1173"/>
      <c r="DZ1173"/>
      <c r="EA1173"/>
      <c r="EB1173"/>
      <c r="EC1173"/>
      <c r="ED1173"/>
      <c r="EE1173"/>
      <c r="EF1173"/>
      <c r="EG1173"/>
      <c r="EH1173"/>
      <c r="EI1173"/>
      <c r="EJ1173"/>
      <c r="EK1173"/>
      <c r="EL1173"/>
      <c r="EM1173"/>
      <c r="EN1173"/>
      <c r="EO1173"/>
      <c r="EP1173"/>
      <c r="EQ1173"/>
      <c r="ER1173"/>
      <c r="ES1173"/>
      <c r="ET1173"/>
      <c r="EU1173"/>
      <c r="EV1173"/>
      <c r="EW1173"/>
      <c r="EX1173"/>
      <c r="EY1173"/>
      <c r="EZ1173"/>
      <c r="FA1173"/>
      <c r="FB1173"/>
      <c r="FC1173"/>
      <c r="FD1173"/>
      <c r="FE1173"/>
      <c r="FF1173" s="35"/>
      <c r="FJ1173" s="1274"/>
      <c r="FK1173" s="1274"/>
      <c r="FL1173" s="1274"/>
      <c r="FN1173" s="35"/>
      <c r="FO1173" s="35"/>
      <c r="FP1173" s="35"/>
      <c r="FQ1173" s="35"/>
      <c r="FR1173" s="35"/>
      <c r="FS1173" s="35"/>
      <c r="FV1173" s="35"/>
      <c r="FW1173" s="35"/>
      <c r="FZ1173" s="1279"/>
      <c r="GA1173" s="1279"/>
      <c r="GB1173" s="35"/>
      <c r="GC1173" s="35"/>
      <c r="GD1173" s="35"/>
      <c r="GE1173" s="35"/>
      <c r="GF1173" s="35"/>
      <c r="GG1173" s="35"/>
      <c r="GH1173" s="35"/>
      <c r="GI1173" s="35"/>
      <c r="GJ1173" s="35"/>
      <c r="GK1173" s="35"/>
      <c r="GL1173" s="35"/>
      <c r="GM1173" s="35"/>
      <c r="GN1173" s="35"/>
      <c r="GO1173" s="35"/>
      <c r="GP1173" s="35"/>
      <c r="GQ1173" s="35"/>
      <c r="GR1173" s="35"/>
      <c r="GS1173" s="35"/>
      <c r="GT1173" s="35"/>
      <c r="GU1173" s="35"/>
      <c r="GV1173" s="35"/>
      <c r="GW1173" s="35"/>
      <c r="GX1173" s="35"/>
      <c r="GY1173" s="35"/>
      <c r="GZ1173" s="35"/>
    </row>
    <row r="1174" spans="1:208" x14ac:dyDescent="0.25">
      <c r="A1174" s="253" t="s">
        <v>105</v>
      </c>
      <c r="B1174" s="254" t="s">
        <v>2552</v>
      </c>
      <c r="C1174" s="255" t="s">
        <v>3773</v>
      </c>
      <c r="D1174" s="256" t="s">
        <v>2618</v>
      </c>
      <c r="E1174" s="256" t="s">
        <v>3774</v>
      </c>
      <c r="F1174" s="256" t="s">
        <v>2618</v>
      </c>
      <c r="G1174" s="256" t="s">
        <v>3775</v>
      </c>
      <c r="H1174" s="256" t="s">
        <v>2618</v>
      </c>
      <c r="I1174" s="256" t="s">
        <v>3782</v>
      </c>
      <c r="J1174" s="256" t="s">
        <v>2618</v>
      </c>
      <c r="K1174" s="256" t="s">
        <v>3788</v>
      </c>
      <c r="L1174" s="256" t="s">
        <v>2618</v>
      </c>
      <c r="M1174" s="256" t="s">
        <v>3789</v>
      </c>
      <c r="N1174" s="256" t="s">
        <v>2618</v>
      </c>
      <c r="O1174" s="256" t="s">
        <v>3790</v>
      </c>
      <c r="P1174" s="256" t="s">
        <v>2618</v>
      </c>
      <c r="Q1174" s="256" t="s">
        <v>3791</v>
      </c>
      <c r="R1174" s="256" t="s">
        <v>2618</v>
      </c>
      <c r="S1174" s="256" t="s">
        <v>3792</v>
      </c>
      <c r="T1174" s="256" t="s">
        <v>2618</v>
      </c>
      <c r="U1174" s="256" t="s">
        <v>3793</v>
      </c>
      <c r="V1174" s="257" t="s">
        <v>2618</v>
      </c>
      <c r="X1174" s="258"/>
      <c r="Y1174" s="188" t="s">
        <v>2550</v>
      </c>
      <c r="Z1174" s="259" t="s">
        <v>2619</v>
      </c>
      <c r="AA1174" s="260" t="s">
        <v>2620</v>
      </c>
      <c r="AB1174" s="260" t="s">
        <v>2621</v>
      </c>
      <c r="AC1174" s="260" t="s">
        <v>2622</v>
      </c>
      <c r="AD1174" s="260" t="s">
        <v>2623</v>
      </c>
      <c r="AE1174" s="260" t="s">
        <v>2624</v>
      </c>
      <c r="AF1174" s="260" t="s">
        <v>2625</v>
      </c>
      <c r="AG1174" s="260" t="s">
        <v>2619</v>
      </c>
      <c r="AH1174" s="260" t="s">
        <v>2620</v>
      </c>
      <c r="AI1174" s="261" t="s">
        <v>2621</v>
      </c>
      <c r="FN1174" s="390"/>
      <c r="FO1174" s="390"/>
      <c r="FP1174" s="390"/>
      <c r="FQ1174" s="390"/>
      <c r="FR1174" s="390"/>
      <c r="FS1174" s="390"/>
      <c r="FV1174" s="390"/>
      <c r="FW1174" s="390"/>
      <c r="FZ1174" s="1280"/>
      <c r="GA1174" s="1280"/>
      <c r="GB1174" s="390"/>
      <c r="GC1174" s="390"/>
      <c r="GD1174" s="390"/>
      <c r="GE1174" s="390"/>
      <c r="GF1174" s="390"/>
      <c r="GG1174" s="390"/>
      <c r="GH1174" s="390"/>
      <c r="GI1174" s="390"/>
      <c r="GJ1174" s="390"/>
      <c r="GK1174" s="390"/>
      <c r="GL1174" s="390"/>
      <c r="GM1174" s="390"/>
      <c r="GN1174" s="390"/>
      <c r="GV1174" s="390"/>
      <c r="GW1174" s="390"/>
      <c r="GX1174" s="390"/>
      <c r="GY1174" s="390"/>
      <c r="GZ1174" s="390"/>
    </row>
    <row r="1175" spans="1:208" x14ac:dyDescent="0.25">
      <c r="A1175" s="198" t="s">
        <v>107</v>
      </c>
      <c r="B1175" s="220" t="s">
        <v>2556</v>
      </c>
      <c r="C1175" s="124" t="s">
        <v>2521</v>
      </c>
      <c r="D1175" s="124" t="s">
        <v>2522</v>
      </c>
      <c r="E1175" s="124" t="s">
        <v>2521</v>
      </c>
      <c r="F1175" s="124" t="s">
        <v>2522</v>
      </c>
      <c r="G1175" s="124" t="s">
        <v>2521</v>
      </c>
      <c r="H1175" s="124" t="s">
        <v>2522</v>
      </c>
      <c r="I1175" s="124" t="s">
        <v>2521</v>
      </c>
      <c r="J1175" s="124" t="s">
        <v>2522</v>
      </c>
      <c r="K1175" s="124" t="s">
        <v>2521</v>
      </c>
      <c r="L1175" s="124" t="s">
        <v>2522</v>
      </c>
      <c r="M1175" s="124" t="s">
        <v>2521</v>
      </c>
      <c r="N1175" s="124" t="s">
        <v>2522</v>
      </c>
      <c r="O1175" s="124" t="s">
        <v>2521</v>
      </c>
      <c r="P1175" s="124" t="s">
        <v>2522</v>
      </c>
      <c r="Q1175" s="124" t="s">
        <v>2521</v>
      </c>
      <c r="R1175" s="124" t="s">
        <v>2522</v>
      </c>
      <c r="S1175" s="124" t="s">
        <v>2521</v>
      </c>
      <c r="T1175" s="124" t="s">
        <v>2522</v>
      </c>
      <c r="U1175" s="124" t="s">
        <v>2521</v>
      </c>
      <c r="V1175" s="252" t="s">
        <v>2522</v>
      </c>
      <c r="X1175" s="197"/>
      <c r="Y1175" s="188" t="s">
        <v>2556</v>
      </c>
      <c r="Z1175" s="94" t="s">
        <v>3776</v>
      </c>
      <c r="AA1175" s="95" t="s">
        <v>3777</v>
      </c>
      <c r="AB1175" s="95" t="s">
        <v>3778</v>
      </c>
      <c r="AC1175" s="95" t="s">
        <v>3783</v>
      </c>
      <c r="AD1175" s="95" t="s">
        <v>3794</v>
      </c>
      <c r="AE1175" s="95" t="s">
        <v>3795</v>
      </c>
      <c r="AF1175" s="95" t="s">
        <v>3796</v>
      </c>
      <c r="AG1175" s="95" t="s">
        <v>3797</v>
      </c>
      <c r="AH1175" s="95" t="s">
        <v>3798</v>
      </c>
      <c r="AI1175" s="96" t="s">
        <v>3799</v>
      </c>
      <c r="GO1175" s="390"/>
      <c r="GP1175" s="390"/>
      <c r="GQ1175" s="390"/>
      <c r="GR1175" s="390"/>
      <c r="GS1175" s="390"/>
      <c r="GT1175" s="390"/>
      <c r="GU1175" s="390"/>
    </row>
    <row r="1176" spans="1:208" x14ac:dyDescent="0.25">
      <c r="A1176" s="198" t="s">
        <v>109</v>
      </c>
      <c r="B1176" s="221" t="s">
        <v>2553</v>
      </c>
      <c r="C1176" s="118">
        <v>43682.458333333336</v>
      </c>
      <c r="D1176" s="189">
        <v>43682.958333333336</v>
      </c>
      <c r="E1176" s="190">
        <v>43683.458333333336</v>
      </c>
      <c r="F1176" s="189">
        <v>43683.958333333336</v>
      </c>
      <c r="G1176" s="190">
        <v>43684.458333333336</v>
      </c>
      <c r="H1176" s="189">
        <v>43684.958333333336</v>
      </c>
      <c r="I1176" s="191">
        <v>43685.458333333336</v>
      </c>
      <c r="J1176" s="189">
        <v>43685.958333333336</v>
      </c>
      <c r="K1176" s="190">
        <v>43686.458333333336</v>
      </c>
      <c r="L1176" s="189">
        <v>43686.958333333336</v>
      </c>
      <c r="M1176" s="190">
        <v>43687.458333333336</v>
      </c>
      <c r="N1176" s="189">
        <v>43687.958333333336</v>
      </c>
      <c r="O1176" s="191">
        <v>43688.458333333336</v>
      </c>
      <c r="P1176" s="189">
        <v>43688.958333333336</v>
      </c>
      <c r="Q1176" s="190">
        <v>43689.458333333336</v>
      </c>
      <c r="R1176" s="189">
        <v>43689.958333333336</v>
      </c>
      <c r="S1176" s="190">
        <v>43690.458333333336</v>
      </c>
      <c r="T1176" s="189">
        <v>43690.958333333336</v>
      </c>
      <c r="U1176" s="190">
        <v>43691.458333333336</v>
      </c>
      <c r="V1176" s="192">
        <v>43691.958333333336</v>
      </c>
      <c r="X1176" s="198" t="s">
        <v>104</v>
      </c>
      <c r="Y1176" s="215"/>
      <c r="Z1176" s="116">
        <v>43682.958333333336</v>
      </c>
      <c r="AA1176" s="99">
        <v>43683.958333333336</v>
      </c>
      <c r="AB1176" s="99">
        <v>43684.958333333336</v>
      </c>
      <c r="AC1176" s="99">
        <v>43685.958333333336</v>
      </c>
      <c r="AD1176" s="99">
        <v>43686.958333333336</v>
      </c>
      <c r="AE1176" s="99">
        <v>43687.958333333336</v>
      </c>
      <c r="AF1176" s="99">
        <v>43688.958333333336</v>
      </c>
      <c r="AG1176" s="99">
        <v>43689.958333333336</v>
      </c>
      <c r="AH1176" s="99">
        <v>43690.958333333336</v>
      </c>
      <c r="AI1176" s="99">
        <v>43691.958333333336</v>
      </c>
    </row>
    <row r="1177" spans="1:208" x14ac:dyDescent="0.25">
      <c r="A1177" s="198" t="s">
        <v>111</v>
      </c>
      <c r="B1177" s="222" t="s">
        <v>2545</v>
      </c>
      <c r="C1177" s="230" t="e">
        <v>#N/A</v>
      </c>
      <c r="D1177" s="199">
        <v>14.2</v>
      </c>
      <c r="E1177" s="199" t="e">
        <v>#N/A</v>
      </c>
      <c r="F1177" s="199">
        <v>9.1999999999999993</v>
      </c>
      <c r="G1177" s="199" t="e">
        <v>#N/A</v>
      </c>
      <c r="H1177" s="199">
        <v>11.1</v>
      </c>
      <c r="I1177" s="199" t="e">
        <v>#N/A</v>
      </c>
      <c r="J1177" s="199">
        <v>20.8</v>
      </c>
      <c r="K1177" s="199" t="e">
        <v>#N/A</v>
      </c>
      <c r="L1177" s="199">
        <v>19.7</v>
      </c>
      <c r="M1177" s="199" t="e">
        <v>#N/A</v>
      </c>
      <c r="N1177" s="199">
        <v>13.2</v>
      </c>
      <c r="O1177" s="199" t="e">
        <v>#N/A</v>
      </c>
      <c r="P1177" s="199">
        <v>15.3</v>
      </c>
      <c r="Q1177" s="199" t="e">
        <v>#N/A</v>
      </c>
      <c r="R1177" s="199">
        <v>16.5</v>
      </c>
      <c r="S1177" s="199" t="e">
        <v>#N/A</v>
      </c>
      <c r="T1177" s="199">
        <v>17</v>
      </c>
      <c r="U1177" s="199" t="e">
        <v>#N/A</v>
      </c>
      <c r="V1177" s="104">
        <v>18.7</v>
      </c>
      <c r="X1177" s="198" t="s">
        <v>106</v>
      </c>
      <c r="Y1177" s="100" t="s">
        <v>2545</v>
      </c>
      <c r="Z1177" s="120">
        <v>14.2</v>
      </c>
      <c r="AA1177" s="120">
        <v>15.1</v>
      </c>
      <c r="AB1177" s="120">
        <v>11.1</v>
      </c>
      <c r="AC1177" s="120">
        <v>20.8</v>
      </c>
      <c r="AD1177" s="120">
        <v>19.7</v>
      </c>
      <c r="AE1177" s="120">
        <v>13.2</v>
      </c>
      <c r="AF1177" s="120">
        <v>15.3</v>
      </c>
      <c r="AG1177" s="120">
        <v>16.5</v>
      </c>
      <c r="AH1177" s="120">
        <v>17</v>
      </c>
      <c r="AI1177" s="120">
        <v>18.7</v>
      </c>
    </row>
    <row r="1178" spans="1:208" x14ac:dyDescent="0.25">
      <c r="A1178" s="198" t="s">
        <v>112</v>
      </c>
      <c r="B1178" s="223" t="s">
        <v>2546</v>
      </c>
      <c r="C1178" s="103">
        <v>11</v>
      </c>
      <c r="D1178" s="200" t="e">
        <v>#N/A</v>
      </c>
      <c r="E1178" s="200">
        <v>11.1</v>
      </c>
      <c r="F1178" s="200" t="e">
        <v>#N/A</v>
      </c>
      <c r="G1178" s="200">
        <v>8.1999999999999993</v>
      </c>
      <c r="H1178" s="200" t="e">
        <v>#N/A</v>
      </c>
      <c r="I1178" s="200">
        <v>8</v>
      </c>
      <c r="J1178" s="200" t="e">
        <v>#N/A</v>
      </c>
      <c r="K1178" s="200">
        <v>10.6</v>
      </c>
      <c r="L1178" s="200" t="e">
        <v>#N/A</v>
      </c>
      <c r="M1178" s="200">
        <v>10.5</v>
      </c>
      <c r="N1178" s="200" t="e">
        <v>#N/A</v>
      </c>
      <c r="O1178" s="200">
        <v>6.8</v>
      </c>
      <c r="P1178" s="200" t="e">
        <v>#N/A</v>
      </c>
      <c r="Q1178" s="200">
        <v>5.5</v>
      </c>
      <c r="R1178" s="200" t="e">
        <v>#N/A</v>
      </c>
      <c r="S1178" s="200">
        <v>10.5</v>
      </c>
      <c r="T1178" s="200" t="e">
        <v>#N/A</v>
      </c>
      <c r="U1178" s="200">
        <v>3.9</v>
      </c>
      <c r="V1178" s="216" t="e">
        <v>#N/A</v>
      </c>
      <c r="X1178" s="198" t="s">
        <v>108</v>
      </c>
      <c r="Y1178" s="101" t="s">
        <v>2546</v>
      </c>
      <c r="Z1178" s="97">
        <v>11</v>
      </c>
      <c r="AA1178" s="97">
        <v>8.6999999999999993</v>
      </c>
      <c r="AB1178" s="97">
        <v>8.1999999999999993</v>
      </c>
      <c r="AC1178" s="97">
        <v>8</v>
      </c>
      <c r="AD1178" s="97">
        <v>10.5</v>
      </c>
      <c r="AE1178" s="97">
        <v>10.4</v>
      </c>
      <c r="AF1178" s="97">
        <v>6.8</v>
      </c>
      <c r="AG1178" s="97">
        <v>5.5</v>
      </c>
      <c r="AH1178" s="97">
        <v>10.5</v>
      </c>
      <c r="AI1178" s="97">
        <v>3.9</v>
      </c>
    </row>
    <row r="1179" spans="1:208" x14ac:dyDescent="0.25">
      <c r="A1179" s="198" t="s">
        <v>114</v>
      </c>
      <c r="B1179" s="224" t="s">
        <v>2547</v>
      </c>
      <c r="C1179" s="108" t="e">
        <v>#N/A</v>
      </c>
      <c r="D1179" s="201">
        <v>17</v>
      </c>
      <c r="E1179" s="201" t="e">
        <v>#N/A</v>
      </c>
      <c r="F1179" s="201">
        <v>12.7</v>
      </c>
      <c r="G1179" s="201" t="e">
        <v>#N/A</v>
      </c>
      <c r="H1179" s="201">
        <v>18.100000000000001</v>
      </c>
      <c r="I1179" s="201" t="e">
        <v>#N/A</v>
      </c>
      <c r="J1179" s="201">
        <v>35.799999999999997</v>
      </c>
      <c r="K1179" s="201" t="e">
        <v>#N/A</v>
      </c>
      <c r="L1179" s="201">
        <v>32.700000000000003</v>
      </c>
      <c r="M1179" s="201" t="e">
        <v>#N/A</v>
      </c>
      <c r="N1179" s="201">
        <v>19.2</v>
      </c>
      <c r="O1179" s="201" t="e">
        <v>#N/A</v>
      </c>
      <c r="P1179" s="201">
        <v>28.3</v>
      </c>
      <c r="Q1179" s="201" t="e">
        <v>#N/A</v>
      </c>
      <c r="R1179" s="201">
        <v>22.5</v>
      </c>
      <c r="S1179" s="201" t="e">
        <v>#N/A</v>
      </c>
      <c r="T1179" s="201">
        <v>30</v>
      </c>
      <c r="U1179" s="201" t="e">
        <v>#N/A</v>
      </c>
      <c r="V1179" s="217">
        <v>29.7</v>
      </c>
      <c r="X1179" s="198" t="s">
        <v>110</v>
      </c>
      <c r="Y1179" s="102" t="s">
        <v>2547</v>
      </c>
      <c r="Z1179" s="120">
        <v>17</v>
      </c>
      <c r="AA1179" s="120">
        <v>17.100000000000001</v>
      </c>
      <c r="AB1179" s="120">
        <v>18.100000000000001</v>
      </c>
      <c r="AC1179" s="120">
        <v>35.799999999999997</v>
      </c>
      <c r="AD1179" s="120">
        <v>32.700000000000003</v>
      </c>
      <c r="AE1179" s="120">
        <v>19.2</v>
      </c>
      <c r="AF1179" s="120">
        <v>28.3</v>
      </c>
      <c r="AG1179" s="120">
        <v>22.5</v>
      </c>
      <c r="AH1179" s="120">
        <v>30</v>
      </c>
      <c r="AI1179" s="120">
        <v>29.7</v>
      </c>
      <c r="FF1179" s="390"/>
    </row>
    <row r="1180" spans="1:208" x14ac:dyDescent="0.25">
      <c r="A1180" s="198" t="s">
        <v>116</v>
      </c>
      <c r="B1180" s="212" t="s">
        <v>2548</v>
      </c>
      <c r="C1180" s="231">
        <v>13</v>
      </c>
      <c r="D1180" s="123">
        <v>15</v>
      </c>
      <c r="E1180" s="123">
        <v>16</v>
      </c>
      <c r="F1180" s="123">
        <v>13</v>
      </c>
      <c r="G1180" s="123">
        <v>13</v>
      </c>
      <c r="H1180" s="123">
        <v>11</v>
      </c>
      <c r="I1180" s="123">
        <v>10</v>
      </c>
      <c r="J1180" s="123">
        <v>14</v>
      </c>
      <c r="K1180" s="123">
        <v>11</v>
      </c>
      <c r="L1180" s="123">
        <v>5</v>
      </c>
      <c r="M1180" s="123">
        <v>10</v>
      </c>
      <c r="N1180" s="123">
        <v>9</v>
      </c>
      <c r="O1180" s="123">
        <v>9</v>
      </c>
      <c r="P1180" s="123">
        <v>8</v>
      </c>
      <c r="Q1180" s="123">
        <v>8</v>
      </c>
      <c r="R1180" s="123">
        <v>6</v>
      </c>
      <c r="S1180" s="123">
        <v>7</v>
      </c>
      <c r="T1180" s="123">
        <v>8</v>
      </c>
      <c r="U1180" s="123">
        <v>3</v>
      </c>
      <c r="V1180" s="218">
        <v>11</v>
      </c>
      <c r="X1180" s="198" t="s">
        <v>117</v>
      </c>
      <c r="Y1180" s="119" t="s">
        <v>2548</v>
      </c>
      <c r="Z1180" s="196">
        <v>15</v>
      </c>
      <c r="AA1180" s="196">
        <v>16</v>
      </c>
      <c r="AB1180" s="196">
        <v>13</v>
      </c>
      <c r="AC1180" s="196">
        <v>14</v>
      </c>
      <c r="AD1180" s="196">
        <v>14</v>
      </c>
      <c r="AE1180" s="196">
        <v>10</v>
      </c>
      <c r="AF1180" s="196">
        <v>9</v>
      </c>
      <c r="AG1180" s="196">
        <v>8</v>
      </c>
      <c r="AH1180" s="196">
        <v>8</v>
      </c>
      <c r="AI1180" s="196">
        <v>11</v>
      </c>
    </row>
    <row r="1181" spans="1:208" x14ac:dyDescent="0.25">
      <c r="A1181" s="198" t="s">
        <v>119</v>
      </c>
      <c r="B1181" s="225" t="s">
        <v>2549</v>
      </c>
      <c r="C1181" s="232" t="s">
        <v>2618</v>
      </c>
      <c r="D1181" s="210">
        <v>15</v>
      </c>
      <c r="E1181" s="210">
        <v>16</v>
      </c>
      <c r="F1181" s="210" t="s">
        <v>2618</v>
      </c>
      <c r="G1181" s="210" t="s">
        <v>2618</v>
      </c>
      <c r="H1181" s="210" t="s">
        <v>2618</v>
      </c>
      <c r="I1181" s="210" t="s">
        <v>2618</v>
      </c>
      <c r="J1181" s="210" t="s">
        <v>2618</v>
      </c>
      <c r="K1181" s="210" t="s">
        <v>2618</v>
      </c>
      <c r="L1181" s="210" t="s">
        <v>2618</v>
      </c>
      <c r="M1181" s="210" t="s">
        <v>2618</v>
      </c>
      <c r="N1181" s="210" t="s">
        <v>2618</v>
      </c>
      <c r="O1181" s="210" t="s">
        <v>2618</v>
      </c>
      <c r="P1181" s="210" t="s">
        <v>2618</v>
      </c>
      <c r="Q1181" s="210" t="s">
        <v>2618</v>
      </c>
      <c r="R1181" s="210" t="s">
        <v>2618</v>
      </c>
      <c r="S1181" s="210" t="s">
        <v>2618</v>
      </c>
      <c r="T1181" s="210" t="s">
        <v>2618</v>
      </c>
      <c r="U1181" s="210" t="s">
        <v>2618</v>
      </c>
      <c r="V1181" s="211" t="s">
        <v>2618</v>
      </c>
      <c r="X1181" s="198" t="s">
        <v>113</v>
      </c>
      <c r="Y1181" s="98" t="s">
        <v>772</v>
      </c>
      <c r="Z1181" s="121">
        <v>0</v>
      </c>
      <c r="AA1181" s="121">
        <v>0</v>
      </c>
      <c r="AB1181" s="121">
        <v>0</v>
      </c>
      <c r="AC1181" s="121">
        <v>0</v>
      </c>
      <c r="AD1181" s="121">
        <v>0</v>
      </c>
      <c r="AE1181" s="121">
        <v>0</v>
      </c>
      <c r="AF1181" s="121">
        <v>0</v>
      </c>
      <c r="AG1181" s="121">
        <v>0</v>
      </c>
      <c r="AH1181" s="121">
        <v>0</v>
      </c>
      <c r="AI1181" s="121">
        <v>0</v>
      </c>
    </row>
    <row r="1182" spans="1:208" ht="15" x14ac:dyDescent="0.25">
      <c r="A1182" s="198" t="s">
        <v>121</v>
      </c>
      <c r="B1182" s="226" t="s">
        <v>769</v>
      </c>
      <c r="C1182" s="233" t="s">
        <v>2632</v>
      </c>
      <c r="D1182" s="202" t="s">
        <v>2632</v>
      </c>
      <c r="E1182" s="202" t="s">
        <v>2632</v>
      </c>
      <c r="F1182" s="202" t="s">
        <v>2632</v>
      </c>
      <c r="G1182" s="202" t="s">
        <v>2618</v>
      </c>
      <c r="H1182" s="202" t="s">
        <v>2631</v>
      </c>
      <c r="I1182" s="202" t="s">
        <v>2631</v>
      </c>
      <c r="J1182" s="202" t="s">
        <v>2631</v>
      </c>
      <c r="K1182" s="202" t="s">
        <v>2632</v>
      </c>
      <c r="L1182" s="202" t="s">
        <v>2631</v>
      </c>
      <c r="M1182" s="202" t="s">
        <v>2632</v>
      </c>
      <c r="N1182" s="202" t="s">
        <v>2631</v>
      </c>
      <c r="O1182" s="202" t="s">
        <v>2618</v>
      </c>
      <c r="P1182" s="202" t="s">
        <v>2618</v>
      </c>
      <c r="Q1182" s="202" t="s">
        <v>2632</v>
      </c>
      <c r="R1182" s="202" t="s">
        <v>2632</v>
      </c>
      <c r="S1182" s="202" t="s">
        <v>2631</v>
      </c>
      <c r="T1182" s="202" t="s">
        <v>2618</v>
      </c>
      <c r="U1182" s="202" t="s">
        <v>2618</v>
      </c>
      <c r="V1182" s="203" t="s">
        <v>2618</v>
      </c>
      <c r="X1182" s="198" t="s">
        <v>115</v>
      </c>
      <c r="Y1182" s="107" t="s">
        <v>769</v>
      </c>
      <c r="Z1182" s="195" t="s">
        <v>2632</v>
      </c>
      <c r="AA1182" s="195" t="s">
        <v>773</v>
      </c>
      <c r="AB1182" s="195" t="s">
        <v>2631</v>
      </c>
      <c r="AC1182" s="195" t="s">
        <v>2631</v>
      </c>
      <c r="AD1182" s="195" t="s">
        <v>2632</v>
      </c>
      <c r="AE1182" s="195" t="s">
        <v>2632</v>
      </c>
      <c r="AF1182" s="195" t="s">
        <v>2618</v>
      </c>
      <c r="AG1182" s="195" t="s">
        <v>2632</v>
      </c>
      <c r="AH1182" s="195" t="s">
        <v>2631</v>
      </c>
      <c r="AI1182" s="195" t="s">
        <v>2618</v>
      </c>
    </row>
    <row r="1183" spans="1:208" x14ac:dyDescent="0.25">
      <c r="A1183" s="198" t="s">
        <v>122</v>
      </c>
      <c r="B1183" s="226" t="s">
        <v>2551</v>
      </c>
      <c r="C1183" s="234">
        <v>5</v>
      </c>
      <c r="D1183" s="204">
        <v>5</v>
      </c>
      <c r="E1183" s="204">
        <v>10</v>
      </c>
      <c r="F1183" s="204">
        <v>5</v>
      </c>
      <c r="G1183" s="204">
        <v>0</v>
      </c>
      <c r="H1183" s="204">
        <v>1</v>
      </c>
      <c r="I1183" s="204">
        <v>1</v>
      </c>
      <c r="J1183" s="204">
        <v>2</v>
      </c>
      <c r="K1183" s="204">
        <v>3</v>
      </c>
      <c r="L1183" s="204">
        <v>2</v>
      </c>
      <c r="M1183" s="204">
        <v>5</v>
      </c>
      <c r="N1183" s="204">
        <v>2</v>
      </c>
      <c r="O1183" s="204">
        <v>0</v>
      </c>
      <c r="P1183" s="204">
        <v>0</v>
      </c>
      <c r="Q1183" s="204">
        <v>10</v>
      </c>
      <c r="R1183" s="204">
        <v>5</v>
      </c>
      <c r="S1183" s="204">
        <v>1</v>
      </c>
      <c r="T1183" s="204">
        <v>0</v>
      </c>
      <c r="U1183" s="204">
        <v>0</v>
      </c>
      <c r="V1183" s="205">
        <v>0</v>
      </c>
      <c r="X1183" s="198" t="s">
        <v>118</v>
      </c>
      <c r="Y1183" s="91" t="s">
        <v>2551</v>
      </c>
      <c r="Z1183" s="109">
        <v>10</v>
      </c>
      <c r="AA1183" s="109">
        <v>20</v>
      </c>
      <c r="AB1183" s="109">
        <v>1</v>
      </c>
      <c r="AC1183" s="109">
        <v>2</v>
      </c>
      <c r="AD1183" s="109">
        <v>5</v>
      </c>
      <c r="AE1183" s="109">
        <v>5</v>
      </c>
      <c r="AF1183" s="109">
        <v>0</v>
      </c>
      <c r="AG1183" s="109">
        <v>10</v>
      </c>
      <c r="AH1183" s="109">
        <v>1</v>
      </c>
      <c r="AI1183" s="109">
        <v>0</v>
      </c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/>
      <c r="DU1183" s="1"/>
      <c r="DV1183" s="1"/>
      <c r="DW1183" s="1"/>
      <c r="DX1183" s="1"/>
      <c r="DY1183" s="1"/>
      <c r="DZ1183" s="1"/>
      <c r="EA1183" s="1"/>
      <c r="EB1183" s="1"/>
      <c r="EC1183" s="1"/>
      <c r="ED1183" s="1"/>
      <c r="EE1183" s="1"/>
      <c r="EF1183" s="1"/>
      <c r="EG1183" s="1"/>
      <c r="EH1183" s="1"/>
      <c r="EI1183" s="1"/>
      <c r="EJ1183" s="1"/>
      <c r="EK1183" s="1"/>
      <c r="EL1183" s="1"/>
      <c r="EM1183" s="1"/>
      <c r="EN1183" s="1"/>
      <c r="EO1183" s="1"/>
      <c r="EP1183" s="1"/>
      <c r="EQ1183" s="1"/>
      <c r="ER1183" s="1"/>
      <c r="ES1183" s="1"/>
      <c r="ET1183" s="1"/>
      <c r="EU1183" s="1"/>
      <c r="EV1183" s="1"/>
      <c r="EW1183" s="1"/>
      <c r="EX1183" s="1"/>
      <c r="EY1183" s="1"/>
      <c r="EZ1183" s="1"/>
      <c r="FA1183" s="1"/>
      <c r="FB1183" s="1"/>
      <c r="FC1183" s="1"/>
      <c r="FD1183" s="1"/>
      <c r="FE1183" s="1"/>
    </row>
    <row r="1184" spans="1:208" x14ac:dyDescent="0.25">
      <c r="A1184" s="198" t="s">
        <v>123</v>
      </c>
      <c r="B1184" s="227" t="s">
        <v>884</v>
      </c>
      <c r="C1184" s="235">
        <v>1001.35</v>
      </c>
      <c r="D1184" s="206">
        <v>998.05</v>
      </c>
      <c r="E1184" s="206">
        <v>987.09999999999991</v>
      </c>
      <c r="F1184" s="206">
        <v>996.09999999999991</v>
      </c>
      <c r="G1184" s="206">
        <v>999.3</v>
      </c>
      <c r="H1184" s="206">
        <v>1003.8</v>
      </c>
      <c r="I1184" s="206">
        <v>1006.8</v>
      </c>
      <c r="J1184" s="206">
        <v>1001.8499999999999</v>
      </c>
      <c r="K1184" s="206">
        <v>1002.45</v>
      </c>
      <c r="L1184" s="206">
        <v>1003.3499999999999</v>
      </c>
      <c r="M1184" s="206">
        <v>999</v>
      </c>
      <c r="N1184" s="206">
        <v>1001.5</v>
      </c>
      <c r="O1184" s="206">
        <v>1006.3</v>
      </c>
      <c r="P1184" s="206">
        <v>1009.3499999999999</v>
      </c>
      <c r="Q1184" s="206">
        <v>1008.65</v>
      </c>
      <c r="R1184" s="206">
        <v>1005.7</v>
      </c>
      <c r="S1184" s="206">
        <v>1004.0999999999999</v>
      </c>
      <c r="T1184" s="206">
        <v>1009.75</v>
      </c>
      <c r="U1184" s="206">
        <v>1013.2</v>
      </c>
      <c r="V1184" s="207">
        <v>1009.9000000000001</v>
      </c>
      <c r="X1184" s="198" t="s">
        <v>120</v>
      </c>
      <c r="Y1184" s="238" t="s">
        <v>705</v>
      </c>
      <c r="Z1184" s="127">
        <v>0</v>
      </c>
      <c r="AA1184" s="127">
        <v>0</v>
      </c>
      <c r="AB1184" s="127">
        <v>0</v>
      </c>
      <c r="AC1184" s="127">
        <v>2</v>
      </c>
      <c r="AD1184" s="127">
        <v>0</v>
      </c>
      <c r="AE1184" s="127">
        <v>0</v>
      </c>
      <c r="AF1184" s="127">
        <v>0</v>
      </c>
      <c r="AG1184" s="127">
        <v>0</v>
      </c>
      <c r="AH1184" s="127">
        <v>0</v>
      </c>
      <c r="AI1184" s="127">
        <v>0</v>
      </c>
    </row>
    <row r="1185" spans="1:161" x14ac:dyDescent="0.25">
      <c r="A1185" s="198" t="s">
        <v>124</v>
      </c>
      <c r="B1185" s="228" t="s">
        <v>770</v>
      </c>
      <c r="C1185" s="236" t="s">
        <v>2770</v>
      </c>
      <c r="D1185" s="208" t="s">
        <v>2658</v>
      </c>
      <c r="E1185" s="208" t="s">
        <v>996</v>
      </c>
      <c r="F1185" s="208" t="s">
        <v>2759</v>
      </c>
      <c r="G1185" s="208" t="s">
        <v>2759</v>
      </c>
      <c r="H1185" s="208" t="s">
        <v>2757</v>
      </c>
      <c r="I1185" s="208" t="s">
        <v>3076</v>
      </c>
      <c r="J1185" s="208" t="s">
        <v>2763</v>
      </c>
      <c r="K1185" s="208" t="s">
        <v>2757</v>
      </c>
      <c r="L1185" s="208" t="s">
        <v>2655</v>
      </c>
      <c r="M1185" s="208" t="s">
        <v>2650</v>
      </c>
      <c r="N1185" s="208" t="s">
        <v>2768</v>
      </c>
      <c r="O1185" s="208" t="s">
        <v>2767</v>
      </c>
      <c r="P1185" s="208" t="s">
        <v>3076</v>
      </c>
      <c r="Q1185" s="208" t="s">
        <v>2770</v>
      </c>
      <c r="R1185" s="208" t="s">
        <v>2762</v>
      </c>
      <c r="S1185" s="208" t="s">
        <v>2761</v>
      </c>
      <c r="T1185" s="208" t="s">
        <v>2768</v>
      </c>
      <c r="U1185" s="208" t="s">
        <v>2839</v>
      </c>
      <c r="V1185" s="209" t="s">
        <v>2770</v>
      </c>
      <c r="X1185" s="369" t="s">
        <v>1031</v>
      </c>
      <c r="Y1185" s="370" t="s">
        <v>772</v>
      </c>
      <c r="Z1185" s="371">
        <v>0</v>
      </c>
      <c r="AA1185" s="372">
        <v>0</v>
      </c>
      <c r="AB1185" s="372">
        <v>0</v>
      </c>
      <c r="AC1185" s="372">
        <v>0</v>
      </c>
      <c r="AD1185" s="372">
        <v>0</v>
      </c>
      <c r="AE1185" s="372">
        <v>0</v>
      </c>
      <c r="AF1185" s="372">
        <v>0</v>
      </c>
      <c r="AG1185" s="372">
        <v>0</v>
      </c>
      <c r="AH1185" s="372">
        <v>0</v>
      </c>
      <c r="AI1185" s="373">
        <v>0</v>
      </c>
    </row>
    <row r="1186" spans="1:161" x14ac:dyDescent="0.25">
      <c r="A1186" s="198" t="s">
        <v>125</v>
      </c>
      <c r="B1186" s="229" t="s">
        <v>705</v>
      </c>
      <c r="C1186" s="237">
        <v>0</v>
      </c>
      <c r="D1186" s="213">
        <v>0</v>
      </c>
      <c r="E1186" s="213">
        <v>0</v>
      </c>
      <c r="F1186" s="213">
        <v>0</v>
      </c>
      <c r="G1186" s="213">
        <v>0</v>
      </c>
      <c r="H1186" s="213">
        <v>0</v>
      </c>
      <c r="I1186" s="213">
        <v>0</v>
      </c>
      <c r="J1186" s="213">
        <v>1</v>
      </c>
      <c r="K1186" s="213">
        <v>0</v>
      </c>
      <c r="L1186" s="213">
        <v>0</v>
      </c>
      <c r="M1186" s="213">
        <v>0</v>
      </c>
      <c r="N1186" s="213">
        <v>0</v>
      </c>
      <c r="O1186" s="213">
        <v>0</v>
      </c>
      <c r="P1186" s="213">
        <v>0</v>
      </c>
      <c r="Q1186" s="213">
        <v>0</v>
      </c>
      <c r="R1186" s="213">
        <v>0</v>
      </c>
      <c r="S1186" s="213">
        <v>0</v>
      </c>
      <c r="T1186" s="213">
        <v>0</v>
      </c>
      <c r="U1186" s="213">
        <v>0</v>
      </c>
      <c r="V1186" s="214">
        <v>0</v>
      </c>
      <c r="X1186" s="369" t="s">
        <v>2274</v>
      </c>
      <c r="Y1186" s="374" t="s">
        <v>1173</v>
      </c>
      <c r="Z1186" s="375">
        <v>0</v>
      </c>
      <c r="AA1186" s="376">
        <v>0</v>
      </c>
      <c r="AB1186" s="376">
        <v>0</v>
      </c>
      <c r="AC1186" s="376">
        <v>0</v>
      </c>
      <c r="AD1186" s="376">
        <v>0</v>
      </c>
      <c r="AE1186" s="376">
        <v>0</v>
      </c>
      <c r="AF1186" s="376">
        <v>0</v>
      </c>
      <c r="AG1186" s="376">
        <v>0</v>
      </c>
      <c r="AH1186" s="376">
        <v>0</v>
      </c>
      <c r="AI1186" s="377">
        <v>0</v>
      </c>
    </row>
    <row r="1187" spans="1:161" x14ac:dyDescent="0.25">
      <c r="A1187" s="198" t="s">
        <v>1031</v>
      </c>
      <c r="B1187" s="229" t="s">
        <v>772</v>
      </c>
      <c r="C1187" s="237">
        <v>0</v>
      </c>
      <c r="D1187" s="213">
        <v>0</v>
      </c>
      <c r="E1187" s="213">
        <v>0</v>
      </c>
      <c r="F1187" s="213">
        <v>0</v>
      </c>
      <c r="G1187" s="213">
        <v>0</v>
      </c>
      <c r="H1187" s="213">
        <v>0</v>
      </c>
      <c r="I1187" s="213">
        <v>0</v>
      </c>
      <c r="J1187" s="213">
        <v>0</v>
      </c>
      <c r="K1187" s="213">
        <v>0</v>
      </c>
      <c r="L1187" s="213">
        <v>0</v>
      </c>
      <c r="M1187" s="213">
        <v>0</v>
      </c>
      <c r="N1187" s="213">
        <v>0</v>
      </c>
      <c r="O1187" s="213">
        <v>0</v>
      </c>
      <c r="P1187" s="213">
        <v>0</v>
      </c>
      <c r="Q1187" s="213">
        <v>0</v>
      </c>
      <c r="R1187" s="213">
        <v>0</v>
      </c>
      <c r="S1187" s="213">
        <v>0</v>
      </c>
      <c r="T1187" s="213">
        <v>0</v>
      </c>
      <c r="U1187" s="213">
        <v>0</v>
      </c>
      <c r="V1187" s="214">
        <v>0</v>
      </c>
      <c r="X1187" s="369" t="s">
        <v>2275</v>
      </c>
      <c r="Y1187" s="374" t="s">
        <v>1175</v>
      </c>
      <c r="Z1187" s="375">
        <v>0</v>
      </c>
      <c r="AA1187" s="376">
        <v>0</v>
      </c>
      <c r="AB1187" s="376">
        <v>0</v>
      </c>
      <c r="AC1187" s="376">
        <v>0</v>
      </c>
      <c r="AD1187" s="376">
        <v>0</v>
      </c>
      <c r="AE1187" s="376">
        <v>0</v>
      </c>
      <c r="AF1187" s="376">
        <v>0</v>
      </c>
      <c r="AG1187" s="376">
        <v>0</v>
      </c>
      <c r="AH1187" s="376">
        <v>0</v>
      </c>
      <c r="AI1187" s="377">
        <v>0</v>
      </c>
    </row>
    <row r="1188" spans="1:161" x14ac:dyDescent="0.25">
      <c r="A1188" s="198" t="s">
        <v>2274</v>
      </c>
      <c r="B1188" s="229" t="s">
        <v>1173</v>
      </c>
      <c r="C1188" s="237">
        <v>0</v>
      </c>
      <c r="D1188" s="213">
        <v>0</v>
      </c>
      <c r="E1188" s="213">
        <v>0</v>
      </c>
      <c r="F1188" s="213">
        <v>0</v>
      </c>
      <c r="G1188" s="213">
        <v>0</v>
      </c>
      <c r="H1188" s="213">
        <v>0</v>
      </c>
      <c r="I1188" s="213">
        <v>0</v>
      </c>
      <c r="J1188" s="213">
        <v>0</v>
      </c>
      <c r="K1188" s="213">
        <v>0</v>
      </c>
      <c r="L1188" s="213">
        <v>0</v>
      </c>
      <c r="M1188" s="213">
        <v>0</v>
      </c>
      <c r="N1188" s="213">
        <v>0</v>
      </c>
      <c r="O1188" s="213">
        <v>0</v>
      </c>
      <c r="P1188" s="213">
        <v>0</v>
      </c>
      <c r="Q1188" s="213">
        <v>0</v>
      </c>
      <c r="R1188" s="213">
        <v>0</v>
      </c>
      <c r="S1188" s="213">
        <v>0</v>
      </c>
      <c r="T1188" s="213">
        <v>0</v>
      </c>
      <c r="U1188" s="213">
        <v>0</v>
      </c>
      <c r="V1188" s="214">
        <v>0</v>
      </c>
      <c r="X1188" s="369" t="s">
        <v>2276</v>
      </c>
      <c r="Y1188" s="379" t="s">
        <v>1177</v>
      </c>
      <c r="Z1188" s="380">
        <v>0</v>
      </c>
      <c r="AA1188" s="381">
        <v>0</v>
      </c>
      <c r="AB1188" s="381">
        <v>0</v>
      </c>
      <c r="AC1188" s="381">
        <v>0</v>
      </c>
      <c r="AD1188" s="381">
        <v>0</v>
      </c>
      <c r="AE1188" s="381">
        <v>0</v>
      </c>
      <c r="AF1188" s="381">
        <v>0</v>
      </c>
      <c r="AG1188" s="381">
        <v>0</v>
      </c>
      <c r="AH1188" s="381">
        <v>0</v>
      </c>
      <c r="AI1188" s="382">
        <v>0</v>
      </c>
    </row>
    <row r="1189" spans="1:161" x14ac:dyDescent="0.25">
      <c r="A1189" s="198" t="s">
        <v>2275</v>
      </c>
      <c r="B1189" s="378" t="s">
        <v>1175</v>
      </c>
      <c r="C1189" s="235">
        <v>0</v>
      </c>
      <c r="D1189" s="206">
        <v>0</v>
      </c>
      <c r="E1189" s="206">
        <v>0</v>
      </c>
      <c r="F1189" s="206">
        <v>0</v>
      </c>
      <c r="G1189" s="206">
        <v>0</v>
      </c>
      <c r="H1189" s="206">
        <v>0</v>
      </c>
      <c r="I1189" s="206">
        <v>0</v>
      </c>
      <c r="J1189" s="206">
        <v>0</v>
      </c>
      <c r="K1189" s="206">
        <v>0</v>
      </c>
      <c r="L1189" s="206">
        <v>0</v>
      </c>
      <c r="M1189" s="206">
        <v>0</v>
      </c>
      <c r="N1189" s="206">
        <v>0</v>
      </c>
      <c r="O1189" s="206">
        <v>0</v>
      </c>
      <c r="P1189" s="206">
        <v>0</v>
      </c>
      <c r="Q1189" s="206">
        <v>0</v>
      </c>
      <c r="R1189" s="206">
        <v>0</v>
      </c>
      <c r="S1189" s="206">
        <v>0</v>
      </c>
      <c r="T1189" s="206">
        <v>0</v>
      </c>
      <c r="U1189" s="206">
        <v>0</v>
      </c>
      <c r="V1189" s="207">
        <v>0</v>
      </c>
    </row>
    <row r="1190" spans="1:161" x14ac:dyDescent="0.25">
      <c r="A1190" s="198" t="s">
        <v>2276</v>
      </c>
      <c r="B1190" s="383" t="s">
        <v>1177</v>
      </c>
      <c r="C1190" s="237">
        <v>0</v>
      </c>
      <c r="D1190" s="213">
        <v>0</v>
      </c>
      <c r="E1190" s="213">
        <v>0</v>
      </c>
      <c r="F1190" s="213">
        <v>0</v>
      </c>
      <c r="G1190" s="213">
        <v>0</v>
      </c>
      <c r="H1190" s="213">
        <v>0</v>
      </c>
      <c r="I1190" s="213">
        <v>0</v>
      </c>
      <c r="J1190" s="213">
        <v>0</v>
      </c>
      <c r="K1190" s="213">
        <v>0</v>
      </c>
      <c r="L1190" s="213">
        <v>0</v>
      </c>
      <c r="M1190" s="213">
        <v>0</v>
      </c>
      <c r="N1190" s="213">
        <v>0</v>
      </c>
      <c r="O1190" s="213">
        <v>0</v>
      </c>
      <c r="P1190" s="213">
        <v>0</v>
      </c>
      <c r="Q1190" s="213">
        <v>0</v>
      </c>
      <c r="R1190" s="213">
        <v>0</v>
      </c>
      <c r="S1190" s="213">
        <v>0</v>
      </c>
      <c r="T1190" s="213">
        <v>0</v>
      </c>
      <c r="U1190" s="213">
        <v>0</v>
      </c>
      <c r="V1190" s="214">
        <v>0</v>
      </c>
      <c r="AM1190" s="554"/>
      <c r="AN1190" s="552"/>
      <c r="AO1190" s="552"/>
      <c r="AP1190" s="552"/>
      <c r="AQ1190" s="552"/>
      <c r="AR1190" s="552"/>
      <c r="AS1190" s="552"/>
      <c r="AT1190" s="552"/>
      <c r="AU1190" s="552"/>
      <c r="AV1190" s="552"/>
      <c r="AW1190" s="552"/>
      <c r="AX1190" s="552"/>
      <c r="AY1190" s="552"/>
      <c r="AZ1190" s="552"/>
      <c r="BA1190" s="552"/>
      <c r="BB1190" s="552"/>
      <c r="BC1190" s="552"/>
      <c r="BD1190" s="552"/>
      <c r="BE1190" s="552"/>
      <c r="BF1190" s="552"/>
      <c r="BG1190" s="552"/>
      <c r="BH1190" s="552"/>
      <c r="BI1190" s="552"/>
      <c r="BJ1190" s="552"/>
      <c r="BK1190" s="552"/>
      <c r="BL1190" s="552"/>
      <c r="BM1190" s="552"/>
      <c r="BN1190" s="552"/>
      <c r="BO1190" s="552"/>
      <c r="BP1190" s="552"/>
      <c r="BQ1190" s="552"/>
      <c r="BR1190" s="552"/>
      <c r="BS1190" s="552"/>
      <c r="BT1190" s="552"/>
      <c r="BU1190" s="552"/>
      <c r="BV1190" s="552"/>
      <c r="BW1190" s="552"/>
      <c r="BX1190" s="552"/>
      <c r="BY1190" s="552"/>
      <c r="BZ1190" s="552"/>
      <c r="CA1190" s="552"/>
      <c r="CB1190" s="552"/>
      <c r="CC1190" s="552"/>
      <c r="CD1190" s="552"/>
      <c r="CE1190" s="552"/>
      <c r="CF1190" s="552"/>
      <c r="CG1190" s="552"/>
      <c r="CH1190" s="552"/>
      <c r="CI1190" s="552"/>
      <c r="CJ1190" s="552"/>
      <c r="CK1190" s="552"/>
      <c r="CL1190" s="552"/>
      <c r="CM1190" s="552"/>
      <c r="CN1190" s="552"/>
      <c r="CO1190" s="552"/>
      <c r="CP1190" s="552"/>
      <c r="CQ1190" s="552"/>
      <c r="CR1190" s="552"/>
      <c r="CS1190" s="552"/>
      <c r="CT1190" s="552"/>
      <c r="CU1190" s="552"/>
      <c r="CV1190" s="552"/>
      <c r="CW1190" s="552"/>
      <c r="CX1190" s="552"/>
      <c r="CY1190" s="552"/>
      <c r="CZ1190" s="552"/>
      <c r="DA1190" s="552"/>
      <c r="DB1190" s="552"/>
      <c r="DC1190" s="552"/>
      <c r="DD1190" s="552"/>
      <c r="DE1190" s="552"/>
      <c r="DF1190" s="552"/>
      <c r="DG1190" s="552"/>
      <c r="DH1190" s="552"/>
      <c r="DI1190" s="552"/>
      <c r="DJ1190" s="552"/>
      <c r="DK1190" s="552"/>
      <c r="DL1190" s="552"/>
      <c r="DM1190" s="552"/>
      <c r="DN1190" s="552"/>
      <c r="DO1190" s="552"/>
      <c r="DP1190" s="552"/>
      <c r="DQ1190" s="552"/>
      <c r="DR1190" s="552"/>
      <c r="DS1190" s="552"/>
      <c r="DT1190" s="552"/>
      <c r="DU1190" s="552"/>
      <c r="DV1190" s="552"/>
      <c r="DW1190" s="552"/>
      <c r="DX1190" s="552"/>
      <c r="DY1190" s="552"/>
      <c r="DZ1190" s="552"/>
      <c r="EA1190" s="552"/>
      <c r="EB1190" s="552"/>
      <c r="EC1190" s="552"/>
      <c r="ED1190" s="552"/>
      <c r="EE1190" s="552"/>
      <c r="EF1190" s="552"/>
      <c r="EG1190" s="552"/>
      <c r="EH1190" s="552"/>
      <c r="EI1190" s="552"/>
      <c r="EJ1190" s="552"/>
      <c r="EK1190" s="552"/>
      <c r="EL1190" s="552"/>
      <c r="EM1190" s="552"/>
      <c r="EN1190" s="552"/>
      <c r="EO1190" s="552"/>
      <c r="EP1190" s="552"/>
      <c r="EQ1190" s="552"/>
      <c r="ER1190" s="552"/>
      <c r="ES1190" s="552"/>
      <c r="ET1190" s="552"/>
      <c r="EU1190" s="552"/>
      <c r="EV1190" s="552"/>
      <c r="EW1190" s="552"/>
      <c r="EX1190" s="552"/>
      <c r="EY1190" s="552"/>
      <c r="EZ1190" s="552"/>
      <c r="FA1190" s="552"/>
      <c r="FB1190" s="552"/>
      <c r="FC1190" s="552"/>
      <c r="FD1190" s="552"/>
      <c r="FE1190" s="552"/>
    </row>
    <row r="1191" spans="1:161" x14ac:dyDescent="0.25">
      <c r="A1191" t="s">
        <v>3528</v>
      </c>
      <c r="B1191" t="s">
        <v>3407</v>
      </c>
      <c r="C1191">
        <v>10</v>
      </c>
      <c r="D1191">
        <v>10</v>
      </c>
      <c r="E1191">
        <v>10</v>
      </c>
      <c r="F1191">
        <v>10</v>
      </c>
      <c r="G1191">
        <v>10</v>
      </c>
      <c r="H1191">
        <v>7</v>
      </c>
      <c r="I1191">
        <v>10</v>
      </c>
      <c r="J1191">
        <v>6</v>
      </c>
      <c r="K1191">
        <v>9</v>
      </c>
      <c r="L1191">
        <v>4</v>
      </c>
      <c r="M1191">
        <v>10</v>
      </c>
      <c r="N1191">
        <v>10</v>
      </c>
      <c r="O1191">
        <v>7</v>
      </c>
      <c r="P1191">
        <v>4</v>
      </c>
      <c r="Q1191">
        <v>5</v>
      </c>
      <c r="R1191">
        <v>10</v>
      </c>
      <c r="S1191">
        <v>9</v>
      </c>
      <c r="T1191">
        <v>10</v>
      </c>
      <c r="U1191">
        <v>0</v>
      </c>
      <c r="V1191">
        <v>5</v>
      </c>
      <c r="AM1191" s="555"/>
      <c r="AN1191" s="553"/>
      <c r="AO1191" s="553"/>
      <c r="AP1191" s="553"/>
      <c r="AQ1191" s="553"/>
      <c r="AR1191" s="553"/>
      <c r="AS1191" s="553"/>
      <c r="AT1191" s="553"/>
      <c r="AU1191" s="553"/>
      <c r="AV1191" s="553"/>
      <c r="AW1191" s="553"/>
      <c r="AX1191" s="553"/>
      <c r="AY1191" s="553"/>
      <c r="AZ1191" s="553"/>
      <c r="BA1191" s="553"/>
      <c r="BB1191" s="553"/>
      <c r="BC1191" s="553"/>
      <c r="BD1191" s="553"/>
      <c r="BE1191" s="553"/>
      <c r="BF1191" s="553"/>
      <c r="BG1191" s="553"/>
      <c r="BH1191" s="553"/>
      <c r="BI1191" s="553"/>
      <c r="BJ1191" s="553"/>
      <c r="BK1191" s="553"/>
      <c r="BL1191" s="553"/>
      <c r="BM1191" s="553"/>
      <c r="BN1191" s="553"/>
      <c r="BO1191" s="553"/>
      <c r="BP1191" s="553"/>
      <c r="BQ1191" s="553"/>
      <c r="BR1191" s="553"/>
      <c r="BS1191" s="553"/>
      <c r="BT1191" s="553"/>
      <c r="BU1191" s="553"/>
      <c r="BV1191" s="553"/>
      <c r="BW1191" s="553"/>
      <c r="BX1191" s="553"/>
      <c r="BY1191" s="553"/>
      <c r="BZ1191" s="553"/>
      <c r="CA1191" s="553"/>
      <c r="CB1191" s="553"/>
      <c r="CC1191" s="553"/>
      <c r="CD1191" s="553"/>
      <c r="CE1191" s="553"/>
      <c r="CF1191" s="553"/>
      <c r="CG1191" s="553"/>
      <c r="CH1191" s="553"/>
      <c r="CI1191" s="553"/>
      <c r="CJ1191" s="553"/>
      <c r="CK1191" s="553"/>
      <c r="CL1191" s="553"/>
      <c r="CM1191" s="553"/>
      <c r="CN1191" s="553"/>
      <c r="CO1191" s="553"/>
      <c r="CP1191" s="553"/>
      <c r="CQ1191" s="553"/>
      <c r="CR1191" s="553"/>
      <c r="CS1191" s="553"/>
      <c r="CT1191" s="553"/>
      <c r="CU1191" s="553"/>
      <c r="CV1191" s="553"/>
      <c r="CW1191" s="553"/>
      <c r="CX1191" s="553"/>
      <c r="CY1191" s="553"/>
      <c r="CZ1191" s="553"/>
      <c r="DA1191" s="553"/>
      <c r="DB1191" s="553"/>
      <c r="DC1191" s="553"/>
      <c r="DD1191" s="553"/>
      <c r="DE1191" s="553"/>
      <c r="DF1191" s="553"/>
      <c r="DG1191" s="553"/>
      <c r="DH1191" s="553"/>
      <c r="DI1191" s="553"/>
      <c r="DJ1191" s="553"/>
      <c r="DK1191" s="553"/>
      <c r="DL1191" s="553"/>
      <c r="DM1191" s="553"/>
      <c r="DN1191" s="553"/>
      <c r="DO1191" s="553"/>
      <c r="DP1191" s="553"/>
      <c r="DQ1191" s="553"/>
      <c r="DR1191" s="553"/>
      <c r="DS1191" s="553"/>
      <c r="DT1191" s="553"/>
      <c r="DU1191" s="553"/>
      <c r="DV1191" s="553"/>
      <c r="DW1191" s="553"/>
      <c r="DX1191" s="553"/>
      <c r="DY1191" s="553"/>
      <c r="DZ1191" s="553"/>
      <c r="EA1191" s="553"/>
      <c r="EB1191" s="553"/>
      <c r="EC1191" s="553"/>
      <c r="ED1191" s="553"/>
      <c r="EE1191" s="553"/>
      <c r="EF1191" s="553"/>
      <c r="EG1191" s="553"/>
      <c r="EH1191" s="553"/>
      <c r="EI1191" s="553"/>
      <c r="EJ1191" s="553"/>
      <c r="EK1191" s="553"/>
      <c r="EL1191" s="553"/>
      <c r="EM1191" s="553"/>
      <c r="EN1191" s="553"/>
      <c r="EO1191" s="553"/>
      <c r="EP1191" s="553"/>
      <c r="EQ1191" s="553"/>
      <c r="ER1191" s="553"/>
      <c r="ES1191" s="553"/>
      <c r="ET1191" s="553"/>
      <c r="EU1191" s="553"/>
      <c r="EV1191" s="553"/>
      <c r="EW1191" s="553"/>
      <c r="EX1191" s="553"/>
      <c r="EY1191" s="553"/>
      <c r="EZ1191" s="553"/>
      <c r="FA1191" s="553"/>
      <c r="FB1191" s="553"/>
      <c r="FC1191" s="553"/>
      <c r="FD1191" s="553"/>
      <c r="FE1191" s="553"/>
    </row>
    <row r="1192" spans="1:161" x14ac:dyDescent="0.25">
      <c r="A1192" t="s">
        <v>3529</v>
      </c>
      <c r="B1192" t="s">
        <v>3409</v>
      </c>
      <c r="C1192">
        <v>10</v>
      </c>
      <c r="D1192">
        <v>10</v>
      </c>
      <c r="E1192">
        <v>10</v>
      </c>
      <c r="F1192">
        <v>10</v>
      </c>
      <c r="G1192">
        <v>7</v>
      </c>
      <c r="H1192">
        <v>7</v>
      </c>
      <c r="I1192">
        <v>10</v>
      </c>
      <c r="J1192">
        <v>9</v>
      </c>
      <c r="K1192">
        <v>9</v>
      </c>
      <c r="L1192">
        <v>9</v>
      </c>
      <c r="M1192">
        <v>10</v>
      </c>
      <c r="N1192">
        <v>9</v>
      </c>
      <c r="O1192">
        <v>3</v>
      </c>
      <c r="P1192">
        <v>5</v>
      </c>
      <c r="Q1192">
        <v>10</v>
      </c>
      <c r="R1192">
        <v>9</v>
      </c>
      <c r="S1192">
        <v>10</v>
      </c>
      <c r="T1192">
        <v>4</v>
      </c>
      <c r="U1192">
        <v>0</v>
      </c>
      <c r="V1192">
        <v>7</v>
      </c>
    </row>
    <row r="1193" spans="1:161" x14ac:dyDescent="0.25">
      <c r="A1193" t="s">
        <v>3530</v>
      </c>
      <c r="B1193" t="s">
        <v>3411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203" spans="1:208" s="390" customFormat="1" x14ac:dyDescent="0.25">
      <c r="A1203" s="262"/>
      <c r="B1203" s="262"/>
      <c r="C1203" s="262"/>
      <c r="D1203" s="262"/>
      <c r="E1203" s="262"/>
      <c r="F1203" s="262"/>
      <c r="G1203" s="262"/>
      <c r="H1203" s="262"/>
      <c r="I1203" s="262"/>
      <c r="J1203" s="262"/>
      <c r="K1203" s="262"/>
      <c r="L1203" s="262"/>
      <c r="M1203" s="262"/>
      <c r="N1203" s="262"/>
      <c r="O1203" s="262"/>
      <c r="P1203" s="262"/>
      <c r="Q1203" s="262"/>
      <c r="R1203" s="262"/>
      <c r="S1203" s="262"/>
      <c r="T1203" s="262"/>
      <c r="U1203" s="262"/>
      <c r="V1203" s="262"/>
      <c r="W1203" s="262"/>
      <c r="X1203" s="262"/>
      <c r="Y1203" s="262"/>
      <c r="Z1203" s="262"/>
      <c r="AA1203" s="262"/>
      <c r="AB1203" s="262"/>
      <c r="AC1203" s="262"/>
      <c r="AD1203" s="262"/>
      <c r="AE1203" s="262"/>
      <c r="AF1203" s="262"/>
      <c r="AG1203" s="262"/>
      <c r="AH1203" s="262"/>
      <c r="AI1203" s="262"/>
      <c r="AJ1203" s="262"/>
      <c r="AK1203" s="262"/>
      <c r="AL1203" s="389"/>
      <c r="AM1203" s="6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  <c r="DG1203"/>
      <c r="DH1203"/>
      <c r="DI1203"/>
      <c r="DJ1203"/>
      <c r="DK1203"/>
      <c r="DL1203"/>
      <c r="DM1203"/>
      <c r="DN1203"/>
      <c r="DO1203"/>
      <c r="DP1203"/>
      <c r="DQ1203"/>
      <c r="DR1203"/>
      <c r="DS1203"/>
      <c r="DT1203"/>
      <c r="DU1203"/>
      <c r="DV1203"/>
      <c r="DW1203"/>
      <c r="DX1203"/>
      <c r="DY1203"/>
      <c r="DZ1203"/>
      <c r="EA1203"/>
      <c r="EB1203"/>
      <c r="EC1203"/>
      <c r="ED1203"/>
      <c r="EE1203"/>
      <c r="EF1203"/>
      <c r="EG1203"/>
      <c r="EH1203"/>
      <c r="EI1203"/>
      <c r="EJ1203"/>
      <c r="EK1203"/>
      <c r="EL1203"/>
      <c r="EM1203"/>
      <c r="EN1203"/>
      <c r="EO1203"/>
      <c r="EP1203"/>
      <c r="EQ1203"/>
      <c r="ER1203"/>
      <c r="ES1203"/>
      <c r="ET1203"/>
      <c r="EU1203"/>
      <c r="EV1203"/>
      <c r="EW1203"/>
      <c r="EX1203"/>
      <c r="EY1203"/>
      <c r="EZ1203"/>
      <c r="FA1203"/>
      <c r="FB1203"/>
      <c r="FC1203"/>
      <c r="FD1203"/>
      <c r="FE1203"/>
      <c r="FF1203" s="35"/>
      <c r="FJ1203" s="1274"/>
      <c r="FK1203" s="1274"/>
      <c r="FL1203" s="1274"/>
      <c r="FN1203" s="35"/>
      <c r="FO1203" s="35"/>
      <c r="FP1203" s="35"/>
      <c r="FQ1203" s="35"/>
      <c r="FR1203" s="35"/>
      <c r="FS1203" s="35"/>
      <c r="FV1203" s="35"/>
      <c r="FW1203" s="35"/>
      <c r="FZ1203" s="1279"/>
      <c r="GA1203" s="1279"/>
      <c r="GB1203" s="35"/>
      <c r="GC1203" s="35"/>
      <c r="GD1203" s="35"/>
      <c r="GE1203" s="35"/>
      <c r="GF1203" s="35"/>
      <c r="GG1203" s="35"/>
      <c r="GH1203" s="35"/>
      <c r="GI1203" s="35"/>
      <c r="GJ1203" s="35"/>
      <c r="GK1203" s="35"/>
      <c r="GL1203" s="35"/>
      <c r="GM1203" s="35"/>
      <c r="GN1203" s="35"/>
      <c r="GO1203" s="35"/>
      <c r="GP1203" s="35"/>
      <c r="GQ1203" s="35"/>
      <c r="GR1203" s="35"/>
      <c r="GS1203" s="35"/>
      <c r="GT1203" s="35"/>
      <c r="GU1203" s="35"/>
      <c r="GV1203" s="35"/>
      <c r="GW1203" s="35"/>
      <c r="GX1203" s="35"/>
      <c r="GY1203" s="35"/>
      <c r="GZ1203" s="35"/>
    </row>
    <row r="1204" spans="1:208" x14ac:dyDescent="0.25">
      <c r="A1204" s="253" t="s">
        <v>127</v>
      </c>
      <c r="B1204" s="254" t="s">
        <v>2552</v>
      </c>
      <c r="C1204" s="255" t="s">
        <v>3773</v>
      </c>
      <c r="D1204" s="256" t="s">
        <v>2618</v>
      </c>
      <c r="E1204" s="256" t="s">
        <v>3774</v>
      </c>
      <c r="F1204" s="256" t="s">
        <v>2618</v>
      </c>
      <c r="G1204" s="256" t="s">
        <v>3775</v>
      </c>
      <c r="H1204" s="256" t="s">
        <v>2618</v>
      </c>
      <c r="I1204" s="256" t="s">
        <v>3782</v>
      </c>
      <c r="J1204" s="256" t="s">
        <v>2618</v>
      </c>
      <c r="K1204" s="256" t="s">
        <v>3788</v>
      </c>
      <c r="L1204" s="256" t="s">
        <v>2618</v>
      </c>
      <c r="M1204" s="256" t="s">
        <v>3789</v>
      </c>
      <c r="N1204" s="256" t="s">
        <v>2618</v>
      </c>
      <c r="O1204" s="256" t="s">
        <v>3790</v>
      </c>
      <c r="P1204" s="256" t="s">
        <v>2618</v>
      </c>
      <c r="Q1204" s="256" t="s">
        <v>3791</v>
      </c>
      <c r="R1204" s="256" t="s">
        <v>2618</v>
      </c>
      <c r="S1204" s="256" t="s">
        <v>3792</v>
      </c>
      <c r="T1204" s="256" t="s">
        <v>2618</v>
      </c>
      <c r="U1204" s="256" t="s">
        <v>3793</v>
      </c>
      <c r="V1204" s="257" t="s">
        <v>2618</v>
      </c>
      <c r="X1204" s="258"/>
      <c r="Y1204" s="188" t="s">
        <v>2550</v>
      </c>
      <c r="Z1204" s="259" t="s">
        <v>2619</v>
      </c>
      <c r="AA1204" s="260" t="s">
        <v>2620</v>
      </c>
      <c r="AB1204" s="260" t="s">
        <v>2621</v>
      </c>
      <c r="AC1204" s="260" t="s">
        <v>2622</v>
      </c>
      <c r="AD1204" s="260" t="s">
        <v>2623</v>
      </c>
      <c r="AE1204" s="260" t="s">
        <v>2624</v>
      </c>
      <c r="AF1204" s="260" t="s">
        <v>2625</v>
      </c>
      <c r="AG1204" s="260" t="s">
        <v>2619</v>
      </c>
      <c r="AH1204" s="260" t="s">
        <v>2620</v>
      </c>
      <c r="AI1204" s="261" t="s">
        <v>2621</v>
      </c>
      <c r="FN1204" s="390"/>
      <c r="FO1204" s="390"/>
      <c r="FP1204" s="390"/>
      <c r="FQ1204" s="390"/>
      <c r="FR1204" s="390"/>
      <c r="FS1204" s="390"/>
      <c r="FV1204" s="390"/>
      <c r="FW1204" s="390"/>
      <c r="FZ1204" s="1280"/>
      <c r="GA1204" s="1280"/>
      <c r="GB1204" s="390"/>
      <c r="GC1204" s="390"/>
      <c r="GD1204" s="390"/>
      <c r="GE1204" s="390"/>
      <c r="GF1204" s="390"/>
      <c r="GG1204" s="390"/>
      <c r="GH1204" s="390"/>
      <c r="GI1204" s="390"/>
      <c r="GJ1204" s="390"/>
      <c r="GK1204" s="390"/>
      <c r="GL1204" s="390"/>
      <c r="GM1204" s="390"/>
      <c r="GN1204" s="390"/>
      <c r="GV1204" s="390"/>
      <c r="GW1204" s="390"/>
      <c r="GX1204" s="390"/>
      <c r="GY1204" s="390"/>
      <c r="GZ1204" s="390"/>
    </row>
    <row r="1205" spans="1:208" x14ac:dyDescent="0.25">
      <c r="A1205" s="198" t="s">
        <v>129</v>
      </c>
      <c r="B1205" s="220" t="s">
        <v>2558</v>
      </c>
      <c r="C1205" s="124" t="s">
        <v>2521</v>
      </c>
      <c r="D1205" s="124" t="s">
        <v>2522</v>
      </c>
      <c r="E1205" s="124" t="s">
        <v>2521</v>
      </c>
      <c r="F1205" s="124" t="s">
        <v>2522</v>
      </c>
      <c r="G1205" s="124" t="s">
        <v>2521</v>
      </c>
      <c r="H1205" s="124" t="s">
        <v>2522</v>
      </c>
      <c r="I1205" s="124" t="s">
        <v>2521</v>
      </c>
      <c r="J1205" s="124" t="s">
        <v>2522</v>
      </c>
      <c r="K1205" s="124" t="s">
        <v>2521</v>
      </c>
      <c r="L1205" s="124" t="s">
        <v>2522</v>
      </c>
      <c r="M1205" s="124" t="s">
        <v>2521</v>
      </c>
      <c r="N1205" s="124" t="s">
        <v>2522</v>
      </c>
      <c r="O1205" s="124" t="s">
        <v>2521</v>
      </c>
      <c r="P1205" s="124" t="s">
        <v>2522</v>
      </c>
      <c r="Q1205" s="124" t="s">
        <v>2521</v>
      </c>
      <c r="R1205" s="124" t="s">
        <v>2522</v>
      </c>
      <c r="S1205" s="124" t="s">
        <v>2521</v>
      </c>
      <c r="T1205" s="124" t="s">
        <v>2522</v>
      </c>
      <c r="U1205" s="124" t="s">
        <v>2521</v>
      </c>
      <c r="V1205" s="252" t="s">
        <v>2522</v>
      </c>
      <c r="X1205" s="197"/>
      <c r="Y1205" s="188" t="s">
        <v>2558</v>
      </c>
      <c r="Z1205" s="94" t="s">
        <v>3776</v>
      </c>
      <c r="AA1205" s="95" t="s">
        <v>3777</v>
      </c>
      <c r="AB1205" s="95" t="s">
        <v>3778</v>
      </c>
      <c r="AC1205" s="95" t="s">
        <v>3783</v>
      </c>
      <c r="AD1205" s="95" t="s">
        <v>3794</v>
      </c>
      <c r="AE1205" s="95" t="s">
        <v>3795</v>
      </c>
      <c r="AF1205" s="95" t="s">
        <v>3796</v>
      </c>
      <c r="AG1205" s="95" t="s">
        <v>3797</v>
      </c>
      <c r="AH1205" s="95" t="s">
        <v>3798</v>
      </c>
      <c r="AI1205" s="96" t="s">
        <v>3799</v>
      </c>
      <c r="GO1205" s="390"/>
      <c r="GP1205" s="390"/>
      <c r="GQ1205" s="390"/>
      <c r="GR1205" s="390"/>
      <c r="GS1205" s="390"/>
      <c r="GT1205" s="390"/>
      <c r="GU1205" s="390"/>
    </row>
    <row r="1206" spans="1:208" x14ac:dyDescent="0.25">
      <c r="A1206" s="198" t="s">
        <v>131</v>
      </c>
      <c r="B1206" s="221" t="s">
        <v>2553</v>
      </c>
      <c r="C1206" s="118">
        <v>43682.458333333336</v>
      </c>
      <c r="D1206" s="189">
        <v>43682.958333333336</v>
      </c>
      <c r="E1206" s="190">
        <v>43683.458333333336</v>
      </c>
      <c r="F1206" s="189">
        <v>43683.958333333336</v>
      </c>
      <c r="G1206" s="190">
        <v>43684.458333333336</v>
      </c>
      <c r="H1206" s="189">
        <v>43684.958333333336</v>
      </c>
      <c r="I1206" s="191">
        <v>43685.458333333336</v>
      </c>
      <c r="J1206" s="189">
        <v>43685.958333333336</v>
      </c>
      <c r="K1206" s="190">
        <v>43686.458333333336</v>
      </c>
      <c r="L1206" s="189">
        <v>43686.958333333336</v>
      </c>
      <c r="M1206" s="190">
        <v>43687.458333333336</v>
      </c>
      <c r="N1206" s="189">
        <v>43687.958333333336</v>
      </c>
      <c r="O1206" s="191">
        <v>43688.458333333336</v>
      </c>
      <c r="P1206" s="189">
        <v>43688.958333333336</v>
      </c>
      <c r="Q1206" s="190">
        <v>43689.458333333336</v>
      </c>
      <c r="R1206" s="189">
        <v>43689.958333333336</v>
      </c>
      <c r="S1206" s="190">
        <v>43690.458333333336</v>
      </c>
      <c r="T1206" s="189">
        <v>43690.958333333336</v>
      </c>
      <c r="U1206" s="190">
        <v>43691.458333333336</v>
      </c>
      <c r="V1206" s="192">
        <v>43691.958333333336</v>
      </c>
      <c r="X1206" s="198" t="s">
        <v>126</v>
      </c>
      <c r="Y1206" s="215"/>
      <c r="Z1206" s="116">
        <v>43682.958333333336</v>
      </c>
      <c r="AA1206" s="99">
        <v>43683.958333333336</v>
      </c>
      <c r="AB1206" s="99">
        <v>43684.958333333336</v>
      </c>
      <c r="AC1206" s="99">
        <v>43685.958333333336</v>
      </c>
      <c r="AD1206" s="99">
        <v>43686.958333333336</v>
      </c>
      <c r="AE1206" s="99">
        <v>43687.958333333336</v>
      </c>
      <c r="AF1206" s="99">
        <v>43688.958333333336</v>
      </c>
      <c r="AG1206" s="99">
        <v>43689.958333333336</v>
      </c>
      <c r="AH1206" s="99">
        <v>43690.958333333336</v>
      </c>
      <c r="AI1206" s="99">
        <v>43691.958333333336</v>
      </c>
    </row>
    <row r="1207" spans="1:208" x14ac:dyDescent="0.25">
      <c r="A1207" s="198" t="s">
        <v>133</v>
      </c>
      <c r="B1207" s="222" t="s">
        <v>2545</v>
      </c>
      <c r="C1207" s="230" t="e">
        <v>#N/A</v>
      </c>
      <c r="D1207" s="199">
        <v>21</v>
      </c>
      <c r="E1207" s="199" t="e">
        <v>#N/A</v>
      </c>
      <c r="F1207" s="199">
        <v>19.399999999999999</v>
      </c>
      <c r="G1207" s="199" t="e">
        <v>#N/A</v>
      </c>
      <c r="H1207" s="199">
        <v>13.3</v>
      </c>
      <c r="I1207" s="199" t="e">
        <v>#N/A</v>
      </c>
      <c r="J1207" s="199">
        <v>18.600000000000001</v>
      </c>
      <c r="K1207" s="199" t="e">
        <v>#N/A</v>
      </c>
      <c r="L1207" s="199">
        <v>20.8</v>
      </c>
      <c r="M1207" s="199" t="e">
        <v>#N/A</v>
      </c>
      <c r="N1207" s="199">
        <v>24.1</v>
      </c>
      <c r="O1207" s="199" t="e">
        <v>#N/A</v>
      </c>
      <c r="P1207" s="199">
        <v>17.100000000000001</v>
      </c>
      <c r="Q1207" s="199" t="e">
        <v>#N/A</v>
      </c>
      <c r="R1207" s="199">
        <v>13.7</v>
      </c>
      <c r="S1207" s="199" t="e">
        <v>#N/A</v>
      </c>
      <c r="T1207" s="199">
        <v>13.6</v>
      </c>
      <c r="U1207" s="199" t="e">
        <v>#N/A</v>
      </c>
      <c r="V1207" s="104">
        <v>19</v>
      </c>
      <c r="X1207" s="198" t="s">
        <v>128</v>
      </c>
      <c r="Y1207" s="100" t="s">
        <v>2545</v>
      </c>
      <c r="Z1207" s="120">
        <v>21</v>
      </c>
      <c r="AA1207" s="120">
        <v>19.399999999999999</v>
      </c>
      <c r="AB1207" s="120">
        <v>13.3</v>
      </c>
      <c r="AC1207" s="120">
        <v>18.600000000000001</v>
      </c>
      <c r="AD1207" s="120">
        <v>20.8</v>
      </c>
      <c r="AE1207" s="120">
        <v>24.1</v>
      </c>
      <c r="AF1207" s="120">
        <v>17.100000000000001</v>
      </c>
      <c r="AG1207" s="120">
        <v>14.9</v>
      </c>
      <c r="AH1207" s="120">
        <v>13.6</v>
      </c>
      <c r="AI1207" s="120">
        <v>19</v>
      </c>
    </row>
    <row r="1208" spans="1:208" x14ac:dyDescent="0.25">
      <c r="A1208" s="198" t="s">
        <v>134</v>
      </c>
      <c r="B1208" s="223" t="s">
        <v>2546</v>
      </c>
      <c r="C1208" s="103">
        <v>9.1</v>
      </c>
      <c r="D1208" s="200" t="e">
        <v>#N/A</v>
      </c>
      <c r="E1208" s="200">
        <v>13.9</v>
      </c>
      <c r="F1208" s="200" t="e">
        <v>#N/A</v>
      </c>
      <c r="G1208" s="200">
        <v>9.6999999999999993</v>
      </c>
      <c r="H1208" s="200" t="e">
        <v>#N/A</v>
      </c>
      <c r="I1208" s="200">
        <v>7.7</v>
      </c>
      <c r="J1208" s="200" t="e">
        <v>#N/A</v>
      </c>
      <c r="K1208" s="200">
        <v>13.1</v>
      </c>
      <c r="L1208" s="200" t="e">
        <v>#N/A</v>
      </c>
      <c r="M1208" s="200">
        <v>12.1</v>
      </c>
      <c r="N1208" s="200" t="e">
        <v>#N/A</v>
      </c>
      <c r="O1208" s="200">
        <v>11.1</v>
      </c>
      <c r="P1208" s="200" t="e">
        <v>#N/A</v>
      </c>
      <c r="Q1208" s="200">
        <v>5.5</v>
      </c>
      <c r="R1208" s="200" t="e">
        <v>#N/A</v>
      </c>
      <c r="S1208" s="200">
        <v>10.8</v>
      </c>
      <c r="T1208" s="200" t="e">
        <v>#N/A</v>
      </c>
      <c r="U1208" s="200">
        <v>5.7</v>
      </c>
      <c r="V1208" s="216" t="e">
        <v>#N/A</v>
      </c>
      <c r="X1208" s="198" t="s">
        <v>130</v>
      </c>
      <c r="Y1208" s="101" t="s">
        <v>2546</v>
      </c>
      <c r="Z1208" s="97">
        <v>9.1</v>
      </c>
      <c r="AA1208" s="97">
        <v>13.9</v>
      </c>
      <c r="AB1208" s="97">
        <v>9.6999999999999993</v>
      </c>
      <c r="AC1208" s="97">
        <v>7.7</v>
      </c>
      <c r="AD1208" s="97">
        <v>13.1</v>
      </c>
      <c r="AE1208" s="97">
        <v>12.1</v>
      </c>
      <c r="AF1208" s="97">
        <v>11.1</v>
      </c>
      <c r="AG1208" s="97">
        <v>5.5</v>
      </c>
      <c r="AH1208" s="97">
        <v>10.8</v>
      </c>
      <c r="AI1208" s="97">
        <v>5.7</v>
      </c>
    </row>
    <row r="1209" spans="1:208" x14ac:dyDescent="0.25">
      <c r="A1209" s="198" t="s">
        <v>136</v>
      </c>
      <c r="B1209" s="224" t="s">
        <v>2547</v>
      </c>
      <c r="C1209" s="108" t="e">
        <v>#N/A</v>
      </c>
      <c r="D1209" s="201">
        <v>28</v>
      </c>
      <c r="E1209" s="201" t="e">
        <v>#N/A</v>
      </c>
      <c r="F1209" s="201">
        <v>33.4</v>
      </c>
      <c r="G1209" s="201" t="e">
        <v>#N/A</v>
      </c>
      <c r="H1209" s="201">
        <v>19.2</v>
      </c>
      <c r="I1209" s="201" t="e">
        <v>#N/A</v>
      </c>
      <c r="J1209" s="201">
        <v>31.6</v>
      </c>
      <c r="K1209" s="201" t="e">
        <v>#N/A</v>
      </c>
      <c r="L1209" s="201">
        <v>35.799999999999997</v>
      </c>
      <c r="M1209" s="201" t="e">
        <v>#N/A</v>
      </c>
      <c r="N1209" s="201">
        <v>35.1</v>
      </c>
      <c r="O1209" s="201" t="e">
        <v>#N/A</v>
      </c>
      <c r="P1209" s="201">
        <v>32.1</v>
      </c>
      <c r="Q1209" s="201" t="e">
        <v>#N/A</v>
      </c>
      <c r="R1209" s="201">
        <v>17.7</v>
      </c>
      <c r="S1209" s="201" t="e">
        <v>#N/A</v>
      </c>
      <c r="T1209" s="201">
        <v>17.399999999999999</v>
      </c>
      <c r="U1209" s="201" t="e">
        <v>#N/A</v>
      </c>
      <c r="V1209" s="217">
        <v>33</v>
      </c>
      <c r="X1209" s="198" t="s">
        <v>132</v>
      </c>
      <c r="Y1209" s="102" t="s">
        <v>2547</v>
      </c>
      <c r="Z1209" s="120">
        <v>28</v>
      </c>
      <c r="AA1209" s="120">
        <v>33.4</v>
      </c>
      <c r="AB1209" s="120">
        <v>19.2</v>
      </c>
      <c r="AC1209" s="120">
        <v>31.6</v>
      </c>
      <c r="AD1209" s="120">
        <v>35.799999999999997</v>
      </c>
      <c r="AE1209" s="120">
        <v>35.1</v>
      </c>
      <c r="AF1209" s="120">
        <v>32.1</v>
      </c>
      <c r="AG1209" s="120">
        <v>29.9</v>
      </c>
      <c r="AH1209" s="120">
        <v>17.399999999999999</v>
      </c>
      <c r="AI1209" s="120">
        <v>33</v>
      </c>
      <c r="FF1209" s="390"/>
    </row>
    <row r="1210" spans="1:208" x14ac:dyDescent="0.25">
      <c r="A1210" s="198" t="s">
        <v>138</v>
      </c>
      <c r="B1210" s="212" t="s">
        <v>2548</v>
      </c>
      <c r="C1210" s="231">
        <v>8</v>
      </c>
      <c r="D1210" s="123">
        <v>15</v>
      </c>
      <c r="E1210" s="123">
        <v>19</v>
      </c>
      <c r="F1210" s="123">
        <v>13</v>
      </c>
      <c r="G1210" s="123">
        <v>13</v>
      </c>
      <c r="H1210" s="123">
        <v>11</v>
      </c>
      <c r="I1210" s="123">
        <v>12</v>
      </c>
      <c r="J1210" s="123">
        <v>11</v>
      </c>
      <c r="K1210" s="123">
        <v>12</v>
      </c>
      <c r="L1210" s="123">
        <v>8</v>
      </c>
      <c r="M1210" s="123">
        <v>12</v>
      </c>
      <c r="N1210" s="123">
        <v>11</v>
      </c>
      <c r="O1210" s="123">
        <v>9</v>
      </c>
      <c r="P1210" s="123">
        <v>11</v>
      </c>
      <c r="Q1210" s="123">
        <v>11</v>
      </c>
      <c r="R1210" s="123">
        <v>10</v>
      </c>
      <c r="S1210" s="123">
        <v>5</v>
      </c>
      <c r="T1210" s="123">
        <v>8</v>
      </c>
      <c r="U1210" s="123">
        <v>7</v>
      </c>
      <c r="V1210" s="218">
        <v>6</v>
      </c>
      <c r="X1210" s="198" t="s">
        <v>139</v>
      </c>
      <c r="Y1210" s="119" t="s">
        <v>2548</v>
      </c>
      <c r="Z1210" s="196">
        <v>15</v>
      </c>
      <c r="AA1210" s="196">
        <v>19</v>
      </c>
      <c r="AB1210" s="196">
        <v>13</v>
      </c>
      <c r="AC1210" s="196">
        <v>12</v>
      </c>
      <c r="AD1210" s="196">
        <v>12</v>
      </c>
      <c r="AE1210" s="196">
        <v>12</v>
      </c>
      <c r="AF1210" s="196">
        <v>11</v>
      </c>
      <c r="AG1210" s="196">
        <v>11</v>
      </c>
      <c r="AH1210" s="196">
        <v>9</v>
      </c>
      <c r="AI1210" s="196">
        <v>8</v>
      </c>
    </row>
    <row r="1211" spans="1:208" x14ac:dyDescent="0.25">
      <c r="A1211" s="198" t="s">
        <v>141</v>
      </c>
      <c r="B1211" s="225" t="s">
        <v>2549</v>
      </c>
      <c r="C1211" s="232" t="s">
        <v>2618</v>
      </c>
      <c r="D1211" s="210">
        <v>15</v>
      </c>
      <c r="E1211" s="210">
        <v>19</v>
      </c>
      <c r="F1211" s="210" t="s">
        <v>2618</v>
      </c>
      <c r="G1211" s="210" t="s">
        <v>2618</v>
      </c>
      <c r="H1211" s="210" t="s">
        <v>2618</v>
      </c>
      <c r="I1211" s="210" t="s">
        <v>2618</v>
      </c>
      <c r="J1211" s="210" t="s">
        <v>2618</v>
      </c>
      <c r="K1211" s="210" t="s">
        <v>2618</v>
      </c>
      <c r="L1211" s="210" t="s">
        <v>2618</v>
      </c>
      <c r="M1211" s="210" t="s">
        <v>2618</v>
      </c>
      <c r="N1211" s="210" t="s">
        <v>2618</v>
      </c>
      <c r="O1211" s="210" t="s">
        <v>2618</v>
      </c>
      <c r="P1211" s="210" t="s">
        <v>2618</v>
      </c>
      <c r="Q1211" s="210" t="s">
        <v>2618</v>
      </c>
      <c r="R1211" s="210" t="s">
        <v>2618</v>
      </c>
      <c r="S1211" s="210" t="s">
        <v>2618</v>
      </c>
      <c r="T1211" s="210" t="s">
        <v>2618</v>
      </c>
      <c r="U1211" s="210" t="s">
        <v>2618</v>
      </c>
      <c r="V1211" s="211" t="s">
        <v>2618</v>
      </c>
      <c r="X1211" s="198" t="s">
        <v>135</v>
      </c>
      <c r="Y1211" s="98" t="s">
        <v>772</v>
      </c>
      <c r="Z1211" s="121">
        <v>0</v>
      </c>
      <c r="AA1211" s="121">
        <v>0</v>
      </c>
      <c r="AB1211" s="121">
        <v>0</v>
      </c>
      <c r="AC1211" s="121">
        <v>0</v>
      </c>
      <c r="AD1211" s="121">
        <v>0</v>
      </c>
      <c r="AE1211" s="121">
        <v>0</v>
      </c>
      <c r="AF1211" s="121">
        <v>0</v>
      </c>
      <c r="AG1211" s="121">
        <v>0</v>
      </c>
      <c r="AH1211" s="121">
        <v>0</v>
      </c>
      <c r="AI1211" s="121">
        <v>0</v>
      </c>
    </row>
    <row r="1212" spans="1:208" ht="15" x14ac:dyDescent="0.25">
      <c r="A1212" s="198" t="s">
        <v>143</v>
      </c>
      <c r="B1212" s="226" t="s">
        <v>769</v>
      </c>
      <c r="C1212" s="233" t="s">
        <v>2618</v>
      </c>
      <c r="D1212" s="202" t="s">
        <v>2618</v>
      </c>
      <c r="E1212" s="202" t="s">
        <v>2632</v>
      </c>
      <c r="F1212" s="202" t="s">
        <v>2618</v>
      </c>
      <c r="G1212" s="202" t="s">
        <v>2618</v>
      </c>
      <c r="H1212" s="202" t="s">
        <v>2631</v>
      </c>
      <c r="I1212" s="202" t="s">
        <v>2618</v>
      </c>
      <c r="J1212" s="202" t="s">
        <v>2618</v>
      </c>
      <c r="K1212" s="202" t="s">
        <v>2631</v>
      </c>
      <c r="L1212" s="202" t="s">
        <v>2618</v>
      </c>
      <c r="M1212" s="202" t="s">
        <v>2631</v>
      </c>
      <c r="N1212" s="202" t="s">
        <v>2631</v>
      </c>
      <c r="O1212" s="202" t="s">
        <v>2618</v>
      </c>
      <c r="P1212" s="202" t="s">
        <v>2618</v>
      </c>
      <c r="Q1212" s="202" t="s">
        <v>2618</v>
      </c>
      <c r="R1212" s="202" t="s">
        <v>2632</v>
      </c>
      <c r="S1212" s="202" t="s">
        <v>2631</v>
      </c>
      <c r="T1212" s="202" t="s">
        <v>2632</v>
      </c>
      <c r="U1212" s="202" t="s">
        <v>2618</v>
      </c>
      <c r="V1212" s="203" t="s">
        <v>2618</v>
      </c>
      <c r="X1212" s="198" t="s">
        <v>137</v>
      </c>
      <c r="Y1212" s="107" t="s">
        <v>769</v>
      </c>
      <c r="Z1212" s="195" t="s">
        <v>2618</v>
      </c>
      <c r="AA1212" s="195" t="s">
        <v>2632</v>
      </c>
      <c r="AB1212" s="195" t="s">
        <v>2631</v>
      </c>
      <c r="AC1212" s="195" t="s">
        <v>2618</v>
      </c>
      <c r="AD1212" s="195" t="s">
        <v>2631</v>
      </c>
      <c r="AE1212" s="195" t="s">
        <v>2631</v>
      </c>
      <c r="AF1212" s="195" t="s">
        <v>2618</v>
      </c>
      <c r="AG1212" s="195" t="s">
        <v>2632</v>
      </c>
      <c r="AH1212" s="195" t="s">
        <v>2632</v>
      </c>
      <c r="AI1212" s="195" t="s">
        <v>2618</v>
      </c>
    </row>
    <row r="1213" spans="1:208" x14ac:dyDescent="0.25">
      <c r="A1213" s="198" t="s">
        <v>144</v>
      </c>
      <c r="B1213" s="226" t="s">
        <v>2551</v>
      </c>
      <c r="C1213" s="234">
        <v>0</v>
      </c>
      <c r="D1213" s="204">
        <v>0</v>
      </c>
      <c r="E1213" s="204">
        <v>10</v>
      </c>
      <c r="F1213" s="204">
        <v>0</v>
      </c>
      <c r="G1213" s="204">
        <v>0</v>
      </c>
      <c r="H1213" s="204">
        <v>1</v>
      </c>
      <c r="I1213" s="204">
        <v>0</v>
      </c>
      <c r="J1213" s="204">
        <v>0</v>
      </c>
      <c r="K1213" s="204">
        <v>1</v>
      </c>
      <c r="L1213" s="204">
        <v>0</v>
      </c>
      <c r="M1213" s="204">
        <v>2</v>
      </c>
      <c r="N1213" s="204">
        <v>1</v>
      </c>
      <c r="O1213" s="204">
        <v>0</v>
      </c>
      <c r="P1213" s="204">
        <v>0</v>
      </c>
      <c r="Q1213" s="204">
        <v>0</v>
      </c>
      <c r="R1213" s="204">
        <v>3</v>
      </c>
      <c r="S1213" s="204">
        <v>2</v>
      </c>
      <c r="T1213" s="204">
        <v>5</v>
      </c>
      <c r="U1213" s="204">
        <v>0</v>
      </c>
      <c r="V1213" s="205">
        <v>0</v>
      </c>
      <c r="X1213" s="198" t="s">
        <v>140</v>
      </c>
      <c r="Y1213" s="91" t="s">
        <v>2551</v>
      </c>
      <c r="Z1213" s="109">
        <v>0</v>
      </c>
      <c r="AA1213" s="109">
        <v>10</v>
      </c>
      <c r="AB1213" s="109">
        <v>1</v>
      </c>
      <c r="AC1213" s="109">
        <v>0</v>
      </c>
      <c r="AD1213" s="109">
        <v>1</v>
      </c>
      <c r="AE1213" s="109">
        <v>2</v>
      </c>
      <c r="AF1213" s="109">
        <v>0</v>
      </c>
      <c r="AG1213" s="109">
        <v>3</v>
      </c>
      <c r="AH1213" s="109">
        <v>10</v>
      </c>
      <c r="AI1213" s="109">
        <v>0</v>
      </c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  <c r="ET1213" s="1"/>
      <c r="EU1213" s="1"/>
      <c r="EV1213" s="1"/>
      <c r="EW1213" s="1"/>
      <c r="EX1213" s="1"/>
      <c r="EY1213" s="1"/>
      <c r="EZ1213" s="1"/>
      <c r="FA1213" s="1"/>
      <c r="FB1213" s="1"/>
      <c r="FC1213" s="1"/>
      <c r="FD1213" s="1"/>
      <c r="FE1213" s="1"/>
    </row>
    <row r="1214" spans="1:208" x14ac:dyDescent="0.25">
      <c r="A1214" s="198" t="s">
        <v>145</v>
      </c>
      <c r="B1214" s="227" t="s">
        <v>884</v>
      </c>
      <c r="C1214" s="235">
        <v>1005.75</v>
      </c>
      <c r="D1214" s="206">
        <v>1003</v>
      </c>
      <c r="E1214" s="206">
        <v>996.05</v>
      </c>
      <c r="F1214" s="206">
        <v>1000.7</v>
      </c>
      <c r="G1214" s="206">
        <v>1002.15</v>
      </c>
      <c r="H1214" s="206">
        <v>1005.1500000000001</v>
      </c>
      <c r="I1214" s="206">
        <v>1006.95</v>
      </c>
      <c r="J1214" s="206">
        <v>1006.05</v>
      </c>
      <c r="K1214" s="206">
        <v>1000.9</v>
      </c>
      <c r="L1214" s="206">
        <v>1004</v>
      </c>
      <c r="M1214" s="206">
        <v>1001.1</v>
      </c>
      <c r="N1214" s="206">
        <v>999.59999999999991</v>
      </c>
      <c r="O1214" s="206">
        <v>1001.7</v>
      </c>
      <c r="P1214" s="206">
        <v>1006.95</v>
      </c>
      <c r="Q1214" s="206">
        <v>1009.75</v>
      </c>
      <c r="R1214" s="206">
        <v>1007.0999999999999</v>
      </c>
      <c r="S1214" s="206">
        <v>1004.25</v>
      </c>
      <c r="T1214" s="206">
        <v>1006.5</v>
      </c>
      <c r="U1214" s="206">
        <v>1012.05</v>
      </c>
      <c r="V1214" s="207">
        <v>1011.8</v>
      </c>
      <c r="X1214" s="198" t="s">
        <v>142</v>
      </c>
      <c r="Y1214" s="238" t="s">
        <v>705</v>
      </c>
      <c r="Z1214" s="127">
        <v>0</v>
      </c>
      <c r="AA1214" s="127">
        <v>0</v>
      </c>
      <c r="AB1214" s="127">
        <v>0</v>
      </c>
      <c r="AC1214" s="127">
        <v>0</v>
      </c>
      <c r="AD1214" s="127">
        <v>0</v>
      </c>
      <c r="AE1214" s="127">
        <v>2</v>
      </c>
      <c r="AF1214" s="127">
        <v>0</v>
      </c>
      <c r="AG1214" s="127">
        <v>0</v>
      </c>
      <c r="AH1214" s="127">
        <v>0</v>
      </c>
      <c r="AI1214" s="127">
        <v>0</v>
      </c>
    </row>
    <row r="1215" spans="1:208" x14ac:dyDescent="0.25">
      <c r="A1215" s="198" t="s">
        <v>146</v>
      </c>
      <c r="B1215" s="228" t="s">
        <v>770</v>
      </c>
      <c r="C1215" s="236" t="s">
        <v>2758</v>
      </c>
      <c r="D1215" s="208" t="s">
        <v>2794</v>
      </c>
      <c r="E1215" s="208" t="s">
        <v>1192</v>
      </c>
      <c r="F1215" s="208" t="s">
        <v>1110</v>
      </c>
      <c r="G1215" s="208" t="s">
        <v>2759</v>
      </c>
      <c r="H1215" s="208" t="s">
        <v>58</v>
      </c>
      <c r="I1215" s="208" t="s">
        <v>58</v>
      </c>
      <c r="J1215" s="208" t="s">
        <v>2758</v>
      </c>
      <c r="K1215" s="208" t="s">
        <v>2766</v>
      </c>
      <c r="L1215" s="208" t="s">
        <v>2757</v>
      </c>
      <c r="M1215" s="208" t="s">
        <v>1110</v>
      </c>
      <c r="N1215" s="208" t="s">
        <v>2759</v>
      </c>
      <c r="O1215" s="208" t="s">
        <v>2765</v>
      </c>
      <c r="P1215" s="208" t="s">
        <v>2766</v>
      </c>
      <c r="Q1215" s="208" t="s">
        <v>58</v>
      </c>
      <c r="R1215" s="208" t="s">
        <v>3076</v>
      </c>
      <c r="S1215" s="208" t="s">
        <v>2762</v>
      </c>
      <c r="T1215" s="208" t="s">
        <v>2768</v>
      </c>
      <c r="U1215" s="208" t="s">
        <v>2768</v>
      </c>
      <c r="V1215" s="209" t="s">
        <v>2762</v>
      </c>
      <c r="X1215" s="369" t="s">
        <v>1032</v>
      </c>
      <c r="Y1215" s="370" t="s">
        <v>772</v>
      </c>
      <c r="Z1215" s="371">
        <v>0</v>
      </c>
      <c r="AA1215" s="372">
        <v>0</v>
      </c>
      <c r="AB1215" s="372">
        <v>0</v>
      </c>
      <c r="AC1215" s="372">
        <v>0</v>
      </c>
      <c r="AD1215" s="372">
        <v>0</v>
      </c>
      <c r="AE1215" s="372">
        <v>0</v>
      </c>
      <c r="AF1215" s="372">
        <v>0</v>
      </c>
      <c r="AG1215" s="372">
        <v>0</v>
      </c>
      <c r="AH1215" s="372">
        <v>0</v>
      </c>
      <c r="AI1215" s="373">
        <v>0</v>
      </c>
    </row>
    <row r="1216" spans="1:208" x14ac:dyDescent="0.25">
      <c r="A1216" s="198" t="s">
        <v>147</v>
      </c>
      <c r="B1216" s="229" t="s">
        <v>705</v>
      </c>
      <c r="C1216" s="237">
        <v>0</v>
      </c>
      <c r="D1216" s="213">
        <v>0</v>
      </c>
      <c r="E1216" s="213">
        <v>0</v>
      </c>
      <c r="F1216" s="213">
        <v>0</v>
      </c>
      <c r="G1216" s="213">
        <v>0</v>
      </c>
      <c r="H1216" s="213">
        <v>0</v>
      </c>
      <c r="I1216" s="213">
        <v>0</v>
      </c>
      <c r="J1216" s="213">
        <v>0</v>
      </c>
      <c r="K1216" s="213">
        <v>0</v>
      </c>
      <c r="L1216" s="213">
        <v>0</v>
      </c>
      <c r="M1216" s="213">
        <v>1</v>
      </c>
      <c r="N1216" s="213">
        <v>0</v>
      </c>
      <c r="O1216" s="213">
        <v>0</v>
      </c>
      <c r="P1216" s="213">
        <v>0</v>
      </c>
      <c r="Q1216" s="213">
        <v>0</v>
      </c>
      <c r="R1216" s="213">
        <v>0</v>
      </c>
      <c r="S1216" s="213">
        <v>0</v>
      </c>
      <c r="T1216" s="213">
        <v>0</v>
      </c>
      <c r="U1216" s="213">
        <v>0</v>
      </c>
      <c r="V1216" s="214">
        <v>0</v>
      </c>
      <c r="X1216" s="369" t="s">
        <v>2277</v>
      </c>
      <c r="Y1216" s="374" t="s">
        <v>1173</v>
      </c>
      <c r="Z1216" s="375">
        <v>0</v>
      </c>
      <c r="AA1216" s="376">
        <v>0</v>
      </c>
      <c r="AB1216" s="376">
        <v>0</v>
      </c>
      <c r="AC1216" s="376">
        <v>0</v>
      </c>
      <c r="AD1216" s="376">
        <v>0</v>
      </c>
      <c r="AE1216" s="376">
        <v>0</v>
      </c>
      <c r="AF1216" s="376">
        <v>0</v>
      </c>
      <c r="AG1216" s="376">
        <v>0</v>
      </c>
      <c r="AH1216" s="376">
        <v>0</v>
      </c>
      <c r="AI1216" s="377">
        <v>0</v>
      </c>
    </row>
    <row r="1217" spans="1:161" x14ac:dyDescent="0.25">
      <c r="A1217" s="198" t="s">
        <v>1032</v>
      </c>
      <c r="B1217" s="229" t="s">
        <v>772</v>
      </c>
      <c r="C1217" s="237">
        <v>0</v>
      </c>
      <c r="D1217" s="213">
        <v>0</v>
      </c>
      <c r="E1217" s="213">
        <v>0</v>
      </c>
      <c r="F1217" s="213">
        <v>0</v>
      </c>
      <c r="G1217" s="213">
        <v>0</v>
      </c>
      <c r="H1217" s="213">
        <v>0</v>
      </c>
      <c r="I1217" s="213">
        <v>0</v>
      </c>
      <c r="J1217" s="213">
        <v>0</v>
      </c>
      <c r="K1217" s="213">
        <v>0</v>
      </c>
      <c r="L1217" s="213">
        <v>0</v>
      </c>
      <c r="M1217" s="213">
        <v>0</v>
      </c>
      <c r="N1217" s="213">
        <v>0</v>
      </c>
      <c r="O1217" s="213">
        <v>0</v>
      </c>
      <c r="P1217" s="213">
        <v>0</v>
      </c>
      <c r="Q1217" s="213">
        <v>0</v>
      </c>
      <c r="R1217" s="213">
        <v>0</v>
      </c>
      <c r="S1217" s="213">
        <v>0</v>
      </c>
      <c r="T1217" s="213">
        <v>0</v>
      </c>
      <c r="U1217" s="213">
        <v>0</v>
      </c>
      <c r="V1217" s="214">
        <v>0</v>
      </c>
      <c r="X1217" s="369" t="s">
        <v>2278</v>
      </c>
      <c r="Y1217" s="374" t="s">
        <v>1175</v>
      </c>
      <c r="Z1217" s="375">
        <v>0</v>
      </c>
      <c r="AA1217" s="376">
        <v>0</v>
      </c>
      <c r="AB1217" s="376">
        <v>0</v>
      </c>
      <c r="AC1217" s="376">
        <v>0</v>
      </c>
      <c r="AD1217" s="376">
        <v>0</v>
      </c>
      <c r="AE1217" s="376">
        <v>0</v>
      </c>
      <c r="AF1217" s="376">
        <v>0</v>
      </c>
      <c r="AG1217" s="376">
        <v>0</v>
      </c>
      <c r="AH1217" s="376">
        <v>0</v>
      </c>
      <c r="AI1217" s="377">
        <v>0</v>
      </c>
    </row>
    <row r="1218" spans="1:161" x14ac:dyDescent="0.25">
      <c r="A1218" s="198" t="s">
        <v>2277</v>
      </c>
      <c r="B1218" s="229" t="s">
        <v>1173</v>
      </c>
      <c r="C1218" s="237">
        <v>0</v>
      </c>
      <c r="D1218" s="213">
        <v>0</v>
      </c>
      <c r="E1218" s="213">
        <v>0</v>
      </c>
      <c r="F1218" s="213">
        <v>0</v>
      </c>
      <c r="G1218" s="213">
        <v>0</v>
      </c>
      <c r="H1218" s="213">
        <v>0</v>
      </c>
      <c r="I1218" s="213">
        <v>0</v>
      </c>
      <c r="J1218" s="213">
        <v>0</v>
      </c>
      <c r="K1218" s="213">
        <v>0</v>
      </c>
      <c r="L1218" s="213">
        <v>0</v>
      </c>
      <c r="M1218" s="213">
        <v>0</v>
      </c>
      <c r="N1218" s="213">
        <v>0</v>
      </c>
      <c r="O1218" s="213">
        <v>0</v>
      </c>
      <c r="P1218" s="213">
        <v>0</v>
      </c>
      <c r="Q1218" s="213">
        <v>0</v>
      </c>
      <c r="R1218" s="213">
        <v>0</v>
      </c>
      <c r="S1218" s="213">
        <v>0</v>
      </c>
      <c r="T1218" s="213">
        <v>0</v>
      </c>
      <c r="U1218" s="213">
        <v>0</v>
      </c>
      <c r="V1218" s="214">
        <v>0</v>
      </c>
      <c r="X1218" s="369" t="s">
        <v>2279</v>
      </c>
      <c r="Y1218" s="379" t="s">
        <v>1177</v>
      </c>
      <c r="Z1218" s="380">
        <v>0</v>
      </c>
      <c r="AA1218" s="381">
        <v>0</v>
      </c>
      <c r="AB1218" s="381">
        <v>0</v>
      </c>
      <c r="AC1218" s="381">
        <v>0</v>
      </c>
      <c r="AD1218" s="381">
        <v>0</v>
      </c>
      <c r="AE1218" s="381">
        <v>0</v>
      </c>
      <c r="AF1218" s="381">
        <v>0</v>
      </c>
      <c r="AG1218" s="381">
        <v>0</v>
      </c>
      <c r="AH1218" s="381">
        <v>0</v>
      </c>
      <c r="AI1218" s="382">
        <v>0</v>
      </c>
    </row>
    <row r="1219" spans="1:161" x14ac:dyDescent="0.25">
      <c r="A1219" s="198" t="s">
        <v>2278</v>
      </c>
      <c r="B1219" s="378" t="s">
        <v>1175</v>
      </c>
      <c r="C1219" s="235">
        <v>0</v>
      </c>
      <c r="D1219" s="206">
        <v>0</v>
      </c>
      <c r="E1219" s="206">
        <v>0</v>
      </c>
      <c r="F1219" s="206">
        <v>0</v>
      </c>
      <c r="G1219" s="206">
        <v>0</v>
      </c>
      <c r="H1219" s="206">
        <v>0</v>
      </c>
      <c r="I1219" s="206">
        <v>0</v>
      </c>
      <c r="J1219" s="206">
        <v>0</v>
      </c>
      <c r="K1219" s="206">
        <v>0</v>
      </c>
      <c r="L1219" s="206">
        <v>0</v>
      </c>
      <c r="M1219" s="206">
        <v>0</v>
      </c>
      <c r="N1219" s="206">
        <v>0</v>
      </c>
      <c r="O1219" s="206">
        <v>0</v>
      </c>
      <c r="P1219" s="206">
        <v>0</v>
      </c>
      <c r="Q1219" s="206">
        <v>0</v>
      </c>
      <c r="R1219" s="206">
        <v>0</v>
      </c>
      <c r="S1219" s="206">
        <v>0</v>
      </c>
      <c r="T1219" s="206">
        <v>0</v>
      </c>
      <c r="U1219" s="206">
        <v>0</v>
      </c>
      <c r="V1219" s="207">
        <v>0</v>
      </c>
    </row>
    <row r="1220" spans="1:161" x14ac:dyDescent="0.25">
      <c r="A1220" s="198" t="s">
        <v>2279</v>
      </c>
      <c r="B1220" s="383" t="s">
        <v>1177</v>
      </c>
      <c r="C1220" s="237">
        <v>0</v>
      </c>
      <c r="D1220" s="213">
        <v>0</v>
      </c>
      <c r="E1220" s="213">
        <v>0</v>
      </c>
      <c r="F1220" s="213">
        <v>0</v>
      </c>
      <c r="G1220" s="213">
        <v>0</v>
      </c>
      <c r="H1220" s="213">
        <v>0</v>
      </c>
      <c r="I1220" s="213">
        <v>0</v>
      </c>
      <c r="J1220" s="213">
        <v>0</v>
      </c>
      <c r="K1220" s="213">
        <v>0</v>
      </c>
      <c r="L1220" s="213">
        <v>0</v>
      </c>
      <c r="M1220" s="213">
        <v>0</v>
      </c>
      <c r="N1220" s="213">
        <v>0</v>
      </c>
      <c r="O1220" s="213">
        <v>0</v>
      </c>
      <c r="P1220" s="213">
        <v>0</v>
      </c>
      <c r="Q1220" s="213">
        <v>0</v>
      </c>
      <c r="R1220" s="213">
        <v>0</v>
      </c>
      <c r="S1220" s="213">
        <v>0</v>
      </c>
      <c r="T1220" s="213">
        <v>0</v>
      </c>
      <c r="U1220" s="213">
        <v>0</v>
      </c>
      <c r="V1220" s="214">
        <v>0</v>
      </c>
      <c r="AM1220" s="554"/>
      <c r="AN1220" s="552"/>
      <c r="AO1220" s="552"/>
      <c r="AP1220" s="552"/>
      <c r="AQ1220" s="552"/>
      <c r="AR1220" s="552"/>
      <c r="AS1220" s="552"/>
      <c r="AT1220" s="552"/>
      <c r="AU1220" s="552"/>
      <c r="AV1220" s="552"/>
      <c r="AW1220" s="552"/>
      <c r="AX1220" s="552"/>
      <c r="AY1220" s="552"/>
      <c r="AZ1220" s="552"/>
      <c r="BA1220" s="552"/>
      <c r="BB1220" s="552"/>
      <c r="BC1220" s="552"/>
      <c r="BD1220" s="552"/>
      <c r="BE1220" s="552"/>
      <c r="BF1220" s="552"/>
      <c r="BG1220" s="552"/>
      <c r="BH1220" s="552"/>
      <c r="BI1220" s="552"/>
      <c r="BJ1220" s="552"/>
      <c r="BK1220" s="552"/>
      <c r="BL1220" s="552"/>
      <c r="BM1220" s="552"/>
      <c r="BN1220" s="552"/>
      <c r="BO1220" s="552"/>
      <c r="BP1220" s="552"/>
      <c r="BQ1220" s="552"/>
      <c r="BR1220" s="552"/>
      <c r="BS1220" s="552"/>
      <c r="BT1220" s="552"/>
      <c r="BU1220" s="552"/>
      <c r="BV1220" s="552"/>
      <c r="BW1220" s="552"/>
      <c r="BX1220" s="552"/>
      <c r="BY1220" s="552"/>
      <c r="BZ1220" s="552"/>
      <c r="CA1220" s="552"/>
      <c r="CB1220" s="552"/>
      <c r="CC1220" s="552"/>
      <c r="CD1220" s="552"/>
      <c r="CE1220" s="552"/>
      <c r="CF1220" s="552"/>
      <c r="CG1220" s="552"/>
      <c r="CH1220" s="552"/>
      <c r="CI1220" s="552"/>
      <c r="CJ1220" s="552"/>
      <c r="CK1220" s="552"/>
      <c r="CL1220" s="552"/>
      <c r="CM1220" s="552"/>
      <c r="CN1220" s="552"/>
      <c r="CO1220" s="552"/>
      <c r="CP1220" s="552"/>
      <c r="CQ1220" s="552"/>
      <c r="CR1220" s="552"/>
      <c r="CS1220" s="552"/>
      <c r="CT1220" s="552"/>
      <c r="CU1220" s="552"/>
      <c r="CV1220" s="552"/>
      <c r="CW1220" s="552"/>
      <c r="CX1220" s="552"/>
      <c r="CY1220" s="552"/>
      <c r="CZ1220" s="552"/>
      <c r="DA1220" s="552"/>
      <c r="DB1220" s="552"/>
      <c r="DC1220" s="552"/>
      <c r="DD1220" s="552"/>
      <c r="DE1220" s="552"/>
      <c r="DF1220" s="552"/>
      <c r="DG1220" s="552"/>
      <c r="DH1220" s="552"/>
      <c r="DI1220" s="552"/>
      <c r="DJ1220" s="552"/>
      <c r="DK1220" s="552"/>
      <c r="DL1220" s="552"/>
      <c r="DM1220" s="552"/>
      <c r="DN1220" s="552"/>
      <c r="DO1220" s="552"/>
      <c r="DP1220" s="552"/>
      <c r="DQ1220" s="552"/>
      <c r="DR1220" s="552"/>
      <c r="DS1220" s="552"/>
      <c r="DT1220" s="552"/>
      <c r="DU1220" s="552"/>
      <c r="DV1220" s="552"/>
      <c r="DW1220" s="552"/>
      <c r="DX1220" s="552"/>
      <c r="DY1220" s="552"/>
      <c r="DZ1220" s="552"/>
      <c r="EA1220" s="552"/>
      <c r="EB1220" s="552"/>
      <c r="EC1220" s="552"/>
      <c r="ED1220" s="552"/>
      <c r="EE1220" s="552"/>
      <c r="EF1220" s="552"/>
      <c r="EG1220" s="552"/>
      <c r="EH1220" s="552"/>
      <c r="EI1220" s="552"/>
      <c r="EJ1220" s="552"/>
      <c r="EK1220" s="552"/>
      <c r="EL1220" s="552"/>
      <c r="EM1220" s="552"/>
      <c r="EN1220" s="552"/>
      <c r="EO1220" s="552"/>
      <c r="EP1220" s="552"/>
      <c r="EQ1220" s="552"/>
      <c r="ER1220" s="552"/>
      <c r="ES1220" s="552"/>
      <c r="ET1220" s="552"/>
      <c r="EU1220" s="552"/>
      <c r="EV1220" s="552"/>
      <c r="EW1220" s="552"/>
      <c r="EX1220" s="552"/>
      <c r="EY1220" s="552"/>
      <c r="EZ1220" s="552"/>
      <c r="FA1220" s="552"/>
      <c r="FB1220" s="552"/>
      <c r="FC1220" s="552"/>
      <c r="FD1220" s="552"/>
      <c r="FE1220" s="552"/>
    </row>
    <row r="1221" spans="1:161" x14ac:dyDescent="0.25">
      <c r="A1221" t="s">
        <v>3531</v>
      </c>
      <c r="B1221" t="s">
        <v>3407</v>
      </c>
      <c r="C1221">
        <v>7</v>
      </c>
      <c r="D1221">
        <v>7</v>
      </c>
      <c r="E1221">
        <v>10</v>
      </c>
      <c r="F1221">
        <v>8</v>
      </c>
      <c r="G1221">
        <v>6</v>
      </c>
      <c r="H1221">
        <v>9</v>
      </c>
      <c r="I1221">
        <v>2</v>
      </c>
      <c r="J1221">
        <v>7</v>
      </c>
      <c r="K1221">
        <v>7</v>
      </c>
      <c r="L1221">
        <v>8</v>
      </c>
      <c r="M1221">
        <v>7</v>
      </c>
      <c r="N1221">
        <v>9</v>
      </c>
      <c r="O1221">
        <v>10</v>
      </c>
      <c r="P1221">
        <v>6</v>
      </c>
      <c r="Q1221">
        <v>0</v>
      </c>
      <c r="R1221">
        <v>10</v>
      </c>
      <c r="S1221">
        <v>10</v>
      </c>
      <c r="T1221">
        <v>10</v>
      </c>
      <c r="U1221">
        <v>5</v>
      </c>
      <c r="V1221">
        <v>3</v>
      </c>
      <c r="AM1221" s="555"/>
      <c r="AN1221" s="553"/>
      <c r="AO1221" s="553"/>
      <c r="AP1221" s="553"/>
      <c r="AQ1221" s="553"/>
      <c r="AR1221" s="553"/>
      <c r="AS1221" s="553"/>
      <c r="AT1221" s="553"/>
      <c r="AU1221" s="553"/>
      <c r="AV1221" s="553"/>
      <c r="AW1221" s="553"/>
      <c r="AX1221" s="553"/>
      <c r="AY1221" s="553"/>
      <c r="AZ1221" s="553"/>
      <c r="BA1221" s="553"/>
      <c r="BB1221" s="553"/>
      <c r="BC1221" s="553"/>
      <c r="BD1221" s="553"/>
      <c r="BE1221" s="553"/>
      <c r="BF1221" s="553"/>
      <c r="BG1221" s="553"/>
      <c r="BH1221" s="553"/>
      <c r="BI1221" s="553"/>
      <c r="BJ1221" s="553"/>
      <c r="BK1221" s="553"/>
      <c r="BL1221" s="553"/>
      <c r="BM1221" s="553"/>
      <c r="BN1221" s="553"/>
      <c r="BO1221" s="553"/>
      <c r="BP1221" s="553"/>
      <c r="BQ1221" s="553"/>
      <c r="BR1221" s="553"/>
      <c r="BS1221" s="553"/>
      <c r="BT1221" s="553"/>
      <c r="BU1221" s="553"/>
      <c r="BV1221" s="553"/>
      <c r="BW1221" s="553"/>
      <c r="BX1221" s="553"/>
      <c r="BY1221" s="553"/>
      <c r="BZ1221" s="553"/>
      <c r="CA1221" s="553"/>
      <c r="CB1221" s="553"/>
      <c r="CC1221" s="553"/>
      <c r="CD1221" s="553"/>
      <c r="CE1221" s="553"/>
      <c r="CF1221" s="553"/>
      <c r="CG1221" s="553"/>
      <c r="CH1221" s="553"/>
      <c r="CI1221" s="553"/>
      <c r="CJ1221" s="553"/>
      <c r="CK1221" s="553"/>
      <c r="CL1221" s="553"/>
      <c r="CM1221" s="553"/>
      <c r="CN1221" s="553"/>
      <c r="CO1221" s="553"/>
      <c r="CP1221" s="553"/>
      <c r="CQ1221" s="553"/>
      <c r="CR1221" s="553"/>
      <c r="CS1221" s="553"/>
      <c r="CT1221" s="553"/>
      <c r="CU1221" s="553"/>
      <c r="CV1221" s="553"/>
      <c r="CW1221" s="553"/>
      <c r="CX1221" s="553"/>
      <c r="CY1221" s="553"/>
      <c r="CZ1221" s="553"/>
      <c r="DA1221" s="553"/>
      <c r="DB1221" s="553"/>
      <c r="DC1221" s="553"/>
      <c r="DD1221" s="553"/>
      <c r="DE1221" s="553"/>
      <c r="DF1221" s="553"/>
      <c r="DG1221" s="553"/>
      <c r="DH1221" s="553"/>
      <c r="DI1221" s="553"/>
      <c r="DJ1221" s="553"/>
      <c r="DK1221" s="553"/>
      <c r="DL1221" s="553"/>
      <c r="DM1221" s="553"/>
      <c r="DN1221" s="553"/>
      <c r="DO1221" s="553"/>
      <c r="DP1221" s="553"/>
      <c r="DQ1221" s="553"/>
      <c r="DR1221" s="553"/>
      <c r="DS1221" s="553"/>
      <c r="DT1221" s="553"/>
      <c r="DU1221" s="553"/>
      <c r="DV1221" s="553"/>
      <c r="DW1221" s="553"/>
      <c r="DX1221" s="553"/>
      <c r="DY1221" s="553"/>
      <c r="DZ1221" s="553"/>
      <c r="EA1221" s="553"/>
      <c r="EB1221" s="553"/>
      <c r="EC1221" s="553"/>
      <c r="ED1221" s="553"/>
      <c r="EE1221" s="553"/>
      <c r="EF1221" s="553"/>
      <c r="EG1221" s="553"/>
      <c r="EH1221" s="553"/>
      <c r="EI1221" s="553"/>
      <c r="EJ1221" s="553"/>
      <c r="EK1221" s="553"/>
      <c r="EL1221" s="553"/>
      <c r="EM1221" s="553"/>
      <c r="EN1221" s="553"/>
      <c r="EO1221" s="553"/>
      <c r="EP1221" s="553"/>
      <c r="EQ1221" s="553"/>
      <c r="ER1221" s="553"/>
      <c r="ES1221" s="553"/>
      <c r="ET1221" s="553"/>
      <c r="EU1221" s="553"/>
      <c r="EV1221" s="553"/>
      <c r="EW1221" s="553"/>
      <c r="EX1221" s="553"/>
      <c r="EY1221" s="553"/>
      <c r="EZ1221" s="553"/>
      <c r="FA1221" s="553"/>
      <c r="FB1221" s="553"/>
      <c r="FC1221" s="553"/>
      <c r="FD1221" s="553"/>
      <c r="FE1221" s="553"/>
    </row>
    <row r="1222" spans="1:161" x14ac:dyDescent="0.25">
      <c r="A1222" t="s">
        <v>3532</v>
      </c>
      <c r="B1222" t="s">
        <v>3409</v>
      </c>
      <c r="C1222">
        <v>7</v>
      </c>
      <c r="D1222">
        <v>7</v>
      </c>
      <c r="E1222">
        <v>10</v>
      </c>
      <c r="F1222">
        <v>5</v>
      </c>
      <c r="G1222">
        <v>7</v>
      </c>
      <c r="H1222">
        <v>9</v>
      </c>
      <c r="I1222">
        <v>7</v>
      </c>
      <c r="J1222">
        <v>4</v>
      </c>
      <c r="K1222">
        <v>8</v>
      </c>
      <c r="L1222">
        <v>4</v>
      </c>
      <c r="M1222">
        <v>9</v>
      </c>
      <c r="N1222">
        <v>10</v>
      </c>
      <c r="O1222">
        <v>7</v>
      </c>
      <c r="P1222">
        <v>0</v>
      </c>
      <c r="Q1222">
        <v>0</v>
      </c>
      <c r="R1222">
        <v>10</v>
      </c>
      <c r="S1222">
        <v>10</v>
      </c>
      <c r="T1222">
        <v>10</v>
      </c>
      <c r="U1222">
        <v>0</v>
      </c>
      <c r="V1222">
        <v>7</v>
      </c>
    </row>
    <row r="1223" spans="1:161" x14ac:dyDescent="0.25">
      <c r="A1223" t="s">
        <v>3533</v>
      </c>
      <c r="B1223" t="s">
        <v>3411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33" spans="1:208" s="390" customFormat="1" x14ac:dyDescent="0.25">
      <c r="A1233" s="262"/>
      <c r="B1233" s="262"/>
      <c r="C1233" s="262"/>
      <c r="D1233" s="262"/>
      <c r="E1233" s="262"/>
      <c r="F1233" s="262"/>
      <c r="G1233" s="262"/>
      <c r="H1233" s="262"/>
      <c r="I1233" s="262"/>
      <c r="J1233" s="262"/>
      <c r="K1233" s="262"/>
      <c r="L1233" s="262"/>
      <c r="M1233" s="262"/>
      <c r="N1233" s="262"/>
      <c r="O1233" s="262"/>
      <c r="P1233" s="262"/>
      <c r="Q1233" s="262"/>
      <c r="R1233" s="262"/>
      <c r="S1233" s="262"/>
      <c r="T1233" s="262"/>
      <c r="U1233" s="262"/>
      <c r="V1233" s="262"/>
      <c r="W1233" s="262"/>
      <c r="X1233" s="262"/>
      <c r="Y1233" s="262"/>
      <c r="Z1233" s="262"/>
      <c r="AA1233" s="262"/>
      <c r="AB1233" s="262"/>
      <c r="AC1233" s="262"/>
      <c r="AD1233" s="262"/>
      <c r="AE1233" s="262"/>
      <c r="AF1233" s="262"/>
      <c r="AG1233" s="262"/>
      <c r="AH1233" s="262"/>
      <c r="AI1233" s="262"/>
      <c r="AJ1233" s="262"/>
      <c r="AK1233" s="262"/>
      <c r="AL1233" s="389"/>
      <c r="AM1233" s="6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  <c r="DG1233"/>
      <c r="DH1233"/>
      <c r="DI1233"/>
      <c r="DJ1233"/>
      <c r="DK1233"/>
      <c r="DL1233"/>
      <c r="DM1233"/>
      <c r="DN1233"/>
      <c r="DO1233"/>
      <c r="DP1233"/>
      <c r="DQ1233"/>
      <c r="DR1233"/>
      <c r="DS1233"/>
      <c r="DT1233"/>
      <c r="DU1233"/>
      <c r="DV1233"/>
      <c r="DW1233"/>
      <c r="DX1233"/>
      <c r="DY1233"/>
      <c r="DZ1233"/>
      <c r="EA1233"/>
      <c r="EB1233"/>
      <c r="EC1233"/>
      <c r="ED1233"/>
      <c r="EE1233"/>
      <c r="EF1233"/>
      <c r="EG1233"/>
      <c r="EH1233"/>
      <c r="EI1233"/>
      <c r="EJ1233"/>
      <c r="EK1233"/>
      <c r="EL1233"/>
      <c r="EM1233"/>
      <c r="EN1233"/>
      <c r="EO1233"/>
      <c r="EP1233"/>
      <c r="EQ1233"/>
      <c r="ER1233"/>
      <c r="ES1233"/>
      <c r="ET1233"/>
      <c r="EU1233"/>
      <c r="EV1233"/>
      <c r="EW1233"/>
      <c r="EX1233"/>
      <c r="EY1233"/>
      <c r="EZ1233"/>
      <c r="FA1233"/>
      <c r="FB1233"/>
      <c r="FC1233"/>
      <c r="FD1233"/>
      <c r="FE1233"/>
      <c r="FF1233" s="35"/>
      <c r="FJ1233" s="1274"/>
      <c r="FK1233" s="1274"/>
      <c r="FL1233" s="1274"/>
      <c r="FN1233" s="35"/>
      <c r="FO1233" s="35"/>
      <c r="FP1233" s="35"/>
      <c r="FQ1233" s="35"/>
      <c r="FR1233" s="35"/>
      <c r="FS1233" s="35"/>
      <c r="FV1233" s="35"/>
      <c r="FW1233" s="35"/>
      <c r="FZ1233" s="1279"/>
      <c r="GA1233" s="1279"/>
      <c r="GB1233" s="35"/>
      <c r="GC1233" s="35"/>
      <c r="GD1233" s="35"/>
      <c r="GE1233" s="35"/>
      <c r="GF1233" s="35"/>
      <c r="GG1233" s="35"/>
      <c r="GH1233" s="35"/>
      <c r="GI1233" s="35"/>
      <c r="GJ1233" s="35"/>
      <c r="GK1233" s="35"/>
      <c r="GL1233" s="35"/>
      <c r="GM1233" s="35"/>
      <c r="GN1233" s="35"/>
      <c r="GO1233" s="35"/>
      <c r="GP1233" s="35"/>
      <c r="GQ1233" s="35"/>
      <c r="GR1233" s="35"/>
      <c r="GS1233" s="35"/>
      <c r="GT1233" s="35"/>
      <c r="GU1233" s="35"/>
      <c r="GV1233" s="35"/>
      <c r="GW1233" s="35"/>
      <c r="GX1233" s="35"/>
      <c r="GY1233" s="35"/>
      <c r="GZ1233" s="35"/>
    </row>
    <row r="1234" spans="1:208" x14ac:dyDescent="0.25">
      <c r="A1234" s="253" t="s">
        <v>149</v>
      </c>
      <c r="B1234" s="254" t="s">
        <v>2552</v>
      </c>
      <c r="C1234" s="255" t="s">
        <v>3773</v>
      </c>
      <c r="D1234" s="256" t="s">
        <v>2618</v>
      </c>
      <c r="E1234" s="256" t="s">
        <v>3774</v>
      </c>
      <c r="F1234" s="256" t="s">
        <v>2618</v>
      </c>
      <c r="G1234" s="256" t="s">
        <v>3775</v>
      </c>
      <c r="H1234" s="256" t="s">
        <v>2618</v>
      </c>
      <c r="I1234" s="256" t="s">
        <v>3782</v>
      </c>
      <c r="J1234" s="256" t="s">
        <v>2618</v>
      </c>
      <c r="K1234" s="256" t="s">
        <v>3788</v>
      </c>
      <c r="L1234" s="256" t="s">
        <v>2618</v>
      </c>
      <c r="M1234" s="256" t="s">
        <v>3789</v>
      </c>
      <c r="N1234" s="256" t="s">
        <v>2618</v>
      </c>
      <c r="O1234" s="256" t="s">
        <v>3790</v>
      </c>
      <c r="P1234" s="256" t="s">
        <v>2618</v>
      </c>
      <c r="Q1234" s="256" t="s">
        <v>3791</v>
      </c>
      <c r="R1234" s="256" t="s">
        <v>2618</v>
      </c>
      <c r="S1234" s="256" t="s">
        <v>3792</v>
      </c>
      <c r="T1234" s="256" t="s">
        <v>2618</v>
      </c>
      <c r="U1234" s="256" t="s">
        <v>3793</v>
      </c>
      <c r="V1234" s="257" t="s">
        <v>2618</v>
      </c>
      <c r="X1234" s="258"/>
      <c r="Y1234" s="188" t="s">
        <v>2550</v>
      </c>
      <c r="Z1234" s="259" t="s">
        <v>2619</v>
      </c>
      <c r="AA1234" s="260" t="s">
        <v>2620</v>
      </c>
      <c r="AB1234" s="260" t="s">
        <v>2621</v>
      </c>
      <c r="AC1234" s="260" t="s">
        <v>2622</v>
      </c>
      <c r="AD1234" s="260" t="s">
        <v>2623</v>
      </c>
      <c r="AE1234" s="260" t="s">
        <v>2624</v>
      </c>
      <c r="AF1234" s="260" t="s">
        <v>2625</v>
      </c>
      <c r="AG1234" s="260" t="s">
        <v>2619</v>
      </c>
      <c r="AH1234" s="260" t="s">
        <v>2620</v>
      </c>
      <c r="AI1234" s="261" t="s">
        <v>2621</v>
      </c>
      <c r="FN1234" s="390"/>
      <c r="FO1234" s="390"/>
      <c r="FP1234" s="390"/>
      <c r="FQ1234" s="390"/>
      <c r="FR1234" s="390"/>
      <c r="FS1234" s="390"/>
      <c r="FV1234" s="390"/>
      <c r="FW1234" s="390"/>
      <c r="FZ1234" s="1280"/>
      <c r="GA1234" s="1280"/>
      <c r="GB1234" s="390"/>
      <c r="GC1234" s="390"/>
      <c r="GD1234" s="390"/>
      <c r="GE1234" s="390"/>
      <c r="GF1234" s="390"/>
      <c r="GG1234" s="390"/>
      <c r="GH1234" s="390"/>
      <c r="GI1234" s="390"/>
      <c r="GJ1234" s="390"/>
      <c r="GK1234" s="390"/>
      <c r="GL1234" s="390"/>
      <c r="GM1234" s="390"/>
      <c r="GN1234" s="390"/>
      <c r="GV1234" s="390"/>
      <c r="GW1234" s="390"/>
      <c r="GX1234" s="390"/>
      <c r="GY1234" s="390"/>
      <c r="GZ1234" s="390"/>
    </row>
    <row r="1235" spans="1:208" x14ac:dyDescent="0.25">
      <c r="A1235" s="198" t="s">
        <v>151</v>
      </c>
      <c r="B1235" s="220" t="s">
        <v>2560</v>
      </c>
      <c r="C1235" s="124" t="s">
        <v>2521</v>
      </c>
      <c r="D1235" s="124" t="s">
        <v>2522</v>
      </c>
      <c r="E1235" s="124" t="s">
        <v>2521</v>
      </c>
      <c r="F1235" s="124" t="s">
        <v>2522</v>
      </c>
      <c r="G1235" s="124" t="s">
        <v>2521</v>
      </c>
      <c r="H1235" s="124" t="s">
        <v>2522</v>
      </c>
      <c r="I1235" s="124" t="s">
        <v>2521</v>
      </c>
      <c r="J1235" s="124" t="s">
        <v>2522</v>
      </c>
      <c r="K1235" s="124" t="s">
        <v>2521</v>
      </c>
      <c r="L1235" s="124" t="s">
        <v>2522</v>
      </c>
      <c r="M1235" s="124" t="s">
        <v>2521</v>
      </c>
      <c r="N1235" s="124" t="s">
        <v>2522</v>
      </c>
      <c r="O1235" s="124" t="s">
        <v>2521</v>
      </c>
      <c r="P1235" s="124" t="s">
        <v>2522</v>
      </c>
      <c r="Q1235" s="124" t="s">
        <v>2521</v>
      </c>
      <c r="R1235" s="124" t="s">
        <v>2522</v>
      </c>
      <c r="S1235" s="124" t="s">
        <v>2521</v>
      </c>
      <c r="T1235" s="124" t="s">
        <v>2522</v>
      </c>
      <c r="U1235" s="124" t="s">
        <v>2521</v>
      </c>
      <c r="V1235" s="252" t="s">
        <v>2522</v>
      </c>
      <c r="X1235" s="197"/>
      <c r="Y1235" s="188" t="s">
        <v>2560</v>
      </c>
      <c r="Z1235" s="94" t="s">
        <v>3776</v>
      </c>
      <c r="AA1235" s="95" t="s">
        <v>3777</v>
      </c>
      <c r="AB1235" s="95" t="s">
        <v>3778</v>
      </c>
      <c r="AC1235" s="95" t="s">
        <v>3783</v>
      </c>
      <c r="AD1235" s="95" t="s">
        <v>3794</v>
      </c>
      <c r="AE1235" s="95" t="s">
        <v>3795</v>
      </c>
      <c r="AF1235" s="95" t="s">
        <v>3796</v>
      </c>
      <c r="AG1235" s="95" t="s">
        <v>3797</v>
      </c>
      <c r="AH1235" s="95" t="s">
        <v>3798</v>
      </c>
      <c r="AI1235" s="96" t="s">
        <v>3799</v>
      </c>
      <c r="GO1235" s="390"/>
      <c r="GP1235" s="390"/>
      <c r="GQ1235" s="390"/>
      <c r="GR1235" s="390"/>
      <c r="GS1235" s="390"/>
      <c r="GT1235" s="390"/>
      <c r="GU1235" s="390"/>
    </row>
    <row r="1236" spans="1:208" x14ac:dyDescent="0.25">
      <c r="A1236" s="198" t="s">
        <v>153</v>
      </c>
      <c r="B1236" s="221" t="s">
        <v>2553</v>
      </c>
      <c r="C1236" s="118">
        <v>43682.458333333336</v>
      </c>
      <c r="D1236" s="189">
        <v>43682.958333333336</v>
      </c>
      <c r="E1236" s="190">
        <v>43683.458333333336</v>
      </c>
      <c r="F1236" s="189">
        <v>43683.958333333336</v>
      </c>
      <c r="G1236" s="190">
        <v>43684.458333333336</v>
      </c>
      <c r="H1236" s="189">
        <v>43684.958333333336</v>
      </c>
      <c r="I1236" s="191">
        <v>43685.458333333336</v>
      </c>
      <c r="J1236" s="189">
        <v>43685.958333333336</v>
      </c>
      <c r="K1236" s="190">
        <v>43686.458333333336</v>
      </c>
      <c r="L1236" s="189">
        <v>43686.958333333336</v>
      </c>
      <c r="M1236" s="190">
        <v>43687.458333333336</v>
      </c>
      <c r="N1236" s="189">
        <v>43687.958333333336</v>
      </c>
      <c r="O1236" s="191">
        <v>43688.458333333336</v>
      </c>
      <c r="P1236" s="189">
        <v>43688.958333333336</v>
      </c>
      <c r="Q1236" s="190">
        <v>43689.458333333336</v>
      </c>
      <c r="R1236" s="189">
        <v>43689.958333333336</v>
      </c>
      <c r="S1236" s="190">
        <v>43690.458333333336</v>
      </c>
      <c r="T1236" s="189">
        <v>43690.958333333336</v>
      </c>
      <c r="U1236" s="190">
        <v>43691.458333333336</v>
      </c>
      <c r="V1236" s="192">
        <v>43691.958333333336</v>
      </c>
      <c r="X1236" s="198" t="s">
        <v>148</v>
      </c>
      <c r="Y1236" s="215"/>
      <c r="Z1236" s="116">
        <v>43682.958333333336</v>
      </c>
      <c r="AA1236" s="99">
        <v>43683.958333333336</v>
      </c>
      <c r="AB1236" s="99">
        <v>43684.958333333336</v>
      </c>
      <c r="AC1236" s="99">
        <v>43685.958333333336</v>
      </c>
      <c r="AD1236" s="99">
        <v>43686.958333333336</v>
      </c>
      <c r="AE1236" s="99">
        <v>43687.958333333336</v>
      </c>
      <c r="AF1236" s="99">
        <v>43688.958333333336</v>
      </c>
      <c r="AG1236" s="99">
        <v>43689.958333333336</v>
      </c>
      <c r="AH1236" s="99">
        <v>43690.958333333336</v>
      </c>
      <c r="AI1236" s="99">
        <v>43691.958333333336</v>
      </c>
    </row>
    <row r="1237" spans="1:208" x14ac:dyDescent="0.25">
      <c r="A1237" s="198" t="s">
        <v>155</v>
      </c>
      <c r="B1237" s="222" t="s">
        <v>2545</v>
      </c>
      <c r="C1237" s="230" t="e">
        <v>#N/A</v>
      </c>
      <c r="D1237" s="199">
        <v>24.3</v>
      </c>
      <c r="E1237" s="199" t="e">
        <v>#N/A</v>
      </c>
      <c r="F1237" s="199">
        <v>26.4</v>
      </c>
      <c r="G1237" s="199" t="e">
        <v>#N/A</v>
      </c>
      <c r="H1237" s="199">
        <v>19.8</v>
      </c>
      <c r="I1237" s="199" t="e">
        <v>#N/A</v>
      </c>
      <c r="J1237" s="199">
        <v>15.5</v>
      </c>
      <c r="K1237" s="199" t="e">
        <v>#N/A</v>
      </c>
      <c r="L1237" s="199">
        <v>16.8</v>
      </c>
      <c r="M1237" s="199" t="e">
        <v>#N/A</v>
      </c>
      <c r="N1237" s="199">
        <v>21.3</v>
      </c>
      <c r="O1237" s="199" t="e">
        <v>#N/A</v>
      </c>
      <c r="P1237" s="199">
        <v>16.8</v>
      </c>
      <c r="Q1237" s="199" t="e">
        <v>#N/A</v>
      </c>
      <c r="R1237" s="199">
        <v>18.100000000000001</v>
      </c>
      <c r="S1237" s="199" t="e">
        <v>#N/A</v>
      </c>
      <c r="T1237" s="199">
        <v>13.6</v>
      </c>
      <c r="U1237" s="199" t="e">
        <v>#N/A</v>
      </c>
      <c r="V1237" s="104">
        <v>19.100000000000001</v>
      </c>
      <c r="X1237" s="198" t="s">
        <v>150</v>
      </c>
      <c r="Y1237" s="100" t="s">
        <v>2545</v>
      </c>
      <c r="Z1237" s="120">
        <v>24.3</v>
      </c>
      <c r="AA1237" s="120">
        <v>26.4</v>
      </c>
      <c r="AB1237" s="120">
        <v>19.8</v>
      </c>
      <c r="AC1237" s="120">
        <v>15.5</v>
      </c>
      <c r="AD1237" s="120">
        <v>16.8</v>
      </c>
      <c r="AE1237" s="120">
        <v>21.3</v>
      </c>
      <c r="AF1237" s="120">
        <v>16.8</v>
      </c>
      <c r="AG1237" s="120">
        <v>18.100000000000001</v>
      </c>
      <c r="AH1237" s="120">
        <v>15.5</v>
      </c>
      <c r="AI1237" s="120">
        <v>19.100000000000001</v>
      </c>
    </row>
    <row r="1238" spans="1:208" x14ac:dyDescent="0.25">
      <c r="A1238" s="198" t="s">
        <v>156</v>
      </c>
      <c r="B1238" s="223" t="s">
        <v>2546</v>
      </c>
      <c r="C1238" s="103">
        <v>9.9</v>
      </c>
      <c r="D1238" s="200" t="e">
        <v>#N/A</v>
      </c>
      <c r="E1238" s="200">
        <v>14.9</v>
      </c>
      <c r="F1238" s="200" t="e">
        <v>#N/A</v>
      </c>
      <c r="G1238" s="200">
        <v>8.8000000000000007</v>
      </c>
      <c r="H1238" s="200" t="e">
        <v>#N/A</v>
      </c>
      <c r="I1238" s="200">
        <v>7.3</v>
      </c>
      <c r="J1238" s="200" t="e">
        <v>#N/A</v>
      </c>
      <c r="K1238" s="200">
        <v>8.3000000000000007</v>
      </c>
      <c r="L1238" s="200" t="e">
        <v>#N/A</v>
      </c>
      <c r="M1238" s="200">
        <v>8.9</v>
      </c>
      <c r="N1238" s="200" t="e">
        <v>#N/A</v>
      </c>
      <c r="O1238" s="200">
        <v>14.5</v>
      </c>
      <c r="P1238" s="200" t="e">
        <v>#N/A</v>
      </c>
      <c r="Q1238" s="200">
        <v>7.9</v>
      </c>
      <c r="R1238" s="200" t="e">
        <v>#N/A</v>
      </c>
      <c r="S1238" s="200">
        <v>7.9</v>
      </c>
      <c r="T1238" s="200" t="e">
        <v>#N/A</v>
      </c>
      <c r="U1238" s="200">
        <v>9.3000000000000007</v>
      </c>
      <c r="V1238" s="216" t="e">
        <v>#N/A</v>
      </c>
      <c r="X1238" s="198" t="s">
        <v>152</v>
      </c>
      <c r="Y1238" s="101" t="s">
        <v>2546</v>
      </c>
      <c r="Z1238" s="97">
        <v>9.9</v>
      </c>
      <c r="AA1238" s="97">
        <v>14.9</v>
      </c>
      <c r="AB1238" s="97">
        <v>8.8000000000000007</v>
      </c>
      <c r="AC1238" s="97">
        <v>7.3</v>
      </c>
      <c r="AD1238" s="97">
        <v>8.3000000000000007</v>
      </c>
      <c r="AE1238" s="97">
        <v>8.9</v>
      </c>
      <c r="AF1238" s="97">
        <v>14.5</v>
      </c>
      <c r="AG1238" s="97">
        <v>7.9</v>
      </c>
      <c r="AH1238" s="97">
        <v>7.9</v>
      </c>
      <c r="AI1238" s="97">
        <v>9.3000000000000007</v>
      </c>
    </row>
    <row r="1239" spans="1:208" x14ac:dyDescent="0.25">
      <c r="A1239" s="198" t="s">
        <v>158</v>
      </c>
      <c r="B1239" s="224" t="s">
        <v>2547</v>
      </c>
      <c r="C1239" s="108" t="e">
        <v>#N/A</v>
      </c>
      <c r="D1239" s="201">
        <v>35.299999999999997</v>
      </c>
      <c r="E1239" s="201" t="e">
        <v>#N/A</v>
      </c>
      <c r="F1239" s="201">
        <v>40.4</v>
      </c>
      <c r="G1239" s="201" t="e">
        <v>#N/A</v>
      </c>
      <c r="H1239" s="201">
        <v>32.799999999999997</v>
      </c>
      <c r="I1239" s="201" t="e">
        <v>#N/A</v>
      </c>
      <c r="J1239" s="201">
        <v>21.2</v>
      </c>
      <c r="K1239" s="201" t="e">
        <v>#N/A</v>
      </c>
      <c r="L1239" s="201">
        <v>23.8</v>
      </c>
      <c r="M1239" s="201" t="e">
        <v>#N/A</v>
      </c>
      <c r="N1239" s="201">
        <v>27.3</v>
      </c>
      <c r="O1239" s="201" t="e">
        <v>#N/A</v>
      </c>
      <c r="P1239" s="201">
        <v>22.8</v>
      </c>
      <c r="Q1239" s="201" t="e">
        <v>#N/A</v>
      </c>
      <c r="R1239" s="201">
        <v>32.1</v>
      </c>
      <c r="S1239" s="201" t="e">
        <v>#N/A</v>
      </c>
      <c r="T1239" s="201">
        <v>17.600000000000001</v>
      </c>
      <c r="U1239" s="201" t="e">
        <v>#N/A</v>
      </c>
      <c r="V1239" s="217">
        <v>34.1</v>
      </c>
      <c r="X1239" s="198" t="s">
        <v>154</v>
      </c>
      <c r="Y1239" s="102" t="s">
        <v>2547</v>
      </c>
      <c r="Z1239" s="120">
        <v>35.299999999999997</v>
      </c>
      <c r="AA1239" s="120">
        <v>40.4</v>
      </c>
      <c r="AB1239" s="120">
        <v>32.799999999999997</v>
      </c>
      <c r="AC1239" s="120">
        <v>28.2</v>
      </c>
      <c r="AD1239" s="120">
        <v>23.8</v>
      </c>
      <c r="AE1239" s="120">
        <v>27.3</v>
      </c>
      <c r="AF1239" s="120">
        <v>22.8</v>
      </c>
      <c r="AG1239" s="120">
        <v>32.1</v>
      </c>
      <c r="AH1239" s="120">
        <v>25.5</v>
      </c>
      <c r="AI1239" s="120">
        <v>34.1</v>
      </c>
      <c r="AN1239" s="6"/>
      <c r="AO1239" s="6"/>
      <c r="AP1239" s="6"/>
      <c r="AQ1239" s="6"/>
      <c r="AR1239" s="6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D1239" s="6"/>
      <c r="CE1239" s="6"/>
      <c r="CF1239" s="6"/>
      <c r="CG1239" s="6"/>
      <c r="CH1239" s="6"/>
      <c r="CI1239" s="6"/>
      <c r="CJ1239" s="6"/>
      <c r="CK1239" s="6"/>
      <c r="CL1239" s="6"/>
      <c r="CM1239" s="6"/>
      <c r="CN1239" s="6"/>
      <c r="CO1239" s="6"/>
      <c r="CP1239" s="6"/>
      <c r="CQ1239" s="6"/>
      <c r="CR1239" s="6"/>
      <c r="CS1239" s="6"/>
      <c r="CT1239" s="6"/>
      <c r="CU1239" s="6"/>
      <c r="CV1239" s="6"/>
      <c r="CW1239" s="6"/>
      <c r="CX1239" s="6"/>
      <c r="CY1239" s="6"/>
      <c r="CZ1239" s="6"/>
      <c r="DA1239" s="6"/>
      <c r="DB1239" s="6"/>
      <c r="DC1239" s="6"/>
      <c r="DD1239" s="6"/>
      <c r="DE1239" s="6"/>
      <c r="DF1239" s="6"/>
      <c r="DG1239" s="6"/>
      <c r="DH1239" s="6"/>
      <c r="DI1239" s="6"/>
      <c r="DJ1239" s="6"/>
      <c r="DK1239" s="6"/>
      <c r="DL1239" s="6"/>
      <c r="DM1239" s="6"/>
      <c r="DN1239" s="6"/>
      <c r="DO1239" s="6"/>
      <c r="DP1239" s="6"/>
      <c r="DQ1239" s="6"/>
      <c r="DR1239" s="6"/>
      <c r="DS1239" s="6"/>
      <c r="DT1239" s="6"/>
      <c r="DU1239" s="6"/>
      <c r="DV1239" s="6"/>
      <c r="DW1239" s="6"/>
      <c r="DX1239" s="6"/>
      <c r="DY1239" s="6"/>
      <c r="DZ1239" s="6"/>
      <c r="EA1239" s="6"/>
      <c r="EB1239" s="6"/>
      <c r="EC1239" s="6"/>
      <c r="ED1239" s="6"/>
      <c r="EE1239" s="6"/>
      <c r="EF1239" s="6"/>
      <c r="EG1239" s="6"/>
      <c r="EH1239" s="6"/>
      <c r="EI1239" s="6"/>
      <c r="EJ1239" s="6"/>
      <c r="EK1239" s="6"/>
      <c r="EL1239" s="6"/>
      <c r="EM1239" s="6"/>
      <c r="EN1239" s="6"/>
      <c r="EO1239" s="6"/>
      <c r="EP1239" s="6"/>
      <c r="EQ1239" s="6"/>
      <c r="ER1239" s="6"/>
      <c r="ES1239" s="6"/>
      <c r="ET1239" s="6"/>
      <c r="EU1239" s="6"/>
      <c r="EV1239" s="6"/>
      <c r="EW1239" s="6"/>
      <c r="EX1239" s="6"/>
      <c r="EY1239" s="6"/>
      <c r="EZ1239" s="6"/>
      <c r="FA1239" s="6"/>
      <c r="FB1239" s="6"/>
      <c r="FC1239" s="6"/>
      <c r="FD1239" s="6"/>
      <c r="FE1239" s="6"/>
      <c r="FF1239" s="390"/>
    </row>
    <row r="1240" spans="1:208" x14ac:dyDescent="0.25">
      <c r="A1240" s="198" t="s">
        <v>160</v>
      </c>
      <c r="B1240" s="212" t="s">
        <v>2548</v>
      </c>
      <c r="C1240" s="231">
        <v>9</v>
      </c>
      <c r="D1240" s="123">
        <v>14</v>
      </c>
      <c r="E1240" s="123">
        <v>16</v>
      </c>
      <c r="F1240" s="123">
        <v>11</v>
      </c>
      <c r="G1240" s="123">
        <v>10</v>
      </c>
      <c r="H1240" s="123">
        <v>9</v>
      </c>
      <c r="I1240" s="123">
        <v>9</v>
      </c>
      <c r="J1240" s="123">
        <v>8</v>
      </c>
      <c r="K1240" s="123">
        <v>12</v>
      </c>
      <c r="L1240" s="123">
        <v>11</v>
      </c>
      <c r="M1240" s="123">
        <v>7</v>
      </c>
      <c r="N1240" s="123">
        <v>8</v>
      </c>
      <c r="O1240" s="123">
        <v>7</v>
      </c>
      <c r="P1240" s="123">
        <v>11</v>
      </c>
      <c r="Q1240" s="123">
        <v>10</v>
      </c>
      <c r="R1240" s="123">
        <v>9</v>
      </c>
      <c r="S1240" s="123">
        <v>4</v>
      </c>
      <c r="T1240" s="123">
        <v>4</v>
      </c>
      <c r="U1240" s="123">
        <v>8</v>
      </c>
      <c r="V1240" s="218">
        <v>7</v>
      </c>
      <c r="X1240" s="198" t="s">
        <v>161</v>
      </c>
      <c r="Y1240" s="119" t="s">
        <v>2548</v>
      </c>
      <c r="Z1240" s="196">
        <v>14</v>
      </c>
      <c r="AA1240" s="196">
        <v>16</v>
      </c>
      <c r="AB1240" s="196">
        <v>11</v>
      </c>
      <c r="AC1240" s="196">
        <v>9</v>
      </c>
      <c r="AD1240" s="196">
        <v>12</v>
      </c>
      <c r="AE1240" s="196">
        <v>8</v>
      </c>
      <c r="AF1240" s="196">
        <v>11</v>
      </c>
      <c r="AG1240" s="196">
        <v>11</v>
      </c>
      <c r="AH1240" s="196">
        <v>7</v>
      </c>
      <c r="AI1240" s="196">
        <v>8</v>
      </c>
    </row>
    <row r="1241" spans="1:208" x14ac:dyDescent="0.25">
      <c r="A1241" s="198" t="s">
        <v>163</v>
      </c>
      <c r="B1241" s="225" t="s">
        <v>2549</v>
      </c>
      <c r="C1241" s="232" t="s">
        <v>2618</v>
      </c>
      <c r="D1241" s="210" t="s">
        <v>2618</v>
      </c>
      <c r="E1241" s="210">
        <v>16</v>
      </c>
      <c r="F1241" s="210" t="s">
        <v>2618</v>
      </c>
      <c r="G1241" s="210" t="s">
        <v>2618</v>
      </c>
      <c r="H1241" s="210" t="s">
        <v>2618</v>
      </c>
      <c r="I1241" s="210" t="s">
        <v>2618</v>
      </c>
      <c r="J1241" s="210" t="s">
        <v>2618</v>
      </c>
      <c r="K1241" s="210" t="s">
        <v>2618</v>
      </c>
      <c r="L1241" s="210" t="s">
        <v>2618</v>
      </c>
      <c r="M1241" s="210" t="s">
        <v>2618</v>
      </c>
      <c r="N1241" s="210" t="s">
        <v>2618</v>
      </c>
      <c r="O1241" s="210" t="s">
        <v>2618</v>
      </c>
      <c r="P1241" s="210" t="s">
        <v>2618</v>
      </c>
      <c r="Q1241" s="210" t="s">
        <v>2618</v>
      </c>
      <c r="R1241" s="210" t="s">
        <v>2618</v>
      </c>
      <c r="S1241" s="210" t="s">
        <v>2618</v>
      </c>
      <c r="T1241" s="210" t="s">
        <v>2618</v>
      </c>
      <c r="U1241" s="210" t="s">
        <v>2618</v>
      </c>
      <c r="V1241" s="211" t="s">
        <v>2618</v>
      </c>
      <c r="X1241" s="198" t="s">
        <v>157</v>
      </c>
      <c r="Y1241" s="98" t="s">
        <v>772</v>
      </c>
      <c r="Z1241" s="121">
        <v>0</v>
      </c>
      <c r="AA1241" s="121">
        <v>0</v>
      </c>
      <c r="AB1241" s="121">
        <v>0</v>
      </c>
      <c r="AC1241" s="121">
        <v>0</v>
      </c>
      <c r="AD1241" s="121">
        <v>0</v>
      </c>
      <c r="AE1241" s="121">
        <v>0</v>
      </c>
      <c r="AF1241" s="121">
        <v>0</v>
      </c>
      <c r="AG1241" s="121">
        <v>0</v>
      </c>
      <c r="AH1241" s="121">
        <v>0</v>
      </c>
      <c r="AI1241" s="121">
        <v>0</v>
      </c>
    </row>
    <row r="1242" spans="1:208" ht="15" x14ac:dyDescent="0.25">
      <c r="A1242" s="198" t="s">
        <v>165</v>
      </c>
      <c r="B1242" s="226" t="s">
        <v>769</v>
      </c>
      <c r="C1242" s="233" t="s">
        <v>2618</v>
      </c>
      <c r="D1242" s="202" t="s">
        <v>2618</v>
      </c>
      <c r="E1242" s="202" t="s">
        <v>2618</v>
      </c>
      <c r="F1242" s="202" t="s">
        <v>2618</v>
      </c>
      <c r="G1242" s="202" t="s">
        <v>2618</v>
      </c>
      <c r="H1242" s="202" t="s">
        <v>2631</v>
      </c>
      <c r="I1242" s="202" t="s">
        <v>2618</v>
      </c>
      <c r="J1242" s="202" t="s">
        <v>2631</v>
      </c>
      <c r="K1242" s="202" t="s">
        <v>2631</v>
      </c>
      <c r="L1242" s="202" t="s">
        <v>2632</v>
      </c>
      <c r="M1242" s="202" t="s">
        <v>2618</v>
      </c>
      <c r="N1242" s="202" t="s">
        <v>2631</v>
      </c>
      <c r="O1242" s="202" t="s">
        <v>2631</v>
      </c>
      <c r="P1242" s="202" t="s">
        <v>2632</v>
      </c>
      <c r="Q1242" s="202" t="s">
        <v>2618</v>
      </c>
      <c r="R1242" s="202" t="s">
        <v>2618</v>
      </c>
      <c r="S1242" s="202" t="s">
        <v>2618</v>
      </c>
      <c r="T1242" s="202" t="s">
        <v>2631</v>
      </c>
      <c r="U1242" s="202" t="s">
        <v>2618</v>
      </c>
      <c r="V1242" s="203" t="s">
        <v>2618</v>
      </c>
      <c r="X1242" s="198" t="s">
        <v>159</v>
      </c>
      <c r="Y1242" s="107" t="s">
        <v>769</v>
      </c>
      <c r="Z1242" s="195" t="s">
        <v>2618</v>
      </c>
      <c r="AA1242" s="195" t="s">
        <v>2618</v>
      </c>
      <c r="AB1242" s="195" t="s">
        <v>2631</v>
      </c>
      <c r="AC1242" s="195" t="s">
        <v>2631</v>
      </c>
      <c r="AD1242" s="195" t="s">
        <v>2632</v>
      </c>
      <c r="AE1242" s="195" t="s">
        <v>2631</v>
      </c>
      <c r="AF1242" s="195" t="s">
        <v>2632</v>
      </c>
      <c r="AG1242" s="195" t="s">
        <v>2618</v>
      </c>
      <c r="AH1242" s="195" t="s">
        <v>2631</v>
      </c>
      <c r="AI1242" s="195" t="s">
        <v>2618</v>
      </c>
    </row>
    <row r="1243" spans="1:208" x14ac:dyDescent="0.25">
      <c r="A1243" s="198" t="s">
        <v>166</v>
      </c>
      <c r="B1243" s="226" t="s">
        <v>2551</v>
      </c>
      <c r="C1243" s="234">
        <v>0</v>
      </c>
      <c r="D1243" s="204">
        <v>0</v>
      </c>
      <c r="E1243" s="204">
        <v>0</v>
      </c>
      <c r="F1243" s="204">
        <v>0</v>
      </c>
      <c r="G1243" s="204">
        <v>0</v>
      </c>
      <c r="H1243" s="204">
        <v>1</v>
      </c>
      <c r="I1243" s="204">
        <v>0</v>
      </c>
      <c r="J1243" s="204">
        <v>1</v>
      </c>
      <c r="K1243" s="204">
        <v>2</v>
      </c>
      <c r="L1243" s="204">
        <v>5</v>
      </c>
      <c r="M1243" s="204">
        <v>0</v>
      </c>
      <c r="N1243" s="204">
        <v>1</v>
      </c>
      <c r="O1243" s="204">
        <v>2</v>
      </c>
      <c r="P1243" s="204">
        <v>3</v>
      </c>
      <c r="Q1243" s="204">
        <v>0</v>
      </c>
      <c r="R1243" s="204">
        <v>0</v>
      </c>
      <c r="S1243" s="204">
        <v>0</v>
      </c>
      <c r="T1243" s="204">
        <v>2</v>
      </c>
      <c r="U1243" s="204">
        <v>0</v>
      </c>
      <c r="V1243" s="205">
        <v>0</v>
      </c>
      <c r="X1243" s="198" t="s">
        <v>162</v>
      </c>
      <c r="Y1243" s="91" t="s">
        <v>2551</v>
      </c>
      <c r="Z1243" s="109">
        <v>0</v>
      </c>
      <c r="AA1243" s="109">
        <v>0</v>
      </c>
      <c r="AB1243" s="109">
        <v>1</v>
      </c>
      <c r="AC1243" s="109">
        <v>1</v>
      </c>
      <c r="AD1243" s="109">
        <v>10</v>
      </c>
      <c r="AE1243" s="109">
        <v>1</v>
      </c>
      <c r="AF1243" s="109">
        <v>5</v>
      </c>
      <c r="AG1243" s="109">
        <v>0</v>
      </c>
      <c r="AH1243" s="109">
        <v>2</v>
      </c>
      <c r="AI1243" s="109">
        <v>0</v>
      </c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/>
      <c r="DU1243" s="1"/>
      <c r="DV1243" s="1"/>
      <c r="DW1243" s="1"/>
      <c r="DX1243" s="1"/>
      <c r="DY1243" s="1"/>
      <c r="DZ1243" s="1"/>
      <c r="EA1243" s="1"/>
      <c r="EB1243" s="1"/>
      <c r="EC1243" s="1"/>
      <c r="ED1243" s="1"/>
      <c r="EE1243" s="1"/>
      <c r="EF1243" s="1"/>
      <c r="EG1243" s="1"/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  <c r="ET1243" s="1"/>
      <c r="EU1243" s="1"/>
      <c r="EV1243" s="1"/>
      <c r="EW1243" s="1"/>
      <c r="EX1243" s="1"/>
      <c r="EY1243" s="1"/>
      <c r="EZ1243" s="1"/>
      <c r="FA1243" s="1"/>
      <c r="FB1243" s="1"/>
      <c r="FC1243" s="1"/>
      <c r="FD1243" s="1"/>
      <c r="FE1243" s="1"/>
    </row>
    <row r="1244" spans="1:208" x14ac:dyDescent="0.25">
      <c r="A1244" s="198" t="s">
        <v>167</v>
      </c>
      <c r="B1244" s="227" t="s">
        <v>884</v>
      </c>
      <c r="C1244" s="235">
        <v>1008.65</v>
      </c>
      <c r="D1244" s="206">
        <v>1008.15</v>
      </c>
      <c r="E1244" s="206">
        <v>1003.4</v>
      </c>
      <c r="F1244" s="206">
        <v>1000.85</v>
      </c>
      <c r="G1244" s="206">
        <v>1003.1</v>
      </c>
      <c r="H1244" s="206">
        <v>1004.25</v>
      </c>
      <c r="I1244" s="206">
        <v>1005.1</v>
      </c>
      <c r="J1244" s="206">
        <v>1006.35</v>
      </c>
      <c r="K1244" s="206">
        <v>1002.3</v>
      </c>
      <c r="L1244" s="206">
        <v>1002.3</v>
      </c>
      <c r="M1244" s="206">
        <v>1003.85</v>
      </c>
      <c r="N1244" s="206">
        <v>1000.7</v>
      </c>
      <c r="O1244" s="206">
        <v>999.05</v>
      </c>
      <c r="P1244" s="206">
        <v>1002.2</v>
      </c>
      <c r="Q1244" s="206">
        <v>1005.95</v>
      </c>
      <c r="R1244" s="206">
        <v>1006.8499999999999</v>
      </c>
      <c r="S1244" s="206">
        <v>1005.65</v>
      </c>
      <c r="T1244" s="206">
        <v>1004.4000000000001</v>
      </c>
      <c r="U1244" s="206">
        <v>1008.8</v>
      </c>
      <c r="V1244" s="207">
        <v>1011.7</v>
      </c>
      <c r="X1244" s="198" t="s">
        <v>164</v>
      </c>
      <c r="Y1244" s="238" t="s">
        <v>705</v>
      </c>
      <c r="Z1244" s="127">
        <v>0</v>
      </c>
      <c r="AA1244" s="127">
        <v>0</v>
      </c>
      <c r="AB1244" s="127">
        <v>0</v>
      </c>
      <c r="AC1244" s="127">
        <v>0</v>
      </c>
      <c r="AD1244" s="127">
        <v>0</v>
      </c>
      <c r="AE1244" s="127">
        <v>0</v>
      </c>
      <c r="AF1244" s="127">
        <v>0</v>
      </c>
      <c r="AG1244" s="127">
        <v>0</v>
      </c>
      <c r="AH1244" s="127">
        <v>0</v>
      </c>
      <c r="AI1244" s="127">
        <v>0</v>
      </c>
    </row>
    <row r="1245" spans="1:208" x14ac:dyDescent="0.25">
      <c r="A1245" s="198" t="s">
        <v>168</v>
      </c>
      <c r="B1245" s="228" t="s">
        <v>770</v>
      </c>
      <c r="C1245" s="236" t="s">
        <v>2758</v>
      </c>
      <c r="D1245" s="208" t="s">
        <v>2758</v>
      </c>
      <c r="E1245" s="208" t="s">
        <v>2764</v>
      </c>
      <c r="F1245" s="208" t="s">
        <v>2763</v>
      </c>
      <c r="G1245" s="208" t="s">
        <v>1110</v>
      </c>
      <c r="H1245" s="208" t="s">
        <v>2763</v>
      </c>
      <c r="I1245" s="208" t="s">
        <v>2757</v>
      </c>
      <c r="J1245" s="208" t="s">
        <v>2763</v>
      </c>
      <c r="K1245" s="208" t="s">
        <v>2758</v>
      </c>
      <c r="L1245" s="208" t="s">
        <v>13</v>
      </c>
      <c r="M1245" s="208" t="s">
        <v>2772</v>
      </c>
      <c r="N1245" s="208" t="s">
        <v>2762</v>
      </c>
      <c r="O1245" s="208" t="s">
        <v>2762</v>
      </c>
      <c r="P1245" s="208" t="s">
        <v>2765</v>
      </c>
      <c r="Q1245" s="208" t="s">
        <v>2765</v>
      </c>
      <c r="R1245" s="208" t="s">
        <v>2757</v>
      </c>
      <c r="S1245" s="208" t="s">
        <v>2653</v>
      </c>
      <c r="T1245" s="208" t="s">
        <v>2965</v>
      </c>
      <c r="U1245" s="208" t="s">
        <v>2767</v>
      </c>
      <c r="V1245" s="209" t="s">
        <v>2757</v>
      </c>
      <c r="X1245" s="369" t="s">
        <v>1033</v>
      </c>
      <c r="Y1245" s="370" t="s">
        <v>772</v>
      </c>
      <c r="Z1245" s="371">
        <v>0</v>
      </c>
      <c r="AA1245" s="372">
        <v>0</v>
      </c>
      <c r="AB1245" s="372">
        <v>0</v>
      </c>
      <c r="AC1245" s="372">
        <v>0</v>
      </c>
      <c r="AD1245" s="372">
        <v>0</v>
      </c>
      <c r="AE1245" s="372">
        <v>0</v>
      </c>
      <c r="AF1245" s="372">
        <v>0</v>
      </c>
      <c r="AG1245" s="372">
        <v>0</v>
      </c>
      <c r="AH1245" s="372">
        <v>0</v>
      </c>
      <c r="AI1245" s="373">
        <v>0</v>
      </c>
    </row>
    <row r="1246" spans="1:208" x14ac:dyDescent="0.25">
      <c r="A1246" s="198" t="s">
        <v>169</v>
      </c>
      <c r="B1246" s="229" t="s">
        <v>705</v>
      </c>
      <c r="C1246" s="237">
        <v>0</v>
      </c>
      <c r="D1246" s="213">
        <v>0</v>
      </c>
      <c r="E1246" s="213">
        <v>0</v>
      </c>
      <c r="F1246" s="213">
        <v>0</v>
      </c>
      <c r="G1246" s="213">
        <v>0</v>
      </c>
      <c r="H1246" s="213">
        <v>0</v>
      </c>
      <c r="I1246" s="213">
        <v>0</v>
      </c>
      <c r="J1246" s="213">
        <v>0</v>
      </c>
      <c r="K1246" s="213">
        <v>0</v>
      </c>
      <c r="L1246" s="213">
        <v>0</v>
      </c>
      <c r="M1246" s="213">
        <v>0</v>
      </c>
      <c r="N1246" s="213">
        <v>0</v>
      </c>
      <c r="O1246" s="213">
        <v>0</v>
      </c>
      <c r="P1246" s="213">
        <v>0</v>
      </c>
      <c r="Q1246" s="213">
        <v>0</v>
      </c>
      <c r="R1246" s="213">
        <v>0</v>
      </c>
      <c r="S1246" s="213">
        <v>0</v>
      </c>
      <c r="T1246" s="213">
        <v>0</v>
      </c>
      <c r="U1246" s="213">
        <v>0</v>
      </c>
      <c r="V1246" s="214">
        <v>0</v>
      </c>
      <c r="X1246" s="369" t="s">
        <v>2280</v>
      </c>
      <c r="Y1246" s="374" t="s">
        <v>1173</v>
      </c>
      <c r="Z1246" s="375">
        <v>0</v>
      </c>
      <c r="AA1246" s="376">
        <v>0</v>
      </c>
      <c r="AB1246" s="376">
        <v>0</v>
      </c>
      <c r="AC1246" s="376">
        <v>0</v>
      </c>
      <c r="AD1246" s="376">
        <v>0</v>
      </c>
      <c r="AE1246" s="376">
        <v>0</v>
      </c>
      <c r="AF1246" s="376">
        <v>0</v>
      </c>
      <c r="AG1246" s="376">
        <v>0</v>
      </c>
      <c r="AH1246" s="376">
        <v>0</v>
      </c>
      <c r="AI1246" s="377">
        <v>0</v>
      </c>
    </row>
    <row r="1247" spans="1:208" x14ac:dyDescent="0.25">
      <c r="A1247" s="198" t="s">
        <v>1033</v>
      </c>
      <c r="B1247" s="229" t="s">
        <v>772</v>
      </c>
      <c r="C1247" s="237">
        <v>0</v>
      </c>
      <c r="D1247" s="213">
        <v>0</v>
      </c>
      <c r="E1247" s="213">
        <v>0</v>
      </c>
      <c r="F1247" s="213">
        <v>0</v>
      </c>
      <c r="G1247" s="213">
        <v>0</v>
      </c>
      <c r="H1247" s="213">
        <v>0</v>
      </c>
      <c r="I1247" s="213">
        <v>0</v>
      </c>
      <c r="J1247" s="213">
        <v>0</v>
      </c>
      <c r="K1247" s="213">
        <v>0</v>
      </c>
      <c r="L1247" s="213">
        <v>0</v>
      </c>
      <c r="M1247" s="213">
        <v>0</v>
      </c>
      <c r="N1247" s="213">
        <v>0</v>
      </c>
      <c r="O1247" s="213">
        <v>0</v>
      </c>
      <c r="P1247" s="213">
        <v>0</v>
      </c>
      <c r="Q1247" s="213">
        <v>0</v>
      </c>
      <c r="R1247" s="213">
        <v>0</v>
      </c>
      <c r="S1247" s="213">
        <v>0</v>
      </c>
      <c r="T1247" s="213">
        <v>0</v>
      </c>
      <c r="U1247" s="213">
        <v>0</v>
      </c>
      <c r="V1247" s="214">
        <v>0</v>
      </c>
      <c r="X1247" s="369" t="s">
        <v>2281</v>
      </c>
      <c r="Y1247" s="374" t="s">
        <v>1175</v>
      </c>
      <c r="Z1247" s="375">
        <v>0</v>
      </c>
      <c r="AA1247" s="376">
        <v>0</v>
      </c>
      <c r="AB1247" s="376">
        <v>0</v>
      </c>
      <c r="AC1247" s="376">
        <v>0</v>
      </c>
      <c r="AD1247" s="376">
        <v>0</v>
      </c>
      <c r="AE1247" s="376">
        <v>0</v>
      </c>
      <c r="AF1247" s="376">
        <v>0</v>
      </c>
      <c r="AG1247" s="376">
        <v>0</v>
      </c>
      <c r="AH1247" s="376">
        <v>0</v>
      </c>
      <c r="AI1247" s="377">
        <v>0</v>
      </c>
    </row>
    <row r="1248" spans="1:208" x14ac:dyDescent="0.25">
      <c r="A1248" s="198" t="s">
        <v>2280</v>
      </c>
      <c r="B1248" s="229" t="s">
        <v>1173</v>
      </c>
      <c r="C1248" s="237">
        <v>0</v>
      </c>
      <c r="D1248" s="213">
        <v>0</v>
      </c>
      <c r="E1248" s="213">
        <v>0</v>
      </c>
      <c r="F1248" s="213">
        <v>0</v>
      </c>
      <c r="G1248" s="213">
        <v>0</v>
      </c>
      <c r="H1248" s="213">
        <v>0</v>
      </c>
      <c r="I1248" s="213">
        <v>0</v>
      </c>
      <c r="J1248" s="213">
        <v>0</v>
      </c>
      <c r="K1248" s="213">
        <v>0</v>
      </c>
      <c r="L1248" s="213">
        <v>0</v>
      </c>
      <c r="M1248" s="213">
        <v>0</v>
      </c>
      <c r="N1248" s="213">
        <v>0</v>
      </c>
      <c r="O1248" s="213">
        <v>0</v>
      </c>
      <c r="P1248" s="213">
        <v>0</v>
      </c>
      <c r="Q1248" s="213">
        <v>0</v>
      </c>
      <c r="R1248" s="213">
        <v>0</v>
      </c>
      <c r="S1248" s="213">
        <v>0</v>
      </c>
      <c r="T1248" s="213">
        <v>0</v>
      </c>
      <c r="U1248" s="213">
        <v>0</v>
      </c>
      <c r="V1248" s="214">
        <v>0</v>
      </c>
      <c r="X1248" s="369" t="s">
        <v>2282</v>
      </c>
      <c r="Y1248" s="379" t="s">
        <v>1177</v>
      </c>
      <c r="Z1248" s="380">
        <v>0</v>
      </c>
      <c r="AA1248" s="381">
        <v>0</v>
      </c>
      <c r="AB1248" s="381">
        <v>0</v>
      </c>
      <c r="AC1248" s="381">
        <v>0</v>
      </c>
      <c r="AD1248" s="381">
        <v>0</v>
      </c>
      <c r="AE1248" s="381">
        <v>0</v>
      </c>
      <c r="AF1248" s="381">
        <v>0</v>
      </c>
      <c r="AG1248" s="381">
        <v>0</v>
      </c>
      <c r="AH1248" s="381">
        <v>0</v>
      </c>
      <c r="AI1248" s="382">
        <v>0</v>
      </c>
    </row>
    <row r="1249" spans="1:208" x14ac:dyDescent="0.25">
      <c r="A1249" s="198" t="s">
        <v>2281</v>
      </c>
      <c r="B1249" s="378" t="s">
        <v>1175</v>
      </c>
      <c r="C1249" s="235">
        <v>0</v>
      </c>
      <c r="D1249" s="206">
        <v>0</v>
      </c>
      <c r="E1249" s="206">
        <v>0</v>
      </c>
      <c r="F1249" s="206">
        <v>0</v>
      </c>
      <c r="G1249" s="206">
        <v>0</v>
      </c>
      <c r="H1249" s="206">
        <v>0</v>
      </c>
      <c r="I1249" s="206">
        <v>0</v>
      </c>
      <c r="J1249" s="206">
        <v>0</v>
      </c>
      <c r="K1249" s="206">
        <v>0</v>
      </c>
      <c r="L1249" s="206">
        <v>0</v>
      </c>
      <c r="M1249" s="206">
        <v>0</v>
      </c>
      <c r="N1249" s="206">
        <v>0</v>
      </c>
      <c r="O1249" s="206">
        <v>0</v>
      </c>
      <c r="P1249" s="206">
        <v>0</v>
      </c>
      <c r="Q1249" s="206">
        <v>0</v>
      </c>
      <c r="R1249" s="206">
        <v>0</v>
      </c>
      <c r="S1249" s="206">
        <v>0</v>
      </c>
      <c r="T1249" s="206">
        <v>0</v>
      </c>
      <c r="U1249" s="206">
        <v>0</v>
      </c>
      <c r="V1249" s="207">
        <v>0</v>
      </c>
    </row>
    <row r="1250" spans="1:208" x14ac:dyDescent="0.25">
      <c r="A1250" s="198" t="s">
        <v>2282</v>
      </c>
      <c r="B1250" s="383" t="s">
        <v>1177</v>
      </c>
      <c r="C1250" s="237">
        <v>0</v>
      </c>
      <c r="D1250" s="213">
        <v>0</v>
      </c>
      <c r="E1250" s="213">
        <v>0</v>
      </c>
      <c r="F1250" s="213">
        <v>0</v>
      </c>
      <c r="G1250" s="213">
        <v>0</v>
      </c>
      <c r="H1250" s="213">
        <v>0</v>
      </c>
      <c r="I1250" s="213">
        <v>0</v>
      </c>
      <c r="J1250" s="213">
        <v>0</v>
      </c>
      <c r="K1250" s="213">
        <v>0</v>
      </c>
      <c r="L1250" s="213">
        <v>0</v>
      </c>
      <c r="M1250" s="213">
        <v>0</v>
      </c>
      <c r="N1250" s="213">
        <v>0</v>
      </c>
      <c r="O1250" s="213">
        <v>0</v>
      </c>
      <c r="P1250" s="213">
        <v>0</v>
      </c>
      <c r="Q1250" s="213">
        <v>0</v>
      </c>
      <c r="R1250" s="213">
        <v>0</v>
      </c>
      <c r="S1250" s="213">
        <v>0</v>
      </c>
      <c r="T1250" s="213">
        <v>0</v>
      </c>
      <c r="U1250" s="213">
        <v>0</v>
      </c>
      <c r="V1250" s="214">
        <v>0</v>
      </c>
      <c r="AM1250" s="554"/>
      <c r="AN1250" s="552"/>
      <c r="AO1250" s="552"/>
      <c r="AP1250" s="552"/>
      <c r="AQ1250" s="552"/>
      <c r="AR1250" s="552"/>
      <c r="AS1250" s="552"/>
      <c r="AT1250" s="552"/>
      <c r="AU1250" s="552"/>
      <c r="AV1250" s="552"/>
      <c r="AW1250" s="552"/>
      <c r="AX1250" s="552"/>
      <c r="AY1250" s="552"/>
      <c r="AZ1250" s="552"/>
      <c r="BA1250" s="552"/>
      <c r="BB1250" s="552"/>
      <c r="BC1250" s="552"/>
      <c r="BD1250" s="552"/>
      <c r="BE1250" s="552"/>
      <c r="BF1250" s="552"/>
      <c r="BG1250" s="552"/>
      <c r="BH1250" s="552"/>
      <c r="BI1250" s="552"/>
      <c r="BJ1250" s="552"/>
      <c r="BK1250" s="552"/>
      <c r="BL1250" s="552"/>
      <c r="BM1250" s="552"/>
      <c r="BN1250" s="552"/>
      <c r="BO1250" s="552"/>
      <c r="BP1250" s="552"/>
      <c r="BQ1250" s="552"/>
      <c r="BR1250" s="552"/>
      <c r="BS1250" s="552"/>
      <c r="BT1250" s="552"/>
      <c r="BU1250" s="552"/>
      <c r="BV1250" s="552"/>
      <c r="BW1250" s="552"/>
      <c r="BX1250" s="552"/>
      <c r="BY1250" s="552"/>
      <c r="BZ1250" s="552"/>
      <c r="CA1250" s="552"/>
      <c r="CB1250" s="552"/>
      <c r="CC1250" s="552"/>
      <c r="CD1250" s="552"/>
      <c r="CE1250" s="552"/>
      <c r="CF1250" s="552"/>
      <c r="CG1250" s="552"/>
      <c r="CH1250" s="552"/>
      <c r="CI1250" s="552"/>
      <c r="CJ1250" s="552"/>
      <c r="CK1250" s="552"/>
      <c r="CL1250" s="552"/>
      <c r="CM1250" s="552"/>
      <c r="CN1250" s="552"/>
      <c r="CO1250" s="552"/>
      <c r="CP1250" s="552"/>
      <c r="CQ1250" s="552"/>
      <c r="CR1250" s="552"/>
      <c r="CS1250" s="552"/>
      <c r="CT1250" s="552"/>
      <c r="CU1250" s="552"/>
      <c r="CV1250" s="552"/>
      <c r="CW1250" s="552"/>
      <c r="CX1250" s="552"/>
      <c r="CY1250" s="552"/>
      <c r="CZ1250" s="552"/>
      <c r="DA1250" s="552"/>
      <c r="DB1250" s="552"/>
      <c r="DC1250" s="552"/>
      <c r="DD1250" s="552"/>
      <c r="DE1250" s="552"/>
      <c r="DF1250" s="552"/>
      <c r="DG1250" s="552"/>
      <c r="DH1250" s="552"/>
      <c r="DI1250" s="552"/>
      <c r="DJ1250" s="552"/>
      <c r="DK1250" s="552"/>
      <c r="DL1250" s="552"/>
      <c r="DM1250" s="552"/>
      <c r="DN1250" s="552"/>
      <c r="DO1250" s="552"/>
      <c r="DP1250" s="552"/>
      <c r="DQ1250" s="552"/>
      <c r="DR1250" s="552"/>
      <c r="DS1250" s="552"/>
      <c r="DT1250" s="552"/>
      <c r="DU1250" s="552"/>
      <c r="DV1250" s="552"/>
      <c r="DW1250" s="552"/>
      <c r="DX1250" s="552"/>
      <c r="DY1250" s="552"/>
      <c r="DZ1250" s="552"/>
      <c r="EA1250" s="552"/>
      <c r="EB1250" s="552"/>
      <c r="EC1250" s="552"/>
      <c r="ED1250" s="552"/>
      <c r="EE1250" s="552"/>
      <c r="EF1250" s="552"/>
      <c r="EG1250" s="552"/>
      <c r="EH1250" s="552"/>
      <c r="EI1250" s="552"/>
      <c r="EJ1250" s="552"/>
      <c r="EK1250" s="552"/>
      <c r="EL1250" s="552"/>
      <c r="EM1250" s="552"/>
      <c r="EN1250" s="552"/>
      <c r="EO1250" s="552"/>
      <c r="EP1250" s="552"/>
      <c r="EQ1250" s="552"/>
      <c r="ER1250" s="552"/>
      <c r="ES1250" s="552"/>
      <c r="ET1250" s="552"/>
      <c r="EU1250" s="552"/>
      <c r="EV1250" s="552"/>
      <c r="EW1250" s="552"/>
      <c r="EX1250" s="552"/>
      <c r="EY1250" s="552"/>
      <c r="EZ1250" s="552"/>
      <c r="FA1250" s="552"/>
      <c r="FB1250" s="552"/>
      <c r="FC1250" s="552"/>
      <c r="FD1250" s="552"/>
      <c r="FE1250" s="552"/>
    </row>
    <row r="1251" spans="1:208" x14ac:dyDescent="0.25">
      <c r="A1251" t="s">
        <v>3534</v>
      </c>
      <c r="B1251" t="s">
        <v>3407</v>
      </c>
      <c r="C1251">
        <v>7</v>
      </c>
      <c r="D1251">
        <v>7</v>
      </c>
      <c r="E1251">
        <v>7</v>
      </c>
      <c r="F1251">
        <v>7</v>
      </c>
      <c r="G1251">
        <v>0</v>
      </c>
      <c r="H1251">
        <v>4</v>
      </c>
      <c r="I1251">
        <v>1</v>
      </c>
      <c r="J1251">
        <v>8</v>
      </c>
      <c r="K1251">
        <v>2</v>
      </c>
      <c r="L1251">
        <v>10</v>
      </c>
      <c r="M1251">
        <v>3</v>
      </c>
      <c r="N1251">
        <v>9</v>
      </c>
      <c r="O1251">
        <v>7</v>
      </c>
      <c r="P1251">
        <v>10</v>
      </c>
      <c r="Q1251">
        <v>5</v>
      </c>
      <c r="R1251">
        <v>3</v>
      </c>
      <c r="S1251">
        <v>1</v>
      </c>
      <c r="T1251">
        <v>10</v>
      </c>
      <c r="U1251">
        <v>9</v>
      </c>
      <c r="V1251">
        <v>3</v>
      </c>
      <c r="AM1251" s="555"/>
      <c r="AN1251" s="553"/>
      <c r="AO1251" s="553"/>
      <c r="AP1251" s="553"/>
      <c r="AQ1251" s="553"/>
      <c r="AR1251" s="553"/>
      <c r="AS1251" s="553"/>
      <c r="AT1251" s="553"/>
      <c r="AU1251" s="553"/>
      <c r="AV1251" s="553"/>
      <c r="AW1251" s="553"/>
      <c r="AX1251" s="553"/>
      <c r="AY1251" s="553"/>
      <c r="AZ1251" s="553"/>
      <c r="BA1251" s="553"/>
      <c r="BB1251" s="553"/>
      <c r="BC1251" s="553"/>
      <c r="BD1251" s="553"/>
      <c r="BE1251" s="553"/>
      <c r="BF1251" s="553"/>
      <c r="BG1251" s="553"/>
      <c r="BH1251" s="553"/>
      <c r="BI1251" s="553"/>
      <c r="BJ1251" s="553"/>
      <c r="BK1251" s="553"/>
      <c r="BL1251" s="553"/>
      <c r="BM1251" s="553"/>
      <c r="BN1251" s="553"/>
      <c r="BO1251" s="553"/>
      <c r="BP1251" s="553"/>
      <c r="BQ1251" s="553"/>
      <c r="BR1251" s="553"/>
      <c r="BS1251" s="553"/>
      <c r="BT1251" s="553"/>
      <c r="BU1251" s="553"/>
      <c r="BV1251" s="553"/>
      <c r="BW1251" s="553"/>
      <c r="BX1251" s="553"/>
      <c r="BY1251" s="553"/>
      <c r="BZ1251" s="553"/>
      <c r="CA1251" s="553"/>
      <c r="CB1251" s="553"/>
      <c r="CC1251" s="553"/>
      <c r="CD1251" s="553"/>
      <c r="CE1251" s="553"/>
      <c r="CF1251" s="553"/>
      <c r="CG1251" s="553"/>
      <c r="CH1251" s="553"/>
      <c r="CI1251" s="553"/>
      <c r="CJ1251" s="553"/>
      <c r="CK1251" s="553"/>
      <c r="CL1251" s="553"/>
      <c r="CM1251" s="553"/>
      <c r="CN1251" s="553"/>
      <c r="CO1251" s="553"/>
      <c r="CP1251" s="553"/>
      <c r="CQ1251" s="553"/>
      <c r="CR1251" s="553"/>
      <c r="CS1251" s="553"/>
      <c r="CT1251" s="553"/>
      <c r="CU1251" s="553"/>
      <c r="CV1251" s="553"/>
      <c r="CW1251" s="553"/>
      <c r="CX1251" s="553"/>
      <c r="CY1251" s="553"/>
      <c r="CZ1251" s="553"/>
      <c r="DA1251" s="553"/>
      <c r="DB1251" s="553"/>
      <c r="DC1251" s="553"/>
      <c r="DD1251" s="553"/>
      <c r="DE1251" s="553"/>
      <c r="DF1251" s="553"/>
      <c r="DG1251" s="553"/>
      <c r="DH1251" s="553"/>
      <c r="DI1251" s="553"/>
      <c r="DJ1251" s="553"/>
      <c r="DK1251" s="553"/>
      <c r="DL1251" s="553"/>
      <c r="DM1251" s="553"/>
      <c r="DN1251" s="553"/>
      <c r="DO1251" s="553"/>
      <c r="DP1251" s="553"/>
      <c r="DQ1251" s="553"/>
      <c r="DR1251" s="553"/>
      <c r="DS1251" s="553"/>
      <c r="DT1251" s="553"/>
      <c r="DU1251" s="553"/>
      <c r="DV1251" s="553"/>
      <c r="DW1251" s="553"/>
      <c r="DX1251" s="553"/>
      <c r="DY1251" s="553"/>
      <c r="DZ1251" s="553"/>
      <c r="EA1251" s="553"/>
      <c r="EB1251" s="553"/>
      <c r="EC1251" s="553"/>
      <c r="ED1251" s="553"/>
      <c r="EE1251" s="553"/>
      <c r="EF1251" s="553"/>
      <c r="EG1251" s="553"/>
      <c r="EH1251" s="553"/>
      <c r="EI1251" s="553"/>
      <c r="EJ1251" s="553"/>
      <c r="EK1251" s="553"/>
      <c r="EL1251" s="553"/>
      <c r="EM1251" s="553"/>
      <c r="EN1251" s="553"/>
      <c r="EO1251" s="553"/>
      <c r="EP1251" s="553"/>
      <c r="EQ1251" s="553"/>
      <c r="ER1251" s="553"/>
      <c r="ES1251" s="553"/>
      <c r="ET1251" s="553"/>
      <c r="EU1251" s="553"/>
      <c r="EV1251" s="553"/>
      <c r="EW1251" s="553"/>
      <c r="EX1251" s="553"/>
      <c r="EY1251" s="553"/>
      <c r="EZ1251" s="553"/>
      <c r="FA1251" s="553"/>
      <c r="FB1251" s="553"/>
      <c r="FC1251" s="553"/>
      <c r="FD1251" s="553"/>
      <c r="FE1251" s="553"/>
    </row>
    <row r="1252" spans="1:208" x14ac:dyDescent="0.25">
      <c r="A1252" t="s">
        <v>3535</v>
      </c>
      <c r="B1252" t="s">
        <v>3409</v>
      </c>
      <c r="C1252">
        <v>7</v>
      </c>
      <c r="D1252">
        <v>7</v>
      </c>
      <c r="E1252">
        <v>7</v>
      </c>
      <c r="F1252">
        <v>3</v>
      </c>
      <c r="G1252">
        <v>0</v>
      </c>
      <c r="H1252">
        <v>4</v>
      </c>
      <c r="I1252">
        <v>1</v>
      </c>
      <c r="J1252">
        <v>8</v>
      </c>
      <c r="K1252">
        <v>10</v>
      </c>
      <c r="L1252">
        <v>7</v>
      </c>
      <c r="M1252">
        <v>7</v>
      </c>
      <c r="N1252">
        <v>9</v>
      </c>
      <c r="O1252">
        <v>10</v>
      </c>
      <c r="P1252">
        <v>8</v>
      </c>
      <c r="Q1252">
        <v>2</v>
      </c>
      <c r="R1252">
        <v>3</v>
      </c>
      <c r="S1252">
        <v>6</v>
      </c>
      <c r="T1252">
        <v>10</v>
      </c>
      <c r="U1252">
        <v>7</v>
      </c>
      <c r="V1252">
        <v>4</v>
      </c>
    </row>
    <row r="1253" spans="1:208" x14ac:dyDescent="0.25">
      <c r="A1253" t="s">
        <v>3536</v>
      </c>
      <c r="B1253" t="s">
        <v>3411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63" spans="1:208" s="390" customFormat="1" x14ac:dyDescent="0.25">
      <c r="A1263" s="262"/>
      <c r="B1263" s="262"/>
      <c r="C1263" s="262"/>
      <c r="D1263" s="262"/>
      <c r="E1263" s="262"/>
      <c r="F1263" s="262"/>
      <c r="G1263" s="262"/>
      <c r="H1263" s="262"/>
      <c r="I1263" s="262"/>
      <c r="J1263" s="262"/>
      <c r="K1263" s="262"/>
      <c r="L1263" s="262"/>
      <c r="M1263" s="262"/>
      <c r="N1263" s="262"/>
      <c r="O1263" s="262"/>
      <c r="P1263" s="262"/>
      <c r="Q1263" s="262"/>
      <c r="R1263" s="262"/>
      <c r="S1263" s="262"/>
      <c r="T1263" s="262"/>
      <c r="U1263" s="262"/>
      <c r="V1263" s="262"/>
      <c r="W1263" s="262"/>
      <c r="X1263" s="262"/>
      <c r="Y1263" s="262"/>
      <c r="Z1263" s="262"/>
      <c r="AA1263" s="262"/>
      <c r="AB1263" s="262"/>
      <c r="AC1263" s="262"/>
      <c r="AD1263" s="262"/>
      <c r="AE1263" s="262"/>
      <c r="AF1263" s="262"/>
      <c r="AG1263" s="262"/>
      <c r="AH1263" s="262"/>
      <c r="AI1263" s="262"/>
      <c r="AJ1263" s="262"/>
      <c r="AK1263" s="262"/>
      <c r="AL1263" s="389"/>
      <c r="AM1263" s="6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  <c r="DG1263"/>
      <c r="DH1263"/>
      <c r="DI1263"/>
      <c r="DJ1263"/>
      <c r="DK1263"/>
      <c r="DL1263"/>
      <c r="DM1263"/>
      <c r="DN1263"/>
      <c r="DO1263"/>
      <c r="DP1263"/>
      <c r="DQ1263"/>
      <c r="DR1263"/>
      <c r="DS1263"/>
      <c r="DT1263"/>
      <c r="DU1263"/>
      <c r="DV1263"/>
      <c r="DW1263"/>
      <c r="DX1263"/>
      <c r="DY1263"/>
      <c r="DZ1263"/>
      <c r="EA1263"/>
      <c r="EB1263"/>
      <c r="EC1263"/>
      <c r="ED1263"/>
      <c r="EE1263"/>
      <c r="EF1263"/>
      <c r="EG1263"/>
      <c r="EH1263"/>
      <c r="EI1263"/>
      <c r="EJ1263"/>
      <c r="EK1263"/>
      <c r="EL1263"/>
      <c r="EM1263"/>
      <c r="EN1263"/>
      <c r="EO1263"/>
      <c r="EP1263"/>
      <c r="EQ1263"/>
      <c r="ER1263"/>
      <c r="ES1263"/>
      <c r="ET1263"/>
      <c r="EU1263"/>
      <c r="EV1263"/>
      <c r="EW1263"/>
      <c r="EX1263"/>
      <c r="EY1263"/>
      <c r="EZ1263"/>
      <c r="FA1263"/>
      <c r="FB1263"/>
      <c r="FC1263"/>
      <c r="FD1263"/>
      <c r="FE1263"/>
      <c r="FF1263" s="35"/>
      <c r="FJ1263" s="1274"/>
      <c r="FK1263" s="1274"/>
      <c r="FL1263" s="1274"/>
      <c r="FN1263" s="35"/>
      <c r="FO1263" s="35"/>
      <c r="FP1263" s="35"/>
      <c r="FQ1263" s="35"/>
      <c r="FR1263" s="35"/>
      <c r="FS1263" s="35"/>
      <c r="FV1263" s="35"/>
      <c r="FW1263" s="35"/>
      <c r="FZ1263" s="1279"/>
      <c r="GA1263" s="1279"/>
      <c r="GB1263" s="35"/>
      <c r="GC1263" s="35"/>
      <c r="GD1263" s="35"/>
      <c r="GE1263" s="35"/>
      <c r="GF1263" s="35"/>
      <c r="GG1263" s="35"/>
      <c r="GH1263" s="35"/>
      <c r="GI1263" s="35"/>
      <c r="GJ1263" s="35"/>
      <c r="GK1263" s="35"/>
      <c r="GL1263" s="35"/>
      <c r="GM1263" s="35"/>
      <c r="GN1263" s="35"/>
      <c r="GO1263" s="35"/>
      <c r="GP1263" s="35"/>
      <c r="GQ1263" s="35"/>
      <c r="GR1263" s="35"/>
      <c r="GS1263" s="35"/>
      <c r="GT1263" s="35"/>
      <c r="GU1263" s="35"/>
      <c r="GV1263" s="35"/>
      <c r="GW1263" s="35"/>
      <c r="GX1263" s="35"/>
      <c r="GY1263" s="35"/>
      <c r="GZ1263" s="35"/>
    </row>
    <row r="1264" spans="1:208" x14ac:dyDescent="0.25">
      <c r="A1264" s="253" t="s">
        <v>171</v>
      </c>
      <c r="B1264" s="254" t="s">
        <v>2552</v>
      </c>
      <c r="C1264" s="255" t="s">
        <v>3773</v>
      </c>
      <c r="D1264" s="256" t="s">
        <v>2618</v>
      </c>
      <c r="E1264" s="256" t="s">
        <v>3774</v>
      </c>
      <c r="F1264" s="256" t="s">
        <v>2618</v>
      </c>
      <c r="G1264" s="256" t="s">
        <v>3775</v>
      </c>
      <c r="H1264" s="256" t="s">
        <v>2618</v>
      </c>
      <c r="I1264" s="256" t="s">
        <v>3782</v>
      </c>
      <c r="J1264" s="256" t="s">
        <v>2618</v>
      </c>
      <c r="K1264" s="256" t="s">
        <v>3788</v>
      </c>
      <c r="L1264" s="256" t="s">
        <v>2618</v>
      </c>
      <c r="M1264" s="256" t="s">
        <v>3789</v>
      </c>
      <c r="N1264" s="256" t="s">
        <v>2618</v>
      </c>
      <c r="O1264" s="256" t="s">
        <v>3790</v>
      </c>
      <c r="P1264" s="256" t="s">
        <v>2618</v>
      </c>
      <c r="Q1264" s="256" t="s">
        <v>3791</v>
      </c>
      <c r="R1264" s="256" t="s">
        <v>2618</v>
      </c>
      <c r="S1264" s="256" t="s">
        <v>3792</v>
      </c>
      <c r="T1264" s="256" t="s">
        <v>2618</v>
      </c>
      <c r="U1264" s="256" t="s">
        <v>3793</v>
      </c>
      <c r="V1264" s="257" t="s">
        <v>2618</v>
      </c>
      <c r="X1264" s="258"/>
      <c r="Y1264" s="188" t="s">
        <v>2550</v>
      </c>
      <c r="Z1264" s="259" t="s">
        <v>2619</v>
      </c>
      <c r="AA1264" s="260" t="s">
        <v>2620</v>
      </c>
      <c r="AB1264" s="260" t="s">
        <v>2621</v>
      </c>
      <c r="AC1264" s="260" t="s">
        <v>2622</v>
      </c>
      <c r="AD1264" s="260" t="s">
        <v>2623</v>
      </c>
      <c r="AE1264" s="260" t="s">
        <v>2624</v>
      </c>
      <c r="AF1264" s="260" t="s">
        <v>2625</v>
      </c>
      <c r="AG1264" s="260" t="s">
        <v>2619</v>
      </c>
      <c r="AH1264" s="260" t="s">
        <v>2620</v>
      </c>
      <c r="AI1264" s="261" t="s">
        <v>2621</v>
      </c>
      <c r="FN1264" s="390"/>
      <c r="FO1264" s="390"/>
      <c r="FP1264" s="390"/>
      <c r="FQ1264" s="390"/>
      <c r="FR1264" s="390"/>
      <c r="FS1264" s="390"/>
      <c r="FV1264" s="390"/>
      <c r="FW1264" s="390"/>
      <c r="FZ1264" s="1280"/>
      <c r="GA1264" s="1280"/>
      <c r="GB1264" s="390"/>
      <c r="GC1264" s="390"/>
      <c r="GD1264" s="390"/>
      <c r="GE1264" s="390"/>
      <c r="GF1264" s="390"/>
      <c r="GG1264" s="390"/>
      <c r="GH1264" s="390"/>
      <c r="GI1264" s="390"/>
      <c r="GJ1264" s="390"/>
      <c r="GK1264" s="390"/>
      <c r="GL1264" s="390"/>
      <c r="GM1264" s="390"/>
      <c r="GN1264" s="390"/>
      <c r="GV1264" s="390"/>
      <c r="GW1264" s="390"/>
      <c r="GX1264" s="390"/>
      <c r="GY1264" s="390"/>
      <c r="GZ1264" s="390"/>
    </row>
    <row r="1265" spans="1:203" x14ac:dyDescent="0.25">
      <c r="A1265" s="198" t="s">
        <v>173</v>
      </c>
      <c r="B1265" s="220" t="s">
        <v>2563</v>
      </c>
      <c r="C1265" s="124" t="s">
        <v>2521</v>
      </c>
      <c r="D1265" s="124" t="s">
        <v>2522</v>
      </c>
      <c r="E1265" s="124" t="s">
        <v>2521</v>
      </c>
      <c r="F1265" s="124" t="s">
        <v>2522</v>
      </c>
      <c r="G1265" s="124" t="s">
        <v>2521</v>
      </c>
      <c r="H1265" s="124" t="s">
        <v>2522</v>
      </c>
      <c r="I1265" s="124" t="s">
        <v>2521</v>
      </c>
      <c r="J1265" s="124" t="s">
        <v>2522</v>
      </c>
      <c r="K1265" s="124" t="s">
        <v>2521</v>
      </c>
      <c r="L1265" s="124" t="s">
        <v>2522</v>
      </c>
      <c r="M1265" s="124" t="s">
        <v>2521</v>
      </c>
      <c r="N1265" s="124" t="s">
        <v>2522</v>
      </c>
      <c r="O1265" s="124" t="s">
        <v>2521</v>
      </c>
      <c r="P1265" s="124" t="s">
        <v>2522</v>
      </c>
      <c r="Q1265" s="124" t="s">
        <v>2521</v>
      </c>
      <c r="R1265" s="124" t="s">
        <v>2522</v>
      </c>
      <c r="S1265" s="124" t="s">
        <v>2521</v>
      </c>
      <c r="T1265" s="124" t="s">
        <v>2522</v>
      </c>
      <c r="U1265" s="124" t="s">
        <v>2521</v>
      </c>
      <c r="V1265" s="252" t="s">
        <v>2522</v>
      </c>
      <c r="X1265" s="197"/>
      <c r="Y1265" s="188" t="s">
        <v>2563</v>
      </c>
      <c r="Z1265" s="94" t="s">
        <v>3776</v>
      </c>
      <c r="AA1265" s="95" t="s">
        <v>3777</v>
      </c>
      <c r="AB1265" s="95" t="s">
        <v>3778</v>
      </c>
      <c r="AC1265" s="95" t="s">
        <v>3783</v>
      </c>
      <c r="AD1265" s="95" t="s">
        <v>3794</v>
      </c>
      <c r="AE1265" s="95" t="s">
        <v>3795</v>
      </c>
      <c r="AF1265" s="95" t="s">
        <v>3796</v>
      </c>
      <c r="AG1265" s="95" t="s">
        <v>3797</v>
      </c>
      <c r="AH1265" s="95" t="s">
        <v>3798</v>
      </c>
      <c r="AI1265" s="96" t="s">
        <v>3799</v>
      </c>
      <c r="GO1265" s="390"/>
      <c r="GP1265" s="390"/>
      <c r="GQ1265" s="390"/>
      <c r="GR1265" s="390"/>
      <c r="GS1265" s="390"/>
      <c r="GT1265" s="390"/>
      <c r="GU1265" s="390"/>
    </row>
    <row r="1266" spans="1:203" x14ac:dyDescent="0.25">
      <c r="A1266" s="198" t="s">
        <v>175</v>
      </c>
      <c r="B1266" s="221" t="s">
        <v>2553</v>
      </c>
      <c r="C1266" s="118">
        <v>43682.458333333336</v>
      </c>
      <c r="D1266" s="189">
        <v>43682.958333333336</v>
      </c>
      <c r="E1266" s="190">
        <v>43683.458333333336</v>
      </c>
      <c r="F1266" s="189">
        <v>43683.958333333336</v>
      </c>
      <c r="G1266" s="190">
        <v>43684.458333333336</v>
      </c>
      <c r="H1266" s="189">
        <v>43684.958333333336</v>
      </c>
      <c r="I1266" s="191">
        <v>43685.458333333336</v>
      </c>
      <c r="J1266" s="189">
        <v>43685.958333333336</v>
      </c>
      <c r="K1266" s="190">
        <v>43686.458333333336</v>
      </c>
      <c r="L1266" s="189">
        <v>43686.958333333336</v>
      </c>
      <c r="M1266" s="190">
        <v>43687.458333333336</v>
      </c>
      <c r="N1266" s="189">
        <v>43687.958333333336</v>
      </c>
      <c r="O1266" s="191">
        <v>43688.458333333336</v>
      </c>
      <c r="P1266" s="189">
        <v>43688.958333333336</v>
      </c>
      <c r="Q1266" s="190">
        <v>43689.458333333336</v>
      </c>
      <c r="R1266" s="189">
        <v>43689.958333333336</v>
      </c>
      <c r="S1266" s="190">
        <v>43690.458333333336</v>
      </c>
      <c r="T1266" s="189">
        <v>43690.958333333336</v>
      </c>
      <c r="U1266" s="190">
        <v>43691.458333333336</v>
      </c>
      <c r="V1266" s="192">
        <v>43691.958333333336</v>
      </c>
      <c r="X1266" s="198" t="s">
        <v>170</v>
      </c>
      <c r="Y1266" s="215"/>
      <c r="Z1266" s="116">
        <v>43682.958333333336</v>
      </c>
      <c r="AA1266" s="99">
        <v>43683.958333333336</v>
      </c>
      <c r="AB1266" s="99">
        <v>43684.958333333336</v>
      </c>
      <c r="AC1266" s="99">
        <v>43685.958333333336</v>
      </c>
      <c r="AD1266" s="99">
        <v>43686.958333333336</v>
      </c>
      <c r="AE1266" s="99">
        <v>43687.958333333336</v>
      </c>
      <c r="AF1266" s="99">
        <v>43688.958333333336</v>
      </c>
      <c r="AG1266" s="99">
        <v>43689.958333333336</v>
      </c>
      <c r="AH1266" s="99">
        <v>43690.958333333336</v>
      </c>
      <c r="AI1266" s="99">
        <v>43691.958333333336</v>
      </c>
    </row>
    <row r="1267" spans="1:203" x14ac:dyDescent="0.25">
      <c r="A1267" s="198" t="s">
        <v>177</v>
      </c>
      <c r="B1267" s="222" t="s">
        <v>2545</v>
      </c>
      <c r="C1267" s="230" t="e">
        <v>#N/A</v>
      </c>
      <c r="D1267" s="199">
        <v>19.600000000000001</v>
      </c>
      <c r="E1267" s="199" t="e">
        <v>#N/A</v>
      </c>
      <c r="F1267" s="199">
        <v>11.8</v>
      </c>
      <c r="G1267" s="199" t="e">
        <v>#N/A</v>
      </c>
      <c r="H1267" s="199">
        <v>11.2</v>
      </c>
      <c r="I1267" s="199" t="e">
        <v>#N/A</v>
      </c>
      <c r="J1267" s="199">
        <v>18.5</v>
      </c>
      <c r="K1267" s="199" t="e">
        <v>#N/A</v>
      </c>
      <c r="L1267" s="199">
        <v>19.399999999999999</v>
      </c>
      <c r="M1267" s="199" t="e">
        <v>#N/A</v>
      </c>
      <c r="N1267" s="199">
        <v>18.3</v>
      </c>
      <c r="O1267" s="199" t="e">
        <v>#N/A</v>
      </c>
      <c r="P1267" s="199">
        <v>15.8</v>
      </c>
      <c r="Q1267" s="199" t="e">
        <v>#N/A</v>
      </c>
      <c r="R1267" s="199">
        <v>14.6</v>
      </c>
      <c r="S1267" s="199" t="e">
        <v>#N/A</v>
      </c>
      <c r="T1267" s="199">
        <v>9.8000000000000007</v>
      </c>
      <c r="U1267" s="199" t="e">
        <v>#N/A</v>
      </c>
      <c r="V1267" s="104">
        <v>18.2</v>
      </c>
      <c r="X1267" s="198" t="s">
        <v>172</v>
      </c>
      <c r="Y1267" s="100" t="s">
        <v>2545</v>
      </c>
      <c r="Z1267" s="120">
        <v>19.600000000000001</v>
      </c>
      <c r="AA1267" s="120">
        <v>16.100000000000001</v>
      </c>
      <c r="AB1267" s="120">
        <v>11.2</v>
      </c>
      <c r="AC1267" s="120">
        <v>18.5</v>
      </c>
      <c r="AD1267" s="120">
        <v>19.399999999999999</v>
      </c>
      <c r="AE1267" s="120">
        <v>18.3</v>
      </c>
      <c r="AF1267" s="120">
        <v>15.8</v>
      </c>
      <c r="AG1267" s="120">
        <v>14.6</v>
      </c>
      <c r="AH1267" s="120">
        <v>10.8</v>
      </c>
      <c r="AI1267" s="120">
        <v>18.2</v>
      </c>
    </row>
    <row r="1268" spans="1:203" x14ac:dyDescent="0.25">
      <c r="A1268" s="198" t="s">
        <v>178</v>
      </c>
      <c r="B1268" s="223" t="s">
        <v>2546</v>
      </c>
      <c r="C1268" s="103">
        <v>8</v>
      </c>
      <c r="D1268" s="200" t="e">
        <v>#N/A</v>
      </c>
      <c r="E1268" s="200">
        <v>13.6</v>
      </c>
      <c r="F1268" s="200" t="e">
        <v>#N/A</v>
      </c>
      <c r="G1268" s="200">
        <v>9.4</v>
      </c>
      <c r="H1268" s="200" t="e">
        <v>#N/A</v>
      </c>
      <c r="I1268" s="200">
        <v>7.7</v>
      </c>
      <c r="J1268" s="200" t="e">
        <v>#N/A</v>
      </c>
      <c r="K1268" s="200">
        <v>13.1</v>
      </c>
      <c r="L1268" s="200" t="e">
        <v>#N/A</v>
      </c>
      <c r="M1268" s="200">
        <v>10.4</v>
      </c>
      <c r="N1268" s="200" t="e">
        <v>#N/A</v>
      </c>
      <c r="O1268" s="200">
        <v>9.9</v>
      </c>
      <c r="P1268" s="200" t="e">
        <v>#N/A</v>
      </c>
      <c r="Q1268" s="200">
        <v>4</v>
      </c>
      <c r="R1268" s="200" t="e">
        <v>#N/A</v>
      </c>
      <c r="S1268" s="200">
        <v>8.6999999999999993</v>
      </c>
      <c r="T1268" s="200" t="e">
        <v>#N/A</v>
      </c>
      <c r="U1268" s="200">
        <v>4.3</v>
      </c>
      <c r="V1268" s="216" t="e">
        <v>#N/A</v>
      </c>
      <c r="X1268" s="198" t="s">
        <v>174</v>
      </c>
      <c r="Y1268" s="101" t="s">
        <v>2546</v>
      </c>
      <c r="Z1268" s="97">
        <v>8</v>
      </c>
      <c r="AA1268" s="97">
        <v>8.9</v>
      </c>
      <c r="AB1268" s="97">
        <v>9.4</v>
      </c>
      <c r="AC1268" s="97">
        <v>7.7</v>
      </c>
      <c r="AD1268" s="97">
        <v>13.1</v>
      </c>
      <c r="AE1268" s="97">
        <v>10.4</v>
      </c>
      <c r="AF1268" s="97">
        <v>9.9</v>
      </c>
      <c r="AG1268" s="97">
        <v>4</v>
      </c>
      <c r="AH1268" s="97">
        <v>8.6999999999999993</v>
      </c>
      <c r="AI1268" s="97">
        <v>4.3</v>
      </c>
    </row>
    <row r="1269" spans="1:203" x14ac:dyDescent="0.25">
      <c r="A1269" s="198" t="s">
        <v>180</v>
      </c>
      <c r="B1269" s="224" t="s">
        <v>2547</v>
      </c>
      <c r="C1269" s="108" t="e">
        <v>#N/A</v>
      </c>
      <c r="D1269" s="201">
        <v>29.6</v>
      </c>
      <c r="E1269" s="201" t="e">
        <v>#N/A</v>
      </c>
      <c r="F1269" s="201">
        <v>18.8</v>
      </c>
      <c r="G1269" s="201" t="e">
        <v>#N/A</v>
      </c>
      <c r="H1269" s="201">
        <v>18</v>
      </c>
      <c r="I1269" s="201" t="e">
        <v>#N/A</v>
      </c>
      <c r="J1269" s="201">
        <v>32.5</v>
      </c>
      <c r="K1269" s="201" t="e">
        <v>#N/A</v>
      </c>
      <c r="L1269" s="201">
        <v>33.4</v>
      </c>
      <c r="M1269" s="201" t="e">
        <v>#N/A</v>
      </c>
      <c r="N1269" s="201">
        <v>22.3</v>
      </c>
      <c r="O1269" s="201" t="e">
        <v>#N/A</v>
      </c>
      <c r="P1269" s="201">
        <v>28.8</v>
      </c>
      <c r="Q1269" s="201" t="e">
        <v>#N/A</v>
      </c>
      <c r="R1269" s="201">
        <v>21.1</v>
      </c>
      <c r="S1269" s="201" t="e">
        <v>#N/A</v>
      </c>
      <c r="T1269" s="201">
        <v>13.4</v>
      </c>
      <c r="U1269" s="201" t="e">
        <v>#N/A</v>
      </c>
      <c r="V1269" s="217">
        <v>31.2</v>
      </c>
      <c r="X1269" s="198" t="s">
        <v>176</v>
      </c>
      <c r="Y1269" s="102" t="s">
        <v>2547</v>
      </c>
      <c r="Z1269" s="120">
        <v>29.6</v>
      </c>
      <c r="AA1269" s="120">
        <v>23.1</v>
      </c>
      <c r="AB1269" s="120">
        <v>18</v>
      </c>
      <c r="AC1269" s="120">
        <v>32.5</v>
      </c>
      <c r="AD1269" s="120">
        <v>33.4</v>
      </c>
      <c r="AE1269" s="120">
        <v>22.3</v>
      </c>
      <c r="AF1269" s="120">
        <v>28.8</v>
      </c>
      <c r="AG1269" s="120">
        <v>28</v>
      </c>
      <c r="AH1269" s="120">
        <v>14.8</v>
      </c>
      <c r="AI1269" s="120">
        <v>31.2</v>
      </c>
      <c r="AN1269" s="6"/>
      <c r="AO1269" s="6"/>
      <c r="AP1269" s="6"/>
      <c r="AQ1269" s="6"/>
      <c r="AR1269" s="6"/>
      <c r="AS1269" s="6"/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D1269" s="6"/>
      <c r="CE1269" s="6"/>
      <c r="CF1269" s="6"/>
      <c r="CG1269" s="6"/>
      <c r="CH1269" s="6"/>
      <c r="CI1269" s="6"/>
      <c r="CJ1269" s="6"/>
      <c r="CK1269" s="6"/>
      <c r="CL1269" s="6"/>
      <c r="CM1269" s="6"/>
      <c r="CN1269" s="6"/>
      <c r="CO1269" s="6"/>
      <c r="CP1269" s="6"/>
      <c r="CQ1269" s="6"/>
      <c r="CR1269" s="6"/>
      <c r="CS1269" s="6"/>
      <c r="CT1269" s="6"/>
      <c r="CU1269" s="6"/>
      <c r="CV1269" s="6"/>
      <c r="CW1269" s="6"/>
      <c r="CX1269" s="6"/>
      <c r="CY1269" s="6"/>
      <c r="CZ1269" s="6"/>
      <c r="DA1269" s="6"/>
      <c r="DB1269" s="6"/>
      <c r="DC1269" s="6"/>
      <c r="DD1269" s="6"/>
      <c r="DE1269" s="6"/>
      <c r="DF1269" s="6"/>
      <c r="DG1269" s="6"/>
      <c r="DH1269" s="6"/>
      <c r="DI1269" s="6"/>
      <c r="DJ1269" s="6"/>
      <c r="DK1269" s="6"/>
      <c r="DL1269" s="6"/>
      <c r="DM1269" s="6"/>
      <c r="DN1269" s="6"/>
      <c r="DO1269" s="6"/>
      <c r="DP1269" s="6"/>
      <c r="DQ1269" s="6"/>
      <c r="DR1269" s="6"/>
      <c r="DS1269" s="6"/>
      <c r="DT1269" s="6"/>
      <c r="DU1269" s="6"/>
      <c r="DV1269" s="6"/>
      <c r="DW1269" s="6"/>
      <c r="DX1269" s="6"/>
      <c r="DY1269" s="6"/>
      <c r="DZ1269" s="6"/>
      <c r="EA1269" s="6"/>
      <c r="EB1269" s="6"/>
      <c r="EC1269" s="6"/>
      <c r="ED1269" s="6"/>
      <c r="EE1269" s="6"/>
      <c r="EF1269" s="6"/>
      <c r="EG1269" s="6"/>
      <c r="EH1269" s="6"/>
      <c r="EI1269" s="6"/>
      <c r="EJ1269" s="6"/>
      <c r="EK1269" s="6"/>
      <c r="EL1269" s="6"/>
      <c r="EM1269" s="6"/>
      <c r="EN1269" s="6"/>
      <c r="EO1269" s="6"/>
      <c r="EP1269" s="6"/>
      <c r="EQ1269" s="6"/>
      <c r="ER1269" s="6"/>
      <c r="ES1269" s="6"/>
      <c r="ET1269" s="6"/>
      <c r="EU1269" s="6"/>
      <c r="EV1269" s="6"/>
      <c r="EW1269" s="6"/>
      <c r="EX1269" s="6"/>
      <c r="EY1269" s="6"/>
      <c r="EZ1269" s="6"/>
      <c r="FA1269" s="6"/>
      <c r="FB1269" s="6"/>
      <c r="FC1269" s="6"/>
      <c r="FD1269" s="6"/>
      <c r="FE1269" s="6"/>
      <c r="FF1269" s="390"/>
    </row>
    <row r="1270" spans="1:203" x14ac:dyDescent="0.25">
      <c r="A1270" s="198" t="s">
        <v>182</v>
      </c>
      <c r="B1270" s="212" t="s">
        <v>2548</v>
      </c>
      <c r="C1270" s="231">
        <v>10</v>
      </c>
      <c r="D1270" s="123">
        <v>11</v>
      </c>
      <c r="E1270" s="123">
        <v>17</v>
      </c>
      <c r="F1270" s="123">
        <v>15</v>
      </c>
      <c r="G1270" s="123">
        <v>12</v>
      </c>
      <c r="H1270" s="123">
        <v>12</v>
      </c>
      <c r="I1270" s="123">
        <v>12</v>
      </c>
      <c r="J1270" s="123">
        <v>10</v>
      </c>
      <c r="K1270" s="123">
        <v>12</v>
      </c>
      <c r="L1270" s="123">
        <v>8</v>
      </c>
      <c r="M1270" s="123">
        <v>6</v>
      </c>
      <c r="N1270" s="123">
        <v>10</v>
      </c>
      <c r="O1270" s="123">
        <v>9</v>
      </c>
      <c r="P1270" s="123">
        <v>11</v>
      </c>
      <c r="Q1270" s="123">
        <v>10</v>
      </c>
      <c r="R1270" s="123">
        <v>7</v>
      </c>
      <c r="S1270" s="123">
        <v>3</v>
      </c>
      <c r="T1270" s="123">
        <v>7</v>
      </c>
      <c r="U1270" s="123">
        <v>5</v>
      </c>
      <c r="V1270" s="218">
        <v>6</v>
      </c>
      <c r="X1270" s="198" t="s">
        <v>183</v>
      </c>
      <c r="Y1270" s="119" t="s">
        <v>2548</v>
      </c>
      <c r="Z1270" s="196">
        <v>11</v>
      </c>
      <c r="AA1270" s="196">
        <v>17</v>
      </c>
      <c r="AB1270" s="196">
        <v>12</v>
      </c>
      <c r="AC1270" s="196">
        <v>12</v>
      </c>
      <c r="AD1270" s="196">
        <v>12</v>
      </c>
      <c r="AE1270" s="196">
        <v>10</v>
      </c>
      <c r="AF1270" s="196">
        <v>11</v>
      </c>
      <c r="AG1270" s="196">
        <v>11</v>
      </c>
      <c r="AH1270" s="196">
        <v>7</v>
      </c>
      <c r="AI1270" s="196">
        <v>7</v>
      </c>
    </row>
    <row r="1271" spans="1:203" x14ac:dyDescent="0.25">
      <c r="A1271" s="198" t="s">
        <v>185</v>
      </c>
      <c r="B1271" s="225" t="s">
        <v>2549</v>
      </c>
      <c r="C1271" s="232" t="s">
        <v>2618</v>
      </c>
      <c r="D1271" s="210" t="s">
        <v>2618</v>
      </c>
      <c r="E1271" s="210">
        <v>17</v>
      </c>
      <c r="F1271" s="210">
        <v>15</v>
      </c>
      <c r="G1271" s="210" t="s">
        <v>2618</v>
      </c>
      <c r="H1271" s="210" t="s">
        <v>2618</v>
      </c>
      <c r="I1271" s="210" t="s">
        <v>2618</v>
      </c>
      <c r="J1271" s="210" t="s">
        <v>2618</v>
      </c>
      <c r="K1271" s="210" t="s">
        <v>2618</v>
      </c>
      <c r="L1271" s="210" t="s">
        <v>2618</v>
      </c>
      <c r="M1271" s="210" t="s">
        <v>2618</v>
      </c>
      <c r="N1271" s="210" t="s">
        <v>2618</v>
      </c>
      <c r="O1271" s="210" t="s">
        <v>2618</v>
      </c>
      <c r="P1271" s="210" t="s">
        <v>2618</v>
      </c>
      <c r="Q1271" s="210" t="s">
        <v>2618</v>
      </c>
      <c r="R1271" s="210" t="s">
        <v>2618</v>
      </c>
      <c r="S1271" s="210" t="s">
        <v>2618</v>
      </c>
      <c r="T1271" s="210" t="s">
        <v>2618</v>
      </c>
      <c r="U1271" s="210" t="s">
        <v>2618</v>
      </c>
      <c r="V1271" s="211" t="s">
        <v>2618</v>
      </c>
      <c r="X1271" s="198" t="s">
        <v>179</v>
      </c>
      <c r="Y1271" s="98" t="s">
        <v>772</v>
      </c>
      <c r="Z1271" s="121">
        <v>0</v>
      </c>
      <c r="AA1271" s="121">
        <v>0</v>
      </c>
      <c r="AB1271" s="121">
        <v>0</v>
      </c>
      <c r="AC1271" s="121">
        <v>0</v>
      </c>
      <c r="AD1271" s="121">
        <v>0</v>
      </c>
      <c r="AE1271" s="121">
        <v>0</v>
      </c>
      <c r="AF1271" s="121">
        <v>0</v>
      </c>
      <c r="AG1271" s="121">
        <v>0</v>
      </c>
      <c r="AH1271" s="121">
        <v>0</v>
      </c>
      <c r="AI1271" s="121">
        <v>0</v>
      </c>
    </row>
    <row r="1272" spans="1:203" ht="15" x14ac:dyDescent="0.25">
      <c r="A1272" s="198" t="s">
        <v>187</v>
      </c>
      <c r="B1272" s="226" t="s">
        <v>769</v>
      </c>
      <c r="C1272" s="233" t="s">
        <v>2618</v>
      </c>
      <c r="D1272" s="202" t="s">
        <v>2618</v>
      </c>
      <c r="E1272" s="202" t="s">
        <v>773</v>
      </c>
      <c r="F1272" s="202" t="s">
        <v>2618</v>
      </c>
      <c r="G1272" s="202" t="s">
        <v>2631</v>
      </c>
      <c r="H1272" s="202" t="s">
        <v>2618</v>
      </c>
      <c r="I1272" s="202" t="s">
        <v>2618</v>
      </c>
      <c r="J1272" s="202" t="s">
        <v>2618</v>
      </c>
      <c r="K1272" s="202" t="s">
        <v>2632</v>
      </c>
      <c r="L1272" s="202" t="s">
        <v>2618</v>
      </c>
      <c r="M1272" s="202" t="s">
        <v>2631</v>
      </c>
      <c r="N1272" s="202" t="s">
        <v>2632</v>
      </c>
      <c r="O1272" s="202" t="s">
        <v>2631</v>
      </c>
      <c r="P1272" s="202" t="s">
        <v>2618</v>
      </c>
      <c r="Q1272" s="202" t="s">
        <v>2618</v>
      </c>
      <c r="R1272" s="202" t="s">
        <v>2618</v>
      </c>
      <c r="S1272" s="202" t="s">
        <v>2632</v>
      </c>
      <c r="T1272" s="202" t="s">
        <v>2631</v>
      </c>
      <c r="U1272" s="202" t="s">
        <v>2618</v>
      </c>
      <c r="V1272" s="203" t="s">
        <v>2618</v>
      </c>
      <c r="X1272" s="198" t="s">
        <v>181</v>
      </c>
      <c r="Y1272" s="107" t="s">
        <v>769</v>
      </c>
      <c r="Z1272" s="195" t="s">
        <v>2618</v>
      </c>
      <c r="AA1272" s="195" t="s">
        <v>773</v>
      </c>
      <c r="AB1272" s="195" t="s">
        <v>2631</v>
      </c>
      <c r="AC1272" s="195" t="s">
        <v>2618</v>
      </c>
      <c r="AD1272" s="195" t="s">
        <v>2632</v>
      </c>
      <c r="AE1272" s="195" t="s">
        <v>2632</v>
      </c>
      <c r="AF1272" s="195" t="s">
        <v>2631</v>
      </c>
      <c r="AG1272" s="195" t="s">
        <v>2618</v>
      </c>
      <c r="AH1272" s="195" t="s">
        <v>2632</v>
      </c>
      <c r="AI1272" s="195" t="s">
        <v>2618</v>
      </c>
    </row>
    <row r="1273" spans="1:203" x14ac:dyDescent="0.25">
      <c r="A1273" s="198" t="s">
        <v>188</v>
      </c>
      <c r="B1273" s="226" t="s">
        <v>2551</v>
      </c>
      <c r="C1273" s="234">
        <v>0</v>
      </c>
      <c r="D1273" s="204">
        <v>0</v>
      </c>
      <c r="E1273" s="204">
        <v>20</v>
      </c>
      <c r="F1273" s="204">
        <v>0</v>
      </c>
      <c r="G1273" s="204">
        <v>1</v>
      </c>
      <c r="H1273" s="204">
        <v>0</v>
      </c>
      <c r="I1273" s="204">
        <v>0</v>
      </c>
      <c r="J1273" s="204">
        <v>0</v>
      </c>
      <c r="K1273" s="204">
        <v>5</v>
      </c>
      <c r="L1273" s="204">
        <v>0</v>
      </c>
      <c r="M1273" s="204">
        <v>2</v>
      </c>
      <c r="N1273" s="204">
        <v>10</v>
      </c>
      <c r="O1273" s="204">
        <v>2</v>
      </c>
      <c r="P1273" s="204">
        <v>0</v>
      </c>
      <c r="Q1273" s="204">
        <v>0</v>
      </c>
      <c r="R1273" s="204">
        <v>0</v>
      </c>
      <c r="S1273" s="204">
        <v>3</v>
      </c>
      <c r="T1273" s="204">
        <v>2</v>
      </c>
      <c r="U1273" s="204">
        <v>0</v>
      </c>
      <c r="V1273" s="205">
        <v>0</v>
      </c>
      <c r="X1273" s="198" t="s">
        <v>184</v>
      </c>
      <c r="Y1273" s="91" t="s">
        <v>2551</v>
      </c>
      <c r="Z1273" s="109">
        <v>0</v>
      </c>
      <c r="AA1273" s="109">
        <v>20</v>
      </c>
      <c r="AB1273" s="109">
        <v>1</v>
      </c>
      <c r="AC1273" s="109">
        <v>0</v>
      </c>
      <c r="AD1273" s="109">
        <v>5</v>
      </c>
      <c r="AE1273" s="109">
        <v>10</v>
      </c>
      <c r="AF1273" s="109">
        <v>2</v>
      </c>
      <c r="AG1273" s="109">
        <v>0</v>
      </c>
      <c r="AH1273" s="109">
        <v>5</v>
      </c>
      <c r="AI1273" s="109">
        <v>0</v>
      </c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  <c r="DX1273" s="1"/>
      <c r="DY1273" s="1"/>
      <c r="DZ1273" s="1"/>
      <c r="EA1273" s="1"/>
      <c r="EB1273" s="1"/>
      <c r="EC1273" s="1"/>
      <c r="ED1273" s="1"/>
      <c r="EE1273" s="1"/>
      <c r="EF1273" s="1"/>
      <c r="EG1273" s="1"/>
      <c r="EH1273" s="1"/>
      <c r="EI1273" s="1"/>
      <c r="EJ1273" s="1"/>
      <c r="EK1273" s="1"/>
      <c r="EL1273" s="1"/>
      <c r="EM1273" s="1"/>
      <c r="EN1273" s="1"/>
      <c r="EO1273" s="1"/>
      <c r="EP1273" s="1"/>
      <c r="EQ1273" s="1"/>
      <c r="ER1273" s="1"/>
      <c r="ES1273" s="1"/>
      <c r="ET1273" s="1"/>
      <c r="EU1273" s="1"/>
      <c r="EV1273" s="1"/>
      <c r="EW1273" s="1"/>
      <c r="EX1273" s="1"/>
      <c r="EY1273" s="1"/>
      <c r="EZ1273" s="1"/>
      <c r="FA1273" s="1"/>
      <c r="FB1273" s="1"/>
      <c r="FC1273" s="1"/>
      <c r="FD1273" s="1"/>
      <c r="FE1273" s="1"/>
    </row>
    <row r="1274" spans="1:203" x14ac:dyDescent="0.25">
      <c r="A1274" s="198" t="s">
        <v>189</v>
      </c>
      <c r="B1274" s="227" t="s">
        <v>884</v>
      </c>
      <c r="C1274" s="235">
        <v>1004.65</v>
      </c>
      <c r="D1274" s="206">
        <v>1002.7</v>
      </c>
      <c r="E1274" s="206">
        <v>994.1</v>
      </c>
      <c r="F1274" s="206">
        <v>998.55</v>
      </c>
      <c r="G1274" s="206">
        <v>999.7</v>
      </c>
      <c r="H1274" s="206">
        <v>1003.3</v>
      </c>
      <c r="I1274" s="206">
        <v>1005.4</v>
      </c>
      <c r="J1274" s="206">
        <v>1004.05</v>
      </c>
      <c r="K1274" s="206">
        <v>999.40000000000009</v>
      </c>
      <c r="L1274" s="206">
        <v>1003.75</v>
      </c>
      <c r="M1274" s="206">
        <v>1000.8</v>
      </c>
      <c r="N1274" s="206">
        <v>999.15000000000009</v>
      </c>
      <c r="O1274" s="206">
        <v>1002</v>
      </c>
      <c r="P1274" s="206">
        <v>1006.8499999999999</v>
      </c>
      <c r="Q1274" s="206">
        <v>1008.8</v>
      </c>
      <c r="R1274" s="206">
        <v>1006.45</v>
      </c>
      <c r="S1274" s="206">
        <v>1004.55</v>
      </c>
      <c r="T1274" s="206">
        <v>1007.6</v>
      </c>
      <c r="U1274" s="206">
        <v>1012.2</v>
      </c>
      <c r="V1274" s="207">
        <v>1011.45</v>
      </c>
      <c r="X1274" s="198" t="s">
        <v>186</v>
      </c>
      <c r="Y1274" s="238" t="s">
        <v>705</v>
      </c>
      <c r="Z1274" s="127">
        <v>0</v>
      </c>
      <c r="AA1274" s="127">
        <v>0</v>
      </c>
      <c r="AB1274" s="127">
        <v>0</v>
      </c>
      <c r="AC1274" s="127">
        <v>0</v>
      </c>
      <c r="AD1274" s="127">
        <v>0</v>
      </c>
      <c r="AE1274" s="127">
        <v>0</v>
      </c>
      <c r="AF1274" s="127">
        <v>0</v>
      </c>
      <c r="AG1274" s="127">
        <v>0</v>
      </c>
      <c r="AH1274" s="127">
        <v>0</v>
      </c>
      <c r="AI1274" s="127">
        <v>0</v>
      </c>
    </row>
    <row r="1275" spans="1:203" x14ac:dyDescent="0.25">
      <c r="A1275" s="198" t="s">
        <v>190</v>
      </c>
      <c r="B1275" s="228" t="s">
        <v>770</v>
      </c>
      <c r="C1275" s="236" t="s">
        <v>2759</v>
      </c>
      <c r="D1275" s="208" t="s">
        <v>2652</v>
      </c>
      <c r="E1275" s="208" t="s">
        <v>2610</v>
      </c>
      <c r="F1275" s="208" t="s">
        <v>1110</v>
      </c>
      <c r="G1275" s="208" t="s">
        <v>1110</v>
      </c>
      <c r="H1275" s="208" t="s">
        <v>2759</v>
      </c>
      <c r="I1275" s="208" t="s">
        <v>2757</v>
      </c>
      <c r="J1275" s="208" t="s">
        <v>2758</v>
      </c>
      <c r="K1275" s="208" t="s">
        <v>13</v>
      </c>
      <c r="L1275" s="208" t="s">
        <v>2763</v>
      </c>
      <c r="M1275" s="208" t="s">
        <v>2653</v>
      </c>
      <c r="N1275" s="208" t="s">
        <v>2767</v>
      </c>
      <c r="O1275" s="208" t="s">
        <v>2765</v>
      </c>
      <c r="P1275" s="208" t="s">
        <v>58</v>
      </c>
      <c r="Q1275" s="208" t="s">
        <v>58</v>
      </c>
      <c r="R1275" s="208" t="s">
        <v>2770</v>
      </c>
      <c r="S1275" s="208" t="s">
        <v>2682</v>
      </c>
      <c r="T1275" s="208" t="s">
        <v>3076</v>
      </c>
      <c r="U1275" s="208" t="s">
        <v>2768</v>
      </c>
      <c r="V1275" s="209" t="s">
        <v>2762</v>
      </c>
      <c r="X1275" s="369" t="s">
        <v>1034</v>
      </c>
      <c r="Y1275" s="370" t="s">
        <v>772</v>
      </c>
      <c r="Z1275" s="371">
        <v>0</v>
      </c>
      <c r="AA1275" s="372">
        <v>0</v>
      </c>
      <c r="AB1275" s="372">
        <v>0</v>
      </c>
      <c r="AC1275" s="372">
        <v>0</v>
      </c>
      <c r="AD1275" s="372">
        <v>0</v>
      </c>
      <c r="AE1275" s="372">
        <v>0</v>
      </c>
      <c r="AF1275" s="372">
        <v>0</v>
      </c>
      <c r="AG1275" s="372">
        <v>0</v>
      </c>
      <c r="AH1275" s="372">
        <v>0</v>
      </c>
      <c r="AI1275" s="373">
        <v>0</v>
      </c>
    </row>
    <row r="1276" spans="1:203" x14ac:dyDescent="0.25">
      <c r="A1276" s="198" t="s">
        <v>191</v>
      </c>
      <c r="B1276" s="229" t="s">
        <v>705</v>
      </c>
      <c r="C1276" s="237">
        <v>0</v>
      </c>
      <c r="D1276" s="213">
        <v>0</v>
      </c>
      <c r="E1276" s="213">
        <v>0</v>
      </c>
      <c r="F1276" s="213">
        <v>0</v>
      </c>
      <c r="G1276" s="213">
        <v>0</v>
      </c>
      <c r="H1276" s="213">
        <v>0</v>
      </c>
      <c r="I1276" s="213">
        <v>0</v>
      </c>
      <c r="J1276" s="213">
        <v>0</v>
      </c>
      <c r="K1276" s="213">
        <v>0</v>
      </c>
      <c r="L1276" s="213">
        <v>0</v>
      </c>
      <c r="M1276" s="213">
        <v>0</v>
      </c>
      <c r="N1276" s="213">
        <v>0</v>
      </c>
      <c r="O1276" s="213">
        <v>0</v>
      </c>
      <c r="P1276" s="213">
        <v>0</v>
      </c>
      <c r="Q1276" s="213">
        <v>0</v>
      </c>
      <c r="R1276" s="213">
        <v>0</v>
      </c>
      <c r="S1276" s="213">
        <v>0</v>
      </c>
      <c r="T1276" s="213">
        <v>0</v>
      </c>
      <c r="U1276" s="213">
        <v>0</v>
      </c>
      <c r="V1276" s="214">
        <v>0</v>
      </c>
      <c r="X1276" s="369" t="s">
        <v>2283</v>
      </c>
      <c r="Y1276" s="374" t="s">
        <v>1173</v>
      </c>
      <c r="Z1276" s="375">
        <v>0</v>
      </c>
      <c r="AA1276" s="376">
        <v>0</v>
      </c>
      <c r="AB1276" s="376">
        <v>0</v>
      </c>
      <c r="AC1276" s="376">
        <v>0</v>
      </c>
      <c r="AD1276" s="376">
        <v>0</v>
      </c>
      <c r="AE1276" s="376">
        <v>0</v>
      </c>
      <c r="AF1276" s="376">
        <v>0</v>
      </c>
      <c r="AG1276" s="376">
        <v>0</v>
      </c>
      <c r="AH1276" s="376">
        <v>0</v>
      </c>
      <c r="AI1276" s="377">
        <v>0</v>
      </c>
    </row>
    <row r="1277" spans="1:203" x14ac:dyDescent="0.25">
      <c r="A1277" s="198" t="s">
        <v>1034</v>
      </c>
      <c r="B1277" s="229" t="s">
        <v>772</v>
      </c>
      <c r="C1277" s="237">
        <v>0</v>
      </c>
      <c r="D1277" s="213">
        <v>0</v>
      </c>
      <c r="E1277" s="213">
        <v>0</v>
      </c>
      <c r="F1277" s="213">
        <v>0</v>
      </c>
      <c r="G1277" s="213">
        <v>0</v>
      </c>
      <c r="H1277" s="213">
        <v>0</v>
      </c>
      <c r="I1277" s="213">
        <v>0</v>
      </c>
      <c r="J1277" s="213">
        <v>0</v>
      </c>
      <c r="K1277" s="213">
        <v>0</v>
      </c>
      <c r="L1277" s="213">
        <v>0</v>
      </c>
      <c r="M1277" s="213">
        <v>0</v>
      </c>
      <c r="N1277" s="213">
        <v>0</v>
      </c>
      <c r="O1277" s="213">
        <v>0</v>
      </c>
      <c r="P1277" s="213">
        <v>0</v>
      </c>
      <c r="Q1277" s="213">
        <v>0</v>
      </c>
      <c r="R1277" s="213">
        <v>0</v>
      </c>
      <c r="S1277" s="213">
        <v>0</v>
      </c>
      <c r="T1277" s="213">
        <v>0</v>
      </c>
      <c r="U1277" s="213">
        <v>0</v>
      </c>
      <c r="V1277" s="214">
        <v>0</v>
      </c>
      <c r="X1277" s="369" t="s">
        <v>2284</v>
      </c>
      <c r="Y1277" s="374" t="s">
        <v>1175</v>
      </c>
      <c r="Z1277" s="375">
        <v>0</v>
      </c>
      <c r="AA1277" s="376">
        <v>0</v>
      </c>
      <c r="AB1277" s="376">
        <v>0</v>
      </c>
      <c r="AC1277" s="376">
        <v>0</v>
      </c>
      <c r="AD1277" s="376">
        <v>0</v>
      </c>
      <c r="AE1277" s="376">
        <v>0</v>
      </c>
      <c r="AF1277" s="376">
        <v>0</v>
      </c>
      <c r="AG1277" s="376">
        <v>0</v>
      </c>
      <c r="AH1277" s="376">
        <v>0</v>
      </c>
      <c r="AI1277" s="377">
        <v>0</v>
      </c>
    </row>
    <row r="1278" spans="1:203" x14ac:dyDescent="0.25">
      <c r="A1278" s="198" t="s">
        <v>2283</v>
      </c>
      <c r="B1278" s="229" t="s">
        <v>1173</v>
      </c>
      <c r="C1278" s="237">
        <v>0</v>
      </c>
      <c r="D1278" s="213">
        <v>0</v>
      </c>
      <c r="E1278" s="213">
        <v>0</v>
      </c>
      <c r="F1278" s="213">
        <v>0</v>
      </c>
      <c r="G1278" s="213">
        <v>0</v>
      </c>
      <c r="H1278" s="213">
        <v>0</v>
      </c>
      <c r="I1278" s="213">
        <v>0</v>
      </c>
      <c r="J1278" s="213">
        <v>0</v>
      </c>
      <c r="K1278" s="213">
        <v>0</v>
      </c>
      <c r="L1278" s="213">
        <v>0</v>
      </c>
      <c r="M1278" s="213">
        <v>0</v>
      </c>
      <c r="N1278" s="213">
        <v>0</v>
      </c>
      <c r="O1278" s="213">
        <v>0</v>
      </c>
      <c r="P1278" s="213">
        <v>0</v>
      </c>
      <c r="Q1278" s="213">
        <v>0</v>
      </c>
      <c r="R1278" s="213">
        <v>0</v>
      </c>
      <c r="S1278" s="213">
        <v>0</v>
      </c>
      <c r="T1278" s="213">
        <v>0</v>
      </c>
      <c r="U1278" s="213">
        <v>0</v>
      </c>
      <c r="V1278" s="214">
        <v>0</v>
      </c>
      <c r="X1278" s="369" t="s">
        <v>2285</v>
      </c>
      <c r="Y1278" s="379" t="s">
        <v>1177</v>
      </c>
      <c r="Z1278" s="380">
        <v>0</v>
      </c>
      <c r="AA1278" s="381">
        <v>0</v>
      </c>
      <c r="AB1278" s="381">
        <v>0</v>
      </c>
      <c r="AC1278" s="381">
        <v>0</v>
      </c>
      <c r="AD1278" s="381">
        <v>0</v>
      </c>
      <c r="AE1278" s="381">
        <v>0</v>
      </c>
      <c r="AF1278" s="381">
        <v>0</v>
      </c>
      <c r="AG1278" s="381">
        <v>0</v>
      </c>
      <c r="AH1278" s="381">
        <v>0</v>
      </c>
      <c r="AI1278" s="382">
        <v>0</v>
      </c>
    </row>
    <row r="1279" spans="1:203" x14ac:dyDescent="0.25">
      <c r="A1279" s="198" t="s">
        <v>2284</v>
      </c>
      <c r="B1279" s="378" t="s">
        <v>1175</v>
      </c>
      <c r="C1279" s="235">
        <v>0</v>
      </c>
      <c r="D1279" s="206">
        <v>0</v>
      </c>
      <c r="E1279" s="206">
        <v>0</v>
      </c>
      <c r="F1279" s="206">
        <v>0</v>
      </c>
      <c r="G1279" s="206">
        <v>0</v>
      </c>
      <c r="H1279" s="206">
        <v>0</v>
      </c>
      <c r="I1279" s="206">
        <v>0</v>
      </c>
      <c r="J1279" s="206">
        <v>0</v>
      </c>
      <c r="K1279" s="206">
        <v>0</v>
      </c>
      <c r="L1279" s="206">
        <v>0</v>
      </c>
      <c r="M1279" s="206">
        <v>0</v>
      </c>
      <c r="N1279" s="206">
        <v>0</v>
      </c>
      <c r="O1279" s="206">
        <v>0</v>
      </c>
      <c r="P1279" s="206">
        <v>0</v>
      </c>
      <c r="Q1279" s="206">
        <v>0</v>
      </c>
      <c r="R1279" s="206">
        <v>0</v>
      </c>
      <c r="S1279" s="206">
        <v>0</v>
      </c>
      <c r="T1279" s="206">
        <v>0</v>
      </c>
      <c r="U1279" s="206">
        <v>0</v>
      </c>
      <c r="V1279" s="207">
        <v>0</v>
      </c>
    </row>
    <row r="1280" spans="1:203" x14ac:dyDescent="0.25">
      <c r="A1280" s="198" t="s">
        <v>2285</v>
      </c>
      <c r="B1280" s="383" t="s">
        <v>1177</v>
      </c>
      <c r="C1280" s="237">
        <v>0</v>
      </c>
      <c r="D1280" s="213">
        <v>0</v>
      </c>
      <c r="E1280" s="213">
        <v>0</v>
      </c>
      <c r="F1280" s="213">
        <v>0</v>
      </c>
      <c r="G1280" s="213">
        <v>0</v>
      </c>
      <c r="H1280" s="213">
        <v>0</v>
      </c>
      <c r="I1280" s="213">
        <v>0</v>
      </c>
      <c r="J1280" s="213">
        <v>0</v>
      </c>
      <c r="K1280" s="213">
        <v>0</v>
      </c>
      <c r="L1280" s="213">
        <v>0</v>
      </c>
      <c r="M1280" s="213">
        <v>0</v>
      </c>
      <c r="N1280" s="213">
        <v>0</v>
      </c>
      <c r="O1280" s="213">
        <v>0</v>
      </c>
      <c r="P1280" s="213">
        <v>0</v>
      </c>
      <c r="Q1280" s="213">
        <v>0</v>
      </c>
      <c r="R1280" s="213">
        <v>0</v>
      </c>
      <c r="S1280" s="213">
        <v>0</v>
      </c>
      <c r="T1280" s="213">
        <v>0</v>
      </c>
      <c r="U1280" s="213">
        <v>0</v>
      </c>
      <c r="V1280" s="214">
        <v>0</v>
      </c>
      <c r="AM1280" s="554"/>
      <c r="AN1280" s="552"/>
      <c r="AO1280" s="552"/>
      <c r="AP1280" s="552"/>
      <c r="AQ1280" s="552"/>
      <c r="AR1280" s="552"/>
      <c r="AS1280" s="552"/>
      <c r="AT1280" s="552"/>
      <c r="AU1280" s="552"/>
      <c r="AV1280" s="552"/>
      <c r="AW1280" s="552"/>
      <c r="AX1280" s="552"/>
      <c r="AY1280" s="552"/>
      <c r="AZ1280" s="552"/>
      <c r="BA1280" s="552"/>
      <c r="BB1280" s="552"/>
      <c r="BC1280" s="552"/>
      <c r="BD1280" s="552"/>
      <c r="BE1280" s="552"/>
      <c r="BF1280" s="552"/>
      <c r="BG1280" s="552"/>
      <c r="BH1280" s="552"/>
      <c r="BI1280" s="552"/>
      <c r="BJ1280" s="552"/>
      <c r="BK1280" s="552"/>
      <c r="BL1280" s="552"/>
      <c r="BM1280" s="552"/>
      <c r="BN1280" s="552"/>
      <c r="BO1280" s="552"/>
      <c r="BP1280" s="552"/>
      <c r="BQ1280" s="552"/>
      <c r="BR1280" s="552"/>
      <c r="BS1280" s="552"/>
      <c r="BT1280" s="552"/>
      <c r="BU1280" s="552"/>
      <c r="BV1280" s="552"/>
      <c r="BW1280" s="552"/>
      <c r="BX1280" s="552"/>
      <c r="BY1280" s="552"/>
      <c r="BZ1280" s="552"/>
      <c r="CA1280" s="552"/>
      <c r="CB1280" s="552"/>
      <c r="CC1280" s="552"/>
      <c r="CD1280" s="552"/>
      <c r="CE1280" s="552"/>
      <c r="CF1280" s="552"/>
      <c r="CG1280" s="552"/>
      <c r="CH1280" s="552"/>
      <c r="CI1280" s="552"/>
      <c r="CJ1280" s="552"/>
      <c r="CK1280" s="552"/>
      <c r="CL1280" s="552"/>
      <c r="CM1280" s="552"/>
      <c r="CN1280" s="552"/>
      <c r="CO1280" s="552"/>
      <c r="CP1280" s="552"/>
      <c r="CQ1280" s="552"/>
      <c r="CR1280" s="552"/>
      <c r="CS1280" s="552"/>
      <c r="CT1280" s="552"/>
      <c r="CU1280" s="552"/>
      <c r="CV1280" s="552"/>
      <c r="CW1280" s="552"/>
      <c r="CX1280" s="552"/>
      <c r="CY1280" s="552"/>
      <c r="CZ1280" s="552"/>
      <c r="DA1280" s="552"/>
      <c r="DB1280" s="552"/>
      <c r="DC1280" s="552"/>
      <c r="DD1280" s="552"/>
      <c r="DE1280" s="552"/>
      <c r="DF1280" s="552"/>
      <c r="DG1280" s="552"/>
      <c r="DH1280" s="552"/>
      <c r="DI1280" s="552"/>
      <c r="DJ1280" s="552"/>
      <c r="DK1280" s="552"/>
      <c r="DL1280" s="552"/>
      <c r="DM1280" s="552"/>
      <c r="DN1280" s="552"/>
      <c r="DO1280" s="552"/>
      <c r="DP1280" s="552"/>
      <c r="DQ1280" s="552"/>
      <c r="DR1280" s="552"/>
      <c r="DS1280" s="552"/>
      <c r="DT1280" s="552"/>
      <c r="DU1280" s="552"/>
      <c r="DV1280" s="552"/>
      <c r="DW1280" s="552"/>
      <c r="DX1280" s="552"/>
      <c r="DY1280" s="552"/>
      <c r="DZ1280" s="552"/>
      <c r="EA1280" s="552"/>
      <c r="EB1280" s="552"/>
      <c r="EC1280" s="552"/>
      <c r="ED1280" s="552"/>
      <c r="EE1280" s="552"/>
      <c r="EF1280" s="552"/>
      <c r="EG1280" s="552"/>
      <c r="EH1280" s="552"/>
      <c r="EI1280" s="552"/>
      <c r="EJ1280" s="552"/>
      <c r="EK1280" s="552"/>
      <c r="EL1280" s="552"/>
      <c r="EM1280" s="552"/>
      <c r="EN1280" s="552"/>
      <c r="EO1280" s="552"/>
      <c r="EP1280" s="552"/>
      <c r="EQ1280" s="552"/>
      <c r="ER1280" s="552"/>
      <c r="ES1280" s="552"/>
      <c r="ET1280" s="552"/>
      <c r="EU1280" s="552"/>
      <c r="EV1280" s="552"/>
      <c r="EW1280" s="552"/>
      <c r="EX1280" s="552"/>
      <c r="EY1280" s="552"/>
      <c r="EZ1280" s="552"/>
      <c r="FA1280" s="552"/>
      <c r="FB1280" s="552"/>
      <c r="FC1280" s="552"/>
      <c r="FD1280" s="552"/>
      <c r="FE1280" s="552"/>
    </row>
    <row r="1281" spans="1:208" x14ac:dyDescent="0.25">
      <c r="A1281" t="s">
        <v>3537</v>
      </c>
      <c r="B1281" t="s">
        <v>3407</v>
      </c>
      <c r="C1281">
        <v>6</v>
      </c>
      <c r="D1281">
        <v>6</v>
      </c>
      <c r="E1281">
        <v>10</v>
      </c>
      <c r="F1281">
        <v>7</v>
      </c>
      <c r="G1281">
        <v>10</v>
      </c>
      <c r="H1281">
        <v>7</v>
      </c>
      <c r="I1281">
        <v>5</v>
      </c>
      <c r="J1281">
        <v>7</v>
      </c>
      <c r="K1281">
        <v>9</v>
      </c>
      <c r="L1281">
        <v>7</v>
      </c>
      <c r="M1281">
        <v>10</v>
      </c>
      <c r="N1281">
        <v>10</v>
      </c>
      <c r="O1281">
        <v>10</v>
      </c>
      <c r="P1281">
        <v>5</v>
      </c>
      <c r="Q1281">
        <v>3</v>
      </c>
      <c r="R1281">
        <v>7</v>
      </c>
      <c r="S1281">
        <v>5</v>
      </c>
      <c r="T1281">
        <v>10</v>
      </c>
      <c r="U1281">
        <v>1</v>
      </c>
      <c r="V1281">
        <v>4</v>
      </c>
      <c r="AM1281" s="555"/>
      <c r="AN1281" s="553"/>
      <c r="AO1281" s="553"/>
      <c r="AP1281" s="553"/>
      <c r="AQ1281" s="553"/>
      <c r="AR1281" s="553"/>
      <c r="AS1281" s="553"/>
      <c r="AT1281" s="553"/>
      <c r="AU1281" s="553"/>
      <c r="AV1281" s="553"/>
      <c r="AW1281" s="553"/>
      <c r="AX1281" s="553"/>
      <c r="AY1281" s="553"/>
      <c r="AZ1281" s="553"/>
      <c r="BA1281" s="553"/>
      <c r="BB1281" s="553"/>
      <c r="BC1281" s="553"/>
      <c r="BD1281" s="553"/>
      <c r="BE1281" s="553"/>
      <c r="BF1281" s="553"/>
      <c r="BG1281" s="553"/>
      <c r="BH1281" s="553"/>
      <c r="BI1281" s="553"/>
      <c r="BJ1281" s="553"/>
      <c r="BK1281" s="553"/>
      <c r="BL1281" s="553"/>
      <c r="BM1281" s="553"/>
      <c r="BN1281" s="553"/>
      <c r="BO1281" s="553"/>
      <c r="BP1281" s="553"/>
      <c r="BQ1281" s="553"/>
      <c r="BR1281" s="553"/>
      <c r="BS1281" s="553"/>
      <c r="BT1281" s="553"/>
      <c r="BU1281" s="553"/>
      <c r="BV1281" s="553"/>
      <c r="BW1281" s="553"/>
      <c r="BX1281" s="553"/>
      <c r="BY1281" s="553"/>
      <c r="BZ1281" s="553"/>
      <c r="CA1281" s="553"/>
      <c r="CB1281" s="553"/>
      <c r="CC1281" s="553"/>
      <c r="CD1281" s="553"/>
      <c r="CE1281" s="553"/>
      <c r="CF1281" s="553"/>
      <c r="CG1281" s="553"/>
      <c r="CH1281" s="553"/>
      <c r="CI1281" s="553"/>
      <c r="CJ1281" s="553"/>
      <c r="CK1281" s="553"/>
      <c r="CL1281" s="553"/>
      <c r="CM1281" s="553"/>
      <c r="CN1281" s="553"/>
      <c r="CO1281" s="553"/>
      <c r="CP1281" s="553"/>
      <c r="CQ1281" s="553"/>
      <c r="CR1281" s="553"/>
      <c r="CS1281" s="553"/>
      <c r="CT1281" s="553"/>
      <c r="CU1281" s="553"/>
      <c r="CV1281" s="553"/>
      <c r="CW1281" s="553"/>
      <c r="CX1281" s="553"/>
      <c r="CY1281" s="553"/>
      <c r="CZ1281" s="553"/>
      <c r="DA1281" s="553"/>
      <c r="DB1281" s="553"/>
      <c r="DC1281" s="553"/>
      <c r="DD1281" s="553"/>
      <c r="DE1281" s="553"/>
      <c r="DF1281" s="553"/>
      <c r="DG1281" s="553"/>
      <c r="DH1281" s="553"/>
      <c r="DI1281" s="553"/>
      <c r="DJ1281" s="553"/>
      <c r="DK1281" s="553"/>
      <c r="DL1281" s="553"/>
      <c r="DM1281" s="553"/>
      <c r="DN1281" s="553"/>
      <c r="DO1281" s="553"/>
      <c r="DP1281" s="553"/>
      <c r="DQ1281" s="553"/>
      <c r="DR1281" s="553"/>
      <c r="DS1281" s="553"/>
      <c r="DT1281" s="553"/>
      <c r="DU1281" s="553"/>
      <c r="DV1281" s="553"/>
      <c r="DW1281" s="553"/>
      <c r="DX1281" s="553"/>
      <c r="DY1281" s="553"/>
      <c r="DZ1281" s="553"/>
      <c r="EA1281" s="553"/>
      <c r="EB1281" s="553"/>
      <c r="EC1281" s="553"/>
      <c r="ED1281" s="553"/>
      <c r="EE1281" s="553"/>
      <c r="EF1281" s="553"/>
      <c r="EG1281" s="553"/>
      <c r="EH1281" s="553"/>
      <c r="EI1281" s="553"/>
      <c r="EJ1281" s="553"/>
      <c r="EK1281" s="553"/>
      <c r="EL1281" s="553"/>
      <c r="EM1281" s="553"/>
      <c r="EN1281" s="553"/>
      <c r="EO1281" s="553"/>
      <c r="EP1281" s="553"/>
      <c r="EQ1281" s="553"/>
      <c r="ER1281" s="553"/>
      <c r="ES1281" s="553"/>
      <c r="ET1281" s="553"/>
      <c r="EU1281" s="553"/>
      <c r="EV1281" s="553"/>
      <c r="EW1281" s="553"/>
      <c r="EX1281" s="553"/>
      <c r="EY1281" s="553"/>
      <c r="EZ1281" s="553"/>
      <c r="FA1281" s="553"/>
      <c r="FB1281" s="553"/>
      <c r="FC1281" s="553"/>
      <c r="FD1281" s="553"/>
      <c r="FE1281" s="553"/>
    </row>
    <row r="1282" spans="1:208" x14ac:dyDescent="0.25">
      <c r="A1282" t="s">
        <v>3538</v>
      </c>
      <c r="B1282" t="s">
        <v>3409</v>
      </c>
      <c r="C1282">
        <v>6</v>
      </c>
      <c r="D1282">
        <v>7</v>
      </c>
      <c r="E1282">
        <v>10</v>
      </c>
      <c r="F1282">
        <v>7</v>
      </c>
      <c r="G1282">
        <v>10</v>
      </c>
      <c r="H1282">
        <v>7</v>
      </c>
      <c r="I1282">
        <v>7</v>
      </c>
      <c r="J1282">
        <v>3</v>
      </c>
      <c r="K1282">
        <v>9</v>
      </c>
      <c r="L1282">
        <v>4</v>
      </c>
      <c r="M1282">
        <v>10</v>
      </c>
      <c r="N1282">
        <v>10</v>
      </c>
      <c r="O1282">
        <v>10</v>
      </c>
      <c r="P1282">
        <v>4</v>
      </c>
      <c r="Q1282">
        <v>1</v>
      </c>
      <c r="R1282">
        <v>7</v>
      </c>
      <c r="S1282">
        <v>10</v>
      </c>
      <c r="T1282">
        <v>10</v>
      </c>
      <c r="U1282">
        <v>0</v>
      </c>
      <c r="V1282">
        <v>7</v>
      </c>
    </row>
    <row r="1283" spans="1:208" x14ac:dyDescent="0.25">
      <c r="A1283" t="s">
        <v>3539</v>
      </c>
      <c r="B1283" t="s">
        <v>3411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93" spans="1:208" s="390" customFormat="1" x14ac:dyDescent="0.25">
      <c r="A1293" s="262"/>
      <c r="B1293" s="262"/>
      <c r="C1293" s="262"/>
      <c r="D1293" s="262"/>
      <c r="E1293" s="262"/>
      <c r="F1293" s="262"/>
      <c r="G1293" s="262"/>
      <c r="H1293" s="262"/>
      <c r="I1293" s="262"/>
      <c r="J1293" s="262"/>
      <c r="K1293" s="262"/>
      <c r="L1293" s="262"/>
      <c r="M1293" s="262"/>
      <c r="N1293" s="262"/>
      <c r="O1293" s="262"/>
      <c r="P1293" s="262"/>
      <c r="Q1293" s="262"/>
      <c r="R1293" s="262"/>
      <c r="S1293" s="262"/>
      <c r="T1293" s="262"/>
      <c r="U1293" s="262"/>
      <c r="V1293" s="262"/>
      <c r="W1293" s="262"/>
      <c r="X1293" s="262"/>
      <c r="Y1293" s="262"/>
      <c r="Z1293" s="262"/>
      <c r="AA1293" s="262"/>
      <c r="AB1293" s="262"/>
      <c r="AC1293" s="262"/>
      <c r="AD1293" s="262"/>
      <c r="AE1293" s="262"/>
      <c r="AF1293" s="262"/>
      <c r="AG1293" s="262"/>
      <c r="AH1293" s="262"/>
      <c r="AI1293" s="262"/>
      <c r="AJ1293" s="262"/>
      <c r="AK1293" s="262"/>
      <c r="AL1293" s="389"/>
      <c r="AM1293" s="6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  <c r="CE1293"/>
      <c r="CF1293"/>
      <c r="CG1293"/>
      <c r="CH1293"/>
      <c r="CI1293"/>
      <c r="CJ1293"/>
      <c r="CK1293"/>
      <c r="CL1293"/>
      <c r="CM1293"/>
      <c r="CN1293"/>
      <c r="CO1293"/>
      <c r="CP1293"/>
      <c r="CQ1293"/>
      <c r="CR1293"/>
      <c r="CS1293"/>
      <c r="CT1293"/>
      <c r="CU1293"/>
      <c r="CV1293"/>
      <c r="CW1293"/>
      <c r="CX1293"/>
      <c r="CY1293"/>
      <c r="CZ1293"/>
      <c r="DA1293"/>
      <c r="DB1293"/>
      <c r="DC1293"/>
      <c r="DD1293"/>
      <c r="DE1293"/>
      <c r="DF1293"/>
      <c r="DG1293"/>
      <c r="DH1293"/>
      <c r="DI1293"/>
      <c r="DJ1293"/>
      <c r="DK1293"/>
      <c r="DL1293"/>
      <c r="DM1293"/>
      <c r="DN1293"/>
      <c r="DO1293"/>
      <c r="DP1293"/>
      <c r="DQ1293"/>
      <c r="DR1293"/>
      <c r="DS1293"/>
      <c r="DT1293"/>
      <c r="DU1293"/>
      <c r="DV1293"/>
      <c r="DW1293"/>
      <c r="DX1293"/>
      <c r="DY1293"/>
      <c r="DZ1293"/>
      <c r="EA1293"/>
      <c r="EB1293"/>
      <c r="EC1293"/>
      <c r="ED1293"/>
      <c r="EE1293"/>
      <c r="EF1293"/>
      <c r="EG1293"/>
      <c r="EH1293"/>
      <c r="EI1293"/>
      <c r="EJ1293"/>
      <c r="EK1293"/>
      <c r="EL1293"/>
      <c r="EM1293"/>
      <c r="EN1293"/>
      <c r="EO1293"/>
      <c r="EP1293"/>
      <c r="EQ1293"/>
      <c r="ER1293"/>
      <c r="ES1293"/>
      <c r="ET1293"/>
      <c r="EU1293"/>
      <c r="EV1293"/>
      <c r="EW1293"/>
      <c r="EX1293"/>
      <c r="EY1293"/>
      <c r="EZ1293"/>
      <c r="FA1293"/>
      <c r="FB1293"/>
      <c r="FC1293"/>
      <c r="FD1293"/>
      <c r="FE1293"/>
      <c r="FF1293" s="35"/>
      <c r="FJ1293" s="1274"/>
      <c r="FK1293" s="1274"/>
      <c r="FL1293" s="1274"/>
      <c r="FN1293" s="35"/>
      <c r="FO1293" s="35"/>
      <c r="FP1293" s="35"/>
      <c r="FQ1293" s="35"/>
      <c r="FR1293" s="35"/>
      <c r="FS1293" s="35"/>
      <c r="FV1293" s="35"/>
      <c r="FW1293" s="35"/>
      <c r="FZ1293" s="1279"/>
      <c r="GA1293" s="1279"/>
      <c r="GB1293" s="35"/>
      <c r="GC1293" s="35"/>
      <c r="GD1293" s="35"/>
      <c r="GE1293" s="35"/>
      <c r="GF1293" s="35"/>
      <c r="GG1293" s="35"/>
      <c r="GH1293" s="35"/>
      <c r="GI1293" s="35"/>
      <c r="GJ1293" s="35"/>
      <c r="GK1293" s="35"/>
      <c r="GL1293" s="35"/>
      <c r="GM1293" s="35"/>
      <c r="GN1293" s="35"/>
      <c r="GO1293" s="35"/>
      <c r="GP1293" s="35"/>
      <c r="GQ1293" s="35"/>
      <c r="GR1293" s="35"/>
      <c r="GS1293" s="35"/>
      <c r="GT1293" s="35"/>
      <c r="GU1293" s="35"/>
      <c r="GV1293" s="35"/>
      <c r="GW1293" s="35"/>
      <c r="GX1293" s="35"/>
      <c r="GY1293" s="35"/>
      <c r="GZ1293" s="35"/>
    </row>
    <row r="1294" spans="1:208" x14ac:dyDescent="0.25">
      <c r="A1294" s="253" t="s">
        <v>193</v>
      </c>
      <c r="B1294" s="254" t="s">
        <v>2552</v>
      </c>
      <c r="C1294" s="255" t="s">
        <v>3773</v>
      </c>
      <c r="D1294" s="256" t="s">
        <v>2618</v>
      </c>
      <c r="E1294" s="256" t="s">
        <v>3774</v>
      </c>
      <c r="F1294" s="256" t="s">
        <v>2618</v>
      </c>
      <c r="G1294" s="256" t="s">
        <v>3775</v>
      </c>
      <c r="H1294" s="256" t="s">
        <v>2618</v>
      </c>
      <c r="I1294" s="256" t="s">
        <v>3782</v>
      </c>
      <c r="J1294" s="256" t="s">
        <v>2618</v>
      </c>
      <c r="K1294" s="256" t="s">
        <v>3788</v>
      </c>
      <c r="L1294" s="256" t="s">
        <v>2618</v>
      </c>
      <c r="M1294" s="256" t="s">
        <v>3789</v>
      </c>
      <c r="N1294" s="256" t="s">
        <v>2618</v>
      </c>
      <c r="O1294" s="256" t="s">
        <v>3790</v>
      </c>
      <c r="P1294" s="256" t="s">
        <v>2618</v>
      </c>
      <c r="Q1294" s="256" t="s">
        <v>3791</v>
      </c>
      <c r="R1294" s="256" t="s">
        <v>2618</v>
      </c>
      <c r="S1294" s="256" t="s">
        <v>3792</v>
      </c>
      <c r="T1294" s="256" t="s">
        <v>2618</v>
      </c>
      <c r="U1294" s="256" t="s">
        <v>3793</v>
      </c>
      <c r="V1294" s="257" t="s">
        <v>2618</v>
      </c>
      <c r="X1294" s="258"/>
      <c r="Y1294" s="188" t="s">
        <v>2550</v>
      </c>
      <c r="Z1294" s="259" t="s">
        <v>2619</v>
      </c>
      <c r="AA1294" s="260" t="s">
        <v>2620</v>
      </c>
      <c r="AB1294" s="260" t="s">
        <v>2621</v>
      </c>
      <c r="AC1294" s="260" t="s">
        <v>2622</v>
      </c>
      <c r="AD1294" s="260" t="s">
        <v>2623</v>
      </c>
      <c r="AE1294" s="260" t="s">
        <v>2624</v>
      </c>
      <c r="AF1294" s="260" t="s">
        <v>2625</v>
      </c>
      <c r="AG1294" s="260" t="s">
        <v>2619</v>
      </c>
      <c r="AH1294" s="260" t="s">
        <v>2620</v>
      </c>
      <c r="AI1294" s="261" t="s">
        <v>2621</v>
      </c>
      <c r="FN1294" s="390"/>
      <c r="FO1294" s="390"/>
      <c r="FP1294" s="390"/>
      <c r="FQ1294" s="390"/>
      <c r="FR1294" s="390"/>
      <c r="FS1294" s="390"/>
      <c r="FV1294" s="390"/>
      <c r="FW1294" s="390"/>
      <c r="FZ1294" s="1280"/>
      <c r="GA1294" s="1280"/>
      <c r="GB1294" s="390"/>
      <c r="GC1294" s="390"/>
      <c r="GD1294" s="390"/>
      <c r="GE1294" s="390"/>
      <c r="GF1294" s="390"/>
      <c r="GG1294" s="390"/>
      <c r="GH1294" s="390"/>
      <c r="GI1294" s="390"/>
      <c r="GJ1294" s="390"/>
      <c r="GK1294" s="390"/>
      <c r="GL1294" s="390"/>
      <c r="GM1294" s="390"/>
      <c r="GN1294" s="390"/>
      <c r="GV1294" s="390"/>
      <c r="GW1294" s="390"/>
      <c r="GX1294" s="390"/>
      <c r="GY1294" s="390"/>
      <c r="GZ1294" s="390"/>
    </row>
    <row r="1295" spans="1:208" x14ac:dyDescent="0.25">
      <c r="A1295" s="198" t="s">
        <v>195</v>
      </c>
      <c r="B1295" s="220" t="s">
        <v>2562</v>
      </c>
      <c r="C1295" s="124" t="s">
        <v>2521</v>
      </c>
      <c r="D1295" s="124" t="s">
        <v>2522</v>
      </c>
      <c r="E1295" s="124" t="s">
        <v>2521</v>
      </c>
      <c r="F1295" s="124" t="s">
        <v>2522</v>
      </c>
      <c r="G1295" s="124" t="s">
        <v>2521</v>
      </c>
      <c r="H1295" s="124" t="s">
        <v>2522</v>
      </c>
      <c r="I1295" s="124" t="s">
        <v>2521</v>
      </c>
      <c r="J1295" s="124" t="s">
        <v>2522</v>
      </c>
      <c r="K1295" s="124" t="s">
        <v>2521</v>
      </c>
      <c r="L1295" s="124" t="s">
        <v>2522</v>
      </c>
      <c r="M1295" s="124" t="s">
        <v>2521</v>
      </c>
      <c r="N1295" s="124" t="s">
        <v>2522</v>
      </c>
      <c r="O1295" s="124" t="s">
        <v>2521</v>
      </c>
      <c r="P1295" s="124" t="s">
        <v>2522</v>
      </c>
      <c r="Q1295" s="124" t="s">
        <v>2521</v>
      </c>
      <c r="R1295" s="124" t="s">
        <v>2522</v>
      </c>
      <c r="S1295" s="124" t="s">
        <v>2521</v>
      </c>
      <c r="T1295" s="124" t="s">
        <v>2522</v>
      </c>
      <c r="U1295" s="124" t="s">
        <v>2521</v>
      </c>
      <c r="V1295" s="252" t="s">
        <v>2522</v>
      </c>
      <c r="X1295" s="197"/>
      <c r="Y1295" s="188" t="s">
        <v>2562</v>
      </c>
      <c r="Z1295" s="94" t="s">
        <v>3776</v>
      </c>
      <c r="AA1295" s="95" t="s">
        <v>3777</v>
      </c>
      <c r="AB1295" s="95" t="s">
        <v>3778</v>
      </c>
      <c r="AC1295" s="95" t="s">
        <v>3783</v>
      </c>
      <c r="AD1295" s="95" t="s">
        <v>3794</v>
      </c>
      <c r="AE1295" s="95" t="s">
        <v>3795</v>
      </c>
      <c r="AF1295" s="95" t="s">
        <v>3796</v>
      </c>
      <c r="AG1295" s="95" t="s">
        <v>3797</v>
      </c>
      <c r="AH1295" s="95" t="s">
        <v>3798</v>
      </c>
      <c r="AI1295" s="96" t="s">
        <v>3799</v>
      </c>
      <c r="GO1295" s="390"/>
      <c r="GP1295" s="390"/>
      <c r="GQ1295" s="390"/>
      <c r="GR1295" s="390"/>
      <c r="GS1295" s="390"/>
      <c r="GT1295" s="390"/>
      <c r="GU1295" s="390"/>
    </row>
    <row r="1296" spans="1:208" x14ac:dyDescent="0.25">
      <c r="A1296" s="198" t="s">
        <v>197</v>
      </c>
      <c r="B1296" s="221" t="s">
        <v>2553</v>
      </c>
      <c r="C1296" s="118">
        <v>43682.458333333336</v>
      </c>
      <c r="D1296" s="189">
        <v>43682.958333333336</v>
      </c>
      <c r="E1296" s="190">
        <v>43683.458333333336</v>
      </c>
      <c r="F1296" s="189">
        <v>43683.958333333336</v>
      </c>
      <c r="G1296" s="190">
        <v>43684.458333333336</v>
      </c>
      <c r="H1296" s="189">
        <v>43684.958333333336</v>
      </c>
      <c r="I1296" s="191">
        <v>43685.458333333336</v>
      </c>
      <c r="J1296" s="189">
        <v>43685.958333333336</v>
      </c>
      <c r="K1296" s="190">
        <v>43686.458333333336</v>
      </c>
      <c r="L1296" s="189">
        <v>43686.958333333336</v>
      </c>
      <c r="M1296" s="190">
        <v>43687.458333333336</v>
      </c>
      <c r="N1296" s="189">
        <v>43687.958333333336</v>
      </c>
      <c r="O1296" s="191">
        <v>43688.458333333336</v>
      </c>
      <c r="P1296" s="189">
        <v>43688.958333333336</v>
      </c>
      <c r="Q1296" s="190">
        <v>43689.458333333336</v>
      </c>
      <c r="R1296" s="189">
        <v>43689.958333333336</v>
      </c>
      <c r="S1296" s="190">
        <v>43690.458333333336</v>
      </c>
      <c r="T1296" s="189">
        <v>43690.958333333336</v>
      </c>
      <c r="U1296" s="190">
        <v>43691.458333333336</v>
      </c>
      <c r="V1296" s="192">
        <v>43691.958333333336</v>
      </c>
      <c r="X1296" s="198" t="s">
        <v>192</v>
      </c>
      <c r="Y1296" s="215"/>
      <c r="Z1296" s="116">
        <v>43682.958333333336</v>
      </c>
      <c r="AA1296" s="99">
        <v>43683.958333333336</v>
      </c>
      <c r="AB1296" s="99">
        <v>43684.958333333336</v>
      </c>
      <c r="AC1296" s="99">
        <v>43685.958333333336</v>
      </c>
      <c r="AD1296" s="99">
        <v>43686.958333333336</v>
      </c>
      <c r="AE1296" s="99">
        <v>43687.958333333336</v>
      </c>
      <c r="AF1296" s="99">
        <v>43688.958333333336</v>
      </c>
      <c r="AG1296" s="99">
        <v>43689.958333333336</v>
      </c>
      <c r="AH1296" s="99">
        <v>43690.958333333336</v>
      </c>
      <c r="AI1296" s="99">
        <v>43691.958333333336</v>
      </c>
    </row>
    <row r="1297" spans="1:162" x14ac:dyDescent="0.25">
      <c r="A1297" s="198" t="s">
        <v>199</v>
      </c>
      <c r="B1297" s="222" t="s">
        <v>2545</v>
      </c>
      <c r="C1297" s="230" t="e">
        <v>#N/A</v>
      </c>
      <c r="D1297" s="199">
        <v>24.3</v>
      </c>
      <c r="E1297" s="199" t="e">
        <v>#N/A</v>
      </c>
      <c r="F1297" s="199">
        <v>24.2</v>
      </c>
      <c r="G1297" s="199" t="e">
        <v>#N/A</v>
      </c>
      <c r="H1297" s="199">
        <v>23.1</v>
      </c>
      <c r="I1297" s="199" t="e">
        <v>#N/A</v>
      </c>
      <c r="J1297" s="199">
        <v>20.399999999999999</v>
      </c>
      <c r="K1297" s="199" t="e">
        <v>#N/A</v>
      </c>
      <c r="L1297" s="199">
        <v>22.1</v>
      </c>
      <c r="M1297" s="199" t="e">
        <v>#N/A</v>
      </c>
      <c r="N1297" s="199">
        <v>17.8</v>
      </c>
      <c r="O1297" s="199" t="e">
        <v>#N/A</v>
      </c>
      <c r="P1297" s="199">
        <v>16.7</v>
      </c>
      <c r="Q1297" s="199" t="e">
        <v>#N/A</v>
      </c>
      <c r="R1297" s="199">
        <v>15</v>
      </c>
      <c r="S1297" s="199" t="e">
        <v>#N/A</v>
      </c>
      <c r="T1297" s="199">
        <v>14.8</v>
      </c>
      <c r="U1297" s="199" t="e">
        <v>#N/A</v>
      </c>
      <c r="V1297" s="104">
        <v>9.4</v>
      </c>
      <c r="X1297" s="198" t="s">
        <v>194</v>
      </c>
      <c r="Y1297" s="100" t="s">
        <v>2545</v>
      </c>
      <c r="Z1297" s="120">
        <v>24.3</v>
      </c>
      <c r="AA1297" s="120">
        <v>24.2</v>
      </c>
      <c r="AB1297" s="120">
        <v>23.1</v>
      </c>
      <c r="AC1297" s="120">
        <v>20.399999999999999</v>
      </c>
      <c r="AD1297" s="120">
        <v>22.1</v>
      </c>
      <c r="AE1297" s="120">
        <v>17.8</v>
      </c>
      <c r="AF1297" s="120">
        <v>18.5</v>
      </c>
      <c r="AG1297" s="120">
        <v>15</v>
      </c>
      <c r="AH1297" s="120">
        <v>14.8</v>
      </c>
      <c r="AI1297" s="120">
        <v>9.6999999999999993</v>
      </c>
    </row>
    <row r="1298" spans="1:162" x14ac:dyDescent="0.25">
      <c r="A1298" s="198" t="s">
        <v>200</v>
      </c>
      <c r="B1298" s="223" t="s">
        <v>2546</v>
      </c>
      <c r="C1298" s="103">
        <v>10.3</v>
      </c>
      <c r="D1298" s="200" t="e">
        <v>#N/A</v>
      </c>
      <c r="E1298" s="200">
        <v>13.7</v>
      </c>
      <c r="F1298" s="200" t="e">
        <v>#N/A</v>
      </c>
      <c r="G1298" s="200">
        <v>16.7</v>
      </c>
      <c r="H1298" s="200" t="e">
        <v>#N/A</v>
      </c>
      <c r="I1298" s="200">
        <v>6.8000000000000007</v>
      </c>
      <c r="J1298" s="200" t="e">
        <v>#N/A</v>
      </c>
      <c r="K1298" s="200">
        <v>5.6</v>
      </c>
      <c r="L1298" s="200" t="e">
        <v>#N/A</v>
      </c>
      <c r="M1298" s="200">
        <v>8.3000000000000007</v>
      </c>
      <c r="N1298" s="200" t="e">
        <v>#N/A</v>
      </c>
      <c r="O1298" s="200">
        <v>12.3</v>
      </c>
      <c r="P1298" s="200" t="e">
        <v>#N/A</v>
      </c>
      <c r="Q1298" s="200">
        <v>12.2</v>
      </c>
      <c r="R1298" s="200" t="e">
        <v>#N/A</v>
      </c>
      <c r="S1298" s="200">
        <v>5</v>
      </c>
      <c r="T1298" s="200" t="e">
        <v>#N/A</v>
      </c>
      <c r="U1298" s="200">
        <v>8.9</v>
      </c>
      <c r="V1298" s="216" t="e">
        <v>#N/A</v>
      </c>
      <c r="X1298" s="198" t="s">
        <v>196</v>
      </c>
      <c r="Y1298" s="101" t="s">
        <v>2546</v>
      </c>
      <c r="Z1298" s="97">
        <v>10.3</v>
      </c>
      <c r="AA1298" s="97">
        <v>13.7</v>
      </c>
      <c r="AB1298" s="97">
        <v>16.7</v>
      </c>
      <c r="AC1298" s="97">
        <v>6.8000000000000007</v>
      </c>
      <c r="AD1298" s="97">
        <v>5.6</v>
      </c>
      <c r="AE1298" s="97">
        <v>8.3000000000000007</v>
      </c>
      <c r="AF1298" s="97">
        <v>12.3</v>
      </c>
      <c r="AG1298" s="97">
        <v>10.7</v>
      </c>
      <c r="AH1298" s="97">
        <v>5</v>
      </c>
      <c r="AI1298" s="97">
        <v>8.6</v>
      </c>
    </row>
    <row r="1299" spans="1:162" x14ac:dyDescent="0.25">
      <c r="A1299" s="198" t="s">
        <v>202</v>
      </c>
      <c r="B1299" s="224" t="s">
        <v>2547</v>
      </c>
      <c r="C1299" s="108" t="e">
        <v>#N/A</v>
      </c>
      <c r="D1299" s="201">
        <v>37.299999999999997</v>
      </c>
      <c r="E1299" s="201" t="e">
        <v>#N/A</v>
      </c>
      <c r="F1299" s="201">
        <v>34.200000000000003</v>
      </c>
      <c r="G1299" s="201" t="e">
        <v>#N/A</v>
      </c>
      <c r="H1299" s="201">
        <v>37.1</v>
      </c>
      <c r="I1299" s="201" t="e">
        <v>#N/A</v>
      </c>
      <c r="J1299" s="201">
        <v>34.4</v>
      </c>
      <c r="K1299" s="201" t="e">
        <v>#N/A</v>
      </c>
      <c r="L1299" s="201">
        <v>33.1</v>
      </c>
      <c r="M1299" s="201" t="e">
        <v>#N/A</v>
      </c>
      <c r="N1299" s="201">
        <v>21.8</v>
      </c>
      <c r="O1299" s="201" t="e">
        <v>#N/A</v>
      </c>
      <c r="P1299" s="201">
        <v>20.7</v>
      </c>
      <c r="Q1299" s="201" t="e">
        <v>#N/A</v>
      </c>
      <c r="R1299" s="201">
        <v>19</v>
      </c>
      <c r="S1299" s="201" t="e">
        <v>#N/A</v>
      </c>
      <c r="T1299" s="201">
        <v>20.8</v>
      </c>
      <c r="U1299" s="201" t="e">
        <v>#N/A</v>
      </c>
      <c r="V1299" s="217">
        <v>13.4</v>
      </c>
      <c r="X1299" s="198" t="s">
        <v>198</v>
      </c>
      <c r="Y1299" s="102" t="s">
        <v>2547</v>
      </c>
      <c r="Z1299" s="120">
        <v>37.299999999999997</v>
      </c>
      <c r="AA1299" s="120">
        <v>34.200000000000003</v>
      </c>
      <c r="AB1299" s="120">
        <v>37.1</v>
      </c>
      <c r="AC1299" s="120">
        <v>34.4</v>
      </c>
      <c r="AD1299" s="120">
        <v>33.1</v>
      </c>
      <c r="AE1299" s="120">
        <v>27.1</v>
      </c>
      <c r="AF1299" s="120">
        <v>25.5</v>
      </c>
      <c r="AG1299" s="120">
        <v>21.2</v>
      </c>
      <c r="AH1299" s="120">
        <v>22</v>
      </c>
      <c r="AI1299" s="120">
        <v>13.7</v>
      </c>
      <c r="AN1299" s="6"/>
      <c r="AO1299" s="6"/>
      <c r="AP1299" s="6"/>
      <c r="AQ1299" s="6"/>
      <c r="AR1299" s="6"/>
      <c r="AS1299" s="6"/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D1299" s="6"/>
      <c r="CE1299" s="6"/>
      <c r="CF1299" s="6"/>
      <c r="CG1299" s="6"/>
      <c r="CH1299" s="6"/>
      <c r="CI1299" s="6"/>
      <c r="CJ1299" s="6"/>
      <c r="CK1299" s="6"/>
      <c r="CL1299" s="6"/>
      <c r="CM1299" s="6"/>
      <c r="CN1299" s="6"/>
      <c r="CO1299" s="6"/>
      <c r="CP1299" s="6"/>
      <c r="CQ1299" s="6"/>
      <c r="CR1299" s="6"/>
      <c r="CS1299" s="6"/>
      <c r="CT1299" s="6"/>
      <c r="CU1299" s="6"/>
      <c r="CV1299" s="6"/>
      <c r="CW1299" s="6"/>
      <c r="CX1299" s="6"/>
      <c r="CY1299" s="6"/>
      <c r="CZ1299" s="6"/>
      <c r="DA1299" s="6"/>
      <c r="DB1299" s="6"/>
      <c r="DC1299" s="6"/>
      <c r="DD1299" s="6"/>
      <c r="DE1299" s="6"/>
      <c r="DF1299" s="6"/>
      <c r="DG1299" s="6"/>
      <c r="DH1299" s="6"/>
      <c r="DI1299" s="6"/>
      <c r="DJ1299" s="6"/>
      <c r="DK1299" s="6"/>
      <c r="DL1299" s="6"/>
      <c r="DM1299" s="6"/>
      <c r="DN1299" s="6"/>
      <c r="DO1299" s="6"/>
      <c r="DP1299" s="6"/>
      <c r="DQ1299" s="6"/>
      <c r="DR1299" s="6"/>
      <c r="DS1299" s="6"/>
      <c r="DT1299" s="6"/>
      <c r="DU1299" s="6"/>
      <c r="DV1299" s="6"/>
      <c r="DW1299" s="6"/>
      <c r="DX1299" s="6"/>
      <c r="DY1299" s="6"/>
      <c r="DZ1299" s="6"/>
      <c r="EA1299" s="6"/>
      <c r="EB1299" s="6"/>
      <c r="EC1299" s="6"/>
      <c r="ED1299" s="6"/>
      <c r="EE1299" s="6"/>
      <c r="EF1299" s="6"/>
      <c r="EG1299" s="6"/>
      <c r="EH1299" s="6"/>
      <c r="EI1299" s="6"/>
      <c r="EJ1299" s="6"/>
      <c r="EK1299" s="6"/>
      <c r="EL1299" s="6"/>
      <c r="EM1299" s="6"/>
      <c r="EN1299" s="6"/>
      <c r="EO1299" s="6"/>
      <c r="EP1299" s="6"/>
      <c r="EQ1299" s="6"/>
      <c r="ER1299" s="6"/>
      <c r="ES1299" s="6"/>
      <c r="ET1299" s="6"/>
      <c r="EU1299" s="6"/>
      <c r="EV1299" s="6"/>
      <c r="EW1299" s="6"/>
      <c r="EX1299" s="6"/>
      <c r="EY1299" s="6"/>
      <c r="EZ1299" s="6"/>
      <c r="FA1299" s="6"/>
      <c r="FB1299" s="6"/>
      <c r="FC1299" s="6"/>
      <c r="FD1299" s="6"/>
      <c r="FE1299" s="6"/>
      <c r="FF1299" s="390"/>
    </row>
    <row r="1300" spans="1:162" x14ac:dyDescent="0.25">
      <c r="A1300" s="198" t="s">
        <v>204</v>
      </c>
      <c r="B1300" s="212" t="s">
        <v>2548</v>
      </c>
      <c r="C1300" s="231">
        <v>5</v>
      </c>
      <c r="D1300" s="123">
        <v>6</v>
      </c>
      <c r="E1300" s="123">
        <v>10</v>
      </c>
      <c r="F1300" s="123">
        <v>12</v>
      </c>
      <c r="G1300" s="123">
        <v>15</v>
      </c>
      <c r="H1300" s="123">
        <v>8</v>
      </c>
      <c r="I1300" s="123">
        <v>8</v>
      </c>
      <c r="J1300" s="123">
        <v>8</v>
      </c>
      <c r="K1300" s="123">
        <v>6</v>
      </c>
      <c r="L1300" s="123">
        <v>7</v>
      </c>
      <c r="M1300" s="123">
        <v>7</v>
      </c>
      <c r="N1300" s="123">
        <v>8</v>
      </c>
      <c r="O1300" s="123">
        <v>8</v>
      </c>
      <c r="P1300" s="123">
        <v>6</v>
      </c>
      <c r="Q1300" s="123">
        <v>7</v>
      </c>
      <c r="R1300" s="123">
        <v>10</v>
      </c>
      <c r="S1300" s="123">
        <v>9</v>
      </c>
      <c r="T1300" s="123">
        <v>6</v>
      </c>
      <c r="U1300" s="123">
        <v>5</v>
      </c>
      <c r="V1300" s="218">
        <v>13</v>
      </c>
      <c r="X1300" s="198" t="s">
        <v>205</v>
      </c>
      <c r="Y1300" s="119" t="s">
        <v>2548</v>
      </c>
      <c r="Z1300" s="196">
        <v>6</v>
      </c>
      <c r="AA1300" s="196">
        <v>12</v>
      </c>
      <c r="AB1300" s="196">
        <v>15</v>
      </c>
      <c r="AC1300" s="196">
        <v>8</v>
      </c>
      <c r="AD1300" s="196">
        <v>7</v>
      </c>
      <c r="AE1300" s="196">
        <v>8</v>
      </c>
      <c r="AF1300" s="196">
        <v>8</v>
      </c>
      <c r="AG1300" s="196">
        <v>10</v>
      </c>
      <c r="AH1300" s="196">
        <v>10</v>
      </c>
      <c r="AI1300" s="196">
        <v>13</v>
      </c>
    </row>
    <row r="1301" spans="1:162" x14ac:dyDescent="0.25">
      <c r="A1301" s="198" t="s">
        <v>207</v>
      </c>
      <c r="B1301" s="225" t="s">
        <v>2549</v>
      </c>
      <c r="C1301" s="232" t="s">
        <v>2618</v>
      </c>
      <c r="D1301" s="210" t="s">
        <v>2618</v>
      </c>
      <c r="E1301" s="210" t="s">
        <v>2618</v>
      </c>
      <c r="F1301" s="210" t="s">
        <v>2618</v>
      </c>
      <c r="G1301" s="210">
        <v>15</v>
      </c>
      <c r="H1301" s="210" t="s">
        <v>2618</v>
      </c>
      <c r="I1301" s="210" t="s">
        <v>2618</v>
      </c>
      <c r="J1301" s="210" t="s">
        <v>2618</v>
      </c>
      <c r="K1301" s="210" t="s">
        <v>2618</v>
      </c>
      <c r="L1301" s="210" t="s">
        <v>2618</v>
      </c>
      <c r="M1301" s="210" t="s">
        <v>2618</v>
      </c>
      <c r="N1301" s="210" t="s">
        <v>2618</v>
      </c>
      <c r="O1301" s="210" t="s">
        <v>2618</v>
      </c>
      <c r="P1301" s="210" t="s">
        <v>2618</v>
      </c>
      <c r="Q1301" s="210" t="s">
        <v>2618</v>
      </c>
      <c r="R1301" s="210" t="s">
        <v>2618</v>
      </c>
      <c r="S1301" s="210" t="s">
        <v>2618</v>
      </c>
      <c r="T1301" s="210" t="s">
        <v>2618</v>
      </c>
      <c r="U1301" s="210" t="s">
        <v>2618</v>
      </c>
      <c r="V1301" s="211" t="s">
        <v>2618</v>
      </c>
      <c r="X1301" s="198" t="s">
        <v>201</v>
      </c>
      <c r="Y1301" s="98" t="s">
        <v>772</v>
      </c>
      <c r="Z1301" s="121">
        <v>0</v>
      </c>
      <c r="AA1301" s="121">
        <v>0</v>
      </c>
      <c r="AB1301" s="121">
        <v>0</v>
      </c>
      <c r="AC1301" s="121">
        <v>0</v>
      </c>
      <c r="AD1301" s="121">
        <v>0</v>
      </c>
      <c r="AE1301" s="121">
        <v>0</v>
      </c>
      <c r="AF1301" s="121">
        <v>0</v>
      </c>
      <c r="AG1301" s="121">
        <v>0</v>
      </c>
      <c r="AH1301" s="121">
        <v>0</v>
      </c>
      <c r="AI1301" s="121">
        <v>0</v>
      </c>
    </row>
    <row r="1302" spans="1:162" ht="15" x14ac:dyDescent="0.25">
      <c r="A1302" s="198" t="s">
        <v>209</v>
      </c>
      <c r="B1302" s="226" t="s">
        <v>769</v>
      </c>
      <c r="C1302" s="233" t="s">
        <v>2618</v>
      </c>
      <c r="D1302" s="202" t="s">
        <v>2618</v>
      </c>
      <c r="E1302" s="202" t="s">
        <v>2618</v>
      </c>
      <c r="F1302" s="202" t="s">
        <v>2618</v>
      </c>
      <c r="G1302" s="202" t="s">
        <v>773</v>
      </c>
      <c r="H1302" s="202" t="s">
        <v>2618</v>
      </c>
      <c r="I1302" s="202" t="s">
        <v>2618</v>
      </c>
      <c r="J1302" s="202" t="s">
        <v>2618</v>
      </c>
      <c r="K1302" s="202" t="s">
        <v>2618</v>
      </c>
      <c r="L1302" s="202" t="s">
        <v>2618</v>
      </c>
      <c r="M1302" s="202" t="s">
        <v>2618</v>
      </c>
      <c r="N1302" s="202" t="s">
        <v>2631</v>
      </c>
      <c r="O1302" s="202" t="s">
        <v>2618</v>
      </c>
      <c r="P1302" s="202" t="s">
        <v>2632</v>
      </c>
      <c r="Q1302" s="202" t="s">
        <v>2618</v>
      </c>
      <c r="R1302" s="202" t="s">
        <v>2631</v>
      </c>
      <c r="S1302" s="202" t="s">
        <v>2618</v>
      </c>
      <c r="T1302" s="202" t="s">
        <v>2631</v>
      </c>
      <c r="U1302" s="202" t="s">
        <v>2632</v>
      </c>
      <c r="V1302" s="203" t="s">
        <v>2632</v>
      </c>
      <c r="X1302" s="198" t="s">
        <v>203</v>
      </c>
      <c r="Y1302" s="107" t="s">
        <v>769</v>
      </c>
      <c r="Z1302" s="195" t="s">
        <v>2618</v>
      </c>
      <c r="AA1302" s="195" t="s">
        <v>2618</v>
      </c>
      <c r="AB1302" s="195" t="s">
        <v>773</v>
      </c>
      <c r="AC1302" s="195" t="s">
        <v>2618</v>
      </c>
      <c r="AD1302" s="195" t="s">
        <v>2618</v>
      </c>
      <c r="AE1302" s="195" t="s">
        <v>2631</v>
      </c>
      <c r="AF1302" s="195" t="s">
        <v>2632</v>
      </c>
      <c r="AG1302" s="195" t="s">
        <v>2631</v>
      </c>
      <c r="AH1302" s="195" t="s">
        <v>2631</v>
      </c>
      <c r="AI1302" s="195" t="s">
        <v>773</v>
      </c>
    </row>
    <row r="1303" spans="1:162" x14ac:dyDescent="0.25">
      <c r="A1303" s="198" t="s">
        <v>210</v>
      </c>
      <c r="B1303" s="226" t="s">
        <v>2551</v>
      </c>
      <c r="C1303" s="234">
        <v>0</v>
      </c>
      <c r="D1303" s="204">
        <v>0</v>
      </c>
      <c r="E1303" s="204">
        <v>0</v>
      </c>
      <c r="F1303" s="204">
        <v>0</v>
      </c>
      <c r="G1303" s="204">
        <v>30</v>
      </c>
      <c r="H1303" s="204">
        <v>0</v>
      </c>
      <c r="I1303" s="204">
        <v>0</v>
      </c>
      <c r="J1303" s="204">
        <v>0</v>
      </c>
      <c r="K1303" s="204">
        <v>0</v>
      </c>
      <c r="L1303" s="204">
        <v>0</v>
      </c>
      <c r="M1303" s="204">
        <v>0</v>
      </c>
      <c r="N1303" s="204">
        <v>2</v>
      </c>
      <c r="O1303" s="204">
        <v>0</v>
      </c>
      <c r="P1303" s="204">
        <v>10</v>
      </c>
      <c r="Q1303" s="204">
        <v>0</v>
      </c>
      <c r="R1303" s="204">
        <v>2</v>
      </c>
      <c r="S1303" s="204">
        <v>0</v>
      </c>
      <c r="T1303" s="204">
        <v>1</v>
      </c>
      <c r="U1303" s="204">
        <v>10</v>
      </c>
      <c r="V1303" s="205">
        <v>10</v>
      </c>
      <c r="X1303" s="198" t="s">
        <v>206</v>
      </c>
      <c r="Y1303" s="91" t="s">
        <v>2551</v>
      </c>
      <c r="Z1303" s="109">
        <v>0</v>
      </c>
      <c r="AA1303" s="109">
        <v>0</v>
      </c>
      <c r="AB1303" s="109">
        <v>30</v>
      </c>
      <c r="AC1303" s="109">
        <v>0</v>
      </c>
      <c r="AD1303" s="109">
        <v>0</v>
      </c>
      <c r="AE1303" s="109">
        <v>2</v>
      </c>
      <c r="AF1303" s="109">
        <v>10</v>
      </c>
      <c r="AG1303" s="109">
        <v>2</v>
      </c>
      <c r="AH1303" s="109">
        <v>1</v>
      </c>
      <c r="AI1303" s="109">
        <v>20</v>
      </c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  <c r="DX1303" s="1"/>
      <c r="DY1303" s="1"/>
      <c r="DZ1303" s="1"/>
      <c r="EA1303" s="1"/>
      <c r="EB1303" s="1"/>
      <c r="EC1303" s="1"/>
      <c r="ED1303" s="1"/>
      <c r="EE1303" s="1"/>
      <c r="EF1303" s="1"/>
      <c r="EG1303" s="1"/>
      <c r="EH1303" s="1"/>
      <c r="EI1303" s="1"/>
      <c r="EJ1303" s="1"/>
      <c r="EK1303" s="1"/>
      <c r="EL1303" s="1"/>
      <c r="EM1303" s="1"/>
      <c r="EN1303" s="1"/>
      <c r="EO1303" s="1"/>
      <c r="EP1303" s="1"/>
      <c r="EQ1303" s="1"/>
      <c r="ER1303" s="1"/>
      <c r="ES1303" s="1"/>
      <c r="ET1303" s="1"/>
      <c r="EU1303" s="1"/>
      <c r="EV1303" s="1"/>
      <c r="EW1303" s="1"/>
      <c r="EX1303" s="1"/>
      <c r="EY1303" s="1"/>
      <c r="EZ1303" s="1"/>
      <c r="FA1303" s="1"/>
      <c r="FB1303" s="1"/>
      <c r="FC1303" s="1"/>
      <c r="FD1303" s="1"/>
      <c r="FE1303" s="1"/>
    </row>
    <row r="1304" spans="1:162" x14ac:dyDescent="0.25">
      <c r="A1304" s="198" t="s">
        <v>211</v>
      </c>
      <c r="B1304" s="227" t="s">
        <v>884</v>
      </c>
      <c r="C1304" s="235">
        <v>1006.7</v>
      </c>
      <c r="D1304" s="206">
        <v>1009.6500000000001</v>
      </c>
      <c r="E1304" s="206">
        <v>1010.8499999999999</v>
      </c>
      <c r="F1304" s="206">
        <v>1005.0999999999999</v>
      </c>
      <c r="G1304" s="206">
        <v>999.65</v>
      </c>
      <c r="H1304" s="206">
        <v>1000.2</v>
      </c>
      <c r="I1304" s="206">
        <v>1000.5</v>
      </c>
      <c r="J1304" s="206">
        <v>1001.8499999999999</v>
      </c>
      <c r="K1304" s="206">
        <v>1002.4000000000001</v>
      </c>
      <c r="L1304" s="206">
        <v>1002.05</v>
      </c>
      <c r="M1304" s="206">
        <v>1002.4</v>
      </c>
      <c r="N1304" s="206">
        <v>1002.1</v>
      </c>
      <c r="O1304" s="206">
        <v>999.9</v>
      </c>
      <c r="P1304" s="206">
        <v>995.9</v>
      </c>
      <c r="Q1304" s="206">
        <v>996.85</v>
      </c>
      <c r="R1304" s="206">
        <v>998.3</v>
      </c>
      <c r="S1304" s="206">
        <v>999.75</v>
      </c>
      <c r="T1304" s="206">
        <v>1002.1500000000001</v>
      </c>
      <c r="U1304" s="206">
        <v>1002.7</v>
      </c>
      <c r="V1304" s="207">
        <v>1004.7</v>
      </c>
      <c r="X1304" s="198" t="s">
        <v>208</v>
      </c>
      <c r="Y1304" s="238" t="s">
        <v>705</v>
      </c>
      <c r="Z1304" s="127">
        <v>0</v>
      </c>
      <c r="AA1304" s="127">
        <v>0</v>
      </c>
      <c r="AB1304" s="127">
        <v>2</v>
      </c>
      <c r="AC1304" s="127">
        <v>0</v>
      </c>
      <c r="AD1304" s="127">
        <v>0</v>
      </c>
      <c r="AE1304" s="127">
        <v>0</v>
      </c>
      <c r="AF1304" s="127">
        <v>0</v>
      </c>
      <c r="AG1304" s="127">
        <v>0</v>
      </c>
      <c r="AH1304" s="127">
        <v>0</v>
      </c>
      <c r="AI1304" s="127">
        <v>0</v>
      </c>
    </row>
    <row r="1305" spans="1:162" x14ac:dyDescent="0.25">
      <c r="A1305" s="198" t="s">
        <v>212</v>
      </c>
      <c r="B1305" s="228" t="s">
        <v>770</v>
      </c>
      <c r="C1305" s="236" t="s">
        <v>3076</v>
      </c>
      <c r="D1305" s="208" t="s">
        <v>2770</v>
      </c>
      <c r="E1305" s="208" t="s">
        <v>2468</v>
      </c>
      <c r="F1305" s="208" t="s">
        <v>2764</v>
      </c>
      <c r="G1305" s="208" t="s">
        <v>997</v>
      </c>
      <c r="H1305" s="208" t="s">
        <v>2759</v>
      </c>
      <c r="I1305" s="208" t="s">
        <v>2759</v>
      </c>
      <c r="J1305" s="208" t="s">
        <v>2763</v>
      </c>
      <c r="K1305" s="208" t="s">
        <v>2964</v>
      </c>
      <c r="L1305" s="208" t="s">
        <v>2772</v>
      </c>
      <c r="M1305" s="208" t="s">
        <v>2770</v>
      </c>
      <c r="N1305" s="208" t="s">
        <v>2763</v>
      </c>
      <c r="O1305" s="208" t="s">
        <v>2758</v>
      </c>
      <c r="P1305" s="208" t="s">
        <v>2760</v>
      </c>
      <c r="Q1305" s="208" t="s">
        <v>3076</v>
      </c>
      <c r="R1305" s="208" t="s">
        <v>2757</v>
      </c>
      <c r="S1305" s="208" t="s">
        <v>58</v>
      </c>
      <c r="T1305" s="208" t="s">
        <v>2761</v>
      </c>
      <c r="U1305" s="208" t="s">
        <v>2682</v>
      </c>
      <c r="V1305" s="209" t="s">
        <v>2766</v>
      </c>
      <c r="X1305" s="369" t="s">
        <v>1035</v>
      </c>
      <c r="Y1305" s="370" t="s">
        <v>772</v>
      </c>
      <c r="Z1305" s="371">
        <v>0</v>
      </c>
      <c r="AA1305" s="372">
        <v>0</v>
      </c>
      <c r="AB1305" s="372">
        <v>0</v>
      </c>
      <c r="AC1305" s="372">
        <v>0</v>
      </c>
      <c r="AD1305" s="372">
        <v>0</v>
      </c>
      <c r="AE1305" s="372">
        <v>0</v>
      </c>
      <c r="AF1305" s="372">
        <v>0</v>
      </c>
      <c r="AG1305" s="372">
        <v>0</v>
      </c>
      <c r="AH1305" s="372">
        <v>0</v>
      </c>
      <c r="AI1305" s="373">
        <v>0</v>
      </c>
    </row>
    <row r="1306" spans="1:162" x14ac:dyDescent="0.25">
      <c r="A1306" s="198" t="s">
        <v>214</v>
      </c>
      <c r="B1306" s="229" t="s">
        <v>705</v>
      </c>
      <c r="C1306" s="237">
        <v>0</v>
      </c>
      <c r="D1306" s="213">
        <v>0</v>
      </c>
      <c r="E1306" s="213">
        <v>0</v>
      </c>
      <c r="F1306" s="213">
        <v>0</v>
      </c>
      <c r="G1306" s="213">
        <v>0</v>
      </c>
      <c r="H1306" s="213">
        <v>0</v>
      </c>
      <c r="I1306" s="213">
        <v>0</v>
      </c>
      <c r="J1306" s="213">
        <v>0</v>
      </c>
      <c r="K1306" s="213">
        <v>0</v>
      </c>
      <c r="L1306" s="213">
        <v>0</v>
      </c>
      <c r="M1306" s="213">
        <v>0</v>
      </c>
      <c r="N1306" s="213">
        <v>0</v>
      </c>
      <c r="O1306" s="213">
        <v>0</v>
      </c>
      <c r="P1306" s="213">
        <v>0</v>
      </c>
      <c r="Q1306" s="213">
        <v>0</v>
      </c>
      <c r="R1306" s="213">
        <v>0</v>
      </c>
      <c r="S1306" s="213">
        <v>0</v>
      </c>
      <c r="T1306" s="213">
        <v>0</v>
      </c>
      <c r="U1306" s="213">
        <v>0</v>
      </c>
      <c r="V1306" s="214">
        <v>0</v>
      </c>
      <c r="X1306" s="369" t="s">
        <v>2286</v>
      </c>
      <c r="Y1306" s="374" t="s">
        <v>1173</v>
      </c>
      <c r="Z1306" s="375">
        <v>0</v>
      </c>
      <c r="AA1306" s="376">
        <v>0</v>
      </c>
      <c r="AB1306" s="376">
        <v>0</v>
      </c>
      <c r="AC1306" s="376">
        <v>0</v>
      </c>
      <c r="AD1306" s="376">
        <v>0</v>
      </c>
      <c r="AE1306" s="376">
        <v>0</v>
      </c>
      <c r="AF1306" s="376">
        <v>0</v>
      </c>
      <c r="AG1306" s="376">
        <v>0</v>
      </c>
      <c r="AH1306" s="376">
        <v>0</v>
      </c>
      <c r="AI1306" s="377">
        <v>0</v>
      </c>
    </row>
    <row r="1307" spans="1:162" x14ac:dyDescent="0.25">
      <c r="A1307" s="198" t="s">
        <v>1035</v>
      </c>
      <c r="B1307" s="229" t="s">
        <v>772</v>
      </c>
      <c r="C1307" s="237">
        <v>0</v>
      </c>
      <c r="D1307" s="213">
        <v>0</v>
      </c>
      <c r="E1307" s="213">
        <v>0</v>
      </c>
      <c r="F1307" s="213">
        <v>0</v>
      </c>
      <c r="G1307" s="213">
        <v>0</v>
      </c>
      <c r="H1307" s="213">
        <v>0</v>
      </c>
      <c r="I1307" s="213">
        <v>0</v>
      </c>
      <c r="J1307" s="213">
        <v>0</v>
      </c>
      <c r="K1307" s="213">
        <v>0</v>
      </c>
      <c r="L1307" s="213">
        <v>0</v>
      </c>
      <c r="M1307" s="213">
        <v>0</v>
      </c>
      <c r="N1307" s="213">
        <v>0</v>
      </c>
      <c r="O1307" s="213">
        <v>0</v>
      </c>
      <c r="P1307" s="213">
        <v>0</v>
      </c>
      <c r="Q1307" s="213">
        <v>0</v>
      </c>
      <c r="R1307" s="213">
        <v>0</v>
      </c>
      <c r="S1307" s="213">
        <v>0</v>
      </c>
      <c r="T1307" s="213">
        <v>0</v>
      </c>
      <c r="U1307" s="213">
        <v>0</v>
      </c>
      <c r="V1307" s="214">
        <v>0</v>
      </c>
      <c r="X1307" s="369" t="s">
        <v>2287</v>
      </c>
      <c r="Y1307" s="374" t="s">
        <v>1175</v>
      </c>
      <c r="Z1307" s="375">
        <v>0</v>
      </c>
      <c r="AA1307" s="376">
        <v>0</v>
      </c>
      <c r="AB1307" s="376">
        <v>0</v>
      </c>
      <c r="AC1307" s="376">
        <v>0</v>
      </c>
      <c r="AD1307" s="376">
        <v>0</v>
      </c>
      <c r="AE1307" s="376">
        <v>0</v>
      </c>
      <c r="AF1307" s="376">
        <v>0</v>
      </c>
      <c r="AG1307" s="376">
        <v>0</v>
      </c>
      <c r="AH1307" s="376">
        <v>0</v>
      </c>
      <c r="AI1307" s="377">
        <v>0</v>
      </c>
    </row>
    <row r="1308" spans="1:162" x14ac:dyDescent="0.25">
      <c r="A1308" s="198" t="s">
        <v>2286</v>
      </c>
      <c r="B1308" s="229" t="s">
        <v>1173</v>
      </c>
      <c r="C1308" s="237">
        <v>0</v>
      </c>
      <c r="D1308" s="213">
        <v>0</v>
      </c>
      <c r="E1308" s="213">
        <v>0</v>
      </c>
      <c r="F1308" s="213">
        <v>0</v>
      </c>
      <c r="G1308" s="213">
        <v>0</v>
      </c>
      <c r="H1308" s="213">
        <v>0</v>
      </c>
      <c r="I1308" s="213">
        <v>0</v>
      </c>
      <c r="J1308" s="213">
        <v>0</v>
      </c>
      <c r="K1308" s="213">
        <v>0</v>
      </c>
      <c r="L1308" s="213">
        <v>0</v>
      </c>
      <c r="M1308" s="213">
        <v>0</v>
      </c>
      <c r="N1308" s="213">
        <v>0</v>
      </c>
      <c r="O1308" s="213">
        <v>0</v>
      </c>
      <c r="P1308" s="213">
        <v>0</v>
      </c>
      <c r="Q1308" s="213">
        <v>0</v>
      </c>
      <c r="R1308" s="213">
        <v>0</v>
      </c>
      <c r="S1308" s="213">
        <v>0</v>
      </c>
      <c r="T1308" s="213">
        <v>0</v>
      </c>
      <c r="U1308" s="213">
        <v>0</v>
      </c>
      <c r="V1308" s="214">
        <v>0</v>
      </c>
      <c r="X1308" s="369" t="s">
        <v>2288</v>
      </c>
      <c r="Y1308" s="379" t="s">
        <v>1177</v>
      </c>
      <c r="Z1308" s="380">
        <v>0</v>
      </c>
      <c r="AA1308" s="381">
        <v>0</v>
      </c>
      <c r="AB1308" s="381">
        <v>0</v>
      </c>
      <c r="AC1308" s="381">
        <v>0</v>
      </c>
      <c r="AD1308" s="381">
        <v>0</v>
      </c>
      <c r="AE1308" s="381">
        <v>0</v>
      </c>
      <c r="AF1308" s="381">
        <v>0</v>
      </c>
      <c r="AG1308" s="381">
        <v>0</v>
      </c>
      <c r="AH1308" s="381">
        <v>0</v>
      </c>
      <c r="AI1308" s="382">
        <v>0</v>
      </c>
    </row>
    <row r="1309" spans="1:162" x14ac:dyDescent="0.25">
      <c r="A1309" s="198" t="s">
        <v>2287</v>
      </c>
      <c r="B1309" s="378" t="s">
        <v>1175</v>
      </c>
      <c r="C1309" s="235">
        <v>0</v>
      </c>
      <c r="D1309" s="206">
        <v>0</v>
      </c>
      <c r="E1309" s="206">
        <v>0</v>
      </c>
      <c r="F1309" s="206">
        <v>0</v>
      </c>
      <c r="G1309" s="206">
        <v>0</v>
      </c>
      <c r="H1309" s="206">
        <v>0</v>
      </c>
      <c r="I1309" s="206">
        <v>0</v>
      </c>
      <c r="J1309" s="206">
        <v>0</v>
      </c>
      <c r="K1309" s="206">
        <v>0</v>
      </c>
      <c r="L1309" s="206">
        <v>0</v>
      </c>
      <c r="M1309" s="206">
        <v>0</v>
      </c>
      <c r="N1309" s="206">
        <v>0</v>
      </c>
      <c r="O1309" s="206">
        <v>0</v>
      </c>
      <c r="P1309" s="206">
        <v>0</v>
      </c>
      <c r="Q1309" s="206">
        <v>0</v>
      </c>
      <c r="R1309" s="206">
        <v>0</v>
      </c>
      <c r="S1309" s="206">
        <v>0</v>
      </c>
      <c r="T1309" s="206">
        <v>0</v>
      </c>
      <c r="U1309" s="206">
        <v>0</v>
      </c>
      <c r="V1309" s="207">
        <v>0</v>
      </c>
    </row>
    <row r="1310" spans="1:162" x14ac:dyDescent="0.25">
      <c r="A1310" s="198" t="s">
        <v>2288</v>
      </c>
      <c r="B1310" s="383" t="s">
        <v>1177</v>
      </c>
      <c r="C1310" s="237">
        <v>0</v>
      </c>
      <c r="D1310" s="213">
        <v>0</v>
      </c>
      <c r="E1310" s="213">
        <v>0</v>
      </c>
      <c r="F1310" s="213">
        <v>0</v>
      </c>
      <c r="G1310" s="213">
        <v>0</v>
      </c>
      <c r="H1310" s="213">
        <v>0</v>
      </c>
      <c r="I1310" s="213">
        <v>0</v>
      </c>
      <c r="J1310" s="213">
        <v>0</v>
      </c>
      <c r="K1310" s="213">
        <v>0</v>
      </c>
      <c r="L1310" s="213">
        <v>0</v>
      </c>
      <c r="M1310" s="213">
        <v>0</v>
      </c>
      <c r="N1310" s="213">
        <v>0</v>
      </c>
      <c r="O1310" s="213">
        <v>0</v>
      </c>
      <c r="P1310" s="213">
        <v>0</v>
      </c>
      <c r="Q1310" s="213">
        <v>0</v>
      </c>
      <c r="R1310" s="213">
        <v>0</v>
      </c>
      <c r="S1310" s="213">
        <v>0</v>
      </c>
      <c r="T1310" s="213">
        <v>0</v>
      </c>
      <c r="U1310" s="213">
        <v>0</v>
      </c>
      <c r="V1310" s="214">
        <v>0</v>
      </c>
      <c r="AM1310" s="554"/>
      <c r="AN1310" s="552"/>
      <c r="AO1310" s="552"/>
      <c r="AP1310" s="552"/>
      <c r="AQ1310" s="552"/>
      <c r="AR1310" s="552"/>
      <c r="AS1310" s="552"/>
      <c r="AT1310" s="552"/>
      <c r="AU1310" s="552"/>
      <c r="AV1310" s="552"/>
      <c r="AW1310" s="552"/>
      <c r="AX1310" s="552"/>
      <c r="AY1310" s="552"/>
      <c r="AZ1310" s="552"/>
      <c r="BA1310" s="552"/>
      <c r="BB1310" s="552"/>
      <c r="BC1310" s="552"/>
      <c r="BD1310" s="552"/>
      <c r="BE1310" s="552"/>
      <c r="BF1310" s="552"/>
      <c r="BG1310" s="552"/>
      <c r="BH1310" s="552"/>
      <c r="BI1310" s="552"/>
      <c r="BJ1310" s="552"/>
      <c r="BK1310" s="552"/>
      <c r="BL1310" s="552"/>
      <c r="BM1310" s="552"/>
      <c r="BN1310" s="552"/>
      <c r="BO1310" s="552"/>
      <c r="BP1310" s="552"/>
      <c r="BQ1310" s="552"/>
      <c r="BR1310" s="552"/>
      <c r="BS1310" s="552"/>
      <c r="BT1310" s="552"/>
      <c r="BU1310" s="552"/>
      <c r="BV1310" s="552"/>
      <c r="BW1310" s="552"/>
      <c r="BX1310" s="552"/>
      <c r="BY1310" s="552"/>
      <c r="BZ1310" s="552"/>
      <c r="CA1310" s="552"/>
      <c r="CB1310" s="552"/>
      <c r="CC1310" s="552"/>
      <c r="CD1310" s="552"/>
      <c r="CE1310" s="552"/>
      <c r="CF1310" s="552"/>
      <c r="CG1310" s="552"/>
      <c r="CH1310" s="552"/>
      <c r="CI1310" s="552"/>
      <c r="CJ1310" s="552"/>
      <c r="CK1310" s="552"/>
      <c r="CL1310" s="552"/>
      <c r="CM1310" s="552"/>
      <c r="CN1310" s="552"/>
      <c r="CO1310" s="552"/>
      <c r="CP1310" s="552"/>
      <c r="CQ1310" s="552"/>
      <c r="CR1310" s="552"/>
      <c r="CS1310" s="552"/>
      <c r="CT1310" s="552"/>
      <c r="CU1310" s="552"/>
      <c r="CV1310" s="552"/>
      <c r="CW1310" s="552"/>
      <c r="CX1310" s="552"/>
      <c r="CY1310" s="552"/>
      <c r="CZ1310" s="552"/>
      <c r="DA1310" s="552"/>
      <c r="DB1310" s="552"/>
      <c r="DC1310" s="552"/>
      <c r="DD1310" s="552"/>
      <c r="DE1310" s="552"/>
      <c r="DF1310" s="552"/>
      <c r="DG1310" s="552"/>
      <c r="DH1310" s="552"/>
      <c r="DI1310" s="552"/>
      <c r="DJ1310" s="552"/>
      <c r="DK1310" s="552"/>
      <c r="DL1310" s="552"/>
      <c r="DM1310" s="552"/>
      <c r="DN1310" s="552"/>
      <c r="DO1310" s="552"/>
      <c r="DP1310" s="552"/>
      <c r="DQ1310" s="552"/>
      <c r="DR1310" s="552"/>
      <c r="DS1310" s="552"/>
      <c r="DT1310" s="552"/>
      <c r="DU1310" s="552"/>
      <c r="DV1310" s="552"/>
      <c r="DW1310" s="552"/>
      <c r="DX1310" s="552"/>
      <c r="DY1310" s="552"/>
      <c r="DZ1310" s="552"/>
      <c r="EA1310" s="552"/>
      <c r="EB1310" s="552"/>
      <c r="EC1310" s="552"/>
      <c r="ED1310" s="552"/>
      <c r="EE1310" s="552"/>
      <c r="EF1310" s="552"/>
      <c r="EG1310" s="552"/>
      <c r="EH1310" s="552"/>
      <c r="EI1310" s="552"/>
      <c r="EJ1310" s="552"/>
      <c r="EK1310" s="552"/>
      <c r="EL1310" s="552"/>
      <c r="EM1310" s="552"/>
      <c r="EN1310" s="552"/>
      <c r="EO1310" s="552"/>
      <c r="EP1310" s="552"/>
      <c r="EQ1310" s="552"/>
      <c r="ER1310" s="552"/>
      <c r="ES1310" s="552"/>
      <c r="ET1310" s="552"/>
      <c r="EU1310" s="552"/>
      <c r="EV1310" s="552"/>
      <c r="EW1310" s="552"/>
      <c r="EX1310" s="552"/>
      <c r="EY1310" s="552"/>
      <c r="EZ1310" s="552"/>
      <c r="FA1310" s="552"/>
      <c r="FB1310" s="552"/>
      <c r="FC1310" s="552"/>
      <c r="FD1310" s="552"/>
      <c r="FE1310" s="552"/>
    </row>
    <row r="1311" spans="1:162" x14ac:dyDescent="0.25">
      <c r="A1311" t="s">
        <v>3540</v>
      </c>
      <c r="B1311" t="s">
        <v>3407</v>
      </c>
      <c r="C1311">
        <v>0</v>
      </c>
      <c r="D1311">
        <v>4</v>
      </c>
      <c r="E1311">
        <v>6</v>
      </c>
      <c r="F1311">
        <v>6</v>
      </c>
      <c r="G1311">
        <v>10</v>
      </c>
      <c r="H1311">
        <v>10</v>
      </c>
      <c r="I1311">
        <v>5</v>
      </c>
      <c r="J1311">
        <v>3</v>
      </c>
      <c r="K1311">
        <v>1</v>
      </c>
      <c r="L1311">
        <v>5</v>
      </c>
      <c r="M1311">
        <v>7</v>
      </c>
      <c r="N1311">
        <v>10</v>
      </c>
      <c r="O1311">
        <v>9</v>
      </c>
      <c r="P1311">
        <v>10</v>
      </c>
      <c r="Q1311">
        <v>9</v>
      </c>
      <c r="R1311">
        <v>10</v>
      </c>
      <c r="S1311">
        <v>6</v>
      </c>
      <c r="T1311">
        <v>8</v>
      </c>
      <c r="U1311">
        <v>10</v>
      </c>
      <c r="V1311">
        <v>10</v>
      </c>
      <c r="AM1311" s="555"/>
      <c r="AN1311" s="553"/>
      <c r="AO1311" s="553"/>
      <c r="AP1311" s="553"/>
      <c r="AQ1311" s="553"/>
      <c r="AR1311" s="553"/>
      <c r="AS1311" s="553"/>
      <c r="AT1311" s="553"/>
      <c r="AU1311" s="553"/>
      <c r="AV1311" s="553"/>
      <c r="AW1311" s="553"/>
      <c r="AX1311" s="553"/>
      <c r="AY1311" s="553"/>
      <c r="AZ1311" s="553"/>
      <c r="BA1311" s="553"/>
      <c r="BB1311" s="553"/>
      <c r="BC1311" s="553"/>
      <c r="BD1311" s="553"/>
      <c r="BE1311" s="553"/>
      <c r="BF1311" s="553"/>
      <c r="BG1311" s="553"/>
      <c r="BH1311" s="553"/>
      <c r="BI1311" s="553"/>
      <c r="BJ1311" s="553"/>
      <c r="BK1311" s="553"/>
      <c r="BL1311" s="553"/>
      <c r="BM1311" s="553"/>
      <c r="BN1311" s="553"/>
      <c r="BO1311" s="553"/>
      <c r="BP1311" s="553"/>
      <c r="BQ1311" s="553"/>
      <c r="BR1311" s="553"/>
      <c r="BS1311" s="553"/>
      <c r="BT1311" s="553"/>
      <c r="BU1311" s="553"/>
      <c r="BV1311" s="553"/>
      <c r="BW1311" s="553"/>
      <c r="BX1311" s="553"/>
      <c r="BY1311" s="553"/>
      <c r="BZ1311" s="553"/>
      <c r="CA1311" s="553"/>
      <c r="CB1311" s="553"/>
      <c r="CC1311" s="553"/>
      <c r="CD1311" s="553"/>
      <c r="CE1311" s="553"/>
      <c r="CF1311" s="553"/>
      <c r="CG1311" s="553"/>
      <c r="CH1311" s="553"/>
      <c r="CI1311" s="553"/>
      <c r="CJ1311" s="553"/>
      <c r="CK1311" s="553"/>
      <c r="CL1311" s="553"/>
      <c r="CM1311" s="553"/>
      <c r="CN1311" s="553"/>
      <c r="CO1311" s="553"/>
      <c r="CP1311" s="553"/>
      <c r="CQ1311" s="553"/>
      <c r="CR1311" s="553"/>
      <c r="CS1311" s="553"/>
      <c r="CT1311" s="553"/>
      <c r="CU1311" s="553"/>
      <c r="CV1311" s="553"/>
      <c r="CW1311" s="553"/>
      <c r="CX1311" s="553"/>
      <c r="CY1311" s="553"/>
      <c r="CZ1311" s="553"/>
      <c r="DA1311" s="553"/>
      <c r="DB1311" s="553"/>
      <c r="DC1311" s="553"/>
      <c r="DD1311" s="553"/>
      <c r="DE1311" s="553"/>
      <c r="DF1311" s="553"/>
      <c r="DG1311" s="553"/>
      <c r="DH1311" s="553"/>
      <c r="DI1311" s="553"/>
      <c r="DJ1311" s="553"/>
      <c r="DK1311" s="553"/>
      <c r="DL1311" s="553"/>
      <c r="DM1311" s="553"/>
      <c r="DN1311" s="553"/>
      <c r="DO1311" s="553"/>
      <c r="DP1311" s="553"/>
      <c r="DQ1311" s="553"/>
      <c r="DR1311" s="553"/>
      <c r="DS1311" s="553"/>
      <c r="DT1311" s="553"/>
      <c r="DU1311" s="553"/>
      <c r="DV1311" s="553"/>
      <c r="DW1311" s="553"/>
      <c r="DX1311" s="553"/>
      <c r="DY1311" s="553"/>
      <c r="DZ1311" s="553"/>
      <c r="EA1311" s="553"/>
      <c r="EB1311" s="553"/>
      <c r="EC1311" s="553"/>
      <c r="ED1311" s="553"/>
      <c r="EE1311" s="553"/>
      <c r="EF1311" s="553"/>
      <c r="EG1311" s="553"/>
      <c r="EH1311" s="553"/>
      <c r="EI1311" s="553"/>
      <c r="EJ1311" s="553"/>
      <c r="EK1311" s="553"/>
      <c r="EL1311" s="553"/>
      <c r="EM1311" s="553"/>
      <c r="EN1311" s="553"/>
      <c r="EO1311" s="553"/>
      <c r="EP1311" s="553"/>
      <c r="EQ1311" s="553"/>
      <c r="ER1311" s="553"/>
      <c r="ES1311" s="553"/>
      <c r="ET1311" s="553"/>
      <c r="EU1311" s="553"/>
      <c r="EV1311" s="553"/>
      <c r="EW1311" s="553"/>
      <c r="EX1311" s="553"/>
      <c r="EY1311" s="553"/>
      <c r="EZ1311" s="553"/>
      <c r="FA1311" s="553"/>
      <c r="FB1311" s="553"/>
      <c r="FC1311" s="553"/>
      <c r="FD1311" s="553"/>
      <c r="FE1311" s="553"/>
    </row>
    <row r="1312" spans="1:162" x14ac:dyDescent="0.25">
      <c r="A1312" t="s">
        <v>3541</v>
      </c>
      <c r="B1312" t="s">
        <v>3409</v>
      </c>
      <c r="C1312">
        <v>0</v>
      </c>
      <c r="D1312">
        <v>4</v>
      </c>
      <c r="E1312">
        <v>6</v>
      </c>
      <c r="F1312">
        <v>7</v>
      </c>
      <c r="G1312">
        <v>10</v>
      </c>
      <c r="H1312">
        <v>5</v>
      </c>
      <c r="I1312">
        <v>0</v>
      </c>
      <c r="J1312">
        <v>3</v>
      </c>
      <c r="K1312">
        <v>0</v>
      </c>
      <c r="L1312">
        <v>7</v>
      </c>
      <c r="M1312">
        <v>6</v>
      </c>
      <c r="N1312">
        <v>10</v>
      </c>
      <c r="O1312">
        <v>7</v>
      </c>
      <c r="P1312">
        <v>10</v>
      </c>
      <c r="Q1312">
        <v>7</v>
      </c>
      <c r="R1312">
        <v>10</v>
      </c>
      <c r="S1312">
        <v>6</v>
      </c>
      <c r="T1312">
        <v>8</v>
      </c>
      <c r="U1312">
        <v>10</v>
      </c>
      <c r="V1312">
        <v>10</v>
      </c>
    </row>
    <row r="1313" spans="1:208" x14ac:dyDescent="0.25">
      <c r="A1313" t="s">
        <v>3542</v>
      </c>
      <c r="B1313" t="s">
        <v>3411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23" spans="1:208" s="390" customFormat="1" x14ac:dyDescent="0.25">
      <c r="A1323" s="262"/>
      <c r="B1323" s="262"/>
      <c r="C1323" s="262"/>
      <c r="D1323" s="262"/>
      <c r="E1323" s="262"/>
      <c r="F1323" s="262"/>
      <c r="G1323" s="262"/>
      <c r="H1323" s="262"/>
      <c r="I1323" s="262"/>
      <c r="J1323" s="262"/>
      <c r="K1323" s="262"/>
      <c r="L1323" s="262"/>
      <c r="M1323" s="262"/>
      <c r="N1323" s="262"/>
      <c r="O1323" s="262"/>
      <c r="P1323" s="262"/>
      <c r="Q1323" s="262"/>
      <c r="R1323" s="262"/>
      <c r="S1323" s="262"/>
      <c r="T1323" s="262"/>
      <c r="U1323" s="262"/>
      <c r="V1323" s="262"/>
      <c r="W1323" s="262"/>
      <c r="X1323" s="262"/>
      <c r="Y1323" s="262"/>
      <c r="Z1323" s="262"/>
      <c r="AA1323" s="262"/>
      <c r="AB1323" s="262"/>
      <c r="AC1323" s="262"/>
      <c r="AD1323" s="262"/>
      <c r="AE1323" s="262"/>
      <c r="AF1323" s="262"/>
      <c r="AG1323" s="262"/>
      <c r="AH1323" s="262"/>
      <c r="AI1323" s="262"/>
      <c r="AJ1323" s="262"/>
      <c r="AK1323" s="262"/>
      <c r="AL1323" s="389"/>
      <c r="AM1323" s="6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  <c r="CE1323"/>
      <c r="CF1323"/>
      <c r="CG1323"/>
      <c r="CH1323"/>
      <c r="CI1323"/>
      <c r="CJ1323"/>
      <c r="CK1323"/>
      <c r="CL1323"/>
      <c r="CM1323"/>
      <c r="CN1323"/>
      <c r="CO1323"/>
      <c r="CP1323"/>
      <c r="CQ1323"/>
      <c r="CR1323"/>
      <c r="CS1323"/>
      <c r="CT1323"/>
      <c r="CU1323"/>
      <c r="CV1323"/>
      <c r="CW1323"/>
      <c r="CX1323"/>
      <c r="CY1323"/>
      <c r="CZ1323"/>
      <c r="DA1323"/>
      <c r="DB1323"/>
      <c r="DC1323"/>
      <c r="DD1323"/>
      <c r="DE1323"/>
      <c r="DF1323"/>
      <c r="DG1323"/>
      <c r="DH1323"/>
      <c r="DI1323"/>
      <c r="DJ1323"/>
      <c r="DK1323"/>
      <c r="DL1323"/>
      <c r="DM1323"/>
      <c r="DN1323"/>
      <c r="DO1323"/>
      <c r="DP1323"/>
      <c r="DQ1323"/>
      <c r="DR1323"/>
      <c r="DS1323"/>
      <c r="DT1323"/>
      <c r="DU1323"/>
      <c r="DV1323"/>
      <c r="DW1323"/>
      <c r="DX1323"/>
      <c r="DY1323"/>
      <c r="DZ1323"/>
      <c r="EA1323"/>
      <c r="EB1323"/>
      <c r="EC1323"/>
      <c r="ED1323"/>
      <c r="EE1323"/>
      <c r="EF1323"/>
      <c r="EG1323"/>
      <c r="EH1323"/>
      <c r="EI1323"/>
      <c r="EJ1323"/>
      <c r="EK1323"/>
      <c r="EL1323"/>
      <c r="EM1323"/>
      <c r="EN1323"/>
      <c r="EO1323"/>
      <c r="EP1323"/>
      <c r="EQ1323"/>
      <c r="ER1323"/>
      <c r="ES1323"/>
      <c r="ET1323"/>
      <c r="EU1323"/>
      <c r="EV1323"/>
      <c r="EW1323"/>
      <c r="EX1323"/>
      <c r="EY1323"/>
      <c r="EZ1323"/>
      <c r="FA1323"/>
      <c r="FB1323"/>
      <c r="FC1323"/>
      <c r="FD1323"/>
      <c r="FE1323"/>
      <c r="FF1323" s="35"/>
      <c r="FJ1323" s="1274"/>
      <c r="FK1323" s="1274"/>
      <c r="FL1323" s="1274"/>
      <c r="FN1323" s="35"/>
      <c r="FO1323" s="35"/>
      <c r="FP1323" s="35"/>
      <c r="FQ1323" s="35"/>
      <c r="FR1323" s="35"/>
      <c r="FS1323" s="35"/>
      <c r="FV1323" s="35"/>
      <c r="FW1323" s="35"/>
      <c r="FZ1323" s="1279"/>
      <c r="GA1323" s="1279"/>
      <c r="GB1323" s="35"/>
      <c r="GC1323" s="35"/>
      <c r="GD1323" s="35"/>
      <c r="GE1323" s="35"/>
      <c r="GF1323" s="35"/>
      <c r="GG1323" s="35"/>
      <c r="GH1323" s="35"/>
      <c r="GI1323" s="35"/>
      <c r="GJ1323" s="35"/>
      <c r="GK1323" s="35"/>
      <c r="GL1323" s="35"/>
      <c r="GM1323" s="35"/>
      <c r="GN1323" s="35"/>
      <c r="GO1323" s="35"/>
      <c r="GP1323" s="35"/>
      <c r="GQ1323" s="35"/>
      <c r="GR1323" s="35"/>
      <c r="GS1323" s="35"/>
      <c r="GT1323" s="35"/>
      <c r="GU1323" s="35"/>
      <c r="GV1323" s="35"/>
      <c r="GW1323" s="35"/>
      <c r="GX1323" s="35"/>
      <c r="GY1323" s="35"/>
      <c r="GZ1323" s="35"/>
    </row>
    <row r="1324" spans="1:208" x14ac:dyDescent="0.25">
      <c r="A1324" s="253" t="s">
        <v>216</v>
      </c>
      <c r="B1324" s="254" t="s">
        <v>2552</v>
      </c>
      <c r="C1324" s="255" t="s">
        <v>3773</v>
      </c>
      <c r="D1324" s="256" t="s">
        <v>2618</v>
      </c>
      <c r="E1324" s="256" t="s">
        <v>3774</v>
      </c>
      <c r="F1324" s="256" t="s">
        <v>2618</v>
      </c>
      <c r="G1324" s="256" t="s">
        <v>3775</v>
      </c>
      <c r="H1324" s="256" t="s">
        <v>2618</v>
      </c>
      <c r="I1324" s="256" t="s">
        <v>3782</v>
      </c>
      <c r="J1324" s="256" t="s">
        <v>2618</v>
      </c>
      <c r="K1324" s="256" t="s">
        <v>3788</v>
      </c>
      <c r="L1324" s="256" t="s">
        <v>2618</v>
      </c>
      <c r="M1324" s="256" t="s">
        <v>3789</v>
      </c>
      <c r="N1324" s="256" t="s">
        <v>2618</v>
      </c>
      <c r="O1324" s="256" t="s">
        <v>3790</v>
      </c>
      <c r="P1324" s="256" t="s">
        <v>2618</v>
      </c>
      <c r="Q1324" s="256" t="s">
        <v>3791</v>
      </c>
      <c r="R1324" s="256" t="s">
        <v>2618</v>
      </c>
      <c r="S1324" s="256" t="s">
        <v>3792</v>
      </c>
      <c r="T1324" s="256" t="s">
        <v>2618</v>
      </c>
      <c r="U1324" s="256" t="s">
        <v>3793</v>
      </c>
      <c r="V1324" s="257" t="s">
        <v>2618</v>
      </c>
      <c r="X1324" s="258"/>
      <c r="Y1324" s="188" t="s">
        <v>2550</v>
      </c>
      <c r="Z1324" s="259" t="s">
        <v>2619</v>
      </c>
      <c r="AA1324" s="260" t="s">
        <v>2620</v>
      </c>
      <c r="AB1324" s="260" t="s">
        <v>2621</v>
      </c>
      <c r="AC1324" s="260" t="s">
        <v>2622</v>
      </c>
      <c r="AD1324" s="260" t="s">
        <v>2623</v>
      </c>
      <c r="AE1324" s="260" t="s">
        <v>2624</v>
      </c>
      <c r="AF1324" s="260" t="s">
        <v>2625</v>
      </c>
      <c r="AG1324" s="260" t="s">
        <v>2619</v>
      </c>
      <c r="AH1324" s="260" t="s">
        <v>2620</v>
      </c>
      <c r="AI1324" s="261" t="s">
        <v>2621</v>
      </c>
      <c r="FN1324" s="390"/>
      <c r="FO1324" s="390"/>
      <c r="FP1324" s="390"/>
      <c r="FQ1324" s="390"/>
      <c r="FR1324" s="390"/>
      <c r="FS1324" s="390"/>
      <c r="FV1324" s="390"/>
      <c r="FW1324" s="390"/>
      <c r="FZ1324" s="1280"/>
      <c r="GA1324" s="1280"/>
      <c r="GB1324" s="390"/>
      <c r="GC1324" s="390"/>
      <c r="GD1324" s="390"/>
      <c r="GE1324" s="390"/>
      <c r="GF1324" s="390"/>
      <c r="GG1324" s="390"/>
      <c r="GH1324" s="390"/>
      <c r="GI1324" s="390"/>
      <c r="GJ1324" s="390"/>
      <c r="GK1324" s="390"/>
      <c r="GL1324" s="390"/>
      <c r="GM1324" s="390"/>
      <c r="GN1324" s="390"/>
      <c r="GV1324" s="390"/>
      <c r="GW1324" s="390"/>
      <c r="GX1324" s="390"/>
      <c r="GY1324" s="390"/>
      <c r="GZ1324" s="390"/>
    </row>
    <row r="1325" spans="1:208" x14ac:dyDescent="0.25">
      <c r="A1325" s="198" t="s">
        <v>218</v>
      </c>
      <c r="B1325" s="220" t="s">
        <v>2566</v>
      </c>
      <c r="C1325" s="124" t="s">
        <v>2521</v>
      </c>
      <c r="D1325" s="124" t="s">
        <v>2522</v>
      </c>
      <c r="E1325" s="124" t="s">
        <v>2521</v>
      </c>
      <c r="F1325" s="124" t="s">
        <v>2522</v>
      </c>
      <c r="G1325" s="124" t="s">
        <v>2521</v>
      </c>
      <c r="H1325" s="124" t="s">
        <v>2522</v>
      </c>
      <c r="I1325" s="124" t="s">
        <v>2521</v>
      </c>
      <c r="J1325" s="124" t="s">
        <v>2522</v>
      </c>
      <c r="K1325" s="124" t="s">
        <v>2521</v>
      </c>
      <c r="L1325" s="124" t="s">
        <v>2522</v>
      </c>
      <c r="M1325" s="124" t="s">
        <v>2521</v>
      </c>
      <c r="N1325" s="124" t="s">
        <v>2522</v>
      </c>
      <c r="O1325" s="124" t="s">
        <v>2521</v>
      </c>
      <c r="P1325" s="124" t="s">
        <v>2522</v>
      </c>
      <c r="Q1325" s="124" t="s">
        <v>2521</v>
      </c>
      <c r="R1325" s="124" t="s">
        <v>2522</v>
      </c>
      <c r="S1325" s="124" t="s">
        <v>2521</v>
      </c>
      <c r="T1325" s="124" t="s">
        <v>2522</v>
      </c>
      <c r="U1325" s="124" t="s">
        <v>2521</v>
      </c>
      <c r="V1325" s="252" t="s">
        <v>2522</v>
      </c>
      <c r="X1325" s="197"/>
      <c r="Y1325" s="188" t="s">
        <v>2566</v>
      </c>
      <c r="Z1325" s="94" t="s">
        <v>3776</v>
      </c>
      <c r="AA1325" s="95" t="s">
        <v>3777</v>
      </c>
      <c r="AB1325" s="95" t="s">
        <v>3778</v>
      </c>
      <c r="AC1325" s="95" t="s">
        <v>3783</v>
      </c>
      <c r="AD1325" s="95" t="s">
        <v>3794</v>
      </c>
      <c r="AE1325" s="95" t="s">
        <v>3795</v>
      </c>
      <c r="AF1325" s="95" t="s">
        <v>3796</v>
      </c>
      <c r="AG1325" s="95" t="s">
        <v>3797</v>
      </c>
      <c r="AH1325" s="95" t="s">
        <v>3798</v>
      </c>
      <c r="AI1325" s="96" t="s">
        <v>3799</v>
      </c>
      <c r="GO1325" s="390"/>
      <c r="GP1325" s="390"/>
      <c r="GQ1325" s="390"/>
      <c r="GR1325" s="390"/>
      <c r="GS1325" s="390"/>
      <c r="GT1325" s="390"/>
      <c r="GU1325" s="390"/>
    </row>
    <row r="1326" spans="1:208" x14ac:dyDescent="0.25">
      <c r="A1326" s="198" t="s">
        <v>220</v>
      </c>
      <c r="B1326" s="221" t="s">
        <v>2553</v>
      </c>
      <c r="C1326" s="118">
        <v>43682.458333333336</v>
      </c>
      <c r="D1326" s="189">
        <v>43682.958333333336</v>
      </c>
      <c r="E1326" s="190">
        <v>43683.458333333336</v>
      </c>
      <c r="F1326" s="189">
        <v>43683.958333333336</v>
      </c>
      <c r="G1326" s="190">
        <v>43684.458333333336</v>
      </c>
      <c r="H1326" s="189">
        <v>43684.958333333336</v>
      </c>
      <c r="I1326" s="191">
        <v>43685.458333333336</v>
      </c>
      <c r="J1326" s="189">
        <v>43685.958333333336</v>
      </c>
      <c r="K1326" s="190">
        <v>43686.458333333336</v>
      </c>
      <c r="L1326" s="189">
        <v>43686.958333333336</v>
      </c>
      <c r="M1326" s="190">
        <v>43687.458333333336</v>
      </c>
      <c r="N1326" s="189">
        <v>43687.958333333336</v>
      </c>
      <c r="O1326" s="191">
        <v>43688.458333333336</v>
      </c>
      <c r="P1326" s="189">
        <v>43688.958333333336</v>
      </c>
      <c r="Q1326" s="190">
        <v>43689.458333333336</v>
      </c>
      <c r="R1326" s="189">
        <v>43689.958333333336</v>
      </c>
      <c r="S1326" s="190">
        <v>43690.458333333336</v>
      </c>
      <c r="T1326" s="189">
        <v>43690.958333333336</v>
      </c>
      <c r="U1326" s="190">
        <v>43691.458333333336</v>
      </c>
      <c r="V1326" s="192">
        <v>43691.958333333336</v>
      </c>
      <c r="X1326" s="198" t="s">
        <v>215</v>
      </c>
      <c r="Y1326" s="215"/>
      <c r="Z1326" s="116">
        <v>43682.958333333336</v>
      </c>
      <c r="AA1326" s="99">
        <v>43683.958333333336</v>
      </c>
      <c r="AB1326" s="99">
        <v>43684.958333333336</v>
      </c>
      <c r="AC1326" s="99">
        <v>43685.958333333336</v>
      </c>
      <c r="AD1326" s="99">
        <v>43686.958333333336</v>
      </c>
      <c r="AE1326" s="99">
        <v>43687.958333333336</v>
      </c>
      <c r="AF1326" s="99">
        <v>43688.958333333336</v>
      </c>
      <c r="AG1326" s="99">
        <v>43689.958333333336</v>
      </c>
      <c r="AH1326" s="99">
        <v>43690.958333333336</v>
      </c>
      <c r="AI1326" s="99">
        <v>43691.958333333336</v>
      </c>
    </row>
    <row r="1327" spans="1:208" x14ac:dyDescent="0.25">
      <c r="A1327" s="198" t="s">
        <v>222</v>
      </c>
      <c r="B1327" s="222" t="s">
        <v>2545</v>
      </c>
      <c r="C1327" s="230" t="e">
        <v>#N/A</v>
      </c>
      <c r="D1327" s="199">
        <v>24.3</v>
      </c>
      <c r="E1327" s="199" t="e">
        <v>#N/A</v>
      </c>
      <c r="F1327" s="199">
        <v>21.5</v>
      </c>
      <c r="G1327" s="199" t="e">
        <v>#N/A</v>
      </c>
      <c r="H1327" s="199">
        <v>16.600000000000001</v>
      </c>
      <c r="I1327" s="199" t="e">
        <v>#N/A</v>
      </c>
      <c r="J1327" s="199">
        <v>17.7</v>
      </c>
      <c r="K1327" s="199" t="e">
        <v>#N/A</v>
      </c>
      <c r="L1327" s="199">
        <v>23.4</v>
      </c>
      <c r="M1327" s="199" t="e">
        <v>#N/A</v>
      </c>
      <c r="N1327" s="199">
        <v>27.2</v>
      </c>
      <c r="O1327" s="199" t="e">
        <v>#N/A</v>
      </c>
      <c r="P1327" s="199">
        <v>20.2</v>
      </c>
      <c r="Q1327" s="199" t="e">
        <v>#N/A</v>
      </c>
      <c r="R1327" s="199">
        <v>20.8</v>
      </c>
      <c r="S1327" s="199" t="e">
        <v>#N/A</v>
      </c>
      <c r="T1327" s="199">
        <v>18.5</v>
      </c>
      <c r="U1327" s="199" t="e">
        <v>#N/A</v>
      </c>
      <c r="V1327" s="104">
        <v>20.5</v>
      </c>
      <c r="X1327" s="198" t="s">
        <v>217</v>
      </c>
      <c r="Y1327" s="100" t="s">
        <v>2545</v>
      </c>
      <c r="Z1327" s="120">
        <v>24.3</v>
      </c>
      <c r="AA1327" s="120">
        <v>21.5</v>
      </c>
      <c r="AB1327" s="120">
        <v>16.600000000000001</v>
      </c>
      <c r="AC1327" s="120">
        <v>17.7</v>
      </c>
      <c r="AD1327" s="120">
        <v>23.4</v>
      </c>
      <c r="AE1327" s="120">
        <v>27.2</v>
      </c>
      <c r="AF1327" s="120">
        <v>20.2</v>
      </c>
      <c r="AG1327" s="120">
        <v>20.8</v>
      </c>
      <c r="AH1327" s="120">
        <v>18.5</v>
      </c>
      <c r="AI1327" s="120">
        <v>20.5</v>
      </c>
    </row>
    <row r="1328" spans="1:208" x14ac:dyDescent="0.25">
      <c r="A1328" s="198" t="s">
        <v>223</v>
      </c>
      <c r="B1328" s="223" t="s">
        <v>2546</v>
      </c>
      <c r="C1328" s="103">
        <v>10.5</v>
      </c>
      <c r="D1328" s="200" t="e">
        <v>#N/A</v>
      </c>
      <c r="E1328" s="200">
        <v>15.2</v>
      </c>
      <c r="F1328" s="200" t="e">
        <v>#N/A</v>
      </c>
      <c r="G1328" s="200">
        <v>5.6</v>
      </c>
      <c r="H1328" s="200" t="e">
        <v>#N/A</v>
      </c>
      <c r="I1328" s="200">
        <v>4.5999999999999996</v>
      </c>
      <c r="J1328" s="200" t="e">
        <v>#N/A</v>
      </c>
      <c r="K1328" s="200">
        <v>13.2</v>
      </c>
      <c r="L1328" s="200" t="e">
        <v>#N/A</v>
      </c>
      <c r="M1328" s="200">
        <v>14.4</v>
      </c>
      <c r="N1328" s="200" t="e">
        <v>#N/A</v>
      </c>
      <c r="O1328" s="200">
        <v>13.3</v>
      </c>
      <c r="P1328" s="200" t="e">
        <v>#N/A</v>
      </c>
      <c r="Q1328" s="200">
        <v>3.5</v>
      </c>
      <c r="R1328" s="200" t="e">
        <v>#N/A</v>
      </c>
      <c r="S1328" s="200">
        <v>11.6</v>
      </c>
      <c r="T1328" s="200" t="e">
        <v>#N/A</v>
      </c>
      <c r="U1328" s="200">
        <v>5.4</v>
      </c>
      <c r="V1328" s="216" t="e">
        <v>#N/A</v>
      </c>
      <c r="X1328" s="198" t="s">
        <v>219</v>
      </c>
      <c r="Y1328" s="101" t="s">
        <v>2546</v>
      </c>
      <c r="Z1328" s="97">
        <v>10.5</v>
      </c>
      <c r="AA1328" s="97">
        <v>15.2</v>
      </c>
      <c r="AB1328" s="97">
        <v>5.6</v>
      </c>
      <c r="AC1328" s="97">
        <v>4.5999999999999996</v>
      </c>
      <c r="AD1328" s="97">
        <v>13.2</v>
      </c>
      <c r="AE1328" s="97">
        <v>14.4</v>
      </c>
      <c r="AF1328" s="97">
        <v>13.3</v>
      </c>
      <c r="AG1328" s="97">
        <v>3.5</v>
      </c>
      <c r="AH1328" s="97">
        <v>11.6</v>
      </c>
      <c r="AI1328" s="97">
        <v>5.4</v>
      </c>
    </row>
    <row r="1329" spans="1:162" x14ac:dyDescent="0.25">
      <c r="A1329" s="198" t="s">
        <v>225</v>
      </c>
      <c r="B1329" s="224" t="s">
        <v>2547</v>
      </c>
      <c r="C1329" s="108" t="e">
        <v>#N/A</v>
      </c>
      <c r="D1329" s="201">
        <v>35.299999999999997</v>
      </c>
      <c r="E1329" s="201" t="e">
        <v>#N/A</v>
      </c>
      <c r="F1329" s="201">
        <v>32.5</v>
      </c>
      <c r="G1329" s="201" t="e">
        <v>#N/A</v>
      </c>
      <c r="H1329" s="201">
        <v>22.6</v>
      </c>
      <c r="I1329" s="201" t="e">
        <v>#N/A</v>
      </c>
      <c r="J1329" s="201">
        <v>27.7</v>
      </c>
      <c r="K1329" s="201" t="e">
        <v>#N/A</v>
      </c>
      <c r="L1329" s="201">
        <v>38.4</v>
      </c>
      <c r="M1329" s="201" t="e">
        <v>#N/A</v>
      </c>
      <c r="N1329" s="201">
        <v>38.200000000000003</v>
      </c>
      <c r="O1329" s="201" t="e">
        <v>#N/A</v>
      </c>
      <c r="P1329" s="201">
        <v>34.200000000000003</v>
      </c>
      <c r="Q1329" s="201" t="e">
        <v>#N/A</v>
      </c>
      <c r="R1329" s="201">
        <v>35.799999999999997</v>
      </c>
      <c r="S1329" s="201" t="e">
        <v>#N/A</v>
      </c>
      <c r="T1329" s="201">
        <v>24.5</v>
      </c>
      <c r="U1329" s="201" t="e">
        <v>#N/A</v>
      </c>
      <c r="V1329" s="217">
        <v>35.5</v>
      </c>
      <c r="X1329" s="198" t="s">
        <v>221</v>
      </c>
      <c r="Y1329" s="102" t="s">
        <v>2547</v>
      </c>
      <c r="Z1329" s="120">
        <v>35.299999999999997</v>
      </c>
      <c r="AA1329" s="120">
        <v>33.1</v>
      </c>
      <c r="AB1329" s="120">
        <v>30.3</v>
      </c>
      <c r="AC1329" s="120">
        <v>27.7</v>
      </c>
      <c r="AD1329" s="120">
        <v>38.4</v>
      </c>
      <c r="AE1329" s="120">
        <v>38.200000000000003</v>
      </c>
      <c r="AF1329" s="120">
        <v>34.200000000000003</v>
      </c>
      <c r="AG1329" s="120">
        <v>35.799999999999997</v>
      </c>
      <c r="AH1329" s="120">
        <v>24.5</v>
      </c>
      <c r="AI1329" s="120">
        <v>35.5</v>
      </c>
      <c r="AN1329" s="6"/>
      <c r="AO1329" s="6"/>
      <c r="AP1329" s="6"/>
      <c r="AQ1329" s="6"/>
      <c r="AR1329" s="6"/>
      <c r="AS1329" s="6"/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D1329" s="6"/>
      <c r="CE1329" s="6"/>
      <c r="CF1329" s="6"/>
      <c r="CG1329" s="6"/>
      <c r="CH1329" s="6"/>
      <c r="CI1329" s="6"/>
      <c r="CJ1329" s="6"/>
      <c r="CK1329" s="6"/>
      <c r="CL1329" s="6"/>
      <c r="CM1329" s="6"/>
      <c r="CN1329" s="6"/>
      <c r="CO1329" s="6"/>
      <c r="CP1329" s="6"/>
      <c r="CQ1329" s="6"/>
      <c r="CR1329" s="6"/>
      <c r="CS1329" s="6"/>
      <c r="CT1329" s="6"/>
      <c r="CU1329" s="6"/>
      <c r="CV1329" s="6"/>
      <c r="CW1329" s="6"/>
      <c r="CX1329" s="6"/>
      <c r="CY1329" s="6"/>
      <c r="CZ1329" s="6"/>
      <c r="DA1329" s="6"/>
      <c r="DB1329" s="6"/>
      <c r="DC1329" s="6"/>
      <c r="DD1329" s="6"/>
      <c r="DE1329" s="6"/>
      <c r="DF1329" s="6"/>
      <c r="DG1329" s="6"/>
      <c r="DH1329" s="6"/>
      <c r="DI1329" s="6"/>
      <c r="DJ1329" s="6"/>
      <c r="DK1329" s="6"/>
      <c r="DL1329" s="6"/>
      <c r="DM1329" s="6"/>
      <c r="DN1329" s="6"/>
      <c r="DO1329" s="6"/>
      <c r="DP1329" s="6"/>
      <c r="DQ1329" s="6"/>
      <c r="DR1329" s="6"/>
      <c r="DS1329" s="6"/>
      <c r="DT1329" s="6"/>
      <c r="DU1329" s="6"/>
      <c r="DV1329" s="6"/>
      <c r="DW1329" s="6"/>
      <c r="DX1329" s="6"/>
      <c r="DY1329" s="6"/>
      <c r="DZ1329" s="6"/>
      <c r="EA1329" s="6"/>
      <c r="EB1329" s="6"/>
      <c r="EC1329" s="6"/>
      <c r="ED1329" s="6"/>
      <c r="EE1329" s="6"/>
      <c r="EF1329" s="6"/>
      <c r="EG1329" s="6"/>
      <c r="EH1329" s="6"/>
      <c r="EI1329" s="6"/>
      <c r="EJ1329" s="6"/>
      <c r="EK1329" s="6"/>
      <c r="EL1329" s="6"/>
      <c r="EM1329" s="6"/>
      <c r="EN1329" s="6"/>
      <c r="EO1329" s="6"/>
      <c r="EP1329" s="6"/>
      <c r="EQ1329" s="6"/>
      <c r="ER1329" s="6"/>
      <c r="ES1329" s="6"/>
      <c r="ET1329" s="6"/>
      <c r="EU1329" s="6"/>
      <c r="EV1329" s="6"/>
      <c r="EW1329" s="6"/>
      <c r="EX1329" s="6"/>
      <c r="EY1329" s="6"/>
      <c r="EZ1329" s="6"/>
      <c r="FA1329" s="6"/>
      <c r="FB1329" s="6"/>
      <c r="FC1329" s="6"/>
      <c r="FD1329" s="6"/>
      <c r="FE1329" s="6"/>
      <c r="FF1329" s="390"/>
    </row>
    <row r="1330" spans="1:162" x14ac:dyDescent="0.25">
      <c r="A1330" s="198" t="s">
        <v>227</v>
      </c>
      <c r="B1330" s="212" t="s">
        <v>2548</v>
      </c>
      <c r="C1330" s="231">
        <v>9</v>
      </c>
      <c r="D1330" s="123">
        <v>18</v>
      </c>
      <c r="E1330" s="123">
        <v>21</v>
      </c>
      <c r="F1330" s="123">
        <v>12</v>
      </c>
      <c r="G1330" s="123">
        <v>11</v>
      </c>
      <c r="H1330" s="123">
        <v>12</v>
      </c>
      <c r="I1330" s="123">
        <v>12</v>
      </c>
      <c r="J1330" s="123">
        <v>9</v>
      </c>
      <c r="K1330" s="123">
        <v>14</v>
      </c>
      <c r="L1330" s="123">
        <v>10</v>
      </c>
      <c r="M1330" s="123">
        <v>10</v>
      </c>
      <c r="N1330" s="123">
        <v>11</v>
      </c>
      <c r="O1330" s="123">
        <v>10</v>
      </c>
      <c r="P1330" s="123">
        <v>10</v>
      </c>
      <c r="Q1330" s="123">
        <v>11</v>
      </c>
      <c r="R1330" s="123">
        <v>8</v>
      </c>
      <c r="S1330" s="123">
        <v>8</v>
      </c>
      <c r="T1330" s="123">
        <v>9</v>
      </c>
      <c r="U1330" s="123">
        <v>9</v>
      </c>
      <c r="V1330" s="218">
        <v>5</v>
      </c>
      <c r="X1330" s="198" t="s">
        <v>228</v>
      </c>
      <c r="Y1330" s="119" t="s">
        <v>2548</v>
      </c>
      <c r="Z1330" s="196">
        <v>18</v>
      </c>
      <c r="AA1330" s="196">
        <v>21</v>
      </c>
      <c r="AB1330" s="196">
        <v>12</v>
      </c>
      <c r="AC1330" s="196">
        <v>12</v>
      </c>
      <c r="AD1330" s="196">
        <v>14</v>
      </c>
      <c r="AE1330" s="196">
        <v>11</v>
      </c>
      <c r="AF1330" s="196">
        <v>10</v>
      </c>
      <c r="AG1330" s="196">
        <v>11</v>
      </c>
      <c r="AH1330" s="196">
        <v>9</v>
      </c>
      <c r="AI1330" s="196">
        <v>9</v>
      </c>
    </row>
    <row r="1331" spans="1:162" x14ac:dyDescent="0.25">
      <c r="A1331" s="198" t="s">
        <v>230</v>
      </c>
      <c r="B1331" s="225" t="s">
        <v>2549</v>
      </c>
      <c r="C1331" s="232" t="s">
        <v>2618</v>
      </c>
      <c r="D1331" s="210">
        <v>18</v>
      </c>
      <c r="E1331" s="210">
        <v>21</v>
      </c>
      <c r="F1331" s="210" t="s">
        <v>2618</v>
      </c>
      <c r="G1331" s="210" t="s">
        <v>2618</v>
      </c>
      <c r="H1331" s="210" t="s">
        <v>2618</v>
      </c>
      <c r="I1331" s="210" t="s">
        <v>2618</v>
      </c>
      <c r="J1331" s="210" t="s">
        <v>2618</v>
      </c>
      <c r="K1331" s="210" t="s">
        <v>2618</v>
      </c>
      <c r="L1331" s="210" t="s">
        <v>2618</v>
      </c>
      <c r="M1331" s="210" t="s">
        <v>2618</v>
      </c>
      <c r="N1331" s="210" t="s">
        <v>2618</v>
      </c>
      <c r="O1331" s="210" t="s">
        <v>2618</v>
      </c>
      <c r="P1331" s="210" t="s">
        <v>2618</v>
      </c>
      <c r="Q1331" s="210" t="s">
        <v>2618</v>
      </c>
      <c r="R1331" s="210" t="s">
        <v>2618</v>
      </c>
      <c r="S1331" s="210" t="s">
        <v>2618</v>
      </c>
      <c r="T1331" s="210" t="s">
        <v>2618</v>
      </c>
      <c r="U1331" s="210" t="s">
        <v>2618</v>
      </c>
      <c r="V1331" s="211" t="s">
        <v>2618</v>
      </c>
      <c r="X1331" s="198" t="s">
        <v>224</v>
      </c>
      <c r="Y1331" s="98" t="s">
        <v>772</v>
      </c>
      <c r="Z1331" s="121">
        <v>0</v>
      </c>
      <c r="AA1331" s="121">
        <v>0</v>
      </c>
      <c r="AB1331" s="121">
        <v>0</v>
      </c>
      <c r="AC1331" s="121">
        <v>0</v>
      </c>
      <c r="AD1331" s="121">
        <v>0</v>
      </c>
      <c r="AE1331" s="121">
        <v>0</v>
      </c>
      <c r="AF1331" s="121">
        <v>0</v>
      </c>
      <c r="AG1331" s="121">
        <v>0</v>
      </c>
      <c r="AH1331" s="121">
        <v>0</v>
      </c>
      <c r="AI1331" s="121">
        <v>0</v>
      </c>
    </row>
    <row r="1332" spans="1:162" ht="15" x14ac:dyDescent="0.25">
      <c r="A1332" s="198" t="s">
        <v>232</v>
      </c>
      <c r="B1332" s="226" t="s">
        <v>769</v>
      </c>
      <c r="C1332" s="233" t="s">
        <v>2618</v>
      </c>
      <c r="D1332" s="202" t="s">
        <v>2618</v>
      </c>
      <c r="E1332" s="202" t="s">
        <v>2631</v>
      </c>
      <c r="F1332" s="202" t="s">
        <v>2618</v>
      </c>
      <c r="G1332" s="202" t="s">
        <v>2618</v>
      </c>
      <c r="H1332" s="202" t="s">
        <v>2631</v>
      </c>
      <c r="I1332" s="202" t="s">
        <v>2618</v>
      </c>
      <c r="J1332" s="202" t="s">
        <v>2618</v>
      </c>
      <c r="K1332" s="202" t="s">
        <v>2631</v>
      </c>
      <c r="L1332" s="202" t="s">
        <v>2618</v>
      </c>
      <c r="M1332" s="202" t="s">
        <v>2618</v>
      </c>
      <c r="N1332" s="202" t="s">
        <v>2618</v>
      </c>
      <c r="O1332" s="202" t="s">
        <v>2632</v>
      </c>
      <c r="P1332" s="202" t="s">
        <v>2618</v>
      </c>
      <c r="Q1332" s="202" t="s">
        <v>2618</v>
      </c>
      <c r="R1332" s="202" t="s">
        <v>2618</v>
      </c>
      <c r="S1332" s="202" t="s">
        <v>2631</v>
      </c>
      <c r="T1332" s="202" t="s">
        <v>2631</v>
      </c>
      <c r="U1332" s="202" t="s">
        <v>2618</v>
      </c>
      <c r="V1332" s="203" t="s">
        <v>2618</v>
      </c>
      <c r="X1332" s="198" t="s">
        <v>226</v>
      </c>
      <c r="Y1332" s="107" t="s">
        <v>769</v>
      </c>
      <c r="Z1332" s="195" t="s">
        <v>2618</v>
      </c>
      <c r="AA1332" s="195" t="s">
        <v>2631</v>
      </c>
      <c r="AB1332" s="195" t="s">
        <v>2631</v>
      </c>
      <c r="AC1332" s="195" t="s">
        <v>2618</v>
      </c>
      <c r="AD1332" s="195" t="s">
        <v>2631</v>
      </c>
      <c r="AE1332" s="195" t="s">
        <v>2618</v>
      </c>
      <c r="AF1332" s="195" t="s">
        <v>2632</v>
      </c>
      <c r="AG1332" s="195" t="s">
        <v>2618</v>
      </c>
      <c r="AH1332" s="195" t="s">
        <v>2632</v>
      </c>
      <c r="AI1332" s="195" t="s">
        <v>2618</v>
      </c>
    </row>
    <row r="1333" spans="1:162" x14ac:dyDescent="0.25">
      <c r="A1333" s="198" t="s">
        <v>233</v>
      </c>
      <c r="B1333" s="226" t="s">
        <v>2551</v>
      </c>
      <c r="C1333" s="234">
        <v>0</v>
      </c>
      <c r="D1333" s="204">
        <v>0</v>
      </c>
      <c r="E1333" s="204">
        <v>2</v>
      </c>
      <c r="F1333" s="204">
        <v>0</v>
      </c>
      <c r="G1333" s="204">
        <v>0</v>
      </c>
      <c r="H1333" s="204">
        <v>1</v>
      </c>
      <c r="I1333" s="204">
        <v>0</v>
      </c>
      <c r="J1333" s="204">
        <v>0</v>
      </c>
      <c r="K1333" s="204">
        <v>2</v>
      </c>
      <c r="L1333" s="204">
        <v>0</v>
      </c>
      <c r="M1333" s="204">
        <v>0</v>
      </c>
      <c r="N1333" s="204">
        <v>0</v>
      </c>
      <c r="O1333" s="204">
        <v>5</v>
      </c>
      <c r="P1333" s="204">
        <v>0</v>
      </c>
      <c r="Q1333" s="204">
        <v>0</v>
      </c>
      <c r="R1333" s="204">
        <v>0</v>
      </c>
      <c r="S1333" s="204">
        <v>2</v>
      </c>
      <c r="T1333" s="204">
        <v>1</v>
      </c>
      <c r="U1333" s="204">
        <v>0</v>
      </c>
      <c r="V1333" s="205">
        <v>0</v>
      </c>
      <c r="X1333" s="198" t="s">
        <v>229</v>
      </c>
      <c r="Y1333" s="91" t="s">
        <v>2551</v>
      </c>
      <c r="Z1333" s="109">
        <v>0</v>
      </c>
      <c r="AA1333" s="109">
        <v>2</v>
      </c>
      <c r="AB1333" s="109">
        <v>1</v>
      </c>
      <c r="AC1333" s="109">
        <v>0</v>
      </c>
      <c r="AD1333" s="109">
        <v>2</v>
      </c>
      <c r="AE1333" s="109">
        <v>0</v>
      </c>
      <c r="AF1333" s="109">
        <v>5</v>
      </c>
      <c r="AG1333" s="109">
        <v>0</v>
      </c>
      <c r="AH1333" s="109">
        <v>3</v>
      </c>
      <c r="AI1333" s="109">
        <v>0</v>
      </c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  <c r="DX1333" s="1"/>
      <c r="DY1333" s="1"/>
      <c r="DZ1333" s="1"/>
      <c r="EA1333" s="1"/>
      <c r="EB1333" s="1"/>
      <c r="EC1333" s="1"/>
      <c r="ED1333" s="1"/>
      <c r="EE1333" s="1"/>
      <c r="EF1333" s="1"/>
      <c r="EG1333" s="1"/>
      <c r="EH1333" s="1"/>
      <c r="EI1333" s="1"/>
      <c r="EJ1333" s="1"/>
      <c r="EK1333" s="1"/>
      <c r="EL1333" s="1"/>
      <c r="EM1333" s="1"/>
      <c r="EN1333" s="1"/>
      <c r="EO1333" s="1"/>
      <c r="EP1333" s="1"/>
      <c r="EQ1333" s="1"/>
      <c r="ER1333" s="1"/>
      <c r="ES1333" s="1"/>
      <c r="ET1333" s="1"/>
      <c r="EU1333" s="1"/>
      <c r="EV1333" s="1"/>
      <c r="EW1333" s="1"/>
      <c r="EX1333" s="1"/>
      <c r="EY1333" s="1"/>
      <c r="EZ1333" s="1"/>
      <c r="FA1333" s="1"/>
      <c r="FB1333" s="1"/>
      <c r="FC1333" s="1"/>
      <c r="FD1333" s="1"/>
      <c r="FE1333" s="1"/>
    </row>
    <row r="1334" spans="1:162" x14ac:dyDescent="0.25">
      <c r="A1334" s="198" t="s">
        <v>234</v>
      </c>
      <c r="B1334" s="227" t="s">
        <v>884</v>
      </c>
      <c r="C1334" s="235">
        <v>1007.8</v>
      </c>
      <c r="D1334" s="206">
        <v>1004.5</v>
      </c>
      <c r="E1334" s="206">
        <v>999.55</v>
      </c>
      <c r="F1334" s="206">
        <v>1003.8</v>
      </c>
      <c r="G1334" s="206">
        <v>1005.9</v>
      </c>
      <c r="H1334" s="206">
        <v>1007.75</v>
      </c>
      <c r="I1334" s="206">
        <v>1009.55</v>
      </c>
      <c r="J1334" s="206">
        <v>1009.2</v>
      </c>
      <c r="K1334" s="206">
        <v>1004.3</v>
      </c>
      <c r="L1334" s="206">
        <v>1005.15</v>
      </c>
      <c r="M1334" s="206">
        <v>1003.25</v>
      </c>
      <c r="N1334" s="206">
        <v>1002.4</v>
      </c>
      <c r="O1334" s="206">
        <v>1002.35</v>
      </c>
      <c r="P1334" s="206">
        <v>1007.25</v>
      </c>
      <c r="Q1334" s="206">
        <v>1011.1500000000001</v>
      </c>
      <c r="R1334" s="206">
        <v>1009.4000000000001</v>
      </c>
      <c r="S1334" s="206">
        <v>1006</v>
      </c>
      <c r="T1334" s="206">
        <v>1005.55</v>
      </c>
      <c r="U1334" s="206">
        <v>1011.8</v>
      </c>
      <c r="V1334" s="207">
        <v>1012.7</v>
      </c>
      <c r="X1334" s="198" t="s">
        <v>231</v>
      </c>
      <c r="Y1334" s="238" t="s">
        <v>705</v>
      </c>
      <c r="Z1334" s="127">
        <v>0</v>
      </c>
      <c r="AA1334" s="127">
        <v>0</v>
      </c>
      <c r="AB1334" s="127">
        <v>0</v>
      </c>
      <c r="AC1334" s="127">
        <v>0</v>
      </c>
      <c r="AD1334" s="127">
        <v>0</v>
      </c>
      <c r="AE1334" s="127">
        <v>0</v>
      </c>
      <c r="AF1334" s="127">
        <v>0</v>
      </c>
      <c r="AG1334" s="127">
        <v>0</v>
      </c>
      <c r="AH1334" s="127">
        <v>0</v>
      </c>
      <c r="AI1334" s="127">
        <v>0</v>
      </c>
    </row>
    <row r="1335" spans="1:162" x14ac:dyDescent="0.25">
      <c r="A1335" s="198" t="s">
        <v>235</v>
      </c>
      <c r="B1335" s="228" t="s">
        <v>770</v>
      </c>
      <c r="C1335" s="236" t="s">
        <v>2940</v>
      </c>
      <c r="D1335" s="208" t="s">
        <v>1120</v>
      </c>
      <c r="E1335" s="208" t="s">
        <v>1190</v>
      </c>
      <c r="F1335" s="208" t="s">
        <v>996</v>
      </c>
      <c r="G1335" s="208" t="s">
        <v>997</v>
      </c>
      <c r="H1335" s="208" t="s">
        <v>58</v>
      </c>
      <c r="I1335" s="208" t="s">
        <v>3281</v>
      </c>
      <c r="J1335" s="208" t="s">
        <v>2763</v>
      </c>
      <c r="K1335" s="208" t="s">
        <v>1193</v>
      </c>
      <c r="L1335" s="208" t="s">
        <v>2468</v>
      </c>
      <c r="M1335" s="208" t="s">
        <v>13</v>
      </c>
      <c r="N1335" s="208" t="s">
        <v>13</v>
      </c>
      <c r="O1335" s="208" t="s">
        <v>2766</v>
      </c>
      <c r="P1335" s="208" t="s">
        <v>3281</v>
      </c>
      <c r="Q1335" s="208" t="s">
        <v>2765</v>
      </c>
      <c r="R1335" s="208" t="s">
        <v>2757</v>
      </c>
      <c r="S1335" s="208" t="s">
        <v>2757</v>
      </c>
      <c r="T1335" s="208" t="s">
        <v>2765</v>
      </c>
      <c r="U1335" s="208" t="s">
        <v>2767</v>
      </c>
      <c r="V1335" s="209" t="s">
        <v>2964</v>
      </c>
      <c r="X1335" s="369" t="s">
        <v>1036</v>
      </c>
      <c r="Y1335" s="370" t="s">
        <v>772</v>
      </c>
      <c r="Z1335" s="371">
        <v>0</v>
      </c>
      <c r="AA1335" s="372">
        <v>0</v>
      </c>
      <c r="AB1335" s="372">
        <v>0</v>
      </c>
      <c r="AC1335" s="372">
        <v>0</v>
      </c>
      <c r="AD1335" s="372">
        <v>0</v>
      </c>
      <c r="AE1335" s="372">
        <v>0</v>
      </c>
      <c r="AF1335" s="372">
        <v>0</v>
      </c>
      <c r="AG1335" s="372">
        <v>0</v>
      </c>
      <c r="AH1335" s="372">
        <v>0</v>
      </c>
      <c r="AI1335" s="373">
        <v>0</v>
      </c>
    </row>
    <row r="1336" spans="1:162" x14ac:dyDescent="0.25">
      <c r="A1336" s="198" t="s">
        <v>236</v>
      </c>
      <c r="B1336" s="229" t="s">
        <v>705</v>
      </c>
      <c r="C1336" s="237">
        <v>0</v>
      </c>
      <c r="D1336" s="213">
        <v>0</v>
      </c>
      <c r="E1336" s="213">
        <v>0</v>
      </c>
      <c r="F1336" s="213">
        <v>0</v>
      </c>
      <c r="G1336" s="213">
        <v>0</v>
      </c>
      <c r="H1336" s="213">
        <v>0</v>
      </c>
      <c r="I1336" s="213">
        <v>0</v>
      </c>
      <c r="J1336" s="213">
        <v>0</v>
      </c>
      <c r="K1336" s="213">
        <v>0</v>
      </c>
      <c r="L1336" s="213">
        <v>0</v>
      </c>
      <c r="M1336" s="213">
        <v>0</v>
      </c>
      <c r="N1336" s="213">
        <v>0</v>
      </c>
      <c r="O1336" s="213">
        <v>0</v>
      </c>
      <c r="P1336" s="213">
        <v>0</v>
      </c>
      <c r="Q1336" s="213">
        <v>0</v>
      </c>
      <c r="R1336" s="213">
        <v>0</v>
      </c>
      <c r="S1336" s="213">
        <v>0</v>
      </c>
      <c r="T1336" s="213">
        <v>0</v>
      </c>
      <c r="U1336" s="213">
        <v>0</v>
      </c>
      <c r="V1336" s="214">
        <v>0</v>
      </c>
      <c r="X1336" s="369" t="s">
        <v>2289</v>
      </c>
      <c r="Y1336" s="374" t="s">
        <v>1173</v>
      </c>
      <c r="Z1336" s="375">
        <v>0</v>
      </c>
      <c r="AA1336" s="376">
        <v>0</v>
      </c>
      <c r="AB1336" s="376">
        <v>0</v>
      </c>
      <c r="AC1336" s="376">
        <v>0</v>
      </c>
      <c r="AD1336" s="376">
        <v>0</v>
      </c>
      <c r="AE1336" s="376">
        <v>0</v>
      </c>
      <c r="AF1336" s="376">
        <v>0</v>
      </c>
      <c r="AG1336" s="376">
        <v>0</v>
      </c>
      <c r="AH1336" s="376">
        <v>0</v>
      </c>
      <c r="AI1336" s="377">
        <v>0</v>
      </c>
    </row>
    <row r="1337" spans="1:162" x14ac:dyDescent="0.25">
      <c r="A1337" s="198" t="s">
        <v>1036</v>
      </c>
      <c r="B1337" s="229" t="s">
        <v>772</v>
      </c>
      <c r="C1337" s="237">
        <v>0</v>
      </c>
      <c r="D1337" s="213">
        <v>0</v>
      </c>
      <c r="E1337" s="213">
        <v>0</v>
      </c>
      <c r="F1337" s="213">
        <v>0</v>
      </c>
      <c r="G1337" s="213">
        <v>0</v>
      </c>
      <c r="H1337" s="213">
        <v>0</v>
      </c>
      <c r="I1337" s="213">
        <v>0</v>
      </c>
      <c r="J1337" s="213">
        <v>0</v>
      </c>
      <c r="K1337" s="213">
        <v>0</v>
      </c>
      <c r="L1337" s="213">
        <v>0</v>
      </c>
      <c r="M1337" s="213">
        <v>0</v>
      </c>
      <c r="N1337" s="213">
        <v>0</v>
      </c>
      <c r="O1337" s="213">
        <v>0</v>
      </c>
      <c r="P1337" s="213">
        <v>0</v>
      </c>
      <c r="Q1337" s="213">
        <v>0</v>
      </c>
      <c r="R1337" s="213">
        <v>0</v>
      </c>
      <c r="S1337" s="213">
        <v>0</v>
      </c>
      <c r="T1337" s="213">
        <v>0</v>
      </c>
      <c r="U1337" s="213">
        <v>0</v>
      </c>
      <c r="V1337" s="214">
        <v>0</v>
      </c>
      <c r="X1337" s="369" t="s">
        <v>2290</v>
      </c>
      <c r="Y1337" s="374" t="s">
        <v>1175</v>
      </c>
      <c r="Z1337" s="375">
        <v>0</v>
      </c>
      <c r="AA1337" s="376">
        <v>0</v>
      </c>
      <c r="AB1337" s="376">
        <v>0</v>
      </c>
      <c r="AC1337" s="376">
        <v>0</v>
      </c>
      <c r="AD1337" s="376">
        <v>0</v>
      </c>
      <c r="AE1337" s="376">
        <v>0</v>
      </c>
      <c r="AF1337" s="376">
        <v>0</v>
      </c>
      <c r="AG1337" s="376">
        <v>0</v>
      </c>
      <c r="AH1337" s="376">
        <v>0</v>
      </c>
      <c r="AI1337" s="377">
        <v>0</v>
      </c>
    </row>
    <row r="1338" spans="1:162" x14ac:dyDescent="0.25">
      <c r="A1338" s="198" t="s">
        <v>2289</v>
      </c>
      <c r="B1338" s="229" t="s">
        <v>1173</v>
      </c>
      <c r="C1338" s="237">
        <v>0</v>
      </c>
      <c r="D1338" s="213">
        <v>0</v>
      </c>
      <c r="E1338" s="213">
        <v>0</v>
      </c>
      <c r="F1338" s="213">
        <v>0</v>
      </c>
      <c r="G1338" s="213">
        <v>0</v>
      </c>
      <c r="H1338" s="213">
        <v>0</v>
      </c>
      <c r="I1338" s="213">
        <v>0</v>
      </c>
      <c r="J1338" s="213">
        <v>0</v>
      </c>
      <c r="K1338" s="213">
        <v>0</v>
      </c>
      <c r="L1338" s="213">
        <v>0</v>
      </c>
      <c r="M1338" s="213">
        <v>0</v>
      </c>
      <c r="N1338" s="213">
        <v>0</v>
      </c>
      <c r="O1338" s="213">
        <v>0</v>
      </c>
      <c r="P1338" s="213">
        <v>0</v>
      </c>
      <c r="Q1338" s="213">
        <v>0</v>
      </c>
      <c r="R1338" s="213">
        <v>0</v>
      </c>
      <c r="S1338" s="213">
        <v>0</v>
      </c>
      <c r="T1338" s="213">
        <v>0</v>
      </c>
      <c r="U1338" s="213">
        <v>0</v>
      </c>
      <c r="V1338" s="214">
        <v>0</v>
      </c>
      <c r="X1338" s="369" t="s">
        <v>2291</v>
      </c>
      <c r="Y1338" s="379" t="s">
        <v>1177</v>
      </c>
      <c r="Z1338" s="380">
        <v>0</v>
      </c>
      <c r="AA1338" s="381">
        <v>0</v>
      </c>
      <c r="AB1338" s="381">
        <v>0</v>
      </c>
      <c r="AC1338" s="381">
        <v>0</v>
      </c>
      <c r="AD1338" s="381">
        <v>0</v>
      </c>
      <c r="AE1338" s="381">
        <v>0</v>
      </c>
      <c r="AF1338" s="381">
        <v>0</v>
      </c>
      <c r="AG1338" s="381">
        <v>0</v>
      </c>
      <c r="AH1338" s="381">
        <v>0</v>
      </c>
      <c r="AI1338" s="382">
        <v>0</v>
      </c>
    </row>
    <row r="1339" spans="1:162" x14ac:dyDescent="0.25">
      <c r="A1339" s="198" t="s">
        <v>2290</v>
      </c>
      <c r="B1339" s="378" t="s">
        <v>1175</v>
      </c>
      <c r="C1339" s="235">
        <v>0</v>
      </c>
      <c r="D1339" s="206">
        <v>0</v>
      </c>
      <c r="E1339" s="206">
        <v>0</v>
      </c>
      <c r="F1339" s="206">
        <v>0</v>
      </c>
      <c r="G1339" s="206">
        <v>0</v>
      </c>
      <c r="H1339" s="206">
        <v>0</v>
      </c>
      <c r="I1339" s="206">
        <v>0</v>
      </c>
      <c r="J1339" s="206">
        <v>0</v>
      </c>
      <c r="K1339" s="206">
        <v>0</v>
      </c>
      <c r="L1339" s="206">
        <v>0</v>
      </c>
      <c r="M1339" s="206">
        <v>0</v>
      </c>
      <c r="N1339" s="206">
        <v>0</v>
      </c>
      <c r="O1339" s="206">
        <v>0</v>
      </c>
      <c r="P1339" s="206">
        <v>0</v>
      </c>
      <c r="Q1339" s="206">
        <v>0</v>
      </c>
      <c r="R1339" s="206">
        <v>0</v>
      </c>
      <c r="S1339" s="206">
        <v>0</v>
      </c>
      <c r="T1339" s="206">
        <v>0</v>
      </c>
      <c r="U1339" s="206">
        <v>0</v>
      </c>
      <c r="V1339" s="207">
        <v>0</v>
      </c>
    </row>
    <row r="1340" spans="1:162" x14ac:dyDescent="0.25">
      <c r="A1340" s="198" t="s">
        <v>2291</v>
      </c>
      <c r="B1340" s="383" t="s">
        <v>1177</v>
      </c>
      <c r="C1340" s="237">
        <v>0</v>
      </c>
      <c r="D1340" s="213">
        <v>0</v>
      </c>
      <c r="E1340" s="213">
        <v>0</v>
      </c>
      <c r="F1340" s="213">
        <v>0</v>
      </c>
      <c r="G1340" s="213">
        <v>0</v>
      </c>
      <c r="H1340" s="213">
        <v>0</v>
      </c>
      <c r="I1340" s="213">
        <v>0</v>
      </c>
      <c r="J1340" s="213">
        <v>0</v>
      </c>
      <c r="K1340" s="213">
        <v>0</v>
      </c>
      <c r="L1340" s="213">
        <v>0</v>
      </c>
      <c r="M1340" s="213">
        <v>0</v>
      </c>
      <c r="N1340" s="213">
        <v>0</v>
      </c>
      <c r="O1340" s="213">
        <v>0</v>
      </c>
      <c r="P1340" s="213">
        <v>0</v>
      </c>
      <c r="Q1340" s="213">
        <v>0</v>
      </c>
      <c r="R1340" s="213">
        <v>0</v>
      </c>
      <c r="S1340" s="213">
        <v>0</v>
      </c>
      <c r="T1340" s="213">
        <v>0</v>
      </c>
      <c r="U1340" s="213">
        <v>0</v>
      </c>
      <c r="V1340" s="214">
        <v>0</v>
      </c>
      <c r="AM1340" s="554"/>
      <c r="AN1340" s="552"/>
      <c r="AO1340" s="552"/>
      <c r="AP1340" s="552"/>
      <c r="AQ1340" s="552"/>
      <c r="AR1340" s="552"/>
      <c r="AS1340" s="552"/>
      <c r="AT1340" s="552"/>
      <c r="AU1340" s="552"/>
      <c r="AV1340" s="552"/>
      <c r="AW1340" s="552"/>
      <c r="AX1340" s="552"/>
      <c r="AY1340" s="552"/>
      <c r="AZ1340" s="552"/>
      <c r="BA1340" s="552"/>
      <c r="BB1340" s="552"/>
      <c r="BC1340" s="552"/>
      <c r="BD1340" s="552"/>
      <c r="BE1340" s="552"/>
      <c r="BF1340" s="552"/>
      <c r="BG1340" s="552"/>
      <c r="BH1340" s="552"/>
      <c r="BI1340" s="552"/>
      <c r="BJ1340" s="552"/>
      <c r="BK1340" s="552"/>
      <c r="BL1340" s="552"/>
      <c r="BM1340" s="552"/>
      <c r="BN1340" s="552"/>
      <c r="BO1340" s="552"/>
      <c r="BP1340" s="552"/>
      <c r="BQ1340" s="552"/>
      <c r="BR1340" s="552"/>
      <c r="BS1340" s="552"/>
      <c r="BT1340" s="552"/>
      <c r="BU1340" s="552"/>
      <c r="BV1340" s="552"/>
      <c r="BW1340" s="552"/>
      <c r="BX1340" s="552"/>
      <c r="BY1340" s="552"/>
      <c r="BZ1340" s="552"/>
      <c r="CA1340" s="552"/>
      <c r="CB1340" s="552"/>
      <c r="CC1340" s="552"/>
      <c r="CD1340" s="552"/>
      <c r="CE1340" s="552"/>
      <c r="CF1340" s="552"/>
      <c r="CG1340" s="552"/>
      <c r="CH1340" s="552"/>
      <c r="CI1340" s="552"/>
      <c r="CJ1340" s="552"/>
      <c r="CK1340" s="552"/>
      <c r="CL1340" s="552"/>
      <c r="CM1340" s="552"/>
      <c r="CN1340" s="552"/>
      <c r="CO1340" s="552"/>
      <c r="CP1340" s="552"/>
      <c r="CQ1340" s="552"/>
      <c r="CR1340" s="552"/>
      <c r="CS1340" s="552"/>
      <c r="CT1340" s="552"/>
      <c r="CU1340" s="552"/>
      <c r="CV1340" s="552"/>
      <c r="CW1340" s="552"/>
      <c r="CX1340" s="552"/>
      <c r="CY1340" s="552"/>
      <c r="CZ1340" s="552"/>
      <c r="DA1340" s="552"/>
      <c r="DB1340" s="552"/>
      <c r="DC1340" s="552"/>
      <c r="DD1340" s="552"/>
      <c r="DE1340" s="552"/>
      <c r="DF1340" s="552"/>
      <c r="DG1340" s="552"/>
      <c r="DH1340" s="552"/>
      <c r="DI1340" s="552"/>
      <c r="DJ1340" s="552"/>
      <c r="DK1340" s="552"/>
      <c r="DL1340" s="552"/>
      <c r="DM1340" s="552"/>
      <c r="DN1340" s="552"/>
      <c r="DO1340" s="552"/>
      <c r="DP1340" s="552"/>
      <c r="DQ1340" s="552"/>
      <c r="DR1340" s="552"/>
      <c r="DS1340" s="552"/>
      <c r="DT1340" s="552"/>
      <c r="DU1340" s="552"/>
      <c r="DV1340" s="552"/>
      <c r="DW1340" s="552"/>
      <c r="DX1340" s="552"/>
      <c r="DY1340" s="552"/>
      <c r="DZ1340" s="552"/>
      <c r="EA1340" s="552"/>
      <c r="EB1340" s="552"/>
      <c r="EC1340" s="552"/>
      <c r="ED1340" s="552"/>
      <c r="EE1340" s="552"/>
      <c r="EF1340" s="552"/>
      <c r="EG1340" s="552"/>
      <c r="EH1340" s="552"/>
      <c r="EI1340" s="552"/>
      <c r="EJ1340" s="552"/>
      <c r="EK1340" s="552"/>
      <c r="EL1340" s="552"/>
      <c r="EM1340" s="552"/>
      <c r="EN1340" s="552"/>
      <c r="EO1340" s="552"/>
      <c r="EP1340" s="552"/>
      <c r="EQ1340" s="552"/>
      <c r="ER1340" s="552"/>
      <c r="ES1340" s="552"/>
      <c r="ET1340" s="552"/>
      <c r="EU1340" s="552"/>
      <c r="EV1340" s="552"/>
      <c r="EW1340" s="552"/>
      <c r="EX1340" s="552"/>
      <c r="EY1340" s="552"/>
      <c r="EZ1340" s="552"/>
      <c r="FA1340" s="552"/>
      <c r="FB1340" s="552"/>
      <c r="FC1340" s="552"/>
      <c r="FD1340" s="552"/>
      <c r="FE1340" s="552"/>
    </row>
    <row r="1341" spans="1:162" x14ac:dyDescent="0.25">
      <c r="A1341" t="s">
        <v>3543</v>
      </c>
      <c r="B1341" t="s">
        <v>3407</v>
      </c>
      <c r="C1341">
        <v>7</v>
      </c>
      <c r="D1341">
        <v>7</v>
      </c>
      <c r="E1341">
        <v>10</v>
      </c>
      <c r="F1341">
        <v>5</v>
      </c>
      <c r="G1341">
        <v>1</v>
      </c>
      <c r="H1341">
        <v>8</v>
      </c>
      <c r="I1341">
        <v>5</v>
      </c>
      <c r="J1341">
        <v>6</v>
      </c>
      <c r="K1341">
        <v>9</v>
      </c>
      <c r="L1341">
        <v>4</v>
      </c>
      <c r="M1341">
        <v>7</v>
      </c>
      <c r="N1341">
        <v>5</v>
      </c>
      <c r="O1341">
        <v>10</v>
      </c>
      <c r="P1341">
        <v>9</v>
      </c>
      <c r="Q1341">
        <v>0</v>
      </c>
      <c r="R1341">
        <v>0</v>
      </c>
      <c r="S1341">
        <v>6</v>
      </c>
      <c r="T1341">
        <v>10</v>
      </c>
      <c r="U1341">
        <v>0</v>
      </c>
      <c r="V1341">
        <v>1</v>
      </c>
      <c r="AM1341" s="555"/>
      <c r="AN1341" s="553"/>
      <c r="AO1341" s="553"/>
      <c r="AP1341" s="553"/>
      <c r="AQ1341" s="553"/>
      <c r="AR1341" s="553"/>
      <c r="AS1341" s="553"/>
      <c r="AT1341" s="553"/>
      <c r="AU1341" s="553"/>
      <c r="AV1341" s="553"/>
      <c r="AW1341" s="553"/>
      <c r="AX1341" s="553"/>
      <c r="AY1341" s="553"/>
      <c r="AZ1341" s="553"/>
      <c r="BA1341" s="553"/>
      <c r="BB1341" s="553"/>
      <c r="BC1341" s="553"/>
      <c r="BD1341" s="553"/>
      <c r="BE1341" s="553"/>
      <c r="BF1341" s="553"/>
      <c r="BG1341" s="553"/>
      <c r="BH1341" s="553"/>
      <c r="BI1341" s="553"/>
      <c r="BJ1341" s="553"/>
      <c r="BK1341" s="553"/>
      <c r="BL1341" s="553"/>
      <c r="BM1341" s="553"/>
      <c r="BN1341" s="553"/>
      <c r="BO1341" s="553"/>
      <c r="BP1341" s="553"/>
      <c r="BQ1341" s="553"/>
      <c r="BR1341" s="553"/>
      <c r="BS1341" s="553"/>
      <c r="BT1341" s="553"/>
      <c r="BU1341" s="553"/>
      <c r="BV1341" s="553"/>
      <c r="BW1341" s="553"/>
      <c r="BX1341" s="553"/>
      <c r="BY1341" s="553"/>
      <c r="BZ1341" s="553"/>
      <c r="CA1341" s="553"/>
      <c r="CB1341" s="553"/>
      <c r="CC1341" s="553"/>
      <c r="CD1341" s="553"/>
      <c r="CE1341" s="553"/>
      <c r="CF1341" s="553"/>
      <c r="CG1341" s="553"/>
      <c r="CH1341" s="553"/>
      <c r="CI1341" s="553"/>
      <c r="CJ1341" s="553"/>
      <c r="CK1341" s="553"/>
      <c r="CL1341" s="553"/>
      <c r="CM1341" s="553"/>
      <c r="CN1341" s="553"/>
      <c r="CO1341" s="553"/>
      <c r="CP1341" s="553"/>
      <c r="CQ1341" s="553"/>
      <c r="CR1341" s="553"/>
      <c r="CS1341" s="553"/>
      <c r="CT1341" s="553"/>
      <c r="CU1341" s="553"/>
      <c r="CV1341" s="553"/>
      <c r="CW1341" s="553"/>
      <c r="CX1341" s="553"/>
      <c r="CY1341" s="553"/>
      <c r="CZ1341" s="553"/>
      <c r="DA1341" s="553"/>
      <c r="DB1341" s="553"/>
      <c r="DC1341" s="553"/>
      <c r="DD1341" s="553"/>
      <c r="DE1341" s="553"/>
      <c r="DF1341" s="553"/>
      <c r="DG1341" s="553"/>
      <c r="DH1341" s="553"/>
      <c r="DI1341" s="553"/>
      <c r="DJ1341" s="553"/>
      <c r="DK1341" s="553"/>
      <c r="DL1341" s="553"/>
      <c r="DM1341" s="553"/>
      <c r="DN1341" s="553"/>
      <c r="DO1341" s="553"/>
      <c r="DP1341" s="553"/>
      <c r="DQ1341" s="553"/>
      <c r="DR1341" s="553"/>
      <c r="DS1341" s="553"/>
      <c r="DT1341" s="553"/>
      <c r="DU1341" s="553"/>
      <c r="DV1341" s="553"/>
      <c r="DW1341" s="553"/>
      <c r="DX1341" s="553"/>
      <c r="DY1341" s="553"/>
      <c r="DZ1341" s="553"/>
      <c r="EA1341" s="553"/>
      <c r="EB1341" s="553"/>
      <c r="EC1341" s="553"/>
      <c r="ED1341" s="553"/>
      <c r="EE1341" s="553"/>
      <c r="EF1341" s="553"/>
      <c r="EG1341" s="553"/>
      <c r="EH1341" s="553"/>
      <c r="EI1341" s="553"/>
      <c r="EJ1341" s="553"/>
      <c r="EK1341" s="553"/>
      <c r="EL1341" s="553"/>
      <c r="EM1341" s="553"/>
      <c r="EN1341" s="553"/>
      <c r="EO1341" s="553"/>
      <c r="EP1341" s="553"/>
      <c r="EQ1341" s="553"/>
      <c r="ER1341" s="553"/>
      <c r="ES1341" s="553"/>
      <c r="ET1341" s="553"/>
      <c r="EU1341" s="553"/>
      <c r="EV1341" s="553"/>
      <c r="EW1341" s="553"/>
      <c r="EX1341" s="553"/>
      <c r="EY1341" s="553"/>
      <c r="EZ1341" s="553"/>
      <c r="FA1341" s="553"/>
      <c r="FB1341" s="553"/>
      <c r="FC1341" s="553"/>
      <c r="FD1341" s="553"/>
      <c r="FE1341" s="553"/>
    </row>
    <row r="1342" spans="1:162" x14ac:dyDescent="0.25">
      <c r="A1342" t="s">
        <v>3544</v>
      </c>
      <c r="B1342" t="s">
        <v>3409</v>
      </c>
      <c r="C1342">
        <v>7</v>
      </c>
      <c r="D1342">
        <v>7</v>
      </c>
      <c r="E1342">
        <v>10</v>
      </c>
      <c r="F1342">
        <v>5</v>
      </c>
      <c r="G1342">
        <v>1</v>
      </c>
      <c r="H1342">
        <v>8</v>
      </c>
      <c r="I1342">
        <v>6</v>
      </c>
      <c r="J1342">
        <v>6</v>
      </c>
      <c r="K1342">
        <v>9</v>
      </c>
      <c r="L1342">
        <v>6</v>
      </c>
      <c r="M1342">
        <v>7</v>
      </c>
      <c r="N1342">
        <v>7</v>
      </c>
      <c r="O1342">
        <v>10</v>
      </c>
      <c r="P1342">
        <v>3</v>
      </c>
      <c r="Q1342">
        <v>0</v>
      </c>
      <c r="R1342">
        <v>3</v>
      </c>
      <c r="S1342">
        <v>10</v>
      </c>
      <c r="T1342">
        <v>9</v>
      </c>
      <c r="U1342">
        <v>0</v>
      </c>
      <c r="V1342">
        <v>7</v>
      </c>
    </row>
    <row r="1343" spans="1:162" x14ac:dyDescent="0.25">
      <c r="A1343" t="s">
        <v>3545</v>
      </c>
      <c r="B1343" t="s">
        <v>3411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53" spans="1:208" s="390" customFormat="1" x14ac:dyDescent="0.25">
      <c r="A1353" s="262"/>
      <c r="B1353" s="262"/>
      <c r="C1353" s="262"/>
      <c r="D1353" s="262"/>
      <c r="E1353" s="262"/>
      <c r="F1353" s="262"/>
      <c r="G1353" s="262"/>
      <c r="H1353" s="262"/>
      <c r="I1353" s="262"/>
      <c r="J1353" s="262"/>
      <c r="K1353" s="262"/>
      <c r="L1353" s="262"/>
      <c r="M1353" s="262"/>
      <c r="N1353" s="262"/>
      <c r="O1353" s="262"/>
      <c r="P1353" s="262"/>
      <c r="Q1353" s="262"/>
      <c r="R1353" s="262"/>
      <c r="S1353" s="262"/>
      <c r="T1353" s="262"/>
      <c r="U1353" s="262"/>
      <c r="V1353" s="262"/>
      <c r="W1353" s="262"/>
      <c r="X1353" s="262"/>
      <c r="Y1353" s="262"/>
      <c r="Z1353" s="262"/>
      <c r="AA1353" s="262"/>
      <c r="AB1353" s="262"/>
      <c r="AC1353" s="262"/>
      <c r="AD1353" s="262"/>
      <c r="AE1353" s="262"/>
      <c r="AF1353" s="262"/>
      <c r="AG1353" s="262"/>
      <c r="AH1353" s="262"/>
      <c r="AI1353" s="262"/>
      <c r="AJ1353" s="262"/>
      <c r="AK1353" s="262"/>
      <c r="AL1353" s="389"/>
      <c r="AM1353" s="6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  <c r="CE1353"/>
      <c r="CF1353"/>
      <c r="CG1353"/>
      <c r="CH1353"/>
      <c r="CI1353"/>
      <c r="CJ1353"/>
      <c r="CK1353"/>
      <c r="CL1353"/>
      <c r="CM1353"/>
      <c r="CN1353"/>
      <c r="CO1353"/>
      <c r="CP1353"/>
      <c r="CQ1353"/>
      <c r="CR1353"/>
      <c r="CS1353"/>
      <c r="CT1353"/>
      <c r="CU1353"/>
      <c r="CV1353"/>
      <c r="CW1353"/>
      <c r="CX1353"/>
      <c r="CY1353"/>
      <c r="CZ1353"/>
      <c r="DA1353"/>
      <c r="DB1353"/>
      <c r="DC1353"/>
      <c r="DD1353"/>
      <c r="DE1353"/>
      <c r="DF1353"/>
      <c r="DG1353"/>
      <c r="DH1353"/>
      <c r="DI1353"/>
      <c r="DJ1353"/>
      <c r="DK1353"/>
      <c r="DL1353"/>
      <c r="DM1353"/>
      <c r="DN1353"/>
      <c r="DO1353"/>
      <c r="DP1353"/>
      <c r="DQ1353"/>
      <c r="DR1353"/>
      <c r="DS1353"/>
      <c r="DT1353"/>
      <c r="DU1353"/>
      <c r="DV1353"/>
      <c r="DW1353"/>
      <c r="DX1353"/>
      <c r="DY1353"/>
      <c r="DZ1353"/>
      <c r="EA1353"/>
      <c r="EB1353"/>
      <c r="EC1353"/>
      <c r="ED1353"/>
      <c r="EE1353"/>
      <c r="EF1353"/>
      <c r="EG1353"/>
      <c r="EH1353"/>
      <c r="EI1353"/>
      <c r="EJ1353"/>
      <c r="EK1353"/>
      <c r="EL1353"/>
      <c r="EM1353"/>
      <c r="EN1353"/>
      <c r="EO1353"/>
      <c r="EP1353"/>
      <c r="EQ1353"/>
      <c r="ER1353"/>
      <c r="ES1353"/>
      <c r="ET1353"/>
      <c r="EU1353"/>
      <c r="EV1353"/>
      <c r="EW1353"/>
      <c r="EX1353"/>
      <c r="EY1353"/>
      <c r="EZ1353"/>
      <c r="FA1353"/>
      <c r="FB1353"/>
      <c r="FC1353"/>
      <c r="FD1353"/>
      <c r="FE1353"/>
      <c r="FF1353" s="35"/>
      <c r="FJ1353" s="1274"/>
      <c r="FK1353" s="1274"/>
      <c r="FL1353" s="1274"/>
      <c r="FN1353" s="35"/>
      <c r="FO1353" s="35"/>
      <c r="FP1353" s="35"/>
      <c r="FQ1353" s="35"/>
      <c r="FR1353" s="35"/>
      <c r="FS1353" s="35"/>
      <c r="FV1353" s="35"/>
      <c r="FW1353" s="35"/>
      <c r="FZ1353" s="1279"/>
      <c r="GA1353" s="1279"/>
      <c r="GB1353" s="35"/>
      <c r="GC1353" s="35"/>
      <c r="GD1353" s="35"/>
      <c r="GE1353" s="35"/>
      <c r="GF1353" s="35"/>
      <c r="GG1353" s="35"/>
      <c r="GH1353" s="35"/>
      <c r="GI1353" s="35"/>
      <c r="GJ1353" s="35"/>
      <c r="GK1353" s="35"/>
      <c r="GL1353" s="35"/>
      <c r="GM1353" s="35"/>
      <c r="GN1353" s="35"/>
      <c r="GO1353" s="35"/>
      <c r="GP1353" s="35"/>
      <c r="GQ1353" s="35"/>
      <c r="GR1353" s="35"/>
      <c r="GS1353" s="35"/>
      <c r="GT1353" s="35"/>
      <c r="GU1353" s="35"/>
      <c r="GV1353" s="35"/>
      <c r="GW1353" s="35"/>
      <c r="GX1353" s="35"/>
      <c r="GY1353" s="35"/>
      <c r="GZ1353" s="35"/>
    </row>
    <row r="1354" spans="1:208" x14ac:dyDescent="0.25">
      <c r="A1354" s="253" t="s">
        <v>238</v>
      </c>
      <c r="B1354" s="254" t="s">
        <v>2552</v>
      </c>
      <c r="C1354" s="255" t="s">
        <v>3773</v>
      </c>
      <c r="D1354" s="256" t="s">
        <v>2618</v>
      </c>
      <c r="E1354" s="256" t="s">
        <v>3774</v>
      </c>
      <c r="F1354" s="256" t="s">
        <v>2618</v>
      </c>
      <c r="G1354" s="256" t="s">
        <v>3775</v>
      </c>
      <c r="H1354" s="256" t="s">
        <v>2618</v>
      </c>
      <c r="I1354" s="256" t="s">
        <v>3782</v>
      </c>
      <c r="J1354" s="256" t="s">
        <v>2618</v>
      </c>
      <c r="K1354" s="256" t="s">
        <v>3788</v>
      </c>
      <c r="L1354" s="256" t="s">
        <v>2618</v>
      </c>
      <c r="M1354" s="256" t="s">
        <v>3789</v>
      </c>
      <c r="N1354" s="256" t="s">
        <v>2618</v>
      </c>
      <c r="O1354" s="256" t="s">
        <v>3790</v>
      </c>
      <c r="P1354" s="256" t="s">
        <v>2618</v>
      </c>
      <c r="Q1354" s="256" t="s">
        <v>3791</v>
      </c>
      <c r="R1354" s="256" t="s">
        <v>2618</v>
      </c>
      <c r="S1354" s="256" t="s">
        <v>3792</v>
      </c>
      <c r="T1354" s="256" t="s">
        <v>2618</v>
      </c>
      <c r="U1354" s="256" t="s">
        <v>3793</v>
      </c>
      <c r="V1354" s="257" t="s">
        <v>2618</v>
      </c>
      <c r="X1354" s="258"/>
      <c r="Y1354" s="188" t="s">
        <v>2550</v>
      </c>
      <c r="Z1354" s="259" t="s">
        <v>2619</v>
      </c>
      <c r="AA1354" s="260" t="s">
        <v>2620</v>
      </c>
      <c r="AB1354" s="260" t="s">
        <v>2621</v>
      </c>
      <c r="AC1354" s="260" t="s">
        <v>2622</v>
      </c>
      <c r="AD1354" s="260" t="s">
        <v>2623</v>
      </c>
      <c r="AE1354" s="260" t="s">
        <v>2624</v>
      </c>
      <c r="AF1354" s="260" t="s">
        <v>2625</v>
      </c>
      <c r="AG1354" s="260" t="s">
        <v>2619</v>
      </c>
      <c r="AH1354" s="260" t="s">
        <v>2620</v>
      </c>
      <c r="AI1354" s="261" t="s">
        <v>2621</v>
      </c>
      <c r="FN1354" s="390"/>
      <c r="FO1354" s="390"/>
      <c r="FP1354" s="390"/>
      <c r="FQ1354" s="390"/>
      <c r="FR1354" s="390"/>
      <c r="FS1354" s="390"/>
      <c r="FV1354" s="390"/>
      <c r="FW1354" s="390"/>
      <c r="FZ1354" s="1280"/>
      <c r="GA1354" s="1280"/>
      <c r="GB1354" s="390"/>
      <c r="GC1354" s="390"/>
      <c r="GD1354" s="390"/>
      <c r="GE1354" s="390"/>
      <c r="GF1354" s="390"/>
      <c r="GG1354" s="390"/>
      <c r="GH1354" s="390"/>
      <c r="GI1354" s="390"/>
      <c r="GJ1354" s="390"/>
      <c r="GK1354" s="390"/>
      <c r="GL1354" s="390"/>
      <c r="GM1354" s="390"/>
      <c r="GN1354" s="390"/>
      <c r="GV1354" s="390"/>
      <c r="GW1354" s="390"/>
      <c r="GX1354" s="390"/>
      <c r="GY1354" s="390"/>
      <c r="GZ1354" s="390"/>
    </row>
    <row r="1355" spans="1:208" x14ac:dyDescent="0.25">
      <c r="A1355" s="198" t="s">
        <v>240</v>
      </c>
      <c r="B1355" s="220" t="s">
        <v>722</v>
      </c>
      <c r="C1355" s="124" t="s">
        <v>2521</v>
      </c>
      <c r="D1355" s="124" t="s">
        <v>2522</v>
      </c>
      <c r="E1355" s="124" t="s">
        <v>2521</v>
      </c>
      <c r="F1355" s="124" t="s">
        <v>2522</v>
      </c>
      <c r="G1355" s="124" t="s">
        <v>2521</v>
      </c>
      <c r="H1355" s="124" t="s">
        <v>2522</v>
      </c>
      <c r="I1355" s="124" t="s">
        <v>2521</v>
      </c>
      <c r="J1355" s="124" t="s">
        <v>2522</v>
      </c>
      <c r="K1355" s="124" t="s">
        <v>2521</v>
      </c>
      <c r="L1355" s="124" t="s">
        <v>2522</v>
      </c>
      <c r="M1355" s="124" t="s">
        <v>2521</v>
      </c>
      <c r="N1355" s="124" t="s">
        <v>2522</v>
      </c>
      <c r="O1355" s="124" t="s">
        <v>2521</v>
      </c>
      <c r="P1355" s="124" t="s">
        <v>2522</v>
      </c>
      <c r="Q1355" s="124" t="s">
        <v>2521</v>
      </c>
      <c r="R1355" s="124" t="s">
        <v>2522</v>
      </c>
      <c r="S1355" s="124" t="s">
        <v>2521</v>
      </c>
      <c r="T1355" s="124" t="s">
        <v>2522</v>
      </c>
      <c r="U1355" s="124" t="s">
        <v>2521</v>
      </c>
      <c r="V1355" s="252" t="s">
        <v>2522</v>
      </c>
      <c r="X1355" s="197"/>
      <c r="Y1355" s="188" t="s">
        <v>722</v>
      </c>
      <c r="Z1355" s="94" t="s">
        <v>3776</v>
      </c>
      <c r="AA1355" s="95" t="s">
        <v>3777</v>
      </c>
      <c r="AB1355" s="95" t="s">
        <v>3778</v>
      </c>
      <c r="AC1355" s="95" t="s">
        <v>3783</v>
      </c>
      <c r="AD1355" s="95" t="s">
        <v>3794</v>
      </c>
      <c r="AE1355" s="95" t="s">
        <v>3795</v>
      </c>
      <c r="AF1355" s="95" t="s">
        <v>3796</v>
      </c>
      <c r="AG1355" s="95" t="s">
        <v>3797</v>
      </c>
      <c r="AH1355" s="95" t="s">
        <v>3798</v>
      </c>
      <c r="AI1355" s="96" t="s">
        <v>3799</v>
      </c>
      <c r="GO1355" s="390"/>
      <c r="GP1355" s="390"/>
      <c r="GQ1355" s="390"/>
      <c r="GR1355" s="390"/>
      <c r="GS1355" s="390"/>
      <c r="GT1355" s="390"/>
      <c r="GU1355" s="390"/>
    </row>
    <row r="1356" spans="1:208" x14ac:dyDescent="0.25">
      <c r="A1356" s="198" t="s">
        <v>242</v>
      </c>
      <c r="B1356" s="221" t="s">
        <v>2553</v>
      </c>
      <c r="C1356" s="118">
        <v>43682.458333333336</v>
      </c>
      <c r="D1356" s="189">
        <v>43682.958333333336</v>
      </c>
      <c r="E1356" s="190">
        <v>43683.458333333336</v>
      </c>
      <c r="F1356" s="189">
        <v>43683.958333333336</v>
      </c>
      <c r="G1356" s="190">
        <v>43684.458333333336</v>
      </c>
      <c r="H1356" s="189">
        <v>43684.958333333336</v>
      </c>
      <c r="I1356" s="191">
        <v>43685.458333333336</v>
      </c>
      <c r="J1356" s="189">
        <v>43685.958333333336</v>
      </c>
      <c r="K1356" s="190">
        <v>43686.458333333336</v>
      </c>
      <c r="L1356" s="189">
        <v>43686.958333333336</v>
      </c>
      <c r="M1356" s="190">
        <v>43687.458333333336</v>
      </c>
      <c r="N1356" s="189">
        <v>43687.958333333336</v>
      </c>
      <c r="O1356" s="191">
        <v>43688.458333333336</v>
      </c>
      <c r="P1356" s="189">
        <v>43688.958333333336</v>
      </c>
      <c r="Q1356" s="190">
        <v>43689.458333333336</v>
      </c>
      <c r="R1356" s="189">
        <v>43689.958333333336</v>
      </c>
      <c r="S1356" s="190">
        <v>43690.458333333336</v>
      </c>
      <c r="T1356" s="189">
        <v>43690.958333333336</v>
      </c>
      <c r="U1356" s="190">
        <v>43691.458333333336</v>
      </c>
      <c r="V1356" s="192">
        <v>43691.958333333336</v>
      </c>
      <c r="X1356" s="198" t="s">
        <v>237</v>
      </c>
      <c r="Y1356" s="215"/>
      <c r="Z1356" s="116">
        <v>43682.958333333336</v>
      </c>
      <c r="AA1356" s="99">
        <v>43683.958333333336</v>
      </c>
      <c r="AB1356" s="99">
        <v>43684.958333333336</v>
      </c>
      <c r="AC1356" s="99">
        <v>43685.958333333336</v>
      </c>
      <c r="AD1356" s="99">
        <v>43686.958333333336</v>
      </c>
      <c r="AE1356" s="99">
        <v>43687.958333333336</v>
      </c>
      <c r="AF1356" s="99">
        <v>43688.958333333336</v>
      </c>
      <c r="AG1356" s="99">
        <v>43689.958333333336</v>
      </c>
      <c r="AH1356" s="99">
        <v>43690.958333333336</v>
      </c>
      <c r="AI1356" s="99">
        <v>43691.958333333336</v>
      </c>
    </row>
    <row r="1357" spans="1:208" x14ac:dyDescent="0.25">
      <c r="A1357" s="198" t="s">
        <v>244</v>
      </c>
      <c r="B1357" s="222" t="s">
        <v>2545</v>
      </c>
      <c r="C1357" s="230" t="e">
        <v>#N/A</v>
      </c>
      <c r="D1357" s="199">
        <v>18.899999999999999</v>
      </c>
      <c r="E1357" s="199" t="e">
        <v>#N/A</v>
      </c>
      <c r="F1357" s="199">
        <v>17.3</v>
      </c>
      <c r="G1357" s="199" t="e">
        <v>#N/A</v>
      </c>
      <c r="H1357" s="199">
        <v>13.1</v>
      </c>
      <c r="I1357" s="199" t="e">
        <v>#N/A</v>
      </c>
      <c r="J1357" s="199">
        <v>18.600000000000001</v>
      </c>
      <c r="K1357" s="199" t="e">
        <v>#N/A</v>
      </c>
      <c r="L1357" s="199">
        <v>20.5</v>
      </c>
      <c r="M1357" s="199" t="e">
        <v>#N/A</v>
      </c>
      <c r="N1357" s="199">
        <v>21.4</v>
      </c>
      <c r="O1357" s="199" t="e">
        <v>#N/A</v>
      </c>
      <c r="P1357" s="199">
        <v>16.100000000000001</v>
      </c>
      <c r="Q1357" s="199" t="e">
        <v>#N/A</v>
      </c>
      <c r="R1357" s="199">
        <v>18.8</v>
      </c>
      <c r="S1357" s="199" t="e">
        <v>#N/A</v>
      </c>
      <c r="T1357" s="199">
        <v>14.3</v>
      </c>
      <c r="U1357" s="199" t="e">
        <v>#N/A</v>
      </c>
      <c r="V1357" s="104">
        <v>18.899999999999999</v>
      </c>
      <c r="X1357" s="198" t="s">
        <v>239</v>
      </c>
      <c r="Y1357" s="100" t="s">
        <v>2545</v>
      </c>
      <c r="Z1357" s="120">
        <v>18.899999999999999</v>
      </c>
      <c r="AA1357" s="120">
        <v>17.3</v>
      </c>
      <c r="AB1357" s="120">
        <v>13.1</v>
      </c>
      <c r="AC1357" s="120">
        <v>18.600000000000001</v>
      </c>
      <c r="AD1357" s="120">
        <v>20.5</v>
      </c>
      <c r="AE1357" s="120">
        <v>21.4</v>
      </c>
      <c r="AF1357" s="120">
        <v>16.100000000000001</v>
      </c>
      <c r="AG1357" s="120">
        <v>18.8</v>
      </c>
      <c r="AH1357" s="120">
        <v>14.3</v>
      </c>
      <c r="AI1357" s="120">
        <v>18.899999999999999</v>
      </c>
    </row>
    <row r="1358" spans="1:208" x14ac:dyDescent="0.25">
      <c r="A1358" s="198" t="s">
        <v>245</v>
      </c>
      <c r="B1358" s="223" t="s">
        <v>2546</v>
      </c>
      <c r="C1358" s="103">
        <v>8</v>
      </c>
      <c r="D1358" s="200" t="e">
        <v>#N/A</v>
      </c>
      <c r="E1358" s="200">
        <v>14.6</v>
      </c>
      <c r="F1358" s="200" t="e">
        <v>#N/A</v>
      </c>
      <c r="G1358" s="200">
        <v>3.8</v>
      </c>
      <c r="H1358" s="200" t="e">
        <v>#N/A</v>
      </c>
      <c r="I1358" s="200">
        <v>3.7</v>
      </c>
      <c r="J1358" s="200" t="e">
        <v>#N/A</v>
      </c>
      <c r="K1358" s="200">
        <v>12.1</v>
      </c>
      <c r="L1358" s="200" t="e">
        <v>#N/A</v>
      </c>
      <c r="M1358" s="200">
        <v>13.7</v>
      </c>
      <c r="N1358" s="200" t="e">
        <v>#N/A</v>
      </c>
      <c r="O1358" s="200">
        <v>10.5</v>
      </c>
      <c r="P1358" s="200" t="e">
        <v>#N/A</v>
      </c>
      <c r="Q1358" s="200">
        <v>0.5</v>
      </c>
      <c r="R1358" s="200" t="e">
        <v>#N/A</v>
      </c>
      <c r="S1358" s="200">
        <v>9.3000000000000007</v>
      </c>
      <c r="T1358" s="200" t="e">
        <v>#N/A</v>
      </c>
      <c r="U1358" s="200">
        <v>5.0999999999999996</v>
      </c>
      <c r="V1358" s="216" t="e">
        <v>#N/A</v>
      </c>
      <c r="X1358" s="198" t="s">
        <v>241</v>
      </c>
      <c r="Y1358" s="101" t="s">
        <v>2546</v>
      </c>
      <c r="Z1358" s="97">
        <v>8</v>
      </c>
      <c r="AA1358" s="97">
        <v>14.4</v>
      </c>
      <c r="AB1358" s="97">
        <v>3.8</v>
      </c>
      <c r="AC1358" s="97">
        <v>3.7</v>
      </c>
      <c r="AD1358" s="97">
        <v>12.1</v>
      </c>
      <c r="AE1358" s="97">
        <v>12.3</v>
      </c>
      <c r="AF1358" s="97">
        <v>10.5</v>
      </c>
      <c r="AG1358" s="97">
        <v>0.5</v>
      </c>
      <c r="AH1358" s="97">
        <v>9.3000000000000007</v>
      </c>
      <c r="AI1358" s="97">
        <v>5.0999999999999996</v>
      </c>
    </row>
    <row r="1359" spans="1:208" x14ac:dyDescent="0.25">
      <c r="A1359" s="198" t="s">
        <v>247</v>
      </c>
      <c r="B1359" s="224" t="s">
        <v>2547</v>
      </c>
      <c r="C1359" s="108" t="e">
        <v>#N/A</v>
      </c>
      <c r="D1359" s="201">
        <v>25.9</v>
      </c>
      <c r="E1359" s="201" t="e">
        <v>#N/A</v>
      </c>
      <c r="F1359" s="201">
        <v>31.3</v>
      </c>
      <c r="G1359" s="201" t="e">
        <v>#N/A</v>
      </c>
      <c r="H1359" s="201">
        <v>19</v>
      </c>
      <c r="I1359" s="201" t="e">
        <v>#N/A</v>
      </c>
      <c r="J1359" s="201">
        <v>33.6</v>
      </c>
      <c r="K1359" s="201" t="e">
        <v>#N/A</v>
      </c>
      <c r="L1359" s="201">
        <v>33.5</v>
      </c>
      <c r="M1359" s="201" t="e">
        <v>#N/A</v>
      </c>
      <c r="N1359" s="201">
        <v>28.4</v>
      </c>
      <c r="O1359" s="201" t="e">
        <v>#N/A</v>
      </c>
      <c r="P1359" s="201">
        <v>30.1</v>
      </c>
      <c r="Q1359" s="201" t="e">
        <v>#N/A</v>
      </c>
      <c r="R1359" s="201">
        <v>32.799999999999997</v>
      </c>
      <c r="S1359" s="201" t="e">
        <v>#N/A</v>
      </c>
      <c r="T1359" s="201">
        <v>19.7</v>
      </c>
      <c r="U1359" s="201" t="e">
        <v>#N/A</v>
      </c>
      <c r="V1359" s="217">
        <v>33.9</v>
      </c>
      <c r="X1359" s="198" t="s">
        <v>243</v>
      </c>
      <c r="Y1359" s="102" t="s">
        <v>2547</v>
      </c>
      <c r="Z1359" s="120">
        <v>28.7</v>
      </c>
      <c r="AA1359" s="120">
        <v>31.3</v>
      </c>
      <c r="AB1359" s="120">
        <v>25.1</v>
      </c>
      <c r="AC1359" s="120">
        <v>33.6</v>
      </c>
      <c r="AD1359" s="120">
        <v>33.5</v>
      </c>
      <c r="AE1359" s="120">
        <v>28.4</v>
      </c>
      <c r="AF1359" s="120">
        <v>30.1</v>
      </c>
      <c r="AG1359" s="120">
        <v>32.799999999999997</v>
      </c>
      <c r="AH1359" s="120">
        <v>20.100000000000001</v>
      </c>
      <c r="AI1359" s="120">
        <v>33.9</v>
      </c>
      <c r="AN1359" s="6"/>
      <c r="AO1359" s="6"/>
      <c r="AP1359" s="6"/>
      <c r="AQ1359" s="6"/>
      <c r="AR1359" s="6"/>
      <c r="AS1359" s="6"/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C1359" s="6"/>
      <c r="CD1359" s="6"/>
      <c r="CE1359" s="6"/>
      <c r="CF1359" s="6"/>
      <c r="CG1359" s="6"/>
      <c r="CH1359" s="6"/>
      <c r="CI1359" s="6"/>
      <c r="CJ1359" s="6"/>
      <c r="CK1359" s="6"/>
      <c r="CL1359" s="6"/>
      <c r="CM1359" s="6"/>
      <c r="CN1359" s="6"/>
      <c r="CO1359" s="6"/>
      <c r="CP1359" s="6"/>
      <c r="CQ1359" s="6"/>
      <c r="CR1359" s="6"/>
      <c r="CS1359" s="6"/>
      <c r="CT1359" s="6"/>
      <c r="CU1359" s="6"/>
      <c r="CV1359" s="6"/>
      <c r="CW1359" s="6"/>
      <c r="CX1359" s="6"/>
      <c r="CY1359" s="6"/>
      <c r="CZ1359" s="6"/>
      <c r="DA1359" s="6"/>
      <c r="DB1359" s="6"/>
      <c r="DC1359" s="6"/>
      <c r="DD1359" s="6"/>
      <c r="DE1359" s="6"/>
      <c r="DF1359" s="6"/>
      <c r="DG1359" s="6"/>
      <c r="DH1359" s="6"/>
      <c r="DI1359" s="6"/>
      <c r="DJ1359" s="6"/>
      <c r="DK1359" s="6"/>
      <c r="DL1359" s="6"/>
      <c r="DM1359" s="6"/>
      <c r="DN1359" s="6"/>
      <c r="DO1359" s="6"/>
      <c r="DP1359" s="6"/>
      <c r="DQ1359" s="6"/>
      <c r="DR1359" s="6"/>
      <c r="DS1359" s="6"/>
      <c r="DT1359" s="6"/>
      <c r="DU1359" s="6"/>
      <c r="DV1359" s="6"/>
      <c r="DW1359" s="6"/>
      <c r="DX1359" s="6"/>
      <c r="DY1359" s="6"/>
      <c r="DZ1359" s="6"/>
      <c r="EA1359" s="6"/>
      <c r="EB1359" s="6"/>
      <c r="EC1359" s="6"/>
      <c r="ED1359" s="6"/>
      <c r="EE1359" s="6"/>
      <c r="EF1359" s="6"/>
      <c r="EG1359" s="6"/>
      <c r="EH1359" s="6"/>
      <c r="EI1359" s="6"/>
      <c r="EJ1359" s="6"/>
      <c r="EK1359" s="6"/>
      <c r="EL1359" s="6"/>
      <c r="EM1359" s="6"/>
      <c r="EN1359" s="6"/>
      <c r="EO1359" s="6"/>
      <c r="EP1359" s="6"/>
      <c r="EQ1359" s="6"/>
      <c r="ER1359" s="6"/>
      <c r="ES1359" s="6"/>
      <c r="ET1359" s="6"/>
      <c r="EU1359" s="6"/>
      <c r="EV1359" s="6"/>
      <c r="EW1359" s="6"/>
      <c r="EX1359" s="6"/>
      <c r="EY1359" s="6"/>
      <c r="EZ1359" s="6"/>
      <c r="FA1359" s="6"/>
      <c r="FB1359" s="6"/>
      <c r="FC1359" s="6"/>
      <c r="FD1359" s="6"/>
      <c r="FE1359" s="6"/>
      <c r="FF1359" s="390"/>
    </row>
    <row r="1360" spans="1:208" x14ac:dyDescent="0.25">
      <c r="A1360" s="198" t="s">
        <v>249</v>
      </c>
      <c r="B1360" s="212" t="s">
        <v>2548</v>
      </c>
      <c r="C1360" s="231">
        <v>8</v>
      </c>
      <c r="D1360" s="123">
        <v>17</v>
      </c>
      <c r="E1360" s="123">
        <v>17</v>
      </c>
      <c r="F1360" s="123">
        <v>13</v>
      </c>
      <c r="G1360" s="123">
        <v>13</v>
      </c>
      <c r="H1360" s="123">
        <v>13</v>
      </c>
      <c r="I1360" s="123">
        <v>13</v>
      </c>
      <c r="J1360" s="123">
        <v>12</v>
      </c>
      <c r="K1360" s="123">
        <v>13</v>
      </c>
      <c r="L1360" s="123">
        <v>8</v>
      </c>
      <c r="M1360" s="123">
        <v>12</v>
      </c>
      <c r="N1360" s="123">
        <v>12</v>
      </c>
      <c r="O1360" s="123">
        <v>10</v>
      </c>
      <c r="P1360" s="123">
        <v>10</v>
      </c>
      <c r="Q1360" s="123">
        <v>8</v>
      </c>
      <c r="R1360" s="123">
        <v>8</v>
      </c>
      <c r="S1360" s="123">
        <v>9</v>
      </c>
      <c r="T1360" s="123">
        <v>10</v>
      </c>
      <c r="U1360" s="123">
        <v>5</v>
      </c>
      <c r="V1360" s="218">
        <v>5</v>
      </c>
      <c r="X1360" s="198" t="s">
        <v>250</v>
      </c>
      <c r="Y1360" s="119" t="s">
        <v>2548</v>
      </c>
      <c r="Z1360" s="196">
        <v>17</v>
      </c>
      <c r="AA1360" s="196">
        <v>17</v>
      </c>
      <c r="AB1360" s="196">
        <v>13</v>
      </c>
      <c r="AC1360" s="196">
        <v>13</v>
      </c>
      <c r="AD1360" s="196">
        <v>13</v>
      </c>
      <c r="AE1360" s="196">
        <v>12</v>
      </c>
      <c r="AF1360" s="196">
        <v>12</v>
      </c>
      <c r="AG1360" s="196">
        <v>10</v>
      </c>
      <c r="AH1360" s="196">
        <v>10</v>
      </c>
      <c r="AI1360" s="196">
        <v>9</v>
      </c>
    </row>
    <row r="1361" spans="1:161" x14ac:dyDescent="0.25">
      <c r="A1361" s="198" t="s">
        <v>252</v>
      </c>
      <c r="B1361" s="225" t="s">
        <v>2549</v>
      </c>
      <c r="C1361" s="232" t="s">
        <v>2618</v>
      </c>
      <c r="D1361" s="210">
        <v>17</v>
      </c>
      <c r="E1361" s="210">
        <v>17</v>
      </c>
      <c r="F1361" s="210" t="s">
        <v>2618</v>
      </c>
      <c r="G1361" s="210" t="s">
        <v>2618</v>
      </c>
      <c r="H1361" s="210" t="s">
        <v>2618</v>
      </c>
      <c r="I1361" s="210" t="s">
        <v>2618</v>
      </c>
      <c r="J1361" s="210" t="s">
        <v>2618</v>
      </c>
      <c r="K1361" s="210" t="s">
        <v>2618</v>
      </c>
      <c r="L1361" s="210" t="s">
        <v>2618</v>
      </c>
      <c r="M1361" s="210" t="s">
        <v>2618</v>
      </c>
      <c r="N1361" s="210" t="s">
        <v>2618</v>
      </c>
      <c r="O1361" s="210" t="s">
        <v>2618</v>
      </c>
      <c r="P1361" s="210" t="s">
        <v>2618</v>
      </c>
      <c r="Q1361" s="210" t="s">
        <v>2618</v>
      </c>
      <c r="R1361" s="210" t="s">
        <v>2618</v>
      </c>
      <c r="S1361" s="210" t="s">
        <v>2618</v>
      </c>
      <c r="T1361" s="210" t="s">
        <v>2618</v>
      </c>
      <c r="U1361" s="210" t="s">
        <v>2618</v>
      </c>
      <c r="V1361" s="211" t="s">
        <v>2618</v>
      </c>
      <c r="X1361" s="198" t="s">
        <v>246</v>
      </c>
      <c r="Y1361" s="98" t="s">
        <v>772</v>
      </c>
      <c r="Z1361" s="121">
        <v>0</v>
      </c>
      <c r="AA1361" s="121">
        <v>0</v>
      </c>
      <c r="AB1361" s="121">
        <v>0</v>
      </c>
      <c r="AC1361" s="121">
        <v>0</v>
      </c>
      <c r="AD1361" s="121">
        <v>0</v>
      </c>
      <c r="AE1361" s="121">
        <v>0</v>
      </c>
      <c r="AF1361" s="121">
        <v>0</v>
      </c>
      <c r="AG1361" s="121">
        <v>0</v>
      </c>
      <c r="AH1361" s="121">
        <v>0</v>
      </c>
      <c r="AI1361" s="121">
        <v>0</v>
      </c>
    </row>
    <row r="1362" spans="1:161" ht="15" x14ac:dyDescent="0.25">
      <c r="A1362" s="198" t="s">
        <v>254</v>
      </c>
      <c r="B1362" s="226" t="s">
        <v>769</v>
      </c>
      <c r="C1362" s="233" t="s">
        <v>2618</v>
      </c>
      <c r="D1362" s="202" t="s">
        <v>2618</v>
      </c>
      <c r="E1362" s="202" t="s">
        <v>2632</v>
      </c>
      <c r="F1362" s="202" t="s">
        <v>2618</v>
      </c>
      <c r="G1362" s="202" t="s">
        <v>2618</v>
      </c>
      <c r="H1362" s="202" t="s">
        <v>2631</v>
      </c>
      <c r="I1362" s="202" t="s">
        <v>2618</v>
      </c>
      <c r="J1362" s="202" t="s">
        <v>2618</v>
      </c>
      <c r="K1362" s="202" t="s">
        <v>2632</v>
      </c>
      <c r="L1362" s="202" t="s">
        <v>2631</v>
      </c>
      <c r="M1362" s="202" t="s">
        <v>2618</v>
      </c>
      <c r="N1362" s="202" t="s">
        <v>2632</v>
      </c>
      <c r="O1362" s="202" t="s">
        <v>2632</v>
      </c>
      <c r="P1362" s="202" t="s">
        <v>2618</v>
      </c>
      <c r="Q1362" s="202" t="s">
        <v>2618</v>
      </c>
      <c r="R1362" s="202" t="s">
        <v>2631</v>
      </c>
      <c r="S1362" s="202" t="s">
        <v>2631</v>
      </c>
      <c r="T1362" s="202" t="s">
        <v>2632</v>
      </c>
      <c r="U1362" s="202" t="s">
        <v>2618</v>
      </c>
      <c r="V1362" s="203" t="s">
        <v>2618</v>
      </c>
      <c r="X1362" s="198" t="s">
        <v>248</v>
      </c>
      <c r="Y1362" s="107" t="s">
        <v>769</v>
      </c>
      <c r="Z1362" s="195" t="s">
        <v>2618</v>
      </c>
      <c r="AA1362" s="195" t="s">
        <v>2632</v>
      </c>
      <c r="AB1362" s="195" t="s">
        <v>2631</v>
      </c>
      <c r="AC1362" s="195" t="s">
        <v>2618</v>
      </c>
      <c r="AD1362" s="195" t="s">
        <v>2632</v>
      </c>
      <c r="AE1362" s="195" t="s">
        <v>2632</v>
      </c>
      <c r="AF1362" s="195" t="s">
        <v>2632</v>
      </c>
      <c r="AG1362" s="195" t="s">
        <v>2631</v>
      </c>
      <c r="AH1362" s="195" t="s">
        <v>2632</v>
      </c>
      <c r="AI1362" s="195" t="s">
        <v>2618</v>
      </c>
    </row>
    <row r="1363" spans="1:161" x14ac:dyDescent="0.25">
      <c r="A1363" s="198" t="s">
        <v>255</v>
      </c>
      <c r="B1363" s="226" t="s">
        <v>2551</v>
      </c>
      <c r="C1363" s="234">
        <v>0</v>
      </c>
      <c r="D1363" s="204">
        <v>0</v>
      </c>
      <c r="E1363" s="204">
        <v>5</v>
      </c>
      <c r="F1363" s="204">
        <v>0</v>
      </c>
      <c r="G1363" s="204">
        <v>0</v>
      </c>
      <c r="H1363" s="204">
        <v>1</v>
      </c>
      <c r="I1363" s="204">
        <v>0</v>
      </c>
      <c r="J1363" s="204">
        <v>0</v>
      </c>
      <c r="K1363" s="204">
        <v>3</v>
      </c>
      <c r="L1363" s="204">
        <v>2</v>
      </c>
      <c r="M1363" s="204">
        <v>0</v>
      </c>
      <c r="N1363" s="204">
        <v>3</v>
      </c>
      <c r="O1363" s="204">
        <v>3</v>
      </c>
      <c r="P1363" s="204">
        <v>0</v>
      </c>
      <c r="Q1363" s="204">
        <v>0</v>
      </c>
      <c r="R1363" s="204">
        <v>1</v>
      </c>
      <c r="S1363" s="204">
        <v>1</v>
      </c>
      <c r="T1363" s="204">
        <v>3</v>
      </c>
      <c r="U1363" s="204">
        <v>0</v>
      </c>
      <c r="V1363" s="205">
        <v>0</v>
      </c>
      <c r="X1363" s="198" t="s">
        <v>251</v>
      </c>
      <c r="Y1363" s="91" t="s">
        <v>2551</v>
      </c>
      <c r="Z1363" s="109">
        <v>0</v>
      </c>
      <c r="AA1363" s="109">
        <v>5</v>
      </c>
      <c r="AB1363" s="109">
        <v>1</v>
      </c>
      <c r="AC1363" s="109">
        <v>0</v>
      </c>
      <c r="AD1363" s="109">
        <v>5</v>
      </c>
      <c r="AE1363" s="109">
        <v>3</v>
      </c>
      <c r="AF1363" s="109">
        <v>3</v>
      </c>
      <c r="AG1363" s="109">
        <v>1</v>
      </c>
      <c r="AH1363" s="109">
        <v>3</v>
      </c>
      <c r="AI1363" s="109">
        <v>0</v>
      </c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/>
      <c r="DU1363" s="1"/>
      <c r="DV1363" s="1"/>
      <c r="DW1363" s="1"/>
      <c r="DX1363" s="1"/>
      <c r="DY1363" s="1"/>
      <c r="DZ1363" s="1"/>
      <c r="EA1363" s="1"/>
      <c r="EB1363" s="1"/>
      <c r="EC1363" s="1"/>
      <c r="ED1363" s="1"/>
      <c r="EE1363" s="1"/>
      <c r="EF1363" s="1"/>
      <c r="EG1363" s="1"/>
      <c r="EH1363" s="1"/>
      <c r="EI1363" s="1"/>
      <c r="EJ1363" s="1"/>
      <c r="EK1363" s="1"/>
      <c r="EL1363" s="1"/>
      <c r="EM1363" s="1"/>
      <c r="EN1363" s="1"/>
      <c r="EO1363" s="1"/>
      <c r="EP1363" s="1"/>
      <c r="EQ1363" s="1"/>
      <c r="ER1363" s="1"/>
      <c r="ES1363" s="1"/>
      <c r="ET1363" s="1"/>
      <c r="EU1363" s="1"/>
      <c r="EV1363" s="1"/>
      <c r="EW1363" s="1"/>
      <c r="EX1363" s="1"/>
      <c r="EY1363" s="1"/>
      <c r="EZ1363" s="1"/>
      <c r="FA1363" s="1"/>
      <c r="FB1363" s="1"/>
      <c r="FC1363" s="1"/>
      <c r="FD1363" s="1"/>
      <c r="FE1363" s="1"/>
    </row>
    <row r="1364" spans="1:161" x14ac:dyDescent="0.25">
      <c r="A1364" s="198" t="s">
        <v>256</v>
      </c>
      <c r="B1364" s="227" t="s">
        <v>884</v>
      </c>
      <c r="C1364" s="235">
        <v>1006.65</v>
      </c>
      <c r="D1364" s="206">
        <v>1002.3</v>
      </c>
      <c r="E1364" s="206">
        <v>998.25</v>
      </c>
      <c r="F1364" s="206">
        <v>1003.75</v>
      </c>
      <c r="G1364" s="206">
        <v>1006.0999999999999</v>
      </c>
      <c r="H1364" s="206">
        <v>1008.4000000000001</v>
      </c>
      <c r="I1364" s="206">
        <v>1010.5</v>
      </c>
      <c r="J1364" s="206">
        <v>1009</v>
      </c>
      <c r="K1364" s="206">
        <v>1004.7</v>
      </c>
      <c r="L1364" s="206">
        <v>1004.8499999999999</v>
      </c>
      <c r="M1364" s="206">
        <v>1003.15</v>
      </c>
      <c r="N1364" s="206">
        <v>1002.5</v>
      </c>
      <c r="O1364" s="206">
        <v>1003.7</v>
      </c>
      <c r="P1364" s="206">
        <v>1009</v>
      </c>
      <c r="Q1364" s="206">
        <v>1012.2</v>
      </c>
      <c r="R1364" s="206">
        <v>1009.5</v>
      </c>
      <c r="S1364" s="206">
        <v>1005.55</v>
      </c>
      <c r="T1364" s="206">
        <v>1006.95</v>
      </c>
      <c r="U1364" s="206">
        <v>1012.75</v>
      </c>
      <c r="V1364" s="207">
        <v>1012.55</v>
      </c>
      <c r="X1364" s="198" t="s">
        <v>253</v>
      </c>
      <c r="Y1364" s="238" t="s">
        <v>705</v>
      </c>
      <c r="Z1364" s="127">
        <v>0</v>
      </c>
      <c r="AA1364" s="127">
        <v>0</v>
      </c>
      <c r="AB1364" s="127">
        <v>0</v>
      </c>
      <c r="AC1364" s="127">
        <v>0</v>
      </c>
      <c r="AD1364" s="127">
        <v>2</v>
      </c>
      <c r="AE1364" s="127">
        <v>2</v>
      </c>
      <c r="AF1364" s="127">
        <v>0</v>
      </c>
      <c r="AG1364" s="127">
        <v>0</v>
      </c>
      <c r="AH1364" s="127">
        <v>0</v>
      </c>
      <c r="AI1364" s="127">
        <v>0</v>
      </c>
    </row>
    <row r="1365" spans="1:161" x14ac:dyDescent="0.25">
      <c r="A1365" s="198" t="s">
        <v>257</v>
      </c>
      <c r="B1365" s="228" t="s">
        <v>770</v>
      </c>
      <c r="C1365" s="236" t="s">
        <v>2758</v>
      </c>
      <c r="D1365" s="208" t="s">
        <v>2658</v>
      </c>
      <c r="E1365" s="208" t="s">
        <v>1110</v>
      </c>
      <c r="F1365" s="208" t="s">
        <v>1110</v>
      </c>
      <c r="G1365" s="208" t="s">
        <v>13</v>
      </c>
      <c r="H1365" s="208" t="s">
        <v>58</v>
      </c>
      <c r="I1365" s="208" t="s">
        <v>58</v>
      </c>
      <c r="J1365" s="208" t="s">
        <v>2759</v>
      </c>
      <c r="K1365" s="208" t="s">
        <v>2766</v>
      </c>
      <c r="L1365" s="208" t="s">
        <v>2964</v>
      </c>
      <c r="M1365" s="208" t="s">
        <v>13</v>
      </c>
      <c r="N1365" s="208" t="s">
        <v>2763</v>
      </c>
      <c r="O1365" s="208" t="s">
        <v>2765</v>
      </c>
      <c r="P1365" s="208" t="s">
        <v>2765</v>
      </c>
      <c r="Q1365" s="208" t="s">
        <v>2757</v>
      </c>
      <c r="R1365" s="208" t="s">
        <v>2763</v>
      </c>
      <c r="S1365" s="208" t="s">
        <v>3076</v>
      </c>
      <c r="T1365" s="208" t="s">
        <v>2767</v>
      </c>
      <c r="U1365" s="208" t="s">
        <v>2683</v>
      </c>
      <c r="V1365" s="209" t="s">
        <v>2762</v>
      </c>
      <c r="X1365" s="369" t="s">
        <v>1037</v>
      </c>
      <c r="Y1365" s="370" t="s">
        <v>772</v>
      </c>
      <c r="Z1365" s="371">
        <v>0</v>
      </c>
      <c r="AA1365" s="372">
        <v>0</v>
      </c>
      <c r="AB1365" s="372">
        <v>0</v>
      </c>
      <c r="AC1365" s="372">
        <v>0</v>
      </c>
      <c r="AD1365" s="372">
        <v>0</v>
      </c>
      <c r="AE1365" s="372">
        <v>0</v>
      </c>
      <c r="AF1365" s="372">
        <v>0</v>
      </c>
      <c r="AG1365" s="372">
        <v>0</v>
      </c>
      <c r="AH1365" s="372">
        <v>0</v>
      </c>
      <c r="AI1365" s="373">
        <v>0</v>
      </c>
    </row>
    <row r="1366" spans="1:161" x14ac:dyDescent="0.25">
      <c r="A1366" s="198" t="s">
        <v>258</v>
      </c>
      <c r="B1366" s="229" t="s">
        <v>705</v>
      </c>
      <c r="C1366" s="237">
        <v>0</v>
      </c>
      <c r="D1366" s="213">
        <v>0</v>
      </c>
      <c r="E1366" s="213">
        <v>0</v>
      </c>
      <c r="F1366" s="213">
        <v>0</v>
      </c>
      <c r="G1366" s="213">
        <v>0</v>
      </c>
      <c r="H1366" s="213">
        <v>0</v>
      </c>
      <c r="I1366" s="213">
        <v>0</v>
      </c>
      <c r="J1366" s="213">
        <v>0</v>
      </c>
      <c r="K1366" s="213">
        <v>0</v>
      </c>
      <c r="L1366" s="213">
        <v>1</v>
      </c>
      <c r="M1366" s="213">
        <v>0</v>
      </c>
      <c r="N1366" s="213">
        <v>1</v>
      </c>
      <c r="O1366" s="213">
        <v>0</v>
      </c>
      <c r="P1366" s="213">
        <v>0</v>
      </c>
      <c r="Q1366" s="213">
        <v>0</v>
      </c>
      <c r="R1366" s="213">
        <v>0</v>
      </c>
      <c r="S1366" s="213">
        <v>0</v>
      </c>
      <c r="T1366" s="213">
        <v>0</v>
      </c>
      <c r="U1366" s="213">
        <v>0</v>
      </c>
      <c r="V1366" s="214">
        <v>0</v>
      </c>
      <c r="X1366" s="369" t="s">
        <v>2292</v>
      </c>
      <c r="Y1366" s="374" t="s">
        <v>1173</v>
      </c>
      <c r="Z1366" s="375">
        <v>0</v>
      </c>
      <c r="AA1366" s="376">
        <v>0</v>
      </c>
      <c r="AB1366" s="376">
        <v>0</v>
      </c>
      <c r="AC1366" s="376">
        <v>0</v>
      </c>
      <c r="AD1366" s="376">
        <v>0</v>
      </c>
      <c r="AE1366" s="376">
        <v>0</v>
      </c>
      <c r="AF1366" s="376">
        <v>0</v>
      </c>
      <c r="AG1366" s="376">
        <v>0</v>
      </c>
      <c r="AH1366" s="376">
        <v>0</v>
      </c>
      <c r="AI1366" s="377">
        <v>0</v>
      </c>
    </row>
    <row r="1367" spans="1:161" x14ac:dyDescent="0.25">
      <c r="A1367" s="198" t="s">
        <v>1037</v>
      </c>
      <c r="B1367" s="229" t="s">
        <v>772</v>
      </c>
      <c r="C1367" s="237">
        <v>0</v>
      </c>
      <c r="D1367" s="213">
        <v>0</v>
      </c>
      <c r="E1367" s="213">
        <v>0</v>
      </c>
      <c r="F1367" s="213">
        <v>0</v>
      </c>
      <c r="G1367" s="213">
        <v>0</v>
      </c>
      <c r="H1367" s="213">
        <v>0</v>
      </c>
      <c r="I1367" s="213">
        <v>0</v>
      </c>
      <c r="J1367" s="213">
        <v>0</v>
      </c>
      <c r="K1367" s="213">
        <v>0</v>
      </c>
      <c r="L1367" s="213">
        <v>0</v>
      </c>
      <c r="M1367" s="213">
        <v>0</v>
      </c>
      <c r="N1367" s="213">
        <v>0</v>
      </c>
      <c r="O1367" s="213">
        <v>0</v>
      </c>
      <c r="P1367" s="213">
        <v>0</v>
      </c>
      <c r="Q1367" s="213">
        <v>0</v>
      </c>
      <c r="R1367" s="213">
        <v>0</v>
      </c>
      <c r="S1367" s="213">
        <v>0</v>
      </c>
      <c r="T1367" s="213">
        <v>0</v>
      </c>
      <c r="U1367" s="213">
        <v>0</v>
      </c>
      <c r="V1367" s="214">
        <v>0</v>
      </c>
      <c r="X1367" s="369" t="s">
        <v>2293</v>
      </c>
      <c r="Y1367" s="374" t="s">
        <v>1175</v>
      </c>
      <c r="Z1367" s="375">
        <v>0</v>
      </c>
      <c r="AA1367" s="376">
        <v>0</v>
      </c>
      <c r="AB1367" s="376">
        <v>0</v>
      </c>
      <c r="AC1367" s="376">
        <v>0</v>
      </c>
      <c r="AD1367" s="376">
        <v>0</v>
      </c>
      <c r="AE1367" s="376">
        <v>0</v>
      </c>
      <c r="AF1367" s="376">
        <v>0</v>
      </c>
      <c r="AG1367" s="376">
        <v>0</v>
      </c>
      <c r="AH1367" s="376">
        <v>0</v>
      </c>
      <c r="AI1367" s="377">
        <v>0</v>
      </c>
    </row>
    <row r="1368" spans="1:161" x14ac:dyDescent="0.25">
      <c r="A1368" s="198" t="s">
        <v>2292</v>
      </c>
      <c r="B1368" s="229" t="s">
        <v>1173</v>
      </c>
      <c r="C1368" s="237">
        <v>0</v>
      </c>
      <c r="D1368" s="213">
        <v>0</v>
      </c>
      <c r="E1368" s="213">
        <v>0</v>
      </c>
      <c r="F1368" s="213">
        <v>0</v>
      </c>
      <c r="G1368" s="213">
        <v>0</v>
      </c>
      <c r="H1368" s="213">
        <v>0</v>
      </c>
      <c r="I1368" s="213">
        <v>0</v>
      </c>
      <c r="J1368" s="213">
        <v>0</v>
      </c>
      <c r="K1368" s="213">
        <v>0</v>
      </c>
      <c r="L1368" s="213">
        <v>0</v>
      </c>
      <c r="M1368" s="213">
        <v>0</v>
      </c>
      <c r="N1368" s="213">
        <v>0</v>
      </c>
      <c r="O1368" s="213">
        <v>0</v>
      </c>
      <c r="P1368" s="213">
        <v>0</v>
      </c>
      <c r="Q1368" s="213">
        <v>0</v>
      </c>
      <c r="R1368" s="213">
        <v>0</v>
      </c>
      <c r="S1368" s="213">
        <v>0</v>
      </c>
      <c r="T1368" s="213">
        <v>0</v>
      </c>
      <c r="U1368" s="213">
        <v>0</v>
      </c>
      <c r="V1368" s="214">
        <v>0</v>
      </c>
      <c r="X1368" s="369" t="s">
        <v>2294</v>
      </c>
      <c r="Y1368" s="379" t="s">
        <v>1177</v>
      </c>
      <c r="Z1368" s="380">
        <v>0</v>
      </c>
      <c r="AA1368" s="381">
        <v>0</v>
      </c>
      <c r="AB1368" s="381">
        <v>0</v>
      </c>
      <c r="AC1368" s="381">
        <v>0</v>
      </c>
      <c r="AD1368" s="381">
        <v>0</v>
      </c>
      <c r="AE1368" s="381">
        <v>0</v>
      </c>
      <c r="AF1368" s="381">
        <v>0</v>
      </c>
      <c r="AG1368" s="381">
        <v>0</v>
      </c>
      <c r="AH1368" s="381">
        <v>0</v>
      </c>
      <c r="AI1368" s="382">
        <v>0</v>
      </c>
    </row>
    <row r="1369" spans="1:161" x14ac:dyDescent="0.25">
      <c r="A1369" s="198" t="s">
        <v>2293</v>
      </c>
      <c r="B1369" s="378" t="s">
        <v>1175</v>
      </c>
      <c r="C1369" s="235">
        <v>0</v>
      </c>
      <c r="D1369" s="206">
        <v>0</v>
      </c>
      <c r="E1369" s="206">
        <v>0</v>
      </c>
      <c r="F1369" s="206">
        <v>0</v>
      </c>
      <c r="G1369" s="206">
        <v>0</v>
      </c>
      <c r="H1369" s="206">
        <v>0</v>
      </c>
      <c r="I1369" s="206">
        <v>0</v>
      </c>
      <c r="J1369" s="206">
        <v>0</v>
      </c>
      <c r="K1369" s="206">
        <v>0</v>
      </c>
      <c r="L1369" s="206">
        <v>0</v>
      </c>
      <c r="M1369" s="206">
        <v>0</v>
      </c>
      <c r="N1369" s="206">
        <v>0</v>
      </c>
      <c r="O1369" s="206">
        <v>0</v>
      </c>
      <c r="P1369" s="206">
        <v>0</v>
      </c>
      <c r="Q1369" s="206">
        <v>0</v>
      </c>
      <c r="R1369" s="206">
        <v>0</v>
      </c>
      <c r="S1369" s="206">
        <v>0</v>
      </c>
      <c r="T1369" s="206">
        <v>0</v>
      </c>
      <c r="U1369" s="206">
        <v>0</v>
      </c>
      <c r="V1369" s="207">
        <v>0</v>
      </c>
    </row>
    <row r="1370" spans="1:161" x14ac:dyDescent="0.25">
      <c r="A1370" s="198" t="s">
        <v>2294</v>
      </c>
      <c r="B1370" s="383" t="s">
        <v>1177</v>
      </c>
      <c r="C1370" s="237">
        <v>0</v>
      </c>
      <c r="D1370" s="213">
        <v>0</v>
      </c>
      <c r="E1370" s="213">
        <v>0</v>
      </c>
      <c r="F1370" s="213">
        <v>0</v>
      </c>
      <c r="G1370" s="213">
        <v>0</v>
      </c>
      <c r="H1370" s="213">
        <v>0</v>
      </c>
      <c r="I1370" s="213">
        <v>0</v>
      </c>
      <c r="J1370" s="213">
        <v>0</v>
      </c>
      <c r="K1370" s="213">
        <v>0</v>
      </c>
      <c r="L1370" s="213">
        <v>0</v>
      </c>
      <c r="M1370" s="213">
        <v>0</v>
      </c>
      <c r="N1370" s="213">
        <v>0</v>
      </c>
      <c r="O1370" s="213">
        <v>0</v>
      </c>
      <c r="P1370" s="213">
        <v>0</v>
      </c>
      <c r="Q1370" s="213">
        <v>0</v>
      </c>
      <c r="R1370" s="213">
        <v>0</v>
      </c>
      <c r="S1370" s="213">
        <v>0</v>
      </c>
      <c r="T1370" s="213">
        <v>0</v>
      </c>
      <c r="U1370" s="213">
        <v>0</v>
      </c>
      <c r="V1370" s="214">
        <v>0</v>
      </c>
      <c r="AM1370" s="554"/>
      <c r="AN1370" s="552"/>
      <c r="AO1370" s="552"/>
      <c r="AP1370" s="552"/>
      <c r="AQ1370" s="552"/>
      <c r="AR1370" s="552"/>
      <c r="AS1370" s="552"/>
      <c r="AT1370" s="552"/>
      <c r="AU1370" s="552"/>
      <c r="AV1370" s="552"/>
      <c r="AW1370" s="552"/>
      <c r="AX1370" s="552"/>
      <c r="AY1370" s="552"/>
      <c r="AZ1370" s="552"/>
      <c r="BA1370" s="552"/>
      <c r="BB1370" s="552"/>
      <c r="BC1370" s="552"/>
      <c r="BD1370" s="552"/>
      <c r="BE1370" s="552"/>
      <c r="BF1370" s="552"/>
      <c r="BG1370" s="552"/>
      <c r="BH1370" s="552"/>
      <c r="BI1370" s="552"/>
      <c r="BJ1370" s="552"/>
      <c r="BK1370" s="552"/>
      <c r="BL1370" s="552"/>
      <c r="BM1370" s="552"/>
      <c r="BN1370" s="552"/>
      <c r="BO1370" s="552"/>
      <c r="BP1370" s="552"/>
      <c r="BQ1370" s="552"/>
      <c r="BR1370" s="552"/>
      <c r="BS1370" s="552"/>
      <c r="BT1370" s="552"/>
      <c r="BU1370" s="552"/>
      <c r="BV1370" s="552"/>
      <c r="BW1370" s="552"/>
      <c r="BX1370" s="552"/>
      <c r="BY1370" s="552"/>
      <c r="BZ1370" s="552"/>
      <c r="CA1370" s="552"/>
      <c r="CB1370" s="552"/>
      <c r="CC1370" s="552"/>
      <c r="CD1370" s="552"/>
      <c r="CE1370" s="552"/>
      <c r="CF1370" s="552"/>
      <c r="CG1370" s="552"/>
      <c r="CH1370" s="552"/>
      <c r="CI1370" s="552"/>
      <c r="CJ1370" s="552"/>
      <c r="CK1370" s="552"/>
      <c r="CL1370" s="552"/>
      <c r="CM1370" s="552"/>
      <c r="CN1370" s="552"/>
      <c r="CO1370" s="552"/>
      <c r="CP1370" s="552"/>
      <c r="CQ1370" s="552"/>
      <c r="CR1370" s="552"/>
      <c r="CS1370" s="552"/>
      <c r="CT1370" s="552"/>
      <c r="CU1370" s="552"/>
      <c r="CV1370" s="552"/>
      <c r="CW1370" s="552"/>
      <c r="CX1370" s="552"/>
      <c r="CY1370" s="552"/>
      <c r="CZ1370" s="552"/>
      <c r="DA1370" s="552"/>
      <c r="DB1370" s="552"/>
      <c r="DC1370" s="552"/>
      <c r="DD1370" s="552"/>
      <c r="DE1370" s="552"/>
      <c r="DF1370" s="552"/>
      <c r="DG1370" s="552"/>
      <c r="DH1370" s="552"/>
      <c r="DI1370" s="552"/>
      <c r="DJ1370" s="552"/>
      <c r="DK1370" s="552"/>
      <c r="DL1370" s="552"/>
      <c r="DM1370" s="552"/>
      <c r="DN1370" s="552"/>
      <c r="DO1370" s="552"/>
      <c r="DP1370" s="552"/>
      <c r="DQ1370" s="552"/>
      <c r="DR1370" s="552"/>
      <c r="DS1370" s="552"/>
      <c r="DT1370" s="552"/>
      <c r="DU1370" s="552"/>
      <c r="DV1370" s="552"/>
      <c r="DW1370" s="552"/>
      <c r="DX1370" s="552"/>
      <c r="DY1370" s="552"/>
      <c r="DZ1370" s="552"/>
      <c r="EA1370" s="552"/>
      <c r="EB1370" s="552"/>
      <c r="EC1370" s="552"/>
      <c r="ED1370" s="552"/>
      <c r="EE1370" s="552"/>
      <c r="EF1370" s="552"/>
      <c r="EG1370" s="552"/>
      <c r="EH1370" s="552"/>
      <c r="EI1370" s="552"/>
      <c r="EJ1370" s="552"/>
      <c r="EK1370" s="552"/>
      <c r="EL1370" s="552"/>
      <c r="EM1370" s="552"/>
      <c r="EN1370" s="552"/>
      <c r="EO1370" s="552"/>
      <c r="EP1370" s="552"/>
      <c r="EQ1370" s="552"/>
      <c r="ER1370" s="552"/>
      <c r="ES1370" s="552"/>
      <c r="ET1370" s="552"/>
      <c r="EU1370" s="552"/>
      <c r="EV1370" s="552"/>
      <c r="EW1370" s="552"/>
      <c r="EX1370" s="552"/>
      <c r="EY1370" s="552"/>
      <c r="EZ1370" s="552"/>
      <c r="FA1370" s="552"/>
      <c r="FB1370" s="552"/>
      <c r="FC1370" s="552"/>
      <c r="FD1370" s="552"/>
      <c r="FE1370" s="552"/>
    </row>
    <row r="1371" spans="1:161" x14ac:dyDescent="0.25">
      <c r="A1371" t="s">
        <v>3546</v>
      </c>
      <c r="B1371" t="s">
        <v>3407</v>
      </c>
      <c r="C1371">
        <v>6</v>
      </c>
      <c r="D1371">
        <v>7</v>
      </c>
      <c r="E1371">
        <v>10</v>
      </c>
      <c r="F1371">
        <v>2</v>
      </c>
      <c r="G1371">
        <v>4</v>
      </c>
      <c r="H1371">
        <v>8</v>
      </c>
      <c r="I1371">
        <v>2</v>
      </c>
      <c r="J1371">
        <v>6</v>
      </c>
      <c r="K1371">
        <v>10</v>
      </c>
      <c r="L1371">
        <v>7</v>
      </c>
      <c r="M1371">
        <v>10</v>
      </c>
      <c r="N1371">
        <v>7</v>
      </c>
      <c r="O1371">
        <v>10</v>
      </c>
      <c r="P1371">
        <v>10</v>
      </c>
      <c r="Q1371">
        <v>0</v>
      </c>
      <c r="R1371">
        <v>2</v>
      </c>
      <c r="S1371">
        <v>10</v>
      </c>
      <c r="T1371">
        <v>9</v>
      </c>
      <c r="U1371">
        <v>4</v>
      </c>
      <c r="V1371">
        <v>1</v>
      </c>
      <c r="AM1371" s="555"/>
      <c r="AN1371" s="553"/>
      <c r="AO1371" s="553"/>
      <c r="AP1371" s="553"/>
      <c r="AQ1371" s="553"/>
      <c r="AR1371" s="553"/>
      <c r="AS1371" s="553"/>
      <c r="AT1371" s="553"/>
      <c r="AU1371" s="553"/>
      <c r="AV1371" s="553"/>
      <c r="AW1371" s="553"/>
      <c r="AX1371" s="553"/>
      <c r="AY1371" s="553"/>
      <c r="AZ1371" s="553"/>
      <c r="BA1371" s="553"/>
      <c r="BB1371" s="553"/>
      <c r="BC1371" s="553"/>
      <c r="BD1371" s="553"/>
      <c r="BE1371" s="553"/>
      <c r="BF1371" s="553"/>
      <c r="BG1371" s="553"/>
      <c r="BH1371" s="553"/>
      <c r="BI1371" s="553"/>
      <c r="BJ1371" s="553"/>
      <c r="BK1371" s="553"/>
      <c r="BL1371" s="553"/>
      <c r="BM1371" s="553"/>
      <c r="BN1371" s="553"/>
      <c r="BO1371" s="553"/>
      <c r="BP1371" s="553"/>
      <c r="BQ1371" s="553"/>
      <c r="BR1371" s="553"/>
      <c r="BS1371" s="553"/>
      <c r="BT1371" s="553"/>
      <c r="BU1371" s="553"/>
      <c r="BV1371" s="553"/>
      <c r="BW1371" s="553"/>
      <c r="BX1371" s="553"/>
      <c r="BY1371" s="553"/>
      <c r="BZ1371" s="553"/>
      <c r="CA1371" s="553"/>
      <c r="CB1371" s="553"/>
      <c r="CC1371" s="553"/>
      <c r="CD1371" s="553"/>
      <c r="CE1371" s="553"/>
      <c r="CF1371" s="553"/>
      <c r="CG1371" s="553"/>
      <c r="CH1371" s="553"/>
      <c r="CI1371" s="553"/>
      <c r="CJ1371" s="553"/>
      <c r="CK1371" s="553"/>
      <c r="CL1371" s="553"/>
      <c r="CM1371" s="553"/>
      <c r="CN1371" s="553"/>
      <c r="CO1371" s="553"/>
      <c r="CP1371" s="553"/>
      <c r="CQ1371" s="553"/>
      <c r="CR1371" s="553"/>
      <c r="CS1371" s="553"/>
      <c r="CT1371" s="553"/>
      <c r="CU1371" s="553"/>
      <c r="CV1371" s="553"/>
      <c r="CW1371" s="553"/>
      <c r="CX1371" s="553"/>
      <c r="CY1371" s="553"/>
      <c r="CZ1371" s="553"/>
      <c r="DA1371" s="553"/>
      <c r="DB1371" s="553"/>
      <c r="DC1371" s="553"/>
      <c r="DD1371" s="553"/>
      <c r="DE1371" s="553"/>
      <c r="DF1371" s="553"/>
      <c r="DG1371" s="553"/>
      <c r="DH1371" s="553"/>
      <c r="DI1371" s="553"/>
      <c r="DJ1371" s="553"/>
      <c r="DK1371" s="553"/>
      <c r="DL1371" s="553"/>
      <c r="DM1371" s="553"/>
      <c r="DN1371" s="553"/>
      <c r="DO1371" s="553"/>
      <c r="DP1371" s="553"/>
      <c r="DQ1371" s="553"/>
      <c r="DR1371" s="553"/>
      <c r="DS1371" s="553"/>
      <c r="DT1371" s="553"/>
      <c r="DU1371" s="553"/>
      <c r="DV1371" s="553"/>
      <c r="DW1371" s="553"/>
      <c r="DX1371" s="553"/>
      <c r="DY1371" s="553"/>
      <c r="DZ1371" s="553"/>
      <c r="EA1371" s="553"/>
      <c r="EB1371" s="553"/>
      <c r="EC1371" s="553"/>
      <c r="ED1371" s="553"/>
      <c r="EE1371" s="553"/>
      <c r="EF1371" s="553"/>
      <c r="EG1371" s="553"/>
      <c r="EH1371" s="553"/>
      <c r="EI1371" s="553"/>
      <c r="EJ1371" s="553"/>
      <c r="EK1371" s="553"/>
      <c r="EL1371" s="553"/>
      <c r="EM1371" s="553"/>
      <c r="EN1371" s="553"/>
      <c r="EO1371" s="553"/>
      <c r="EP1371" s="553"/>
      <c r="EQ1371" s="553"/>
      <c r="ER1371" s="553"/>
      <c r="ES1371" s="553"/>
      <c r="ET1371" s="553"/>
      <c r="EU1371" s="553"/>
      <c r="EV1371" s="553"/>
      <c r="EW1371" s="553"/>
      <c r="EX1371" s="553"/>
      <c r="EY1371" s="553"/>
      <c r="EZ1371" s="553"/>
      <c r="FA1371" s="553"/>
      <c r="FB1371" s="553"/>
      <c r="FC1371" s="553"/>
      <c r="FD1371" s="553"/>
      <c r="FE1371" s="553"/>
    </row>
    <row r="1372" spans="1:161" x14ac:dyDescent="0.25">
      <c r="A1372" t="s">
        <v>3547</v>
      </c>
      <c r="B1372" t="s">
        <v>3409</v>
      </c>
      <c r="C1372">
        <v>6</v>
      </c>
      <c r="D1372">
        <v>7</v>
      </c>
      <c r="E1372">
        <v>10</v>
      </c>
      <c r="F1372">
        <v>3</v>
      </c>
      <c r="G1372">
        <v>4</v>
      </c>
      <c r="H1372">
        <v>8</v>
      </c>
      <c r="I1372">
        <v>6</v>
      </c>
      <c r="J1372">
        <v>2</v>
      </c>
      <c r="K1372">
        <v>10</v>
      </c>
      <c r="L1372">
        <v>10</v>
      </c>
      <c r="M1372">
        <v>7</v>
      </c>
      <c r="N1372">
        <v>10</v>
      </c>
      <c r="O1372">
        <v>10</v>
      </c>
      <c r="P1372">
        <v>2</v>
      </c>
      <c r="Q1372">
        <v>0</v>
      </c>
      <c r="R1372">
        <v>9</v>
      </c>
      <c r="S1372">
        <v>10</v>
      </c>
      <c r="T1372">
        <v>9</v>
      </c>
      <c r="U1372">
        <v>4</v>
      </c>
      <c r="V1372">
        <v>7</v>
      </c>
    </row>
    <row r="1373" spans="1:161" x14ac:dyDescent="0.25">
      <c r="A1373" t="s">
        <v>3548</v>
      </c>
      <c r="B1373" t="s">
        <v>3411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83" spans="1:208" s="390" customFormat="1" x14ac:dyDescent="0.25">
      <c r="A1383" s="262"/>
      <c r="B1383" s="262"/>
      <c r="C1383" s="262"/>
      <c r="D1383" s="262"/>
      <c r="E1383" s="262"/>
      <c r="F1383" s="262"/>
      <c r="G1383" s="262"/>
      <c r="H1383" s="262"/>
      <c r="I1383" s="262"/>
      <c r="J1383" s="262"/>
      <c r="K1383" s="262"/>
      <c r="L1383" s="262"/>
      <c r="M1383" s="262"/>
      <c r="N1383" s="262"/>
      <c r="O1383" s="262"/>
      <c r="P1383" s="262"/>
      <c r="Q1383" s="262"/>
      <c r="R1383" s="262"/>
      <c r="S1383" s="262"/>
      <c r="T1383" s="262"/>
      <c r="U1383" s="262"/>
      <c r="V1383" s="262"/>
      <c r="W1383" s="262"/>
      <c r="X1383" s="262"/>
      <c r="Y1383" s="262"/>
      <c r="Z1383" s="262"/>
      <c r="AA1383" s="262"/>
      <c r="AB1383" s="262"/>
      <c r="AC1383" s="262"/>
      <c r="AD1383" s="262"/>
      <c r="AE1383" s="262"/>
      <c r="AF1383" s="262"/>
      <c r="AG1383" s="262"/>
      <c r="AH1383" s="262"/>
      <c r="AI1383" s="262"/>
      <c r="AJ1383" s="262"/>
      <c r="AK1383" s="262"/>
      <c r="AL1383" s="389"/>
      <c r="AM1383" s="6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  <c r="CE1383"/>
      <c r="CF1383"/>
      <c r="CG1383"/>
      <c r="CH1383"/>
      <c r="CI1383"/>
      <c r="CJ1383"/>
      <c r="CK1383"/>
      <c r="CL1383"/>
      <c r="CM1383"/>
      <c r="CN1383"/>
      <c r="CO1383"/>
      <c r="CP1383"/>
      <c r="CQ1383"/>
      <c r="CR1383"/>
      <c r="CS1383"/>
      <c r="CT1383"/>
      <c r="CU1383"/>
      <c r="CV1383"/>
      <c r="CW1383"/>
      <c r="CX1383"/>
      <c r="CY1383"/>
      <c r="CZ1383"/>
      <c r="DA1383"/>
      <c r="DB1383"/>
      <c r="DC1383"/>
      <c r="DD1383"/>
      <c r="DE1383"/>
      <c r="DF1383"/>
      <c r="DG1383"/>
      <c r="DH1383"/>
      <c r="DI1383"/>
      <c r="DJ1383"/>
      <c r="DK1383"/>
      <c r="DL1383"/>
      <c r="DM1383"/>
      <c r="DN1383"/>
      <c r="DO1383"/>
      <c r="DP1383"/>
      <c r="DQ1383"/>
      <c r="DR1383"/>
      <c r="DS1383"/>
      <c r="DT1383"/>
      <c r="DU1383"/>
      <c r="DV1383"/>
      <c r="DW1383"/>
      <c r="DX1383"/>
      <c r="DY1383"/>
      <c r="DZ1383"/>
      <c r="EA1383"/>
      <c r="EB1383"/>
      <c r="EC1383"/>
      <c r="ED1383"/>
      <c r="EE1383"/>
      <c r="EF1383"/>
      <c r="EG1383"/>
      <c r="EH1383"/>
      <c r="EI1383"/>
      <c r="EJ1383"/>
      <c r="EK1383"/>
      <c r="EL1383"/>
      <c r="EM1383"/>
      <c r="EN1383"/>
      <c r="EO1383"/>
      <c r="EP1383"/>
      <c r="EQ1383"/>
      <c r="ER1383"/>
      <c r="ES1383"/>
      <c r="ET1383"/>
      <c r="EU1383"/>
      <c r="EV1383"/>
      <c r="EW1383"/>
      <c r="EX1383"/>
      <c r="EY1383"/>
      <c r="EZ1383"/>
      <c r="FA1383"/>
      <c r="FB1383"/>
      <c r="FC1383"/>
      <c r="FD1383"/>
      <c r="FE1383"/>
      <c r="FF1383" s="35"/>
      <c r="FJ1383" s="1274"/>
      <c r="FK1383" s="1274"/>
      <c r="FL1383" s="1274"/>
      <c r="FN1383" s="35"/>
      <c r="FO1383" s="35"/>
      <c r="FP1383" s="35"/>
      <c r="FQ1383" s="35"/>
      <c r="FR1383" s="35"/>
      <c r="FS1383" s="35"/>
      <c r="FV1383" s="35"/>
      <c r="FW1383" s="35"/>
      <c r="FZ1383" s="1279"/>
      <c r="GA1383" s="1279"/>
      <c r="GB1383" s="35"/>
      <c r="GC1383" s="35"/>
      <c r="GD1383" s="35"/>
      <c r="GE1383" s="35"/>
      <c r="GF1383" s="35"/>
      <c r="GG1383" s="35"/>
      <c r="GH1383" s="35"/>
      <c r="GI1383" s="35"/>
      <c r="GJ1383" s="35"/>
      <c r="GK1383" s="35"/>
      <c r="GL1383" s="35"/>
      <c r="GM1383" s="35"/>
      <c r="GN1383" s="35"/>
      <c r="GO1383" s="35"/>
      <c r="GP1383" s="35"/>
      <c r="GQ1383" s="35"/>
      <c r="GR1383" s="35"/>
      <c r="GS1383" s="35"/>
      <c r="GT1383" s="35"/>
      <c r="GU1383" s="35"/>
      <c r="GV1383" s="35"/>
      <c r="GW1383" s="35"/>
      <c r="GX1383" s="35"/>
      <c r="GY1383" s="35"/>
      <c r="GZ1383" s="35"/>
    </row>
    <row r="1384" spans="1:208" x14ac:dyDescent="0.25">
      <c r="A1384" s="253" t="s">
        <v>260</v>
      </c>
      <c r="B1384" s="254" t="s">
        <v>2552</v>
      </c>
      <c r="C1384" s="255" t="s">
        <v>3773</v>
      </c>
      <c r="D1384" s="256" t="s">
        <v>2618</v>
      </c>
      <c r="E1384" s="256" t="s">
        <v>3774</v>
      </c>
      <c r="F1384" s="256" t="s">
        <v>2618</v>
      </c>
      <c r="G1384" s="256" t="s">
        <v>3775</v>
      </c>
      <c r="H1384" s="256" t="s">
        <v>2618</v>
      </c>
      <c r="I1384" s="256" t="s">
        <v>3782</v>
      </c>
      <c r="J1384" s="256" t="s">
        <v>2618</v>
      </c>
      <c r="K1384" s="256" t="s">
        <v>3788</v>
      </c>
      <c r="L1384" s="256" t="s">
        <v>2618</v>
      </c>
      <c r="M1384" s="256" t="s">
        <v>3789</v>
      </c>
      <c r="N1384" s="256" t="s">
        <v>2618</v>
      </c>
      <c r="O1384" s="256" t="s">
        <v>3790</v>
      </c>
      <c r="P1384" s="256" t="s">
        <v>2618</v>
      </c>
      <c r="Q1384" s="256" t="s">
        <v>3791</v>
      </c>
      <c r="R1384" s="256" t="s">
        <v>2618</v>
      </c>
      <c r="S1384" s="256" t="s">
        <v>3792</v>
      </c>
      <c r="T1384" s="256" t="s">
        <v>2618</v>
      </c>
      <c r="U1384" s="256" t="s">
        <v>3793</v>
      </c>
      <c r="V1384" s="257" t="s">
        <v>2618</v>
      </c>
      <c r="X1384" s="258"/>
      <c r="Y1384" s="188" t="s">
        <v>2550</v>
      </c>
      <c r="Z1384" s="259" t="s">
        <v>2619</v>
      </c>
      <c r="AA1384" s="260" t="s">
        <v>2620</v>
      </c>
      <c r="AB1384" s="260" t="s">
        <v>2621</v>
      </c>
      <c r="AC1384" s="260" t="s">
        <v>2622</v>
      </c>
      <c r="AD1384" s="260" t="s">
        <v>2623</v>
      </c>
      <c r="AE1384" s="260" t="s">
        <v>2624</v>
      </c>
      <c r="AF1384" s="260" t="s">
        <v>2625</v>
      </c>
      <c r="AG1384" s="260" t="s">
        <v>2619</v>
      </c>
      <c r="AH1384" s="260" t="s">
        <v>2620</v>
      </c>
      <c r="AI1384" s="261" t="s">
        <v>2621</v>
      </c>
      <c r="FN1384" s="390"/>
      <c r="FO1384" s="390"/>
      <c r="FP1384" s="390"/>
      <c r="FQ1384" s="390"/>
      <c r="FR1384" s="390"/>
      <c r="FS1384" s="390"/>
      <c r="FV1384" s="390"/>
      <c r="FW1384" s="390"/>
      <c r="FZ1384" s="1280"/>
      <c r="GA1384" s="1280"/>
      <c r="GB1384" s="390"/>
      <c r="GC1384" s="390"/>
      <c r="GD1384" s="390"/>
      <c r="GE1384" s="390"/>
      <c r="GF1384" s="390"/>
      <c r="GG1384" s="390"/>
      <c r="GH1384" s="390"/>
      <c r="GI1384" s="390"/>
      <c r="GJ1384" s="390"/>
      <c r="GK1384" s="390"/>
      <c r="GL1384" s="390"/>
      <c r="GM1384" s="390"/>
      <c r="GN1384" s="390"/>
      <c r="GV1384" s="390"/>
      <c r="GW1384" s="390"/>
      <c r="GX1384" s="390"/>
      <c r="GY1384" s="390"/>
      <c r="GZ1384" s="390"/>
    </row>
    <row r="1385" spans="1:208" x14ac:dyDescent="0.25">
      <c r="A1385" s="198" t="s">
        <v>262</v>
      </c>
      <c r="B1385" s="220" t="s">
        <v>724</v>
      </c>
      <c r="C1385" s="124" t="s">
        <v>2521</v>
      </c>
      <c r="D1385" s="124" t="s">
        <v>2522</v>
      </c>
      <c r="E1385" s="124" t="s">
        <v>2521</v>
      </c>
      <c r="F1385" s="124" t="s">
        <v>2522</v>
      </c>
      <c r="G1385" s="124" t="s">
        <v>2521</v>
      </c>
      <c r="H1385" s="124" t="s">
        <v>2522</v>
      </c>
      <c r="I1385" s="124" t="s">
        <v>2521</v>
      </c>
      <c r="J1385" s="124" t="s">
        <v>2522</v>
      </c>
      <c r="K1385" s="124" t="s">
        <v>2521</v>
      </c>
      <c r="L1385" s="124" t="s">
        <v>2522</v>
      </c>
      <c r="M1385" s="124" t="s">
        <v>2521</v>
      </c>
      <c r="N1385" s="124" t="s">
        <v>2522</v>
      </c>
      <c r="O1385" s="124" t="s">
        <v>2521</v>
      </c>
      <c r="P1385" s="124" t="s">
        <v>2522</v>
      </c>
      <c r="Q1385" s="124" t="s">
        <v>2521</v>
      </c>
      <c r="R1385" s="124" t="s">
        <v>2522</v>
      </c>
      <c r="S1385" s="124" t="s">
        <v>2521</v>
      </c>
      <c r="T1385" s="124" t="s">
        <v>2522</v>
      </c>
      <c r="U1385" s="124" t="s">
        <v>2521</v>
      </c>
      <c r="V1385" s="252" t="s">
        <v>2522</v>
      </c>
      <c r="X1385" s="197"/>
      <c r="Y1385" s="188" t="s">
        <v>724</v>
      </c>
      <c r="Z1385" s="94" t="s">
        <v>3776</v>
      </c>
      <c r="AA1385" s="95" t="s">
        <v>3777</v>
      </c>
      <c r="AB1385" s="95" t="s">
        <v>3778</v>
      </c>
      <c r="AC1385" s="95" t="s">
        <v>3783</v>
      </c>
      <c r="AD1385" s="95" t="s">
        <v>3794</v>
      </c>
      <c r="AE1385" s="95" t="s">
        <v>3795</v>
      </c>
      <c r="AF1385" s="95" t="s">
        <v>3796</v>
      </c>
      <c r="AG1385" s="95" t="s">
        <v>3797</v>
      </c>
      <c r="AH1385" s="95" t="s">
        <v>3798</v>
      </c>
      <c r="AI1385" s="96" t="s">
        <v>3799</v>
      </c>
      <c r="GO1385" s="390"/>
      <c r="GP1385" s="390"/>
      <c r="GQ1385" s="390"/>
      <c r="GR1385" s="390"/>
      <c r="GS1385" s="390"/>
      <c r="GT1385" s="390"/>
      <c r="GU1385" s="390"/>
    </row>
    <row r="1386" spans="1:208" x14ac:dyDescent="0.25">
      <c r="A1386" s="198" t="s">
        <v>264</v>
      </c>
      <c r="B1386" s="221" t="s">
        <v>2553</v>
      </c>
      <c r="C1386" s="118">
        <v>43682.458333333336</v>
      </c>
      <c r="D1386" s="189">
        <v>43682.958333333336</v>
      </c>
      <c r="E1386" s="190">
        <v>43683.458333333336</v>
      </c>
      <c r="F1386" s="189">
        <v>43683.958333333336</v>
      </c>
      <c r="G1386" s="190">
        <v>43684.458333333336</v>
      </c>
      <c r="H1386" s="189">
        <v>43684.958333333336</v>
      </c>
      <c r="I1386" s="191">
        <v>43685.458333333336</v>
      </c>
      <c r="J1386" s="189">
        <v>43685.958333333336</v>
      </c>
      <c r="K1386" s="190">
        <v>43686.458333333336</v>
      </c>
      <c r="L1386" s="189">
        <v>43686.958333333336</v>
      </c>
      <c r="M1386" s="190">
        <v>43687.458333333336</v>
      </c>
      <c r="N1386" s="189">
        <v>43687.958333333336</v>
      </c>
      <c r="O1386" s="191">
        <v>43688.458333333336</v>
      </c>
      <c r="P1386" s="189">
        <v>43688.958333333336</v>
      </c>
      <c r="Q1386" s="190">
        <v>43689.458333333336</v>
      </c>
      <c r="R1386" s="189">
        <v>43689.958333333336</v>
      </c>
      <c r="S1386" s="190">
        <v>43690.458333333336</v>
      </c>
      <c r="T1386" s="189">
        <v>43690.958333333336</v>
      </c>
      <c r="U1386" s="190">
        <v>43691.458333333336</v>
      </c>
      <c r="V1386" s="192">
        <v>43691.958333333336</v>
      </c>
      <c r="X1386" s="198" t="s">
        <v>259</v>
      </c>
      <c r="Y1386" s="215"/>
      <c r="Z1386" s="116">
        <v>43682.958333333336</v>
      </c>
      <c r="AA1386" s="99">
        <v>43683.958333333336</v>
      </c>
      <c r="AB1386" s="99">
        <v>43684.958333333336</v>
      </c>
      <c r="AC1386" s="99">
        <v>43685.958333333336</v>
      </c>
      <c r="AD1386" s="99">
        <v>43686.958333333336</v>
      </c>
      <c r="AE1386" s="99">
        <v>43687.958333333336</v>
      </c>
      <c r="AF1386" s="99">
        <v>43688.958333333336</v>
      </c>
      <c r="AG1386" s="99">
        <v>43689.958333333336</v>
      </c>
      <c r="AH1386" s="99">
        <v>43690.958333333336</v>
      </c>
      <c r="AI1386" s="99">
        <v>43691.958333333336</v>
      </c>
    </row>
    <row r="1387" spans="1:208" x14ac:dyDescent="0.25">
      <c r="A1387" s="198" t="s">
        <v>266</v>
      </c>
      <c r="B1387" s="222" t="s">
        <v>2545</v>
      </c>
      <c r="C1387" s="230" t="e">
        <v>#N/A</v>
      </c>
      <c r="D1387" s="199">
        <v>25.3</v>
      </c>
      <c r="E1387" s="199" t="e">
        <v>#N/A</v>
      </c>
      <c r="F1387" s="199">
        <v>25.9</v>
      </c>
      <c r="G1387" s="199" t="e">
        <v>#N/A</v>
      </c>
      <c r="H1387" s="199">
        <v>16.8</v>
      </c>
      <c r="I1387" s="199" t="e">
        <v>#N/A</v>
      </c>
      <c r="J1387" s="199">
        <v>16.399999999999999</v>
      </c>
      <c r="K1387" s="199" t="e">
        <v>#N/A</v>
      </c>
      <c r="L1387" s="199">
        <v>23</v>
      </c>
      <c r="M1387" s="199" t="e">
        <v>#N/A</v>
      </c>
      <c r="N1387" s="199">
        <v>23.6</v>
      </c>
      <c r="O1387" s="199" t="e">
        <v>#N/A</v>
      </c>
      <c r="P1387" s="199">
        <v>17.399999999999999</v>
      </c>
      <c r="Q1387" s="199" t="e">
        <v>#N/A</v>
      </c>
      <c r="R1387" s="199">
        <v>19.2</v>
      </c>
      <c r="S1387" s="199" t="e">
        <v>#N/A</v>
      </c>
      <c r="T1387" s="199">
        <v>18.7</v>
      </c>
      <c r="U1387" s="199" t="e">
        <v>#N/A</v>
      </c>
      <c r="V1387" s="104">
        <v>19.8</v>
      </c>
      <c r="X1387" s="198" t="s">
        <v>261</v>
      </c>
      <c r="Y1387" s="100" t="s">
        <v>2545</v>
      </c>
      <c r="Z1387" s="120">
        <v>25.3</v>
      </c>
      <c r="AA1387" s="120">
        <v>25.9</v>
      </c>
      <c r="AB1387" s="120">
        <v>16.8</v>
      </c>
      <c r="AC1387" s="120">
        <v>16.399999999999999</v>
      </c>
      <c r="AD1387" s="120">
        <v>23</v>
      </c>
      <c r="AE1387" s="120">
        <v>23.6</v>
      </c>
      <c r="AF1387" s="120">
        <v>17.399999999999999</v>
      </c>
      <c r="AG1387" s="120">
        <v>19.2</v>
      </c>
      <c r="AH1387" s="120">
        <v>18.7</v>
      </c>
      <c r="AI1387" s="120">
        <v>19.8</v>
      </c>
    </row>
    <row r="1388" spans="1:208" x14ac:dyDescent="0.25">
      <c r="A1388" s="198" t="s">
        <v>267</v>
      </c>
      <c r="B1388" s="223" t="s">
        <v>2546</v>
      </c>
      <c r="C1388" s="103">
        <v>10.8</v>
      </c>
      <c r="D1388" s="200" t="e">
        <v>#N/A</v>
      </c>
      <c r="E1388" s="200">
        <v>15.8</v>
      </c>
      <c r="F1388" s="200" t="e">
        <v>#N/A</v>
      </c>
      <c r="G1388" s="200">
        <v>6.3000000000000007</v>
      </c>
      <c r="H1388" s="200" t="e">
        <v>#N/A</v>
      </c>
      <c r="I1388" s="200">
        <v>5</v>
      </c>
      <c r="J1388" s="200" t="e">
        <v>#N/A</v>
      </c>
      <c r="K1388" s="200">
        <v>7.3000000000000007</v>
      </c>
      <c r="L1388" s="200" t="e">
        <v>#N/A</v>
      </c>
      <c r="M1388" s="200">
        <v>14.1</v>
      </c>
      <c r="N1388" s="200" t="e">
        <v>#N/A</v>
      </c>
      <c r="O1388" s="200">
        <v>11</v>
      </c>
      <c r="P1388" s="200" t="e">
        <v>#N/A</v>
      </c>
      <c r="Q1388" s="200">
        <v>3.0999999999999996</v>
      </c>
      <c r="R1388" s="200" t="e">
        <v>#N/A</v>
      </c>
      <c r="S1388" s="200">
        <v>6.9</v>
      </c>
      <c r="T1388" s="200" t="e">
        <v>#N/A</v>
      </c>
      <c r="U1388" s="200">
        <v>8.1999999999999993</v>
      </c>
      <c r="V1388" s="216" t="e">
        <v>#N/A</v>
      </c>
      <c r="X1388" s="198" t="s">
        <v>263</v>
      </c>
      <c r="Y1388" s="101" t="s">
        <v>2546</v>
      </c>
      <c r="Z1388" s="97">
        <v>10.8</v>
      </c>
      <c r="AA1388" s="97">
        <v>15.8</v>
      </c>
      <c r="AB1388" s="97">
        <v>6.3000000000000007</v>
      </c>
      <c r="AC1388" s="97">
        <v>5</v>
      </c>
      <c r="AD1388" s="97">
        <v>7.3000000000000007</v>
      </c>
      <c r="AE1388" s="97">
        <v>14.1</v>
      </c>
      <c r="AF1388" s="97">
        <v>11</v>
      </c>
      <c r="AG1388" s="97">
        <v>3.0999999999999996</v>
      </c>
      <c r="AH1388" s="97">
        <v>6.9</v>
      </c>
      <c r="AI1388" s="97">
        <v>8.1999999999999993</v>
      </c>
    </row>
    <row r="1389" spans="1:208" x14ac:dyDescent="0.25">
      <c r="A1389" s="198" t="s">
        <v>269</v>
      </c>
      <c r="B1389" s="224" t="s">
        <v>2547</v>
      </c>
      <c r="C1389" s="108" t="e">
        <v>#N/A</v>
      </c>
      <c r="D1389" s="201">
        <v>39.299999999999997</v>
      </c>
      <c r="E1389" s="201" t="e">
        <v>#N/A</v>
      </c>
      <c r="F1389" s="201">
        <v>40.9</v>
      </c>
      <c r="G1389" s="201" t="e">
        <v>#N/A</v>
      </c>
      <c r="H1389" s="201">
        <v>23.8</v>
      </c>
      <c r="I1389" s="201" t="e">
        <v>#N/A</v>
      </c>
      <c r="J1389" s="201">
        <v>22.4</v>
      </c>
      <c r="K1389" s="201" t="e">
        <v>#N/A</v>
      </c>
      <c r="L1389" s="201">
        <v>38</v>
      </c>
      <c r="M1389" s="201" t="e">
        <v>#N/A</v>
      </c>
      <c r="N1389" s="201">
        <v>30.6</v>
      </c>
      <c r="O1389" s="201" t="e">
        <v>#N/A</v>
      </c>
      <c r="P1389" s="201">
        <v>26.8</v>
      </c>
      <c r="Q1389" s="201" t="e">
        <v>#N/A</v>
      </c>
      <c r="R1389" s="201">
        <v>34.200000000000003</v>
      </c>
      <c r="S1389" s="201" t="e">
        <v>#N/A</v>
      </c>
      <c r="T1389" s="201">
        <v>22.6</v>
      </c>
      <c r="U1389" s="201" t="e">
        <v>#N/A</v>
      </c>
      <c r="V1389" s="217">
        <v>34.799999999999997</v>
      </c>
      <c r="X1389" s="198" t="s">
        <v>265</v>
      </c>
      <c r="Y1389" s="102" t="s">
        <v>2547</v>
      </c>
      <c r="Z1389" s="120">
        <v>39.299999999999997</v>
      </c>
      <c r="AA1389" s="120">
        <v>40.9</v>
      </c>
      <c r="AB1389" s="120">
        <v>31.6</v>
      </c>
      <c r="AC1389" s="120">
        <v>25.6</v>
      </c>
      <c r="AD1389" s="120">
        <v>38</v>
      </c>
      <c r="AE1389" s="120">
        <v>30.6</v>
      </c>
      <c r="AF1389" s="120">
        <v>26.8</v>
      </c>
      <c r="AG1389" s="120">
        <v>34.200000000000003</v>
      </c>
      <c r="AH1389" s="120">
        <v>22.6</v>
      </c>
      <c r="AI1389" s="120">
        <v>34.799999999999997</v>
      </c>
      <c r="AN1389" s="6"/>
      <c r="AO1389" s="6"/>
      <c r="AP1389" s="6"/>
      <c r="AQ1389" s="6"/>
      <c r="AR1389" s="6"/>
      <c r="AS1389" s="6"/>
      <c r="AT1389" s="6"/>
      <c r="AU1389" s="6"/>
      <c r="AV1389" s="6"/>
      <c r="AW1389" s="6"/>
      <c r="AX1389" s="6"/>
      <c r="AY1389" s="6"/>
      <c r="AZ1389" s="6"/>
      <c r="BA1389" s="6"/>
      <c r="BB1389" s="6"/>
      <c r="BC1389" s="6"/>
      <c r="BD1389" s="6"/>
      <c r="BE1389" s="6"/>
      <c r="BF1389" s="6"/>
      <c r="BG1389" s="6"/>
      <c r="BH1389" s="6"/>
      <c r="BI1389" s="6"/>
      <c r="BJ1389" s="6"/>
      <c r="BK1389" s="6"/>
      <c r="BL1389" s="6"/>
      <c r="BM1389" s="6"/>
      <c r="BN1389" s="6"/>
      <c r="BO1389" s="6"/>
      <c r="BP1389" s="6"/>
      <c r="BQ1389" s="6"/>
      <c r="BR1389" s="6"/>
      <c r="BS1389" s="6"/>
      <c r="BT1389" s="6"/>
      <c r="BU1389" s="6"/>
      <c r="BV1389" s="6"/>
      <c r="BW1389" s="6"/>
      <c r="BX1389" s="6"/>
      <c r="BY1389" s="6"/>
      <c r="BZ1389" s="6"/>
      <c r="CA1389" s="6"/>
      <c r="CB1389" s="6"/>
      <c r="CC1389" s="6"/>
      <c r="CD1389" s="6"/>
      <c r="CE1389" s="6"/>
      <c r="CF1389" s="6"/>
      <c r="CG1389" s="6"/>
      <c r="CH1389" s="6"/>
      <c r="CI1389" s="6"/>
      <c r="CJ1389" s="6"/>
      <c r="CK1389" s="6"/>
      <c r="CL1389" s="6"/>
      <c r="CM1389" s="6"/>
      <c r="CN1389" s="6"/>
      <c r="CO1389" s="6"/>
      <c r="CP1389" s="6"/>
      <c r="CQ1389" s="6"/>
      <c r="CR1389" s="6"/>
      <c r="CS1389" s="6"/>
      <c r="CT1389" s="6"/>
      <c r="CU1389" s="6"/>
      <c r="CV1389" s="6"/>
      <c r="CW1389" s="6"/>
      <c r="CX1389" s="6"/>
      <c r="CY1389" s="6"/>
      <c r="CZ1389" s="6"/>
      <c r="DA1389" s="6"/>
      <c r="DB1389" s="6"/>
      <c r="DC1389" s="6"/>
      <c r="DD1389" s="6"/>
      <c r="DE1389" s="6"/>
      <c r="DF1389" s="6"/>
      <c r="DG1389" s="6"/>
      <c r="DH1389" s="6"/>
      <c r="DI1389" s="6"/>
      <c r="DJ1389" s="6"/>
      <c r="DK1389" s="6"/>
      <c r="DL1389" s="6"/>
      <c r="DM1389" s="6"/>
      <c r="DN1389" s="6"/>
      <c r="DO1389" s="6"/>
      <c r="DP1389" s="6"/>
      <c r="DQ1389" s="6"/>
      <c r="DR1389" s="6"/>
      <c r="DS1389" s="6"/>
      <c r="DT1389" s="6"/>
      <c r="DU1389" s="6"/>
      <c r="DV1389" s="6"/>
      <c r="DW1389" s="6"/>
      <c r="DX1389" s="6"/>
      <c r="DY1389" s="6"/>
      <c r="DZ1389" s="6"/>
      <c r="EA1389" s="6"/>
      <c r="EB1389" s="6"/>
      <c r="EC1389" s="6"/>
      <c r="ED1389" s="6"/>
      <c r="EE1389" s="6"/>
      <c r="EF1389" s="6"/>
      <c r="EG1389" s="6"/>
      <c r="EH1389" s="6"/>
      <c r="EI1389" s="6"/>
      <c r="EJ1389" s="6"/>
      <c r="EK1389" s="6"/>
      <c r="EL1389" s="6"/>
      <c r="EM1389" s="6"/>
      <c r="EN1389" s="6"/>
      <c r="EO1389" s="6"/>
      <c r="EP1389" s="6"/>
      <c r="EQ1389" s="6"/>
      <c r="ER1389" s="6"/>
      <c r="ES1389" s="6"/>
      <c r="ET1389" s="6"/>
      <c r="EU1389" s="6"/>
      <c r="EV1389" s="6"/>
      <c r="EW1389" s="6"/>
      <c r="EX1389" s="6"/>
      <c r="EY1389" s="6"/>
      <c r="EZ1389" s="6"/>
      <c r="FA1389" s="6"/>
      <c r="FB1389" s="6"/>
      <c r="FC1389" s="6"/>
      <c r="FD1389" s="6"/>
      <c r="FE1389" s="6"/>
      <c r="FF1389" s="390"/>
    </row>
    <row r="1390" spans="1:208" x14ac:dyDescent="0.25">
      <c r="A1390" s="198" t="s">
        <v>271</v>
      </c>
      <c r="B1390" s="212" t="s">
        <v>2548</v>
      </c>
      <c r="C1390" s="231">
        <v>9</v>
      </c>
      <c r="D1390" s="123">
        <v>16</v>
      </c>
      <c r="E1390" s="123">
        <v>18</v>
      </c>
      <c r="F1390" s="123">
        <v>12</v>
      </c>
      <c r="G1390" s="123">
        <v>11</v>
      </c>
      <c r="H1390" s="123">
        <v>11</v>
      </c>
      <c r="I1390" s="123">
        <v>10</v>
      </c>
      <c r="J1390" s="123">
        <v>10</v>
      </c>
      <c r="K1390" s="123">
        <v>12</v>
      </c>
      <c r="L1390" s="123">
        <v>11</v>
      </c>
      <c r="M1390" s="123">
        <v>7</v>
      </c>
      <c r="N1390" s="123">
        <v>9</v>
      </c>
      <c r="O1390" s="123">
        <v>12</v>
      </c>
      <c r="P1390" s="123">
        <v>14</v>
      </c>
      <c r="Q1390" s="123">
        <v>12</v>
      </c>
      <c r="R1390" s="123">
        <v>11</v>
      </c>
      <c r="S1390" s="123">
        <v>8</v>
      </c>
      <c r="T1390" s="123">
        <v>6</v>
      </c>
      <c r="U1390" s="123">
        <v>9</v>
      </c>
      <c r="V1390" s="218">
        <v>6</v>
      </c>
      <c r="X1390" s="198" t="s">
        <v>272</v>
      </c>
      <c r="Y1390" s="119" t="s">
        <v>2548</v>
      </c>
      <c r="Z1390" s="196">
        <v>16</v>
      </c>
      <c r="AA1390" s="196">
        <v>18</v>
      </c>
      <c r="AB1390" s="196">
        <v>12</v>
      </c>
      <c r="AC1390" s="196">
        <v>10</v>
      </c>
      <c r="AD1390" s="196">
        <v>12</v>
      </c>
      <c r="AE1390" s="196">
        <v>9</v>
      </c>
      <c r="AF1390" s="196">
        <v>14</v>
      </c>
      <c r="AG1390" s="196">
        <v>14</v>
      </c>
      <c r="AH1390" s="196">
        <v>11</v>
      </c>
      <c r="AI1390" s="196">
        <v>9</v>
      </c>
    </row>
    <row r="1391" spans="1:208" x14ac:dyDescent="0.25">
      <c r="A1391" s="198" t="s">
        <v>274</v>
      </c>
      <c r="B1391" s="225" t="s">
        <v>2549</v>
      </c>
      <c r="C1391" s="232" t="s">
        <v>2618</v>
      </c>
      <c r="D1391" s="210">
        <v>16</v>
      </c>
      <c r="E1391" s="210">
        <v>18</v>
      </c>
      <c r="F1391" s="210" t="s">
        <v>2618</v>
      </c>
      <c r="G1391" s="210" t="s">
        <v>2618</v>
      </c>
      <c r="H1391" s="210" t="s">
        <v>2618</v>
      </c>
      <c r="I1391" s="210" t="s">
        <v>2618</v>
      </c>
      <c r="J1391" s="210" t="s">
        <v>2618</v>
      </c>
      <c r="K1391" s="210" t="s">
        <v>2618</v>
      </c>
      <c r="L1391" s="210" t="s">
        <v>2618</v>
      </c>
      <c r="M1391" s="210" t="s">
        <v>2618</v>
      </c>
      <c r="N1391" s="210" t="s">
        <v>2618</v>
      </c>
      <c r="O1391" s="210" t="s">
        <v>2618</v>
      </c>
      <c r="P1391" s="210" t="s">
        <v>2618</v>
      </c>
      <c r="Q1391" s="210" t="s">
        <v>2618</v>
      </c>
      <c r="R1391" s="210" t="s">
        <v>2618</v>
      </c>
      <c r="S1391" s="210" t="s">
        <v>2618</v>
      </c>
      <c r="T1391" s="210" t="s">
        <v>2618</v>
      </c>
      <c r="U1391" s="210" t="s">
        <v>2618</v>
      </c>
      <c r="V1391" s="211" t="s">
        <v>2618</v>
      </c>
      <c r="X1391" s="198" t="s">
        <v>268</v>
      </c>
      <c r="Y1391" s="98" t="s">
        <v>772</v>
      </c>
      <c r="Z1391" s="121">
        <v>0</v>
      </c>
      <c r="AA1391" s="121">
        <v>0</v>
      </c>
      <c r="AB1391" s="121">
        <v>0</v>
      </c>
      <c r="AC1391" s="121">
        <v>0</v>
      </c>
      <c r="AD1391" s="121">
        <v>0</v>
      </c>
      <c r="AE1391" s="121">
        <v>0</v>
      </c>
      <c r="AF1391" s="121">
        <v>0</v>
      </c>
      <c r="AG1391" s="121">
        <v>0</v>
      </c>
      <c r="AH1391" s="121">
        <v>0</v>
      </c>
      <c r="AI1391" s="121">
        <v>0</v>
      </c>
    </row>
    <row r="1392" spans="1:208" ht="15" x14ac:dyDescent="0.25">
      <c r="A1392" s="198" t="s">
        <v>276</v>
      </c>
      <c r="B1392" s="226" t="s">
        <v>769</v>
      </c>
      <c r="C1392" s="233" t="s">
        <v>2618</v>
      </c>
      <c r="D1392" s="202" t="s">
        <v>2618</v>
      </c>
      <c r="E1392" s="202" t="s">
        <v>2618</v>
      </c>
      <c r="F1392" s="202" t="s">
        <v>2618</v>
      </c>
      <c r="G1392" s="202" t="s">
        <v>2618</v>
      </c>
      <c r="H1392" s="202" t="s">
        <v>2631</v>
      </c>
      <c r="I1392" s="202" t="s">
        <v>2631</v>
      </c>
      <c r="J1392" s="202" t="s">
        <v>2631</v>
      </c>
      <c r="K1392" s="202" t="s">
        <v>2632</v>
      </c>
      <c r="L1392" s="202" t="s">
        <v>2631</v>
      </c>
      <c r="M1392" s="202" t="s">
        <v>2618</v>
      </c>
      <c r="N1392" s="202" t="s">
        <v>2632</v>
      </c>
      <c r="O1392" s="202" t="s">
        <v>2631</v>
      </c>
      <c r="P1392" s="202" t="s">
        <v>2618</v>
      </c>
      <c r="Q1392" s="202" t="s">
        <v>2618</v>
      </c>
      <c r="R1392" s="202" t="s">
        <v>2618</v>
      </c>
      <c r="S1392" s="202" t="s">
        <v>2618</v>
      </c>
      <c r="T1392" s="202" t="s">
        <v>2632</v>
      </c>
      <c r="U1392" s="202" t="s">
        <v>2618</v>
      </c>
      <c r="V1392" s="203" t="s">
        <v>2618</v>
      </c>
      <c r="X1392" s="198" t="s">
        <v>270</v>
      </c>
      <c r="Y1392" s="107" t="s">
        <v>769</v>
      </c>
      <c r="Z1392" s="195" t="s">
        <v>2618</v>
      </c>
      <c r="AA1392" s="195" t="s">
        <v>2618</v>
      </c>
      <c r="AB1392" s="195" t="s">
        <v>2631</v>
      </c>
      <c r="AC1392" s="195" t="s">
        <v>2632</v>
      </c>
      <c r="AD1392" s="195" t="s">
        <v>2632</v>
      </c>
      <c r="AE1392" s="195" t="s">
        <v>2632</v>
      </c>
      <c r="AF1392" s="195" t="s">
        <v>2631</v>
      </c>
      <c r="AG1392" s="195" t="s">
        <v>2618</v>
      </c>
      <c r="AH1392" s="195" t="s">
        <v>2632</v>
      </c>
      <c r="AI1392" s="195" t="s">
        <v>2618</v>
      </c>
    </row>
    <row r="1393" spans="1:161" x14ac:dyDescent="0.25">
      <c r="A1393" s="198" t="s">
        <v>277</v>
      </c>
      <c r="B1393" s="226" t="s">
        <v>2551</v>
      </c>
      <c r="C1393" s="234">
        <v>0</v>
      </c>
      <c r="D1393" s="204">
        <v>0</v>
      </c>
      <c r="E1393" s="204">
        <v>0</v>
      </c>
      <c r="F1393" s="204">
        <v>0</v>
      </c>
      <c r="G1393" s="204">
        <v>0</v>
      </c>
      <c r="H1393" s="204">
        <v>2</v>
      </c>
      <c r="I1393" s="204">
        <v>1</v>
      </c>
      <c r="J1393" s="204">
        <v>2</v>
      </c>
      <c r="K1393" s="204">
        <v>3</v>
      </c>
      <c r="L1393" s="204">
        <v>1</v>
      </c>
      <c r="M1393" s="204">
        <v>0</v>
      </c>
      <c r="N1393" s="204">
        <v>3</v>
      </c>
      <c r="O1393" s="204">
        <v>1</v>
      </c>
      <c r="P1393" s="204">
        <v>0</v>
      </c>
      <c r="Q1393" s="204">
        <v>0</v>
      </c>
      <c r="R1393" s="204">
        <v>0</v>
      </c>
      <c r="S1393" s="204">
        <v>0</v>
      </c>
      <c r="T1393" s="204">
        <v>5</v>
      </c>
      <c r="U1393" s="204">
        <v>0</v>
      </c>
      <c r="V1393" s="205">
        <v>0</v>
      </c>
      <c r="X1393" s="198" t="s">
        <v>273</v>
      </c>
      <c r="Y1393" s="91" t="s">
        <v>2551</v>
      </c>
      <c r="Z1393" s="109">
        <v>0</v>
      </c>
      <c r="AA1393" s="109">
        <v>0</v>
      </c>
      <c r="AB1393" s="109">
        <v>2</v>
      </c>
      <c r="AC1393" s="109">
        <v>3</v>
      </c>
      <c r="AD1393" s="109">
        <v>3</v>
      </c>
      <c r="AE1393" s="109">
        <v>3</v>
      </c>
      <c r="AF1393" s="109">
        <v>1</v>
      </c>
      <c r="AG1393" s="109">
        <v>0</v>
      </c>
      <c r="AH1393" s="109">
        <v>5</v>
      </c>
      <c r="AI1393" s="109">
        <v>0</v>
      </c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/>
      <c r="DU1393" s="1"/>
      <c r="DV1393" s="1"/>
      <c r="DW1393" s="1"/>
      <c r="DX1393" s="1"/>
      <c r="DY1393" s="1"/>
      <c r="DZ1393" s="1"/>
      <c r="EA1393" s="1"/>
      <c r="EB1393" s="1"/>
      <c r="EC1393" s="1"/>
      <c r="ED1393" s="1"/>
      <c r="EE1393" s="1"/>
      <c r="EF1393" s="1"/>
      <c r="EG1393" s="1"/>
      <c r="EH1393" s="1"/>
      <c r="EI1393" s="1"/>
      <c r="EJ1393" s="1"/>
      <c r="EK1393" s="1"/>
      <c r="EL1393" s="1"/>
      <c r="EM1393" s="1"/>
      <c r="EN1393" s="1"/>
      <c r="EO1393" s="1"/>
      <c r="EP1393" s="1"/>
      <c r="EQ1393" s="1"/>
      <c r="ER1393" s="1"/>
      <c r="ES1393" s="1"/>
      <c r="ET1393" s="1"/>
      <c r="EU1393" s="1"/>
      <c r="EV1393" s="1"/>
      <c r="EW1393" s="1"/>
      <c r="EX1393" s="1"/>
      <c r="EY1393" s="1"/>
      <c r="EZ1393" s="1"/>
      <c r="FA1393" s="1"/>
      <c r="FB1393" s="1"/>
      <c r="FC1393" s="1"/>
      <c r="FD1393" s="1"/>
      <c r="FE1393" s="1"/>
    </row>
    <row r="1394" spans="1:161" x14ac:dyDescent="0.25">
      <c r="A1394" s="198" t="s">
        <v>278</v>
      </c>
      <c r="B1394" s="227" t="s">
        <v>884</v>
      </c>
      <c r="C1394" s="235">
        <v>1009.1500000000001</v>
      </c>
      <c r="D1394" s="206">
        <v>1007.55</v>
      </c>
      <c r="E1394" s="206">
        <v>1002</v>
      </c>
      <c r="F1394" s="206">
        <v>1003.2</v>
      </c>
      <c r="G1394" s="206">
        <v>1005.45</v>
      </c>
      <c r="H1394" s="206">
        <v>1006.75</v>
      </c>
      <c r="I1394" s="206">
        <v>1008.05</v>
      </c>
      <c r="J1394" s="206">
        <v>1008.9</v>
      </c>
      <c r="K1394" s="206">
        <v>1004.25</v>
      </c>
      <c r="L1394" s="206">
        <v>1004.7</v>
      </c>
      <c r="M1394" s="206">
        <v>1003.55</v>
      </c>
      <c r="N1394" s="206">
        <v>1002.3</v>
      </c>
      <c r="O1394" s="206">
        <v>1000.9000000000001</v>
      </c>
      <c r="P1394" s="206">
        <v>1004.45</v>
      </c>
      <c r="Q1394" s="206">
        <v>1008.8499999999999</v>
      </c>
      <c r="R1394" s="206">
        <v>1008.8499999999999</v>
      </c>
      <c r="S1394" s="206">
        <v>1006.55</v>
      </c>
      <c r="T1394" s="206">
        <v>1004.1</v>
      </c>
      <c r="U1394" s="206">
        <v>1010.05</v>
      </c>
      <c r="V1394" s="207">
        <v>1012.7</v>
      </c>
      <c r="X1394" s="198" t="s">
        <v>275</v>
      </c>
      <c r="Y1394" s="238" t="s">
        <v>705</v>
      </c>
      <c r="Z1394" s="127">
        <v>0</v>
      </c>
      <c r="AA1394" s="127">
        <v>0</v>
      </c>
      <c r="AB1394" s="127">
        <v>0</v>
      </c>
      <c r="AC1394" s="127">
        <v>0</v>
      </c>
      <c r="AD1394" s="127">
        <v>2</v>
      </c>
      <c r="AE1394" s="127">
        <v>2</v>
      </c>
      <c r="AF1394" s="127">
        <v>0</v>
      </c>
      <c r="AG1394" s="127">
        <v>0</v>
      </c>
      <c r="AH1394" s="127">
        <v>0</v>
      </c>
      <c r="AI1394" s="127">
        <v>0</v>
      </c>
    </row>
    <row r="1395" spans="1:161" x14ac:dyDescent="0.25">
      <c r="A1395" s="198" t="s">
        <v>279</v>
      </c>
      <c r="B1395" s="228" t="s">
        <v>770</v>
      </c>
      <c r="C1395" s="236" t="s">
        <v>2940</v>
      </c>
      <c r="D1395" s="208" t="s">
        <v>2764</v>
      </c>
      <c r="E1395" s="208" t="s">
        <v>2610</v>
      </c>
      <c r="F1395" s="208" t="s">
        <v>1110</v>
      </c>
      <c r="G1395" s="208" t="s">
        <v>13</v>
      </c>
      <c r="H1395" s="208" t="s">
        <v>1110</v>
      </c>
      <c r="I1395" s="208" t="s">
        <v>13</v>
      </c>
      <c r="J1395" s="208" t="s">
        <v>1110</v>
      </c>
      <c r="K1395" s="208" t="s">
        <v>996</v>
      </c>
      <c r="L1395" s="208" t="s">
        <v>13</v>
      </c>
      <c r="M1395" s="208" t="s">
        <v>2763</v>
      </c>
      <c r="N1395" s="208" t="s">
        <v>58</v>
      </c>
      <c r="O1395" s="208" t="s">
        <v>2757</v>
      </c>
      <c r="P1395" s="208" t="s">
        <v>2766</v>
      </c>
      <c r="Q1395" s="208" t="s">
        <v>2766</v>
      </c>
      <c r="R1395" s="208" t="s">
        <v>2763</v>
      </c>
      <c r="S1395" s="208" t="s">
        <v>2964</v>
      </c>
      <c r="T1395" s="208" t="s">
        <v>2767</v>
      </c>
      <c r="U1395" s="208" t="s">
        <v>2769</v>
      </c>
      <c r="V1395" s="209" t="s">
        <v>2770</v>
      </c>
      <c r="X1395" s="369" t="s">
        <v>1038</v>
      </c>
      <c r="Y1395" s="370" t="s">
        <v>772</v>
      </c>
      <c r="Z1395" s="371">
        <v>0</v>
      </c>
      <c r="AA1395" s="372">
        <v>0</v>
      </c>
      <c r="AB1395" s="372">
        <v>0</v>
      </c>
      <c r="AC1395" s="372">
        <v>0</v>
      </c>
      <c r="AD1395" s="372">
        <v>0</v>
      </c>
      <c r="AE1395" s="372">
        <v>0</v>
      </c>
      <c r="AF1395" s="372">
        <v>0</v>
      </c>
      <c r="AG1395" s="372">
        <v>0</v>
      </c>
      <c r="AH1395" s="372">
        <v>0</v>
      </c>
      <c r="AI1395" s="373">
        <v>0</v>
      </c>
    </row>
    <row r="1396" spans="1:161" x14ac:dyDescent="0.25">
      <c r="A1396" s="198" t="s">
        <v>280</v>
      </c>
      <c r="B1396" s="229" t="s">
        <v>705</v>
      </c>
      <c r="C1396" s="237">
        <v>0</v>
      </c>
      <c r="D1396" s="213">
        <v>0</v>
      </c>
      <c r="E1396" s="213">
        <v>0</v>
      </c>
      <c r="F1396" s="213">
        <v>0</v>
      </c>
      <c r="G1396" s="213">
        <v>0</v>
      </c>
      <c r="H1396" s="213">
        <v>0</v>
      </c>
      <c r="I1396" s="213">
        <v>0</v>
      </c>
      <c r="J1396" s="213">
        <v>0</v>
      </c>
      <c r="K1396" s="213">
        <v>0</v>
      </c>
      <c r="L1396" s="213">
        <v>0</v>
      </c>
      <c r="M1396" s="213">
        <v>0</v>
      </c>
      <c r="N1396" s="213">
        <v>1</v>
      </c>
      <c r="O1396" s="213">
        <v>0</v>
      </c>
      <c r="P1396" s="213">
        <v>0</v>
      </c>
      <c r="Q1396" s="213">
        <v>0</v>
      </c>
      <c r="R1396" s="213">
        <v>0</v>
      </c>
      <c r="S1396" s="213">
        <v>0</v>
      </c>
      <c r="T1396" s="213">
        <v>0</v>
      </c>
      <c r="U1396" s="213">
        <v>0</v>
      </c>
      <c r="V1396" s="214">
        <v>0</v>
      </c>
      <c r="X1396" s="369" t="s">
        <v>2295</v>
      </c>
      <c r="Y1396" s="374" t="s">
        <v>1173</v>
      </c>
      <c r="Z1396" s="375">
        <v>0</v>
      </c>
      <c r="AA1396" s="376">
        <v>0</v>
      </c>
      <c r="AB1396" s="376">
        <v>0</v>
      </c>
      <c r="AC1396" s="376">
        <v>0</v>
      </c>
      <c r="AD1396" s="376">
        <v>0</v>
      </c>
      <c r="AE1396" s="376">
        <v>0</v>
      </c>
      <c r="AF1396" s="376">
        <v>0</v>
      </c>
      <c r="AG1396" s="376">
        <v>0</v>
      </c>
      <c r="AH1396" s="376">
        <v>0</v>
      </c>
      <c r="AI1396" s="377">
        <v>0</v>
      </c>
    </row>
    <row r="1397" spans="1:161" x14ac:dyDescent="0.25">
      <c r="A1397" s="198" t="s">
        <v>1038</v>
      </c>
      <c r="B1397" s="229" t="s">
        <v>772</v>
      </c>
      <c r="C1397" s="237">
        <v>0</v>
      </c>
      <c r="D1397" s="213">
        <v>0</v>
      </c>
      <c r="E1397" s="213">
        <v>0</v>
      </c>
      <c r="F1397" s="213">
        <v>0</v>
      </c>
      <c r="G1397" s="213">
        <v>0</v>
      </c>
      <c r="H1397" s="213">
        <v>0</v>
      </c>
      <c r="I1397" s="213">
        <v>0</v>
      </c>
      <c r="J1397" s="213">
        <v>0</v>
      </c>
      <c r="K1397" s="213">
        <v>0</v>
      </c>
      <c r="L1397" s="213">
        <v>0</v>
      </c>
      <c r="M1397" s="213">
        <v>0</v>
      </c>
      <c r="N1397" s="213">
        <v>0</v>
      </c>
      <c r="O1397" s="213">
        <v>0</v>
      </c>
      <c r="P1397" s="213">
        <v>0</v>
      </c>
      <c r="Q1397" s="213">
        <v>0</v>
      </c>
      <c r="R1397" s="213">
        <v>0</v>
      </c>
      <c r="S1397" s="213">
        <v>0</v>
      </c>
      <c r="T1397" s="213">
        <v>0</v>
      </c>
      <c r="U1397" s="213">
        <v>0</v>
      </c>
      <c r="V1397" s="214">
        <v>0</v>
      </c>
      <c r="X1397" s="369" t="s">
        <v>2296</v>
      </c>
      <c r="Y1397" s="374" t="s">
        <v>1175</v>
      </c>
      <c r="Z1397" s="375">
        <v>0</v>
      </c>
      <c r="AA1397" s="376">
        <v>0</v>
      </c>
      <c r="AB1397" s="376">
        <v>0</v>
      </c>
      <c r="AC1397" s="376">
        <v>0</v>
      </c>
      <c r="AD1397" s="376">
        <v>0</v>
      </c>
      <c r="AE1397" s="376">
        <v>0</v>
      </c>
      <c r="AF1397" s="376">
        <v>0</v>
      </c>
      <c r="AG1397" s="376">
        <v>0</v>
      </c>
      <c r="AH1397" s="376">
        <v>0</v>
      </c>
      <c r="AI1397" s="377">
        <v>0</v>
      </c>
    </row>
    <row r="1398" spans="1:161" x14ac:dyDescent="0.25">
      <c r="A1398" s="198" t="s">
        <v>2295</v>
      </c>
      <c r="B1398" s="229" t="s">
        <v>1173</v>
      </c>
      <c r="C1398" s="237">
        <v>0</v>
      </c>
      <c r="D1398" s="213">
        <v>0</v>
      </c>
      <c r="E1398" s="213">
        <v>0</v>
      </c>
      <c r="F1398" s="213">
        <v>0</v>
      </c>
      <c r="G1398" s="213">
        <v>0</v>
      </c>
      <c r="H1398" s="213">
        <v>0</v>
      </c>
      <c r="I1398" s="213">
        <v>0</v>
      </c>
      <c r="J1398" s="213">
        <v>0</v>
      </c>
      <c r="K1398" s="213">
        <v>0</v>
      </c>
      <c r="L1398" s="213">
        <v>0</v>
      </c>
      <c r="M1398" s="213">
        <v>0</v>
      </c>
      <c r="N1398" s="213">
        <v>0</v>
      </c>
      <c r="O1398" s="213">
        <v>0</v>
      </c>
      <c r="P1398" s="213">
        <v>0</v>
      </c>
      <c r="Q1398" s="213">
        <v>0</v>
      </c>
      <c r="R1398" s="213">
        <v>0</v>
      </c>
      <c r="S1398" s="213">
        <v>0</v>
      </c>
      <c r="T1398" s="213">
        <v>0</v>
      </c>
      <c r="U1398" s="213">
        <v>0</v>
      </c>
      <c r="V1398" s="214">
        <v>0</v>
      </c>
      <c r="X1398" s="369" t="s">
        <v>2297</v>
      </c>
      <c r="Y1398" s="379" t="s">
        <v>1177</v>
      </c>
      <c r="Z1398" s="380">
        <v>0</v>
      </c>
      <c r="AA1398" s="381">
        <v>0</v>
      </c>
      <c r="AB1398" s="381">
        <v>0</v>
      </c>
      <c r="AC1398" s="381">
        <v>0</v>
      </c>
      <c r="AD1398" s="381">
        <v>0</v>
      </c>
      <c r="AE1398" s="381">
        <v>0</v>
      </c>
      <c r="AF1398" s="381">
        <v>0</v>
      </c>
      <c r="AG1398" s="381">
        <v>0</v>
      </c>
      <c r="AH1398" s="381">
        <v>0</v>
      </c>
      <c r="AI1398" s="382">
        <v>0</v>
      </c>
    </row>
    <row r="1399" spans="1:161" x14ac:dyDescent="0.25">
      <c r="A1399" s="198" t="s">
        <v>2296</v>
      </c>
      <c r="B1399" s="378" t="s">
        <v>1175</v>
      </c>
      <c r="C1399" s="235">
        <v>0</v>
      </c>
      <c r="D1399" s="206">
        <v>0</v>
      </c>
      <c r="E1399" s="206">
        <v>0</v>
      </c>
      <c r="F1399" s="206">
        <v>0</v>
      </c>
      <c r="G1399" s="206">
        <v>0</v>
      </c>
      <c r="H1399" s="206">
        <v>0</v>
      </c>
      <c r="I1399" s="206">
        <v>0</v>
      </c>
      <c r="J1399" s="206">
        <v>0</v>
      </c>
      <c r="K1399" s="206">
        <v>0</v>
      </c>
      <c r="L1399" s="206">
        <v>0</v>
      </c>
      <c r="M1399" s="206">
        <v>0</v>
      </c>
      <c r="N1399" s="206">
        <v>0</v>
      </c>
      <c r="O1399" s="206">
        <v>0</v>
      </c>
      <c r="P1399" s="206">
        <v>0</v>
      </c>
      <c r="Q1399" s="206">
        <v>0</v>
      </c>
      <c r="R1399" s="206">
        <v>0</v>
      </c>
      <c r="S1399" s="206">
        <v>0</v>
      </c>
      <c r="T1399" s="206">
        <v>0</v>
      </c>
      <c r="U1399" s="206">
        <v>0</v>
      </c>
      <c r="V1399" s="207">
        <v>0</v>
      </c>
    </row>
    <row r="1400" spans="1:161" x14ac:dyDescent="0.25">
      <c r="A1400" s="198" t="s">
        <v>2297</v>
      </c>
      <c r="B1400" s="383" t="s">
        <v>1177</v>
      </c>
      <c r="C1400" s="237">
        <v>0</v>
      </c>
      <c r="D1400" s="213">
        <v>0</v>
      </c>
      <c r="E1400" s="213">
        <v>0</v>
      </c>
      <c r="F1400" s="213">
        <v>0</v>
      </c>
      <c r="G1400" s="213">
        <v>0</v>
      </c>
      <c r="H1400" s="213">
        <v>0</v>
      </c>
      <c r="I1400" s="213">
        <v>0</v>
      </c>
      <c r="J1400" s="213">
        <v>0</v>
      </c>
      <c r="K1400" s="213">
        <v>0</v>
      </c>
      <c r="L1400" s="213">
        <v>0</v>
      </c>
      <c r="M1400" s="213">
        <v>0</v>
      </c>
      <c r="N1400" s="213">
        <v>0</v>
      </c>
      <c r="O1400" s="213">
        <v>0</v>
      </c>
      <c r="P1400" s="213">
        <v>0</v>
      </c>
      <c r="Q1400" s="213">
        <v>0</v>
      </c>
      <c r="R1400" s="213">
        <v>0</v>
      </c>
      <c r="S1400" s="213">
        <v>0</v>
      </c>
      <c r="T1400" s="213">
        <v>0</v>
      </c>
      <c r="U1400" s="213">
        <v>0</v>
      </c>
      <c r="V1400" s="214">
        <v>0</v>
      </c>
      <c r="AM1400" s="554"/>
      <c r="AN1400" s="552"/>
      <c r="AO1400" s="552"/>
      <c r="AP1400" s="552"/>
      <c r="AQ1400" s="552"/>
      <c r="AR1400" s="552"/>
      <c r="AS1400" s="552"/>
      <c r="AT1400" s="552"/>
      <c r="AU1400" s="552"/>
      <c r="AV1400" s="552"/>
      <c r="AW1400" s="552"/>
      <c r="AX1400" s="552"/>
      <c r="AY1400" s="552"/>
      <c r="AZ1400" s="552"/>
      <c r="BA1400" s="552"/>
      <c r="BB1400" s="552"/>
      <c r="BC1400" s="552"/>
      <c r="BD1400" s="552"/>
      <c r="BE1400" s="552"/>
      <c r="BF1400" s="552"/>
      <c r="BG1400" s="552"/>
      <c r="BH1400" s="552"/>
      <c r="BI1400" s="552"/>
      <c r="BJ1400" s="552"/>
      <c r="BK1400" s="552"/>
      <c r="BL1400" s="552"/>
      <c r="BM1400" s="552"/>
      <c r="BN1400" s="552"/>
      <c r="BO1400" s="552"/>
      <c r="BP1400" s="552"/>
      <c r="BQ1400" s="552"/>
      <c r="BR1400" s="552"/>
      <c r="BS1400" s="552"/>
      <c r="BT1400" s="552"/>
      <c r="BU1400" s="552"/>
      <c r="BV1400" s="552"/>
      <c r="BW1400" s="552"/>
      <c r="BX1400" s="552"/>
      <c r="BY1400" s="552"/>
      <c r="BZ1400" s="552"/>
      <c r="CA1400" s="552"/>
      <c r="CB1400" s="552"/>
      <c r="CC1400" s="552"/>
      <c r="CD1400" s="552"/>
      <c r="CE1400" s="552"/>
      <c r="CF1400" s="552"/>
      <c r="CG1400" s="552"/>
      <c r="CH1400" s="552"/>
      <c r="CI1400" s="552"/>
      <c r="CJ1400" s="552"/>
      <c r="CK1400" s="552"/>
      <c r="CL1400" s="552"/>
      <c r="CM1400" s="552"/>
      <c r="CN1400" s="552"/>
      <c r="CO1400" s="552"/>
      <c r="CP1400" s="552"/>
      <c r="CQ1400" s="552"/>
      <c r="CR1400" s="552"/>
      <c r="CS1400" s="552"/>
      <c r="CT1400" s="552"/>
      <c r="CU1400" s="552"/>
      <c r="CV1400" s="552"/>
      <c r="CW1400" s="552"/>
      <c r="CX1400" s="552"/>
      <c r="CY1400" s="552"/>
      <c r="CZ1400" s="552"/>
      <c r="DA1400" s="552"/>
      <c r="DB1400" s="552"/>
      <c r="DC1400" s="552"/>
      <c r="DD1400" s="552"/>
      <c r="DE1400" s="552"/>
      <c r="DF1400" s="552"/>
      <c r="DG1400" s="552"/>
      <c r="DH1400" s="552"/>
      <c r="DI1400" s="552"/>
      <c r="DJ1400" s="552"/>
      <c r="DK1400" s="552"/>
      <c r="DL1400" s="552"/>
      <c r="DM1400" s="552"/>
      <c r="DN1400" s="552"/>
      <c r="DO1400" s="552"/>
      <c r="DP1400" s="552"/>
      <c r="DQ1400" s="552"/>
      <c r="DR1400" s="552"/>
      <c r="DS1400" s="552"/>
      <c r="DT1400" s="552"/>
      <c r="DU1400" s="552"/>
      <c r="DV1400" s="552"/>
      <c r="DW1400" s="552"/>
      <c r="DX1400" s="552"/>
      <c r="DY1400" s="552"/>
      <c r="DZ1400" s="552"/>
      <c r="EA1400" s="552"/>
      <c r="EB1400" s="552"/>
      <c r="EC1400" s="552"/>
      <c r="ED1400" s="552"/>
      <c r="EE1400" s="552"/>
      <c r="EF1400" s="552"/>
      <c r="EG1400" s="552"/>
      <c r="EH1400" s="552"/>
      <c r="EI1400" s="552"/>
      <c r="EJ1400" s="552"/>
      <c r="EK1400" s="552"/>
      <c r="EL1400" s="552"/>
      <c r="EM1400" s="552"/>
      <c r="EN1400" s="552"/>
      <c r="EO1400" s="552"/>
      <c r="EP1400" s="552"/>
      <c r="EQ1400" s="552"/>
      <c r="ER1400" s="552"/>
      <c r="ES1400" s="552"/>
      <c r="ET1400" s="552"/>
      <c r="EU1400" s="552"/>
      <c r="EV1400" s="552"/>
      <c r="EW1400" s="552"/>
      <c r="EX1400" s="552"/>
      <c r="EY1400" s="552"/>
      <c r="EZ1400" s="552"/>
      <c r="FA1400" s="552"/>
      <c r="FB1400" s="552"/>
      <c r="FC1400" s="552"/>
      <c r="FD1400" s="552"/>
      <c r="FE1400" s="552"/>
    </row>
    <row r="1401" spans="1:161" x14ac:dyDescent="0.25">
      <c r="A1401" t="s">
        <v>3549</v>
      </c>
      <c r="B1401" t="s">
        <v>3407</v>
      </c>
      <c r="C1401">
        <v>6</v>
      </c>
      <c r="D1401">
        <v>6</v>
      </c>
      <c r="E1401">
        <v>7</v>
      </c>
      <c r="F1401">
        <v>6</v>
      </c>
      <c r="G1401">
        <v>0</v>
      </c>
      <c r="H1401">
        <v>7</v>
      </c>
      <c r="I1401">
        <v>4</v>
      </c>
      <c r="J1401">
        <v>8</v>
      </c>
      <c r="K1401">
        <v>2</v>
      </c>
      <c r="L1401">
        <v>9</v>
      </c>
      <c r="M1401">
        <v>7</v>
      </c>
      <c r="N1401">
        <v>7</v>
      </c>
      <c r="O1401">
        <v>9</v>
      </c>
      <c r="P1401">
        <v>10</v>
      </c>
      <c r="Q1401">
        <v>4</v>
      </c>
      <c r="R1401">
        <v>1</v>
      </c>
      <c r="S1401">
        <v>5</v>
      </c>
      <c r="T1401">
        <v>10</v>
      </c>
      <c r="U1401">
        <v>5</v>
      </c>
      <c r="V1401">
        <v>5</v>
      </c>
      <c r="AM1401" s="555"/>
      <c r="AN1401" s="553"/>
      <c r="AO1401" s="553"/>
      <c r="AP1401" s="553"/>
      <c r="AQ1401" s="553"/>
      <c r="AR1401" s="553"/>
      <c r="AS1401" s="553"/>
      <c r="AT1401" s="553"/>
      <c r="AU1401" s="553"/>
      <c r="AV1401" s="553"/>
      <c r="AW1401" s="553"/>
      <c r="AX1401" s="553"/>
      <c r="AY1401" s="553"/>
      <c r="AZ1401" s="553"/>
      <c r="BA1401" s="553"/>
      <c r="BB1401" s="553"/>
      <c r="BC1401" s="553"/>
      <c r="BD1401" s="553"/>
      <c r="BE1401" s="553"/>
      <c r="BF1401" s="553"/>
      <c r="BG1401" s="553"/>
      <c r="BH1401" s="553"/>
      <c r="BI1401" s="553"/>
      <c r="BJ1401" s="553"/>
      <c r="BK1401" s="553"/>
      <c r="BL1401" s="553"/>
      <c r="BM1401" s="553"/>
      <c r="BN1401" s="553"/>
      <c r="BO1401" s="553"/>
      <c r="BP1401" s="553"/>
      <c r="BQ1401" s="553"/>
      <c r="BR1401" s="553"/>
      <c r="BS1401" s="553"/>
      <c r="BT1401" s="553"/>
      <c r="BU1401" s="553"/>
      <c r="BV1401" s="553"/>
      <c r="BW1401" s="553"/>
      <c r="BX1401" s="553"/>
      <c r="BY1401" s="553"/>
      <c r="BZ1401" s="553"/>
      <c r="CA1401" s="553"/>
      <c r="CB1401" s="553"/>
      <c r="CC1401" s="553"/>
      <c r="CD1401" s="553"/>
      <c r="CE1401" s="553"/>
      <c r="CF1401" s="553"/>
      <c r="CG1401" s="553"/>
      <c r="CH1401" s="553"/>
      <c r="CI1401" s="553"/>
      <c r="CJ1401" s="553"/>
      <c r="CK1401" s="553"/>
      <c r="CL1401" s="553"/>
      <c r="CM1401" s="553"/>
      <c r="CN1401" s="553"/>
      <c r="CO1401" s="553"/>
      <c r="CP1401" s="553"/>
      <c r="CQ1401" s="553"/>
      <c r="CR1401" s="553"/>
      <c r="CS1401" s="553"/>
      <c r="CT1401" s="553"/>
      <c r="CU1401" s="553"/>
      <c r="CV1401" s="553"/>
      <c r="CW1401" s="553"/>
      <c r="CX1401" s="553"/>
      <c r="CY1401" s="553"/>
      <c r="CZ1401" s="553"/>
      <c r="DA1401" s="553"/>
      <c r="DB1401" s="553"/>
      <c r="DC1401" s="553"/>
      <c r="DD1401" s="553"/>
      <c r="DE1401" s="553"/>
      <c r="DF1401" s="553"/>
      <c r="DG1401" s="553"/>
      <c r="DH1401" s="553"/>
      <c r="DI1401" s="553"/>
      <c r="DJ1401" s="553"/>
      <c r="DK1401" s="553"/>
      <c r="DL1401" s="553"/>
      <c r="DM1401" s="553"/>
      <c r="DN1401" s="553"/>
      <c r="DO1401" s="553"/>
      <c r="DP1401" s="553"/>
      <c r="DQ1401" s="553"/>
      <c r="DR1401" s="553"/>
      <c r="DS1401" s="553"/>
      <c r="DT1401" s="553"/>
      <c r="DU1401" s="553"/>
      <c r="DV1401" s="553"/>
      <c r="DW1401" s="553"/>
      <c r="DX1401" s="553"/>
      <c r="DY1401" s="553"/>
      <c r="DZ1401" s="553"/>
      <c r="EA1401" s="553"/>
      <c r="EB1401" s="553"/>
      <c r="EC1401" s="553"/>
      <c r="ED1401" s="553"/>
      <c r="EE1401" s="553"/>
      <c r="EF1401" s="553"/>
      <c r="EG1401" s="553"/>
      <c r="EH1401" s="553"/>
      <c r="EI1401" s="553"/>
      <c r="EJ1401" s="553"/>
      <c r="EK1401" s="553"/>
      <c r="EL1401" s="553"/>
      <c r="EM1401" s="553"/>
      <c r="EN1401" s="553"/>
      <c r="EO1401" s="553"/>
      <c r="EP1401" s="553"/>
      <c r="EQ1401" s="553"/>
      <c r="ER1401" s="553"/>
      <c r="ES1401" s="553"/>
      <c r="ET1401" s="553"/>
      <c r="EU1401" s="553"/>
      <c r="EV1401" s="553"/>
      <c r="EW1401" s="553"/>
      <c r="EX1401" s="553"/>
      <c r="EY1401" s="553"/>
      <c r="EZ1401" s="553"/>
      <c r="FA1401" s="553"/>
      <c r="FB1401" s="553"/>
      <c r="FC1401" s="553"/>
      <c r="FD1401" s="553"/>
      <c r="FE1401" s="553"/>
    </row>
    <row r="1402" spans="1:161" x14ac:dyDescent="0.25">
      <c r="A1402" t="s">
        <v>3550</v>
      </c>
      <c r="B1402" t="s">
        <v>3409</v>
      </c>
      <c r="C1402">
        <v>6</v>
      </c>
      <c r="D1402">
        <v>6</v>
      </c>
      <c r="E1402">
        <v>7</v>
      </c>
      <c r="F1402">
        <v>1</v>
      </c>
      <c r="G1402">
        <v>0</v>
      </c>
      <c r="H1402">
        <v>7</v>
      </c>
      <c r="I1402">
        <v>5</v>
      </c>
      <c r="J1402">
        <v>8</v>
      </c>
      <c r="K1402">
        <v>9</v>
      </c>
      <c r="L1402">
        <v>6</v>
      </c>
      <c r="M1402">
        <v>7</v>
      </c>
      <c r="N1402">
        <v>9</v>
      </c>
      <c r="O1402">
        <v>10</v>
      </c>
      <c r="P1402">
        <v>6</v>
      </c>
      <c r="Q1402">
        <v>1</v>
      </c>
      <c r="R1402">
        <v>5</v>
      </c>
      <c r="S1402">
        <v>7</v>
      </c>
      <c r="T1402">
        <v>10</v>
      </c>
      <c r="U1402">
        <v>5</v>
      </c>
      <c r="V1402">
        <v>7</v>
      </c>
    </row>
    <row r="1403" spans="1:161" x14ac:dyDescent="0.25">
      <c r="A1403" t="s">
        <v>3551</v>
      </c>
      <c r="B1403" t="s">
        <v>3411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13" spans="1:208" s="390" customFormat="1" x14ac:dyDescent="0.25">
      <c r="A1413" s="262"/>
      <c r="B1413" s="262"/>
      <c r="C1413" s="262"/>
      <c r="D1413" s="262"/>
      <c r="E1413" s="262"/>
      <c r="F1413" s="262"/>
      <c r="G1413" s="262"/>
      <c r="H1413" s="262"/>
      <c r="I1413" s="262"/>
      <c r="J1413" s="262"/>
      <c r="K1413" s="262"/>
      <c r="L1413" s="262"/>
      <c r="M1413" s="262"/>
      <c r="N1413" s="262"/>
      <c r="O1413" s="262"/>
      <c r="P1413" s="262"/>
      <c r="Q1413" s="262"/>
      <c r="R1413" s="262"/>
      <c r="S1413" s="262"/>
      <c r="T1413" s="262"/>
      <c r="U1413" s="262"/>
      <c r="V1413" s="262"/>
      <c r="W1413" s="262"/>
      <c r="X1413" s="262"/>
      <c r="Y1413" s="262"/>
      <c r="Z1413" s="262"/>
      <c r="AA1413" s="262"/>
      <c r="AB1413" s="262"/>
      <c r="AC1413" s="262"/>
      <c r="AD1413" s="262"/>
      <c r="AE1413" s="262"/>
      <c r="AF1413" s="262"/>
      <c r="AG1413" s="262"/>
      <c r="AH1413" s="262"/>
      <c r="AI1413" s="262"/>
      <c r="AJ1413" s="262"/>
      <c r="AK1413" s="262"/>
      <c r="AL1413" s="389"/>
      <c r="AM1413" s="6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  <c r="DG1413"/>
      <c r="DH1413"/>
      <c r="DI1413"/>
      <c r="DJ1413"/>
      <c r="DK1413"/>
      <c r="DL1413"/>
      <c r="DM1413"/>
      <c r="DN1413"/>
      <c r="DO1413"/>
      <c r="DP1413"/>
      <c r="DQ1413"/>
      <c r="DR1413"/>
      <c r="DS1413"/>
      <c r="DT1413"/>
      <c r="DU1413"/>
      <c r="DV1413"/>
      <c r="DW1413"/>
      <c r="DX1413"/>
      <c r="DY1413"/>
      <c r="DZ1413"/>
      <c r="EA1413"/>
      <c r="EB1413"/>
      <c r="EC1413"/>
      <c r="ED1413"/>
      <c r="EE1413"/>
      <c r="EF1413"/>
      <c r="EG1413"/>
      <c r="EH1413"/>
      <c r="EI1413"/>
      <c r="EJ1413"/>
      <c r="EK1413"/>
      <c r="EL1413"/>
      <c r="EM1413"/>
      <c r="EN1413"/>
      <c r="EO1413"/>
      <c r="EP1413"/>
      <c r="EQ1413"/>
      <c r="ER1413"/>
      <c r="ES1413"/>
      <c r="ET1413"/>
      <c r="EU1413"/>
      <c r="EV1413"/>
      <c r="EW1413"/>
      <c r="EX1413"/>
      <c r="EY1413"/>
      <c r="EZ1413"/>
      <c r="FA1413"/>
      <c r="FB1413"/>
      <c r="FC1413"/>
      <c r="FD1413"/>
      <c r="FE1413"/>
      <c r="FF1413" s="35"/>
      <c r="FJ1413" s="1274"/>
      <c r="FK1413" s="1274"/>
      <c r="FL1413" s="1274"/>
      <c r="FN1413" s="35"/>
      <c r="FO1413" s="35"/>
      <c r="FP1413" s="35"/>
      <c r="FQ1413" s="35"/>
      <c r="FR1413" s="35"/>
      <c r="FS1413" s="35"/>
      <c r="FV1413" s="35"/>
      <c r="FW1413" s="35"/>
      <c r="FZ1413" s="1279"/>
      <c r="GA1413" s="1279"/>
      <c r="GB1413" s="35"/>
      <c r="GC1413" s="35"/>
      <c r="GD1413" s="35"/>
      <c r="GE1413" s="35"/>
      <c r="GF1413" s="35"/>
      <c r="GG1413" s="35"/>
      <c r="GH1413" s="35"/>
      <c r="GI1413" s="35"/>
      <c r="GJ1413" s="35"/>
      <c r="GK1413" s="35"/>
      <c r="GL1413" s="35"/>
      <c r="GM1413" s="35"/>
      <c r="GN1413" s="35"/>
      <c r="GO1413" s="35"/>
      <c r="GP1413" s="35"/>
      <c r="GQ1413" s="35"/>
      <c r="GR1413" s="35"/>
      <c r="GS1413" s="35"/>
      <c r="GT1413" s="35"/>
      <c r="GU1413" s="35"/>
      <c r="GV1413" s="35"/>
      <c r="GW1413" s="35"/>
      <c r="GX1413" s="35"/>
      <c r="GY1413" s="35"/>
      <c r="GZ1413" s="35"/>
    </row>
    <row r="1414" spans="1:208" x14ac:dyDescent="0.25">
      <c r="A1414" s="253" t="s">
        <v>282</v>
      </c>
      <c r="B1414" s="254" t="s">
        <v>2552</v>
      </c>
      <c r="C1414" s="255" t="s">
        <v>3773</v>
      </c>
      <c r="D1414" s="256" t="s">
        <v>2618</v>
      </c>
      <c r="E1414" s="256" t="s">
        <v>3774</v>
      </c>
      <c r="F1414" s="256" t="s">
        <v>2618</v>
      </c>
      <c r="G1414" s="256" t="s">
        <v>3775</v>
      </c>
      <c r="H1414" s="256" t="s">
        <v>2618</v>
      </c>
      <c r="I1414" s="256" t="s">
        <v>3782</v>
      </c>
      <c r="J1414" s="256" t="s">
        <v>2618</v>
      </c>
      <c r="K1414" s="256" t="s">
        <v>3788</v>
      </c>
      <c r="L1414" s="256" t="s">
        <v>2618</v>
      </c>
      <c r="M1414" s="256" t="s">
        <v>3789</v>
      </c>
      <c r="N1414" s="256" t="s">
        <v>2618</v>
      </c>
      <c r="O1414" s="256" t="s">
        <v>3790</v>
      </c>
      <c r="P1414" s="256" t="s">
        <v>2618</v>
      </c>
      <c r="Q1414" s="256" t="s">
        <v>3791</v>
      </c>
      <c r="R1414" s="256" t="s">
        <v>2618</v>
      </c>
      <c r="S1414" s="256" t="s">
        <v>3792</v>
      </c>
      <c r="T1414" s="256" t="s">
        <v>2618</v>
      </c>
      <c r="U1414" s="256" t="s">
        <v>3793</v>
      </c>
      <c r="V1414" s="257" t="s">
        <v>2618</v>
      </c>
      <c r="X1414" s="258"/>
      <c r="Y1414" s="188" t="s">
        <v>2550</v>
      </c>
      <c r="Z1414" s="259" t="s">
        <v>2619</v>
      </c>
      <c r="AA1414" s="260" t="s">
        <v>2620</v>
      </c>
      <c r="AB1414" s="260" t="s">
        <v>2621</v>
      </c>
      <c r="AC1414" s="260" t="s">
        <v>2622</v>
      </c>
      <c r="AD1414" s="260" t="s">
        <v>2623</v>
      </c>
      <c r="AE1414" s="260" t="s">
        <v>2624</v>
      </c>
      <c r="AF1414" s="260" t="s">
        <v>2625</v>
      </c>
      <c r="AG1414" s="260" t="s">
        <v>2619</v>
      </c>
      <c r="AH1414" s="260" t="s">
        <v>2620</v>
      </c>
      <c r="AI1414" s="261" t="s">
        <v>2621</v>
      </c>
      <c r="FN1414" s="390"/>
      <c r="FO1414" s="390"/>
      <c r="FP1414" s="390"/>
      <c r="FQ1414" s="390"/>
      <c r="FR1414" s="390"/>
      <c r="FS1414" s="390"/>
      <c r="FV1414" s="390"/>
      <c r="FW1414" s="390"/>
      <c r="FZ1414" s="1280"/>
      <c r="GA1414" s="1280"/>
      <c r="GB1414" s="390"/>
      <c r="GC1414" s="390"/>
      <c r="GD1414" s="390"/>
      <c r="GE1414" s="390"/>
      <c r="GF1414" s="390"/>
      <c r="GG1414" s="390"/>
      <c r="GH1414" s="390"/>
      <c r="GI1414" s="390"/>
      <c r="GJ1414" s="390"/>
      <c r="GK1414" s="390"/>
      <c r="GL1414" s="390"/>
      <c r="GM1414" s="390"/>
      <c r="GN1414" s="390"/>
      <c r="GV1414" s="390"/>
      <c r="GW1414" s="390"/>
      <c r="GX1414" s="390"/>
      <c r="GY1414" s="390"/>
      <c r="GZ1414" s="390"/>
    </row>
    <row r="1415" spans="1:208" x14ac:dyDescent="0.25">
      <c r="A1415" s="198" t="s">
        <v>284</v>
      </c>
      <c r="B1415" s="220" t="s">
        <v>2570</v>
      </c>
      <c r="C1415" s="124" t="s">
        <v>2521</v>
      </c>
      <c r="D1415" s="124" t="s">
        <v>2522</v>
      </c>
      <c r="E1415" s="124" t="s">
        <v>2521</v>
      </c>
      <c r="F1415" s="124" t="s">
        <v>2522</v>
      </c>
      <c r="G1415" s="124" t="s">
        <v>2521</v>
      </c>
      <c r="H1415" s="124" t="s">
        <v>2522</v>
      </c>
      <c r="I1415" s="124" t="s">
        <v>2521</v>
      </c>
      <c r="J1415" s="124" t="s">
        <v>2522</v>
      </c>
      <c r="K1415" s="124" t="s">
        <v>2521</v>
      </c>
      <c r="L1415" s="124" t="s">
        <v>2522</v>
      </c>
      <c r="M1415" s="124" t="s">
        <v>2521</v>
      </c>
      <c r="N1415" s="124" t="s">
        <v>2522</v>
      </c>
      <c r="O1415" s="124" t="s">
        <v>2521</v>
      </c>
      <c r="P1415" s="124" t="s">
        <v>2522</v>
      </c>
      <c r="Q1415" s="124" t="s">
        <v>2521</v>
      </c>
      <c r="R1415" s="124" t="s">
        <v>2522</v>
      </c>
      <c r="S1415" s="124" t="s">
        <v>2521</v>
      </c>
      <c r="T1415" s="124" t="s">
        <v>2522</v>
      </c>
      <c r="U1415" s="124" t="s">
        <v>2521</v>
      </c>
      <c r="V1415" s="252" t="s">
        <v>2522</v>
      </c>
      <c r="X1415" s="197"/>
      <c r="Y1415" s="188" t="s">
        <v>2570</v>
      </c>
      <c r="Z1415" s="94" t="s">
        <v>3776</v>
      </c>
      <c r="AA1415" s="95" t="s">
        <v>3777</v>
      </c>
      <c r="AB1415" s="95" t="s">
        <v>3778</v>
      </c>
      <c r="AC1415" s="95" t="s">
        <v>3783</v>
      </c>
      <c r="AD1415" s="95" t="s">
        <v>3794</v>
      </c>
      <c r="AE1415" s="95" t="s">
        <v>3795</v>
      </c>
      <c r="AF1415" s="95" t="s">
        <v>3796</v>
      </c>
      <c r="AG1415" s="95" t="s">
        <v>3797</v>
      </c>
      <c r="AH1415" s="95" t="s">
        <v>3798</v>
      </c>
      <c r="AI1415" s="96" t="s">
        <v>3799</v>
      </c>
      <c r="GO1415" s="390"/>
      <c r="GP1415" s="390"/>
      <c r="GQ1415" s="390"/>
      <c r="GR1415" s="390"/>
      <c r="GS1415" s="390"/>
      <c r="GT1415" s="390"/>
      <c r="GU1415" s="390"/>
    </row>
    <row r="1416" spans="1:208" x14ac:dyDescent="0.25">
      <c r="A1416" s="198" t="s">
        <v>286</v>
      </c>
      <c r="B1416" s="221" t="s">
        <v>2553</v>
      </c>
      <c r="C1416" s="118">
        <v>43682.458333333336</v>
      </c>
      <c r="D1416" s="189">
        <v>43682.958333333336</v>
      </c>
      <c r="E1416" s="190">
        <v>43683.458333333336</v>
      </c>
      <c r="F1416" s="189">
        <v>43683.958333333336</v>
      </c>
      <c r="G1416" s="190">
        <v>43684.458333333336</v>
      </c>
      <c r="H1416" s="189">
        <v>43684.958333333336</v>
      </c>
      <c r="I1416" s="191">
        <v>43685.458333333336</v>
      </c>
      <c r="J1416" s="189">
        <v>43685.958333333336</v>
      </c>
      <c r="K1416" s="190">
        <v>43686.458333333336</v>
      </c>
      <c r="L1416" s="189">
        <v>43686.958333333336</v>
      </c>
      <c r="M1416" s="190">
        <v>43687.458333333336</v>
      </c>
      <c r="N1416" s="189">
        <v>43687.958333333336</v>
      </c>
      <c r="O1416" s="191">
        <v>43688.458333333336</v>
      </c>
      <c r="P1416" s="189">
        <v>43688.958333333336</v>
      </c>
      <c r="Q1416" s="190">
        <v>43689.458333333336</v>
      </c>
      <c r="R1416" s="189">
        <v>43689.958333333336</v>
      </c>
      <c r="S1416" s="190">
        <v>43690.458333333336</v>
      </c>
      <c r="T1416" s="189">
        <v>43690.958333333336</v>
      </c>
      <c r="U1416" s="190">
        <v>43691.458333333336</v>
      </c>
      <c r="V1416" s="192">
        <v>43691.958333333336</v>
      </c>
      <c r="X1416" s="198" t="s">
        <v>281</v>
      </c>
      <c r="Y1416" s="215"/>
      <c r="Z1416" s="116">
        <v>43682.958333333336</v>
      </c>
      <c r="AA1416" s="99">
        <v>43683.958333333336</v>
      </c>
      <c r="AB1416" s="99">
        <v>43684.958333333336</v>
      </c>
      <c r="AC1416" s="99">
        <v>43685.958333333336</v>
      </c>
      <c r="AD1416" s="99">
        <v>43686.958333333336</v>
      </c>
      <c r="AE1416" s="99">
        <v>43687.958333333336</v>
      </c>
      <c r="AF1416" s="99">
        <v>43688.958333333336</v>
      </c>
      <c r="AG1416" s="99">
        <v>43689.958333333336</v>
      </c>
      <c r="AH1416" s="99">
        <v>43690.958333333336</v>
      </c>
      <c r="AI1416" s="99">
        <v>43691.958333333336</v>
      </c>
    </row>
    <row r="1417" spans="1:208" x14ac:dyDescent="0.25">
      <c r="A1417" s="198" t="s">
        <v>288</v>
      </c>
      <c r="B1417" s="222" t="s">
        <v>2545</v>
      </c>
      <c r="C1417" s="230" t="e">
        <v>#N/A</v>
      </c>
      <c r="D1417" s="199">
        <v>22.5</v>
      </c>
      <c r="E1417" s="199" t="e">
        <v>#N/A</v>
      </c>
      <c r="F1417" s="199">
        <v>23</v>
      </c>
      <c r="G1417" s="199" t="e">
        <v>#N/A</v>
      </c>
      <c r="H1417" s="199">
        <v>22.3</v>
      </c>
      <c r="I1417" s="199" t="e">
        <v>#N/A</v>
      </c>
      <c r="J1417" s="199">
        <v>17.3</v>
      </c>
      <c r="K1417" s="199" t="e">
        <v>#N/A</v>
      </c>
      <c r="L1417" s="199">
        <v>20.399999999999999</v>
      </c>
      <c r="M1417" s="199" t="e">
        <v>#N/A</v>
      </c>
      <c r="N1417" s="199">
        <v>26.9</v>
      </c>
      <c r="O1417" s="199" t="e">
        <v>#N/A</v>
      </c>
      <c r="P1417" s="199">
        <v>20.3</v>
      </c>
      <c r="Q1417" s="199" t="e">
        <v>#N/A</v>
      </c>
      <c r="R1417" s="199">
        <v>15.5</v>
      </c>
      <c r="S1417" s="199" t="e">
        <v>#N/A</v>
      </c>
      <c r="T1417" s="199">
        <v>19.3</v>
      </c>
      <c r="U1417" s="199" t="e">
        <v>#N/A</v>
      </c>
      <c r="V1417" s="104">
        <v>20.6</v>
      </c>
      <c r="X1417" s="198" t="s">
        <v>283</v>
      </c>
      <c r="Y1417" s="100" t="s">
        <v>2545</v>
      </c>
      <c r="Z1417" s="120">
        <v>22.5</v>
      </c>
      <c r="AA1417" s="120">
        <v>24.4</v>
      </c>
      <c r="AB1417" s="120">
        <v>22.3</v>
      </c>
      <c r="AC1417" s="120">
        <v>17.3</v>
      </c>
      <c r="AD1417" s="120">
        <v>20.399999999999999</v>
      </c>
      <c r="AE1417" s="120">
        <v>26.9</v>
      </c>
      <c r="AF1417" s="120">
        <v>23.7</v>
      </c>
      <c r="AG1417" s="120">
        <v>15.5</v>
      </c>
      <c r="AH1417" s="120">
        <v>19.3</v>
      </c>
      <c r="AI1417" s="120">
        <v>20.6</v>
      </c>
    </row>
    <row r="1418" spans="1:208" x14ac:dyDescent="0.25">
      <c r="A1418" s="198" t="s">
        <v>289</v>
      </c>
      <c r="B1418" s="223" t="s">
        <v>2546</v>
      </c>
      <c r="C1418" s="103">
        <v>8.3000000000000007</v>
      </c>
      <c r="D1418" s="200" t="e">
        <v>#N/A</v>
      </c>
      <c r="E1418" s="200">
        <v>10.6</v>
      </c>
      <c r="F1418" s="200" t="e">
        <v>#N/A</v>
      </c>
      <c r="G1418" s="200">
        <v>7.3000000000000007</v>
      </c>
      <c r="H1418" s="200" t="e">
        <v>#N/A</v>
      </c>
      <c r="I1418" s="200">
        <v>7.1999999999999993</v>
      </c>
      <c r="J1418" s="200" t="e">
        <v>#N/A</v>
      </c>
      <c r="K1418" s="200">
        <v>5</v>
      </c>
      <c r="L1418" s="200" t="e">
        <v>#N/A</v>
      </c>
      <c r="M1418" s="200">
        <v>7.6</v>
      </c>
      <c r="N1418" s="200" t="e">
        <v>#N/A</v>
      </c>
      <c r="O1418" s="200">
        <v>13.600000000000001</v>
      </c>
      <c r="P1418" s="200" t="e">
        <v>#N/A</v>
      </c>
      <c r="Q1418" s="200">
        <v>12.3</v>
      </c>
      <c r="R1418" s="200" t="e">
        <v>#N/A</v>
      </c>
      <c r="S1418" s="200">
        <v>5.6999999999999993</v>
      </c>
      <c r="T1418" s="200" t="e">
        <v>#N/A</v>
      </c>
      <c r="U1418" s="200">
        <v>7.5</v>
      </c>
      <c r="V1418" s="216" t="e">
        <v>#N/A</v>
      </c>
      <c r="X1418" s="198" t="s">
        <v>285</v>
      </c>
      <c r="Y1418" s="101" t="s">
        <v>2546</v>
      </c>
      <c r="Z1418" s="97">
        <v>8.3000000000000007</v>
      </c>
      <c r="AA1418" s="97">
        <v>10.6</v>
      </c>
      <c r="AB1418" s="97">
        <v>7.3000000000000007</v>
      </c>
      <c r="AC1418" s="97">
        <v>7.1999999999999993</v>
      </c>
      <c r="AD1418" s="97">
        <v>5</v>
      </c>
      <c r="AE1418" s="97">
        <v>7.6</v>
      </c>
      <c r="AF1418" s="97">
        <v>13.600000000000001</v>
      </c>
      <c r="AG1418" s="97">
        <v>12.3</v>
      </c>
      <c r="AH1418" s="97">
        <v>5.6999999999999993</v>
      </c>
      <c r="AI1418" s="97">
        <v>7.5</v>
      </c>
    </row>
    <row r="1419" spans="1:208" x14ac:dyDescent="0.25">
      <c r="A1419" s="198" t="s">
        <v>291</v>
      </c>
      <c r="B1419" s="224" t="s">
        <v>2547</v>
      </c>
      <c r="C1419" s="108" t="e">
        <v>#N/A</v>
      </c>
      <c r="D1419" s="201">
        <v>32.5</v>
      </c>
      <c r="E1419" s="201" t="e">
        <v>#N/A</v>
      </c>
      <c r="F1419" s="201">
        <v>30</v>
      </c>
      <c r="G1419" s="201" t="e">
        <v>#N/A</v>
      </c>
      <c r="H1419" s="201">
        <v>37.299999999999997</v>
      </c>
      <c r="I1419" s="201" t="e">
        <v>#N/A</v>
      </c>
      <c r="J1419" s="201">
        <v>23.3</v>
      </c>
      <c r="K1419" s="201" t="e">
        <v>#N/A</v>
      </c>
      <c r="L1419" s="201">
        <v>29</v>
      </c>
      <c r="M1419" s="201" t="e">
        <v>#N/A</v>
      </c>
      <c r="N1419" s="201">
        <v>37.9</v>
      </c>
      <c r="O1419" s="201" t="e">
        <v>#N/A</v>
      </c>
      <c r="P1419" s="201">
        <v>24.3</v>
      </c>
      <c r="Q1419" s="201" t="e">
        <v>#N/A</v>
      </c>
      <c r="R1419" s="201">
        <v>25.5</v>
      </c>
      <c r="S1419" s="201" t="e">
        <v>#N/A</v>
      </c>
      <c r="T1419" s="201">
        <v>26.3</v>
      </c>
      <c r="U1419" s="201" t="e">
        <v>#N/A</v>
      </c>
      <c r="V1419" s="217">
        <v>31.6</v>
      </c>
      <c r="X1419" s="198" t="s">
        <v>287</v>
      </c>
      <c r="Y1419" s="102" t="s">
        <v>2547</v>
      </c>
      <c r="Z1419" s="120">
        <v>32.5</v>
      </c>
      <c r="AA1419" s="120">
        <v>34.4</v>
      </c>
      <c r="AB1419" s="120">
        <v>37.299999999999997</v>
      </c>
      <c r="AC1419" s="120">
        <v>23.3</v>
      </c>
      <c r="AD1419" s="120">
        <v>34.6</v>
      </c>
      <c r="AE1419" s="120">
        <v>37.9</v>
      </c>
      <c r="AF1419" s="120">
        <v>30.7</v>
      </c>
      <c r="AG1419" s="120">
        <v>25.5</v>
      </c>
      <c r="AH1419" s="120">
        <v>29.6</v>
      </c>
      <c r="AI1419" s="120">
        <v>31.8</v>
      </c>
      <c r="FF1419" s="390"/>
    </row>
    <row r="1420" spans="1:208" x14ac:dyDescent="0.25">
      <c r="A1420" s="198" t="s">
        <v>293</v>
      </c>
      <c r="B1420" s="212" t="s">
        <v>2548</v>
      </c>
      <c r="C1420" s="231">
        <v>3</v>
      </c>
      <c r="D1420" s="123">
        <v>5</v>
      </c>
      <c r="E1420" s="123">
        <v>11</v>
      </c>
      <c r="F1420" s="123">
        <v>12</v>
      </c>
      <c r="G1420" s="123">
        <v>11</v>
      </c>
      <c r="H1420" s="123">
        <v>11</v>
      </c>
      <c r="I1420" s="123">
        <v>7</v>
      </c>
      <c r="J1420" s="123">
        <v>9</v>
      </c>
      <c r="K1420" s="123">
        <v>11</v>
      </c>
      <c r="L1420" s="123">
        <v>11</v>
      </c>
      <c r="M1420" s="123">
        <v>7</v>
      </c>
      <c r="N1420" s="123">
        <v>9</v>
      </c>
      <c r="O1420" s="123">
        <v>10</v>
      </c>
      <c r="P1420" s="123">
        <v>9</v>
      </c>
      <c r="Q1420" s="123">
        <v>9</v>
      </c>
      <c r="R1420" s="123">
        <v>9</v>
      </c>
      <c r="S1420" s="123">
        <v>10</v>
      </c>
      <c r="T1420" s="123">
        <v>10</v>
      </c>
      <c r="U1420" s="123">
        <v>8</v>
      </c>
      <c r="V1420" s="218">
        <v>7</v>
      </c>
      <c r="X1420" s="198" t="s">
        <v>294</v>
      </c>
      <c r="Y1420" s="119" t="s">
        <v>2548</v>
      </c>
      <c r="Z1420" s="196">
        <v>5</v>
      </c>
      <c r="AA1420" s="196">
        <v>12</v>
      </c>
      <c r="AB1420" s="196">
        <v>12</v>
      </c>
      <c r="AC1420" s="196">
        <v>9</v>
      </c>
      <c r="AD1420" s="196">
        <v>11</v>
      </c>
      <c r="AE1420" s="196">
        <v>10</v>
      </c>
      <c r="AF1420" s="196">
        <v>10</v>
      </c>
      <c r="AG1420" s="196">
        <v>9</v>
      </c>
      <c r="AH1420" s="196">
        <v>10</v>
      </c>
      <c r="AI1420" s="196">
        <v>10</v>
      </c>
    </row>
    <row r="1421" spans="1:208" x14ac:dyDescent="0.25">
      <c r="A1421" s="198" t="s">
        <v>296</v>
      </c>
      <c r="B1421" s="225" t="s">
        <v>2549</v>
      </c>
      <c r="C1421" s="232" t="s">
        <v>2618</v>
      </c>
      <c r="D1421" s="210" t="s">
        <v>2618</v>
      </c>
      <c r="E1421" s="210" t="s">
        <v>2618</v>
      </c>
      <c r="F1421" s="210" t="s">
        <v>2618</v>
      </c>
      <c r="G1421" s="210" t="s">
        <v>2618</v>
      </c>
      <c r="H1421" s="210" t="s">
        <v>2618</v>
      </c>
      <c r="I1421" s="210" t="s">
        <v>2618</v>
      </c>
      <c r="J1421" s="210" t="s">
        <v>2618</v>
      </c>
      <c r="K1421" s="210" t="s">
        <v>2618</v>
      </c>
      <c r="L1421" s="210" t="s">
        <v>2618</v>
      </c>
      <c r="M1421" s="210" t="s">
        <v>2618</v>
      </c>
      <c r="N1421" s="210" t="s">
        <v>2618</v>
      </c>
      <c r="O1421" s="210" t="s">
        <v>2618</v>
      </c>
      <c r="P1421" s="210" t="s">
        <v>2618</v>
      </c>
      <c r="Q1421" s="210" t="s">
        <v>2618</v>
      </c>
      <c r="R1421" s="210" t="s">
        <v>2618</v>
      </c>
      <c r="S1421" s="210" t="s">
        <v>2618</v>
      </c>
      <c r="T1421" s="210" t="s">
        <v>2618</v>
      </c>
      <c r="U1421" s="210" t="s">
        <v>2618</v>
      </c>
      <c r="V1421" s="211" t="s">
        <v>2618</v>
      </c>
      <c r="X1421" s="198" t="s">
        <v>290</v>
      </c>
      <c r="Y1421" s="98" t="s">
        <v>772</v>
      </c>
      <c r="Z1421" s="121">
        <v>0</v>
      </c>
      <c r="AA1421" s="121">
        <v>0</v>
      </c>
      <c r="AB1421" s="121">
        <v>0</v>
      </c>
      <c r="AC1421" s="121">
        <v>0</v>
      </c>
      <c r="AD1421" s="121">
        <v>0</v>
      </c>
      <c r="AE1421" s="121">
        <v>0</v>
      </c>
      <c r="AF1421" s="121">
        <v>0</v>
      </c>
      <c r="AG1421" s="121">
        <v>0</v>
      </c>
      <c r="AH1421" s="121">
        <v>0</v>
      </c>
      <c r="AI1421" s="121">
        <v>0</v>
      </c>
    </row>
    <row r="1422" spans="1:208" ht="15" x14ac:dyDescent="0.25">
      <c r="A1422" s="198" t="s">
        <v>298</v>
      </c>
      <c r="B1422" s="226" t="s">
        <v>769</v>
      </c>
      <c r="C1422" s="233" t="s">
        <v>2618</v>
      </c>
      <c r="D1422" s="202" t="s">
        <v>2618</v>
      </c>
      <c r="E1422" s="202" t="s">
        <v>2618</v>
      </c>
      <c r="F1422" s="202" t="s">
        <v>2618</v>
      </c>
      <c r="G1422" s="202" t="s">
        <v>2618</v>
      </c>
      <c r="H1422" s="202" t="s">
        <v>2618</v>
      </c>
      <c r="I1422" s="202" t="s">
        <v>2631</v>
      </c>
      <c r="J1422" s="202" t="s">
        <v>2631</v>
      </c>
      <c r="K1422" s="202" t="s">
        <v>2618</v>
      </c>
      <c r="L1422" s="202" t="s">
        <v>2631</v>
      </c>
      <c r="M1422" s="202" t="s">
        <v>2618</v>
      </c>
      <c r="N1422" s="202" t="s">
        <v>2631</v>
      </c>
      <c r="O1422" s="202" t="s">
        <v>2631</v>
      </c>
      <c r="P1422" s="202" t="s">
        <v>2632</v>
      </c>
      <c r="Q1422" s="202" t="s">
        <v>2631</v>
      </c>
      <c r="R1422" s="202" t="s">
        <v>2631</v>
      </c>
      <c r="S1422" s="202" t="s">
        <v>2618</v>
      </c>
      <c r="T1422" s="202" t="s">
        <v>2632</v>
      </c>
      <c r="U1422" s="202" t="s">
        <v>2618</v>
      </c>
      <c r="V1422" s="203" t="s">
        <v>2618</v>
      </c>
      <c r="X1422" s="198" t="s">
        <v>292</v>
      </c>
      <c r="Y1422" s="107" t="s">
        <v>769</v>
      </c>
      <c r="Z1422" s="195" t="s">
        <v>2618</v>
      </c>
      <c r="AA1422" s="195" t="s">
        <v>2618</v>
      </c>
      <c r="AB1422" s="195" t="s">
        <v>2618</v>
      </c>
      <c r="AC1422" s="195" t="s">
        <v>2632</v>
      </c>
      <c r="AD1422" s="195" t="s">
        <v>2631</v>
      </c>
      <c r="AE1422" s="195" t="s">
        <v>2631</v>
      </c>
      <c r="AF1422" s="195" t="s">
        <v>2632</v>
      </c>
      <c r="AG1422" s="195" t="s">
        <v>2632</v>
      </c>
      <c r="AH1422" s="195" t="s">
        <v>2632</v>
      </c>
      <c r="AI1422" s="195" t="s">
        <v>2618</v>
      </c>
    </row>
    <row r="1423" spans="1:208" x14ac:dyDescent="0.25">
      <c r="A1423" s="198" t="s">
        <v>299</v>
      </c>
      <c r="B1423" s="226" t="s">
        <v>2551</v>
      </c>
      <c r="C1423" s="234">
        <v>0</v>
      </c>
      <c r="D1423" s="204">
        <v>0</v>
      </c>
      <c r="E1423" s="204">
        <v>0</v>
      </c>
      <c r="F1423" s="204">
        <v>0</v>
      </c>
      <c r="G1423" s="204">
        <v>0</v>
      </c>
      <c r="H1423" s="204">
        <v>0</v>
      </c>
      <c r="I1423" s="204">
        <v>1</v>
      </c>
      <c r="J1423" s="204">
        <v>2</v>
      </c>
      <c r="K1423" s="204">
        <v>0</v>
      </c>
      <c r="L1423" s="204">
        <v>1</v>
      </c>
      <c r="M1423" s="204">
        <v>0</v>
      </c>
      <c r="N1423" s="204">
        <v>1</v>
      </c>
      <c r="O1423" s="204">
        <v>1</v>
      </c>
      <c r="P1423" s="204">
        <v>5</v>
      </c>
      <c r="Q1423" s="204">
        <v>2</v>
      </c>
      <c r="R1423" s="204">
        <v>2</v>
      </c>
      <c r="S1423" s="204">
        <v>0</v>
      </c>
      <c r="T1423" s="204">
        <v>3</v>
      </c>
      <c r="U1423" s="204">
        <v>0</v>
      </c>
      <c r="V1423" s="205">
        <v>0</v>
      </c>
      <c r="X1423" s="198" t="s">
        <v>295</v>
      </c>
      <c r="Y1423" s="91" t="s">
        <v>2551</v>
      </c>
      <c r="Z1423" s="109">
        <v>0</v>
      </c>
      <c r="AA1423" s="109">
        <v>0</v>
      </c>
      <c r="AB1423" s="109">
        <v>0</v>
      </c>
      <c r="AC1423" s="109">
        <v>3</v>
      </c>
      <c r="AD1423" s="109">
        <v>1</v>
      </c>
      <c r="AE1423" s="109">
        <v>1</v>
      </c>
      <c r="AF1423" s="109">
        <v>5</v>
      </c>
      <c r="AG1423" s="109">
        <v>3</v>
      </c>
      <c r="AH1423" s="109">
        <v>3</v>
      </c>
      <c r="AI1423" s="109">
        <v>0</v>
      </c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/>
      <c r="DU1423" s="1"/>
      <c r="DV1423" s="1"/>
      <c r="DW1423" s="1"/>
      <c r="DX1423" s="1"/>
      <c r="DY1423" s="1"/>
      <c r="DZ1423" s="1"/>
      <c r="EA1423" s="1"/>
      <c r="EB1423" s="1"/>
      <c r="EC1423" s="1"/>
      <c r="ED1423" s="1"/>
      <c r="EE1423" s="1"/>
      <c r="EF1423" s="1"/>
      <c r="EG1423" s="1"/>
      <c r="EH1423" s="1"/>
      <c r="EI1423" s="1"/>
      <c r="EJ1423" s="1"/>
      <c r="EK1423" s="1"/>
      <c r="EL1423" s="1"/>
      <c r="EM1423" s="1"/>
      <c r="EN1423" s="1"/>
      <c r="EO1423" s="1"/>
      <c r="EP1423" s="1"/>
      <c r="EQ1423" s="1"/>
      <c r="ER1423" s="1"/>
      <c r="ES1423" s="1"/>
      <c r="ET1423" s="1"/>
      <c r="EU1423" s="1"/>
      <c r="EV1423" s="1"/>
      <c r="EW1423" s="1"/>
      <c r="EX1423" s="1"/>
      <c r="EY1423" s="1"/>
      <c r="EZ1423" s="1"/>
      <c r="FA1423" s="1"/>
      <c r="FB1423" s="1"/>
      <c r="FC1423" s="1"/>
      <c r="FD1423" s="1"/>
      <c r="FE1423" s="1"/>
    </row>
    <row r="1424" spans="1:208" x14ac:dyDescent="0.25">
      <c r="A1424" s="198" t="s">
        <v>300</v>
      </c>
      <c r="B1424" s="227" t="s">
        <v>884</v>
      </c>
      <c r="C1424" s="235">
        <v>1011.0999999999999</v>
      </c>
      <c r="D1424" s="206">
        <v>1011.8</v>
      </c>
      <c r="E1424" s="206">
        <v>1008.05</v>
      </c>
      <c r="F1424" s="206">
        <v>1003.7</v>
      </c>
      <c r="G1424" s="206">
        <v>1007.25</v>
      </c>
      <c r="H1424" s="206">
        <v>1007.95</v>
      </c>
      <c r="I1424" s="206">
        <v>1007.9000000000001</v>
      </c>
      <c r="J1424" s="206">
        <v>1008.45</v>
      </c>
      <c r="K1424" s="206">
        <v>1008.3</v>
      </c>
      <c r="L1424" s="206">
        <v>1004.65</v>
      </c>
      <c r="M1424" s="206">
        <v>1007.05</v>
      </c>
      <c r="N1424" s="206">
        <v>1004.7</v>
      </c>
      <c r="O1424" s="206">
        <v>1001.5</v>
      </c>
      <c r="P1424" s="206">
        <v>1000.95</v>
      </c>
      <c r="Q1424" s="206">
        <v>1004.8</v>
      </c>
      <c r="R1424" s="206">
        <v>1008.45</v>
      </c>
      <c r="S1424" s="206">
        <v>1008.45</v>
      </c>
      <c r="T1424" s="206">
        <v>1005.9000000000001</v>
      </c>
      <c r="U1424" s="206">
        <v>1006.35</v>
      </c>
      <c r="V1424" s="207">
        <v>1011.5</v>
      </c>
      <c r="X1424" s="198" t="s">
        <v>297</v>
      </c>
      <c r="Y1424" s="238" t="s">
        <v>705</v>
      </c>
      <c r="Z1424" s="127">
        <v>0</v>
      </c>
      <c r="AA1424" s="127">
        <v>0</v>
      </c>
      <c r="AB1424" s="127">
        <v>0</v>
      </c>
      <c r="AC1424" s="127">
        <v>0</v>
      </c>
      <c r="AD1424" s="127">
        <v>0</v>
      </c>
      <c r="AE1424" s="127">
        <v>0</v>
      </c>
      <c r="AF1424" s="127">
        <v>2</v>
      </c>
      <c r="AG1424" s="127">
        <v>0</v>
      </c>
      <c r="AH1424" s="127">
        <v>0</v>
      </c>
      <c r="AI1424" s="127">
        <v>0</v>
      </c>
    </row>
    <row r="1425" spans="1:161" x14ac:dyDescent="0.25">
      <c r="A1425" s="198" t="s">
        <v>301</v>
      </c>
      <c r="B1425" s="228" t="s">
        <v>770</v>
      </c>
      <c r="C1425" s="236" t="s">
        <v>2734</v>
      </c>
      <c r="D1425" s="208" t="s">
        <v>2772</v>
      </c>
      <c r="E1425" s="208" t="s">
        <v>2764</v>
      </c>
      <c r="F1425" s="208" t="s">
        <v>2757</v>
      </c>
      <c r="G1425" s="208" t="s">
        <v>996</v>
      </c>
      <c r="H1425" s="208" t="s">
        <v>996</v>
      </c>
      <c r="I1425" s="208" t="s">
        <v>2757</v>
      </c>
      <c r="J1425" s="208" t="s">
        <v>13</v>
      </c>
      <c r="K1425" s="208" t="s">
        <v>1110</v>
      </c>
      <c r="L1425" s="208" t="s">
        <v>58</v>
      </c>
      <c r="M1425" s="208" t="s">
        <v>2763</v>
      </c>
      <c r="N1425" s="208" t="s">
        <v>2940</v>
      </c>
      <c r="O1425" s="208" t="s">
        <v>13</v>
      </c>
      <c r="P1425" s="208" t="s">
        <v>2767</v>
      </c>
      <c r="Q1425" s="208" t="s">
        <v>2765</v>
      </c>
      <c r="R1425" s="208" t="s">
        <v>13</v>
      </c>
      <c r="S1425" s="208" t="s">
        <v>1110</v>
      </c>
      <c r="T1425" s="208" t="s">
        <v>2940</v>
      </c>
      <c r="U1425" s="208" t="s">
        <v>2765</v>
      </c>
      <c r="V1425" s="209" t="s">
        <v>58</v>
      </c>
      <c r="X1425" s="369" t="s">
        <v>1039</v>
      </c>
      <c r="Y1425" s="370" t="s">
        <v>772</v>
      </c>
      <c r="Z1425" s="371">
        <v>0</v>
      </c>
      <c r="AA1425" s="372">
        <v>0</v>
      </c>
      <c r="AB1425" s="372">
        <v>0</v>
      </c>
      <c r="AC1425" s="372">
        <v>0</v>
      </c>
      <c r="AD1425" s="372">
        <v>0</v>
      </c>
      <c r="AE1425" s="372">
        <v>0</v>
      </c>
      <c r="AF1425" s="372">
        <v>0</v>
      </c>
      <c r="AG1425" s="372">
        <v>0</v>
      </c>
      <c r="AH1425" s="372">
        <v>0</v>
      </c>
      <c r="AI1425" s="373">
        <v>0</v>
      </c>
    </row>
    <row r="1426" spans="1:161" x14ac:dyDescent="0.25">
      <c r="A1426" s="198" t="s">
        <v>302</v>
      </c>
      <c r="B1426" s="229" t="s">
        <v>705</v>
      </c>
      <c r="C1426" s="237">
        <v>0</v>
      </c>
      <c r="D1426" s="213">
        <v>0</v>
      </c>
      <c r="E1426" s="213">
        <v>0</v>
      </c>
      <c r="F1426" s="213">
        <v>0</v>
      </c>
      <c r="G1426" s="213">
        <v>0</v>
      </c>
      <c r="H1426" s="213">
        <v>0</v>
      </c>
      <c r="I1426" s="213">
        <v>0</v>
      </c>
      <c r="J1426" s="213">
        <v>0</v>
      </c>
      <c r="K1426" s="213">
        <v>0</v>
      </c>
      <c r="L1426" s="213">
        <v>0</v>
      </c>
      <c r="M1426" s="213">
        <v>0</v>
      </c>
      <c r="N1426" s="213">
        <v>0</v>
      </c>
      <c r="O1426" s="213">
        <v>0</v>
      </c>
      <c r="P1426" s="213">
        <v>1</v>
      </c>
      <c r="Q1426" s="213">
        <v>0</v>
      </c>
      <c r="R1426" s="213">
        <v>0</v>
      </c>
      <c r="S1426" s="213">
        <v>0</v>
      </c>
      <c r="T1426" s="213">
        <v>0</v>
      </c>
      <c r="U1426" s="213">
        <v>0</v>
      </c>
      <c r="V1426" s="214">
        <v>0</v>
      </c>
      <c r="X1426" s="369" t="s">
        <v>2298</v>
      </c>
      <c r="Y1426" s="374" t="s">
        <v>1173</v>
      </c>
      <c r="Z1426" s="375">
        <v>0</v>
      </c>
      <c r="AA1426" s="376">
        <v>0</v>
      </c>
      <c r="AB1426" s="376">
        <v>0</v>
      </c>
      <c r="AC1426" s="376">
        <v>0</v>
      </c>
      <c r="AD1426" s="376">
        <v>0</v>
      </c>
      <c r="AE1426" s="376">
        <v>0</v>
      </c>
      <c r="AF1426" s="376">
        <v>0</v>
      </c>
      <c r="AG1426" s="376">
        <v>0</v>
      </c>
      <c r="AH1426" s="376">
        <v>0</v>
      </c>
      <c r="AI1426" s="377">
        <v>0</v>
      </c>
    </row>
    <row r="1427" spans="1:161" x14ac:dyDescent="0.25">
      <c r="A1427" s="198" t="s">
        <v>1039</v>
      </c>
      <c r="B1427" s="229" t="s">
        <v>772</v>
      </c>
      <c r="C1427" s="237">
        <v>0</v>
      </c>
      <c r="D1427" s="213">
        <v>0</v>
      </c>
      <c r="E1427" s="213">
        <v>0</v>
      </c>
      <c r="F1427" s="213">
        <v>0</v>
      </c>
      <c r="G1427" s="213">
        <v>0</v>
      </c>
      <c r="H1427" s="213">
        <v>0</v>
      </c>
      <c r="I1427" s="213">
        <v>0</v>
      </c>
      <c r="J1427" s="213">
        <v>0</v>
      </c>
      <c r="K1427" s="213">
        <v>0</v>
      </c>
      <c r="L1427" s="213">
        <v>0</v>
      </c>
      <c r="M1427" s="213">
        <v>0</v>
      </c>
      <c r="N1427" s="213">
        <v>0</v>
      </c>
      <c r="O1427" s="213">
        <v>0</v>
      </c>
      <c r="P1427" s="213">
        <v>0</v>
      </c>
      <c r="Q1427" s="213">
        <v>0</v>
      </c>
      <c r="R1427" s="213">
        <v>0</v>
      </c>
      <c r="S1427" s="213">
        <v>0</v>
      </c>
      <c r="T1427" s="213">
        <v>0</v>
      </c>
      <c r="U1427" s="213">
        <v>0</v>
      </c>
      <c r="V1427" s="214">
        <v>0</v>
      </c>
      <c r="X1427" s="369" t="s">
        <v>2299</v>
      </c>
      <c r="Y1427" s="374" t="s">
        <v>1175</v>
      </c>
      <c r="Z1427" s="375">
        <v>0</v>
      </c>
      <c r="AA1427" s="376">
        <v>0</v>
      </c>
      <c r="AB1427" s="376">
        <v>0</v>
      </c>
      <c r="AC1427" s="376">
        <v>0</v>
      </c>
      <c r="AD1427" s="376">
        <v>0</v>
      </c>
      <c r="AE1427" s="376">
        <v>0</v>
      </c>
      <c r="AF1427" s="376">
        <v>0</v>
      </c>
      <c r="AG1427" s="376">
        <v>0</v>
      </c>
      <c r="AH1427" s="376">
        <v>0</v>
      </c>
      <c r="AI1427" s="377">
        <v>0</v>
      </c>
    </row>
    <row r="1428" spans="1:161" x14ac:dyDescent="0.25">
      <c r="A1428" s="198" t="s">
        <v>2298</v>
      </c>
      <c r="B1428" s="229" t="s">
        <v>1173</v>
      </c>
      <c r="C1428" s="237">
        <v>0</v>
      </c>
      <c r="D1428" s="213">
        <v>0</v>
      </c>
      <c r="E1428" s="213">
        <v>0</v>
      </c>
      <c r="F1428" s="213">
        <v>0</v>
      </c>
      <c r="G1428" s="213">
        <v>0</v>
      </c>
      <c r="H1428" s="213">
        <v>0</v>
      </c>
      <c r="I1428" s="213">
        <v>0</v>
      </c>
      <c r="J1428" s="213">
        <v>0</v>
      </c>
      <c r="K1428" s="213">
        <v>0</v>
      </c>
      <c r="L1428" s="213">
        <v>0</v>
      </c>
      <c r="M1428" s="213">
        <v>0</v>
      </c>
      <c r="N1428" s="213">
        <v>0</v>
      </c>
      <c r="O1428" s="213">
        <v>0</v>
      </c>
      <c r="P1428" s="213">
        <v>0</v>
      </c>
      <c r="Q1428" s="213">
        <v>0</v>
      </c>
      <c r="R1428" s="213">
        <v>0</v>
      </c>
      <c r="S1428" s="213">
        <v>0</v>
      </c>
      <c r="T1428" s="213">
        <v>0</v>
      </c>
      <c r="U1428" s="213">
        <v>0</v>
      </c>
      <c r="V1428" s="214">
        <v>0</v>
      </c>
      <c r="X1428" s="369" t="s">
        <v>2300</v>
      </c>
      <c r="Y1428" s="379" t="s">
        <v>1177</v>
      </c>
      <c r="Z1428" s="380">
        <v>0</v>
      </c>
      <c r="AA1428" s="381">
        <v>0</v>
      </c>
      <c r="AB1428" s="381">
        <v>0</v>
      </c>
      <c r="AC1428" s="381">
        <v>0</v>
      </c>
      <c r="AD1428" s="381">
        <v>0</v>
      </c>
      <c r="AE1428" s="381">
        <v>0</v>
      </c>
      <c r="AF1428" s="381">
        <v>0</v>
      </c>
      <c r="AG1428" s="381">
        <v>0</v>
      </c>
      <c r="AH1428" s="381">
        <v>0</v>
      </c>
      <c r="AI1428" s="382">
        <v>0</v>
      </c>
    </row>
    <row r="1429" spans="1:161" x14ac:dyDescent="0.25">
      <c r="A1429" s="198" t="s">
        <v>2299</v>
      </c>
      <c r="B1429" s="378" t="s">
        <v>1175</v>
      </c>
      <c r="C1429" s="235">
        <v>0</v>
      </c>
      <c r="D1429" s="206">
        <v>0</v>
      </c>
      <c r="E1429" s="206">
        <v>0</v>
      </c>
      <c r="F1429" s="206">
        <v>0</v>
      </c>
      <c r="G1429" s="206">
        <v>0</v>
      </c>
      <c r="H1429" s="206">
        <v>0</v>
      </c>
      <c r="I1429" s="206">
        <v>0</v>
      </c>
      <c r="J1429" s="206">
        <v>0</v>
      </c>
      <c r="K1429" s="206">
        <v>0</v>
      </c>
      <c r="L1429" s="206">
        <v>0</v>
      </c>
      <c r="M1429" s="206">
        <v>0</v>
      </c>
      <c r="N1429" s="206">
        <v>0</v>
      </c>
      <c r="O1429" s="206">
        <v>0</v>
      </c>
      <c r="P1429" s="206">
        <v>0</v>
      </c>
      <c r="Q1429" s="206">
        <v>0</v>
      </c>
      <c r="R1429" s="206">
        <v>0</v>
      </c>
      <c r="S1429" s="206">
        <v>0</v>
      </c>
      <c r="T1429" s="206">
        <v>0</v>
      </c>
      <c r="U1429" s="206">
        <v>0</v>
      </c>
      <c r="V1429" s="207">
        <v>0</v>
      </c>
    </row>
    <row r="1430" spans="1:161" x14ac:dyDescent="0.25">
      <c r="A1430" s="198" t="s">
        <v>2300</v>
      </c>
      <c r="B1430" s="383" t="s">
        <v>1177</v>
      </c>
      <c r="C1430" s="237">
        <v>0</v>
      </c>
      <c r="D1430" s="213">
        <v>0</v>
      </c>
      <c r="E1430" s="213">
        <v>0</v>
      </c>
      <c r="F1430" s="213">
        <v>0</v>
      </c>
      <c r="G1430" s="213">
        <v>0</v>
      </c>
      <c r="H1430" s="213">
        <v>0</v>
      </c>
      <c r="I1430" s="213">
        <v>0</v>
      </c>
      <c r="J1430" s="213">
        <v>0</v>
      </c>
      <c r="K1430" s="213">
        <v>0</v>
      </c>
      <c r="L1430" s="213">
        <v>0</v>
      </c>
      <c r="M1430" s="213">
        <v>0</v>
      </c>
      <c r="N1430" s="213">
        <v>0</v>
      </c>
      <c r="O1430" s="213">
        <v>0</v>
      </c>
      <c r="P1430" s="213">
        <v>0</v>
      </c>
      <c r="Q1430" s="213">
        <v>0</v>
      </c>
      <c r="R1430" s="213">
        <v>0</v>
      </c>
      <c r="S1430" s="213">
        <v>0</v>
      </c>
      <c r="T1430" s="213">
        <v>0</v>
      </c>
      <c r="U1430" s="213">
        <v>0</v>
      </c>
      <c r="V1430" s="214">
        <v>0</v>
      </c>
      <c r="AM1430" s="554"/>
      <c r="AN1430" s="552"/>
      <c r="AO1430" s="552"/>
      <c r="AP1430" s="552"/>
      <c r="AQ1430" s="552"/>
      <c r="AR1430" s="552"/>
      <c r="AS1430" s="552"/>
      <c r="AT1430" s="552"/>
      <c r="AU1430" s="552"/>
      <c r="AV1430" s="552"/>
      <c r="AW1430" s="552"/>
      <c r="AX1430" s="552"/>
      <c r="AY1430" s="552"/>
      <c r="AZ1430" s="552"/>
      <c r="BA1430" s="552"/>
      <c r="BB1430" s="552"/>
      <c r="BC1430" s="552"/>
      <c r="BD1430" s="552"/>
      <c r="BE1430" s="552"/>
      <c r="BF1430" s="552"/>
      <c r="BG1430" s="552"/>
      <c r="BH1430" s="552"/>
      <c r="BI1430" s="552"/>
      <c r="BJ1430" s="552"/>
      <c r="BK1430" s="552"/>
      <c r="BL1430" s="552"/>
      <c r="BM1430" s="552"/>
      <c r="BN1430" s="552"/>
      <c r="BO1430" s="552"/>
      <c r="BP1430" s="552"/>
      <c r="BQ1430" s="552"/>
      <c r="BR1430" s="552"/>
      <c r="BS1430" s="552"/>
      <c r="BT1430" s="552"/>
      <c r="BU1430" s="552"/>
      <c r="BV1430" s="552"/>
      <c r="BW1430" s="552"/>
      <c r="BX1430" s="552"/>
      <c r="BY1430" s="552"/>
      <c r="BZ1430" s="552"/>
      <c r="CA1430" s="552"/>
      <c r="CB1430" s="552"/>
      <c r="CC1430" s="552"/>
      <c r="CD1430" s="552"/>
      <c r="CE1430" s="552"/>
      <c r="CF1430" s="552"/>
      <c r="CG1430" s="552"/>
      <c r="CH1430" s="552"/>
      <c r="CI1430" s="552"/>
      <c r="CJ1430" s="552"/>
      <c r="CK1430" s="552"/>
      <c r="CL1430" s="552"/>
      <c r="CM1430" s="552"/>
      <c r="CN1430" s="552"/>
      <c r="CO1430" s="552"/>
      <c r="CP1430" s="552"/>
      <c r="CQ1430" s="552"/>
      <c r="CR1430" s="552"/>
      <c r="CS1430" s="552"/>
      <c r="CT1430" s="552"/>
      <c r="CU1430" s="552"/>
      <c r="CV1430" s="552"/>
      <c r="CW1430" s="552"/>
      <c r="CX1430" s="552"/>
      <c r="CY1430" s="552"/>
      <c r="CZ1430" s="552"/>
      <c r="DA1430" s="552"/>
      <c r="DB1430" s="552"/>
      <c r="DC1430" s="552"/>
      <c r="DD1430" s="552"/>
      <c r="DE1430" s="552"/>
      <c r="DF1430" s="552"/>
      <c r="DG1430" s="552"/>
      <c r="DH1430" s="552"/>
      <c r="DI1430" s="552"/>
      <c r="DJ1430" s="552"/>
      <c r="DK1430" s="552"/>
      <c r="DL1430" s="552"/>
      <c r="DM1430" s="552"/>
      <c r="DN1430" s="552"/>
      <c r="DO1430" s="552"/>
      <c r="DP1430" s="552"/>
      <c r="DQ1430" s="552"/>
      <c r="DR1430" s="552"/>
      <c r="DS1430" s="552"/>
      <c r="DT1430" s="552"/>
      <c r="DU1430" s="552"/>
      <c r="DV1430" s="552"/>
      <c r="DW1430" s="552"/>
      <c r="DX1430" s="552"/>
      <c r="DY1430" s="552"/>
      <c r="DZ1430" s="552"/>
      <c r="EA1430" s="552"/>
      <c r="EB1430" s="552"/>
      <c r="EC1430" s="552"/>
      <c r="ED1430" s="552"/>
      <c r="EE1430" s="552"/>
      <c r="EF1430" s="552"/>
      <c r="EG1430" s="552"/>
      <c r="EH1430" s="552"/>
      <c r="EI1430" s="552"/>
      <c r="EJ1430" s="552"/>
      <c r="EK1430" s="552"/>
      <c r="EL1430" s="552"/>
      <c r="EM1430" s="552"/>
      <c r="EN1430" s="552"/>
      <c r="EO1430" s="552"/>
      <c r="EP1430" s="552"/>
      <c r="EQ1430" s="552"/>
      <c r="ER1430" s="552"/>
      <c r="ES1430" s="552"/>
      <c r="ET1430" s="552"/>
      <c r="EU1430" s="552"/>
      <c r="EV1430" s="552"/>
      <c r="EW1430" s="552"/>
      <c r="EX1430" s="552"/>
      <c r="EY1430" s="552"/>
      <c r="EZ1430" s="552"/>
      <c r="FA1430" s="552"/>
      <c r="FB1430" s="552"/>
      <c r="FC1430" s="552"/>
      <c r="FD1430" s="552"/>
      <c r="FE1430" s="552"/>
    </row>
    <row r="1431" spans="1:161" x14ac:dyDescent="0.25">
      <c r="A1431" t="s">
        <v>3552</v>
      </c>
      <c r="B1431" t="s">
        <v>3407</v>
      </c>
      <c r="C1431">
        <v>0</v>
      </c>
      <c r="D1431">
        <v>6</v>
      </c>
      <c r="E1431">
        <v>3</v>
      </c>
      <c r="F1431">
        <v>7</v>
      </c>
      <c r="G1431">
        <v>7</v>
      </c>
      <c r="H1431">
        <v>0</v>
      </c>
      <c r="I1431">
        <v>1</v>
      </c>
      <c r="J1431">
        <v>9</v>
      </c>
      <c r="K1431">
        <v>0</v>
      </c>
      <c r="L1431">
        <v>6</v>
      </c>
      <c r="M1431">
        <v>2</v>
      </c>
      <c r="N1431">
        <v>5</v>
      </c>
      <c r="O1431">
        <v>3</v>
      </c>
      <c r="P1431">
        <v>10</v>
      </c>
      <c r="Q1431">
        <v>10</v>
      </c>
      <c r="R1431">
        <v>6</v>
      </c>
      <c r="S1431">
        <v>2</v>
      </c>
      <c r="T1431">
        <v>7</v>
      </c>
      <c r="U1431">
        <v>6</v>
      </c>
      <c r="V1431">
        <v>5</v>
      </c>
      <c r="AM1431" s="555"/>
      <c r="AN1431" s="553"/>
      <c r="AO1431" s="553"/>
      <c r="AP1431" s="553"/>
      <c r="AQ1431" s="553"/>
      <c r="AR1431" s="553"/>
      <c r="AS1431" s="553"/>
      <c r="AT1431" s="553"/>
      <c r="AU1431" s="553"/>
      <c r="AV1431" s="553"/>
      <c r="AW1431" s="553"/>
      <c r="AX1431" s="553"/>
      <c r="AY1431" s="553"/>
      <c r="AZ1431" s="553"/>
      <c r="BA1431" s="553"/>
      <c r="BB1431" s="553"/>
      <c r="BC1431" s="553"/>
      <c r="BD1431" s="553"/>
      <c r="BE1431" s="553"/>
      <c r="BF1431" s="553"/>
      <c r="BG1431" s="553"/>
      <c r="BH1431" s="553"/>
      <c r="BI1431" s="553"/>
      <c r="BJ1431" s="553"/>
      <c r="BK1431" s="553"/>
      <c r="BL1431" s="553"/>
      <c r="BM1431" s="553"/>
      <c r="BN1431" s="553"/>
      <c r="BO1431" s="553"/>
      <c r="BP1431" s="553"/>
      <c r="BQ1431" s="553"/>
      <c r="BR1431" s="553"/>
      <c r="BS1431" s="553"/>
      <c r="BT1431" s="553"/>
      <c r="BU1431" s="553"/>
      <c r="BV1431" s="553"/>
      <c r="BW1431" s="553"/>
      <c r="BX1431" s="553"/>
      <c r="BY1431" s="553"/>
      <c r="BZ1431" s="553"/>
      <c r="CA1431" s="553"/>
      <c r="CB1431" s="553"/>
      <c r="CC1431" s="553"/>
      <c r="CD1431" s="553"/>
      <c r="CE1431" s="553"/>
      <c r="CF1431" s="553"/>
      <c r="CG1431" s="553"/>
      <c r="CH1431" s="553"/>
      <c r="CI1431" s="553"/>
      <c r="CJ1431" s="553"/>
      <c r="CK1431" s="553"/>
      <c r="CL1431" s="553"/>
      <c r="CM1431" s="553"/>
      <c r="CN1431" s="553"/>
      <c r="CO1431" s="553"/>
      <c r="CP1431" s="553"/>
      <c r="CQ1431" s="553"/>
      <c r="CR1431" s="553"/>
      <c r="CS1431" s="553"/>
      <c r="CT1431" s="553"/>
      <c r="CU1431" s="553"/>
      <c r="CV1431" s="553"/>
      <c r="CW1431" s="553"/>
      <c r="CX1431" s="553"/>
      <c r="CY1431" s="553"/>
      <c r="CZ1431" s="553"/>
      <c r="DA1431" s="553"/>
      <c r="DB1431" s="553"/>
      <c r="DC1431" s="553"/>
      <c r="DD1431" s="553"/>
      <c r="DE1431" s="553"/>
      <c r="DF1431" s="553"/>
      <c r="DG1431" s="553"/>
      <c r="DH1431" s="553"/>
      <c r="DI1431" s="553"/>
      <c r="DJ1431" s="553"/>
      <c r="DK1431" s="553"/>
      <c r="DL1431" s="553"/>
      <c r="DM1431" s="553"/>
      <c r="DN1431" s="553"/>
      <c r="DO1431" s="553"/>
      <c r="DP1431" s="553"/>
      <c r="DQ1431" s="553"/>
      <c r="DR1431" s="553"/>
      <c r="DS1431" s="553"/>
      <c r="DT1431" s="553"/>
      <c r="DU1431" s="553"/>
      <c r="DV1431" s="553"/>
      <c r="DW1431" s="553"/>
      <c r="DX1431" s="553"/>
      <c r="DY1431" s="553"/>
      <c r="DZ1431" s="553"/>
      <c r="EA1431" s="553"/>
      <c r="EB1431" s="553"/>
      <c r="EC1431" s="553"/>
      <c r="ED1431" s="553"/>
      <c r="EE1431" s="553"/>
      <c r="EF1431" s="553"/>
      <c r="EG1431" s="553"/>
      <c r="EH1431" s="553"/>
      <c r="EI1431" s="553"/>
      <c r="EJ1431" s="553"/>
      <c r="EK1431" s="553"/>
      <c r="EL1431" s="553"/>
      <c r="EM1431" s="553"/>
      <c r="EN1431" s="553"/>
      <c r="EO1431" s="553"/>
      <c r="EP1431" s="553"/>
      <c r="EQ1431" s="553"/>
      <c r="ER1431" s="553"/>
      <c r="ES1431" s="553"/>
      <c r="ET1431" s="553"/>
      <c r="EU1431" s="553"/>
      <c r="EV1431" s="553"/>
      <c r="EW1431" s="553"/>
      <c r="EX1431" s="553"/>
      <c r="EY1431" s="553"/>
      <c r="EZ1431" s="553"/>
      <c r="FA1431" s="553"/>
      <c r="FB1431" s="553"/>
      <c r="FC1431" s="553"/>
      <c r="FD1431" s="553"/>
      <c r="FE1431" s="553"/>
    </row>
    <row r="1432" spans="1:161" x14ac:dyDescent="0.25">
      <c r="A1432" t="s">
        <v>3553</v>
      </c>
      <c r="B1432" t="s">
        <v>3409</v>
      </c>
      <c r="C1432">
        <v>0</v>
      </c>
      <c r="D1432">
        <v>6</v>
      </c>
      <c r="E1432">
        <v>6</v>
      </c>
      <c r="F1432">
        <v>7</v>
      </c>
      <c r="G1432">
        <v>0</v>
      </c>
      <c r="H1432">
        <v>1</v>
      </c>
      <c r="I1432">
        <v>9</v>
      </c>
      <c r="J1432">
        <v>8</v>
      </c>
      <c r="K1432">
        <v>0</v>
      </c>
      <c r="L1432">
        <v>6</v>
      </c>
      <c r="M1432">
        <v>5</v>
      </c>
      <c r="N1432">
        <v>5</v>
      </c>
      <c r="O1432">
        <v>7</v>
      </c>
      <c r="P1432">
        <v>10</v>
      </c>
      <c r="Q1432">
        <v>10</v>
      </c>
      <c r="R1432">
        <v>6</v>
      </c>
      <c r="S1432">
        <v>5</v>
      </c>
      <c r="T1432">
        <v>7</v>
      </c>
      <c r="U1432">
        <v>2</v>
      </c>
      <c r="V1432">
        <v>5</v>
      </c>
    </row>
    <row r="1433" spans="1:161" x14ac:dyDescent="0.25">
      <c r="A1433" t="s">
        <v>3554</v>
      </c>
      <c r="B1433" t="s">
        <v>3411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43" spans="1:208" s="390" customFormat="1" x14ac:dyDescent="0.25">
      <c r="A1443" s="262"/>
      <c r="B1443" s="262"/>
      <c r="C1443" s="262"/>
      <c r="D1443" s="262"/>
      <c r="E1443" s="262"/>
      <c r="F1443" s="262"/>
      <c r="G1443" s="262"/>
      <c r="H1443" s="262"/>
      <c r="I1443" s="262"/>
      <c r="J1443" s="262"/>
      <c r="K1443" s="262"/>
      <c r="L1443" s="262"/>
      <c r="M1443" s="262"/>
      <c r="N1443" s="262"/>
      <c r="O1443" s="262"/>
      <c r="P1443" s="262"/>
      <c r="Q1443" s="262"/>
      <c r="R1443" s="262"/>
      <c r="S1443" s="262"/>
      <c r="T1443" s="262"/>
      <c r="U1443" s="262"/>
      <c r="V1443" s="262"/>
      <c r="W1443" s="262"/>
      <c r="X1443" s="262"/>
      <c r="Y1443" s="262"/>
      <c r="Z1443" s="262"/>
      <c r="AA1443" s="262"/>
      <c r="AB1443" s="262"/>
      <c r="AC1443" s="262"/>
      <c r="AD1443" s="262"/>
      <c r="AE1443" s="262"/>
      <c r="AF1443" s="262"/>
      <c r="AG1443" s="262"/>
      <c r="AH1443" s="262"/>
      <c r="AI1443" s="262"/>
      <c r="AJ1443" s="262"/>
      <c r="AK1443" s="262"/>
      <c r="AL1443" s="389"/>
      <c r="AM1443" s="6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  <c r="DG1443"/>
      <c r="DH1443"/>
      <c r="DI1443"/>
      <c r="DJ1443"/>
      <c r="DK1443"/>
      <c r="DL1443"/>
      <c r="DM1443"/>
      <c r="DN1443"/>
      <c r="DO1443"/>
      <c r="DP1443"/>
      <c r="DQ1443"/>
      <c r="DR1443"/>
      <c r="DS1443"/>
      <c r="DT1443"/>
      <c r="DU1443"/>
      <c r="DV1443"/>
      <c r="DW1443"/>
      <c r="DX1443"/>
      <c r="DY1443"/>
      <c r="DZ1443"/>
      <c r="EA1443"/>
      <c r="EB1443"/>
      <c r="EC1443"/>
      <c r="ED1443"/>
      <c r="EE1443"/>
      <c r="EF1443"/>
      <c r="EG1443"/>
      <c r="EH1443"/>
      <c r="EI1443"/>
      <c r="EJ1443"/>
      <c r="EK1443"/>
      <c r="EL1443"/>
      <c r="EM1443"/>
      <c r="EN1443"/>
      <c r="EO1443"/>
      <c r="EP1443"/>
      <c r="EQ1443"/>
      <c r="ER1443"/>
      <c r="ES1443"/>
      <c r="ET1443"/>
      <c r="EU1443"/>
      <c r="EV1443"/>
      <c r="EW1443"/>
      <c r="EX1443"/>
      <c r="EY1443"/>
      <c r="EZ1443"/>
      <c r="FA1443"/>
      <c r="FB1443"/>
      <c r="FC1443"/>
      <c r="FD1443"/>
      <c r="FE1443"/>
      <c r="FF1443" s="35"/>
      <c r="FJ1443" s="1274"/>
      <c r="FK1443" s="1274"/>
      <c r="FL1443" s="1274"/>
      <c r="FN1443" s="35"/>
      <c r="FO1443" s="35"/>
      <c r="FP1443" s="35"/>
      <c r="FQ1443" s="35"/>
      <c r="FR1443" s="35"/>
      <c r="FS1443" s="35"/>
      <c r="FV1443" s="35"/>
      <c r="FW1443" s="35"/>
      <c r="FZ1443" s="1279"/>
      <c r="GA1443" s="1279"/>
      <c r="GB1443" s="35"/>
      <c r="GC1443" s="35"/>
      <c r="GD1443" s="35"/>
      <c r="GE1443" s="35"/>
      <c r="GF1443" s="35"/>
      <c r="GG1443" s="35"/>
      <c r="GH1443" s="35"/>
      <c r="GI1443" s="35"/>
      <c r="GJ1443" s="35"/>
      <c r="GK1443" s="35"/>
      <c r="GL1443" s="35"/>
      <c r="GM1443" s="35"/>
      <c r="GN1443" s="35"/>
      <c r="GO1443" s="35"/>
      <c r="GP1443" s="35"/>
      <c r="GQ1443" s="35"/>
      <c r="GR1443" s="35"/>
      <c r="GS1443" s="35"/>
      <c r="GT1443" s="35"/>
      <c r="GU1443" s="35"/>
      <c r="GV1443" s="35"/>
      <c r="GW1443" s="35"/>
      <c r="GX1443" s="35"/>
      <c r="GY1443" s="35"/>
      <c r="GZ1443" s="35"/>
    </row>
    <row r="1444" spans="1:208" x14ac:dyDescent="0.25">
      <c r="A1444" s="253" t="s">
        <v>304</v>
      </c>
      <c r="B1444" s="254" t="s">
        <v>2552</v>
      </c>
      <c r="C1444" s="255" t="s">
        <v>3773</v>
      </c>
      <c r="D1444" s="256" t="s">
        <v>2618</v>
      </c>
      <c r="E1444" s="256" t="s">
        <v>3774</v>
      </c>
      <c r="F1444" s="256" t="s">
        <v>2618</v>
      </c>
      <c r="G1444" s="256" t="s">
        <v>3775</v>
      </c>
      <c r="H1444" s="256" t="s">
        <v>2618</v>
      </c>
      <c r="I1444" s="256" t="s">
        <v>3782</v>
      </c>
      <c r="J1444" s="256" t="s">
        <v>2618</v>
      </c>
      <c r="K1444" s="256" t="s">
        <v>3788</v>
      </c>
      <c r="L1444" s="256" t="s">
        <v>2618</v>
      </c>
      <c r="M1444" s="256" t="s">
        <v>3789</v>
      </c>
      <c r="N1444" s="256" t="s">
        <v>2618</v>
      </c>
      <c r="O1444" s="256" t="s">
        <v>3790</v>
      </c>
      <c r="P1444" s="256" t="s">
        <v>2618</v>
      </c>
      <c r="Q1444" s="256" t="s">
        <v>3791</v>
      </c>
      <c r="R1444" s="256" t="s">
        <v>2618</v>
      </c>
      <c r="S1444" s="256" t="s">
        <v>3792</v>
      </c>
      <c r="T1444" s="256" t="s">
        <v>2618</v>
      </c>
      <c r="U1444" s="256" t="s">
        <v>3793</v>
      </c>
      <c r="V1444" s="257" t="s">
        <v>2618</v>
      </c>
      <c r="X1444" s="258"/>
      <c r="Y1444" s="188" t="s">
        <v>2550</v>
      </c>
      <c r="Z1444" s="259" t="s">
        <v>2619</v>
      </c>
      <c r="AA1444" s="260" t="s">
        <v>2620</v>
      </c>
      <c r="AB1444" s="260" t="s">
        <v>2621</v>
      </c>
      <c r="AC1444" s="260" t="s">
        <v>2622</v>
      </c>
      <c r="AD1444" s="260" t="s">
        <v>2623</v>
      </c>
      <c r="AE1444" s="260" t="s">
        <v>2624</v>
      </c>
      <c r="AF1444" s="260" t="s">
        <v>2625</v>
      </c>
      <c r="AG1444" s="260" t="s">
        <v>2619</v>
      </c>
      <c r="AH1444" s="260" t="s">
        <v>2620</v>
      </c>
      <c r="AI1444" s="261" t="s">
        <v>2621</v>
      </c>
      <c r="FN1444" s="390"/>
      <c r="FO1444" s="390"/>
      <c r="FP1444" s="390"/>
      <c r="FQ1444" s="390"/>
      <c r="FR1444" s="390"/>
      <c r="FS1444" s="390"/>
      <c r="FV1444" s="390"/>
      <c r="FW1444" s="390"/>
      <c r="FZ1444" s="1280"/>
      <c r="GA1444" s="1280"/>
      <c r="GB1444" s="390"/>
      <c r="GC1444" s="390"/>
      <c r="GD1444" s="390"/>
      <c r="GE1444" s="390"/>
      <c r="GF1444" s="390"/>
      <c r="GG1444" s="390"/>
      <c r="GH1444" s="390"/>
      <c r="GI1444" s="390"/>
      <c r="GJ1444" s="390"/>
      <c r="GK1444" s="390"/>
      <c r="GL1444" s="390"/>
      <c r="GM1444" s="390"/>
      <c r="GN1444" s="390"/>
      <c r="GV1444" s="390"/>
      <c r="GW1444" s="390"/>
      <c r="GX1444" s="390"/>
      <c r="GY1444" s="390"/>
      <c r="GZ1444" s="390"/>
    </row>
    <row r="1445" spans="1:208" x14ac:dyDescent="0.25">
      <c r="A1445" s="198" t="s">
        <v>306</v>
      </c>
      <c r="B1445" s="220" t="s">
        <v>2568</v>
      </c>
      <c r="C1445" s="124" t="s">
        <v>2521</v>
      </c>
      <c r="D1445" s="124" t="s">
        <v>2522</v>
      </c>
      <c r="E1445" s="124" t="s">
        <v>2521</v>
      </c>
      <c r="F1445" s="124" t="s">
        <v>2522</v>
      </c>
      <c r="G1445" s="124" t="s">
        <v>2521</v>
      </c>
      <c r="H1445" s="124" t="s">
        <v>2522</v>
      </c>
      <c r="I1445" s="124" t="s">
        <v>2521</v>
      </c>
      <c r="J1445" s="124" t="s">
        <v>2522</v>
      </c>
      <c r="K1445" s="124" t="s">
        <v>2521</v>
      </c>
      <c r="L1445" s="124" t="s">
        <v>2522</v>
      </c>
      <c r="M1445" s="124" t="s">
        <v>2521</v>
      </c>
      <c r="N1445" s="124" t="s">
        <v>2522</v>
      </c>
      <c r="O1445" s="124" t="s">
        <v>2521</v>
      </c>
      <c r="P1445" s="124" t="s">
        <v>2522</v>
      </c>
      <c r="Q1445" s="124" t="s">
        <v>2521</v>
      </c>
      <c r="R1445" s="124" t="s">
        <v>2522</v>
      </c>
      <c r="S1445" s="124" t="s">
        <v>2521</v>
      </c>
      <c r="T1445" s="124" t="s">
        <v>2522</v>
      </c>
      <c r="U1445" s="124" t="s">
        <v>2521</v>
      </c>
      <c r="V1445" s="252" t="s">
        <v>2522</v>
      </c>
      <c r="X1445" s="197"/>
      <c r="Y1445" s="188" t="s">
        <v>2568</v>
      </c>
      <c r="Z1445" s="94" t="s">
        <v>3776</v>
      </c>
      <c r="AA1445" s="95" t="s">
        <v>3777</v>
      </c>
      <c r="AB1445" s="95" t="s">
        <v>3778</v>
      </c>
      <c r="AC1445" s="95" t="s">
        <v>3783</v>
      </c>
      <c r="AD1445" s="95" t="s">
        <v>3794</v>
      </c>
      <c r="AE1445" s="95" t="s">
        <v>3795</v>
      </c>
      <c r="AF1445" s="95" t="s">
        <v>3796</v>
      </c>
      <c r="AG1445" s="95" t="s">
        <v>3797</v>
      </c>
      <c r="AH1445" s="95" t="s">
        <v>3798</v>
      </c>
      <c r="AI1445" s="96" t="s">
        <v>3799</v>
      </c>
      <c r="GO1445" s="390"/>
      <c r="GP1445" s="390"/>
      <c r="GQ1445" s="390"/>
      <c r="GR1445" s="390"/>
      <c r="GS1445" s="390"/>
      <c r="GT1445" s="390"/>
      <c r="GU1445" s="390"/>
    </row>
    <row r="1446" spans="1:208" x14ac:dyDescent="0.25">
      <c r="A1446" s="198" t="s">
        <v>308</v>
      </c>
      <c r="B1446" s="221" t="s">
        <v>2553</v>
      </c>
      <c r="C1446" s="118">
        <v>43682.458333333336</v>
      </c>
      <c r="D1446" s="189">
        <v>43682.958333333336</v>
      </c>
      <c r="E1446" s="190">
        <v>43683.458333333336</v>
      </c>
      <c r="F1446" s="189">
        <v>43683.958333333336</v>
      </c>
      <c r="G1446" s="190">
        <v>43684.458333333336</v>
      </c>
      <c r="H1446" s="189">
        <v>43684.958333333336</v>
      </c>
      <c r="I1446" s="191">
        <v>43685.458333333336</v>
      </c>
      <c r="J1446" s="189">
        <v>43685.958333333336</v>
      </c>
      <c r="K1446" s="190">
        <v>43686.458333333336</v>
      </c>
      <c r="L1446" s="189">
        <v>43686.958333333336</v>
      </c>
      <c r="M1446" s="190">
        <v>43687.458333333336</v>
      </c>
      <c r="N1446" s="189">
        <v>43687.958333333336</v>
      </c>
      <c r="O1446" s="191">
        <v>43688.458333333336</v>
      </c>
      <c r="P1446" s="189">
        <v>43688.958333333336</v>
      </c>
      <c r="Q1446" s="190">
        <v>43689.458333333336</v>
      </c>
      <c r="R1446" s="189">
        <v>43689.958333333336</v>
      </c>
      <c r="S1446" s="190">
        <v>43690.458333333336</v>
      </c>
      <c r="T1446" s="189">
        <v>43690.958333333336</v>
      </c>
      <c r="U1446" s="190">
        <v>43691.458333333336</v>
      </c>
      <c r="V1446" s="192">
        <v>43691.958333333336</v>
      </c>
      <c r="X1446" s="198" t="s">
        <v>303</v>
      </c>
      <c r="Y1446" s="215"/>
      <c r="Z1446" s="116">
        <v>43682.958333333336</v>
      </c>
      <c r="AA1446" s="99">
        <v>43683.958333333336</v>
      </c>
      <c r="AB1446" s="99">
        <v>43684.958333333336</v>
      </c>
      <c r="AC1446" s="99">
        <v>43685.958333333336</v>
      </c>
      <c r="AD1446" s="99">
        <v>43686.958333333336</v>
      </c>
      <c r="AE1446" s="99">
        <v>43687.958333333336</v>
      </c>
      <c r="AF1446" s="99">
        <v>43688.958333333336</v>
      </c>
      <c r="AG1446" s="99">
        <v>43689.958333333336</v>
      </c>
      <c r="AH1446" s="99">
        <v>43690.958333333336</v>
      </c>
      <c r="AI1446" s="99">
        <v>43691.958333333336</v>
      </c>
    </row>
    <row r="1447" spans="1:208" x14ac:dyDescent="0.25">
      <c r="A1447" s="198" t="s">
        <v>310</v>
      </c>
      <c r="B1447" s="222" t="s">
        <v>2545</v>
      </c>
      <c r="C1447" s="230" t="e">
        <v>#N/A</v>
      </c>
      <c r="D1447" s="199">
        <v>25.3</v>
      </c>
      <c r="E1447" s="199" t="e">
        <v>#N/A</v>
      </c>
      <c r="F1447" s="199">
        <v>21.6</v>
      </c>
      <c r="G1447" s="199" t="e">
        <v>#N/A</v>
      </c>
      <c r="H1447" s="199">
        <v>23.4</v>
      </c>
      <c r="I1447" s="199" t="e">
        <v>#N/A</v>
      </c>
      <c r="J1447" s="199">
        <v>26.1</v>
      </c>
      <c r="K1447" s="199" t="e">
        <v>#N/A</v>
      </c>
      <c r="L1447" s="199">
        <v>30.6</v>
      </c>
      <c r="M1447" s="199" t="e">
        <v>#N/A</v>
      </c>
      <c r="N1447" s="199">
        <v>22.2</v>
      </c>
      <c r="O1447" s="199" t="e">
        <v>#N/A</v>
      </c>
      <c r="P1447" s="199">
        <v>21.5</v>
      </c>
      <c r="Q1447" s="199" t="e">
        <v>#N/A</v>
      </c>
      <c r="R1447" s="199">
        <v>24.6</v>
      </c>
      <c r="S1447" s="199" t="e">
        <v>#N/A</v>
      </c>
      <c r="T1447" s="199">
        <v>26.3</v>
      </c>
      <c r="U1447" s="199" t="e">
        <v>#N/A</v>
      </c>
      <c r="V1447" s="104">
        <v>23.8</v>
      </c>
      <c r="X1447" s="198" t="s">
        <v>305</v>
      </c>
      <c r="Y1447" s="100" t="s">
        <v>2545</v>
      </c>
      <c r="Z1447" s="120">
        <v>25.3</v>
      </c>
      <c r="AA1447" s="120">
        <v>21.6</v>
      </c>
      <c r="AB1447" s="120">
        <v>23.4</v>
      </c>
      <c r="AC1447" s="120">
        <v>26.1</v>
      </c>
      <c r="AD1447" s="120">
        <v>30.6</v>
      </c>
      <c r="AE1447" s="120">
        <v>26.2</v>
      </c>
      <c r="AF1447" s="120">
        <v>21.5</v>
      </c>
      <c r="AG1447" s="120">
        <v>24.6</v>
      </c>
      <c r="AH1447" s="120">
        <v>26.3</v>
      </c>
      <c r="AI1447" s="120">
        <v>23.8</v>
      </c>
    </row>
    <row r="1448" spans="1:208" x14ac:dyDescent="0.25">
      <c r="A1448" s="198" t="s">
        <v>311</v>
      </c>
      <c r="B1448" s="223" t="s">
        <v>2546</v>
      </c>
      <c r="C1448" s="103">
        <v>14.4</v>
      </c>
      <c r="D1448" s="200" t="e">
        <v>#N/A</v>
      </c>
      <c r="E1448" s="200">
        <v>9.6</v>
      </c>
      <c r="F1448" s="200" t="e">
        <v>#N/A</v>
      </c>
      <c r="G1448" s="200">
        <v>8.1</v>
      </c>
      <c r="H1448" s="200" t="e">
        <v>#N/A</v>
      </c>
      <c r="I1448" s="200">
        <v>8.6</v>
      </c>
      <c r="J1448" s="200" t="e">
        <v>#N/A</v>
      </c>
      <c r="K1448" s="200">
        <v>17.2</v>
      </c>
      <c r="L1448" s="200" t="e">
        <v>#N/A</v>
      </c>
      <c r="M1448" s="200">
        <v>16.399999999999999</v>
      </c>
      <c r="N1448" s="200" t="e">
        <v>#N/A</v>
      </c>
      <c r="O1448" s="200">
        <v>10.1</v>
      </c>
      <c r="P1448" s="200" t="e">
        <v>#N/A</v>
      </c>
      <c r="Q1448" s="200">
        <v>10.9</v>
      </c>
      <c r="R1448" s="200" t="e">
        <v>#N/A</v>
      </c>
      <c r="S1448" s="200">
        <v>10.6</v>
      </c>
      <c r="T1448" s="200" t="e">
        <v>#N/A</v>
      </c>
      <c r="U1448" s="200">
        <v>9</v>
      </c>
      <c r="V1448" s="216" t="e">
        <v>#N/A</v>
      </c>
      <c r="X1448" s="198" t="s">
        <v>307</v>
      </c>
      <c r="Y1448" s="101" t="s">
        <v>2546</v>
      </c>
      <c r="Z1448" s="97">
        <v>14.4</v>
      </c>
      <c r="AA1448" s="97">
        <v>9.6</v>
      </c>
      <c r="AB1448" s="97">
        <v>8.1</v>
      </c>
      <c r="AC1448" s="97">
        <v>8.6</v>
      </c>
      <c r="AD1448" s="97">
        <v>17.2</v>
      </c>
      <c r="AE1448" s="97">
        <v>15.6</v>
      </c>
      <c r="AF1448" s="97">
        <v>10.1</v>
      </c>
      <c r="AG1448" s="97">
        <v>10.9</v>
      </c>
      <c r="AH1448" s="97">
        <v>10.6</v>
      </c>
      <c r="AI1448" s="97">
        <v>9</v>
      </c>
    </row>
    <row r="1449" spans="1:208" x14ac:dyDescent="0.25">
      <c r="A1449" s="198" t="s">
        <v>313</v>
      </c>
      <c r="B1449" s="224" t="s">
        <v>2547</v>
      </c>
      <c r="C1449" s="108" t="e">
        <v>#N/A</v>
      </c>
      <c r="D1449" s="201">
        <v>32.299999999999997</v>
      </c>
      <c r="E1449" s="201" t="e">
        <v>#N/A</v>
      </c>
      <c r="F1449" s="201">
        <v>35.6</v>
      </c>
      <c r="G1449" s="201" t="e">
        <v>#N/A</v>
      </c>
      <c r="H1449" s="201">
        <v>37.4</v>
      </c>
      <c r="I1449" s="201" t="e">
        <v>#N/A</v>
      </c>
      <c r="J1449" s="201">
        <v>41.1</v>
      </c>
      <c r="K1449" s="201" t="e">
        <v>#N/A</v>
      </c>
      <c r="L1449" s="201">
        <v>45.6</v>
      </c>
      <c r="M1449" s="201" t="e">
        <v>#N/A</v>
      </c>
      <c r="N1449" s="201">
        <v>32.200000000000003</v>
      </c>
      <c r="O1449" s="201" t="e">
        <v>#N/A</v>
      </c>
      <c r="P1449" s="201">
        <v>35.5</v>
      </c>
      <c r="Q1449" s="201" t="e">
        <v>#N/A</v>
      </c>
      <c r="R1449" s="201">
        <v>38.6</v>
      </c>
      <c r="S1449" s="201" t="e">
        <v>#N/A</v>
      </c>
      <c r="T1449" s="201">
        <v>41.3</v>
      </c>
      <c r="U1449" s="201" t="e">
        <v>#N/A</v>
      </c>
      <c r="V1449" s="217">
        <v>34.799999999999997</v>
      </c>
      <c r="X1449" s="198" t="s">
        <v>309</v>
      </c>
      <c r="Y1449" s="102" t="s">
        <v>2547</v>
      </c>
      <c r="Z1449" s="120">
        <v>33.200000000000003</v>
      </c>
      <c r="AA1449" s="120">
        <v>35.6</v>
      </c>
      <c r="AB1449" s="120">
        <v>37.4</v>
      </c>
      <c r="AC1449" s="120">
        <v>41.1</v>
      </c>
      <c r="AD1449" s="120">
        <v>45.6</v>
      </c>
      <c r="AE1449" s="120">
        <v>41.2</v>
      </c>
      <c r="AF1449" s="120">
        <v>35.5</v>
      </c>
      <c r="AG1449" s="120">
        <v>38.6</v>
      </c>
      <c r="AH1449" s="120">
        <v>41.3</v>
      </c>
      <c r="AI1449" s="120">
        <v>34.799999999999997</v>
      </c>
      <c r="FF1449" s="390"/>
    </row>
    <row r="1450" spans="1:208" x14ac:dyDescent="0.25">
      <c r="A1450" s="198" t="s">
        <v>315</v>
      </c>
      <c r="B1450" s="212" t="s">
        <v>2548</v>
      </c>
      <c r="C1450" s="231">
        <v>12</v>
      </c>
      <c r="D1450" s="123">
        <v>18</v>
      </c>
      <c r="E1450" s="123">
        <v>14</v>
      </c>
      <c r="F1450" s="123">
        <v>14</v>
      </c>
      <c r="G1450" s="123">
        <v>11</v>
      </c>
      <c r="H1450" s="123">
        <v>12</v>
      </c>
      <c r="I1450" s="123">
        <v>9</v>
      </c>
      <c r="J1450" s="123">
        <v>10</v>
      </c>
      <c r="K1450" s="123">
        <v>12</v>
      </c>
      <c r="L1450" s="123">
        <v>14</v>
      </c>
      <c r="M1450" s="123">
        <v>10</v>
      </c>
      <c r="N1450" s="123">
        <v>13</v>
      </c>
      <c r="O1450" s="123">
        <v>10</v>
      </c>
      <c r="P1450" s="123">
        <v>8</v>
      </c>
      <c r="Q1450" s="123">
        <v>4</v>
      </c>
      <c r="R1450" s="123">
        <v>8</v>
      </c>
      <c r="S1450" s="123">
        <v>9</v>
      </c>
      <c r="T1450" s="123">
        <v>11</v>
      </c>
      <c r="U1450" s="123">
        <v>5</v>
      </c>
      <c r="V1450" s="218">
        <v>4</v>
      </c>
      <c r="X1450" s="198" t="s">
        <v>316</v>
      </c>
      <c r="Y1450" s="119" t="s">
        <v>2548</v>
      </c>
      <c r="Z1450" s="196">
        <v>18</v>
      </c>
      <c r="AA1450" s="196">
        <v>18</v>
      </c>
      <c r="AB1450" s="196">
        <v>12</v>
      </c>
      <c r="AC1450" s="196">
        <v>10</v>
      </c>
      <c r="AD1450" s="196">
        <v>14</v>
      </c>
      <c r="AE1450" s="196">
        <v>13</v>
      </c>
      <c r="AF1450" s="196">
        <v>10</v>
      </c>
      <c r="AG1450" s="196">
        <v>8</v>
      </c>
      <c r="AH1450" s="196">
        <v>11</v>
      </c>
      <c r="AI1450" s="196">
        <v>10</v>
      </c>
    </row>
    <row r="1451" spans="1:208" x14ac:dyDescent="0.25">
      <c r="A1451" s="198" t="s">
        <v>318</v>
      </c>
      <c r="B1451" s="225" t="s">
        <v>2549</v>
      </c>
      <c r="C1451" s="232" t="s">
        <v>2618</v>
      </c>
      <c r="D1451" s="210">
        <v>18</v>
      </c>
      <c r="E1451" s="210" t="s">
        <v>2618</v>
      </c>
      <c r="F1451" s="210" t="s">
        <v>2618</v>
      </c>
      <c r="G1451" s="210" t="s">
        <v>2618</v>
      </c>
      <c r="H1451" s="210" t="s">
        <v>2618</v>
      </c>
      <c r="I1451" s="210" t="s">
        <v>2618</v>
      </c>
      <c r="J1451" s="210" t="s">
        <v>2618</v>
      </c>
      <c r="K1451" s="210" t="s">
        <v>2618</v>
      </c>
      <c r="L1451" s="210" t="s">
        <v>2618</v>
      </c>
      <c r="M1451" s="210" t="s">
        <v>2618</v>
      </c>
      <c r="N1451" s="210" t="s">
        <v>2618</v>
      </c>
      <c r="O1451" s="210" t="s">
        <v>2618</v>
      </c>
      <c r="P1451" s="210" t="s">
        <v>2618</v>
      </c>
      <c r="Q1451" s="210" t="s">
        <v>2618</v>
      </c>
      <c r="R1451" s="210" t="s">
        <v>2618</v>
      </c>
      <c r="S1451" s="210" t="s">
        <v>2618</v>
      </c>
      <c r="T1451" s="210" t="s">
        <v>2618</v>
      </c>
      <c r="U1451" s="210" t="s">
        <v>2618</v>
      </c>
      <c r="V1451" s="211" t="s">
        <v>2618</v>
      </c>
      <c r="X1451" s="198" t="s">
        <v>312</v>
      </c>
      <c r="Y1451" s="98" t="s">
        <v>772</v>
      </c>
      <c r="Z1451" s="121">
        <v>0</v>
      </c>
      <c r="AA1451" s="121">
        <v>0</v>
      </c>
      <c r="AB1451" s="121">
        <v>0</v>
      </c>
      <c r="AC1451" s="121">
        <v>0</v>
      </c>
      <c r="AD1451" s="121">
        <v>0</v>
      </c>
      <c r="AE1451" s="121">
        <v>0</v>
      </c>
      <c r="AF1451" s="121">
        <v>0</v>
      </c>
      <c r="AG1451" s="121">
        <v>0</v>
      </c>
      <c r="AH1451" s="121">
        <v>0</v>
      </c>
      <c r="AI1451" s="121">
        <v>0</v>
      </c>
    </row>
    <row r="1452" spans="1:208" ht="15" x14ac:dyDescent="0.25">
      <c r="A1452" s="198" t="s">
        <v>320</v>
      </c>
      <c r="B1452" s="226" t="s">
        <v>769</v>
      </c>
      <c r="C1452" s="233" t="s">
        <v>2618</v>
      </c>
      <c r="D1452" s="202" t="s">
        <v>2631</v>
      </c>
      <c r="E1452" s="202" t="s">
        <v>2618</v>
      </c>
      <c r="F1452" s="202" t="s">
        <v>2618</v>
      </c>
      <c r="G1452" s="202" t="s">
        <v>2618</v>
      </c>
      <c r="H1452" s="202" t="s">
        <v>2618</v>
      </c>
      <c r="I1452" s="202" t="s">
        <v>2618</v>
      </c>
      <c r="J1452" s="202" t="s">
        <v>2618</v>
      </c>
      <c r="K1452" s="202" t="s">
        <v>2631</v>
      </c>
      <c r="L1452" s="202" t="s">
        <v>2618</v>
      </c>
      <c r="M1452" s="202" t="s">
        <v>2618</v>
      </c>
      <c r="N1452" s="202" t="s">
        <v>2631</v>
      </c>
      <c r="O1452" s="202" t="s">
        <v>2618</v>
      </c>
      <c r="P1452" s="202" t="s">
        <v>2618</v>
      </c>
      <c r="Q1452" s="202" t="s">
        <v>2618</v>
      </c>
      <c r="R1452" s="202" t="s">
        <v>2618</v>
      </c>
      <c r="S1452" s="202" t="s">
        <v>2631</v>
      </c>
      <c r="T1452" s="202" t="s">
        <v>2618</v>
      </c>
      <c r="U1452" s="202" t="s">
        <v>2618</v>
      </c>
      <c r="V1452" s="203" t="s">
        <v>2618</v>
      </c>
      <c r="X1452" s="198" t="s">
        <v>314</v>
      </c>
      <c r="Y1452" s="107" t="s">
        <v>769</v>
      </c>
      <c r="Z1452" s="195" t="s">
        <v>2631</v>
      </c>
      <c r="AA1452" s="195" t="s">
        <v>2618</v>
      </c>
      <c r="AB1452" s="195" t="s">
        <v>2618</v>
      </c>
      <c r="AC1452" s="195" t="s">
        <v>2618</v>
      </c>
      <c r="AD1452" s="195" t="s">
        <v>2631</v>
      </c>
      <c r="AE1452" s="195" t="s">
        <v>2631</v>
      </c>
      <c r="AF1452" s="195" t="s">
        <v>2618</v>
      </c>
      <c r="AG1452" s="195" t="s">
        <v>2618</v>
      </c>
      <c r="AH1452" s="195" t="s">
        <v>2631</v>
      </c>
      <c r="AI1452" s="195" t="s">
        <v>2618</v>
      </c>
    </row>
    <row r="1453" spans="1:208" x14ac:dyDescent="0.25">
      <c r="A1453" s="198" t="s">
        <v>321</v>
      </c>
      <c r="B1453" s="226" t="s">
        <v>2551</v>
      </c>
      <c r="C1453" s="234">
        <v>0</v>
      </c>
      <c r="D1453" s="204">
        <v>2</v>
      </c>
      <c r="E1453" s="204">
        <v>0</v>
      </c>
      <c r="F1453" s="204">
        <v>0</v>
      </c>
      <c r="G1453" s="204">
        <v>0</v>
      </c>
      <c r="H1453" s="204">
        <v>0</v>
      </c>
      <c r="I1453" s="204">
        <v>0</v>
      </c>
      <c r="J1453" s="204">
        <v>0</v>
      </c>
      <c r="K1453" s="204">
        <v>1</v>
      </c>
      <c r="L1453" s="204">
        <v>0</v>
      </c>
      <c r="M1453" s="204">
        <v>0</v>
      </c>
      <c r="N1453" s="204">
        <v>2</v>
      </c>
      <c r="O1453" s="204">
        <v>0</v>
      </c>
      <c r="P1453" s="204">
        <v>0</v>
      </c>
      <c r="Q1453" s="204">
        <v>0</v>
      </c>
      <c r="R1453" s="204">
        <v>0</v>
      </c>
      <c r="S1453" s="204">
        <v>1</v>
      </c>
      <c r="T1453" s="204">
        <v>0</v>
      </c>
      <c r="U1453" s="204">
        <v>0</v>
      </c>
      <c r="V1453" s="205">
        <v>0</v>
      </c>
      <c r="X1453" s="198" t="s">
        <v>317</v>
      </c>
      <c r="Y1453" s="91" t="s">
        <v>2551</v>
      </c>
      <c r="Z1453" s="109">
        <v>2</v>
      </c>
      <c r="AA1453" s="109">
        <v>0</v>
      </c>
      <c r="AB1453" s="109">
        <v>0</v>
      </c>
      <c r="AC1453" s="109">
        <v>0</v>
      </c>
      <c r="AD1453" s="109">
        <v>1</v>
      </c>
      <c r="AE1453" s="109">
        <v>2</v>
      </c>
      <c r="AF1453" s="109">
        <v>0</v>
      </c>
      <c r="AG1453" s="109">
        <v>0</v>
      </c>
      <c r="AH1453" s="109">
        <v>1</v>
      </c>
      <c r="AI1453" s="109">
        <v>0</v>
      </c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/>
      <c r="CT1453" s="1"/>
      <c r="CU1453" s="1"/>
      <c r="CV1453" s="1"/>
      <c r="CW1453" s="1"/>
      <c r="CX1453" s="1"/>
      <c r="CY1453" s="1"/>
      <c r="CZ1453" s="1"/>
      <c r="DA1453" s="1"/>
      <c r="DB1453" s="1"/>
      <c r="DC1453" s="1"/>
      <c r="DD1453" s="1"/>
      <c r="DE1453" s="1"/>
      <c r="DF1453" s="1"/>
      <c r="DG1453" s="1"/>
      <c r="DH1453" s="1"/>
      <c r="DI1453" s="1"/>
      <c r="DJ1453" s="1"/>
      <c r="DK1453" s="1"/>
      <c r="DL1453" s="1"/>
      <c r="DM1453" s="1"/>
      <c r="DN1453" s="1"/>
      <c r="DO1453" s="1"/>
      <c r="DP1453" s="1"/>
      <c r="DQ1453" s="1"/>
      <c r="DR1453" s="1"/>
      <c r="DS1453" s="1"/>
      <c r="DT1453" s="1"/>
      <c r="DU1453" s="1"/>
      <c r="DV1453" s="1"/>
      <c r="DW1453" s="1"/>
      <c r="DX1453" s="1"/>
      <c r="DY1453" s="1"/>
      <c r="DZ1453" s="1"/>
      <c r="EA1453" s="1"/>
      <c r="EB1453" s="1"/>
      <c r="EC1453" s="1"/>
      <c r="ED1453" s="1"/>
      <c r="EE1453" s="1"/>
      <c r="EF1453" s="1"/>
      <c r="EG1453" s="1"/>
      <c r="EH1453" s="1"/>
      <c r="EI1453" s="1"/>
      <c r="EJ1453" s="1"/>
      <c r="EK1453" s="1"/>
      <c r="EL1453" s="1"/>
      <c r="EM1453" s="1"/>
      <c r="EN1453" s="1"/>
      <c r="EO1453" s="1"/>
      <c r="EP1453" s="1"/>
      <c r="EQ1453" s="1"/>
      <c r="ER1453" s="1"/>
      <c r="ES1453" s="1"/>
      <c r="ET1453" s="1"/>
      <c r="EU1453" s="1"/>
      <c r="EV1453" s="1"/>
      <c r="EW1453" s="1"/>
      <c r="EX1453" s="1"/>
      <c r="EY1453" s="1"/>
      <c r="EZ1453" s="1"/>
      <c r="FA1453" s="1"/>
      <c r="FB1453" s="1"/>
      <c r="FC1453" s="1"/>
      <c r="FD1453" s="1"/>
      <c r="FE1453" s="1"/>
    </row>
    <row r="1454" spans="1:208" x14ac:dyDescent="0.25">
      <c r="A1454" s="198" t="s">
        <v>322</v>
      </c>
      <c r="B1454" s="227" t="s">
        <v>884</v>
      </c>
      <c r="C1454" s="235">
        <v>1004.5999999999999</v>
      </c>
      <c r="D1454" s="206">
        <v>997.8</v>
      </c>
      <c r="E1454" s="206">
        <v>1005.85</v>
      </c>
      <c r="F1454" s="206">
        <v>1009.35</v>
      </c>
      <c r="G1454" s="206">
        <v>1012.55</v>
      </c>
      <c r="H1454" s="206">
        <v>1014.05</v>
      </c>
      <c r="I1454" s="206">
        <v>1016.2</v>
      </c>
      <c r="J1454" s="206">
        <v>1013.55</v>
      </c>
      <c r="K1454" s="206">
        <v>1011.55</v>
      </c>
      <c r="L1454" s="206">
        <v>1007.85</v>
      </c>
      <c r="M1454" s="206">
        <v>1006.85</v>
      </c>
      <c r="N1454" s="206">
        <v>1006.4</v>
      </c>
      <c r="O1454" s="206">
        <v>1008.8</v>
      </c>
      <c r="P1454" s="206">
        <v>1013.25</v>
      </c>
      <c r="Q1454" s="206">
        <v>1015.75</v>
      </c>
      <c r="R1454" s="206">
        <v>1012</v>
      </c>
      <c r="S1454" s="206">
        <v>1010.2</v>
      </c>
      <c r="T1454" s="206">
        <v>1010.5999999999999</v>
      </c>
      <c r="U1454" s="206">
        <v>1013.9000000000001</v>
      </c>
      <c r="V1454" s="207">
        <v>1013.3499999999999</v>
      </c>
      <c r="X1454" s="198" t="s">
        <v>319</v>
      </c>
      <c r="Y1454" s="238" t="s">
        <v>705</v>
      </c>
      <c r="Z1454" s="127">
        <v>2</v>
      </c>
      <c r="AA1454" s="127">
        <v>0</v>
      </c>
      <c r="AB1454" s="127">
        <v>0</v>
      </c>
      <c r="AC1454" s="127">
        <v>0</v>
      </c>
      <c r="AD1454" s="127">
        <v>0</v>
      </c>
      <c r="AE1454" s="127">
        <v>2</v>
      </c>
      <c r="AF1454" s="127">
        <v>0</v>
      </c>
      <c r="AG1454" s="127">
        <v>0</v>
      </c>
      <c r="AH1454" s="127">
        <v>0</v>
      </c>
      <c r="AI1454" s="127">
        <v>0</v>
      </c>
    </row>
    <row r="1455" spans="1:208" x14ac:dyDescent="0.25">
      <c r="A1455" s="198" t="s">
        <v>323</v>
      </c>
      <c r="B1455" s="228" t="s">
        <v>770</v>
      </c>
      <c r="C1455" s="236" t="s">
        <v>2610</v>
      </c>
      <c r="D1455" s="208" t="s">
        <v>1192</v>
      </c>
      <c r="E1455" s="208" t="s">
        <v>1193</v>
      </c>
      <c r="F1455" s="208" t="s">
        <v>1190</v>
      </c>
      <c r="G1455" s="208" t="s">
        <v>997</v>
      </c>
      <c r="H1455" s="208" t="s">
        <v>1193</v>
      </c>
      <c r="I1455" s="208" t="s">
        <v>13</v>
      </c>
      <c r="J1455" s="208" t="s">
        <v>1110</v>
      </c>
      <c r="K1455" s="208" t="s">
        <v>1110</v>
      </c>
      <c r="L1455" s="208" t="s">
        <v>1190</v>
      </c>
      <c r="M1455" s="208" t="s">
        <v>2763</v>
      </c>
      <c r="N1455" s="208" t="s">
        <v>3661</v>
      </c>
      <c r="O1455" s="208" t="s">
        <v>213</v>
      </c>
      <c r="P1455" s="208" t="s">
        <v>2766</v>
      </c>
      <c r="Q1455" s="208" t="s">
        <v>2762</v>
      </c>
      <c r="R1455" s="208" t="s">
        <v>2763</v>
      </c>
      <c r="S1455" s="208" t="s">
        <v>58</v>
      </c>
      <c r="T1455" s="208" t="s">
        <v>3281</v>
      </c>
      <c r="U1455" s="208" t="s">
        <v>2649</v>
      </c>
      <c r="V1455" s="209" t="s">
        <v>2652</v>
      </c>
      <c r="X1455" s="369" t="s">
        <v>1040</v>
      </c>
      <c r="Y1455" s="370" t="s">
        <v>772</v>
      </c>
      <c r="Z1455" s="371">
        <v>0</v>
      </c>
      <c r="AA1455" s="372">
        <v>0</v>
      </c>
      <c r="AB1455" s="372">
        <v>0</v>
      </c>
      <c r="AC1455" s="372">
        <v>0</v>
      </c>
      <c r="AD1455" s="372">
        <v>0</v>
      </c>
      <c r="AE1455" s="372">
        <v>0</v>
      </c>
      <c r="AF1455" s="372">
        <v>0</v>
      </c>
      <c r="AG1455" s="372">
        <v>0</v>
      </c>
      <c r="AH1455" s="372">
        <v>0</v>
      </c>
      <c r="AI1455" s="373">
        <v>0</v>
      </c>
    </row>
    <row r="1456" spans="1:208" x14ac:dyDescent="0.25">
      <c r="A1456" s="198" t="s">
        <v>325</v>
      </c>
      <c r="B1456" s="229" t="s">
        <v>705</v>
      </c>
      <c r="C1456" s="237">
        <v>0</v>
      </c>
      <c r="D1456" s="213">
        <v>1</v>
      </c>
      <c r="E1456" s="213">
        <v>0</v>
      </c>
      <c r="F1456" s="213">
        <v>0</v>
      </c>
      <c r="G1456" s="213">
        <v>0</v>
      </c>
      <c r="H1456" s="213">
        <v>0</v>
      </c>
      <c r="I1456" s="213">
        <v>0</v>
      </c>
      <c r="J1456" s="213">
        <v>0</v>
      </c>
      <c r="K1456" s="213">
        <v>0</v>
      </c>
      <c r="L1456" s="213">
        <v>0</v>
      </c>
      <c r="M1456" s="213">
        <v>0</v>
      </c>
      <c r="N1456" s="213">
        <v>1</v>
      </c>
      <c r="O1456" s="213">
        <v>0</v>
      </c>
      <c r="P1456" s="213">
        <v>0</v>
      </c>
      <c r="Q1456" s="213">
        <v>0</v>
      </c>
      <c r="R1456" s="213">
        <v>0</v>
      </c>
      <c r="S1456" s="213">
        <v>0</v>
      </c>
      <c r="T1456" s="213">
        <v>0</v>
      </c>
      <c r="U1456" s="213">
        <v>0</v>
      </c>
      <c r="V1456" s="214">
        <v>0</v>
      </c>
      <c r="X1456" s="369" t="s">
        <v>2301</v>
      </c>
      <c r="Y1456" s="374" t="s">
        <v>1173</v>
      </c>
      <c r="Z1456" s="375">
        <v>0</v>
      </c>
      <c r="AA1456" s="376">
        <v>0</v>
      </c>
      <c r="AB1456" s="376">
        <v>0</v>
      </c>
      <c r="AC1456" s="376">
        <v>0</v>
      </c>
      <c r="AD1456" s="376">
        <v>0</v>
      </c>
      <c r="AE1456" s="376">
        <v>0</v>
      </c>
      <c r="AF1456" s="376">
        <v>0</v>
      </c>
      <c r="AG1456" s="376">
        <v>0</v>
      </c>
      <c r="AH1456" s="376">
        <v>0</v>
      </c>
      <c r="AI1456" s="377">
        <v>0</v>
      </c>
    </row>
    <row r="1457" spans="1:161" x14ac:dyDescent="0.25">
      <c r="A1457" s="198" t="s">
        <v>1040</v>
      </c>
      <c r="B1457" s="229" t="s">
        <v>772</v>
      </c>
      <c r="C1457" s="237">
        <v>0</v>
      </c>
      <c r="D1457" s="213">
        <v>0</v>
      </c>
      <c r="E1457" s="213">
        <v>0</v>
      </c>
      <c r="F1457" s="213">
        <v>0</v>
      </c>
      <c r="G1457" s="213">
        <v>0</v>
      </c>
      <c r="H1457" s="213">
        <v>0</v>
      </c>
      <c r="I1457" s="213">
        <v>0</v>
      </c>
      <c r="J1457" s="213">
        <v>0</v>
      </c>
      <c r="K1457" s="213">
        <v>0</v>
      </c>
      <c r="L1457" s="213">
        <v>0</v>
      </c>
      <c r="M1457" s="213">
        <v>0</v>
      </c>
      <c r="N1457" s="213">
        <v>0</v>
      </c>
      <c r="O1457" s="213">
        <v>0</v>
      </c>
      <c r="P1457" s="213">
        <v>0</v>
      </c>
      <c r="Q1457" s="213">
        <v>0</v>
      </c>
      <c r="R1457" s="213">
        <v>0</v>
      </c>
      <c r="S1457" s="213">
        <v>0</v>
      </c>
      <c r="T1457" s="213">
        <v>0</v>
      </c>
      <c r="U1457" s="213">
        <v>0</v>
      </c>
      <c r="V1457" s="214">
        <v>0</v>
      </c>
      <c r="X1457" s="369" t="s">
        <v>2302</v>
      </c>
      <c r="Y1457" s="374" t="s">
        <v>1175</v>
      </c>
      <c r="Z1457" s="375">
        <v>0</v>
      </c>
      <c r="AA1457" s="376">
        <v>0</v>
      </c>
      <c r="AB1457" s="376">
        <v>0</v>
      </c>
      <c r="AC1457" s="376">
        <v>0</v>
      </c>
      <c r="AD1457" s="376">
        <v>0</v>
      </c>
      <c r="AE1457" s="376">
        <v>0</v>
      </c>
      <c r="AF1457" s="376">
        <v>0</v>
      </c>
      <c r="AG1457" s="376">
        <v>0</v>
      </c>
      <c r="AH1457" s="376">
        <v>0</v>
      </c>
      <c r="AI1457" s="377">
        <v>0</v>
      </c>
    </row>
    <row r="1458" spans="1:161" x14ac:dyDescent="0.25">
      <c r="A1458" s="198" t="s">
        <v>2301</v>
      </c>
      <c r="B1458" s="229" t="s">
        <v>1173</v>
      </c>
      <c r="C1458" s="237">
        <v>0</v>
      </c>
      <c r="D1458" s="213">
        <v>0</v>
      </c>
      <c r="E1458" s="213">
        <v>0</v>
      </c>
      <c r="F1458" s="213">
        <v>0</v>
      </c>
      <c r="G1458" s="213">
        <v>0</v>
      </c>
      <c r="H1458" s="213">
        <v>0</v>
      </c>
      <c r="I1458" s="213">
        <v>0</v>
      </c>
      <c r="J1458" s="213">
        <v>0</v>
      </c>
      <c r="K1458" s="213">
        <v>0</v>
      </c>
      <c r="L1458" s="213">
        <v>0</v>
      </c>
      <c r="M1458" s="213">
        <v>0</v>
      </c>
      <c r="N1458" s="213">
        <v>0</v>
      </c>
      <c r="O1458" s="213">
        <v>0</v>
      </c>
      <c r="P1458" s="213">
        <v>0</v>
      </c>
      <c r="Q1458" s="213">
        <v>0</v>
      </c>
      <c r="R1458" s="213">
        <v>0</v>
      </c>
      <c r="S1458" s="213">
        <v>0</v>
      </c>
      <c r="T1458" s="213">
        <v>0</v>
      </c>
      <c r="U1458" s="213">
        <v>0</v>
      </c>
      <c r="V1458" s="214">
        <v>0</v>
      </c>
      <c r="X1458" s="369" t="s">
        <v>2303</v>
      </c>
      <c r="Y1458" s="379" t="s">
        <v>1177</v>
      </c>
      <c r="Z1458" s="380">
        <v>0</v>
      </c>
      <c r="AA1458" s="381">
        <v>0</v>
      </c>
      <c r="AB1458" s="381">
        <v>0</v>
      </c>
      <c r="AC1458" s="381">
        <v>0</v>
      </c>
      <c r="AD1458" s="381">
        <v>0</v>
      </c>
      <c r="AE1458" s="381">
        <v>0</v>
      </c>
      <c r="AF1458" s="381">
        <v>0</v>
      </c>
      <c r="AG1458" s="381">
        <v>0</v>
      </c>
      <c r="AH1458" s="381">
        <v>0</v>
      </c>
      <c r="AI1458" s="382">
        <v>0</v>
      </c>
    </row>
    <row r="1459" spans="1:161" x14ac:dyDescent="0.25">
      <c r="A1459" s="198" t="s">
        <v>2302</v>
      </c>
      <c r="B1459" s="378" t="s">
        <v>1175</v>
      </c>
      <c r="C1459" s="235">
        <v>0</v>
      </c>
      <c r="D1459" s="206">
        <v>0</v>
      </c>
      <c r="E1459" s="206">
        <v>0</v>
      </c>
      <c r="F1459" s="206">
        <v>0</v>
      </c>
      <c r="G1459" s="206">
        <v>0</v>
      </c>
      <c r="H1459" s="206">
        <v>0</v>
      </c>
      <c r="I1459" s="206">
        <v>0</v>
      </c>
      <c r="J1459" s="206">
        <v>0</v>
      </c>
      <c r="K1459" s="206">
        <v>0</v>
      </c>
      <c r="L1459" s="206">
        <v>0</v>
      </c>
      <c r="M1459" s="206">
        <v>0</v>
      </c>
      <c r="N1459" s="206">
        <v>0</v>
      </c>
      <c r="O1459" s="206">
        <v>0</v>
      </c>
      <c r="P1459" s="206">
        <v>0</v>
      </c>
      <c r="Q1459" s="206">
        <v>0</v>
      </c>
      <c r="R1459" s="206">
        <v>0</v>
      </c>
      <c r="S1459" s="206">
        <v>0</v>
      </c>
      <c r="T1459" s="206">
        <v>0</v>
      </c>
      <c r="U1459" s="206">
        <v>0</v>
      </c>
      <c r="V1459" s="207">
        <v>0</v>
      </c>
    </row>
    <row r="1460" spans="1:161" x14ac:dyDescent="0.25">
      <c r="A1460" s="198" t="s">
        <v>2303</v>
      </c>
      <c r="B1460" s="383" t="s">
        <v>1177</v>
      </c>
      <c r="C1460" s="237">
        <v>0</v>
      </c>
      <c r="D1460" s="213">
        <v>0</v>
      </c>
      <c r="E1460" s="213">
        <v>0</v>
      </c>
      <c r="F1460" s="213">
        <v>0</v>
      </c>
      <c r="G1460" s="213">
        <v>0</v>
      </c>
      <c r="H1460" s="213">
        <v>0</v>
      </c>
      <c r="I1460" s="213">
        <v>0</v>
      </c>
      <c r="J1460" s="213">
        <v>0</v>
      </c>
      <c r="K1460" s="213">
        <v>0</v>
      </c>
      <c r="L1460" s="213">
        <v>0</v>
      </c>
      <c r="M1460" s="213">
        <v>0</v>
      </c>
      <c r="N1460" s="213">
        <v>0</v>
      </c>
      <c r="O1460" s="213">
        <v>0</v>
      </c>
      <c r="P1460" s="213">
        <v>0</v>
      </c>
      <c r="Q1460" s="213">
        <v>0</v>
      </c>
      <c r="R1460" s="213">
        <v>0</v>
      </c>
      <c r="S1460" s="213">
        <v>0</v>
      </c>
      <c r="T1460" s="213">
        <v>0</v>
      </c>
      <c r="U1460" s="213">
        <v>0</v>
      </c>
      <c r="V1460" s="214">
        <v>0</v>
      </c>
      <c r="AM1460" s="554"/>
      <c r="AN1460" s="552"/>
      <c r="AO1460" s="552"/>
      <c r="AP1460" s="552"/>
      <c r="AQ1460" s="552"/>
      <c r="AR1460" s="552"/>
      <c r="AS1460" s="552"/>
      <c r="AT1460" s="552"/>
      <c r="AU1460" s="552"/>
      <c r="AV1460" s="552"/>
      <c r="AW1460" s="552"/>
      <c r="AX1460" s="552"/>
      <c r="AY1460" s="552"/>
      <c r="AZ1460" s="552"/>
      <c r="BA1460" s="552"/>
      <c r="BB1460" s="552"/>
      <c r="BC1460" s="552"/>
      <c r="BD1460" s="552"/>
      <c r="BE1460" s="552"/>
      <c r="BF1460" s="552"/>
      <c r="BG1460" s="552"/>
      <c r="BH1460" s="552"/>
      <c r="BI1460" s="552"/>
      <c r="BJ1460" s="552"/>
      <c r="BK1460" s="552"/>
      <c r="BL1460" s="552"/>
      <c r="BM1460" s="552"/>
      <c r="BN1460" s="552"/>
      <c r="BO1460" s="552"/>
      <c r="BP1460" s="552"/>
      <c r="BQ1460" s="552"/>
      <c r="BR1460" s="552"/>
      <c r="BS1460" s="552"/>
      <c r="BT1460" s="552"/>
      <c r="BU1460" s="552"/>
      <c r="BV1460" s="552"/>
      <c r="BW1460" s="552"/>
      <c r="BX1460" s="552"/>
      <c r="BY1460" s="552"/>
      <c r="BZ1460" s="552"/>
      <c r="CA1460" s="552"/>
      <c r="CB1460" s="552"/>
      <c r="CC1460" s="552"/>
      <c r="CD1460" s="552"/>
      <c r="CE1460" s="552"/>
      <c r="CF1460" s="552"/>
      <c r="CG1460" s="552"/>
      <c r="CH1460" s="552"/>
      <c r="CI1460" s="552"/>
      <c r="CJ1460" s="552"/>
      <c r="CK1460" s="552"/>
      <c r="CL1460" s="552"/>
      <c r="CM1460" s="552"/>
      <c r="CN1460" s="552"/>
      <c r="CO1460" s="552"/>
      <c r="CP1460" s="552"/>
      <c r="CQ1460" s="552"/>
      <c r="CR1460" s="552"/>
      <c r="CS1460" s="552"/>
      <c r="CT1460" s="552"/>
      <c r="CU1460" s="552"/>
      <c r="CV1460" s="552"/>
      <c r="CW1460" s="552"/>
      <c r="CX1460" s="552"/>
      <c r="CY1460" s="552"/>
      <c r="CZ1460" s="552"/>
      <c r="DA1460" s="552"/>
      <c r="DB1460" s="552"/>
      <c r="DC1460" s="552"/>
      <c r="DD1460" s="552"/>
      <c r="DE1460" s="552"/>
      <c r="DF1460" s="552"/>
      <c r="DG1460" s="552"/>
      <c r="DH1460" s="552"/>
      <c r="DI1460" s="552"/>
      <c r="DJ1460" s="552"/>
      <c r="DK1460" s="552"/>
      <c r="DL1460" s="552"/>
      <c r="DM1460" s="552"/>
      <c r="DN1460" s="552"/>
      <c r="DO1460" s="552"/>
      <c r="DP1460" s="552"/>
      <c r="DQ1460" s="552"/>
      <c r="DR1460" s="552"/>
      <c r="DS1460" s="552"/>
      <c r="DT1460" s="552"/>
      <c r="DU1460" s="552"/>
      <c r="DV1460" s="552"/>
      <c r="DW1460" s="552"/>
      <c r="DX1460" s="552"/>
      <c r="DY1460" s="552"/>
      <c r="DZ1460" s="552"/>
      <c r="EA1460" s="552"/>
      <c r="EB1460" s="552"/>
      <c r="EC1460" s="552"/>
      <c r="ED1460" s="552"/>
      <c r="EE1460" s="552"/>
      <c r="EF1460" s="552"/>
      <c r="EG1460" s="552"/>
      <c r="EH1460" s="552"/>
      <c r="EI1460" s="552"/>
      <c r="EJ1460" s="552"/>
      <c r="EK1460" s="552"/>
      <c r="EL1460" s="552"/>
      <c r="EM1460" s="552"/>
      <c r="EN1460" s="552"/>
      <c r="EO1460" s="552"/>
      <c r="EP1460" s="552"/>
      <c r="EQ1460" s="552"/>
      <c r="ER1460" s="552"/>
      <c r="ES1460" s="552"/>
      <c r="ET1460" s="552"/>
      <c r="EU1460" s="552"/>
      <c r="EV1460" s="552"/>
      <c r="EW1460" s="552"/>
      <c r="EX1460" s="552"/>
      <c r="EY1460" s="552"/>
      <c r="EZ1460" s="552"/>
      <c r="FA1460" s="552"/>
      <c r="FB1460" s="552"/>
      <c r="FC1460" s="552"/>
      <c r="FD1460" s="552"/>
      <c r="FE1460" s="552"/>
    </row>
    <row r="1461" spans="1:161" x14ac:dyDescent="0.25">
      <c r="A1461" t="s">
        <v>3555</v>
      </c>
      <c r="B1461" t="s">
        <v>3407</v>
      </c>
      <c r="C1461">
        <v>6</v>
      </c>
      <c r="D1461">
        <v>7</v>
      </c>
      <c r="E1461">
        <v>8</v>
      </c>
      <c r="F1461">
        <v>3</v>
      </c>
      <c r="G1461">
        <v>2</v>
      </c>
      <c r="H1461">
        <v>2</v>
      </c>
      <c r="I1461">
        <v>2</v>
      </c>
      <c r="J1461">
        <v>0</v>
      </c>
      <c r="K1461">
        <v>6</v>
      </c>
      <c r="L1461">
        <v>9</v>
      </c>
      <c r="M1461">
        <v>0</v>
      </c>
      <c r="N1461">
        <v>6</v>
      </c>
      <c r="O1461">
        <v>10</v>
      </c>
      <c r="P1461">
        <v>2</v>
      </c>
      <c r="Q1461">
        <v>6</v>
      </c>
      <c r="R1461">
        <v>3</v>
      </c>
      <c r="S1461">
        <v>6</v>
      </c>
      <c r="T1461">
        <v>1</v>
      </c>
      <c r="U1461">
        <v>0</v>
      </c>
      <c r="V1461">
        <v>5</v>
      </c>
      <c r="AM1461" s="555"/>
      <c r="AN1461" s="553"/>
      <c r="AO1461" s="553"/>
      <c r="AP1461" s="553"/>
      <c r="AQ1461" s="553"/>
      <c r="AR1461" s="553"/>
      <c r="AS1461" s="553"/>
      <c r="AT1461" s="553"/>
      <c r="AU1461" s="553"/>
      <c r="AV1461" s="553"/>
      <c r="AW1461" s="553"/>
      <c r="AX1461" s="553"/>
      <c r="AY1461" s="553"/>
      <c r="AZ1461" s="553"/>
      <c r="BA1461" s="553"/>
      <c r="BB1461" s="553"/>
      <c r="BC1461" s="553"/>
      <c r="BD1461" s="553"/>
      <c r="BE1461" s="553"/>
      <c r="BF1461" s="553"/>
      <c r="BG1461" s="553"/>
      <c r="BH1461" s="553"/>
      <c r="BI1461" s="553"/>
      <c r="BJ1461" s="553"/>
      <c r="BK1461" s="553"/>
      <c r="BL1461" s="553"/>
      <c r="BM1461" s="553"/>
      <c r="BN1461" s="553"/>
      <c r="BO1461" s="553"/>
      <c r="BP1461" s="553"/>
      <c r="BQ1461" s="553"/>
      <c r="BR1461" s="553"/>
      <c r="BS1461" s="553"/>
      <c r="BT1461" s="553"/>
      <c r="BU1461" s="553"/>
      <c r="BV1461" s="553"/>
      <c r="BW1461" s="553"/>
      <c r="BX1461" s="553"/>
      <c r="BY1461" s="553"/>
      <c r="BZ1461" s="553"/>
      <c r="CA1461" s="553"/>
      <c r="CB1461" s="553"/>
      <c r="CC1461" s="553"/>
      <c r="CD1461" s="553"/>
      <c r="CE1461" s="553"/>
      <c r="CF1461" s="553"/>
      <c r="CG1461" s="553"/>
      <c r="CH1461" s="553"/>
      <c r="CI1461" s="553"/>
      <c r="CJ1461" s="553"/>
      <c r="CK1461" s="553"/>
      <c r="CL1461" s="553"/>
      <c r="CM1461" s="553"/>
      <c r="CN1461" s="553"/>
      <c r="CO1461" s="553"/>
      <c r="CP1461" s="553"/>
      <c r="CQ1461" s="553"/>
      <c r="CR1461" s="553"/>
      <c r="CS1461" s="553"/>
      <c r="CT1461" s="553"/>
      <c r="CU1461" s="553"/>
      <c r="CV1461" s="553"/>
      <c r="CW1461" s="553"/>
      <c r="CX1461" s="553"/>
      <c r="CY1461" s="553"/>
      <c r="CZ1461" s="553"/>
      <c r="DA1461" s="553"/>
      <c r="DB1461" s="553"/>
      <c r="DC1461" s="553"/>
      <c r="DD1461" s="553"/>
      <c r="DE1461" s="553"/>
      <c r="DF1461" s="553"/>
      <c r="DG1461" s="553"/>
      <c r="DH1461" s="553"/>
      <c r="DI1461" s="553"/>
      <c r="DJ1461" s="553"/>
      <c r="DK1461" s="553"/>
      <c r="DL1461" s="553"/>
      <c r="DM1461" s="553"/>
      <c r="DN1461" s="553"/>
      <c r="DO1461" s="553"/>
      <c r="DP1461" s="553"/>
      <c r="DQ1461" s="553"/>
      <c r="DR1461" s="553"/>
      <c r="DS1461" s="553"/>
      <c r="DT1461" s="553"/>
      <c r="DU1461" s="553"/>
      <c r="DV1461" s="553"/>
      <c r="DW1461" s="553"/>
      <c r="DX1461" s="553"/>
      <c r="DY1461" s="553"/>
      <c r="DZ1461" s="553"/>
      <c r="EA1461" s="553"/>
      <c r="EB1461" s="553"/>
      <c r="EC1461" s="553"/>
      <c r="ED1461" s="553"/>
      <c r="EE1461" s="553"/>
      <c r="EF1461" s="553"/>
      <c r="EG1461" s="553"/>
      <c r="EH1461" s="553"/>
      <c r="EI1461" s="553"/>
      <c r="EJ1461" s="553"/>
      <c r="EK1461" s="553"/>
      <c r="EL1461" s="553"/>
      <c r="EM1461" s="553"/>
      <c r="EN1461" s="553"/>
      <c r="EO1461" s="553"/>
      <c r="EP1461" s="553"/>
      <c r="EQ1461" s="553"/>
      <c r="ER1461" s="553"/>
      <c r="ES1461" s="553"/>
      <c r="ET1461" s="553"/>
      <c r="EU1461" s="553"/>
      <c r="EV1461" s="553"/>
      <c r="EW1461" s="553"/>
      <c r="EX1461" s="553"/>
      <c r="EY1461" s="553"/>
      <c r="EZ1461" s="553"/>
      <c r="FA1461" s="553"/>
      <c r="FB1461" s="553"/>
      <c r="FC1461" s="553"/>
      <c r="FD1461" s="553"/>
      <c r="FE1461" s="553"/>
    </row>
    <row r="1462" spans="1:161" x14ac:dyDescent="0.25">
      <c r="A1462" t="s">
        <v>3556</v>
      </c>
      <c r="B1462" t="s">
        <v>3409</v>
      </c>
      <c r="C1462">
        <v>6</v>
      </c>
      <c r="D1462">
        <v>8</v>
      </c>
      <c r="E1462">
        <v>4</v>
      </c>
      <c r="F1462">
        <v>3</v>
      </c>
      <c r="G1462">
        <v>0</v>
      </c>
      <c r="H1462">
        <v>2</v>
      </c>
      <c r="I1462">
        <v>0</v>
      </c>
      <c r="J1462">
        <v>5</v>
      </c>
      <c r="K1462">
        <v>9</v>
      </c>
      <c r="L1462">
        <v>1</v>
      </c>
      <c r="M1462">
        <v>0</v>
      </c>
      <c r="N1462">
        <v>10</v>
      </c>
      <c r="O1462">
        <v>2</v>
      </c>
      <c r="P1462">
        <v>5</v>
      </c>
      <c r="Q1462">
        <v>6</v>
      </c>
      <c r="R1462">
        <v>6</v>
      </c>
      <c r="S1462">
        <v>4</v>
      </c>
      <c r="T1462">
        <v>0</v>
      </c>
      <c r="U1462">
        <v>0</v>
      </c>
      <c r="V1462">
        <v>5</v>
      </c>
    </row>
    <row r="1463" spans="1:161" x14ac:dyDescent="0.25">
      <c r="A1463" t="s">
        <v>3557</v>
      </c>
      <c r="B1463" t="s">
        <v>3411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73" spans="1:208" s="390" customFormat="1" x14ac:dyDescent="0.25">
      <c r="A1473" s="262"/>
      <c r="B1473" s="262"/>
      <c r="C1473" s="262"/>
      <c r="D1473" s="262"/>
      <c r="E1473" s="262"/>
      <c r="F1473" s="262"/>
      <c r="G1473" s="262"/>
      <c r="H1473" s="262"/>
      <c r="I1473" s="262"/>
      <c r="J1473" s="262"/>
      <c r="K1473" s="262"/>
      <c r="L1473" s="262"/>
      <c r="M1473" s="262"/>
      <c r="N1473" s="262"/>
      <c r="O1473" s="262"/>
      <c r="P1473" s="262"/>
      <c r="Q1473" s="262"/>
      <c r="R1473" s="262"/>
      <c r="S1473" s="262"/>
      <c r="T1473" s="262"/>
      <c r="U1473" s="262"/>
      <c r="V1473" s="262"/>
      <c r="W1473" s="262"/>
      <c r="X1473" s="262"/>
      <c r="Y1473" s="262"/>
      <c r="Z1473" s="262"/>
      <c r="AA1473" s="262"/>
      <c r="AB1473" s="262"/>
      <c r="AC1473" s="262"/>
      <c r="AD1473" s="262"/>
      <c r="AE1473" s="262"/>
      <c r="AF1473" s="262"/>
      <c r="AG1473" s="262"/>
      <c r="AH1473" s="262"/>
      <c r="AI1473" s="262"/>
      <c r="AJ1473" s="262"/>
      <c r="AK1473" s="262"/>
      <c r="AL1473" s="389"/>
      <c r="AM1473" s="6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  <c r="CE1473"/>
      <c r="CF1473"/>
      <c r="CG1473"/>
      <c r="CH1473"/>
      <c r="CI1473"/>
      <c r="CJ1473"/>
      <c r="CK1473"/>
      <c r="CL1473"/>
      <c r="CM1473"/>
      <c r="CN1473"/>
      <c r="CO1473"/>
      <c r="CP1473"/>
      <c r="CQ1473"/>
      <c r="CR1473"/>
      <c r="CS1473"/>
      <c r="CT1473"/>
      <c r="CU1473"/>
      <c r="CV1473"/>
      <c r="CW1473"/>
      <c r="CX1473"/>
      <c r="CY1473"/>
      <c r="CZ1473"/>
      <c r="DA1473"/>
      <c r="DB1473"/>
      <c r="DC1473"/>
      <c r="DD1473"/>
      <c r="DE1473"/>
      <c r="DF1473"/>
      <c r="DG1473"/>
      <c r="DH1473"/>
      <c r="DI1473"/>
      <c r="DJ1473"/>
      <c r="DK1473"/>
      <c r="DL1473"/>
      <c r="DM1473"/>
      <c r="DN1473"/>
      <c r="DO1473"/>
      <c r="DP1473"/>
      <c r="DQ1473"/>
      <c r="DR1473"/>
      <c r="DS1473"/>
      <c r="DT1473"/>
      <c r="DU1473"/>
      <c r="DV1473"/>
      <c r="DW1473"/>
      <c r="DX1473"/>
      <c r="DY1473"/>
      <c r="DZ1473"/>
      <c r="EA1473"/>
      <c r="EB1473"/>
      <c r="EC1473"/>
      <c r="ED1473"/>
      <c r="EE1473"/>
      <c r="EF1473"/>
      <c r="EG1473"/>
      <c r="EH1473"/>
      <c r="EI1473"/>
      <c r="EJ1473"/>
      <c r="EK1473"/>
      <c r="EL1473"/>
      <c r="EM1473"/>
      <c r="EN1473"/>
      <c r="EO1473"/>
      <c r="EP1473"/>
      <c r="EQ1473"/>
      <c r="ER1473"/>
      <c r="ES1473"/>
      <c r="ET1473"/>
      <c r="EU1473"/>
      <c r="EV1473"/>
      <c r="EW1473"/>
      <c r="EX1473"/>
      <c r="EY1473"/>
      <c r="EZ1473"/>
      <c r="FA1473"/>
      <c r="FB1473"/>
      <c r="FC1473"/>
      <c r="FD1473"/>
      <c r="FE1473"/>
      <c r="FF1473" s="35"/>
      <c r="FJ1473" s="1274"/>
      <c r="FK1473" s="1274"/>
      <c r="FL1473" s="1274"/>
      <c r="FN1473" s="35"/>
      <c r="FO1473" s="35"/>
      <c r="FP1473" s="35"/>
      <c r="FQ1473" s="35"/>
      <c r="FR1473" s="35"/>
      <c r="FS1473" s="35"/>
      <c r="FV1473" s="35"/>
      <c r="FW1473" s="35"/>
      <c r="FZ1473" s="1279"/>
      <c r="GA1473" s="1279"/>
      <c r="GB1473" s="35"/>
      <c r="GC1473" s="35"/>
      <c r="GD1473" s="35"/>
      <c r="GE1473" s="35"/>
      <c r="GF1473" s="35"/>
      <c r="GG1473" s="35"/>
      <c r="GH1473" s="35"/>
      <c r="GI1473" s="35"/>
      <c r="GJ1473" s="35"/>
      <c r="GK1473" s="35"/>
      <c r="GL1473" s="35"/>
      <c r="GM1473" s="35"/>
      <c r="GN1473" s="35"/>
      <c r="GO1473" s="35"/>
      <c r="GP1473" s="35"/>
      <c r="GQ1473" s="35"/>
      <c r="GR1473" s="35"/>
      <c r="GS1473" s="35"/>
      <c r="GT1473" s="35"/>
      <c r="GU1473" s="35"/>
      <c r="GV1473" s="35"/>
      <c r="GW1473" s="35"/>
      <c r="GX1473" s="35"/>
      <c r="GY1473" s="35"/>
      <c r="GZ1473" s="35"/>
    </row>
    <row r="1474" spans="1:208" x14ac:dyDescent="0.25">
      <c r="A1474" s="253" t="s">
        <v>327</v>
      </c>
      <c r="B1474" s="254" t="s">
        <v>2552</v>
      </c>
      <c r="C1474" s="255" t="s">
        <v>3774</v>
      </c>
      <c r="D1474" s="256" t="s">
        <v>2618</v>
      </c>
      <c r="E1474" s="256" t="s">
        <v>3775</v>
      </c>
      <c r="F1474" s="256" t="s">
        <v>2618</v>
      </c>
      <c r="G1474" s="256" t="s">
        <v>3782</v>
      </c>
      <c r="H1474" s="256" t="s">
        <v>2618</v>
      </c>
      <c r="I1474" s="256" t="s">
        <v>3788</v>
      </c>
      <c r="J1474" s="256" t="s">
        <v>2618</v>
      </c>
      <c r="K1474" s="256" t="s">
        <v>3789</v>
      </c>
      <c r="L1474" s="256" t="s">
        <v>2618</v>
      </c>
      <c r="M1474" s="256" t="s">
        <v>3790</v>
      </c>
      <c r="N1474" s="256" t="s">
        <v>2618</v>
      </c>
      <c r="O1474" s="256" t="s">
        <v>3791</v>
      </c>
      <c r="P1474" s="256" t="s">
        <v>2618</v>
      </c>
      <c r="Q1474" s="256" t="s">
        <v>3792</v>
      </c>
      <c r="R1474" s="256" t="s">
        <v>2618</v>
      </c>
      <c r="S1474" s="256" t="s">
        <v>3793</v>
      </c>
      <c r="T1474" s="256" t="s">
        <v>2618</v>
      </c>
      <c r="U1474" s="256" t="s">
        <v>3803</v>
      </c>
      <c r="V1474" s="257" t="s">
        <v>2618</v>
      </c>
      <c r="X1474" s="258"/>
      <c r="Y1474" s="188" t="s">
        <v>2550</v>
      </c>
      <c r="Z1474" s="259" t="s">
        <v>2620</v>
      </c>
      <c r="AA1474" s="260" t="s">
        <v>2621</v>
      </c>
      <c r="AB1474" s="260" t="s">
        <v>2622</v>
      </c>
      <c r="AC1474" s="260" t="s">
        <v>2623</v>
      </c>
      <c r="AD1474" s="260" t="s">
        <v>2624</v>
      </c>
      <c r="AE1474" s="260" t="s">
        <v>2625</v>
      </c>
      <c r="AF1474" s="260" t="s">
        <v>2619</v>
      </c>
      <c r="AG1474" s="260" t="s">
        <v>2620</v>
      </c>
      <c r="AH1474" s="260" t="s">
        <v>2621</v>
      </c>
      <c r="AI1474" s="261" t="s">
        <v>2622</v>
      </c>
      <c r="FN1474" s="390"/>
      <c r="FO1474" s="390"/>
      <c r="FP1474" s="390"/>
      <c r="FQ1474" s="390"/>
      <c r="FR1474" s="390"/>
      <c r="FS1474" s="390"/>
      <c r="FV1474" s="390"/>
      <c r="FW1474" s="390"/>
      <c r="FZ1474" s="1280"/>
      <c r="GA1474" s="1280"/>
      <c r="GB1474" s="390"/>
      <c r="GC1474" s="390"/>
      <c r="GD1474" s="390"/>
      <c r="GE1474" s="390"/>
      <c r="GF1474" s="390"/>
      <c r="GG1474" s="390"/>
      <c r="GH1474" s="390"/>
      <c r="GI1474" s="390"/>
      <c r="GJ1474" s="390"/>
      <c r="GK1474" s="390"/>
      <c r="GL1474" s="390"/>
      <c r="GM1474" s="390"/>
      <c r="GN1474" s="390"/>
      <c r="GV1474" s="390"/>
      <c r="GW1474" s="390"/>
      <c r="GX1474" s="390"/>
      <c r="GY1474" s="390"/>
      <c r="GZ1474" s="390"/>
    </row>
    <row r="1475" spans="1:208" x14ac:dyDescent="0.25">
      <c r="A1475" s="198" t="s">
        <v>329</v>
      </c>
      <c r="B1475" s="220" t="s">
        <v>2574</v>
      </c>
      <c r="C1475" s="124" t="s">
        <v>2521</v>
      </c>
      <c r="D1475" s="124" t="s">
        <v>2522</v>
      </c>
      <c r="E1475" s="124" t="s">
        <v>2521</v>
      </c>
      <c r="F1475" s="124" t="s">
        <v>2522</v>
      </c>
      <c r="G1475" s="124" t="s">
        <v>2521</v>
      </c>
      <c r="H1475" s="124" t="s">
        <v>2522</v>
      </c>
      <c r="I1475" s="124" t="s">
        <v>2521</v>
      </c>
      <c r="J1475" s="124" t="s">
        <v>2522</v>
      </c>
      <c r="K1475" s="124" t="s">
        <v>2521</v>
      </c>
      <c r="L1475" s="124" t="s">
        <v>2522</v>
      </c>
      <c r="M1475" s="124" t="s">
        <v>2521</v>
      </c>
      <c r="N1475" s="124" t="s">
        <v>2522</v>
      </c>
      <c r="O1475" s="124" t="s">
        <v>2521</v>
      </c>
      <c r="P1475" s="124" t="s">
        <v>2522</v>
      </c>
      <c r="Q1475" s="124" t="s">
        <v>2521</v>
      </c>
      <c r="R1475" s="124" t="s">
        <v>2522</v>
      </c>
      <c r="S1475" s="124" t="s">
        <v>2521</v>
      </c>
      <c r="T1475" s="124" t="s">
        <v>2522</v>
      </c>
      <c r="U1475" s="124" t="s">
        <v>2521</v>
      </c>
      <c r="V1475" s="252" t="s">
        <v>2522</v>
      </c>
      <c r="X1475" s="197"/>
      <c r="Y1475" s="188" t="s">
        <v>2574</v>
      </c>
      <c r="Z1475" s="94" t="s">
        <v>3777</v>
      </c>
      <c r="AA1475" s="95" t="s">
        <v>3778</v>
      </c>
      <c r="AB1475" s="95" t="s">
        <v>3783</v>
      </c>
      <c r="AC1475" s="95" t="s">
        <v>3794</v>
      </c>
      <c r="AD1475" s="95" t="s">
        <v>3795</v>
      </c>
      <c r="AE1475" s="95" t="s">
        <v>3796</v>
      </c>
      <c r="AF1475" s="95" t="s">
        <v>3797</v>
      </c>
      <c r="AG1475" s="95" t="s">
        <v>3798</v>
      </c>
      <c r="AH1475" s="95" t="s">
        <v>3799</v>
      </c>
      <c r="AI1475" s="96" t="s">
        <v>3804</v>
      </c>
      <c r="GO1475" s="390"/>
      <c r="GP1475" s="390"/>
      <c r="GQ1475" s="390"/>
      <c r="GR1475" s="390"/>
      <c r="GS1475" s="390"/>
      <c r="GT1475" s="390"/>
      <c r="GU1475" s="390"/>
    </row>
    <row r="1476" spans="1:208" x14ac:dyDescent="0.25">
      <c r="A1476" s="198" t="s">
        <v>331</v>
      </c>
      <c r="B1476" s="221" t="s">
        <v>2553</v>
      </c>
      <c r="C1476" s="118">
        <v>43683.25</v>
      </c>
      <c r="D1476" s="189">
        <v>43683.75</v>
      </c>
      <c r="E1476" s="190">
        <v>43684.25</v>
      </c>
      <c r="F1476" s="189">
        <v>43684.75</v>
      </c>
      <c r="G1476" s="190">
        <v>43685.25</v>
      </c>
      <c r="H1476" s="189">
        <v>43685.75</v>
      </c>
      <c r="I1476" s="191">
        <v>43686.25</v>
      </c>
      <c r="J1476" s="189">
        <v>43686.75</v>
      </c>
      <c r="K1476" s="190">
        <v>43687.25</v>
      </c>
      <c r="L1476" s="189">
        <v>43687.75</v>
      </c>
      <c r="M1476" s="190">
        <v>43688.25</v>
      </c>
      <c r="N1476" s="189">
        <v>43688.75</v>
      </c>
      <c r="O1476" s="191">
        <v>43689.25</v>
      </c>
      <c r="P1476" s="189">
        <v>43689.75</v>
      </c>
      <c r="Q1476" s="190">
        <v>43690.25</v>
      </c>
      <c r="R1476" s="189">
        <v>43690.75</v>
      </c>
      <c r="S1476" s="190">
        <v>43691.25</v>
      </c>
      <c r="T1476" s="189">
        <v>43691.75</v>
      </c>
      <c r="U1476" s="190">
        <v>43692.25</v>
      </c>
      <c r="V1476" s="192">
        <v>43692.75</v>
      </c>
      <c r="X1476" s="198" t="s">
        <v>326</v>
      </c>
      <c r="Y1476" s="215"/>
      <c r="Z1476" s="116">
        <v>43683.75</v>
      </c>
      <c r="AA1476" s="99">
        <v>43684.75</v>
      </c>
      <c r="AB1476" s="99">
        <v>43685.75</v>
      </c>
      <c r="AC1476" s="99">
        <v>43686.75</v>
      </c>
      <c r="AD1476" s="99">
        <v>43687.75</v>
      </c>
      <c r="AE1476" s="99">
        <v>43688.75</v>
      </c>
      <c r="AF1476" s="99">
        <v>43689.75</v>
      </c>
      <c r="AG1476" s="99">
        <v>43690.75</v>
      </c>
      <c r="AH1476" s="99">
        <v>43691.75</v>
      </c>
      <c r="AI1476" s="99">
        <v>43692.75</v>
      </c>
    </row>
    <row r="1477" spans="1:208" x14ac:dyDescent="0.25">
      <c r="A1477" s="198" t="s">
        <v>333</v>
      </c>
      <c r="B1477" s="222" t="s">
        <v>2545</v>
      </c>
      <c r="C1477" s="230" t="e">
        <v>#N/A</v>
      </c>
      <c r="D1477" s="199">
        <v>32.299999999999997</v>
      </c>
      <c r="E1477" s="199" t="e">
        <v>#N/A</v>
      </c>
      <c r="F1477" s="199">
        <v>25</v>
      </c>
      <c r="G1477" s="199" t="e">
        <v>#N/A</v>
      </c>
      <c r="H1477" s="199">
        <v>22.8</v>
      </c>
      <c r="I1477" s="199" t="e">
        <v>#N/A</v>
      </c>
      <c r="J1477" s="199">
        <v>23</v>
      </c>
      <c r="K1477" s="199" t="e">
        <v>#N/A</v>
      </c>
      <c r="L1477" s="199">
        <v>26.7</v>
      </c>
      <c r="M1477" s="199" t="e">
        <v>#N/A</v>
      </c>
      <c r="N1477" s="199">
        <v>31</v>
      </c>
      <c r="O1477" s="199" t="e">
        <v>#N/A</v>
      </c>
      <c r="P1477" s="199">
        <v>20.9</v>
      </c>
      <c r="Q1477" s="199" t="e">
        <v>#N/A</v>
      </c>
      <c r="R1477" s="199">
        <v>21.4</v>
      </c>
      <c r="S1477" s="199" t="e">
        <v>#N/A</v>
      </c>
      <c r="T1477" s="199">
        <v>24</v>
      </c>
      <c r="U1477" s="199" t="e">
        <v>#N/A</v>
      </c>
      <c r="V1477" s="104" t="e">
        <v>#N/A</v>
      </c>
      <c r="X1477" s="198" t="s">
        <v>328</v>
      </c>
      <c r="Y1477" s="100" t="s">
        <v>2545</v>
      </c>
      <c r="Z1477" s="120">
        <v>32.299999999999997</v>
      </c>
      <c r="AA1477" s="120">
        <v>25.1</v>
      </c>
      <c r="AB1477" s="120">
        <v>22.8</v>
      </c>
      <c r="AC1477" s="120">
        <v>23</v>
      </c>
      <c r="AD1477" s="120">
        <v>26.7</v>
      </c>
      <c r="AE1477" s="120">
        <v>31</v>
      </c>
      <c r="AF1477" s="120">
        <v>20.9</v>
      </c>
      <c r="AG1477" s="120">
        <v>21.4</v>
      </c>
      <c r="AH1477" s="120">
        <v>24</v>
      </c>
      <c r="AI1477" s="120" t="e">
        <v>#N/A</v>
      </c>
    </row>
    <row r="1478" spans="1:208" x14ac:dyDescent="0.25">
      <c r="A1478" s="198" t="s">
        <v>334</v>
      </c>
      <c r="B1478" s="223" t="s">
        <v>2546</v>
      </c>
      <c r="C1478" s="103">
        <v>12.3</v>
      </c>
      <c r="D1478" s="200" t="e">
        <v>#N/A</v>
      </c>
      <c r="E1478" s="200">
        <v>19</v>
      </c>
      <c r="F1478" s="200" t="e">
        <v>#N/A</v>
      </c>
      <c r="G1478" s="200">
        <v>9.3000000000000007</v>
      </c>
      <c r="H1478" s="200" t="e">
        <v>#N/A</v>
      </c>
      <c r="I1478" s="200">
        <v>7</v>
      </c>
      <c r="J1478" s="200" t="e">
        <v>#N/A</v>
      </c>
      <c r="K1478" s="200">
        <v>9.6</v>
      </c>
      <c r="L1478" s="200" t="e">
        <v>#N/A</v>
      </c>
      <c r="M1478" s="200">
        <v>14.2</v>
      </c>
      <c r="N1478" s="200" t="e">
        <v>#N/A</v>
      </c>
      <c r="O1478" s="200">
        <v>15.899999999999999</v>
      </c>
      <c r="P1478" s="200" t="e">
        <v>#N/A</v>
      </c>
      <c r="Q1478" s="200">
        <v>5.8000000000000007</v>
      </c>
      <c r="R1478" s="200" t="e">
        <v>#N/A</v>
      </c>
      <c r="S1478" s="200">
        <v>8.8000000000000007</v>
      </c>
      <c r="T1478" s="200" t="e">
        <v>#N/A</v>
      </c>
      <c r="U1478" s="200">
        <v>6.5</v>
      </c>
      <c r="V1478" s="216" t="e">
        <v>#N/A</v>
      </c>
      <c r="X1478" s="198" t="s">
        <v>330</v>
      </c>
      <c r="Y1478" s="101" t="s">
        <v>2546</v>
      </c>
      <c r="Z1478" s="97">
        <v>12.3</v>
      </c>
      <c r="AA1478" s="97">
        <v>19</v>
      </c>
      <c r="AB1478" s="97">
        <v>9.3000000000000007</v>
      </c>
      <c r="AC1478" s="97">
        <v>7</v>
      </c>
      <c r="AD1478" s="97">
        <v>9.6</v>
      </c>
      <c r="AE1478" s="97">
        <v>14.2</v>
      </c>
      <c r="AF1478" s="97">
        <v>15.899999999999999</v>
      </c>
      <c r="AG1478" s="97">
        <v>5.8000000000000007</v>
      </c>
      <c r="AH1478" s="97">
        <v>8.8000000000000007</v>
      </c>
      <c r="AI1478" s="97" t="e">
        <v>#N/A</v>
      </c>
    </row>
    <row r="1479" spans="1:208" x14ac:dyDescent="0.25">
      <c r="A1479" s="198" t="s">
        <v>336</v>
      </c>
      <c r="B1479" s="224" t="s">
        <v>2547</v>
      </c>
      <c r="C1479" s="108" t="e">
        <v>#N/A</v>
      </c>
      <c r="D1479" s="201">
        <v>43.3</v>
      </c>
      <c r="E1479" s="201" t="e">
        <v>#N/A</v>
      </c>
      <c r="F1479" s="201">
        <v>40</v>
      </c>
      <c r="G1479" s="201" t="e">
        <v>#N/A</v>
      </c>
      <c r="H1479" s="201">
        <v>37.799999999999997</v>
      </c>
      <c r="I1479" s="201" t="e">
        <v>#N/A</v>
      </c>
      <c r="J1479" s="201">
        <v>37</v>
      </c>
      <c r="K1479" s="201" t="e">
        <v>#N/A</v>
      </c>
      <c r="L1479" s="201">
        <v>41.7</v>
      </c>
      <c r="M1479" s="201" t="e">
        <v>#N/A</v>
      </c>
      <c r="N1479" s="201">
        <v>44</v>
      </c>
      <c r="O1479" s="201" t="e">
        <v>#N/A</v>
      </c>
      <c r="P1479" s="201">
        <v>34.9</v>
      </c>
      <c r="Q1479" s="201" t="e">
        <v>#N/A</v>
      </c>
      <c r="R1479" s="201">
        <v>35.4</v>
      </c>
      <c r="S1479" s="201" t="e">
        <v>#N/A</v>
      </c>
      <c r="T1479" s="201">
        <v>39</v>
      </c>
      <c r="U1479" s="201" t="e">
        <v>#N/A</v>
      </c>
      <c r="V1479" s="217" t="e">
        <v>#N/A</v>
      </c>
      <c r="X1479" s="198" t="s">
        <v>332</v>
      </c>
      <c r="Y1479" s="102" t="s">
        <v>2547</v>
      </c>
      <c r="Z1479" s="120">
        <v>43.3</v>
      </c>
      <c r="AA1479" s="120">
        <v>40</v>
      </c>
      <c r="AB1479" s="120">
        <v>37.799999999999997</v>
      </c>
      <c r="AC1479" s="120">
        <v>37</v>
      </c>
      <c r="AD1479" s="120">
        <v>41.7</v>
      </c>
      <c r="AE1479" s="120">
        <v>44</v>
      </c>
      <c r="AF1479" s="120">
        <v>34.9</v>
      </c>
      <c r="AG1479" s="120">
        <v>35.4</v>
      </c>
      <c r="AH1479" s="120">
        <v>39</v>
      </c>
      <c r="AI1479" s="120" t="e">
        <v>#N/A</v>
      </c>
      <c r="AN1479" s="6"/>
      <c r="AO1479" s="6"/>
      <c r="AP1479" s="6"/>
      <c r="AQ1479" s="6"/>
      <c r="AR1479" s="6"/>
      <c r="AS1479" s="6"/>
      <c r="AT1479" s="6"/>
      <c r="AU1479" s="6"/>
      <c r="AV1479" s="6"/>
      <c r="AW1479" s="6"/>
      <c r="AX1479" s="6"/>
      <c r="AY1479" s="6"/>
      <c r="AZ1479" s="6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6"/>
      <c r="BO1479" s="6"/>
      <c r="BP1479" s="6"/>
      <c r="BQ1479" s="6"/>
      <c r="BR1479" s="6"/>
      <c r="BS1479" s="6"/>
      <c r="BT1479" s="6"/>
      <c r="BU1479" s="6"/>
      <c r="BV1479" s="6"/>
      <c r="BW1479" s="6"/>
      <c r="BX1479" s="6"/>
      <c r="BY1479" s="6"/>
      <c r="BZ1479" s="6"/>
      <c r="CA1479" s="6"/>
      <c r="CB1479" s="6"/>
      <c r="CC1479" s="6"/>
      <c r="CD1479" s="6"/>
      <c r="CE1479" s="6"/>
      <c r="CF1479" s="6"/>
      <c r="CG1479" s="6"/>
      <c r="CH1479" s="6"/>
      <c r="CI1479" s="6"/>
      <c r="CJ1479" s="6"/>
      <c r="CK1479" s="6"/>
      <c r="CL1479" s="6"/>
      <c r="CM1479" s="6"/>
      <c r="CN1479" s="6"/>
      <c r="CO1479" s="6"/>
      <c r="CP1479" s="6"/>
      <c r="CQ1479" s="6"/>
      <c r="CR1479" s="6"/>
      <c r="CS1479" s="6"/>
      <c r="CT1479" s="6"/>
      <c r="CU1479" s="6"/>
      <c r="CV1479" s="6"/>
      <c r="CW1479" s="6"/>
      <c r="CX1479" s="6"/>
      <c r="CY1479" s="6"/>
      <c r="CZ1479" s="6"/>
      <c r="DA1479" s="6"/>
      <c r="DB1479" s="6"/>
      <c r="DC1479" s="6"/>
      <c r="DD1479" s="6"/>
      <c r="DE1479" s="6"/>
      <c r="DF1479" s="6"/>
      <c r="DG1479" s="6"/>
      <c r="DH1479" s="6"/>
      <c r="DI1479" s="6"/>
      <c r="DJ1479" s="6"/>
      <c r="DK1479" s="6"/>
      <c r="DL1479" s="6"/>
      <c r="DM1479" s="6"/>
      <c r="DN1479" s="6"/>
      <c r="DO1479" s="6"/>
      <c r="DP1479" s="6"/>
      <c r="DQ1479" s="6"/>
      <c r="DR1479" s="6"/>
      <c r="DS1479" s="6"/>
      <c r="DT1479" s="6"/>
      <c r="DU1479" s="6"/>
      <c r="DV1479" s="6"/>
      <c r="DW1479" s="6"/>
      <c r="DX1479" s="6"/>
      <c r="DY1479" s="6"/>
      <c r="DZ1479" s="6"/>
      <c r="EA1479" s="6"/>
      <c r="EB1479" s="6"/>
      <c r="EC1479" s="6"/>
      <c r="ED1479" s="6"/>
      <c r="EE1479" s="6"/>
      <c r="EF1479" s="6"/>
      <c r="EG1479" s="6"/>
      <c r="EH1479" s="6"/>
      <c r="EI1479" s="6"/>
      <c r="EJ1479" s="6"/>
      <c r="EK1479" s="6"/>
      <c r="EL1479" s="6"/>
      <c r="EM1479" s="6"/>
      <c r="EN1479" s="6"/>
      <c r="EO1479" s="6"/>
      <c r="EP1479" s="6"/>
      <c r="EQ1479" s="6"/>
      <c r="ER1479" s="6"/>
      <c r="ES1479" s="6"/>
      <c r="ET1479" s="6"/>
      <c r="EU1479" s="6"/>
      <c r="EV1479" s="6"/>
      <c r="EW1479" s="6"/>
      <c r="EX1479" s="6"/>
      <c r="EY1479" s="6"/>
      <c r="EZ1479" s="6"/>
      <c r="FA1479" s="6"/>
      <c r="FB1479" s="6"/>
      <c r="FC1479" s="6"/>
      <c r="FD1479" s="6"/>
      <c r="FE1479" s="6"/>
      <c r="FF1479" s="390"/>
    </row>
    <row r="1480" spans="1:208" x14ac:dyDescent="0.25">
      <c r="A1480" s="198" t="s">
        <v>338</v>
      </c>
      <c r="B1480" s="212" t="s">
        <v>2548</v>
      </c>
      <c r="C1480" s="231">
        <v>8</v>
      </c>
      <c r="D1480" s="123">
        <v>10</v>
      </c>
      <c r="E1480" s="123">
        <v>21</v>
      </c>
      <c r="F1480" s="123">
        <v>8</v>
      </c>
      <c r="G1480" s="123">
        <v>10</v>
      </c>
      <c r="H1480" s="123">
        <v>7</v>
      </c>
      <c r="I1480" s="123">
        <v>7</v>
      </c>
      <c r="J1480" s="123">
        <v>8</v>
      </c>
      <c r="K1480" s="123">
        <v>13</v>
      </c>
      <c r="L1480" s="123">
        <v>7</v>
      </c>
      <c r="M1480" s="123">
        <v>10</v>
      </c>
      <c r="N1480" s="123">
        <v>9</v>
      </c>
      <c r="O1480" s="123">
        <v>10</v>
      </c>
      <c r="P1480" s="123">
        <v>9</v>
      </c>
      <c r="Q1480" s="123">
        <v>10</v>
      </c>
      <c r="R1480" s="123">
        <v>9</v>
      </c>
      <c r="S1480" s="123">
        <v>6</v>
      </c>
      <c r="T1480" s="123">
        <v>10</v>
      </c>
      <c r="U1480" s="123">
        <v>8</v>
      </c>
      <c r="V1480" s="218" t="e">
        <v>#N/A</v>
      </c>
      <c r="X1480" s="198" t="s">
        <v>339</v>
      </c>
      <c r="Y1480" s="119" t="s">
        <v>2548</v>
      </c>
      <c r="Z1480" s="196">
        <v>10</v>
      </c>
      <c r="AA1480" s="196">
        <v>21</v>
      </c>
      <c r="AB1480" s="196">
        <v>10</v>
      </c>
      <c r="AC1480" s="196">
        <v>8</v>
      </c>
      <c r="AD1480" s="196">
        <v>13</v>
      </c>
      <c r="AE1480" s="196">
        <v>10</v>
      </c>
      <c r="AF1480" s="196">
        <v>10</v>
      </c>
      <c r="AG1480" s="196">
        <v>10</v>
      </c>
      <c r="AH1480" s="196">
        <v>10</v>
      </c>
      <c r="AI1480" s="196" t="e">
        <v>#N/A</v>
      </c>
    </row>
    <row r="1481" spans="1:208" x14ac:dyDescent="0.25">
      <c r="A1481" s="198" t="s">
        <v>341</v>
      </c>
      <c r="B1481" s="225" t="s">
        <v>2549</v>
      </c>
      <c r="C1481" s="232" t="s">
        <v>2618</v>
      </c>
      <c r="D1481" s="210" t="s">
        <v>2618</v>
      </c>
      <c r="E1481" s="210">
        <v>21</v>
      </c>
      <c r="F1481" s="210" t="s">
        <v>2618</v>
      </c>
      <c r="G1481" s="210" t="s">
        <v>2618</v>
      </c>
      <c r="H1481" s="210" t="s">
        <v>2618</v>
      </c>
      <c r="I1481" s="210" t="s">
        <v>2618</v>
      </c>
      <c r="J1481" s="210" t="s">
        <v>2618</v>
      </c>
      <c r="K1481" s="210" t="s">
        <v>2618</v>
      </c>
      <c r="L1481" s="210" t="s">
        <v>2618</v>
      </c>
      <c r="M1481" s="210" t="s">
        <v>2618</v>
      </c>
      <c r="N1481" s="210" t="s">
        <v>2618</v>
      </c>
      <c r="O1481" s="210" t="s">
        <v>2618</v>
      </c>
      <c r="P1481" s="210" t="s">
        <v>2618</v>
      </c>
      <c r="Q1481" s="210" t="s">
        <v>2618</v>
      </c>
      <c r="R1481" s="210" t="s">
        <v>2618</v>
      </c>
      <c r="S1481" s="210" t="s">
        <v>2618</v>
      </c>
      <c r="T1481" s="210" t="s">
        <v>2618</v>
      </c>
      <c r="U1481" s="210" t="s">
        <v>2618</v>
      </c>
      <c r="V1481" s="211" t="e">
        <v>#N/A</v>
      </c>
      <c r="X1481" s="198" t="s">
        <v>335</v>
      </c>
      <c r="Y1481" s="98" t="s">
        <v>772</v>
      </c>
      <c r="Z1481" s="121">
        <v>0</v>
      </c>
      <c r="AA1481" s="121">
        <v>0</v>
      </c>
      <c r="AB1481" s="121">
        <v>0</v>
      </c>
      <c r="AC1481" s="121">
        <v>0</v>
      </c>
      <c r="AD1481" s="121">
        <v>0</v>
      </c>
      <c r="AE1481" s="121">
        <v>0</v>
      </c>
      <c r="AF1481" s="121">
        <v>0</v>
      </c>
      <c r="AG1481" s="121">
        <v>0</v>
      </c>
      <c r="AH1481" s="121">
        <v>0</v>
      </c>
      <c r="AI1481" s="121" t="e">
        <v>#N/A</v>
      </c>
    </row>
    <row r="1482" spans="1:208" ht="15" x14ac:dyDescent="0.25">
      <c r="A1482" s="198" t="s">
        <v>343</v>
      </c>
      <c r="B1482" s="226" t="s">
        <v>769</v>
      </c>
      <c r="C1482" s="233" t="s">
        <v>2618</v>
      </c>
      <c r="D1482" s="202" t="s">
        <v>2618</v>
      </c>
      <c r="E1482" s="202" t="s">
        <v>2618</v>
      </c>
      <c r="F1482" s="202" t="s">
        <v>2631</v>
      </c>
      <c r="G1482" s="202" t="s">
        <v>2618</v>
      </c>
      <c r="H1482" s="202" t="s">
        <v>2631</v>
      </c>
      <c r="I1482" s="202" t="s">
        <v>2631</v>
      </c>
      <c r="J1482" s="202" t="s">
        <v>2618</v>
      </c>
      <c r="K1482" s="202" t="s">
        <v>2632</v>
      </c>
      <c r="L1482" s="202" t="s">
        <v>2618</v>
      </c>
      <c r="M1482" s="202" t="s">
        <v>2618</v>
      </c>
      <c r="N1482" s="202" t="s">
        <v>2631</v>
      </c>
      <c r="O1482" s="202" t="s">
        <v>2618</v>
      </c>
      <c r="P1482" s="202" t="s">
        <v>2631</v>
      </c>
      <c r="Q1482" s="202" t="s">
        <v>2618</v>
      </c>
      <c r="R1482" s="202" t="s">
        <v>2618</v>
      </c>
      <c r="S1482" s="202" t="s">
        <v>2618</v>
      </c>
      <c r="T1482" s="202" t="s">
        <v>2631</v>
      </c>
      <c r="U1482" s="202" t="s">
        <v>2618</v>
      </c>
      <c r="V1482" s="203" t="e">
        <v>#N/A</v>
      </c>
      <c r="X1482" s="198" t="s">
        <v>337</v>
      </c>
      <c r="Y1482" s="107" t="s">
        <v>769</v>
      </c>
      <c r="Z1482" s="195" t="s">
        <v>2618</v>
      </c>
      <c r="AA1482" s="195" t="s">
        <v>2631</v>
      </c>
      <c r="AB1482" s="195" t="s">
        <v>2631</v>
      </c>
      <c r="AC1482" s="195" t="s">
        <v>2631</v>
      </c>
      <c r="AD1482" s="195" t="s">
        <v>2632</v>
      </c>
      <c r="AE1482" s="195" t="s">
        <v>2631</v>
      </c>
      <c r="AF1482" s="195" t="s">
        <v>2631</v>
      </c>
      <c r="AG1482" s="195" t="s">
        <v>2618</v>
      </c>
      <c r="AH1482" s="195" t="s">
        <v>2631</v>
      </c>
      <c r="AI1482" s="195" t="e">
        <v>#N/A</v>
      </c>
    </row>
    <row r="1483" spans="1:208" x14ac:dyDescent="0.25">
      <c r="A1483" s="198" t="s">
        <v>344</v>
      </c>
      <c r="B1483" s="226" t="s">
        <v>2551</v>
      </c>
      <c r="C1483" s="234">
        <v>0</v>
      </c>
      <c r="D1483" s="204">
        <v>0</v>
      </c>
      <c r="E1483" s="204">
        <v>0</v>
      </c>
      <c r="F1483" s="204">
        <v>2</v>
      </c>
      <c r="G1483" s="204">
        <v>0</v>
      </c>
      <c r="H1483" s="204">
        <v>1</v>
      </c>
      <c r="I1483" s="204">
        <v>2</v>
      </c>
      <c r="J1483" s="204">
        <v>0</v>
      </c>
      <c r="K1483" s="204">
        <v>3</v>
      </c>
      <c r="L1483" s="204">
        <v>0</v>
      </c>
      <c r="M1483" s="204">
        <v>0</v>
      </c>
      <c r="N1483" s="204">
        <v>1</v>
      </c>
      <c r="O1483" s="204">
        <v>0</v>
      </c>
      <c r="P1483" s="204">
        <v>2</v>
      </c>
      <c r="Q1483" s="204">
        <v>0</v>
      </c>
      <c r="R1483" s="204">
        <v>0</v>
      </c>
      <c r="S1483" s="204">
        <v>0</v>
      </c>
      <c r="T1483" s="204">
        <v>1</v>
      </c>
      <c r="U1483" s="204">
        <v>0</v>
      </c>
      <c r="V1483" s="205" t="e">
        <v>#N/A</v>
      </c>
      <c r="X1483" s="198" t="s">
        <v>340</v>
      </c>
      <c r="Y1483" s="91" t="s">
        <v>2551</v>
      </c>
      <c r="Z1483" s="109">
        <v>0</v>
      </c>
      <c r="AA1483" s="109">
        <v>2</v>
      </c>
      <c r="AB1483" s="109">
        <v>1</v>
      </c>
      <c r="AC1483" s="109">
        <v>2</v>
      </c>
      <c r="AD1483" s="109">
        <v>3</v>
      </c>
      <c r="AE1483" s="109">
        <v>1</v>
      </c>
      <c r="AF1483" s="109">
        <v>2</v>
      </c>
      <c r="AG1483" s="109">
        <v>0</v>
      </c>
      <c r="AH1483" s="109">
        <v>1</v>
      </c>
      <c r="AI1483" s="109" t="e">
        <v>#N/A</v>
      </c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/>
      <c r="CT1483" s="1"/>
      <c r="CU1483" s="1"/>
      <c r="CV1483" s="1"/>
      <c r="CW1483" s="1"/>
      <c r="CX1483" s="1"/>
      <c r="CY1483" s="1"/>
      <c r="CZ1483" s="1"/>
      <c r="DA1483" s="1"/>
      <c r="DB1483" s="1"/>
      <c r="DC1483" s="1"/>
      <c r="DD1483" s="1"/>
      <c r="DE1483" s="1"/>
      <c r="DF1483" s="1"/>
      <c r="DG1483" s="1"/>
      <c r="DH1483" s="1"/>
      <c r="DI1483" s="1"/>
      <c r="DJ1483" s="1"/>
      <c r="DK1483" s="1"/>
      <c r="DL1483" s="1"/>
      <c r="DM1483" s="1"/>
      <c r="DN1483" s="1"/>
      <c r="DO1483" s="1"/>
      <c r="DP1483" s="1"/>
      <c r="DQ1483" s="1"/>
      <c r="DR1483" s="1"/>
      <c r="DS1483" s="1"/>
      <c r="DT1483" s="1"/>
      <c r="DU1483" s="1"/>
      <c r="DV1483" s="1"/>
      <c r="DW1483" s="1"/>
      <c r="DX1483" s="1"/>
      <c r="DY1483" s="1"/>
      <c r="DZ1483" s="1"/>
      <c r="EA1483" s="1"/>
      <c r="EB1483" s="1"/>
      <c r="EC1483" s="1"/>
      <c r="ED1483" s="1"/>
      <c r="EE1483" s="1"/>
      <c r="EF1483" s="1"/>
      <c r="EG1483" s="1"/>
      <c r="EH1483" s="1"/>
      <c r="EI1483" s="1"/>
      <c r="EJ1483" s="1"/>
      <c r="EK1483" s="1"/>
      <c r="EL1483" s="1"/>
      <c r="EM1483" s="1"/>
      <c r="EN1483" s="1"/>
      <c r="EO1483" s="1"/>
      <c r="EP1483" s="1"/>
      <c r="EQ1483" s="1"/>
      <c r="ER1483" s="1"/>
      <c r="ES1483" s="1"/>
      <c r="ET1483" s="1"/>
      <c r="EU1483" s="1"/>
      <c r="EV1483" s="1"/>
      <c r="EW1483" s="1"/>
      <c r="EX1483" s="1"/>
      <c r="EY1483" s="1"/>
      <c r="EZ1483" s="1"/>
      <c r="FA1483" s="1"/>
      <c r="FB1483" s="1"/>
      <c r="FC1483" s="1"/>
      <c r="FD1483" s="1"/>
      <c r="FE1483" s="1"/>
    </row>
    <row r="1484" spans="1:208" x14ac:dyDescent="0.25">
      <c r="A1484" s="198" t="s">
        <v>345</v>
      </c>
      <c r="B1484" s="227" t="s">
        <v>884</v>
      </c>
      <c r="C1484" s="235">
        <v>1013.2</v>
      </c>
      <c r="D1484" s="206">
        <v>1007.95</v>
      </c>
      <c r="E1484" s="206">
        <v>1003.55</v>
      </c>
      <c r="F1484" s="206">
        <v>1006.8</v>
      </c>
      <c r="G1484" s="206">
        <v>1008.2</v>
      </c>
      <c r="H1484" s="206">
        <v>1007.3</v>
      </c>
      <c r="I1484" s="206">
        <v>1008.0999999999999</v>
      </c>
      <c r="J1484" s="206">
        <v>1008.05</v>
      </c>
      <c r="K1484" s="206">
        <v>1005.6</v>
      </c>
      <c r="L1484" s="206">
        <v>1007.85</v>
      </c>
      <c r="M1484" s="206">
        <v>1005.95</v>
      </c>
      <c r="N1484" s="206">
        <v>1002.4</v>
      </c>
      <c r="O1484" s="206">
        <v>1000.6</v>
      </c>
      <c r="P1484" s="206">
        <v>1003.4000000000001</v>
      </c>
      <c r="Q1484" s="206">
        <v>1007.75</v>
      </c>
      <c r="R1484" s="206">
        <v>1007.8499999999999</v>
      </c>
      <c r="S1484" s="206">
        <v>1006.7</v>
      </c>
      <c r="T1484" s="206">
        <v>1006.55</v>
      </c>
      <c r="U1484" s="206">
        <v>1012.05</v>
      </c>
      <c r="V1484" s="207" t="e">
        <v>#N/A</v>
      </c>
      <c r="X1484" s="198" t="s">
        <v>342</v>
      </c>
      <c r="Y1484" s="238" t="s">
        <v>705</v>
      </c>
      <c r="Z1484" s="127">
        <v>0</v>
      </c>
      <c r="AA1484" s="127">
        <v>2</v>
      </c>
      <c r="AB1484" s="127">
        <v>0</v>
      </c>
      <c r="AC1484" s="127">
        <v>0</v>
      </c>
      <c r="AD1484" s="127">
        <v>2</v>
      </c>
      <c r="AE1484" s="127">
        <v>0</v>
      </c>
      <c r="AF1484" s="127">
        <v>2</v>
      </c>
      <c r="AG1484" s="127">
        <v>0</v>
      </c>
      <c r="AH1484" s="127">
        <v>0</v>
      </c>
      <c r="AI1484" s="127" t="e">
        <v>#N/A</v>
      </c>
    </row>
    <row r="1485" spans="1:208" x14ac:dyDescent="0.25">
      <c r="A1485" s="198" t="s">
        <v>346</v>
      </c>
      <c r="B1485" s="228" t="s">
        <v>770</v>
      </c>
      <c r="C1485" s="236" t="s">
        <v>2772</v>
      </c>
      <c r="D1485" s="208" t="s">
        <v>2764</v>
      </c>
      <c r="E1485" s="208" t="s">
        <v>1193</v>
      </c>
      <c r="F1485" s="208" t="s">
        <v>58</v>
      </c>
      <c r="G1485" s="208" t="s">
        <v>3076</v>
      </c>
      <c r="H1485" s="208" t="s">
        <v>2763</v>
      </c>
      <c r="I1485" s="208" t="s">
        <v>3076</v>
      </c>
      <c r="J1485" s="208" t="s">
        <v>2763</v>
      </c>
      <c r="K1485" s="208" t="s">
        <v>2757</v>
      </c>
      <c r="L1485" s="208" t="s">
        <v>2763</v>
      </c>
      <c r="M1485" s="208" t="s">
        <v>2758</v>
      </c>
      <c r="N1485" s="208" t="s">
        <v>2940</v>
      </c>
      <c r="O1485" s="208" t="s">
        <v>2763</v>
      </c>
      <c r="P1485" s="208" t="s">
        <v>2766</v>
      </c>
      <c r="Q1485" s="208" t="s">
        <v>2757</v>
      </c>
      <c r="R1485" s="208" t="s">
        <v>58</v>
      </c>
      <c r="S1485" s="208" t="s">
        <v>2964</v>
      </c>
      <c r="T1485" s="208" t="s">
        <v>2766</v>
      </c>
      <c r="U1485" s="208" t="s">
        <v>2768</v>
      </c>
      <c r="V1485" s="209" t="e">
        <v>#N/A</v>
      </c>
      <c r="X1485" s="369" t="s">
        <v>1041</v>
      </c>
      <c r="Y1485" s="370" t="s">
        <v>772</v>
      </c>
      <c r="Z1485" s="371">
        <v>0</v>
      </c>
      <c r="AA1485" s="372">
        <v>0</v>
      </c>
      <c r="AB1485" s="372">
        <v>0</v>
      </c>
      <c r="AC1485" s="372">
        <v>0</v>
      </c>
      <c r="AD1485" s="372">
        <v>0</v>
      </c>
      <c r="AE1485" s="372">
        <v>0</v>
      </c>
      <c r="AF1485" s="372">
        <v>0</v>
      </c>
      <c r="AG1485" s="372">
        <v>0</v>
      </c>
      <c r="AH1485" s="372">
        <v>0</v>
      </c>
      <c r="AI1485" s="373" t="e">
        <v>#N/A</v>
      </c>
    </row>
    <row r="1486" spans="1:208" x14ac:dyDescent="0.25">
      <c r="A1486" s="198" t="s">
        <v>347</v>
      </c>
      <c r="B1486" s="229" t="s">
        <v>705</v>
      </c>
      <c r="C1486" s="237">
        <v>0</v>
      </c>
      <c r="D1486" s="213">
        <v>0</v>
      </c>
      <c r="E1486" s="213">
        <v>0</v>
      </c>
      <c r="F1486" s="213">
        <v>1</v>
      </c>
      <c r="G1486" s="213">
        <v>0</v>
      </c>
      <c r="H1486" s="213">
        <v>0</v>
      </c>
      <c r="I1486" s="213">
        <v>0</v>
      </c>
      <c r="J1486" s="213">
        <v>0</v>
      </c>
      <c r="K1486" s="213">
        <v>0</v>
      </c>
      <c r="L1486" s="213">
        <v>0</v>
      </c>
      <c r="M1486" s="213">
        <v>0</v>
      </c>
      <c r="N1486" s="213">
        <v>0</v>
      </c>
      <c r="O1486" s="213">
        <v>0</v>
      </c>
      <c r="P1486" s="213">
        <v>1</v>
      </c>
      <c r="Q1486" s="213">
        <v>0</v>
      </c>
      <c r="R1486" s="213">
        <v>0</v>
      </c>
      <c r="S1486" s="213">
        <v>0</v>
      </c>
      <c r="T1486" s="213">
        <v>0</v>
      </c>
      <c r="U1486" s="213">
        <v>0</v>
      </c>
      <c r="V1486" s="214" t="e">
        <v>#N/A</v>
      </c>
      <c r="X1486" s="369" t="s">
        <v>2304</v>
      </c>
      <c r="Y1486" s="374" t="s">
        <v>1173</v>
      </c>
      <c r="Z1486" s="375">
        <v>0</v>
      </c>
      <c r="AA1486" s="376">
        <v>0</v>
      </c>
      <c r="AB1486" s="376">
        <v>0</v>
      </c>
      <c r="AC1486" s="376">
        <v>0</v>
      </c>
      <c r="AD1486" s="376">
        <v>0</v>
      </c>
      <c r="AE1486" s="376">
        <v>0</v>
      </c>
      <c r="AF1486" s="376">
        <v>0</v>
      </c>
      <c r="AG1486" s="376">
        <v>0</v>
      </c>
      <c r="AH1486" s="376">
        <v>0</v>
      </c>
      <c r="AI1486" s="377" t="e">
        <v>#N/A</v>
      </c>
    </row>
    <row r="1487" spans="1:208" x14ac:dyDescent="0.25">
      <c r="A1487" s="198" t="s">
        <v>1041</v>
      </c>
      <c r="B1487" s="229" t="s">
        <v>772</v>
      </c>
      <c r="C1487" s="237">
        <v>0</v>
      </c>
      <c r="D1487" s="213">
        <v>0</v>
      </c>
      <c r="E1487" s="213">
        <v>0</v>
      </c>
      <c r="F1487" s="213">
        <v>0</v>
      </c>
      <c r="G1487" s="213">
        <v>0</v>
      </c>
      <c r="H1487" s="213">
        <v>0</v>
      </c>
      <c r="I1487" s="213">
        <v>0</v>
      </c>
      <c r="J1487" s="213">
        <v>0</v>
      </c>
      <c r="K1487" s="213">
        <v>0</v>
      </c>
      <c r="L1487" s="213">
        <v>0</v>
      </c>
      <c r="M1487" s="213">
        <v>0</v>
      </c>
      <c r="N1487" s="213">
        <v>0</v>
      </c>
      <c r="O1487" s="213">
        <v>0</v>
      </c>
      <c r="P1487" s="213">
        <v>0</v>
      </c>
      <c r="Q1487" s="213">
        <v>0</v>
      </c>
      <c r="R1487" s="213">
        <v>0</v>
      </c>
      <c r="S1487" s="213">
        <v>0</v>
      </c>
      <c r="T1487" s="213">
        <v>0</v>
      </c>
      <c r="U1487" s="213">
        <v>0</v>
      </c>
      <c r="V1487" s="214" t="e">
        <v>#N/A</v>
      </c>
      <c r="X1487" s="369" t="s">
        <v>2305</v>
      </c>
      <c r="Y1487" s="374" t="s">
        <v>1175</v>
      </c>
      <c r="Z1487" s="375">
        <v>0</v>
      </c>
      <c r="AA1487" s="376">
        <v>0</v>
      </c>
      <c r="AB1487" s="376">
        <v>0</v>
      </c>
      <c r="AC1487" s="376">
        <v>0</v>
      </c>
      <c r="AD1487" s="376">
        <v>0</v>
      </c>
      <c r="AE1487" s="376">
        <v>0</v>
      </c>
      <c r="AF1487" s="376">
        <v>0</v>
      </c>
      <c r="AG1487" s="376">
        <v>0</v>
      </c>
      <c r="AH1487" s="376">
        <v>0</v>
      </c>
      <c r="AI1487" s="377" t="e">
        <v>#N/A</v>
      </c>
    </row>
    <row r="1488" spans="1:208" x14ac:dyDescent="0.25">
      <c r="A1488" s="198" t="s">
        <v>2304</v>
      </c>
      <c r="B1488" s="229" t="s">
        <v>1173</v>
      </c>
      <c r="C1488" s="237">
        <v>0</v>
      </c>
      <c r="D1488" s="213">
        <v>0</v>
      </c>
      <c r="E1488" s="213">
        <v>0</v>
      </c>
      <c r="F1488" s="213">
        <v>0</v>
      </c>
      <c r="G1488" s="213">
        <v>0</v>
      </c>
      <c r="H1488" s="213">
        <v>0</v>
      </c>
      <c r="I1488" s="213">
        <v>0</v>
      </c>
      <c r="J1488" s="213">
        <v>0</v>
      </c>
      <c r="K1488" s="213">
        <v>0</v>
      </c>
      <c r="L1488" s="213">
        <v>0</v>
      </c>
      <c r="M1488" s="213">
        <v>0</v>
      </c>
      <c r="N1488" s="213">
        <v>0</v>
      </c>
      <c r="O1488" s="213">
        <v>0</v>
      </c>
      <c r="P1488" s="213">
        <v>0</v>
      </c>
      <c r="Q1488" s="213">
        <v>0</v>
      </c>
      <c r="R1488" s="213">
        <v>0</v>
      </c>
      <c r="S1488" s="213">
        <v>0</v>
      </c>
      <c r="T1488" s="213">
        <v>0</v>
      </c>
      <c r="U1488" s="213">
        <v>0</v>
      </c>
      <c r="V1488" s="214" t="e">
        <v>#N/A</v>
      </c>
      <c r="X1488" s="369" t="s">
        <v>2306</v>
      </c>
      <c r="Y1488" s="379" t="s">
        <v>1177</v>
      </c>
      <c r="Z1488" s="380">
        <v>0</v>
      </c>
      <c r="AA1488" s="381">
        <v>0</v>
      </c>
      <c r="AB1488" s="381">
        <v>0</v>
      </c>
      <c r="AC1488" s="381">
        <v>0</v>
      </c>
      <c r="AD1488" s="381">
        <v>0</v>
      </c>
      <c r="AE1488" s="381">
        <v>0</v>
      </c>
      <c r="AF1488" s="381">
        <v>0</v>
      </c>
      <c r="AG1488" s="381">
        <v>0</v>
      </c>
      <c r="AH1488" s="381">
        <v>0</v>
      </c>
      <c r="AI1488" s="382" t="e">
        <v>#N/A</v>
      </c>
    </row>
    <row r="1489" spans="1:208" x14ac:dyDescent="0.25">
      <c r="A1489" s="198" t="s">
        <v>2305</v>
      </c>
      <c r="B1489" s="378" t="s">
        <v>1175</v>
      </c>
      <c r="C1489" s="235">
        <v>0</v>
      </c>
      <c r="D1489" s="206">
        <v>0</v>
      </c>
      <c r="E1489" s="206">
        <v>0</v>
      </c>
      <c r="F1489" s="206">
        <v>0</v>
      </c>
      <c r="G1489" s="206">
        <v>0</v>
      </c>
      <c r="H1489" s="206">
        <v>0</v>
      </c>
      <c r="I1489" s="206">
        <v>0</v>
      </c>
      <c r="J1489" s="206">
        <v>0</v>
      </c>
      <c r="K1489" s="206">
        <v>0</v>
      </c>
      <c r="L1489" s="206">
        <v>0</v>
      </c>
      <c r="M1489" s="206">
        <v>0</v>
      </c>
      <c r="N1489" s="206">
        <v>0</v>
      </c>
      <c r="O1489" s="206">
        <v>0</v>
      </c>
      <c r="P1489" s="206">
        <v>0</v>
      </c>
      <c r="Q1489" s="206">
        <v>0</v>
      </c>
      <c r="R1489" s="206">
        <v>0</v>
      </c>
      <c r="S1489" s="206">
        <v>0</v>
      </c>
      <c r="T1489" s="206">
        <v>0</v>
      </c>
      <c r="U1489" s="206">
        <v>0</v>
      </c>
      <c r="V1489" s="207" t="e">
        <v>#N/A</v>
      </c>
    </row>
    <row r="1490" spans="1:208" x14ac:dyDescent="0.25">
      <c r="A1490" s="198" t="s">
        <v>2306</v>
      </c>
      <c r="B1490" s="383" t="s">
        <v>1177</v>
      </c>
      <c r="C1490" s="237">
        <v>0</v>
      </c>
      <c r="D1490" s="213">
        <v>0</v>
      </c>
      <c r="E1490" s="213">
        <v>0</v>
      </c>
      <c r="F1490" s="213">
        <v>0</v>
      </c>
      <c r="G1490" s="213">
        <v>0</v>
      </c>
      <c r="H1490" s="213">
        <v>0</v>
      </c>
      <c r="I1490" s="213">
        <v>0</v>
      </c>
      <c r="J1490" s="213">
        <v>0</v>
      </c>
      <c r="K1490" s="213">
        <v>0</v>
      </c>
      <c r="L1490" s="213">
        <v>0</v>
      </c>
      <c r="M1490" s="213">
        <v>0</v>
      </c>
      <c r="N1490" s="213">
        <v>0</v>
      </c>
      <c r="O1490" s="213">
        <v>0</v>
      </c>
      <c r="P1490" s="213">
        <v>0</v>
      </c>
      <c r="Q1490" s="213">
        <v>0</v>
      </c>
      <c r="R1490" s="213">
        <v>0</v>
      </c>
      <c r="S1490" s="213">
        <v>0</v>
      </c>
      <c r="T1490" s="213">
        <v>0</v>
      </c>
      <c r="U1490" s="213">
        <v>0</v>
      </c>
      <c r="V1490" s="214" t="e">
        <v>#N/A</v>
      </c>
      <c r="AM1490" s="554"/>
      <c r="AN1490" s="552"/>
      <c r="AO1490" s="552"/>
      <c r="AP1490" s="552"/>
      <c r="AQ1490" s="552"/>
      <c r="AR1490" s="552"/>
      <c r="AS1490" s="552"/>
      <c r="AT1490" s="552"/>
      <c r="AU1490" s="552"/>
      <c r="AV1490" s="552"/>
      <c r="AW1490" s="552"/>
      <c r="AX1490" s="552"/>
      <c r="AY1490" s="552"/>
      <c r="AZ1490" s="552"/>
      <c r="BA1490" s="552"/>
      <c r="BB1490" s="552"/>
      <c r="BC1490" s="552"/>
      <c r="BD1490" s="552"/>
      <c r="BE1490" s="552"/>
      <c r="BF1490" s="552"/>
      <c r="BG1490" s="552"/>
      <c r="BH1490" s="552"/>
      <c r="BI1490" s="552"/>
      <c r="BJ1490" s="552"/>
      <c r="BK1490" s="552"/>
      <c r="BL1490" s="552"/>
      <c r="BM1490" s="552"/>
      <c r="BN1490" s="552"/>
      <c r="BO1490" s="552"/>
      <c r="BP1490" s="552"/>
      <c r="BQ1490" s="552"/>
      <c r="BR1490" s="552"/>
      <c r="BS1490" s="552"/>
      <c r="BT1490" s="552"/>
      <c r="BU1490" s="552"/>
      <c r="BV1490" s="552"/>
      <c r="BW1490" s="552"/>
      <c r="BX1490" s="552"/>
      <c r="BY1490" s="552"/>
      <c r="BZ1490" s="552"/>
      <c r="CA1490" s="552"/>
      <c r="CB1490" s="552"/>
      <c r="CC1490" s="552"/>
      <c r="CD1490" s="552"/>
      <c r="CE1490" s="552"/>
      <c r="CF1490" s="552"/>
      <c r="CG1490" s="552"/>
      <c r="CH1490" s="552"/>
      <c r="CI1490" s="552"/>
      <c r="CJ1490" s="552"/>
      <c r="CK1490" s="552"/>
      <c r="CL1490" s="552"/>
      <c r="CM1490" s="552"/>
      <c r="CN1490" s="552"/>
      <c r="CO1490" s="552"/>
      <c r="CP1490" s="552"/>
      <c r="CQ1490" s="552"/>
      <c r="CR1490" s="552"/>
      <c r="CS1490" s="552"/>
      <c r="CT1490" s="552"/>
      <c r="CU1490" s="552"/>
      <c r="CV1490" s="552"/>
      <c r="CW1490" s="552"/>
      <c r="CX1490" s="552"/>
      <c r="CY1490" s="552"/>
      <c r="CZ1490" s="552"/>
      <c r="DA1490" s="552"/>
      <c r="DB1490" s="552"/>
      <c r="DC1490" s="552"/>
      <c r="DD1490" s="552"/>
      <c r="DE1490" s="552"/>
      <c r="DF1490" s="552"/>
      <c r="DG1490" s="552"/>
      <c r="DH1490" s="552"/>
      <c r="DI1490" s="552"/>
      <c r="DJ1490" s="552"/>
      <c r="DK1490" s="552"/>
      <c r="DL1490" s="552"/>
      <c r="DM1490" s="552"/>
      <c r="DN1490" s="552"/>
      <c r="DO1490" s="552"/>
      <c r="DP1490" s="552"/>
      <c r="DQ1490" s="552"/>
      <c r="DR1490" s="552"/>
      <c r="DS1490" s="552"/>
      <c r="DT1490" s="552"/>
      <c r="DU1490" s="552"/>
      <c r="DV1490" s="552"/>
      <c r="DW1490" s="552"/>
      <c r="DX1490" s="552"/>
      <c r="DY1490" s="552"/>
      <c r="DZ1490" s="552"/>
      <c r="EA1490" s="552"/>
      <c r="EB1490" s="552"/>
      <c r="EC1490" s="552"/>
      <c r="ED1490" s="552"/>
      <c r="EE1490" s="552"/>
      <c r="EF1490" s="552"/>
      <c r="EG1490" s="552"/>
      <c r="EH1490" s="552"/>
      <c r="EI1490" s="552"/>
      <c r="EJ1490" s="552"/>
      <c r="EK1490" s="552"/>
      <c r="EL1490" s="552"/>
      <c r="EM1490" s="552"/>
      <c r="EN1490" s="552"/>
      <c r="EO1490" s="552"/>
      <c r="EP1490" s="552"/>
      <c r="EQ1490" s="552"/>
      <c r="ER1490" s="552"/>
      <c r="ES1490" s="552"/>
      <c r="ET1490" s="552"/>
      <c r="EU1490" s="552"/>
      <c r="EV1490" s="552"/>
      <c r="EW1490" s="552"/>
      <c r="EX1490" s="552"/>
      <c r="EY1490" s="552"/>
      <c r="EZ1490" s="552"/>
      <c r="FA1490" s="552"/>
      <c r="FB1490" s="552"/>
      <c r="FC1490" s="552"/>
      <c r="FD1490" s="552"/>
      <c r="FE1490" s="552"/>
    </row>
    <row r="1491" spans="1:208" x14ac:dyDescent="0.25">
      <c r="A1491" t="s">
        <v>3558</v>
      </c>
      <c r="B1491" t="s">
        <v>3559</v>
      </c>
      <c r="C1491">
        <v>3</v>
      </c>
      <c r="D1491">
        <v>0</v>
      </c>
      <c r="E1491">
        <v>7</v>
      </c>
      <c r="F1491">
        <v>7</v>
      </c>
      <c r="G1491">
        <v>0</v>
      </c>
      <c r="H1491">
        <v>0</v>
      </c>
      <c r="I1491">
        <v>8</v>
      </c>
      <c r="J1491">
        <v>0</v>
      </c>
      <c r="K1491">
        <v>9</v>
      </c>
      <c r="L1491">
        <v>2</v>
      </c>
      <c r="M1491">
        <v>1</v>
      </c>
      <c r="N1491">
        <v>4</v>
      </c>
      <c r="O1491">
        <v>10</v>
      </c>
      <c r="P1491">
        <v>8</v>
      </c>
      <c r="Q1491">
        <v>3</v>
      </c>
      <c r="R1491">
        <v>0</v>
      </c>
      <c r="S1491">
        <v>3</v>
      </c>
      <c r="T1491">
        <v>1</v>
      </c>
      <c r="U1491">
        <v>9</v>
      </c>
      <c r="V1491">
        <v>0</v>
      </c>
      <c r="AM1491" s="555"/>
      <c r="AN1491" s="553"/>
      <c r="AO1491" s="553"/>
      <c r="AP1491" s="553"/>
      <c r="AQ1491" s="553"/>
      <c r="AR1491" s="553"/>
      <c r="AS1491" s="553"/>
      <c r="AT1491" s="553"/>
      <c r="AU1491" s="553"/>
      <c r="AV1491" s="553"/>
      <c r="AW1491" s="553"/>
      <c r="AX1491" s="553"/>
      <c r="AY1491" s="553"/>
      <c r="AZ1491" s="553"/>
      <c r="BA1491" s="553"/>
      <c r="BB1491" s="553"/>
      <c r="BC1491" s="553"/>
      <c r="BD1491" s="553"/>
      <c r="BE1491" s="553"/>
      <c r="BF1491" s="553"/>
      <c r="BG1491" s="553"/>
      <c r="BH1491" s="553"/>
      <c r="BI1491" s="553"/>
      <c r="BJ1491" s="553"/>
      <c r="BK1491" s="553"/>
      <c r="BL1491" s="553"/>
      <c r="BM1491" s="553"/>
      <c r="BN1491" s="553"/>
      <c r="BO1491" s="553"/>
      <c r="BP1491" s="553"/>
      <c r="BQ1491" s="553"/>
      <c r="BR1491" s="553"/>
      <c r="BS1491" s="553"/>
      <c r="BT1491" s="553"/>
      <c r="BU1491" s="553"/>
      <c r="BV1491" s="553"/>
      <c r="BW1491" s="553"/>
      <c r="BX1491" s="553"/>
      <c r="BY1491" s="553"/>
      <c r="BZ1491" s="553"/>
      <c r="CA1491" s="553"/>
      <c r="CB1491" s="553"/>
      <c r="CC1491" s="553"/>
      <c r="CD1491" s="553"/>
      <c r="CE1491" s="553"/>
      <c r="CF1491" s="553"/>
      <c r="CG1491" s="553"/>
      <c r="CH1491" s="553"/>
      <c r="CI1491" s="553"/>
      <c r="CJ1491" s="553"/>
      <c r="CK1491" s="553"/>
      <c r="CL1491" s="553"/>
      <c r="CM1491" s="553"/>
      <c r="CN1491" s="553"/>
      <c r="CO1491" s="553"/>
      <c r="CP1491" s="553"/>
      <c r="CQ1491" s="553"/>
      <c r="CR1491" s="553"/>
      <c r="CS1491" s="553"/>
      <c r="CT1491" s="553"/>
      <c r="CU1491" s="553"/>
      <c r="CV1491" s="553"/>
      <c r="CW1491" s="553"/>
      <c r="CX1491" s="553"/>
      <c r="CY1491" s="553"/>
      <c r="CZ1491" s="553"/>
      <c r="DA1491" s="553"/>
      <c r="DB1491" s="553"/>
      <c r="DC1491" s="553"/>
      <c r="DD1491" s="553"/>
      <c r="DE1491" s="553"/>
      <c r="DF1491" s="553"/>
      <c r="DG1491" s="553"/>
      <c r="DH1491" s="553"/>
      <c r="DI1491" s="553"/>
      <c r="DJ1491" s="553"/>
      <c r="DK1491" s="553"/>
      <c r="DL1491" s="553"/>
      <c r="DM1491" s="553"/>
      <c r="DN1491" s="553"/>
      <c r="DO1491" s="553"/>
      <c r="DP1491" s="553"/>
      <c r="DQ1491" s="553"/>
      <c r="DR1491" s="553"/>
      <c r="DS1491" s="553"/>
      <c r="DT1491" s="553"/>
      <c r="DU1491" s="553"/>
      <c r="DV1491" s="553"/>
      <c r="DW1491" s="553"/>
      <c r="DX1491" s="553"/>
      <c r="DY1491" s="553"/>
      <c r="DZ1491" s="553"/>
      <c r="EA1491" s="553"/>
      <c r="EB1491" s="553"/>
      <c r="EC1491" s="553"/>
      <c r="ED1491" s="553"/>
      <c r="EE1491" s="553"/>
      <c r="EF1491" s="553"/>
      <c r="EG1491" s="553"/>
      <c r="EH1491" s="553"/>
      <c r="EI1491" s="553"/>
      <c r="EJ1491" s="553"/>
      <c r="EK1491" s="553"/>
      <c r="EL1491" s="553"/>
      <c r="EM1491" s="553"/>
      <c r="EN1491" s="553"/>
      <c r="EO1491" s="553"/>
      <c r="EP1491" s="553"/>
      <c r="EQ1491" s="553"/>
      <c r="ER1491" s="553"/>
      <c r="ES1491" s="553"/>
      <c r="ET1491" s="553"/>
      <c r="EU1491" s="553"/>
      <c r="EV1491" s="553"/>
      <c r="EW1491" s="553"/>
      <c r="EX1491" s="553"/>
      <c r="EY1491" s="553"/>
      <c r="EZ1491" s="553"/>
      <c r="FA1491" s="553"/>
      <c r="FB1491" s="553"/>
      <c r="FC1491" s="553"/>
      <c r="FD1491" s="553"/>
      <c r="FE1491" s="553"/>
    </row>
    <row r="1492" spans="1:208" x14ac:dyDescent="0.25">
      <c r="A1492" t="s">
        <v>3560</v>
      </c>
      <c r="B1492" t="s">
        <v>3561</v>
      </c>
      <c r="C1492">
        <v>3</v>
      </c>
      <c r="D1492">
        <v>5</v>
      </c>
      <c r="E1492">
        <v>7</v>
      </c>
      <c r="F1492">
        <v>7</v>
      </c>
      <c r="G1492">
        <v>0</v>
      </c>
      <c r="H1492">
        <v>8</v>
      </c>
      <c r="I1492">
        <v>5</v>
      </c>
      <c r="J1492">
        <v>2</v>
      </c>
      <c r="K1492">
        <v>9</v>
      </c>
      <c r="L1492">
        <v>1</v>
      </c>
      <c r="M1492">
        <v>1</v>
      </c>
      <c r="N1492">
        <v>10</v>
      </c>
      <c r="O1492">
        <v>6</v>
      </c>
      <c r="P1492">
        <v>8</v>
      </c>
      <c r="Q1492">
        <v>0</v>
      </c>
      <c r="R1492">
        <v>3</v>
      </c>
      <c r="S1492">
        <v>1</v>
      </c>
      <c r="T1492">
        <v>9</v>
      </c>
      <c r="U1492">
        <v>0</v>
      </c>
      <c r="V1492" t="e">
        <v>#N/A</v>
      </c>
    </row>
    <row r="1493" spans="1:208" x14ac:dyDescent="0.25">
      <c r="A1493" t="s">
        <v>3562</v>
      </c>
      <c r="B1493" t="s">
        <v>3411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 t="e">
        <v>#N/A</v>
      </c>
    </row>
    <row r="1503" spans="1:208" s="390" customFormat="1" x14ac:dyDescent="0.25">
      <c r="A1503" s="262"/>
      <c r="B1503" s="262"/>
      <c r="C1503" s="262"/>
      <c r="D1503" s="262"/>
      <c r="E1503" s="262"/>
      <c r="F1503" s="262"/>
      <c r="G1503" s="262"/>
      <c r="H1503" s="262"/>
      <c r="I1503" s="262"/>
      <c r="J1503" s="262"/>
      <c r="K1503" s="262"/>
      <c r="L1503" s="262"/>
      <c r="M1503" s="262"/>
      <c r="N1503" s="262"/>
      <c r="O1503" s="262"/>
      <c r="P1503" s="262"/>
      <c r="Q1503" s="262"/>
      <c r="R1503" s="262"/>
      <c r="S1503" s="262"/>
      <c r="T1503" s="262"/>
      <c r="U1503" s="262"/>
      <c r="V1503" s="262"/>
      <c r="W1503" s="262"/>
      <c r="X1503" s="262"/>
      <c r="Y1503" s="262"/>
      <c r="Z1503" s="262"/>
      <c r="AA1503" s="262"/>
      <c r="AB1503" s="262"/>
      <c r="AC1503" s="262"/>
      <c r="AD1503" s="262"/>
      <c r="AE1503" s="262"/>
      <c r="AF1503" s="262"/>
      <c r="AG1503" s="262"/>
      <c r="AH1503" s="262"/>
      <c r="AI1503" s="262"/>
      <c r="AJ1503" s="262"/>
      <c r="AK1503" s="262"/>
      <c r="AL1503" s="389"/>
      <c r="AM1503" s="6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  <c r="CE1503"/>
      <c r="CF1503"/>
      <c r="CG1503"/>
      <c r="CH1503"/>
      <c r="CI1503"/>
      <c r="CJ1503"/>
      <c r="CK1503"/>
      <c r="CL1503"/>
      <c r="CM1503"/>
      <c r="CN1503"/>
      <c r="CO1503"/>
      <c r="CP1503"/>
      <c r="CQ1503"/>
      <c r="CR1503"/>
      <c r="CS1503"/>
      <c r="CT1503"/>
      <c r="CU1503"/>
      <c r="CV1503"/>
      <c r="CW1503"/>
      <c r="CX1503"/>
      <c r="CY1503"/>
      <c r="CZ1503"/>
      <c r="DA1503"/>
      <c r="DB1503"/>
      <c r="DC1503"/>
      <c r="DD1503"/>
      <c r="DE1503"/>
      <c r="DF1503"/>
      <c r="DG1503"/>
      <c r="DH1503"/>
      <c r="DI1503"/>
      <c r="DJ1503"/>
      <c r="DK1503"/>
      <c r="DL1503"/>
      <c r="DM1503"/>
      <c r="DN1503"/>
      <c r="DO1503"/>
      <c r="DP1503"/>
      <c r="DQ1503"/>
      <c r="DR1503"/>
      <c r="DS1503"/>
      <c r="DT1503"/>
      <c r="DU1503"/>
      <c r="DV1503"/>
      <c r="DW1503"/>
      <c r="DX1503"/>
      <c r="DY1503"/>
      <c r="DZ1503"/>
      <c r="EA1503"/>
      <c r="EB1503"/>
      <c r="EC1503"/>
      <c r="ED1503"/>
      <c r="EE1503"/>
      <c r="EF1503"/>
      <c r="EG1503"/>
      <c r="EH1503"/>
      <c r="EI1503"/>
      <c r="EJ1503"/>
      <c r="EK1503"/>
      <c r="EL1503"/>
      <c r="EM1503"/>
      <c r="EN1503"/>
      <c r="EO1503"/>
      <c r="EP1503"/>
      <c r="EQ1503"/>
      <c r="ER1503"/>
      <c r="ES1503"/>
      <c r="ET1503"/>
      <c r="EU1503"/>
      <c r="EV1503"/>
      <c r="EW1503"/>
      <c r="EX1503"/>
      <c r="EY1503"/>
      <c r="EZ1503"/>
      <c r="FA1503"/>
      <c r="FB1503"/>
      <c r="FC1503"/>
      <c r="FD1503"/>
      <c r="FE1503"/>
      <c r="FF1503" s="35"/>
      <c r="FJ1503" s="1274"/>
      <c r="FK1503" s="1274"/>
      <c r="FL1503" s="1274"/>
      <c r="FN1503" s="35"/>
      <c r="FO1503" s="35"/>
      <c r="FP1503" s="35"/>
      <c r="FQ1503" s="35"/>
      <c r="FR1503" s="35"/>
      <c r="FS1503" s="35"/>
      <c r="FV1503" s="35"/>
      <c r="FW1503" s="35"/>
      <c r="FZ1503" s="1279"/>
      <c r="GA1503" s="1279"/>
      <c r="GB1503" s="35"/>
      <c r="GC1503" s="35"/>
      <c r="GD1503" s="35"/>
      <c r="GE1503" s="35"/>
      <c r="GF1503" s="35"/>
      <c r="GG1503" s="35"/>
      <c r="GH1503" s="35"/>
      <c r="GI1503" s="35"/>
      <c r="GJ1503" s="35"/>
      <c r="GK1503" s="35"/>
      <c r="GL1503" s="35"/>
      <c r="GM1503" s="35"/>
      <c r="GN1503" s="35"/>
      <c r="GO1503" s="35"/>
      <c r="GP1503" s="35"/>
      <c r="GQ1503" s="35"/>
      <c r="GR1503" s="35"/>
      <c r="GS1503" s="35"/>
      <c r="GT1503" s="35"/>
      <c r="GU1503" s="35"/>
      <c r="GV1503" s="35"/>
      <c r="GW1503" s="35"/>
      <c r="GX1503" s="35"/>
      <c r="GY1503" s="35"/>
      <c r="GZ1503" s="35"/>
    </row>
    <row r="1504" spans="1:208" x14ac:dyDescent="0.25">
      <c r="A1504" s="253" t="s">
        <v>349</v>
      </c>
      <c r="B1504" s="254" t="s">
        <v>2552</v>
      </c>
      <c r="C1504" s="384" t="s">
        <v>3774</v>
      </c>
      <c r="D1504" s="256" t="s">
        <v>2618</v>
      </c>
      <c r="E1504" s="256" t="s">
        <v>3775</v>
      </c>
      <c r="F1504" s="256" t="s">
        <v>2618</v>
      </c>
      <c r="G1504" s="256" t="s">
        <v>3782</v>
      </c>
      <c r="H1504" s="256" t="s">
        <v>2618</v>
      </c>
      <c r="I1504" s="256" t="s">
        <v>3788</v>
      </c>
      <c r="J1504" s="256" t="s">
        <v>2618</v>
      </c>
      <c r="K1504" s="256" t="s">
        <v>3789</v>
      </c>
      <c r="L1504" s="256" t="s">
        <v>2618</v>
      </c>
      <c r="M1504" s="256" t="s">
        <v>3790</v>
      </c>
      <c r="N1504" s="256" t="s">
        <v>2618</v>
      </c>
      <c r="O1504" s="256" t="s">
        <v>3791</v>
      </c>
      <c r="P1504" s="256" t="s">
        <v>2618</v>
      </c>
      <c r="Q1504" s="256" t="s">
        <v>3792</v>
      </c>
      <c r="R1504" s="256" t="s">
        <v>2618</v>
      </c>
      <c r="S1504" s="256" t="s">
        <v>3793</v>
      </c>
      <c r="T1504" s="256" t="s">
        <v>2618</v>
      </c>
      <c r="U1504" s="256" t="s">
        <v>3803</v>
      </c>
      <c r="V1504" s="257" t="s">
        <v>2618</v>
      </c>
      <c r="X1504" s="258"/>
      <c r="Y1504" s="188" t="s">
        <v>2550</v>
      </c>
      <c r="Z1504" s="259" t="s">
        <v>2620</v>
      </c>
      <c r="AA1504" s="260" t="s">
        <v>2621</v>
      </c>
      <c r="AB1504" s="260" t="s">
        <v>2622</v>
      </c>
      <c r="AC1504" s="260" t="s">
        <v>2623</v>
      </c>
      <c r="AD1504" s="260" t="s">
        <v>2624</v>
      </c>
      <c r="AE1504" s="260" t="s">
        <v>2625</v>
      </c>
      <c r="AF1504" s="260" t="s">
        <v>2619</v>
      </c>
      <c r="AG1504" s="260" t="s">
        <v>2620</v>
      </c>
      <c r="AH1504" s="260" t="s">
        <v>2621</v>
      </c>
      <c r="AI1504" s="261" t="s">
        <v>2622</v>
      </c>
      <c r="FN1504" s="390"/>
      <c r="FO1504" s="390"/>
      <c r="FP1504" s="390"/>
      <c r="FQ1504" s="390"/>
      <c r="FR1504" s="390"/>
      <c r="FS1504" s="390"/>
      <c r="FV1504" s="390"/>
      <c r="FW1504" s="390"/>
      <c r="FZ1504" s="1280"/>
      <c r="GA1504" s="1280"/>
      <c r="GB1504" s="390"/>
      <c r="GC1504" s="390"/>
      <c r="GD1504" s="390"/>
      <c r="GE1504" s="390"/>
      <c r="GF1504" s="390"/>
      <c r="GG1504" s="390"/>
      <c r="GH1504" s="390"/>
      <c r="GI1504" s="390"/>
      <c r="GJ1504" s="390"/>
      <c r="GK1504" s="390"/>
      <c r="GL1504" s="390"/>
      <c r="GM1504" s="390"/>
      <c r="GN1504" s="390"/>
      <c r="GV1504" s="390"/>
      <c r="GW1504" s="390"/>
      <c r="GX1504" s="390"/>
      <c r="GY1504" s="390"/>
      <c r="GZ1504" s="390"/>
    </row>
    <row r="1505" spans="1:203" x14ac:dyDescent="0.25">
      <c r="A1505" s="198" t="s">
        <v>351</v>
      </c>
      <c r="B1505" s="220" t="s">
        <v>2615</v>
      </c>
      <c r="C1505" s="124" t="s">
        <v>2521</v>
      </c>
      <c r="D1505" s="124" t="s">
        <v>2522</v>
      </c>
      <c r="E1505" s="124" t="s">
        <v>2521</v>
      </c>
      <c r="F1505" s="124" t="s">
        <v>2522</v>
      </c>
      <c r="G1505" s="124" t="s">
        <v>2521</v>
      </c>
      <c r="H1505" s="124" t="s">
        <v>2522</v>
      </c>
      <c r="I1505" s="124" t="s">
        <v>2521</v>
      </c>
      <c r="J1505" s="124" t="s">
        <v>2522</v>
      </c>
      <c r="K1505" s="124" t="s">
        <v>2521</v>
      </c>
      <c r="L1505" s="124" t="s">
        <v>2522</v>
      </c>
      <c r="M1505" s="124" t="s">
        <v>2521</v>
      </c>
      <c r="N1505" s="124" t="s">
        <v>2522</v>
      </c>
      <c r="O1505" s="124" t="s">
        <v>2521</v>
      </c>
      <c r="P1505" s="124" t="s">
        <v>2522</v>
      </c>
      <c r="Q1505" s="124" t="s">
        <v>2521</v>
      </c>
      <c r="R1505" s="124" t="s">
        <v>2522</v>
      </c>
      <c r="S1505" s="124" t="s">
        <v>2521</v>
      </c>
      <c r="T1505" s="124" t="s">
        <v>2522</v>
      </c>
      <c r="U1505" s="124" t="s">
        <v>2521</v>
      </c>
      <c r="V1505" s="252" t="s">
        <v>2522</v>
      </c>
      <c r="X1505" s="197"/>
      <c r="Y1505" s="188" t="s">
        <v>2615</v>
      </c>
      <c r="Z1505" s="94" t="s">
        <v>3777</v>
      </c>
      <c r="AA1505" s="95" t="s">
        <v>3778</v>
      </c>
      <c r="AB1505" s="95" t="s">
        <v>3783</v>
      </c>
      <c r="AC1505" s="95" t="s">
        <v>3794</v>
      </c>
      <c r="AD1505" s="95" t="s">
        <v>3795</v>
      </c>
      <c r="AE1505" s="95" t="s">
        <v>3796</v>
      </c>
      <c r="AF1505" s="95" t="s">
        <v>3797</v>
      </c>
      <c r="AG1505" s="95" t="s">
        <v>3798</v>
      </c>
      <c r="AH1505" s="95" t="s">
        <v>3799</v>
      </c>
      <c r="AI1505" s="96" t="s">
        <v>3804</v>
      </c>
      <c r="GO1505" s="390"/>
      <c r="GP1505" s="390"/>
      <c r="GQ1505" s="390"/>
      <c r="GR1505" s="390"/>
      <c r="GS1505" s="390"/>
      <c r="GT1505" s="390"/>
      <c r="GU1505" s="390"/>
    </row>
    <row r="1506" spans="1:203" x14ac:dyDescent="0.25">
      <c r="A1506" s="198" t="s">
        <v>353</v>
      </c>
      <c r="B1506" s="221" t="s">
        <v>2553</v>
      </c>
      <c r="C1506" s="118">
        <v>43683.291666666664</v>
      </c>
      <c r="D1506" s="189">
        <v>43683.791666666664</v>
      </c>
      <c r="E1506" s="190">
        <v>43684.291666666664</v>
      </c>
      <c r="F1506" s="189">
        <v>43684.791666666664</v>
      </c>
      <c r="G1506" s="190">
        <v>43685.291666666664</v>
      </c>
      <c r="H1506" s="189">
        <v>43685.791666666664</v>
      </c>
      <c r="I1506" s="191">
        <v>43686.291666666664</v>
      </c>
      <c r="J1506" s="189">
        <v>43686.791666666664</v>
      </c>
      <c r="K1506" s="190">
        <v>43687.291666666664</v>
      </c>
      <c r="L1506" s="189">
        <v>43687.791666666664</v>
      </c>
      <c r="M1506" s="190">
        <v>43688.291666666664</v>
      </c>
      <c r="N1506" s="189">
        <v>43688.791666666664</v>
      </c>
      <c r="O1506" s="191">
        <v>43689.291666666664</v>
      </c>
      <c r="P1506" s="189">
        <v>43689.791666666664</v>
      </c>
      <c r="Q1506" s="190">
        <v>43690.291666666664</v>
      </c>
      <c r="R1506" s="189">
        <v>43690.791666666664</v>
      </c>
      <c r="S1506" s="190">
        <v>43691.291666666664</v>
      </c>
      <c r="T1506" s="189">
        <v>43691.791666666664</v>
      </c>
      <c r="U1506" s="190">
        <v>43692.291666666664</v>
      </c>
      <c r="V1506" s="192">
        <v>43692.791666666664</v>
      </c>
      <c r="X1506" s="198" t="s">
        <v>348</v>
      </c>
      <c r="Y1506" s="215"/>
      <c r="Z1506" s="116">
        <v>43683.791666666664</v>
      </c>
      <c r="AA1506" s="99">
        <v>43684.791666666664</v>
      </c>
      <c r="AB1506" s="99">
        <v>43685.791666666664</v>
      </c>
      <c r="AC1506" s="99">
        <v>43686.791666666664</v>
      </c>
      <c r="AD1506" s="99">
        <v>43687.791666666664</v>
      </c>
      <c r="AE1506" s="99">
        <v>43688.791666666664</v>
      </c>
      <c r="AF1506" s="99">
        <v>43689.791666666664</v>
      </c>
      <c r="AG1506" s="99">
        <v>43690.791666666664</v>
      </c>
      <c r="AH1506" s="99">
        <v>43691.791666666664</v>
      </c>
      <c r="AI1506" s="99">
        <v>43692.791666666664</v>
      </c>
    </row>
    <row r="1507" spans="1:203" x14ac:dyDescent="0.25">
      <c r="A1507" s="198" t="s">
        <v>355</v>
      </c>
      <c r="B1507" s="222" t="s">
        <v>2545</v>
      </c>
      <c r="C1507" s="230" t="e">
        <v>#N/A</v>
      </c>
      <c r="D1507" s="199">
        <v>29.7</v>
      </c>
      <c r="E1507" s="199" t="e">
        <v>#N/A</v>
      </c>
      <c r="F1507" s="199">
        <v>30.4</v>
      </c>
      <c r="G1507" s="199" t="e">
        <v>#N/A</v>
      </c>
      <c r="H1507" s="199">
        <v>26</v>
      </c>
      <c r="I1507" s="199" t="e">
        <v>#N/A</v>
      </c>
      <c r="J1507" s="199">
        <v>24.5</v>
      </c>
      <c r="K1507" s="199" t="e">
        <v>#N/A</v>
      </c>
      <c r="L1507" s="199">
        <v>23.7</v>
      </c>
      <c r="M1507" s="199" t="e">
        <v>#N/A</v>
      </c>
      <c r="N1507" s="199">
        <v>28.1</v>
      </c>
      <c r="O1507" s="199" t="e">
        <v>#N/A</v>
      </c>
      <c r="P1507" s="199">
        <v>27.3</v>
      </c>
      <c r="Q1507" s="199" t="e">
        <v>#N/A</v>
      </c>
      <c r="R1507" s="199">
        <v>19</v>
      </c>
      <c r="S1507" s="199" t="e">
        <v>#N/A</v>
      </c>
      <c r="T1507" s="199">
        <v>23</v>
      </c>
      <c r="U1507" s="199" t="e">
        <v>#N/A</v>
      </c>
      <c r="V1507" s="104" t="e">
        <v>#N/A</v>
      </c>
      <c r="X1507" s="198" t="s">
        <v>350</v>
      </c>
      <c r="Y1507" s="100" t="s">
        <v>2545</v>
      </c>
      <c r="Z1507" s="120">
        <v>29.7</v>
      </c>
      <c r="AA1507" s="120">
        <v>30.4</v>
      </c>
      <c r="AB1507" s="120">
        <v>26</v>
      </c>
      <c r="AC1507" s="120">
        <v>24.5</v>
      </c>
      <c r="AD1507" s="120">
        <v>23.7</v>
      </c>
      <c r="AE1507" s="120">
        <v>28.1</v>
      </c>
      <c r="AF1507" s="120">
        <v>27.3</v>
      </c>
      <c r="AG1507" s="120">
        <v>19</v>
      </c>
      <c r="AH1507" s="120">
        <v>23</v>
      </c>
      <c r="AI1507" s="120" t="e">
        <v>#N/A</v>
      </c>
    </row>
    <row r="1508" spans="1:203" x14ac:dyDescent="0.25">
      <c r="A1508" s="198" t="s">
        <v>356</v>
      </c>
      <c r="B1508" s="223" t="s">
        <v>2546</v>
      </c>
      <c r="C1508" s="103">
        <v>11.5</v>
      </c>
      <c r="D1508" s="200" t="e">
        <v>#N/A</v>
      </c>
      <c r="E1508" s="200">
        <v>12.3</v>
      </c>
      <c r="F1508" s="200" t="e">
        <v>#N/A</v>
      </c>
      <c r="G1508" s="200">
        <v>12.5</v>
      </c>
      <c r="H1508" s="200" t="e">
        <v>#N/A</v>
      </c>
      <c r="I1508" s="200">
        <v>8</v>
      </c>
      <c r="J1508" s="200" t="e">
        <v>#N/A</v>
      </c>
      <c r="K1508" s="200">
        <v>11.1</v>
      </c>
      <c r="L1508" s="200" t="e">
        <v>#N/A</v>
      </c>
      <c r="M1508" s="200">
        <v>8.6999999999999993</v>
      </c>
      <c r="N1508" s="200" t="e">
        <v>#N/A</v>
      </c>
      <c r="O1508" s="200">
        <v>12.6</v>
      </c>
      <c r="P1508" s="200" t="e">
        <v>#N/A</v>
      </c>
      <c r="Q1508" s="200">
        <v>13.8</v>
      </c>
      <c r="R1508" s="200" t="e">
        <v>#N/A</v>
      </c>
      <c r="S1508" s="200">
        <v>4.3</v>
      </c>
      <c r="T1508" s="200" t="e">
        <v>#N/A</v>
      </c>
      <c r="U1508" s="200">
        <v>10.5</v>
      </c>
      <c r="V1508" s="216" t="e">
        <v>#N/A</v>
      </c>
      <c r="X1508" s="198" t="s">
        <v>352</v>
      </c>
      <c r="Y1508" s="101" t="s">
        <v>2546</v>
      </c>
      <c r="Z1508" s="97">
        <v>11.5</v>
      </c>
      <c r="AA1508" s="97">
        <v>12.3</v>
      </c>
      <c r="AB1508" s="97">
        <v>12.5</v>
      </c>
      <c r="AC1508" s="97">
        <v>8</v>
      </c>
      <c r="AD1508" s="97">
        <v>11.1</v>
      </c>
      <c r="AE1508" s="97">
        <v>8.6999999999999993</v>
      </c>
      <c r="AF1508" s="97">
        <v>12.6</v>
      </c>
      <c r="AG1508" s="97">
        <v>13.8</v>
      </c>
      <c r="AH1508" s="97">
        <v>4.3</v>
      </c>
      <c r="AI1508" s="97" t="e">
        <v>#N/A</v>
      </c>
    </row>
    <row r="1509" spans="1:203" x14ac:dyDescent="0.25">
      <c r="A1509" s="198" t="s">
        <v>358</v>
      </c>
      <c r="B1509" s="224" t="s">
        <v>2547</v>
      </c>
      <c r="C1509" s="108" t="e">
        <v>#N/A</v>
      </c>
      <c r="D1509" s="201">
        <v>44.7</v>
      </c>
      <c r="E1509" s="201" t="e">
        <v>#N/A</v>
      </c>
      <c r="F1509" s="201">
        <v>45.4</v>
      </c>
      <c r="G1509" s="201" t="e">
        <v>#N/A</v>
      </c>
      <c r="H1509" s="201">
        <v>41</v>
      </c>
      <c r="I1509" s="201" t="e">
        <v>#N/A</v>
      </c>
      <c r="J1509" s="201">
        <v>39.299999999999997</v>
      </c>
      <c r="K1509" s="201" t="e">
        <v>#N/A</v>
      </c>
      <c r="L1509" s="201">
        <v>34.700000000000003</v>
      </c>
      <c r="M1509" s="201" t="e">
        <v>#N/A</v>
      </c>
      <c r="N1509" s="201">
        <v>43.1</v>
      </c>
      <c r="O1509" s="201" t="e">
        <v>#N/A</v>
      </c>
      <c r="P1509" s="201">
        <v>37.299999999999997</v>
      </c>
      <c r="Q1509" s="201" t="e">
        <v>#N/A</v>
      </c>
      <c r="R1509" s="201">
        <v>29</v>
      </c>
      <c r="S1509" s="201" t="e">
        <v>#N/A</v>
      </c>
      <c r="T1509" s="201">
        <v>36.799999999999997</v>
      </c>
      <c r="U1509" s="201" t="e">
        <v>#N/A</v>
      </c>
      <c r="V1509" s="217" t="e">
        <v>#N/A</v>
      </c>
      <c r="X1509" s="198" t="s">
        <v>354</v>
      </c>
      <c r="Y1509" s="102" t="s">
        <v>2547</v>
      </c>
      <c r="Z1509" s="120">
        <v>44.7</v>
      </c>
      <c r="AA1509" s="120">
        <v>45.4</v>
      </c>
      <c r="AB1509" s="120">
        <v>41</v>
      </c>
      <c r="AC1509" s="120">
        <v>39.299999999999997</v>
      </c>
      <c r="AD1509" s="120">
        <v>34.700000000000003</v>
      </c>
      <c r="AE1509" s="120">
        <v>43.1</v>
      </c>
      <c r="AF1509" s="120">
        <v>37.299999999999997</v>
      </c>
      <c r="AG1509" s="120">
        <v>29</v>
      </c>
      <c r="AH1509" s="120">
        <v>36.799999999999997</v>
      </c>
      <c r="AI1509" s="120" t="e">
        <v>#N/A</v>
      </c>
      <c r="AN1509" s="6"/>
      <c r="AO1509" s="6"/>
      <c r="AP1509" s="6"/>
      <c r="AQ1509" s="6"/>
      <c r="AR1509" s="6"/>
      <c r="AS1509" s="6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6"/>
      <c r="BO1509" s="6"/>
      <c r="BP1509" s="6"/>
      <c r="BQ1509" s="6"/>
      <c r="BR1509" s="6"/>
      <c r="BS1509" s="6"/>
      <c r="BT1509" s="6"/>
      <c r="BU1509" s="6"/>
      <c r="BV1509" s="6"/>
      <c r="BW1509" s="6"/>
      <c r="BX1509" s="6"/>
      <c r="BY1509" s="6"/>
      <c r="BZ1509" s="6"/>
      <c r="CA1509" s="6"/>
      <c r="CB1509" s="6"/>
      <c r="CC1509" s="6"/>
      <c r="CD1509" s="6"/>
      <c r="CE1509" s="6"/>
      <c r="CF1509" s="6"/>
      <c r="CG1509" s="6"/>
      <c r="CH1509" s="6"/>
      <c r="CI1509" s="6"/>
      <c r="CJ1509" s="6"/>
      <c r="CK1509" s="6"/>
      <c r="CL1509" s="6"/>
      <c r="CM1509" s="6"/>
      <c r="CN1509" s="6"/>
      <c r="CO1509" s="6"/>
      <c r="CP1509" s="6"/>
      <c r="CQ1509" s="6"/>
      <c r="CR1509" s="6"/>
      <c r="CS1509" s="6"/>
      <c r="CT1509" s="6"/>
      <c r="CU1509" s="6"/>
      <c r="CV1509" s="6"/>
      <c r="CW1509" s="6"/>
      <c r="CX1509" s="6"/>
      <c r="CY1509" s="6"/>
      <c r="CZ1509" s="6"/>
      <c r="DA1509" s="6"/>
      <c r="DB1509" s="6"/>
      <c r="DC1509" s="6"/>
      <c r="DD1509" s="6"/>
      <c r="DE1509" s="6"/>
      <c r="DF1509" s="6"/>
      <c r="DG1509" s="6"/>
      <c r="DH1509" s="6"/>
      <c r="DI1509" s="6"/>
      <c r="DJ1509" s="6"/>
      <c r="DK1509" s="6"/>
      <c r="DL1509" s="6"/>
      <c r="DM1509" s="6"/>
      <c r="DN1509" s="6"/>
      <c r="DO1509" s="6"/>
      <c r="DP1509" s="6"/>
      <c r="DQ1509" s="6"/>
      <c r="DR1509" s="6"/>
      <c r="DS1509" s="6"/>
      <c r="DT1509" s="6"/>
      <c r="DU1509" s="6"/>
      <c r="DV1509" s="6"/>
      <c r="DW1509" s="6"/>
      <c r="DX1509" s="6"/>
      <c r="DY1509" s="6"/>
      <c r="DZ1509" s="6"/>
      <c r="EA1509" s="6"/>
      <c r="EB1509" s="6"/>
      <c r="EC1509" s="6"/>
      <c r="ED1509" s="6"/>
      <c r="EE1509" s="6"/>
      <c r="EF1509" s="6"/>
      <c r="EG1509" s="6"/>
      <c r="EH1509" s="6"/>
      <c r="EI1509" s="6"/>
      <c r="EJ1509" s="6"/>
      <c r="EK1509" s="6"/>
      <c r="EL1509" s="6"/>
      <c r="EM1509" s="6"/>
      <c r="EN1509" s="6"/>
      <c r="EO1509" s="6"/>
      <c r="EP1509" s="6"/>
      <c r="EQ1509" s="6"/>
      <c r="ER1509" s="6"/>
      <c r="ES1509" s="6"/>
      <c r="ET1509" s="6"/>
      <c r="EU1509" s="6"/>
      <c r="EV1509" s="6"/>
      <c r="EW1509" s="6"/>
      <c r="EX1509" s="6"/>
      <c r="EY1509" s="6"/>
      <c r="EZ1509" s="6"/>
      <c r="FA1509" s="6"/>
      <c r="FB1509" s="6"/>
      <c r="FC1509" s="6"/>
      <c r="FD1509" s="6"/>
      <c r="FE1509" s="6"/>
      <c r="FF1509" s="390"/>
    </row>
    <row r="1510" spans="1:203" x14ac:dyDescent="0.25">
      <c r="A1510" s="198" t="s">
        <v>360</v>
      </c>
      <c r="B1510" s="212" t="s">
        <v>2548</v>
      </c>
      <c r="C1510" s="231">
        <v>3</v>
      </c>
      <c r="D1510" s="123">
        <v>4</v>
      </c>
      <c r="E1510" s="123">
        <v>3</v>
      </c>
      <c r="F1510" s="123">
        <v>4</v>
      </c>
      <c r="G1510" s="123">
        <v>8</v>
      </c>
      <c r="H1510" s="123">
        <v>7</v>
      </c>
      <c r="I1510" s="123">
        <v>4</v>
      </c>
      <c r="J1510" s="123">
        <v>7</v>
      </c>
      <c r="K1510" s="123">
        <v>7</v>
      </c>
      <c r="L1510" s="123">
        <v>10</v>
      </c>
      <c r="M1510" s="123">
        <v>7</v>
      </c>
      <c r="N1510" s="123">
        <v>5</v>
      </c>
      <c r="O1510" s="123">
        <v>8</v>
      </c>
      <c r="P1510" s="123">
        <v>9</v>
      </c>
      <c r="Q1510" s="123">
        <v>6</v>
      </c>
      <c r="R1510" s="123">
        <v>7</v>
      </c>
      <c r="S1510" s="123">
        <v>7</v>
      </c>
      <c r="T1510" s="123">
        <v>7</v>
      </c>
      <c r="U1510" s="123">
        <v>10</v>
      </c>
      <c r="V1510" s="218" t="e">
        <v>#N/A</v>
      </c>
      <c r="X1510" s="198" t="s">
        <v>361</v>
      </c>
      <c r="Y1510" s="119" t="s">
        <v>2548</v>
      </c>
      <c r="Z1510" s="196">
        <v>6</v>
      </c>
      <c r="AA1510" s="196">
        <v>4</v>
      </c>
      <c r="AB1510" s="196">
        <v>8</v>
      </c>
      <c r="AC1510" s="196">
        <v>7</v>
      </c>
      <c r="AD1510" s="196">
        <v>10</v>
      </c>
      <c r="AE1510" s="196">
        <v>10</v>
      </c>
      <c r="AF1510" s="196">
        <v>9</v>
      </c>
      <c r="AG1510" s="196">
        <v>9</v>
      </c>
      <c r="AH1510" s="196">
        <v>7</v>
      </c>
      <c r="AI1510" s="196" t="e">
        <v>#N/A</v>
      </c>
    </row>
    <row r="1511" spans="1:203" x14ac:dyDescent="0.25">
      <c r="A1511" s="198" t="s">
        <v>363</v>
      </c>
      <c r="B1511" s="225" t="s">
        <v>2549</v>
      </c>
      <c r="C1511" s="232" t="s">
        <v>2618</v>
      </c>
      <c r="D1511" s="210" t="s">
        <v>2618</v>
      </c>
      <c r="E1511" s="210" t="s">
        <v>2618</v>
      </c>
      <c r="F1511" s="210" t="s">
        <v>2618</v>
      </c>
      <c r="G1511" s="210" t="s">
        <v>2618</v>
      </c>
      <c r="H1511" s="210" t="s">
        <v>2618</v>
      </c>
      <c r="I1511" s="210" t="s">
        <v>2618</v>
      </c>
      <c r="J1511" s="210" t="s">
        <v>2618</v>
      </c>
      <c r="K1511" s="210" t="s">
        <v>2618</v>
      </c>
      <c r="L1511" s="210" t="s">
        <v>2618</v>
      </c>
      <c r="M1511" s="210" t="s">
        <v>2618</v>
      </c>
      <c r="N1511" s="210" t="s">
        <v>2618</v>
      </c>
      <c r="O1511" s="210" t="s">
        <v>2618</v>
      </c>
      <c r="P1511" s="210" t="s">
        <v>2618</v>
      </c>
      <c r="Q1511" s="210" t="s">
        <v>2618</v>
      </c>
      <c r="R1511" s="210" t="s">
        <v>2618</v>
      </c>
      <c r="S1511" s="210" t="s">
        <v>2618</v>
      </c>
      <c r="T1511" s="210" t="s">
        <v>2618</v>
      </c>
      <c r="U1511" s="210" t="s">
        <v>2618</v>
      </c>
      <c r="V1511" s="211" t="e">
        <v>#N/A</v>
      </c>
      <c r="X1511" s="198" t="s">
        <v>357</v>
      </c>
      <c r="Y1511" s="98" t="s">
        <v>772</v>
      </c>
      <c r="Z1511" s="121">
        <v>0</v>
      </c>
      <c r="AA1511" s="121">
        <v>0</v>
      </c>
      <c r="AB1511" s="121">
        <v>0</v>
      </c>
      <c r="AC1511" s="121">
        <v>0</v>
      </c>
      <c r="AD1511" s="121">
        <v>0</v>
      </c>
      <c r="AE1511" s="121">
        <v>0</v>
      </c>
      <c r="AF1511" s="121">
        <v>0</v>
      </c>
      <c r="AG1511" s="121">
        <v>0</v>
      </c>
      <c r="AH1511" s="121">
        <v>0</v>
      </c>
      <c r="AI1511" s="121" t="e">
        <v>#N/A</v>
      </c>
    </row>
    <row r="1512" spans="1:203" ht="15" x14ac:dyDescent="0.25">
      <c r="A1512" s="198" t="s">
        <v>365</v>
      </c>
      <c r="B1512" s="226" t="s">
        <v>769</v>
      </c>
      <c r="C1512" s="233" t="s">
        <v>2618</v>
      </c>
      <c r="D1512" s="202" t="s">
        <v>2618</v>
      </c>
      <c r="E1512" s="202" t="s">
        <v>2618</v>
      </c>
      <c r="F1512" s="202" t="s">
        <v>2618</v>
      </c>
      <c r="G1512" s="202" t="s">
        <v>2618</v>
      </c>
      <c r="H1512" s="202" t="s">
        <v>2618</v>
      </c>
      <c r="I1512" s="202" t="s">
        <v>2618</v>
      </c>
      <c r="J1512" s="202" t="s">
        <v>2618</v>
      </c>
      <c r="K1512" s="202" t="s">
        <v>2618</v>
      </c>
      <c r="L1512" s="202" t="s">
        <v>2631</v>
      </c>
      <c r="M1512" s="202" t="s">
        <v>2618</v>
      </c>
      <c r="N1512" s="202" t="s">
        <v>2618</v>
      </c>
      <c r="O1512" s="202" t="s">
        <v>2618</v>
      </c>
      <c r="P1512" s="202" t="s">
        <v>2618</v>
      </c>
      <c r="Q1512" s="202" t="s">
        <v>2631</v>
      </c>
      <c r="R1512" s="202" t="s">
        <v>2618</v>
      </c>
      <c r="S1512" s="202" t="s">
        <v>2618</v>
      </c>
      <c r="T1512" s="202" t="s">
        <v>2618</v>
      </c>
      <c r="U1512" s="202" t="s">
        <v>2618</v>
      </c>
      <c r="V1512" s="203" t="e">
        <v>#N/A</v>
      </c>
      <c r="X1512" s="198" t="s">
        <v>359</v>
      </c>
      <c r="Y1512" s="107" t="s">
        <v>769</v>
      </c>
      <c r="Z1512" s="195" t="s">
        <v>2618</v>
      </c>
      <c r="AA1512" s="195" t="s">
        <v>2618</v>
      </c>
      <c r="AB1512" s="195" t="s">
        <v>2618</v>
      </c>
      <c r="AC1512" s="195" t="s">
        <v>2618</v>
      </c>
      <c r="AD1512" s="195" t="s">
        <v>2631</v>
      </c>
      <c r="AE1512" s="195" t="s">
        <v>2618</v>
      </c>
      <c r="AF1512" s="195" t="s">
        <v>2618</v>
      </c>
      <c r="AG1512" s="195" t="s">
        <v>2631</v>
      </c>
      <c r="AH1512" s="195" t="s">
        <v>2618</v>
      </c>
      <c r="AI1512" s="195" t="e">
        <v>#N/A</v>
      </c>
    </row>
    <row r="1513" spans="1:203" x14ac:dyDescent="0.25">
      <c r="A1513" s="198" t="s">
        <v>366</v>
      </c>
      <c r="B1513" s="226" t="s">
        <v>2551</v>
      </c>
      <c r="C1513" s="234">
        <v>0</v>
      </c>
      <c r="D1513" s="204">
        <v>0</v>
      </c>
      <c r="E1513" s="204">
        <v>0</v>
      </c>
      <c r="F1513" s="204">
        <v>0</v>
      </c>
      <c r="G1513" s="204">
        <v>0</v>
      </c>
      <c r="H1513" s="204">
        <v>0</v>
      </c>
      <c r="I1513" s="204">
        <v>0</v>
      </c>
      <c r="J1513" s="204">
        <v>0</v>
      </c>
      <c r="K1513" s="204">
        <v>0</v>
      </c>
      <c r="L1513" s="204">
        <v>1</v>
      </c>
      <c r="M1513" s="204">
        <v>0</v>
      </c>
      <c r="N1513" s="204">
        <v>0</v>
      </c>
      <c r="O1513" s="204">
        <v>0</v>
      </c>
      <c r="P1513" s="204">
        <v>0</v>
      </c>
      <c r="Q1513" s="204">
        <v>2</v>
      </c>
      <c r="R1513" s="204">
        <v>0</v>
      </c>
      <c r="S1513" s="204">
        <v>0</v>
      </c>
      <c r="T1513" s="204">
        <v>0</v>
      </c>
      <c r="U1513" s="204">
        <v>0</v>
      </c>
      <c r="V1513" s="205" t="e">
        <v>#N/A</v>
      </c>
      <c r="X1513" s="198" t="s">
        <v>362</v>
      </c>
      <c r="Y1513" s="91" t="s">
        <v>2551</v>
      </c>
      <c r="Z1513" s="109">
        <v>0</v>
      </c>
      <c r="AA1513" s="109">
        <v>0</v>
      </c>
      <c r="AB1513" s="109">
        <v>0</v>
      </c>
      <c r="AC1513" s="109">
        <v>0</v>
      </c>
      <c r="AD1513" s="109">
        <v>1</v>
      </c>
      <c r="AE1513" s="109">
        <v>0</v>
      </c>
      <c r="AF1513" s="109">
        <v>0</v>
      </c>
      <c r="AG1513" s="109">
        <v>2</v>
      </c>
      <c r="AH1513" s="109">
        <v>0</v>
      </c>
      <c r="AI1513" s="109" t="e">
        <v>#N/A</v>
      </c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  <c r="CN1513" s="1"/>
      <c r="CO1513" s="1"/>
      <c r="CP1513" s="1"/>
      <c r="CQ1513" s="1"/>
      <c r="CR1513" s="1"/>
      <c r="CS1513" s="1"/>
      <c r="CT1513" s="1"/>
      <c r="CU1513" s="1"/>
      <c r="CV1513" s="1"/>
      <c r="CW1513" s="1"/>
      <c r="CX1513" s="1"/>
      <c r="CY1513" s="1"/>
      <c r="CZ1513" s="1"/>
      <c r="DA1513" s="1"/>
      <c r="DB1513" s="1"/>
      <c r="DC1513" s="1"/>
      <c r="DD1513" s="1"/>
      <c r="DE1513" s="1"/>
      <c r="DF1513" s="1"/>
      <c r="DG1513" s="1"/>
      <c r="DH1513" s="1"/>
      <c r="DI1513" s="1"/>
      <c r="DJ1513" s="1"/>
      <c r="DK1513" s="1"/>
      <c r="DL1513" s="1"/>
      <c r="DM1513" s="1"/>
      <c r="DN1513" s="1"/>
      <c r="DO1513" s="1"/>
      <c r="DP1513" s="1"/>
      <c r="DQ1513" s="1"/>
      <c r="DR1513" s="1"/>
      <c r="DS1513" s="1"/>
      <c r="DT1513" s="1"/>
      <c r="DU1513" s="1"/>
      <c r="DV1513" s="1"/>
      <c r="DW1513" s="1"/>
      <c r="DX1513" s="1"/>
      <c r="DY1513" s="1"/>
      <c r="DZ1513" s="1"/>
      <c r="EA1513" s="1"/>
      <c r="EB1513" s="1"/>
      <c r="EC1513" s="1"/>
      <c r="ED1513" s="1"/>
      <c r="EE1513" s="1"/>
      <c r="EF1513" s="1"/>
      <c r="EG1513" s="1"/>
      <c r="EH1513" s="1"/>
      <c r="EI1513" s="1"/>
      <c r="EJ1513" s="1"/>
      <c r="EK1513" s="1"/>
      <c r="EL1513" s="1"/>
      <c r="EM1513" s="1"/>
      <c r="EN1513" s="1"/>
      <c r="EO1513" s="1"/>
      <c r="EP1513" s="1"/>
      <c r="EQ1513" s="1"/>
      <c r="ER1513" s="1"/>
      <c r="ES1513" s="1"/>
      <c r="ET1513" s="1"/>
      <c r="EU1513" s="1"/>
      <c r="EV1513" s="1"/>
      <c r="EW1513" s="1"/>
      <c r="EX1513" s="1"/>
      <c r="EY1513" s="1"/>
      <c r="EZ1513" s="1"/>
      <c r="FA1513" s="1"/>
      <c r="FB1513" s="1"/>
      <c r="FC1513" s="1"/>
      <c r="FD1513" s="1"/>
      <c r="FE1513" s="1"/>
    </row>
    <row r="1514" spans="1:203" x14ac:dyDescent="0.25">
      <c r="A1514" s="198" t="s">
        <v>367</v>
      </c>
      <c r="B1514" s="227" t="s">
        <v>884</v>
      </c>
      <c r="C1514" s="235">
        <v>1013.2</v>
      </c>
      <c r="D1514" s="206">
        <v>1012.6</v>
      </c>
      <c r="E1514" s="206">
        <v>1010.6</v>
      </c>
      <c r="F1514" s="206">
        <v>1006.5999999999999</v>
      </c>
      <c r="G1514" s="206">
        <v>1004.8499999999999</v>
      </c>
      <c r="H1514" s="206">
        <v>1005.7</v>
      </c>
      <c r="I1514" s="206">
        <v>1007.5999999999999</v>
      </c>
      <c r="J1514" s="206">
        <v>1007.45</v>
      </c>
      <c r="K1514" s="206">
        <v>1009.9</v>
      </c>
      <c r="L1514" s="206">
        <v>1009.75</v>
      </c>
      <c r="M1514" s="206">
        <v>1010.95</v>
      </c>
      <c r="N1514" s="206">
        <v>1008.9</v>
      </c>
      <c r="O1514" s="206">
        <v>1005.55</v>
      </c>
      <c r="P1514" s="206">
        <v>1001.35</v>
      </c>
      <c r="Q1514" s="206">
        <v>1002.45</v>
      </c>
      <c r="R1514" s="206">
        <v>1003.9</v>
      </c>
      <c r="S1514" s="206">
        <v>1007.95</v>
      </c>
      <c r="T1514" s="206">
        <v>1008.35</v>
      </c>
      <c r="U1514" s="206">
        <v>1008.95</v>
      </c>
      <c r="V1514" s="207" t="e">
        <v>#N/A</v>
      </c>
      <c r="X1514" s="198" t="s">
        <v>364</v>
      </c>
      <c r="Y1514" s="238" t="s">
        <v>705</v>
      </c>
      <c r="Z1514" s="127">
        <v>0</v>
      </c>
      <c r="AA1514" s="127">
        <v>0</v>
      </c>
      <c r="AB1514" s="127">
        <v>0</v>
      </c>
      <c r="AC1514" s="127">
        <v>0</v>
      </c>
      <c r="AD1514" s="127">
        <v>0</v>
      </c>
      <c r="AE1514" s="127">
        <v>0</v>
      </c>
      <c r="AF1514" s="127">
        <v>0</v>
      </c>
      <c r="AG1514" s="127">
        <v>0</v>
      </c>
      <c r="AH1514" s="127">
        <v>0</v>
      </c>
      <c r="AI1514" s="127" t="e">
        <v>#N/A</v>
      </c>
    </row>
    <row r="1515" spans="1:203" x14ac:dyDescent="0.25">
      <c r="A1515" s="198" t="s">
        <v>368</v>
      </c>
      <c r="B1515" s="228" t="s">
        <v>770</v>
      </c>
      <c r="C1515" s="236" t="s">
        <v>2718</v>
      </c>
      <c r="D1515" s="208" t="s">
        <v>2651</v>
      </c>
      <c r="E1515" s="208" t="s">
        <v>2654</v>
      </c>
      <c r="F1515" s="208" t="s">
        <v>2839</v>
      </c>
      <c r="G1515" s="208" t="s">
        <v>3076</v>
      </c>
      <c r="H1515" s="208" t="s">
        <v>2767</v>
      </c>
      <c r="I1515" s="208" t="s">
        <v>2762</v>
      </c>
      <c r="J1515" s="208" t="s">
        <v>2964</v>
      </c>
      <c r="K1515" s="208" t="s">
        <v>2762</v>
      </c>
      <c r="L1515" s="208" t="s">
        <v>2758</v>
      </c>
      <c r="M1515" s="208" t="s">
        <v>2770</v>
      </c>
      <c r="N1515" s="208" t="s">
        <v>2770</v>
      </c>
      <c r="O1515" s="208" t="s">
        <v>2772</v>
      </c>
      <c r="P1515" s="208" t="s">
        <v>2757</v>
      </c>
      <c r="Q1515" s="208" t="s">
        <v>2760</v>
      </c>
      <c r="R1515" s="208" t="s">
        <v>2767</v>
      </c>
      <c r="S1515" s="208" t="s">
        <v>2760</v>
      </c>
      <c r="T1515" s="208" t="s">
        <v>2763</v>
      </c>
      <c r="U1515" s="208" t="s">
        <v>2763</v>
      </c>
      <c r="V1515" s="209" t="e">
        <v>#N/A</v>
      </c>
      <c r="X1515" s="369" t="s">
        <v>1042</v>
      </c>
      <c r="Y1515" s="370" t="s">
        <v>772</v>
      </c>
      <c r="Z1515" s="371">
        <v>0</v>
      </c>
      <c r="AA1515" s="372">
        <v>0</v>
      </c>
      <c r="AB1515" s="372">
        <v>0</v>
      </c>
      <c r="AC1515" s="372">
        <v>0</v>
      </c>
      <c r="AD1515" s="372">
        <v>0</v>
      </c>
      <c r="AE1515" s="372">
        <v>0</v>
      </c>
      <c r="AF1515" s="372">
        <v>0</v>
      </c>
      <c r="AG1515" s="372">
        <v>0</v>
      </c>
      <c r="AH1515" s="372">
        <v>0</v>
      </c>
      <c r="AI1515" s="373" t="e">
        <v>#N/A</v>
      </c>
    </row>
    <row r="1516" spans="1:203" x14ac:dyDescent="0.25">
      <c r="A1516" s="198" t="s">
        <v>369</v>
      </c>
      <c r="B1516" s="229" t="s">
        <v>705</v>
      </c>
      <c r="C1516" s="237">
        <v>0</v>
      </c>
      <c r="D1516" s="213">
        <v>0</v>
      </c>
      <c r="E1516" s="213">
        <v>0</v>
      </c>
      <c r="F1516" s="213">
        <v>0</v>
      </c>
      <c r="G1516" s="213">
        <v>0</v>
      </c>
      <c r="H1516" s="213">
        <v>0</v>
      </c>
      <c r="I1516" s="213">
        <v>0</v>
      </c>
      <c r="J1516" s="213">
        <v>0</v>
      </c>
      <c r="K1516" s="213">
        <v>0</v>
      </c>
      <c r="L1516" s="213">
        <v>0</v>
      </c>
      <c r="M1516" s="213">
        <v>0</v>
      </c>
      <c r="N1516" s="213">
        <v>0</v>
      </c>
      <c r="O1516" s="213">
        <v>0</v>
      </c>
      <c r="P1516" s="213">
        <v>0</v>
      </c>
      <c r="Q1516" s="213">
        <v>0</v>
      </c>
      <c r="R1516" s="213">
        <v>0</v>
      </c>
      <c r="S1516" s="213">
        <v>0</v>
      </c>
      <c r="T1516" s="213">
        <v>0</v>
      </c>
      <c r="U1516" s="213">
        <v>0</v>
      </c>
      <c r="V1516" s="214" t="e">
        <v>#N/A</v>
      </c>
      <c r="X1516" s="369" t="s">
        <v>2307</v>
      </c>
      <c r="Y1516" s="374" t="s">
        <v>1173</v>
      </c>
      <c r="Z1516" s="375">
        <v>0</v>
      </c>
      <c r="AA1516" s="376">
        <v>0</v>
      </c>
      <c r="AB1516" s="376">
        <v>0</v>
      </c>
      <c r="AC1516" s="376">
        <v>0</v>
      </c>
      <c r="AD1516" s="376">
        <v>0</v>
      </c>
      <c r="AE1516" s="376">
        <v>0</v>
      </c>
      <c r="AF1516" s="376">
        <v>0</v>
      </c>
      <c r="AG1516" s="376">
        <v>0</v>
      </c>
      <c r="AH1516" s="376">
        <v>0</v>
      </c>
      <c r="AI1516" s="377" t="e">
        <v>#N/A</v>
      </c>
    </row>
    <row r="1517" spans="1:203" x14ac:dyDescent="0.25">
      <c r="A1517" s="198" t="s">
        <v>1042</v>
      </c>
      <c r="B1517" s="229" t="s">
        <v>772</v>
      </c>
      <c r="C1517" s="237">
        <v>0</v>
      </c>
      <c r="D1517" s="213">
        <v>0</v>
      </c>
      <c r="E1517" s="213">
        <v>0</v>
      </c>
      <c r="F1517" s="213">
        <v>0</v>
      </c>
      <c r="G1517" s="213">
        <v>0</v>
      </c>
      <c r="H1517" s="213">
        <v>0</v>
      </c>
      <c r="I1517" s="213">
        <v>0</v>
      </c>
      <c r="J1517" s="213">
        <v>0</v>
      </c>
      <c r="K1517" s="213">
        <v>0</v>
      </c>
      <c r="L1517" s="213">
        <v>0</v>
      </c>
      <c r="M1517" s="213">
        <v>0</v>
      </c>
      <c r="N1517" s="213">
        <v>0</v>
      </c>
      <c r="O1517" s="213">
        <v>0</v>
      </c>
      <c r="P1517" s="213">
        <v>0</v>
      </c>
      <c r="Q1517" s="213">
        <v>0</v>
      </c>
      <c r="R1517" s="213">
        <v>0</v>
      </c>
      <c r="S1517" s="213">
        <v>0</v>
      </c>
      <c r="T1517" s="213">
        <v>0</v>
      </c>
      <c r="U1517" s="213">
        <v>0</v>
      </c>
      <c r="V1517" s="214" t="e">
        <v>#N/A</v>
      </c>
      <c r="X1517" s="369" t="s">
        <v>2308</v>
      </c>
      <c r="Y1517" s="374" t="s">
        <v>1175</v>
      </c>
      <c r="Z1517" s="375">
        <v>0</v>
      </c>
      <c r="AA1517" s="376">
        <v>0</v>
      </c>
      <c r="AB1517" s="376">
        <v>0</v>
      </c>
      <c r="AC1517" s="376">
        <v>0</v>
      </c>
      <c r="AD1517" s="376">
        <v>0</v>
      </c>
      <c r="AE1517" s="376">
        <v>0</v>
      </c>
      <c r="AF1517" s="376">
        <v>0</v>
      </c>
      <c r="AG1517" s="376">
        <v>0</v>
      </c>
      <c r="AH1517" s="376">
        <v>0</v>
      </c>
      <c r="AI1517" s="377" t="e">
        <v>#N/A</v>
      </c>
    </row>
    <row r="1518" spans="1:203" x14ac:dyDescent="0.25">
      <c r="A1518" s="198" t="s">
        <v>2307</v>
      </c>
      <c r="B1518" s="229" t="s">
        <v>1173</v>
      </c>
      <c r="C1518" s="237">
        <v>0</v>
      </c>
      <c r="D1518" s="213">
        <v>0</v>
      </c>
      <c r="E1518" s="213">
        <v>0</v>
      </c>
      <c r="F1518" s="213">
        <v>0</v>
      </c>
      <c r="G1518" s="213">
        <v>0</v>
      </c>
      <c r="H1518" s="213">
        <v>0</v>
      </c>
      <c r="I1518" s="213">
        <v>0</v>
      </c>
      <c r="J1518" s="213">
        <v>0</v>
      </c>
      <c r="K1518" s="213">
        <v>0</v>
      </c>
      <c r="L1518" s="213">
        <v>0</v>
      </c>
      <c r="M1518" s="213">
        <v>0</v>
      </c>
      <c r="N1518" s="213">
        <v>0</v>
      </c>
      <c r="O1518" s="213">
        <v>0</v>
      </c>
      <c r="P1518" s="213">
        <v>0</v>
      </c>
      <c r="Q1518" s="213">
        <v>0</v>
      </c>
      <c r="R1518" s="213">
        <v>0</v>
      </c>
      <c r="S1518" s="213">
        <v>0</v>
      </c>
      <c r="T1518" s="213">
        <v>0</v>
      </c>
      <c r="U1518" s="213">
        <v>0</v>
      </c>
      <c r="V1518" s="214" t="e">
        <v>#N/A</v>
      </c>
      <c r="X1518" s="369" t="s">
        <v>2351</v>
      </c>
      <c r="Y1518" s="379" t="s">
        <v>1177</v>
      </c>
      <c r="Z1518" s="380">
        <v>0</v>
      </c>
      <c r="AA1518" s="381">
        <v>0</v>
      </c>
      <c r="AB1518" s="381">
        <v>0</v>
      </c>
      <c r="AC1518" s="381">
        <v>0</v>
      </c>
      <c r="AD1518" s="381">
        <v>0</v>
      </c>
      <c r="AE1518" s="381">
        <v>0</v>
      </c>
      <c r="AF1518" s="381">
        <v>0</v>
      </c>
      <c r="AG1518" s="381">
        <v>0</v>
      </c>
      <c r="AH1518" s="381">
        <v>0</v>
      </c>
      <c r="AI1518" s="382" t="e">
        <v>#N/A</v>
      </c>
    </row>
    <row r="1519" spans="1:203" x14ac:dyDescent="0.25">
      <c r="A1519" s="198" t="s">
        <v>2308</v>
      </c>
      <c r="B1519" s="378" t="s">
        <v>1175</v>
      </c>
      <c r="C1519" s="235">
        <v>0</v>
      </c>
      <c r="D1519" s="206">
        <v>0</v>
      </c>
      <c r="E1519" s="206">
        <v>0</v>
      </c>
      <c r="F1519" s="206">
        <v>0</v>
      </c>
      <c r="G1519" s="206">
        <v>0</v>
      </c>
      <c r="H1519" s="206">
        <v>0</v>
      </c>
      <c r="I1519" s="206">
        <v>0</v>
      </c>
      <c r="J1519" s="206">
        <v>0</v>
      </c>
      <c r="K1519" s="206">
        <v>0</v>
      </c>
      <c r="L1519" s="206">
        <v>0</v>
      </c>
      <c r="M1519" s="206">
        <v>0</v>
      </c>
      <c r="N1519" s="206">
        <v>0</v>
      </c>
      <c r="O1519" s="206">
        <v>0</v>
      </c>
      <c r="P1519" s="206">
        <v>0</v>
      </c>
      <c r="Q1519" s="206">
        <v>0</v>
      </c>
      <c r="R1519" s="206">
        <v>0</v>
      </c>
      <c r="S1519" s="206">
        <v>0</v>
      </c>
      <c r="T1519" s="206">
        <v>0</v>
      </c>
      <c r="U1519" s="206">
        <v>0</v>
      </c>
      <c r="V1519" s="207" t="e">
        <v>#N/A</v>
      </c>
    </row>
    <row r="1520" spans="1:203" x14ac:dyDescent="0.25">
      <c r="A1520" s="198" t="s">
        <v>2351</v>
      </c>
      <c r="B1520" s="383" t="s">
        <v>1177</v>
      </c>
      <c r="C1520" s="237">
        <v>0</v>
      </c>
      <c r="D1520" s="213">
        <v>0</v>
      </c>
      <c r="E1520" s="213">
        <v>0</v>
      </c>
      <c r="F1520" s="213">
        <v>0</v>
      </c>
      <c r="G1520" s="213">
        <v>0</v>
      </c>
      <c r="H1520" s="213">
        <v>0</v>
      </c>
      <c r="I1520" s="213">
        <v>0</v>
      </c>
      <c r="J1520" s="213">
        <v>0</v>
      </c>
      <c r="K1520" s="213">
        <v>0</v>
      </c>
      <c r="L1520" s="213">
        <v>0</v>
      </c>
      <c r="M1520" s="213">
        <v>0</v>
      </c>
      <c r="N1520" s="213">
        <v>0</v>
      </c>
      <c r="O1520" s="213">
        <v>0</v>
      </c>
      <c r="P1520" s="213">
        <v>0</v>
      </c>
      <c r="Q1520" s="213">
        <v>0</v>
      </c>
      <c r="R1520" s="213">
        <v>0</v>
      </c>
      <c r="S1520" s="213">
        <v>0</v>
      </c>
      <c r="T1520" s="213">
        <v>0</v>
      </c>
      <c r="U1520" s="213">
        <v>0</v>
      </c>
      <c r="V1520" s="214" t="e">
        <v>#N/A</v>
      </c>
      <c r="AM1520" s="554"/>
      <c r="AN1520" s="552"/>
      <c r="AO1520" s="552"/>
      <c r="AP1520" s="552"/>
      <c r="AQ1520" s="552"/>
      <c r="AR1520" s="552"/>
      <c r="AS1520" s="552"/>
      <c r="AT1520" s="552"/>
      <c r="AU1520" s="552"/>
      <c r="AV1520" s="552"/>
      <c r="AW1520" s="552"/>
      <c r="AX1520" s="552"/>
      <c r="AY1520" s="552"/>
      <c r="AZ1520" s="552"/>
      <c r="BA1520" s="552"/>
      <c r="BB1520" s="552"/>
      <c r="BC1520" s="552"/>
      <c r="BD1520" s="552"/>
      <c r="BE1520" s="552"/>
      <c r="BF1520" s="552"/>
      <c r="BG1520" s="552"/>
      <c r="BH1520" s="552"/>
      <c r="BI1520" s="552"/>
      <c r="BJ1520" s="552"/>
      <c r="BK1520" s="552"/>
      <c r="BL1520" s="552"/>
      <c r="BM1520" s="552"/>
      <c r="BN1520" s="552"/>
      <c r="BO1520" s="552"/>
      <c r="BP1520" s="552"/>
      <c r="BQ1520" s="552"/>
      <c r="BR1520" s="552"/>
      <c r="BS1520" s="552"/>
      <c r="BT1520" s="552"/>
      <c r="BU1520" s="552"/>
      <c r="BV1520" s="552"/>
      <c r="BW1520" s="552"/>
      <c r="BX1520" s="552"/>
      <c r="BY1520" s="552"/>
      <c r="BZ1520" s="552"/>
      <c r="CA1520" s="552"/>
      <c r="CB1520" s="552"/>
      <c r="CC1520" s="552"/>
      <c r="CD1520" s="552"/>
      <c r="CE1520" s="552"/>
      <c r="CF1520" s="552"/>
      <c r="CG1520" s="552"/>
      <c r="CH1520" s="552"/>
      <c r="CI1520" s="552"/>
      <c r="CJ1520" s="552"/>
      <c r="CK1520" s="552"/>
      <c r="CL1520" s="552"/>
      <c r="CM1520" s="552"/>
      <c r="CN1520" s="552"/>
      <c r="CO1520" s="552"/>
      <c r="CP1520" s="552"/>
      <c r="CQ1520" s="552"/>
      <c r="CR1520" s="552"/>
      <c r="CS1520" s="552"/>
      <c r="CT1520" s="552"/>
      <c r="CU1520" s="552"/>
      <c r="CV1520" s="552"/>
      <c r="CW1520" s="552"/>
      <c r="CX1520" s="552"/>
      <c r="CY1520" s="552"/>
      <c r="CZ1520" s="552"/>
      <c r="DA1520" s="552"/>
      <c r="DB1520" s="552"/>
      <c r="DC1520" s="552"/>
      <c r="DD1520" s="552"/>
      <c r="DE1520" s="552"/>
      <c r="DF1520" s="552"/>
      <c r="DG1520" s="552"/>
      <c r="DH1520" s="552"/>
      <c r="DI1520" s="552"/>
      <c r="DJ1520" s="552"/>
      <c r="DK1520" s="552"/>
      <c r="DL1520" s="552"/>
      <c r="DM1520" s="552"/>
      <c r="DN1520" s="552"/>
      <c r="DO1520" s="552"/>
      <c r="DP1520" s="552"/>
      <c r="DQ1520" s="552"/>
      <c r="DR1520" s="552"/>
      <c r="DS1520" s="552"/>
      <c r="DT1520" s="552"/>
      <c r="DU1520" s="552"/>
      <c r="DV1520" s="552"/>
      <c r="DW1520" s="552"/>
      <c r="DX1520" s="552"/>
      <c r="DY1520" s="552"/>
      <c r="DZ1520" s="552"/>
      <c r="EA1520" s="552"/>
      <c r="EB1520" s="552"/>
      <c r="EC1520" s="552"/>
      <c r="ED1520" s="552"/>
      <c r="EE1520" s="552"/>
      <c r="EF1520" s="552"/>
      <c r="EG1520" s="552"/>
      <c r="EH1520" s="552"/>
      <c r="EI1520" s="552"/>
      <c r="EJ1520" s="552"/>
      <c r="EK1520" s="552"/>
      <c r="EL1520" s="552"/>
      <c r="EM1520" s="552"/>
      <c r="EN1520" s="552"/>
      <c r="EO1520" s="552"/>
      <c r="EP1520" s="552"/>
      <c r="EQ1520" s="552"/>
      <c r="ER1520" s="552"/>
      <c r="ES1520" s="552"/>
      <c r="ET1520" s="552"/>
      <c r="EU1520" s="552"/>
      <c r="EV1520" s="552"/>
      <c r="EW1520" s="552"/>
      <c r="EX1520" s="552"/>
      <c r="EY1520" s="552"/>
      <c r="EZ1520" s="552"/>
      <c r="FA1520" s="552"/>
      <c r="FB1520" s="552"/>
      <c r="FC1520" s="552"/>
      <c r="FD1520" s="552"/>
      <c r="FE1520" s="552"/>
    </row>
    <row r="1521" spans="1:208" x14ac:dyDescent="0.25">
      <c r="A1521" t="s">
        <v>3563</v>
      </c>
      <c r="B1521" t="s">
        <v>3559</v>
      </c>
      <c r="C1521">
        <v>0</v>
      </c>
      <c r="D1521">
        <v>0</v>
      </c>
      <c r="E1521">
        <v>1</v>
      </c>
      <c r="F1521">
        <v>0</v>
      </c>
      <c r="G1521">
        <v>6</v>
      </c>
      <c r="H1521">
        <v>2</v>
      </c>
      <c r="I1521">
        <v>0</v>
      </c>
      <c r="J1521">
        <v>0</v>
      </c>
      <c r="K1521">
        <v>4</v>
      </c>
      <c r="L1521">
        <v>6</v>
      </c>
      <c r="M1521">
        <v>8</v>
      </c>
      <c r="N1521">
        <v>0</v>
      </c>
      <c r="O1521">
        <v>3</v>
      </c>
      <c r="P1521">
        <v>6</v>
      </c>
      <c r="Q1521">
        <v>7</v>
      </c>
      <c r="R1521">
        <v>7</v>
      </c>
      <c r="S1521">
        <v>6</v>
      </c>
      <c r="T1521">
        <v>0</v>
      </c>
      <c r="U1521">
        <v>4</v>
      </c>
      <c r="V1521">
        <v>7</v>
      </c>
      <c r="AM1521" s="555"/>
      <c r="AN1521" s="553"/>
      <c r="AO1521" s="553"/>
      <c r="AP1521" s="553"/>
      <c r="AQ1521" s="553"/>
      <c r="AR1521" s="553"/>
      <c r="AS1521" s="553"/>
      <c r="AT1521" s="553"/>
      <c r="AU1521" s="553"/>
      <c r="AV1521" s="553"/>
      <c r="AW1521" s="553"/>
      <c r="AX1521" s="553"/>
      <c r="AY1521" s="553"/>
      <c r="AZ1521" s="553"/>
      <c r="BA1521" s="553"/>
      <c r="BB1521" s="553"/>
      <c r="BC1521" s="553"/>
      <c r="BD1521" s="553"/>
      <c r="BE1521" s="553"/>
      <c r="BF1521" s="553"/>
      <c r="BG1521" s="553"/>
      <c r="BH1521" s="553"/>
      <c r="BI1521" s="553"/>
      <c r="BJ1521" s="553"/>
      <c r="BK1521" s="553"/>
      <c r="BL1521" s="553"/>
      <c r="BM1521" s="553"/>
      <c r="BN1521" s="553"/>
      <c r="BO1521" s="553"/>
      <c r="BP1521" s="553"/>
      <c r="BQ1521" s="553"/>
      <c r="BR1521" s="553"/>
      <c r="BS1521" s="553"/>
      <c r="BT1521" s="553"/>
      <c r="BU1521" s="553"/>
      <c r="BV1521" s="553"/>
      <c r="BW1521" s="553"/>
      <c r="BX1521" s="553"/>
      <c r="BY1521" s="553"/>
      <c r="BZ1521" s="553"/>
      <c r="CA1521" s="553"/>
      <c r="CB1521" s="553"/>
      <c r="CC1521" s="553"/>
      <c r="CD1521" s="553"/>
      <c r="CE1521" s="553"/>
      <c r="CF1521" s="553"/>
      <c r="CG1521" s="553"/>
      <c r="CH1521" s="553"/>
      <c r="CI1521" s="553"/>
      <c r="CJ1521" s="553"/>
      <c r="CK1521" s="553"/>
      <c r="CL1521" s="553"/>
      <c r="CM1521" s="553"/>
      <c r="CN1521" s="553"/>
      <c r="CO1521" s="553"/>
      <c r="CP1521" s="553"/>
      <c r="CQ1521" s="553"/>
      <c r="CR1521" s="553"/>
      <c r="CS1521" s="553"/>
      <c r="CT1521" s="553"/>
      <c r="CU1521" s="553"/>
      <c r="CV1521" s="553"/>
      <c r="CW1521" s="553"/>
      <c r="CX1521" s="553"/>
      <c r="CY1521" s="553"/>
      <c r="CZ1521" s="553"/>
      <c r="DA1521" s="553"/>
      <c r="DB1521" s="553"/>
      <c r="DC1521" s="553"/>
      <c r="DD1521" s="553"/>
      <c r="DE1521" s="553"/>
      <c r="DF1521" s="553"/>
      <c r="DG1521" s="553"/>
      <c r="DH1521" s="553"/>
      <c r="DI1521" s="553"/>
      <c r="DJ1521" s="553"/>
      <c r="DK1521" s="553"/>
      <c r="DL1521" s="553"/>
      <c r="DM1521" s="553"/>
      <c r="DN1521" s="553"/>
      <c r="DO1521" s="553"/>
      <c r="DP1521" s="553"/>
      <c r="DQ1521" s="553"/>
      <c r="DR1521" s="553"/>
      <c r="DS1521" s="553"/>
      <c r="DT1521" s="553"/>
      <c r="DU1521" s="553"/>
      <c r="DV1521" s="553"/>
      <c r="DW1521" s="553"/>
      <c r="DX1521" s="553"/>
      <c r="DY1521" s="553"/>
      <c r="DZ1521" s="553"/>
      <c r="EA1521" s="553"/>
      <c r="EB1521" s="553"/>
      <c r="EC1521" s="553"/>
      <c r="ED1521" s="553"/>
      <c r="EE1521" s="553"/>
      <c r="EF1521" s="553"/>
      <c r="EG1521" s="553"/>
      <c r="EH1521" s="553"/>
      <c r="EI1521" s="553"/>
      <c r="EJ1521" s="553"/>
      <c r="EK1521" s="553"/>
      <c r="EL1521" s="553"/>
      <c r="EM1521" s="553"/>
      <c r="EN1521" s="553"/>
      <c r="EO1521" s="553"/>
      <c r="EP1521" s="553"/>
      <c r="EQ1521" s="553"/>
      <c r="ER1521" s="553"/>
      <c r="ES1521" s="553"/>
      <c r="ET1521" s="553"/>
      <c r="EU1521" s="553"/>
      <c r="EV1521" s="553"/>
      <c r="EW1521" s="553"/>
      <c r="EX1521" s="553"/>
      <c r="EY1521" s="553"/>
      <c r="EZ1521" s="553"/>
      <c r="FA1521" s="553"/>
      <c r="FB1521" s="553"/>
      <c r="FC1521" s="553"/>
      <c r="FD1521" s="553"/>
      <c r="FE1521" s="553"/>
    </row>
    <row r="1522" spans="1:208" x14ac:dyDescent="0.25">
      <c r="A1522" t="s">
        <v>3564</v>
      </c>
      <c r="B1522" t="s">
        <v>3561</v>
      </c>
      <c r="C1522">
        <v>0</v>
      </c>
      <c r="D1522">
        <v>1</v>
      </c>
      <c r="E1522">
        <v>0</v>
      </c>
      <c r="F1522">
        <v>0</v>
      </c>
      <c r="G1522">
        <v>6</v>
      </c>
      <c r="H1522">
        <v>0</v>
      </c>
      <c r="I1522">
        <v>0</v>
      </c>
      <c r="J1522">
        <v>4</v>
      </c>
      <c r="K1522">
        <v>6</v>
      </c>
      <c r="L1522">
        <v>8</v>
      </c>
      <c r="M1522">
        <v>0</v>
      </c>
      <c r="N1522">
        <v>0</v>
      </c>
      <c r="O1522">
        <v>3</v>
      </c>
      <c r="P1522">
        <v>7</v>
      </c>
      <c r="Q1522">
        <v>7</v>
      </c>
      <c r="R1522">
        <v>7</v>
      </c>
      <c r="S1522">
        <v>0</v>
      </c>
      <c r="T1522">
        <v>4</v>
      </c>
      <c r="U1522">
        <v>7</v>
      </c>
      <c r="V1522" t="e">
        <v>#N/A</v>
      </c>
    </row>
    <row r="1523" spans="1:208" x14ac:dyDescent="0.25">
      <c r="A1523" t="s">
        <v>3565</v>
      </c>
      <c r="B1523" t="s">
        <v>3411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 t="e">
        <v>#N/A</v>
      </c>
    </row>
    <row r="1533" spans="1:208" s="390" customFormat="1" x14ac:dyDescent="0.25">
      <c r="A1533" s="262"/>
      <c r="B1533" s="262"/>
      <c r="C1533" s="262"/>
      <c r="D1533" s="262"/>
      <c r="E1533" s="262"/>
      <c r="F1533" s="262"/>
      <c r="G1533" s="262"/>
      <c r="H1533" s="262"/>
      <c r="I1533" s="262"/>
      <c r="J1533" s="262"/>
      <c r="K1533" s="262"/>
      <c r="L1533" s="262"/>
      <c r="M1533" s="262"/>
      <c r="N1533" s="262"/>
      <c r="O1533" s="262"/>
      <c r="P1533" s="262"/>
      <c r="Q1533" s="262"/>
      <c r="R1533" s="262"/>
      <c r="S1533" s="262"/>
      <c r="T1533" s="262"/>
      <c r="U1533" s="262"/>
      <c r="V1533" s="262"/>
      <c r="W1533" s="262"/>
      <c r="X1533" s="262"/>
      <c r="Y1533" s="262"/>
      <c r="Z1533" s="262"/>
      <c r="AA1533" s="262"/>
      <c r="AB1533" s="262"/>
      <c r="AC1533" s="262"/>
      <c r="AD1533" s="262"/>
      <c r="AE1533" s="262"/>
      <c r="AF1533" s="262"/>
      <c r="AG1533" s="262"/>
      <c r="AH1533" s="262"/>
      <c r="AI1533" s="262"/>
      <c r="AJ1533" s="262"/>
      <c r="AK1533" s="262"/>
      <c r="AL1533" s="389"/>
      <c r="AM1533" s="6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  <c r="CE1533"/>
      <c r="CF1533"/>
      <c r="CG1533"/>
      <c r="CH1533"/>
      <c r="CI1533"/>
      <c r="CJ1533"/>
      <c r="CK1533"/>
      <c r="CL1533"/>
      <c r="CM1533"/>
      <c r="CN1533"/>
      <c r="CO1533"/>
      <c r="CP1533"/>
      <c r="CQ1533"/>
      <c r="CR1533"/>
      <c r="CS1533"/>
      <c r="CT1533"/>
      <c r="CU1533"/>
      <c r="CV1533"/>
      <c r="CW1533"/>
      <c r="CX1533"/>
      <c r="CY1533"/>
      <c r="CZ1533"/>
      <c r="DA1533"/>
      <c r="DB1533"/>
      <c r="DC1533"/>
      <c r="DD1533"/>
      <c r="DE1533"/>
      <c r="DF1533"/>
      <c r="DG1533"/>
      <c r="DH1533"/>
      <c r="DI1533"/>
      <c r="DJ1533"/>
      <c r="DK1533"/>
      <c r="DL1533"/>
      <c r="DM1533"/>
      <c r="DN1533"/>
      <c r="DO1533"/>
      <c r="DP1533"/>
      <c r="DQ1533"/>
      <c r="DR1533"/>
      <c r="DS1533"/>
      <c r="DT1533"/>
      <c r="DU1533"/>
      <c r="DV1533"/>
      <c r="DW1533"/>
      <c r="DX1533"/>
      <c r="DY1533"/>
      <c r="DZ1533"/>
      <c r="EA1533"/>
      <c r="EB1533"/>
      <c r="EC1533"/>
      <c r="ED1533"/>
      <c r="EE1533"/>
      <c r="EF1533"/>
      <c r="EG1533"/>
      <c r="EH1533"/>
      <c r="EI1533"/>
      <c r="EJ1533"/>
      <c r="EK1533"/>
      <c r="EL1533"/>
      <c r="EM1533"/>
      <c r="EN1533"/>
      <c r="EO1533"/>
      <c r="EP1533"/>
      <c r="EQ1533"/>
      <c r="ER1533"/>
      <c r="ES1533"/>
      <c r="ET1533"/>
      <c r="EU1533"/>
      <c r="EV1533"/>
      <c r="EW1533"/>
      <c r="EX1533"/>
      <c r="EY1533"/>
      <c r="EZ1533"/>
      <c r="FA1533"/>
      <c r="FB1533"/>
      <c r="FC1533"/>
      <c r="FD1533"/>
      <c r="FE1533"/>
      <c r="FF1533" s="35"/>
      <c r="FJ1533" s="1274"/>
      <c r="FK1533" s="1274"/>
      <c r="FL1533" s="1274"/>
      <c r="FN1533" s="35"/>
      <c r="FO1533" s="35"/>
      <c r="FP1533" s="35"/>
      <c r="FQ1533" s="35"/>
      <c r="FR1533" s="35"/>
      <c r="FS1533" s="35"/>
      <c r="FV1533" s="35"/>
      <c r="FW1533" s="35"/>
      <c r="FZ1533" s="1279"/>
      <c r="GA1533" s="1279"/>
      <c r="GB1533" s="35"/>
      <c r="GC1533" s="35"/>
      <c r="GD1533" s="35"/>
      <c r="GE1533" s="35"/>
      <c r="GF1533" s="35"/>
      <c r="GG1533" s="35"/>
      <c r="GH1533" s="35"/>
      <c r="GI1533" s="35"/>
      <c r="GJ1533" s="35"/>
      <c r="GK1533" s="35"/>
      <c r="GL1533" s="35"/>
      <c r="GM1533" s="35"/>
      <c r="GN1533" s="35"/>
      <c r="GO1533" s="35"/>
      <c r="GP1533" s="35"/>
      <c r="GQ1533" s="35"/>
      <c r="GR1533" s="35"/>
      <c r="GS1533" s="35"/>
      <c r="GT1533" s="35"/>
      <c r="GU1533" s="35"/>
      <c r="GV1533" s="35"/>
      <c r="GW1533" s="35"/>
      <c r="GX1533" s="35"/>
      <c r="GY1533" s="35"/>
      <c r="GZ1533" s="35"/>
    </row>
    <row r="1534" spans="1:208" x14ac:dyDescent="0.25">
      <c r="A1534" s="253" t="s">
        <v>2162</v>
      </c>
      <c r="B1534" s="254" t="s">
        <v>2552</v>
      </c>
      <c r="C1534" s="384" t="s">
        <v>3774</v>
      </c>
      <c r="D1534" s="256" t="s">
        <v>2618</v>
      </c>
      <c r="E1534" s="256" t="s">
        <v>3775</v>
      </c>
      <c r="F1534" s="256" t="s">
        <v>2618</v>
      </c>
      <c r="G1534" s="256" t="s">
        <v>3782</v>
      </c>
      <c r="H1534" s="256" t="s">
        <v>2618</v>
      </c>
      <c r="I1534" s="256" t="s">
        <v>3788</v>
      </c>
      <c r="J1534" s="256" t="s">
        <v>2618</v>
      </c>
      <c r="K1534" s="256" t="s">
        <v>3789</v>
      </c>
      <c r="L1534" s="256" t="s">
        <v>2618</v>
      </c>
      <c r="M1534" s="256" t="s">
        <v>3790</v>
      </c>
      <c r="N1534" s="256" t="s">
        <v>2618</v>
      </c>
      <c r="O1534" s="256" t="s">
        <v>3791</v>
      </c>
      <c r="P1534" s="256" t="s">
        <v>2618</v>
      </c>
      <c r="Q1534" s="256" t="s">
        <v>3792</v>
      </c>
      <c r="R1534" s="256" t="s">
        <v>2618</v>
      </c>
      <c r="S1534" s="256" t="s">
        <v>3793</v>
      </c>
      <c r="T1534" s="256" t="s">
        <v>2618</v>
      </c>
      <c r="U1534" s="256" t="s">
        <v>3803</v>
      </c>
      <c r="V1534" s="257" t="s">
        <v>2618</v>
      </c>
      <c r="X1534" s="258"/>
      <c r="Y1534" s="188" t="s">
        <v>2550</v>
      </c>
      <c r="Z1534" s="259" t="s">
        <v>2620</v>
      </c>
      <c r="AA1534" s="260" t="s">
        <v>2621</v>
      </c>
      <c r="AB1534" s="260" t="s">
        <v>2622</v>
      </c>
      <c r="AC1534" s="260" t="s">
        <v>2623</v>
      </c>
      <c r="AD1534" s="260" t="s">
        <v>2624</v>
      </c>
      <c r="AE1534" s="260" t="s">
        <v>2625</v>
      </c>
      <c r="AF1534" s="260" t="s">
        <v>2619</v>
      </c>
      <c r="AG1534" s="260" t="s">
        <v>2620</v>
      </c>
      <c r="AH1534" s="260" t="s">
        <v>2621</v>
      </c>
      <c r="AI1534" s="261" t="s">
        <v>2622</v>
      </c>
      <c r="FN1534" s="390"/>
      <c r="FO1534" s="390"/>
      <c r="FP1534" s="390"/>
      <c r="FQ1534" s="390"/>
      <c r="FR1534" s="390"/>
      <c r="FS1534" s="390"/>
      <c r="FV1534" s="390"/>
      <c r="FW1534" s="390"/>
      <c r="FZ1534" s="1280"/>
      <c r="GA1534" s="1280"/>
      <c r="GB1534" s="390"/>
      <c r="GC1534" s="390"/>
      <c r="GD1534" s="390"/>
      <c r="GE1534" s="390"/>
      <c r="GF1534" s="390"/>
      <c r="GG1534" s="390"/>
      <c r="GH1534" s="390"/>
      <c r="GI1534" s="390"/>
      <c r="GJ1534" s="390"/>
      <c r="GK1534" s="390"/>
      <c r="GL1534" s="390"/>
      <c r="GM1534" s="390"/>
      <c r="GN1534" s="390"/>
      <c r="GV1534" s="390"/>
      <c r="GW1534" s="390"/>
      <c r="GX1534" s="390"/>
      <c r="GY1534" s="390"/>
      <c r="GZ1534" s="390"/>
    </row>
    <row r="1535" spans="1:208" x14ac:dyDescent="0.25">
      <c r="A1535" s="198" t="s">
        <v>2163</v>
      </c>
      <c r="B1535" s="220" t="s">
        <v>2161</v>
      </c>
      <c r="C1535" s="124" t="s">
        <v>2521</v>
      </c>
      <c r="D1535" s="124" t="s">
        <v>2522</v>
      </c>
      <c r="E1535" s="124" t="s">
        <v>2521</v>
      </c>
      <c r="F1535" s="124" t="s">
        <v>2522</v>
      </c>
      <c r="G1535" s="124" t="s">
        <v>2521</v>
      </c>
      <c r="H1535" s="124" t="s">
        <v>2522</v>
      </c>
      <c r="I1535" s="124" t="s">
        <v>2521</v>
      </c>
      <c r="J1535" s="124" t="s">
        <v>2522</v>
      </c>
      <c r="K1535" s="124" t="s">
        <v>2521</v>
      </c>
      <c r="L1535" s="124" t="s">
        <v>2522</v>
      </c>
      <c r="M1535" s="124" t="s">
        <v>2521</v>
      </c>
      <c r="N1535" s="124" t="s">
        <v>2522</v>
      </c>
      <c r="O1535" s="124" t="s">
        <v>2521</v>
      </c>
      <c r="P1535" s="124" t="s">
        <v>2522</v>
      </c>
      <c r="Q1535" s="124" t="s">
        <v>2521</v>
      </c>
      <c r="R1535" s="124" t="s">
        <v>2522</v>
      </c>
      <c r="S1535" s="124" t="s">
        <v>2521</v>
      </c>
      <c r="T1535" s="124" t="s">
        <v>2522</v>
      </c>
      <c r="U1535" s="124" t="s">
        <v>2521</v>
      </c>
      <c r="V1535" s="252" t="s">
        <v>2522</v>
      </c>
      <c r="X1535" s="197"/>
      <c r="Y1535" s="188" t="s">
        <v>2161</v>
      </c>
      <c r="Z1535" s="94" t="s">
        <v>3777</v>
      </c>
      <c r="AA1535" s="95" t="s">
        <v>3778</v>
      </c>
      <c r="AB1535" s="95" t="s">
        <v>3783</v>
      </c>
      <c r="AC1535" s="95" t="s">
        <v>3794</v>
      </c>
      <c r="AD1535" s="95" t="s">
        <v>3795</v>
      </c>
      <c r="AE1535" s="95" t="s">
        <v>3796</v>
      </c>
      <c r="AF1535" s="95" t="s">
        <v>3797</v>
      </c>
      <c r="AG1535" s="95" t="s">
        <v>3798</v>
      </c>
      <c r="AH1535" s="95" t="s">
        <v>3799</v>
      </c>
      <c r="AI1535" s="96" t="s">
        <v>3804</v>
      </c>
      <c r="GO1535" s="390"/>
      <c r="GP1535" s="390"/>
      <c r="GQ1535" s="390"/>
      <c r="GR1535" s="390"/>
      <c r="GS1535" s="390"/>
      <c r="GT1535" s="390"/>
      <c r="GU1535" s="390"/>
    </row>
    <row r="1536" spans="1:208" x14ac:dyDescent="0.25">
      <c r="A1536" s="198" t="s">
        <v>2164</v>
      </c>
      <c r="B1536" s="221" t="s">
        <v>2553</v>
      </c>
      <c r="C1536" s="118">
        <v>43683.291666666664</v>
      </c>
      <c r="D1536" s="189">
        <v>43683.791666666664</v>
      </c>
      <c r="E1536" s="190">
        <v>43684.291666666664</v>
      </c>
      <c r="F1536" s="189">
        <v>43684.791666666664</v>
      </c>
      <c r="G1536" s="190">
        <v>43685.291666666664</v>
      </c>
      <c r="H1536" s="189">
        <v>43685.791666666664</v>
      </c>
      <c r="I1536" s="191">
        <v>43686.291666666664</v>
      </c>
      <c r="J1536" s="189">
        <v>43686.791666666664</v>
      </c>
      <c r="K1536" s="190">
        <v>43687.291666666664</v>
      </c>
      <c r="L1536" s="189">
        <v>43687.791666666664</v>
      </c>
      <c r="M1536" s="190">
        <v>43688.291666666664</v>
      </c>
      <c r="N1536" s="189">
        <v>43688.791666666664</v>
      </c>
      <c r="O1536" s="191">
        <v>43689.291666666664</v>
      </c>
      <c r="P1536" s="189">
        <v>43689.791666666664</v>
      </c>
      <c r="Q1536" s="190">
        <v>43690.291666666664</v>
      </c>
      <c r="R1536" s="189">
        <v>43690.791666666664</v>
      </c>
      <c r="S1536" s="190">
        <v>43691.291666666664</v>
      </c>
      <c r="T1536" s="189">
        <v>43691.791666666664</v>
      </c>
      <c r="U1536" s="190">
        <v>43692.291666666664</v>
      </c>
      <c r="V1536" s="192">
        <v>43692.791666666664</v>
      </c>
      <c r="X1536" s="198" t="s">
        <v>1111</v>
      </c>
      <c r="Y1536" s="215"/>
      <c r="Z1536" s="116">
        <v>43683.791666666664</v>
      </c>
      <c r="AA1536" s="99">
        <v>43684.791666666664</v>
      </c>
      <c r="AB1536" s="99">
        <v>43685.791666666664</v>
      </c>
      <c r="AC1536" s="99">
        <v>43686.791666666664</v>
      </c>
      <c r="AD1536" s="99">
        <v>43687.791666666664</v>
      </c>
      <c r="AE1536" s="99">
        <v>43688.791666666664</v>
      </c>
      <c r="AF1536" s="99">
        <v>43689.791666666664</v>
      </c>
      <c r="AG1536" s="99">
        <v>43690.791666666664</v>
      </c>
      <c r="AH1536" s="99">
        <v>43691.791666666664</v>
      </c>
      <c r="AI1536" s="99">
        <v>43692.791666666664</v>
      </c>
    </row>
    <row r="1537" spans="1:162" x14ac:dyDescent="0.25">
      <c r="A1537" s="198" t="s">
        <v>2165</v>
      </c>
      <c r="B1537" s="222" t="s">
        <v>2545</v>
      </c>
      <c r="C1537" s="230" t="e">
        <v>#N/A</v>
      </c>
      <c r="D1537" s="199">
        <v>28</v>
      </c>
      <c r="E1537" s="199" t="e">
        <v>#N/A</v>
      </c>
      <c r="F1537" s="199">
        <v>29</v>
      </c>
      <c r="G1537" s="199" t="e">
        <v>#N/A</v>
      </c>
      <c r="H1537" s="199">
        <v>30.4</v>
      </c>
      <c r="I1537" s="199" t="e">
        <v>#N/A</v>
      </c>
      <c r="J1537" s="199">
        <v>24</v>
      </c>
      <c r="K1537" s="199" t="e">
        <v>#N/A</v>
      </c>
      <c r="L1537" s="199">
        <v>20.7</v>
      </c>
      <c r="M1537" s="199" t="e">
        <v>#N/A</v>
      </c>
      <c r="N1537" s="199">
        <v>27.1</v>
      </c>
      <c r="O1537" s="199" t="e">
        <v>#N/A</v>
      </c>
      <c r="P1537" s="199">
        <v>27.7</v>
      </c>
      <c r="Q1537" s="199" t="e">
        <v>#N/A</v>
      </c>
      <c r="R1537" s="199">
        <v>19.399999999999999</v>
      </c>
      <c r="S1537" s="199" t="e">
        <v>#N/A</v>
      </c>
      <c r="T1537" s="199">
        <v>21.9</v>
      </c>
      <c r="U1537" s="199" t="e">
        <v>#N/A</v>
      </c>
      <c r="V1537" s="104" t="e">
        <v>#N/A</v>
      </c>
      <c r="X1537" s="198" t="s">
        <v>1112</v>
      </c>
      <c r="Y1537" s="100" t="s">
        <v>2545</v>
      </c>
      <c r="Z1537" s="120">
        <v>28</v>
      </c>
      <c r="AA1537" s="120">
        <v>29</v>
      </c>
      <c r="AB1537" s="120">
        <v>30.4</v>
      </c>
      <c r="AC1537" s="120">
        <v>24</v>
      </c>
      <c r="AD1537" s="120">
        <v>20.7</v>
      </c>
      <c r="AE1537" s="120">
        <v>27.1</v>
      </c>
      <c r="AF1537" s="120">
        <v>27.7</v>
      </c>
      <c r="AG1537" s="120">
        <v>19.399999999999999</v>
      </c>
      <c r="AH1537" s="120">
        <v>21.9</v>
      </c>
      <c r="AI1537" s="120" t="e">
        <v>#N/A</v>
      </c>
    </row>
    <row r="1538" spans="1:162" x14ac:dyDescent="0.25">
      <c r="A1538" s="198" t="s">
        <v>2166</v>
      </c>
      <c r="B1538" s="223" t="s">
        <v>2546</v>
      </c>
      <c r="C1538" s="103">
        <v>11.8</v>
      </c>
      <c r="D1538" s="200" t="e">
        <v>#N/A</v>
      </c>
      <c r="E1538" s="200">
        <v>17.2</v>
      </c>
      <c r="F1538" s="200" t="e">
        <v>#N/A</v>
      </c>
      <c r="G1538" s="200">
        <v>14.899999999999999</v>
      </c>
      <c r="H1538" s="200" t="e">
        <v>#N/A</v>
      </c>
      <c r="I1538" s="200">
        <v>8.1999999999999993</v>
      </c>
      <c r="J1538" s="200" t="e">
        <v>#N/A</v>
      </c>
      <c r="K1538" s="200">
        <v>8.6</v>
      </c>
      <c r="L1538" s="200" t="e">
        <v>#N/A</v>
      </c>
      <c r="M1538" s="200">
        <v>8.1999999999999993</v>
      </c>
      <c r="N1538" s="200" t="e">
        <v>#N/A</v>
      </c>
      <c r="O1538" s="200">
        <v>10.1</v>
      </c>
      <c r="P1538" s="200" t="e">
        <v>#N/A</v>
      </c>
      <c r="Q1538" s="200">
        <v>11.4</v>
      </c>
      <c r="R1538" s="200" t="e">
        <v>#N/A</v>
      </c>
      <c r="S1538" s="200">
        <v>6.3000000000000007</v>
      </c>
      <c r="T1538" s="200" t="e">
        <v>#N/A</v>
      </c>
      <c r="U1538" s="200">
        <v>8.1999999999999993</v>
      </c>
      <c r="V1538" s="216" t="e">
        <v>#N/A</v>
      </c>
      <c r="X1538" s="198" t="s">
        <v>1113</v>
      </c>
      <c r="Y1538" s="101" t="s">
        <v>2546</v>
      </c>
      <c r="Z1538" s="97">
        <v>11.8</v>
      </c>
      <c r="AA1538" s="97">
        <v>17.2</v>
      </c>
      <c r="AB1538" s="97">
        <v>14.899999999999999</v>
      </c>
      <c r="AC1538" s="97">
        <v>8.1999999999999993</v>
      </c>
      <c r="AD1538" s="97">
        <v>8.6</v>
      </c>
      <c r="AE1538" s="97">
        <v>8.1999999999999993</v>
      </c>
      <c r="AF1538" s="97">
        <v>10.1</v>
      </c>
      <c r="AG1538" s="97">
        <v>11.4</v>
      </c>
      <c r="AH1538" s="97">
        <v>6.3000000000000007</v>
      </c>
      <c r="AI1538" s="97" t="e">
        <v>#N/A</v>
      </c>
    </row>
    <row r="1539" spans="1:162" x14ac:dyDescent="0.25">
      <c r="A1539" s="198" t="s">
        <v>2167</v>
      </c>
      <c r="B1539" s="224" t="s">
        <v>2547</v>
      </c>
      <c r="C1539" s="108" t="e">
        <v>#N/A</v>
      </c>
      <c r="D1539" s="201">
        <v>42</v>
      </c>
      <c r="E1539" s="201" t="e">
        <v>#N/A</v>
      </c>
      <c r="F1539" s="201">
        <v>43</v>
      </c>
      <c r="G1539" s="201" t="e">
        <v>#N/A</v>
      </c>
      <c r="H1539" s="201">
        <v>44.6</v>
      </c>
      <c r="I1539" s="201" t="e">
        <v>#N/A</v>
      </c>
      <c r="J1539" s="201">
        <v>38.700000000000003</v>
      </c>
      <c r="K1539" s="201" t="e">
        <v>#N/A</v>
      </c>
      <c r="L1539" s="201">
        <v>30.7</v>
      </c>
      <c r="M1539" s="201" t="e">
        <v>#N/A</v>
      </c>
      <c r="N1539" s="201">
        <v>42.1</v>
      </c>
      <c r="O1539" s="201" t="e">
        <v>#N/A</v>
      </c>
      <c r="P1539" s="201">
        <v>41.7</v>
      </c>
      <c r="Q1539" s="201" t="e">
        <v>#N/A</v>
      </c>
      <c r="R1539" s="201">
        <v>23.4</v>
      </c>
      <c r="S1539" s="201" t="e">
        <v>#N/A</v>
      </c>
      <c r="T1539" s="201">
        <v>36.9</v>
      </c>
      <c r="U1539" s="201" t="e">
        <v>#N/A</v>
      </c>
      <c r="V1539" s="217" t="e">
        <v>#N/A</v>
      </c>
      <c r="X1539" s="198" t="s">
        <v>1114</v>
      </c>
      <c r="Y1539" s="102" t="s">
        <v>2547</v>
      </c>
      <c r="Z1539" s="120">
        <v>42</v>
      </c>
      <c r="AA1539" s="120">
        <v>43</v>
      </c>
      <c r="AB1539" s="120">
        <v>44.6</v>
      </c>
      <c r="AC1539" s="120">
        <v>38.700000000000003</v>
      </c>
      <c r="AD1539" s="120">
        <v>30.7</v>
      </c>
      <c r="AE1539" s="120">
        <v>42.1</v>
      </c>
      <c r="AF1539" s="120">
        <v>41.7</v>
      </c>
      <c r="AG1539" s="120">
        <v>23.4</v>
      </c>
      <c r="AH1539" s="120">
        <v>36.9</v>
      </c>
      <c r="AI1539" s="120" t="e">
        <v>#N/A</v>
      </c>
      <c r="AN1539" s="6"/>
      <c r="AO1539" s="6"/>
      <c r="AP1539" s="6"/>
      <c r="AQ1539" s="6"/>
      <c r="AR1539" s="6"/>
      <c r="AS1539" s="6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6"/>
      <c r="BO1539" s="6"/>
      <c r="BP1539" s="6"/>
      <c r="BQ1539" s="6"/>
      <c r="BR1539" s="6"/>
      <c r="BS1539" s="6"/>
      <c r="BT1539" s="6"/>
      <c r="BU1539" s="6"/>
      <c r="BV1539" s="6"/>
      <c r="BW1539" s="6"/>
      <c r="BX1539" s="6"/>
      <c r="BY1539" s="6"/>
      <c r="BZ1539" s="6"/>
      <c r="CA1539" s="6"/>
      <c r="CB1539" s="6"/>
      <c r="CC1539" s="6"/>
      <c r="CD1539" s="6"/>
      <c r="CE1539" s="6"/>
      <c r="CF1539" s="6"/>
      <c r="CG1539" s="6"/>
      <c r="CH1539" s="6"/>
      <c r="CI1539" s="6"/>
      <c r="CJ1539" s="6"/>
      <c r="CK1539" s="6"/>
      <c r="CL1539" s="6"/>
      <c r="CM1539" s="6"/>
      <c r="CN1539" s="6"/>
      <c r="CO1539" s="6"/>
      <c r="CP1539" s="6"/>
      <c r="CQ1539" s="6"/>
      <c r="CR1539" s="6"/>
      <c r="CS1539" s="6"/>
      <c r="CT1539" s="6"/>
      <c r="CU1539" s="6"/>
      <c r="CV1539" s="6"/>
      <c r="CW1539" s="6"/>
      <c r="CX1539" s="6"/>
      <c r="CY1539" s="6"/>
      <c r="CZ1539" s="6"/>
      <c r="DA1539" s="6"/>
      <c r="DB1539" s="6"/>
      <c r="DC1539" s="6"/>
      <c r="DD1539" s="6"/>
      <c r="DE1539" s="6"/>
      <c r="DF1539" s="6"/>
      <c r="DG1539" s="6"/>
      <c r="DH1539" s="6"/>
      <c r="DI1539" s="6"/>
      <c r="DJ1539" s="6"/>
      <c r="DK1539" s="6"/>
      <c r="DL1539" s="6"/>
      <c r="DM1539" s="6"/>
      <c r="DN1539" s="6"/>
      <c r="DO1539" s="6"/>
      <c r="DP1539" s="6"/>
      <c r="DQ1539" s="6"/>
      <c r="DR1539" s="6"/>
      <c r="DS1539" s="6"/>
      <c r="DT1539" s="6"/>
      <c r="DU1539" s="6"/>
      <c r="DV1539" s="6"/>
      <c r="DW1539" s="6"/>
      <c r="DX1539" s="6"/>
      <c r="DY1539" s="6"/>
      <c r="DZ1539" s="6"/>
      <c r="EA1539" s="6"/>
      <c r="EB1539" s="6"/>
      <c r="EC1539" s="6"/>
      <c r="ED1539" s="6"/>
      <c r="EE1539" s="6"/>
      <c r="EF1539" s="6"/>
      <c r="EG1539" s="6"/>
      <c r="EH1539" s="6"/>
      <c r="EI1539" s="6"/>
      <c r="EJ1539" s="6"/>
      <c r="EK1539" s="6"/>
      <c r="EL1539" s="6"/>
      <c r="EM1539" s="6"/>
      <c r="EN1539" s="6"/>
      <c r="EO1539" s="6"/>
      <c r="EP1539" s="6"/>
      <c r="EQ1539" s="6"/>
      <c r="ER1539" s="6"/>
      <c r="ES1539" s="6"/>
      <c r="ET1539" s="6"/>
      <c r="EU1539" s="6"/>
      <c r="EV1539" s="6"/>
      <c r="EW1539" s="6"/>
      <c r="EX1539" s="6"/>
      <c r="EY1539" s="6"/>
      <c r="EZ1539" s="6"/>
      <c r="FA1539" s="6"/>
      <c r="FB1539" s="6"/>
      <c r="FC1539" s="6"/>
      <c r="FD1539" s="6"/>
      <c r="FE1539" s="6"/>
      <c r="FF1539" s="390"/>
    </row>
    <row r="1540" spans="1:162" x14ac:dyDescent="0.25">
      <c r="A1540" s="198" t="s">
        <v>2168</v>
      </c>
      <c r="B1540" s="212" t="s">
        <v>2548</v>
      </c>
      <c r="C1540" s="231">
        <v>3</v>
      </c>
      <c r="D1540" s="123">
        <v>6</v>
      </c>
      <c r="E1540" s="123">
        <v>3</v>
      </c>
      <c r="F1540" s="123">
        <v>3</v>
      </c>
      <c r="G1540" s="123">
        <v>3</v>
      </c>
      <c r="H1540" s="123">
        <v>7</v>
      </c>
      <c r="I1540" s="123">
        <v>7</v>
      </c>
      <c r="J1540" s="123">
        <v>6</v>
      </c>
      <c r="K1540" s="123">
        <v>3</v>
      </c>
      <c r="L1540" s="123">
        <v>6</v>
      </c>
      <c r="M1540" s="123">
        <v>6</v>
      </c>
      <c r="N1540" s="123">
        <v>6</v>
      </c>
      <c r="O1540" s="123">
        <v>4</v>
      </c>
      <c r="P1540" s="123">
        <v>4</v>
      </c>
      <c r="Q1540" s="123">
        <v>7</v>
      </c>
      <c r="R1540" s="123">
        <v>7</v>
      </c>
      <c r="S1540" s="123">
        <v>5</v>
      </c>
      <c r="T1540" s="123">
        <v>7</v>
      </c>
      <c r="U1540" s="123">
        <v>10</v>
      </c>
      <c r="V1540" s="218" t="e">
        <v>#N/A</v>
      </c>
      <c r="X1540" s="198" t="s">
        <v>1115</v>
      </c>
      <c r="Y1540" s="119" t="s">
        <v>2548</v>
      </c>
      <c r="Z1540" s="196">
        <v>6</v>
      </c>
      <c r="AA1540" s="196">
        <v>6</v>
      </c>
      <c r="AB1540" s="196">
        <v>7</v>
      </c>
      <c r="AC1540" s="196">
        <v>7</v>
      </c>
      <c r="AD1540" s="196">
        <v>6</v>
      </c>
      <c r="AE1540" s="196">
        <v>6</v>
      </c>
      <c r="AF1540" s="196">
        <v>4</v>
      </c>
      <c r="AG1540" s="196">
        <v>7</v>
      </c>
      <c r="AH1540" s="196">
        <v>7</v>
      </c>
      <c r="AI1540" s="196" t="e">
        <v>#N/A</v>
      </c>
    </row>
    <row r="1541" spans="1:162" x14ac:dyDescent="0.25">
      <c r="A1541" s="198" t="s">
        <v>2169</v>
      </c>
      <c r="B1541" s="225" t="s">
        <v>2549</v>
      </c>
      <c r="C1541" s="232" t="s">
        <v>2618</v>
      </c>
      <c r="D1541" s="210" t="s">
        <v>2618</v>
      </c>
      <c r="E1541" s="210" t="s">
        <v>2618</v>
      </c>
      <c r="F1541" s="210" t="s">
        <v>2618</v>
      </c>
      <c r="G1541" s="210" t="s">
        <v>2618</v>
      </c>
      <c r="H1541" s="210" t="s">
        <v>2618</v>
      </c>
      <c r="I1541" s="210" t="s">
        <v>2618</v>
      </c>
      <c r="J1541" s="210" t="s">
        <v>2618</v>
      </c>
      <c r="K1541" s="210" t="s">
        <v>2618</v>
      </c>
      <c r="L1541" s="210" t="s">
        <v>2618</v>
      </c>
      <c r="M1541" s="210" t="s">
        <v>2618</v>
      </c>
      <c r="N1541" s="210" t="s">
        <v>2618</v>
      </c>
      <c r="O1541" s="210" t="s">
        <v>2618</v>
      </c>
      <c r="P1541" s="210" t="s">
        <v>2618</v>
      </c>
      <c r="Q1541" s="210" t="s">
        <v>2618</v>
      </c>
      <c r="R1541" s="210" t="s">
        <v>2618</v>
      </c>
      <c r="S1541" s="210" t="s">
        <v>2618</v>
      </c>
      <c r="T1541" s="210" t="s">
        <v>2618</v>
      </c>
      <c r="U1541" s="210" t="s">
        <v>2618</v>
      </c>
      <c r="V1541" s="211" t="e">
        <v>#N/A</v>
      </c>
      <c r="X1541" s="198" t="s">
        <v>1116</v>
      </c>
      <c r="Y1541" s="98" t="s">
        <v>772</v>
      </c>
      <c r="Z1541" s="121">
        <v>0</v>
      </c>
      <c r="AA1541" s="121">
        <v>0</v>
      </c>
      <c r="AB1541" s="121">
        <v>0</v>
      </c>
      <c r="AC1541" s="121">
        <v>0</v>
      </c>
      <c r="AD1541" s="121">
        <v>0</v>
      </c>
      <c r="AE1541" s="121">
        <v>0</v>
      </c>
      <c r="AF1541" s="121">
        <v>0</v>
      </c>
      <c r="AG1541" s="121">
        <v>0</v>
      </c>
      <c r="AH1541" s="121">
        <v>0</v>
      </c>
      <c r="AI1541" s="121" t="e">
        <v>#N/A</v>
      </c>
    </row>
    <row r="1542" spans="1:162" ht="15" x14ac:dyDescent="0.25">
      <c r="A1542" s="198" t="s">
        <v>2170</v>
      </c>
      <c r="B1542" s="226" t="s">
        <v>769</v>
      </c>
      <c r="C1542" s="233" t="s">
        <v>2618</v>
      </c>
      <c r="D1542" s="202" t="s">
        <v>2618</v>
      </c>
      <c r="E1542" s="202" t="s">
        <v>2618</v>
      </c>
      <c r="F1542" s="202" t="s">
        <v>2618</v>
      </c>
      <c r="G1542" s="202" t="s">
        <v>2618</v>
      </c>
      <c r="H1542" s="202" t="s">
        <v>2632</v>
      </c>
      <c r="I1542" s="202" t="s">
        <v>2631</v>
      </c>
      <c r="J1542" s="202" t="s">
        <v>2618</v>
      </c>
      <c r="K1542" s="202" t="s">
        <v>2618</v>
      </c>
      <c r="L1542" s="202" t="s">
        <v>2618</v>
      </c>
      <c r="M1542" s="202" t="s">
        <v>2618</v>
      </c>
      <c r="N1542" s="202" t="s">
        <v>2618</v>
      </c>
      <c r="O1542" s="202" t="s">
        <v>2618</v>
      </c>
      <c r="P1542" s="202" t="s">
        <v>2618</v>
      </c>
      <c r="Q1542" s="202" t="s">
        <v>2618</v>
      </c>
      <c r="R1542" s="202" t="s">
        <v>2632</v>
      </c>
      <c r="S1542" s="202" t="s">
        <v>2618</v>
      </c>
      <c r="T1542" s="202" t="s">
        <v>2618</v>
      </c>
      <c r="U1542" s="202" t="s">
        <v>2618</v>
      </c>
      <c r="V1542" s="203" t="e">
        <v>#N/A</v>
      </c>
      <c r="X1542" s="198" t="s">
        <v>1117</v>
      </c>
      <c r="Y1542" s="107" t="s">
        <v>769</v>
      </c>
      <c r="Z1542" s="195" t="s">
        <v>2618</v>
      </c>
      <c r="AA1542" s="195" t="s">
        <v>2618</v>
      </c>
      <c r="AB1542" s="195" t="s">
        <v>2632</v>
      </c>
      <c r="AC1542" s="195" t="s">
        <v>2631</v>
      </c>
      <c r="AD1542" s="195" t="s">
        <v>2618</v>
      </c>
      <c r="AE1542" s="195" t="s">
        <v>2618</v>
      </c>
      <c r="AF1542" s="195" t="s">
        <v>2618</v>
      </c>
      <c r="AG1542" s="195" t="s">
        <v>2632</v>
      </c>
      <c r="AH1542" s="195" t="s">
        <v>2618</v>
      </c>
      <c r="AI1542" s="195" t="e">
        <v>#N/A</v>
      </c>
    </row>
    <row r="1543" spans="1:162" x14ac:dyDescent="0.25">
      <c r="A1543" s="198" t="s">
        <v>2171</v>
      </c>
      <c r="B1543" s="226" t="s">
        <v>2551</v>
      </c>
      <c r="C1543" s="234">
        <v>0</v>
      </c>
      <c r="D1543" s="204">
        <v>0</v>
      </c>
      <c r="E1543" s="204">
        <v>0</v>
      </c>
      <c r="F1543" s="204">
        <v>0</v>
      </c>
      <c r="G1543" s="204">
        <v>0</v>
      </c>
      <c r="H1543" s="204">
        <v>10</v>
      </c>
      <c r="I1543" s="204">
        <v>2</v>
      </c>
      <c r="J1543" s="204">
        <v>0</v>
      </c>
      <c r="K1543" s="204">
        <v>0</v>
      </c>
      <c r="L1543" s="204">
        <v>0</v>
      </c>
      <c r="M1543" s="204">
        <v>0</v>
      </c>
      <c r="N1543" s="204">
        <v>0</v>
      </c>
      <c r="O1543" s="204">
        <v>0</v>
      </c>
      <c r="P1543" s="204">
        <v>0</v>
      </c>
      <c r="Q1543" s="204">
        <v>0</v>
      </c>
      <c r="R1543" s="204">
        <v>10</v>
      </c>
      <c r="S1543" s="204">
        <v>0</v>
      </c>
      <c r="T1543" s="204">
        <v>0</v>
      </c>
      <c r="U1543" s="204">
        <v>0</v>
      </c>
      <c r="V1543" s="205" t="e">
        <v>#N/A</v>
      </c>
      <c r="X1543" s="198" t="s">
        <v>1118</v>
      </c>
      <c r="Y1543" s="91" t="s">
        <v>2551</v>
      </c>
      <c r="Z1543" s="109">
        <v>0</v>
      </c>
      <c r="AA1543" s="109">
        <v>0</v>
      </c>
      <c r="AB1543" s="109">
        <v>10</v>
      </c>
      <c r="AC1543" s="109">
        <v>2</v>
      </c>
      <c r="AD1543" s="109">
        <v>0</v>
      </c>
      <c r="AE1543" s="109">
        <v>0</v>
      </c>
      <c r="AF1543" s="109">
        <v>0</v>
      </c>
      <c r="AG1543" s="109">
        <v>10</v>
      </c>
      <c r="AH1543" s="109">
        <v>0</v>
      </c>
      <c r="AI1543" s="109" t="e">
        <v>#N/A</v>
      </c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  <c r="CN1543" s="1"/>
      <c r="CO1543" s="1"/>
      <c r="CP1543" s="1"/>
      <c r="CQ1543" s="1"/>
      <c r="CR1543" s="1"/>
      <c r="CS1543" s="1"/>
      <c r="CT1543" s="1"/>
      <c r="CU1543" s="1"/>
      <c r="CV1543" s="1"/>
      <c r="CW1543" s="1"/>
      <c r="CX1543" s="1"/>
      <c r="CY1543" s="1"/>
      <c r="CZ1543" s="1"/>
      <c r="DA1543" s="1"/>
      <c r="DB1543" s="1"/>
      <c r="DC1543" s="1"/>
      <c r="DD1543" s="1"/>
      <c r="DE1543" s="1"/>
      <c r="DF1543" s="1"/>
      <c r="DG1543" s="1"/>
      <c r="DH1543" s="1"/>
      <c r="DI1543" s="1"/>
      <c r="DJ1543" s="1"/>
      <c r="DK1543" s="1"/>
      <c r="DL1543" s="1"/>
      <c r="DM1543" s="1"/>
      <c r="DN1543" s="1"/>
      <c r="DO1543" s="1"/>
      <c r="DP1543" s="1"/>
      <c r="DQ1543" s="1"/>
      <c r="DR1543" s="1"/>
      <c r="DS1543" s="1"/>
      <c r="DT1543" s="1"/>
      <c r="DU1543" s="1"/>
      <c r="DV1543" s="1"/>
      <c r="DW1543" s="1"/>
      <c r="DX1543" s="1"/>
      <c r="DY1543" s="1"/>
      <c r="DZ1543" s="1"/>
      <c r="EA1543" s="1"/>
      <c r="EB1543" s="1"/>
      <c r="EC1543" s="1"/>
      <c r="ED1543" s="1"/>
      <c r="EE1543" s="1"/>
      <c r="EF1543" s="1"/>
      <c r="EG1543" s="1"/>
      <c r="EH1543" s="1"/>
      <c r="EI1543" s="1"/>
      <c r="EJ1543" s="1"/>
      <c r="EK1543" s="1"/>
      <c r="EL1543" s="1"/>
      <c r="EM1543" s="1"/>
      <c r="EN1543" s="1"/>
      <c r="EO1543" s="1"/>
      <c r="EP1543" s="1"/>
      <c r="EQ1543" s="1"/>
      <c r="ER1543" s="1"/>
      <c r="ES1543" s="1"/>
      <c r="ET1543" s="1"/>
      <c r="EU1543" s="1"/>
      <c r="EV1543" s="1"/>
      <c r="EW1543" s="1"/>
      <c r="EX1543" s="1"/>
      <c r="EY1543" s="1"/>
      <c r="EZ1543" s="1"/>
      <c r="FA1543" s="1"/>
      <c r="FB1543" s="1"/>
      <c r="FC1543" s="1"/>
      <c r="FD1543" s="1"/>
      <c r="FE1543" s="1"/>
    </row>
    <row r="1544" spans="1:162" x14ac:dyDescent="0.25">
      <c r="A1544" s="198" t="s">
        <v>2172</v>
      </c>
      <c r="B1544" s="227" t="s">
        <v>884</v>
      </c>
      <c r="C1544" s="235">
        <v>1012.3499999999999</v>
      </c>
      <c r="D1544" s="206">
        <v>1012</v>
      </c>
      <c r="E1544" s="206">
        <v>1010.6</v>
      </c>
      <c r="F1544" s="206">
        <v>1006.5999999999999</v>
      </c>
      <c r="G1544" s="206">
        <v>1004.9</v>
      </c>
      <c r="H1544" s="206">
        <v>1003.85</v>
      </c>
      <c r="I1544" s="206">
        <v>1006.7</v>
      </c>
      <c r="J1544" s="206">
        <v>1007.45</v>
      </c>
      <c r="K1544" s="206">
        <v>1009.8</v>
      </c>
      <c r="L1544" s="206">
        <v>1010.8</v>
      </c>
      <c r="M1544" s="206">
        <v>1011.95</v>
      </c>
      <c r="N1544" s="206">
        <v>1010.2</v>
      </c>
      <c r="O1544" s="206">
        <v>1007.3</v>
      </c>
      <c r="P1544" s="206">
        <v>1002.3</v>
      </c>
      <c r="Q1544" s="206">
        <v>1001.25</v>
      </c>
      <c r="R1544" s="206">
        <v>1002.55</v>
      </c>
      <c r="S1544" s="206">
        <v>1006.25</v>
      </c>
      <c r="T1544" s="206">
        <v>1007.65</v>
      </c>
      <c r="U1544" s="206">
        <v>1009.55</v>
      </c>
      <c r="V1544" s="207" t="e">
        <v>#N/A</v>
      </c>
      <c r="X1544" s="198" t="s">
        <v>1119</v>
      </c>
      <c r="Y1544" s="238" t="s">
        <v>705</v>
      </c>
      <c r="Z1544" s="127">
        <v>0</v>
      </c>
      <c r="AA1544" s="127">
        <v>0</v>
      </c>
      <c r="AB1544" s="127">
        <v>2</v>
      </c>
      <c r="AC1544" s="127">
        <v>0</v>
      </c>
      <c r="AD1544" s="127">
        <v>0</v>
      </c>
      <c r="AE1544" s="127">
        <v>0</v>
      </c>
      <c r="AF1544" s="127">
        <v>0</v>
      </c>
      <c r="AG1544" s="127">
        <v>0</v>
      </c>
      <c r="AH1544" s="127">
        <v>0</v>
      </c>
      <c r="AI1544" s="127" t="e">
        <v>#N/A</v>
      </c>
    </row>
    <row r="1545" spans="1:162" x14ac:dyDescent="0.25">
      <c r="A1545" s="198" t="s">
        <v>2173</v>
      </c>
      <c r="B1545" s="228" t="s">
        <v>770</v>
      </c>
      <c r="C1545" s="236" t="s">
        <v>2938</v>
      </c>
      <c r="D1545" s="208" t="s">
        <v>2651</v>
      </c>
      <c r="E1545" s="208" t="s">
        <v>2718</v>
      </c>
      <c r="F1545" s="208" t="s">
        <v>2681</v>
      </c>
      <c r="G1545" s="208" t="s">
        <v>2733</v>
      </c>
      <c r="H1545" s="208" t="s">
        <v>2768</v>
      </c>
      <c r="I1545" s="208" t="s">
        <v>3076</v>
      </c>
      <c r="J1545" s="208" t="s">
        <v>2964</v>
      </c>
      <c r="K1545" s="208" t="s">
        <v>2733</v>
      </c>
      <c r="L1545" s="208" t="s">
        <v>2964</v>
      </c>
      <c r="M1545" s="208" t="s">
        <v>2652</v>
      </c>
      <c r="N1545" s="208" t="s">
        <v>2770</v>
      </c>
      <c r="O1545" s="208" t="s">
        <v>2652</v>
      </c>
      <c r="P1545" s="208" t="s">
        <v>2653</v>
      </c>
      <c r="Q1545" s="208" t="s">
        <v>2760</v>
      </c>
      <c r="R1545" s="208" t="s">
        <v>2683</v>
      </c>
      <c r="S1545" s="208" t="s">
        <v>2683</v>
      </c>
      <c r="T1545" s="208" t="s">
        <v>2757</v>
      </c>
      <c r="U1545" s="208" t="s">
        <v>2770</v>
      </c>
      <c r="V1545" s="209" t="e">
        <v>#N/A</v>
      </c>
      <c r="X1545" s="369" t="s">
        <v>2175</v>
      </c>
      <c r="Y1545" s="370" t="s">
        <v>772</v>
      </c>
      <c r="Z1545" s="371">
        <v>0</v>
      </c>
      <c r="AA1545" s="372">
        <v>0</v>
      </c>
      <c r="AB1545" s="372">
        <v>0</v>
      </c>
      <c r="AC1545" s="372">
        <v>0</v>
      </c>
      <c r="AD1545" s="372">
        <v>0</v>
      </c>
      <c r="AE1545" s="372">
        <v>0</v>
      </c>
      <c r="AF1545" s="372">
        <v>0</v>
      </c>
      <c r="AG1545" s="372">
        <v>0</v>
      </c>
      <c r="AH1545" s="372">
        <v>0</v>
      </c>
      <c r="AI1545" s="373" t="e">
        <v>#N/A</v>
      </c>
    </row>
    <row r="1546" spans="1:162" x14ac:dyDescent="0.25">
      <c r="A1546" s="198" t="s">
        <v>2174</v>
      </c>
      <c r="B1546" s="229" t="s">
        <v>705</v>
      </c>
      <c r="C1546" s="237">
        <v>0</v>
      </c>
      <c r="D1546" s="213">
        <v>0</v>
      </c>
      <c r="E1546" s="213">
        <v>0</v>
      </c>
      <c r="F1546" s="213">
        <v>0</v>
      </c>
      <c r="G1546" s="213">
        <v>0</v>
      </c>
      <c r="H1546" s="213">
        <v>1</v>
      </c>
      <c r="I1546" s="213">
        <v>0</v>
      </c>
      <c r="J1546" s="213">
        <v>0</v>
      </c>
      <c r="K1546" s="213">
        <v>0</v>
      </c>
      <c r="L1546" s="213">
        <v>0</v>
      </c>
      <c r="M1546" s="213">
        <v>0</v>
      </c>
      <c r="N1546" s="213">
        <v>0</v>
      </c>
      <c r="O1546" s="213">
        <v>0</v>
      </c>
      <c r="P1546" s="213">
        <v>0</v>
      </c>
      <c r="Q1546" s="213">
        <v>0</v>
      </c>
      <c r="R1546" s="213">
        <v>0</v>
      </c>
      <c r="S1546" s="213">
        <v>0</v>
      </c>
      <c r="T1546" s="213">
        <v>0</v>
      </c>
      <c r="U1546" s="213">
        <v>0</v>
      </c>
      <c r="V1546" s="214" t="e">
        <v>#N/A</v>
      </c>
      <c r="X1546" s="369" t="s">
        <v>2176</v>
      </c>
      <c r="Y1546" s="374" t="s">
        <v>1173</v>
      </c>
      <c r="Z1546" s="375">
        <v>0</v>
      </c>
      <c r="AA1546" s="376">
        <v>0</v>
      </c>
      <c r="AB1546" s="376">
        <v>0</v>
      </c>
      <c r="AC1546" s="376">
        <v>0</v>
      </c>
      <c r="AD1546" s="376">
        <v>0</v>
      </c>
      <c r="AE1546" s="376">
        <v>0</v>
      </c>
      <c r="AF1546" s="376">
        <v>0</v>
      </c>
      <c r="AG1546" s="376">
        <v>0</v>
      </c>
      <c r="AH1546" s="376">
        <v>0</v>
      </c>
      <c r="AI1546" s="377" t="e">
        <v>#N/A</v>
      </c>
    </row>
    <row r="1547" spans="1:162" x14ac:dyDescent="0.25">
      <c r="A1547" s="198" t="s">
        <v>2175</v>
      </c>
      <c r="B1547" s="229" t="s">
        <v>772</v>
      </c>
      <c r="C1547" s="237">
        <v>0</v>
      </c>
      <c r="D1547" s="213">
        <v>0</v>
      </c>
      <c r="E1547" s="213">
        <v>0</v>
      </c>
      <c r="F1547" s="213">
        <v>0</v>
      </c>
      <c r="G1547" s="213">
        <v>0</v>
      </c>
      <c r="H1547" s="213">
        <v>0</v>
      </c>
      <c r="I1547" s="213">
        <v>0</v>
      </c>
      <c r="J1547" s="213">
        <v>0</v>
      </c>
      <c r="K1547" s="213">
        <v>0</v>
      </c>
      <c r="L1547" s="213">
        <v>0</v>
      </c>
      <c r="M1547" s="213">
        <v>0</v>
      </c>
      <c r="N1547" s="213">
        <v>0</v>
      </c>
      <c r="O1547" s="213">
        <v>0</v>
      </c>
      <c r="P1547" s="213">
        <v>0</v>
      </c>
      <c r="Q1547" s="213">
        <v>0</v>
      </c>
      <c r="R1547" s="213">
        <v>0</v>
      </c>
      <c r="S1547" s="213">
        <v>0</v>
      </c>
      <c r="T1547" s="213">
        <v>0</v>
      </c>
      <c r="U1547" s="213">
        <v>0</v>
      </c>
      <c r="V1547" s="214" t="e">
        <v>#N/A</v>
      </c>
      <c r="X1547" s="369" t="s">
        <v>2177</v>
      </c>
      <c r="Y1547" s="374" t="s">
        <v>1175</v>
      </c>
      <c r="Z1547" s="375">
        <v>0</v>
      </c>
      <c r="AA1547" s="376">
        <v>0</v>
      </c>
      <c r="AB1547" s="376">
        <v>0</v>
      </c>
      <c r="AC1547" s="376">
        <v>0</v>
      </c>
      <c r="AD1547" s="376">
        <v>0</v>
      </c>
      <c r="AE1547" s="376">
        <v>0</v>
      </c>
      <c r="AF1547" s="376">
        <v>0</v>
      </c>
      <c r="AG1547" s="376">
        <v>0</v>
      </c>
      <c r="AH1547" s="376">
        <v>0</v>
      </c>
      <c r="AI1547" s="377" t="e">
        <v>#N/A</v>
      </c>
    </row>
    <row r="1548" spans="1:162" x14ac:dyDescent="0.25">
      <c r="A1548" s="198" t="s">
        <v>2176</v>
      </c>
      <c r="B1548" s="229" t="s">
        <v>1173</v>
      </c>
      <c r="C1548" s="237">
        <v>0</v>
      </c>
      <c r="D1548" s="213">
        <v>0</v>
      </c>
      <c r="E1548" s="213">
        <v>0</v>
      </c>
      <c r="F1548" s="213">
        <v>0</v>
      </c>
      <c r="G1548" s="213">
        <v>0</v>
      </c>
      <c r="H1548" s="213">
        <v>0</v>
      </c>
      <c r="I1548" s="213">
        <v>0</v>
      </c>
      <c r="J1548" s="213">
        <v>0</v>
      </c>
      <c r="K1548" s="213">
        <v>0</v>
      </c>
      <c r="L1548" s="213">
        <v>0</v>
      </c>
      <c r="M1548" s="213">
        <v>0</v>
      </c>
      <c r="N1548" s="213">
        <v>0</v>
      </c>
      <c r="O1548" s="213">
        <v>0</v>
      </c>
      <c r="P1548" s="213">
        <v>0</v>
      </c>
      <c r="Q1548" s="213">
        <v>0</v>
      </c>
      <c r="R1548" s="213">
        <v>0</v>
      </c>
      <c r="S1548" s="213">
        <v>0</v>
      </c>
      <c r="T1548" s="213">
        <v>0</v>
      </c>
      <c r="U1548" s="213">
        <v>0</v>
      </c>
      <c r="V1548" s="214" t="e">
        <v>#N/A</v>
      </c>
      <c r="X1548" s="369" t="s">
        <v>2178</v>
      </c>
      <c r="Y1548" s="379" t="s">
        <v>1177</v>
      </c>
      <c r="Z1548" s="380">
        <v>0</v>
      </c>
      <c r="AA1548" s="381">
        <v>0</v>
      </c>
      <c r="AB1548" s="381">
        <v>0</v>
      </c>
      <c r="AC1548" s="381">
        <v>0</v>
      </c>
      <c r="AD1548" s="381">
        <v>0</v>
      </c>
      <c r="AE1548" s="381">
        <v>0</v>
      </c>
      <c r="AF1548" s="381">
        <v>0</v>
      </c>
      <c r="AG1548" s="381">
        <v>0</v>
      </c>
      <c r="AH1548" s="381">
        <v>0</v>
      </c>
      <c r="AI1548" s="382" t="e">
        <v>#N/A</v>
      </c>
    </row>
    <row r="1549" spans="1:162" x14ac:dyDescent="0.25">
      <c r="A1549" s="198" t="s">
        <v>2177</v>
      </c>
      <c r="B1549" s="378" t="s">
        <v>1175</v>
      </c>
      <c r="C1549" s="235">
        <v>0</v>
      </c>
      <c r="D1549" s="206">
        <v>0</v>
      </c>
      <c r="E1549" s="206">
        <v>0</v>
      </c>
      <c r="F1549" s="206">
        <v>0</v>
      </c>
      <c r="G1549" s="206">
        <v>0</v>
      </c>
      <c r="H1549" s="206">
        <v>0</v>
      </c>
      <c r="I1549" s="206">
        <v>0</v>
      </c>
      <c r="J1549" s="206">
        <v>0</v>
      </c>
      <c r="K1549" s="206">
        <v>0</v>
      </c>
      <c r="L1549" s="206">
        <v>0</v>
      </c>
      <c r="M1549" s="206">
        <v>0</v>
      </c>
      <c r="N1549" s="206">
        <v>0</v>
      </c>
      <c r="O1549" s="206">
        <v>0</v>
      </c>
      <c r="P1549" s="206">
        <v>0</v>
      </c>
      <c r="Q1549" s="206">
        <v>0</v>
      </c>
      <c r="R1549" s="206">
        <v>0</v>
      </c>
      <c r="S1549" s="206">
        <v>0</v>
      </c>
      <c r="T1549" s="206">
        <v>0</v>
      </c>
      <c r="U1549" s="206">
        <v>0</v>
      </c>
      <c r="V1549" s="207" t="e">
        <v>#N/A</v>
      </c>
    </row>
    <row r="1550" spans="1:162" x14ac:dyDescent="0.25">
      <c r="A1550" s="198" t="s">
        <v>2178</v>
      </c>
      <c r="B1550" s="383" t="s">
        <v>1177</v>
      </c>
      <c r="C1550" s="237">
        <v>0</v>
      </c>
      <c r="D1550" s="213">
        <v>0</v>
      </c>
      <c r="E1550" s="213">
        <v>0</v>
      </c>
      <c r="F1550" s="213">
        <v>0</v>
      </c>
      <c r="G1550" s="213">
        <v>0</v>
      </c>
      <c r="H1550" s="213">
        <v>0</v>
      </c>
      <c r="I1550" s="213">
        <v>0</v>
      </c>
      <c r="J1550" s="213">
        <v>0</v>
      </c>
      <c r="K1550" s="213">
        <v>0</v>
      </c>
      <c r="L1550" s="213">
        <v>0</v>
      </c>
      <c r="M1550" s="213">
        <v>0</v>
      </c>
      <c r="N1550" s="213">
        <v>0</v>
      </c>
      <c r="O1550" s="213">
        <v>0</v>
      </c>
      <c r="P1550" s="213">
        <v>0</v>
      </c>
      <c r="Q1550" s="213">
        <v>0</v>
      </c>
      <c r="R1550" s="213">
        <v>0</v>
      </c>
      <c r="S1550" s="213">
        <v>0</v>
      </c>
      <c r="T1550" s="213">
        <v>0</v>
      </c>
      <c r="U1550" s="213">
        <v>0</v>
      </c>
      <c r="V1550" s="214" t="e">
        <v>#N/A</v>
      </c>
      <c r="AM1550" s="554"/>
      <c r="AN1550" s="552"/>
      <c r="AO1550" s="552"/>
      <c r="AP1550" s="552"/>
      <c r="AQ1550" s="552"/>
      <c r="AR1550" s="552"/>
      <c r="AS1550" s="552"/>
      <c r="AT1550" s="552"/>
      <c r="AU1550" s="552"/>
      <c r="AV1550" s="552"/>
      <c r="AW1550" s="552"/>
      <c r="AX1550" s="552"/>
      <c r="AY1550" s="552"/>
      <c r="AZ1550" s="552"/>
      <c r="BA1550" s="552"/>
      <c r="BB1550" s="552"/>
      <c r="BC1550" s="552"/>
      <c r="BD1550" s="552"/>
      <c r="BE1550" s="552"/>
      <c r="BF1550" s="552"/>
      <c r="BG1550" s="552"/>
      <c r="BH1550" s="552"/>
      <c r="BI1550" s="552"/>
      <c r="BJ1550" s="552"/>
      <c r="BK1550" s="552"/>
      <c r="BL1550" s="552"/>
      <c r="BM1550" s="552"/>
      <c r="BN1550" s="552"/>
      <c r="BO1550" s="552"/>
      <c r="BP1550" s="552"/>
      <c r="BQ1550" s="552"/>
      <c r="BR1550" s="552"/>
      <c r="BS1550" s="552"/>
      <c r="BT1550" s="552"/>
      <c r="BU1550" s="552"/>
      <c r="BV1550" s="552"/>
      <c r="BW1550" s="552"/>
      <c r="BX1550" s="552"/>
      <c r="BY1550" s="552"/>
      <c r="BZ1550" s="552"/>
      <c r="CA1550" s="552"/>
      <c r="CB1550" s="552"/>
      <c r="CC1550" s="552"/>
      <c r="CD1550" s="552"/>
      <c r="CE1550" s="552"/>
      <c r="CF1550" s="552"/>
      <c r="CG1550" s="552"/>
      <c r="CH1550" s="552"/>
      <c r="CI1550" s="552"/>
      <c r="CJ1550" s="552"/>
      <c r="CK1550" s="552"/>
      <c r="CL1550" s="552"/>
      <c r="CM1550" s="552"/>
      <c r="CN1550" s="552"/>
      <c r="CO1550" s="552"/>
      <c r="CP1550" s="552"/>
      <c r="CQ1550" s="552"/>
      <c r="CR1550" s="552"/>
      <c r="CS1550" s="552"/>
      <c r="CT1550" s="552"/>
      <c r="CU1550" s="552"/>
      <c r="CV1550" s="552"/>
      <c r="CW1550" s="552"/>
      <c r="CX1550" s="552"/>
      <c r="CY1550" s="552"/>
      <c r="CZ1550" s="552"/>
      <c r="DA1550" s="552"/>
      <c r="DB1550" s="552"/>
      <c r="DC1550" s="552"/>
      <c r="DD1550" s="552"/>
      <c r="DE1550" s="552"/>
      <c r="DF1550" s="552"/>
      <c r="DG1550" s="552"/>
      <c r="DH1550" s="552"/>
      <c r="DI1550" s="552"/>
      <c r="DJ1550" s="552"/>
      <c r="DK1550" s="552"/>
      <c r="DL1550" s="552"/>
      <c r="DM1550" s="552"/>
      <c r="DN1550" s="552"/>
      <c r="DO1550" s="552"/>
      <c r="DP1550" s="552"/>
      <c r="DQ1550" s="552"/>
      <c r="DR1550" s="552"/>
      <c r="DS1550" s="552"/>
      <c r="DT1550" s="552"/>
      <c r="DU1550" s="552"/>
      <c r="DV1550" s="552"/>
      <c r="DW1550" s="552"/>
      <c r="DX1550" s="552"/>
      <c r="DY1550" s="552"/>
      <c r="DZ1550" s="552"/>
      <c r="EA1550" s="552"/>
      <c r="EB1550" s="552"/>
      <c r="EC1550" s="552"/>
      <c r="ED1550" s="552"/>
      <c r="EE1550" s="552"/>
      <c r="EF1550" s="552"/>
      <c r="EG1550" s="552"/>
      <c r="EH1550" s="552"/>
      <c r="EI1550" s="552"/>
      <c r="EJ1550" s="552"/>
      <c r="EK1550" s="552"/>
      <c r="EL1550" s="552"/>
      <c r="EM1550" s="552"/>
      <c r="EN1550" s="552"/>
      <c r="EO1550" s="552"/>
      <c r="EP1550" s="552"/>
      <c r="EQ1550" s="552"/>
      <c r="ER1550" s="552"/>
      <c r="ES1550" s="552"/>
      <c r="ET1550" s="552"/>
      <c r="EU1550" s="552"/>
      <c r="EV1550" s="552"/>
      <c r="EW1550" s="552"/>
      <c r="EX1550" s="552"/>
      <c r="EY1550" s="552"/>
      <c r="EZ1550" s="552"/>
      <c r="FA1550" s="552"/>
      <c r="FB1550" s="552"/>
      <c r="FC1550" s="552"/>
      <c r="FD1550" s="552"/>
      <c r="FE1550" s="552"/>
    </row>
    <row r="1551" spans="1:162" x14ac:dyDescent="0.25">
      <c r="A1551" t="s">
        <v>3566</v>
      </c>
      <c r="B1551" t="s">
        <v>3559</v>
      </c>
      <c r="C1551">
        <v>7</v>
      </c>
      <c r="D1551">
        <v>2</v>
      </c>
      <c r="E1551">
        <v>7</v>
      </c>
      <c r="F1551">
        <v>6</v>
      </c>
      <c r="G1551">
        <v>3</v>
      </c>
      <c r="H1551">
        <v>7</v>
      </c>
      <c r="I1551">
        <v>4</v>
      </c>
      <c r="J1551">
        <v>0</v>
      </c>
      <c r="K1551">
        <v>2</v>
      </c>
      <c r="L1551">
        <v>6</v>
      </c>
      <c r="M1551">
        <v>6</v>
      </c>
      <c r="N1551">
        <v>5</v>
      </c>
      <c r="O1551">
        <v>1</v>
      </c>
      <c r="P1551">
        <v>3</v>
      </c>
      <c r="Q1551">
        <v>7</v>
      </c>
      <c r="R1551">
        <v>10</v>
      </c>
      <c r="S1551">
        <v>10</v>
      </c>
      <c r="T1551">
        <v>3</v>
      </c>
      <c r="U1551">
        <v>2</v>
      </c>
      <c r="V1551">
        <v>5</v>
      </c>
      <c r="AM1551" s="555"/>
      <c r="AN1551" s="553"/>
      <c r="AO1551" s="553"/>
      <c r="AP1551" s="553"/>
      <c r="AQ1551" s="553"/>
      <c r="AR1551" s="553"/>
      <c r="AS1551" s="553"/>
      <c r="AT1551" s="553"/>
      <c r="AU1551" s="553"/>
      <c r="AV1551" s="553"/>
      <c r="AW1551" s="553"/>
      <c r="AX1551" s="553"/>
      <c r="AY1551" s="553"/>
      <c r="AZ1551" s="553"/>
      <c r="BA1551" s="553"/>
      <c r="BB1551" s="553"/>
      <c r="BC1551" s="553"/>
      <c r="BD1551" s="553"/>
      <c r="BE1551" s="553"/>
      <c r="BF1551" s="553"/>
      <c r="BG1551" s="553"/>
      <c r="BH1551" s="553"/>
      <c r="BI1551" s="553"/>
      <c r="BJ1551" s="553"/>
      <c r="BK1551" s="553"/>
      <c r="BL1551" s="553"/>
      <c r="BM1551" s="553"/>
      <c r="BN1551" s="553"/>
      <c r="BO1551" s="553"/>
      <c r="BP1551" s="553"/>
      <c r="BQ1551" s="553"/>
      <c r="BR1551" s="553"/>
      <c r="BS1551" s="553"/>
      <c r="BT1551" s="553"/>
      <c r="BU1551" s="553"/>
      <c r="BV1551" s="553"/>
      <c r="BW1551" s="553"/>
      <c r="BX1551" s="553"/>
      <c r="BY1551" s="553"/>
      <c r="BZ1551" s="553"/>
      <c r="CA1551" s="553"/>
      <c r="CB1551" s="553"/>
      <c r="CC1551" s="553"/>
      <c r="CD1551" s="553"/>
      <c r="CE1551" s="553"/>
      <c r="CF1551" s="553"/>
      <c r="CG1551" s="553"/>
      <c r="CH1551" s="553"/>
      <c r="CI1551" s="553"/>
      <c r="CJ1551" s="553"/>
      <c r="CK1551" s="553"/>
      <c r="CL1551" s="553"/>
      <c r="CM1551" s="553"/>
      <c r="CN1551" s="553"/>
      <c r="CO1551" s="553"/>
      <c r="CP1551" s="553"/>
      <c r="CQ1551" s="553"/>
      <c r="CR1551" s="553"/>
      <c r="CS1551" s="553"/>
      <c r="CT1551" s="553"/>
      <c r="CU1551" s="553"/>
      <c r="CV1551" s="553"/>
      <c r="CW1551" s="553"/>
      <c r="CX1551" s="553"/>
      <c r="CY1551" s="553"/>
      <c r="CZ1551" s="553"/>
      <c r="DA1551" s="553"/>
      <c r="DB1551" s="553"/>
      <c r="DC1551" s="553"/>
      <c r="DD1551" s="553"/>
      <c r="DE1551" s="553"/>
      <c r="DF1551" s="553"/>
      <c r="DG1551" s="553"/>
      <c r="DH1551" s="553"/>
      <c r="DI1551" s="553"/>
      <c r="DJ1551" s="553"/>
      <c r="DK1551" s="553"/>
      <c r="DL1551" s="553"/>
      <c r="DM1551" s="553"/>
      <c r="DN1551" s="553"/>
      <c r="DO1551" s="553"/>
      <c r="DP1551" s="553"/>
      <c r="DQ1551" s="553"/>
      <c r="DR1551" s="553"/>
      <c r="DS1551" s="553"/>
      <c r="DT1551" s="553"/>
      <c r="DU1551" s="553"/>
      <c r="DV1551" s="553"/>
      <c r="DW1551" s="553"/>
      <c r="DX1551" s="553"/>
      <c r="DY1551" s="553"/>
      <c r="DZ1551" s="553"/>
      <c r="EA1551" s="553"/>
      <c r="EB1551" s="553"/>
      <c r="EC1551" s="553"/>
      <c r="ED1551" s="553"/>
      <c r="EE1551" s="553"/>
      <c r="EF1551" s="553"/>
      <c r="EG1551" s="553"/>
      <c r="EH1551" s="553"/>
      <c r="EI1551" s="553"/>
      <c r="EJ1551" s="553"/>
      <c r="EK1551" s="553"/>
      <c r="EL1551" s="553"/>
      <c r="EM1551" s="553"/>
      <c r="EN1551" s="553"/>
      <c r="EO1551" s="553"/>
      <c r="EP1551" s="553"/>
      <c r="EQ1551" s="553"/>
      <c r="ER1551" s="553"/>
      <c r="ES1551" s="553"/>
      <c r="ET1551" s="553"/>
      <c r="EU1551" s="553"/>
      <c r="EV1551" s="553"/>
      <c r="EW1551" s="553"/>
      <c r="EX1551" s="553"/>
      <c r="EY1551" s="553"/>
      <c r="EZ1551" s="553"/>
      <c r="FA1551" s="553"/>
      <c r="FB1551" s="553"/>
      <c r="FC1551" s="553"/>
      <c r="FD1551" s="553"/>
      <c r="FE1551" s="553"/>
    </row>
    <row r="1552" spans="1:162" x14ac:dyDescent="0.25">
      <c r="A1552" t="s">
        <v>3567</v>
      </c>
      <c r="B1552" t="s">
        <v>3561</v>
      </c>
      <c r="C1552">
        <v>3</v>
      </c>
      <c r="D1552">
        <v>7</v>
      </c>
      <c r="E1552">
        <v>7</v>
      </c>
      <c r="F1552">
        <v>3</v>
      </c>
      <c r="G1552">
        <v>7</v>
      </c>
      <c r="H1552">
        <v>4</v>
      </c>
      <c r="I1552">
        <v>1</v>
      </c>
      <c r="J1552">
        <v>2</v>
      </c>
      <c r="K1552">
        <v>2</v>
      </c>
      <c r="L1552">
        <v>6</v>
      </c>
      <c r="M1552">
        <v>3</v>
      </c>
      <c r="N1552">
        <v>5</v>
      </c>
      <c r="O1552">
        <v>2</v>
      </c>
      <c r="P1552">
        <v>7</v>
      </c>
      <c r="Q1552">
        <v>6</v>
      </c>
      <c r="R1552">
        <v>10</v>
      </c>
      <c r="S1552">
        <v>7</v>
      </c>
      <c r="T1552">
        <v>0</v>
      </c>
      <c r="U1552">
        <v>5</v>
      </c>
      <c r="V1552" t="e">
        <v>#N/A</v>
      </c>
    </row>
    <row r="1553" spans="1:208" x14ac:dyDescent="0.25">
      <c r="A1553" t="s">
        <v>3568</v>
      </c>
      <c r="B1553" t="s">
        <v>3411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 t="e">
        <v>#N/A</v>
      </c>
    </row>
    <row r="1563" spans="1:208" s="390" customFormat="1" x14ac:dyDescent="0.25">
      <c r="A1563" s="262"/>
      <c r="B1563" s="262"/>
      <c r="C1563" s="262"/>
      <c r="D1563" s="262"/>
      <c r="E1563" s="262"/>
      <c r="F1563" s="262"/>
      <c r="G1563" s="262"/>
      <c r="H1563" s="262"/>
      <c r="I1563" s="262"/>
      <c r="J1563" s="262"/>
      <c r="K1563" s="262"/>
      <c r="L1563" s="262"/>
      <c r="M1563" s="262"/>
      <c r="N1563" s="262"/>
      <c r="O1563" s="262"/>
      <c r="P1563" s="262"/>
      <c r="Q1563" s="262"/>
      <c r="R1563" s="262"/>
      <c r="S1563" s="262"/>
      <c r="T1563" s="262"/>
      <c r="U1563" s="262"/>
      <c r="V1563" s="262"/>
      <c r="W1563" s="262"/>
      <c r="X1563" s="262"/>
      <c r="Y1563" s="262"/>
      <c r="Z1563" s="262"/>
      <c r="AA1563" s="262"/>
      <c r="AB1563" s="262"/>
      <c r="AC1563" s="262"/>
      <c r="AD1563" s="262"/>
      <c r="AE1563" s="262"/>
      <c r="AF1563" s="262"/>
      <c r="AG1563" s="262"/>
      <c r="AH1563" s="262"/>
      <c r="AI1563" s="262"/>
      <c r="AJ1563" s="262"/>
      <c r="AK1563" s="262"/>
      <c r="AL1563" s="389"/>
      <c r="AM1563" s="6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  <c r="CE1563"/>
      <c r="CF1563"/>
      <c r="CG1563"/>
      <c r="CH1563"/>
      <c r="CI1563"/>
      <c r="CJ1563"/>
      <c r="CK1563"/>
      <c r="CL1563"/>
      <c r="CM1563"/>
      <c r="CN1563"/>
      <c r="CO1563"/>
      <c r="CP1563"/>
      <c r="CQ1563"/>
      <c r="CR1563"/>
      <c r="CS1563"/>
      <c r="CT1563"/>
      <c r="CU1563"/>
      <c r="CV1563"/>
      <c r="CW1563"/>
      <c r="CX1563"/>
      <c r="CY1563"/>
      <c r="CZ1563"/>
      <c r="DA1563"/>
      <c r="DB1563"/>
      <c r="DC1563"/>
      <c r="DD1563"/>
      <c r="DE1563"/>
      <c r="DF1563"/>
      <c r="DG1563"/>
      <c r="DH1563"/>
      <c r="DI1563"/>
      <c r="DJ1563"/>
      <c r="DK1563"/>
      <c r="DL1563"/>
      <c r="DM1563"/>
      <c r="DN1563"/>
      <c r="DO1563"/>
      <c r="DP1563"/>
      <c r="DQ1563"/>
      <c r="DR1563"/>
      <c r="DS1563"/>
      <c r="DT1563"/>
      <c r="DU1563"/>
      <c r="DV1563"/>
      <c r="DW1563"/>
      <c r="DX1563"/>
      <c r="DY1563"/>
      <c r="DZ1563"/>
      <c r="EA1563"/>
      <c r="EB1563"/>
      <c r="EC1563"/>
      <c r="ED1563"/>
      <c r="EE1563"/>
      <c r="EF1563"/>
      <c r="EG1563"/>
      <c r="EH1563"/>
      <c r="EI1563"/>
      <c r="EJ1563"/>
      <c r="EK1563"/>
      <c r="EL1563"/>
      <c r="EM1563"/>
      <c r="EN1563"/>
      <c r="EO1563"/>
      <c r="EP1563"/>
      <c r="EQ1563"/>
      <c r="ER1563"/>
      <c r="ES1563"/>
      <c r="ET1563"/>
      <c r="EU1563"/>
      <c r="EV1563"/>
      <c r="EW1563"/>
      <c r="EX1563"/>
      <c r="EY1563"/>
      <c r="EZ1563"/>
      <c r="FA1563"/>
      <c r="FB1563"/>
      <c r="FC1563"/>
      <c r="FD1563"/>
      <c r="FE1563"/>
      <c r="FF1563" s="35"/>
      <c r="FJ1563" s="1274"/>
      <c r="FK1563" s="1274"/>
      <c r="FL1563" s="1274"/>
      <c r="FN1563" s="35"/>
      <c r="FO1563" s="35"/>
      <c r="FP1563" s="35"/>
      <c r="FQ1563" s="35"/>
      <c r="FR1563" s="35"/>
      <c r="FS1563" s="35"/>
      <c r="FV1563" s="35"/>
      <c r="FW1563" s="35"/>
      <c r="FZ1563" s="1279"/>
      <c r="GA1563" s="1279"/>
      <c r="GB1563" s="35"/>
      <c r="GC1563" s="35"/>
      <c r="GD1563" s="35"/>
      <c r="GE1563" s="35"/>
      <c r="GF1563" s="35"/>
      <c r="GG1563" s="35"/>
      <c r="GH1563" s="35"/>
      <c r="GI1563" s="35"/>
      <c r="GJ1563" s="35"/>
      <c r="GK1563" s="35"/>
      <c r="GL1563" s="35"/>
      <c r="GM1563" s="35"/>
      <c r="GN1563" s="35"/>
      <c r="GO1563" s="35"/>
      <c r="GP1563" s="35"/>
      <c r="GQ1563" s="35"/>
      <c r="GR1563" s="35"/>
      <c r="GS1563" s="35"/>
      <c r="GT1563" s="35"/>
      <c r="GU1563" s="35"/>
      <c r="GV1563" s="35"/>
      <c r="GW1563" s="35"/>
      <c r="GX1563" s="35"/>
      <c r="GY1563" s="35"/>
      <c r="GZ1563" s="35"/>
    </row>
    <row r="1564" spans="1:208" x14ac:dyDescent="0.25">
      <c r="A1564" s="253" t="s">
        <v>371</v>
      </c>
      <c r="B1564" s="254" t="s">
        <v>2552</v>
      </c>
      <c r="C1564" s="384">
        <v>43683.291666666664</v>
      </c>
      <c r="D1564" s="256" t="s">
        <v>2618</v>
      </c>
      <c r="E1564" s="256" t="s">
        <v>3775</v>
      </c>
      <c r="F1564" s="256" t="s">
        <v>2618</v>
      </c>
      <c r="G1564" s="256" t="s">
        <v>3782</v>
      </c>
      <c r="H1564" s="256" t="s">
        <v>2618</v>
      </c>
      <c r="I1564" s="256" t="s">
        <v>3788</v>
      </c>
      <c r="J1564" s="256" t="s">
        <v>2618</v>
      </c>
      <c r="K1564" s="256" t="s">
        <v>3789</v>
      </c>
      <c r="L1564" s="256" t="s">
        <v>2618</v>
      </c>
      <c r="M1564" s="256" t="s">
        <v>3790</v>
      </c>
      <c r="N1564" s="256" t="s">
        <v>2618</v>
      </c>
      <c r="O1564" s="256" t="s">
        <v>3791</v>
      </c>
      <c r="P1564" s="256" t="s">
        <v>2618</v>
      </c>
      <c r="Q1564" s="256" t="s">
        <v>3792</v>
      </c>
      <c r="R1564" s="256" t="s">
        <v>2618</v>
      </c>
      <c r="S1564" s="256" t="s">
        <v>3793</v>
      </c>
      <c r="T1564" s="256" t="s">
        <v>2618</v>
      </c>
      <c r="U1564" s="256" t="s">
        <v>3803</v>
      </c>
      <c r="V1564" s="257" t="s">
        <v>2618</v>
      </c>
      <c r="X1564" s="258"/>
      <c r="Y1564" s="188" t="s">
        <v>2550</v>
      </c>
      <c r="Z1564" s="259" t="s">
        <v>2620</v>
      </c>
      <c r="AA1564" s="260" t="s">
        <v>2621</v>
      </c>
      <c r="AB1564" s="260" t="s">
        <v>2622</v>
      </c>
      <c r="AC1564" s="260" t="s">
        <v>2623</v>
      </c>
      <c r="AD1564" s="260" t="s">
        <v>2624</v>
      </c>
      <c r="AE1564" s="260" t="s">
        <v>2625</v>
      </c>
      <c r="AF1564" s="260" t="s">
        <v>2619</v>
      </c>
      <c r="AG1564" s="260" t="s">
        <v>2620</v>
      </c>
      <c r="AH1564" s="260" t="s">
        <v>2621</v>
      </c>
      <c r="AI1564" s="261" t="s">
        <v>2622</v>
      </c>
      <c r="FN1564" s="390"/>
      <c r="FO1564" s="390"/>
      <c r="FP1564" s="390"/>
      <c r="FQ1564" s="390"/>
      <c r="FR1564" s="390"/>
      <c r="FS1564" s="390"/>
      <c r="FV1564" s="390"/>
      <c r="FW1564" s="390"/>
      <c r="FZ1564" s="1280"/>
      <c r="GA1564" s="1280"/>
      <c r="GB1564" s="390"/>
      <c r="GC1564" s="390"/>
      <c r="GD1564" s="390"/>
      <c r="GE1564" s="390"/>
      <c r="GF1564" s="390"/>
      <c r="GG1564" s="390"/>
      <c r="GH1564" s="390"/>
      <c r="GI1564" s="390"/>
      <c r="GJ1564" s="390"/>
      <c r="GK1564" s="390"/>
      <c r="GL1564" s="390"/>
      <c r="GM1564" s="390"/>
      <c r="GN1564" s="390"/>
      <c r="GV1564" s="390"/>
      <c r="GW1564" s="390"/>
      <c r="GX1564" s="390"/>
      <c r="GY1564" s="390"/>
      <c r="GZ1564" s="390"/>
    </row>
    <row r="1565" spans="1:208" x14ac:dyDescent="0.25">
      <c r="A1565" s="198" t="s">
        <v>373</v>
      </c>
      <c r="B1565" s="220" t="s">
        <v>2577</v>
      </c>
      <c r="C1565" s="124" t="s">
        <v>2521</v>
      </c>
      <c r="D1565" s="124" t="s">
        <v>2522</v>
      </c>
      <c r="E1565" s="124" t="s">
        <v>2521</v>
      </c>
      <c r="F1565" s="124" t="s">
        <v>2522</v>
      </c>
      <c r="G1565" s="124" t="s">
        <v>2521</v>
      </c>
      <c r="H1565" s="124" t="s">
        <v>2522</v>
      </c>
      <c r="I1565" s="124" t="s">
        <v>2521</v>
      </c>
      <c r="J1565" s="124" t="s">
        <v>2522</v>
      </c>
      <c r="K1565" s="124" t="s">
        <v>2521</v>
      </c>
      <c r="L1565" s="124" t="s">
        <v>2522</v>
      </c>
      <c r="M1565" s="124" t="s">
        <v>2521</v>
      </c>
      <c r="N1565" s="124" t="s">
        <v>2522</v>
      </c>
      <c r="O1565" s="124" t="s">
        <v>2521</v>
      </c>
      <c r="P1565" s="124" t="s">
        <v>2522</v>
      </c>
      <c r="Q1565" s="124" t="s">
        <v>2521</v>
      </c>
      <c r="R1565" s="124" t="s">
        <v>2522</v>
      </c>
      <c r="S1565" s="124" t="s">
        <v>2521</v>
      </c>
      <c r="T1565" s="124" t="s">
        <v>2522</v>
      </c>
      <c r="U1565" s="124" t="s">
        <v>2521</v>
      </c>
      <c r="V1565" s="252" t="s">
        <v>2522</v>
      </c>
      <c r="X1565" s="197"/>
      <c r="Y1565" s="188" t="s">
        <v>2577</v>
      </c>
      <c r="Z1565" s="94" t="s">
        <v>3777</v>
      </c>
      <c r="AA1565" s="95" t="s">
        <v>3778</v>
      </c>
      <c r="AB1565" s="95" t="s">
        <v>3783</v>
      </c>
      <c r="AC1565" s="95" t="s">
        <v>3794</v>
      </c>
      <c r="AD1565" s="95" t="s">
        <v>3795</v>
      </c>
      <c r="AE1565" s="95" t="s">
        <v>3796</v>
      </c>
      <c r="AF1565" s="95" t="s">
        <v>3797</v>
      </c>
      <c r="AG1565" s="95" t="s">
        <v>3798</v>
      </c>
      <c r="AH1565" s="95" t="s">
        <v>3799</v>
      </c>
      <c r="AI1565" s="96" t="s">
        <v>3804</v>
      </c>
      <c r="GO1565" s="390"/>
      <c r="GP1565" s="390"/>
      <c r="GQ1565" s="390"/>
      <c r="GR1565" s="390"/>
      <c r="GS1565" s="390"/>
      <c r="GT1565" s="390"/>
      <c r="GU1565" s="390"/>
    </row>
    <row r="1566" spans="1:208" x14ac:dyDescent="0.25">
      <c r="A1566" s="198" t="s">
        <v>375</v>
      </c>
      <c r="B1566" s="221" t="s">
        <v>2553</v>
      </c>
      <c r="C1566" s="118">
        <v>43683.291666666664</v>
      </c>
      <c r="D1566" s="189">
        <v>43683.791666666664</v>
      </c>
      <c r="E1566" s="190">
        <v>43684.291666666664</v>
      </c>
      <c r="F1566" s="189">
        <v>43684.791666666664</v>
      </c>
      <c r="G1566" s="190">
        <v>43685.291666666664</v>
      </c>
      <c r="H1566" s="189">
        <v>43685.791666666664</v>
      </c>
      <c r="I1566" s="191">
        <v>43686.291666666664</v>
      </c>
      <c r="J1566" s="189">
        <v>43686.791666666664</v>
      </c>
      <c r="K1566" s="190">
        <v>43687.291666666664</v>
      </c>
      <c r="L1566" s="189">
        <v>43687.791666666664</v>
      </c>
      <c r="M1566" s="190">
        <v>43688.291666666664</v>
      </c>
      <c r="N1566" s="189">
        <v>43688.791666666664</v>
      </c>
      <c r="O1566" s="191">
        <v>43689.291666666664</v>
      </c>
      <c r="P1566" s="189">
        <v>43689.791666666664</v>
      </c>
      <c r="Q1566" s="190">
        <v>43690.291666666664</v>
      </c>
      <c r="R1566" s="189">
        <v>43690.791666666664</v>
      </c>
      <c r="S1566" s="190">
        <v>43691.291666666664</v>
      </c>
      <c r="T1566" s="189">
        <v>43691.791666666664</v>
      </c>
      <c r="U1566" s="190">
        <v>43692.291666666664</v>
      </c>
      <c r="V1566" s="192">
        <v>43692.791666666664</v>
      </c>
      <c r="X1566" s="198" t="s">
        <v>370</v>
      </c>
      <c r="Y1566" s="215"/>
      <c r="Z1566" s="116">
        <v>43683.791666666664</v>
      </c>
      <c r="AA1566" s="99">
        <v>43684.791666666664</v>
      </c>
      <c r="AB1566" s="99">
        <v>43685.791666666664</v>
      </c>
      <c r="AC1566" s="99">
        <v>43686.791666666664</v>
      </c>
      <c r="AD1566" s="99">
        <v>43687.791666666664</v>
      </c>
      <c r="AE1566" s="99">
        <v>43688.791666666664</v>
      </c>
      <c r="AF1566" s="99">
        <v>43689.791666666664</v>
      </c>
      <c r="AG1566" s="99">
        <v>43690.791666666664</v>
      </c>
      <c r="AH1566" s="99">
        <v>43691.791666666664</v>
      </c>
      <c r="AI1566" s="99">
        <v>43692.791666666664</v>
      </c>
    </row>
    <row r="1567" spans="1:208" x14ac:dyDescent="0.25">
      <c r="A1567" s="198" t="s">
        <v>377</v>
      </c>
      <c r="B1567" s="222" t="s">
        <v>2545</v>
      </c>
      <c r="C1567" s="230" t="e">
        <v>#N/A</v>
      </c>
      <c r="D1567" s="199">
        <v>30.5</v>
      </c>
      <c r="E1567" s="199" t="e">
        <v>#N/A</v>
      </c>
      <c r="F1567" s="199">
        <v>31</v>
      </c>
      <c r="G1567" s="199" t="e">
        <v>#N/A</v>
      </c>
      <c r="H1567" s="199">
        <v>29.3</v>
      </c>
      <c r="I1567" s="199" t="e">
        <v>#N/A</v>
      </c>
      <c r="J1567" s="199">
        <v>27.1</v>
      </c>
      <c r="K1567" s="199" t="e">
        <v>#N/A</v>
      </c>
      <c r="L1567" s="199">
        <v>25</v>
      </c>
      <c r="M1567" s="199" t="e">
        <v>#N/A</v>
      </c>
      <c r="N1567" s="199">
        <v>29.3</v>
      </c>
      <c r="O1567" s="199" t="e">
        <v>#N/A</v>
      </c>
      <c r="P1567" s="199">
        <v>28.2</v>
      </c>
      <c r="Q1567" s="199" t="e">
        <v>#N/A</v>
      </c>
      <c r="R1567" s="199">
        <v>20.2</v>
      </c>
      <c r="S1567" s="199" t="e">
        <v>#N/A</v>
      </c>
      <c r="T1567" s="199">
        <v>24.4</v>
      </c>
      <c r="U1567" s="199" t="e">
        <v>#N/A</v>
      </c>
      <c r="V1567" s="104" t="e">
        <v>#N/A</v>
      </c>
      <c r="X1567" s="198" t="s">
        <v>372</v>
      </c>
      <c r="Y1567" s="100" t="s">
        <v>2545</v>
      </c>
      <c r="Z1567" s="120">
        <v>30.5</v>
      </c>
      <c r="AA1567" s="120">
        <v>31</v>
      </c>
      <c r="AB1567" s="120">
        <v>29.3</v>
      </c>
      <c r="AC1567" s="120">
        <v>27.1</v>
      </c>
      <c r="AD1567" s="120">
        <v>25</v>
      </c>
      <c r="AE1567" s="120">
        <v>29.3</v>
      </c>
      <c r="AF1567" s="120">
        <v>28.2</v>
      </c>
      <c r="AG1567" s="120">
        <v>20.2</v>
      </c>
      <c r="AH1567" s="120">
        <v>24.4</v>
      </c>
      <c r="AI1567" s="120" t="e">
        <v>#N/A</v>
      </c>
    </row>
    <row r="1568" spans="1:208" x14ac:dyDescent="0.25">
      <c r="A1568" s="198" t="s">
        <v>378</v>
      </c>
      <c r="B1568" s="223" t="s">
        <v>2546</v>
      </c>
      <c r="C1568" s="103">
        <v>13</v>
      </c>
      <c r="D1568" s="200" t="e">
        <v>#N/A</v>
      </c>
      <c r="E1568" s="200">
        <v>12.9</v>
      </c>
      <c r="F1568" s="200" t="e">
        <v>#N/A</v>
      </c>
      <c r="G1568" s="200">
        <v>14</v>
      </c>
      <c r="H1568" s="200" t="e">
        <v>#N/A</v>
      </c>
      <c r="I1568" s="200">
        <v>9</v>
      </c>
      <c r="J1568" s="200" t="e">
        <v>#N/A</v>
      </c>
      <c r="K1568" s="200">
        <v>10.5</v>
      </c>
      <c r="L1568" s="200" t="e">
        <v>#N/A</v>
      </c>
      <c r="M1568" s="200">
        <v>9.5</v>
      </c>
      <c r="N1568" s="200" t="e">
        <v>#N/A</v>
      </c>
      <c r="O1568" s="200">
        <v>12.4</v>
      </c>
      <c r="P1568" s="200" t="e">
        <v>#N/A</v>
      </c>
      <c r="Q1568" s="200">
        <v>13</v>
      </c>
      <c r="R1568" s="200" t="e">
        <v>#N/A</v>
      </c>
      <c r="S1568" s="200">
        <v>7.3000000000000007</v>
      </c>
      <c r="T1568" s="200" t="e">
        <v>#N/A</v>
      </c>
      <c r="U1568" s="200">
        <v>8.3000000000000007</v>
      </c>
      <c r="V1568" s="216" t="e">
        <v>#N/A</v>
      </c>
      <c r="X1568" s="198" t="s">
        <v>374</v>
      </c>
      <c r="Y1568" s="101" t="s">
        <v>2546</v>
      </c>
      <c r="Z1568" s="97">
        <v>13</v>
      </c>
      <c r="AA1568" s="97">
        <v>12.9</v>
      </c>
      <c r="AB1568" s="97">
        <v>14</v>
      </c>
      <c r="AC1568" s="97">
        <v>9</v>
      </c>
      <c r="AD1568" s="97">
        <v>10.5</v>
      </c>
      <c r="AE1568" s="97">
        <v>9.5</v>
      </c>
      <c r="AF1568" s="97">
        <v>12.4</v>
      </c>
      <c r="AG1568" s="97">
        <v>13</v>
      </c>
      <c r="AH1568" s="97">
        <v>7.3000000000000007</v>
      </c>
      <c r="AI1568" s="97" t="e">
        <v>#N/A</v>
      </c>
    </row>
    <row r="1569" spans="1:162" x14ac:dyDescent="0.25">
      <c r="A1569" s="198" t="s">
        <v>380</v>
      </c>
      <c r="B1569" s="224" t="s">
        <v>2547</v>
      </c>
      <c r="C1569" s="108" t="e">
        <v>#N/A</v>
      </c>
      <c r="D1569" s="201">
        <v>45.5</v>
      </c>
      <c r="E1569" s="201" t="e">
        <v>#N/A</v>
      </c>
      <c r="F1569" s="201">
        <v>46</v>
      </c>
      <c r="G1569" s="201" t="e">
        <v>#N/A</v>
      </c>
      <c r="H1569" s="201">
        <v>44.3</v>
      </c>
      <c r="I1569" s="201" t="e">
        <v>#N/A</v>
      </c>
      <c r="J1569" s="201">
        <v>42.1</v>
      </c>
      <c r="K1569" s="201" t="e">
        <v>#N/A</v>
      </c>
      <c r="L1569" s="201">
        <v>39</v>
      </c>
      <c r="M1569" s="201" t="e">
        <v>#N/A</v>
      </c>
      <c r="N1569" s="201">
        <v>44.3</v>
      </c>
      <c r="O1569" s="201" t="e">
        <v>#N/A</v>
      </c>
      <c r="P1569" s="201">
        <v>41.2</v>
      </c>
      <c r="Q1569" s="201" t="e">
        <v>#N/A</v>
      </c>
      <c r="R1569" s="201">
        <v>24.2</v>
      </c>
      <c r="S1569" s="201" t="e">
        <v>#N/A</v>
      </c>
      <c r="T1569" s="201">
        <v>39.4</v>
      </c>
      <c r="U1569" s="201" t="e">
        <v>#N/A</v>
      </c>
      <c r="V1569" s="217" t="e">
        <v>#N/A</v>
      </c>
      <c r="X1569" s="198" t="s">
        <v>376</v>
      </c>
      <c r="Y1569" s="102" t="s">
        <v>2547</v>
      </c>
      <c r="Z1569" s="120">
        <v>45.5</v>
      </c>
      <c r="AA1569" s="120">
        <v>46</v>
      </c>
      <c r="AB1569" s="120">
        <v>44.3</v>
      </c>
      <c r="AC1569" s="120">
        <v>42.1</v>
      </c>
      <c r="AD1569" s="120">
        <v>39</v>
      </c>
      <c r="AE1569" s="120">
        <v>44.3</v>
      </c>
      <c r="AF1569" s="120">
        <v>41.2</v>
      </c>
      <c r="AG1569" s="120">
        <v>24.2</v>
      </c>
      <c r="AH1569" s="120">
        <v>39.4</v>
      </c>
      <c r="AI1569" s="120" t="e">
        <v>#N/A</v>
      </c>
      <c r="AN1569" s="6"/>
      <c r="AO1569" s="6"/>
      <c r="AP1569" s="6"/>
      <c r="AQ1569" s="6"/>
      <c r="AR1569" s="6"/>
      <c r="AS1569" s="6"/>
      <c r="AT1569" s="6"/>
      <c r="AU1569" s="6"/>
      <c r="AV1569" s="6"/>
      <c r="AW1569" s="6"/>
      <c r="AX1569" s="6"/>
      <c r="AY1569" s="6"/>
      <c r="AZ1569" s="6"/>
      <c r="BA1569" s="6"/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  <c r="BQ1569" s="6"/>
      <c r="BR1569" s="6"/>
      <c r="BS1569" s="6"/>
      <c r="BT1569" s="6"/>
      <c r="BU1569" s="6"/>
      <c r="BV1569" s="6"/>
      <c r="BW1569" s="6"/>
      <c r="BX1569" s="6"/>
      <c r="BY1569" s="6"/>
      <c r="BZ1569" s="6"/>
      <c r="CA1569" s="6"/>
      <c r="CB1569" s="6"/>
      <c r="CC1569" s="6"/>
      <c r="CD1569" s="6"/>
      <c r="CE1569" s="6"/>
      <c r="CF1569" s="6"/>
      <c r="CG1569" s="6"/>
      <c r="CH1569" s="6"/>
      <c r="CI1569" s="6"/>
      <c r="CJ1569" s="6"/>
      <c r="CK1569" s="6"/>
      <c r="CL1569" s="6"/>
      <c r="CM1569" s="6"/>
      <c r="CN1569" s="6"/>
      <c r="CO1569" s="6"/>
      <c r="CP1569" s="6"/>
      <c r="CQ1569" s="6"/>
      <c r="CR1569" s="6"/>
      <c r="CS1569" s="6"/>
      <c r="CT1569" s="6"/>
      <c r="CU1569" s="6"/>
      <c r="CV1569" s="6"/>
      <c r="CW1569" s="6"/>
      <c r="CX1569" s="6"/>
      <c r="CY1569" s="6"/>
      <c r="CZ1569" s="6"/>
      <c r="DA1569" s="6"/>
      <c r="DB1569" s="6"/>
      <c r="DC1569" s="6"/>
      <c r="DD1569" s="6"/>
      <c r="DE1569" s="6"/>
      <c r="DF1569" s="6"/>
      <c r="DG1569" s="6"/>
      <c r="DH1569" s="6"/>
      <c r="DI1569" s="6"/>
      <c r="DJ1569" s="6"/>
      <c r="DK1569" s="6"/>
      <c r="DL1569" s="6"/>
      <c r="DM1569" s="6"/>
      <c r="DN1569" s="6"/>
      <c r="DO1569" s="6"/>
      <c r="DP1569" s="6"/>
      <c r="DQ1569" s="6"/>
      <c r="DR1569" s="6"/>
      <c r="DS1569" s="6"/>
      <c r="DT1569" s="6"/>
      <c r="DU1569" s="6"/>
      <c r="DV1569" s="6"/>
      <c r="DW1569" s="6"/>
      <c r="DX1569" s="6"/>
      <c r="DY1569" s="6"/>
      <c r="DZ1569" s="6"/>
      <c r="EA1569" s="6"/>
      <c r="EB1569" s="6"/>
      <c r="EC1569" s="6"/>
      <c r="ED1569" s="6"/>
      <c r="EE1569" s="6"/>
      <c r="EF1569" s="6"/>
      <c r="EG1569" s="6"/>
      <c r="EH1569" s="6"/>
      <c r="EI1569" s="6"/>
      <c r="EJ1569" s="6"/>
      <c r="EK1569" s="6"/>
      <c r="EL1569" s="6"/>
      <c r="EM1569" s="6"/>
      <c r="EN1569" s="6"/>
      <c r="EO1569" s="6"/>
      <c r="EP1569" s="6"/>
      <c r="EQ1569" s="6"/>
      <c r="ER1569" s="6"/>
      <c r="ES1569" s="6"/>
      <c r="ET1569" s="6"/>
      <c r="EU1569" s="6"/>
      <c r="EV1569" s="6"/>
      <c r="EW1569" s="6"/>
      <c r="EX1569" s="6"/>
      <c r="EY1569" s="6"/>
      <c r="EZ1569" s="6"/>
      <c r="FA1569" s="6"/>
      <c r="FB1569" s="6"/>
      <c r="FC1569" s="6"/>
      <c r="FD1569" s="6"/>
      <c r="FE1569" s="6"/>
      <c r="FF1569" s="390"/>
    </row>
    <row r="1570" spans="1:162" x14ac:dyDescent="0.25">
      <c r="A1570" s="198" t="s">
        <v>382</v>
      </c>
      <c r="B1570" s="212" t="s">
        <v>2548</v>
      </c>
      <c r="C1570" s="231">
        <v>4</v>
      </c>
      <c r="D1570" s="123">
        <v>6</v>
      </c>
      <c r="E1570" s="123">
        <v>4</v>
      </c>
      <c r="F1570" s="123">
        <v>4</v>
      </c>
      <c r="G1570" s="123">
        <v>3</v>
      </c>
      <c r="H1570" s="123">
        <v>6</v>
      </c>
      <c r="I1570" s="123">
        <v>4</v>
      </c>
      <c r="J1570" s="123">
        <v>5</v>
      </c>
      <c r="K1570" s="123">
        <v>5</v>
      </c>
      <c r="L1570" s="123">
        <v>8</v>
      </c>
      <c r="M1570" s="123">
        <v>3</v>
      </c>
      <c r="N1570" s="123">
        <v>4</v>
      </c>
      <c r="O1570" s="123">
        <v>4</v>
      </c>
      <c r="P1570" s="123">
        <v>5</v>
      </c>
      <c r="Q1570" s="123">
        <v>5</v>
      </c>
      <c r="R1570" s="123">
        <v>7</v>
      </c>
      <c r="S1570" s="123">
        <v>6</v>
      </c>
      <c r="T1570" s="123">
        <v>5</v>
      </c>
      <c r="U1570" s="123">
        <v>6</v>
      </c>
      <c r="V1570" s="218" t="e">
        <v>#N/A</v>
      </c>
      <c r="X1570" s="198" t="s">
        <v>383</v>
      </c>
      <c r="Y1570" s="119" t="s">
        <v>2548</v>
      </c>
      <c r="Z1570" s="196">
        <v>6</v>
      </c>
      <c r="AA1570" s="196">
        <v>6</v>
      </c>
      <c r="AB1570" s="196">
        <v>6</v>
      </c>
      <c r="AC1570" s="196">
        <v>6</v>
      </c>
      <c r="AD1570" s="196">
        <v>8</v>
      </c>
      <c r="AE1570" s="196">
        <v>6</v>
      </c>
      <c r="AF1570" s="196">
        <v>5</v>
      </c>
      <c r="AG1570" s="196">
        <v>7</v>
      </c>
      <c r="AH1570" s="196">
        <v>7</v>
      </c>
      <c r="AI1570" s="196" t="e">
        <v>#N/A</v>
      </c>
    </row>
    <row r="1571" spans="1:162" x14ac:dyDescent="0.25">
      <c r="A1571" s="198" t="s">
        <v>385</v>
      </c>
      <c r="B1571" s="225" t="s">
        <v>2549</v>
      </c>
      <c r="C1571" s="232" t="s">
        <v>2618</v>
      </c>
      <c r="D1571" s="210" t="s">
        <v>2618</v>
      </c>
      <c r="E1571" s="210" t="s">
        <v>2618</v>
      </c>
      <c r="F1571" s="210" t="s">
        <v>2618</v>
      </c>
      <c r="G1571" s="210" t="s">
        <v>2618</v>
      </c>
      <c r="H1571" s="210" t="s">
        <v>2618</v>
      </c>
      <c r="I1571" s="210" t="s">
        <v>2618</v>
      </c>
      <c r="J1571" s="210" t="s">
        <v>2618</v>
      </c>
      <c r="K1571" s="210" t="s">
        <v>2618</v>
      </c>
      <c r="L1571" s="210" t="s">
        <v>2618</v>
      </c>
      <c r="M1571" s="210" t="s">
        <v>2618</v>
      </c>
      <c r="N1571" s="210" t="s">
        <v>2618</v>
      </c>
      <c r="O1571" s="210" t="s">
        <v>2618</v>
      </c>
      <c r="P1571" s="210" t="s">
        <v>2618</v>
      </c>
      <c r="Q1571" s="210" t="s">
        <v>2618</v>
      </c>
      <c r="R1571" s="210" t="s">
        <v>2618</v>
      </c>
      <c r="S1571" s="210" t="s">
        <v>2618</v>
      </c>
      <c r="T1571" s="210" t="s">
        <v>2618</v>
      </c>
      <c r="U1571" s="210" t="s">
        <v>2618</v>
      </c>
      <c r="V1571" s="211" t="e">
        <v>#N/A</v>
      </c>
      <c r="X1571" s="198" t="s">
        <v>379</v>
      </c>
      <c r="Y1571" s="98" t="s">
        <v>772</v>
      </c>
      <c r="Z1571" s="121">
        <v>0</v>
      </c>
      <c r="AA1571" s="121">
        <v>0</v>
      </c>
      <c r="AB1571" s="121">
        <v>0</v>
      </c>
      <c r="AC1571" s="121">
        <v>0</v>
      </c>
      <c r="AD1571" s="121">
        <v>0</v>
      </c>
      <c r="AE1571" s="121">
        <v>0</v>
      </c>
      <c r="AF1571" s="121">
        <v>0</v>
      </c>
      <c r="AG1571" s="121">
        <v>0</v>
      </c>
      <c r="AH1571" s="121">
        <v>0</v>
      </c>
      <c r="AI1571" s="121" t="e">
        <v>#N/A</v>
      </c>
    </row>
    <row r="1572" spans="1:162" ht="15" x14ac:dyDescent="0.25">
      <c r="A1572" s="198" t="s">
        <v>387</v>
      </c>
      <c r="B1572" s="226" t="s">
        <v>769</v>
      </c>
      <c r="C1572" s="233" t="s">
        <v>2632</v>
      </c>
      <c r="D1572" s="202" t="s">
        <v>2618</v>
      </c>
      <c r="E1572" s="202" t="s">
        <v>2618</v>
      </c>
      <c r="F1572" s="202" t="s">
        <v>2618</v>
      </c>
      <c r="G1572" s="202" t="s">
        <v>2618</v>
      </c>
      <c r="H1572" s="202" t="s">
        <v>2618</v>
      </c>
      <c r="I1572" s="202" t="s">
        <v>2618</v>
      </c>
      <c r="J1572" s="202" t="s">
        <v>2618</v>
      </c>
      <c r="K1572" s="202" t="s">
        <v>2618</v>
      </c>
      <c r="L1572" s="202" t="s">
        <v>2632</v>
      </c>
      <c r="M1572" s="202" t="s">
        <v>2631</v>
      </c>
      <c r="N1572" s="202" t="s">
        <v>2618</v>
      </c>
      <c r="O1572" s="202" t="s">
        <v>2618</v>
      </c>
      <c r="P1572" s="202" t="s">
        <v>2618</v>
      </c>
      <c r="Q1572" s="202" t="s">
        <v>2618</v>
      </c>
      <c r="R1572" s="202" t="s">
        <v>2632</v>
      </c>
      <c r="S1572" s="202" t="s">
        <v>2618</v>
      </c>
      <c r="T1572" s="202" t="s">
        <v>2618</v>
      </c>
      <c r="U1572" s="202" t="s">
        <v>2618</v>
      </c>
      <c r="V1572" s="203" t="e">
        <v>#N/A</v>
      </c>
      <c r="X1572" s="198" t="s">
        <v>381</v>
      </c>
      <c r="Y1572" s="107" t="s">
        <v>769</v>
      </c>
      <c r="Z1572" s="195" t="s">
        <v>2632</v>
      </c>
      <c r="AA1572" s="195" t="s">
        <v>2618</v>
      </c>
      <c r="AB1572" s="195" t="s">
        <v>2618</v>
      </c>
      <c r="AC1572" s="195" t="s">
        <v>2618</v>
      </c>
      <c r="AD1572" s="195" t="s">
        <v>2632</v>
      </c>
      <c r="AE1572" s="195" t="s">
        <v>2631</v>
      </c>
      <c r="AF1572" s="195" t="s">
        <v>2618</v>
      </c>
      <c r="AG1572" s="195" t="s">
        <v>2632</v>
      </c>
      <c r="AH1572" s="195" t="s">
        <v>2618</v>
      </c>
      <c r="AI1572" s="195" t="e">
        <v>#N/A</v>
      </c>
    </row>
    <row r="1573" spans="1:162" x14ac:dyDescent="0.25">
      <c r="A1573" s="198" t="s">
        <v>388</v>
      </c>
      <c r="B1573" s="226" t="s">
        <v>2551</v>
      </c>
      <c r="C1573" s="234">
        <v>3</v>
      </c>
      <c r="D1573" s="204">
        <v>0</v>
      </c>
      <c r="E1573" s="204">
        <v>0</v>
      </c>
      <c r="F1573" s="204">
        <v>0</v>
      </c>
      <c r="G1573" s="204">
        <v>0</v>
      </c>
      <c r="H1573" s="204">
        <v>0</v>
      </c>
      <c r="I1573" s="204">
        <v>0</v>
      </c>
      <c r="J1573" s="204">
        <v>0</v>
      </c>
      <c r="K1573" s="204">
        <v>0</v>
      </c>
      <c r="L1573" s="204">
        <v>3</v>
      </c>
      <c r="M1573" s="204">
        <v>2</v>
      </c>
      <c r="N1573" s="204">
        <v>0</v>
      </c>
      <c r="O1573" s="204">
        <v>0</v>
      </c>
      <c r="P1573" s="204">
        <v>0</v>
      </c>
      <c r="Q1573" s="204">
        <v>0</v>
      </c>
      <c r="R1573" s="204">
        <v>10</v>
      </c>
      <c r="S1573" s="204">
        <v>0</v>
      </c>
      <c r="T1573" s="204">
        <v>0</v>
      </c>
      <c r="U1573" s="204">
        <v>0</v>
      </c>
      <c r="V1573" s="205" t="e">
        <v>#N/A</v>
      </c>
      <c r="X1573" s="198" t="s">
        <v>384</v>
      </c>
      <c r="Y1573" s="91" t="s">
        <v>2551</v>
      </c>
      <c r="Z1573" s="109">
        <v>3</v>
      </c>
      <c r="AA1573" s="109">
        <v>0</v>
      </c>
      <c r="AB1573" s="109">
        <v>0</v>
      </c>
      <c r="AC1573" s="109">
        <v>0</v>
      </c>
      <c r="AD1573" s="109">
        <v>3</v>
      </c>
      <c r="AE1573" s="109">
        <v>2</v>
      </c>
      <c r="AF1573" s="109">
        <v>0</v>
      </c>
      <c r="AG1573" s="109">
        <v>10</v>
      </c>
      <c r="AH1573" s="109">
        <v>0</v>
      </c>
      <c r="AI1573" s="109" t="e">
        <v>#N/A</v>
      </c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F1573" s="1"/>
      <c r="CG1573" s="1"/>
      <c r="CH1573" s="1"/>
      <c r="CI1573" s="1"/>
      <c r="CJ1573" s="1"/>
      <c r="CK1573" s="1"/>
      <c r="CL1573" s="1"/>
      <c r="CM1573" s="1"/>
      <c r="CN1573" s="1"/>
      <c r="CO1573" s="1"/>
      <c r="CP1573" s="1"/>
      <c r="CQ1573" s="1"/>
      <c r="CR1573" s="1"/>
      <c r="CS1573" s="1"/>
      <c r="CT1573" s="1"/>
      <c r="CU1573" s="1"/>
      <c r="CV1573" s="1"/>
      <c r="CW1573" s="1"/>
      <c r="CX1573" s="1"/>
      <c r="CY1573" s="1"/>
      <c r="CZ1573" s="1"/>
      <c r="DA1573" s="1"/>
      <c r="DB1573" s="1"/>
      <c r="DC1573" s="1"/>
      <c r="DD1573" s="1"/>
      <c r="DE1573" s="1"/>
      <c r="DF1573" s="1"/>
      <c r="DG1573" s="1"/>
      <c r="DH1573" s="1"/>
      <c r="DI1573" s="1"/>
      <c r="DJ1573" s="1"/>
      <c r="DK1573" s="1"/>
      <c r="DL1573" s="1"/>
      <c r="DM1573" s="1"/>
      <c r="DN1573" s="1"/>
      <c r="DO1573" s="1"/>
      <c r="DP1573" s="1"/>
      <c r="DQ1573" s="1"/>
      <c r="DR1573" s="1"/>
      <c r="DS1573" s="1"/>
      <c r="DT1573" s="1"/>
      <c r="DU1573" s="1"/>
      <c r="DV1573" s="1"/>
      <c r="DW1573" s="1"/>
      <c r="DX1573" s="1"/>
      <c r="DY1573" s="1"/>
      <c r="DZ1573" s="1"/>
      <c r="EA1573" s="1"/>
      <c r="EB1573" s="1"/>
      <c r="EC1573" s="1"/>
      <c r="ED1573" s="1"/>
      <c r="EE1573" s="1"/>
      <c r="EF1573" s="1"/>
      <c r="EG1573" s="1"/>
      <c r="EH1573" s="1"/>
      <c r="EI1573" s="1"/>
      <c r="EJ1573" s="1"/>
      <c r="EK1573" s="1"/>
      <c r="EL1573" s="1"/>
      <c r="EM1573" s="1"/>
      <c r="EN1573" s="1"/>
      <c r="EO1573" s="1"/>
      <c r="EP1573" s="1"/>
      <c r="EQ1573" s="1"/>
      <c r="ER1573" s="1"/>
      <c r="ES1573" s="1"/>
      <c r="ET1573" s="1"/>
      <c r="EU1573" s="1"/>
      <c r="EV1573" s="1"/>
      <c r="EW1573" s="1"/>
      <c r="EX1573" s="1"/>
      <c r="EY1573" s="1"/>
      <c r="EZ1573" s="1"/>
      <c r="FA1573" s="1"/>
      <c r="FB1573" s="1"/>
      <c r="FC1573" s="1"/>
      <c r="FD1573" s="1"/>
      <c r="FE1573" s="1"/>
    </row>
    <row r="1574" spans="1:162" x14ac:dyDescent="0.25">
      <c r="A1574" s="198" t="s">
        <v>389</v>
      </c>
      <c r="B1574" s="227" t="s">
        <v>884</v>
      </c>
      <c r="C1574" s="235">
        <v>1012.35</v>
      </c>
      <c r="D1574" s="206">
        <v>1011.45</v>
      </c>
      <c r="E1574" s="206">
        <v>1009.7</v>
      </c>
      <c r="F1574" s="206">
        <v>1006.2</v>
      </c>
      <c r="G1574" s="206">
        <v>1004.95</v>
      </c>
      <c r="H1574" s="206">
        <v>1005.45</v>
      </c>
      <c r="I1574" s="206">
        <v>1008.0999999999999</v>
      </c>
      <c r="J1574" s="206">
        <v>1007.35</v>
      </c>
      <c r="K1574" s="206">
        <v>1010.3499999999999</v>
      </c>
      <c r="L1574" s="206">
        <v>1011.4000000000001</v>
      </c>
      <c r="M1574" s="206">
        <v>1011.5</v>
      </c>
      <c r="N1574" s="206">
        <v>1009.0999999999999</v>
      </c>
      <c r="O1574" s="206">
        <v>1005.45</v>
      </c>
      <c r="P1574" s="206">
        <v>1001.2</v>
      </c>
      <c r="Q1574" s="206">
        <v>1002.4000000000001</v>
      </c>
      <c r="R1574" s="206">
        <v>1004.05</v>
      </c>
      <c r="S1574" s="206">
        <v>1007.95</v>
      </c>
      <c r="T1574" s="206">
        <v>1008.95</v>
      </c>
      <c r="U1574" s="206">
        <v>1011.4</v>
      </c>
      <c r="V1574" s="207" t="e">
        <v>#N/A</v>
      </c>
      <c r="X1574" s="198" t="s">
        <v>386</v>
      </c>
      <c r="Y1574" s="238" t="s">
        <v>705</v>
      </c>
      <c r="Z1574" s="127">
        <v>2</v>
      </c>
      <c r="AA1574" s="127">
        <v>0</v>
      </c>
      <c r="AB1574" s="127">
        <v>0</v>
      </c>
      <c r="AC1574" s="127">
        <v>0</v>
      </c>
      <c r="AD1574" s="127">
        <v>2</v>
      </c>
      <c r="AE1574" s="127">
        <v>0</v>
      </c>
      <c r="AF1574" s="127">
        <v>0</v>
      </c>
      <c r="AG1574" s="127">
        <v>2</v>
      </c>
      <c r="AH1574" s="127">
        <v>0</v>
      </c>
      <c r="AI1574" s="127" t="e">
        <v>#N/A</v>
      </c>
    </row>
    <row r="1575" spans="1:162" x14ac:dyDescent="0.25">
      <c r="A1575" s="198" t="s">
        <v>390</v>
      </c>
      <c r="B1575" s="228" t="s">
        <v>770</v>
      </c>
      <c r="C1575" s="236" t="s">
        <v>2651</v>
      </c>
      <c r="D1575" s="208" t="s">
        <v>2648</v>
      </c>
      <c r="E1575" s="208" t="s">
        <v>2651</v>
      </c>
      <c r="F1575" s="208" t="s">
        <v>2681</v>
      </c>
      <c r="G1575" s="208" t="s">
        <v>2839</v>
      </c>
      <c r="H1575" s="208" t="s">
        <v>2767</v>
      </c>
      <c r="I1575" s="208" t="s">
        <v>2655</v>
      </c>
      <c r="J1575" s="208" t="s">
        <v>2732</v>
      </c>
      <c r="K1575" s="208" t="s">
        <v>2653</v>
      </c>
      <c r="L1575" s="208" t="s">
        <v>2794</v>
      </c>
      <c r="M1575" s="208" t="s">
        <v>2733</v>
      </c>
      <c r="N1575" s="208" t="s">
        <v>2655</v>
      </c>
      <c r="O1575" s="208" t="s">
        <v>2655</v>
      </c>
      <c r="P1575" s="208" t="s">
        <v>2772</v>
      </c>
      <c r="Q1575" s="208" t="s">
        <v>2762</v>
      </c>
      <c r="R1575" s="208" t="s">
        <v>2767</v>
      </c>
      <c r="S1575" s="208" t="s">
        <v>2768</v>
      </c>
      <c r="T1575" s="208" t="s">
        <v>2768</v>
      </c>
      <c r="U1575" s="208" t="s">
        <v>2770</v>
      </c>
      <c r="V1575" s="209" t="e">
        <v>#N/A</v>
      </c>
      <c r="X1575" s="369" t="s">
        <v>1043</v>
      </c>
      <c r="Y1575" s="370" t="s">
        <v>772</v>
      </c>
      <c r="Z1575" s="371">
        <v>0</v>
      </c>
      <c r="AA1575" s="372">
        <v>0</v>
      </c>
      <c r="AB1575" s="372">
        <v>0</v>
      </c>
      <c r="AC1575" s="372">
        <v>0</v>
      </c>
      <c r="AD1575" s="372">
        <v>0</v>
      </c>
      <c r="AE1575" s="372">
        <v>0</v>
      </c>
      <c r="AF1575" s="372">
        <v>0</v>
      </c>
      <c r="AG1575" s="372">
        <v>0</v>
      </c>
      <c r="AH1575" s="372">
        <v>0</v>
      </c>
      <c r="AI1575" s="373" t="e">
        <v>#N/A</v>
      </c>
    </row>
    <row r="1576" spans="1:162" x14ac:dyDescent="0.25">
      <c r="A1576" s="198" t="s">
        <v>391</v>
      </c>
      <c r="B1576" s="229" t="s">
        <v>705</v>
      </c>
      <c r="C1576" s="237">
        <v>0</v>
      </c>
      <c r="D1576" s="213">
        <v>0</v>
      </c>
      <c r="E1576" s="213">
        <v>0</v>
      </c>
      <c r="F1576" s="213">
        <v>0</v>
      </c>
      <c r="G1576" s="213">
        <v>0</v>
      </c>
      <c r="H1576" s="213">
        <v>0</v>
      </c>
      <c r="I1576" s="213">
        <v>0</v>
      </c>
      <c r="J1576" s="213">
        <v>0</v>
      </c>
      <c r="K1576" s="213">
        <v>0</v>
      </c>
      <c r="L1576" s="213">
        <v>1</v>
      </c>
      <c r="M1576" s="213">
        <v>0</v>
      </c>
      <c r="N1576" s="213">
        <v>0</v>
      </c>
      <c r="O1576" s="213">
        <v>0</v>
      </c>
      <c r="P1576" s="213">
        <v>0</v>
      </c>
      <c r="Q1576" s="213">
        <v>0</v>
      </c>
      <c r="R1576" s="213">
        <v>1</v>
      </c>
      <c r="S1576" s="213">
        <v>0</v>
      </c>
      <c r="T1576" s="213">
        <v>0</v>
      </c>
      <c r="U1576" s="213">
        <v>0</v>
      </c>
      <c r="V1576" s="214" t="e">
        <v>#N/A</v>
      </c>
      <c r="X1576" s="369" t="s">
        <v>2352</v>
      </c>
      <c r="Y1576" s="374" t="s">
        <v>1173</v>
      </c>
      <c r="Z1576" s="375">
        <v>0</v>
      </c>
      <c r="AA1576" s="376">
        <v>0</v>
      </c>
      <c r="AB1576" s="376">
        <v>0</v>
      </c>
      <c r="AC1576" s="376">
        <v>0</v>
      </c>
      <c r="AD1576" s="376">
        <v>0</v>
      </c>
      <c r="AE1576" s="376">
        <v>0</v>
      </c>
      <c r="AF1576" s="376">
        <v>0</v>
      </c>
      <c r="AG1576" s="376">
        <v>0</v>
      </c>
      <c r="AH1576" s="376">
        <v>0</v>
      </c>
      <c r="AI1576" s="377" t="e">
        <v>#N/A</v>
      </c>
    </row>
    <row r="1577" spans="1:162" x14ac:dyDescent="0.25">
      <c r="A1577" s="198" t="s">
        <v>1043</v>
      </c>
      <c r="B1577" s="229" t="s">
        <v>772</v>
      </c>
      <c r="C1577" s="237">
        <v>0</v>
      </c>
      <c r="D1577" s="213">
        <v>0</v>
      </c>
      <c r="E1577" s="213">
        <v>0</v>
      </c>
      <c r="F1577" s="213">
        <v>0</v>
      </c>
      <c r="G1577" s="213">
        <v>0</v>
      </c>
      <c r="H1577" s="213">
        <v>0</v>
      </c>
      <c r="I1577" s="213">
        <v>0</v>
      </c>
      <c r="J1577" s="213">
        <v>0</v>
      </c>
      <c r="K1577" s="213">
        <v>0</v>
      </c>
      <c r="L1577" s="213">
        <v>0</v>
      </c>
      <c r="M1577" s="213">
        <v>0</v>
      </c>
      <c r="N1577" s="213">
        <v>0</v>
      </c>
      <c r="O1577" s="213">
        <v>0</v>
      </c>
      <c r="P1577" s="213">
        <v>0</v>
      </c>
      <c r="Q1577" s="213">
        <v>0</v>
      </c>
      <c r="R1577" s="213">
        <v>0</v>
      </c>
      <c r="S1577" s="213">
        <v>0</v>
      </c>
      <c r="T1577" s="213">
        <v>0</v>
      </c>
      <c r="U1577" s="213">
        <v>0</v>
      </c>
      <c r="V1577" s="214" t="e">
        <v>#N/A</v>
      </c>
      <c r="X1577" s="369" t="s">
        <v>2353</v>
      </c>
      <c r="Y1577" s="374" t="s">
        <v>1175</v>
      </c>
      <c r="Z1577" s="375">
        <v>0</v>
      </c>
      <c r="AA1577" s="376">
        <v>0</v>
      </c>
      <c r="AB1577" s="376">
        <v>0</v>
      </c>
      <c r="AC1577" s="376">
        <v>0</v>
      </c>
      <c r="AD1577" s="376">
        <v>0</v>
      </c>
      <c r="AE1577" s="376">
        <v>0</v>
      </c>
      <c r="AF1577" s="376">
        <v>0</v>
      </c>
      <c r="AG1577" s="376">
        <v>0</v>
      </c>
      <c r="AH1577" s="376">
        <v>0</v>
      </c>
      <c r="AI1577" s="377" t="e">
        <v>#N/A</v>
      </c>
    </row>
    <row r="1578" spans="1:162" x14ac:dyDescent="0.25">
      <c r="A1578" s="198" t="s">
        <v>2352</v>
      </c>
      <c r="B1578" s="229" t="s">
        <v>1173</v>
      </c>
      <c r="C1578" s="237">
        <v>0</v>
      </c>
      <c r="D1578" s="213">
        <v>0</v>
      </c>
      <c r="E1578" s="213">
        <v>0</v>
      </c>
      <c r="F1578" s="213">
        <v>0</v>
      </c>
      <c r="G1578" s="213">
        <v>0</v>
      </c>
      <c r="H1578" s="213">
        <v>0</v>
      </c>
      <c r="I1578" s="213">
        <v>0</v>
      </c>
      <c r="J1578" s="213">
        <v>0</v>
      </c>
      <c r="K1578" s="213">
        <v>0</v>
      </c>
      <c r="L1578" s="213">
        <v>0</v>
      </c>
      <c r="M1578" s="213">
        <v>0</v>
      </c>
      <c r="N1578" s="213">
        <v>0</v>
      </c>
      <c r="O1578" s="213">
        <v>0</v>
      </c>
      <c r="P1578" s="213">
        <v>0</v>
      </c>
      <c r="Q1578" s="213">
        <v>0</v>
      </c>
      <c r="R1578" s="213">
        <v>0</v>
      </c>
      <c r="S1578" s="213">
        <v>0</v>
      </c>
      <c r="T1578" s="213">
        <v>0</v>
      </c>
      <c r="U1578" s="213">
        <v>0</v>
      </c>
      <c r="V1578" s="214" t="e">
        <v>#N/A</v>
      </c>
      <c r="X1578" s="369" t="s">
        <v>2354</v>
      </c>
      <c r="Y1578" s="379" t="s">
        <v>1177</v>
      </c>
      <c r="Z1578" s="380">
        <v>0</v>
      </c>
      <c r="AA1578" s="381">
        <v>0</v>
      </c>
      <c r="AB1578" s="381">
        <v>0</v>
      </c>
      <c r="AC1578" s="381">
        <v>0</v>
      </c>
      <c r="AD1578" s="381">
        <v>0</v>
      </c>
      <c r="AE1578" s="381">
        <v>0</v>
      </c>
      <c r="AF1578" s="381">
        <v>0</v>
      </c>
      <c r="AG1578" s="381">
        <v>0</v>
      </c>
      <c r="AH1578" s="381">
        <v>0</v>
      </c>
      <c r="AI1578" s="382" t="e">
        <v>#N/A</v>
      </c>
    </row>
    <row r="1579" spans="1:162" x14ac:dyDescent="0.25">
      <c r="A1579" s="198" t="s">
        <v>2353</v>
      </c>
      <c r="B1579" s="378" t="s">
        <v>1175</v>
      </c>
      <c r="C1579" s="235">
        <v>0</v>
      </c>
      <c r="D1579" s="206">
        <v>0</v>
      </c>
      <c r="E1579" s="206">
        <v>0</v>
      </c>
      <c r="F1579" s="206">
        <v>0</v>
      </c>
      <c r="G1579" s="206">
        <v>0</v>
      </c>
      <c r="H1579" s="206">
        <v>0</v>
      </c>
      <c r="I1579" s="206">
        <v>0</v>
      </c>
      <c r="J1579" s="206">
        <v>0</v>
      </c>
      <c r="K1579" s="206">
        <v>0</v>
      </c>
      <c r="L1579" s="206">
        <v>0</v>
      </c>
      <c r="M1579" s="206">
        <v>0</v>
      </c>
      <c r="N1579" s="206">
        <v>0</v>
      </c>
      <c r="O1579" s="206">
        <v>0</v>
      </c>
      <c r="P1579" s="206">
        <v>0</v>
      </c>
      <c r="Q1579" s="206">
        <v>0</v>
      </c>
      <c r="R1579" s="206">
        <v>0</v>
      </c>
      <c r="S1579" s="206">
        <v>0</v>
      </c>
      <c r="T1579" s="206">
        <v>0</v>
      </c>
      <c r="U1579" s="206">
        <v>0</v>
      </c>
      <c r="V1579" s="207" t="e">
        <v>#N/A</v>
      </c>
    </row>
    <row r="1580" spans="1:162" x14ac:dyDescent="0.25">
      <c r="A1580" s="198" t="s">
        <v>2354</v>
      </c>
      <c r="B1580" s="383" t="s">
        <v>1177</v>
      </c>
      <c r="C1580" s="237">
        <v>0</v>
      </c>
      <c r="D1580" s="213">
        <v>0</v>
      </c>
      <c r="E1580" s="213">
        <v>0</v>
      </c>
      <c r="F1580" s="213">
        <v>0</v>
      </c>
      <c r="G1580" s="213">
        <v>0</v>
      </c>
      <c r="H1580" s="213">
        <v>0</v>
      </c>
      <c r="I1580" s="213">
        <v>0</v>
      </c>
      <c r="J1580" s="213">
        <v>0</v>
      </c>
      <c r="K1580" s="213">
        <v>0</v>
      </c>
      <c r="L1580" s="213">
        <v>0</v>
      </c>
      <c r="M1580" s="213">
        <v>0</v>
      </c>
      <c r="N1580" s="213">
        <v>0</v>
      </c>
      <c r="O1580" s="213">
        <v>0</v>
      </c>
      <c r="P1580" s="213">
        <v>0</v>
      </c>
      <c r="Q1580" s="213">
        <v>0</v>
      </c>
      <c r="R1580" s="213">
        <v>0</v>
      </c>
      <c r="S1580" s="213">
        <v>0</v>
      </c>
      <c r="T1580" s="213">
        <v>0</v>
      </c>
      <c r="U1580" s="213">
        <v>0</v>
      </c>
      <c r="V1580" s="214" t="e">
        <v>#N/A</v>
      </c>
      <c r="AM1580" s="554"/>
      <c r="AN1580" s="552"/>
      <c r="AO1580" s="552"/>
      <c r="AP1580" s="552"/>
      <c r="AQ1580" s="552"/>
      <c r="AR1580" s="552"/>
      <c r="AS1580" s="552"/>
      <c r="AT1580" s="552"/>
      <c r="AU1580" s="552"/>
      <c r="AV1580" s="552"/>
      <c r="AW1580" s="552"/>
      <c r="AX1580" s="552"/>
      <c r="AY1580" s="552"/>
      <c r="AZ1580" s="552"/>
      <c r="BA1580" s="552"/>
      <c r="BB1580" s="552"/>
      <c r="BC1580" s="552"/>
      <c r="BD1580" s="552"/>
      <c r="BE1580" s="552"/>
      <c r="BF1580" s="552"/>
      <c r="BG1580" s="552"/>
      <c r="BH1580" s="552"/>
      <c r="BI1580" s="552"/>
      <c r="BJ1580" s="552"/>
      <c r="BK1580" s="552"/>
      <c r="BL1580" s="552"/>
      <c r="BM1580" s="552"/>
      <c r="BN1580" s="552"/>
      <c r="BO1580" s="552"/>
      <c r="BP1580" s="552"/>
      <c r="BQ1580" s="552"/>
      <c r="BR1580" s="552"/>
      <c r="BS1580" s="552"/>
      <c r="BT1580" s="552"/>
      <c r="BU1580" s="552"/>
      <c r="BV1580" s="552"/>
      <c r="BW1580" s="552"/>
      <c r="BX1580" s="552"/>
      <c r="BY1580" s="552"/>
      <c r="BZ1580" s="552"/>
      <c r="CA1580" s="552"/>
      <c r="CB1580" s="552"/>
      <c r="CC1580" s="552"/>
      <c r="CD1580" s="552"/>
      <c r="CE1580" s="552"/>
      <c r="CF1580" s="552"/>
      <c r="CG1580" s="552"/>
      <c r="CH1580" s="552"/>
      <c r="CI1580" s="552"/>
      <c r="CJ1580" s="552"/>
      <c r="CK1580" s="552"/>
      <c r="CL1580" s="552"/>
      <c r="CM1580" s="552"/>
      <c r="CN1580" s="552"/>
      <c r="CO1580" s="552"/>
      <c r="CP1580" s="552"/>
      <c r="CQ1580" s="552"/>
      <c r="CR1580" s="552"/>
      <c r="CS1580" s="552"/>
      <c r="CT1580" s="552"/>
      <c r="CU1580" s="552"/>
      <c r="CV1580" s="552"/>
      <c r="CW1580" s="552"/>
      <c r="CX1580" s="552"/>
      <c r="CY1580" s="552"/>
      <c r="CZ1580" s="552"/>
      <c r="DA1580" s="552"/>
      <c r="DB1580" s="552"/>
      <c r="DC1580" s="552"/>
      <c r="DD1580" s="552"/>
      <c r="DE1580" s="552"/>
      <c r="DF1580" s="552"/>
      <c r="DG1580" s="552"/>
      <c r="DH1580" s="552"/>
      <c r="DI1580" s="552"/>
      <c r="DJ1580" s="552"/>
      <c r="DK1580" s="552"/>
      <c r="DL1580" s="552"/>
      <c r="DM1580" s="552"/>
      <c r="DN1580" s="552"/>
      <c r="DO1580" s="552"/>
      <c r="DP1580" s="552"/>
      <c r="DQ1580" s="552"/>
      <c r="DR1580" s="552"/>
      <c r="DS1580" s="552"/>
      <c r="DT1580" s="552"/>
      <c r="DU1580" s="552"/>
      <c r="DV1580" s="552"/>
      <c r="DW1580" s="552"/>
      <c r="DX1580" s="552"/>
      <c r="DY1580" s="552"/>
      <c r="DZ1580" s="552"/>
      <c r="EA1580" s="552"/>
      <c r="EB1580" s="552"/>
      <c r="EC1580" s="552"/>
      <c r="ED1580" s="552"/>
      <c r="EE1580" s="552"/>
      <c r="EF1580" s="552"/>
      <c r="EG1580" s="552"/>
      <c r="EH1580" s="552"/>
      <c r="EI1580" s="552"/>
      <c r="EJ1580" s="552"/>
      <c r="EK1580" s="552"/>
      <c r="EL1580" s="552"/>
      <c r="EM1580" s="552"/>
      <c r="EN1580" s="552"/>
      <c r="EO1580" s="552"/>
      <c r="EP1580" s="552"/>
      <c r="EQ1580" s="552"/>
      <c r="ER1580" s="552"/>
      <c r="ES1580" s="552"/>
      <c r="ET1580" s="552"/>
      <c r="EU1580" s="552"/>
      <c r="EV1580" s="552"/>
      <c r="EW1580" s="552"/>
      <c r="EX1580" s="552"/>
      <c r="EY1580" s="552"/>
      <c r="EZ1580" s="552"/>
      <c r="FA1580" s="552"/>
      <c r="FB1580" s="552"/>
      <c r="FC1580" s="552"/>
      <c r="FD1580" s="552"/>
      <c r="FE1580" s="552"/>
    </row>
    <row r="1581" spans="1:162" x14ac:dyDescent="0.25">
      <c r="A1581" t="s">
        <v>3569</v>
      </c>
      <c r="B1581" t="s">
        <v>3559</v>
      </c>
      <c r="C1581">
        <v>2</v>
      </c>
      <c r="D1581">
        <v>1</v>
      </c>
      <c r="E1581">
        <v>0</v>
      </c>
      <c r="F1581">
        <v>0</v>
      </c>
      <c r="G1581">
        <v>4</v>
      </c>
      <c r="H1581">
        <v>1</v>
      </c>
      <c r="I1581">
        <v>0</v>
      </c>
      <c r="J1581">
        <v>0</v>
      </c>
      <c r="K1581">
        <v>3</v>
      </c>
      <c r="L1581">
        <v>3</v>
      </c>
      <c r="M1581">
        <v>10</v>
      </c>
      <c r="N1581">
        <v>0</v>
      </c>
      <c r="O1581">
        <v>1</v>
      </c>
      <c r="P1581">
        <v>7</v>
      </c>
      <c r="Q1581">
        <v>7</v>
      </c>
      <c r="R1581">
        <v>10</v>
      </c>
      <c r="S1581">
        <v>10</v>
      </c>
      <c r="T1581">
        <v>0</v>
      </c>
      <c r="U1581">
        <v>4</v>
      </c>
      <c r="V1581">
        <v>0</v>
      </c>
      <c r="AM1581" s="555"/>
      <c r="AN1581" s="553"/>
      <c r="AO1581" s="553"/>
      <c r="AP1581" s="553"/>
      <c r="AQ1581" s="553"/>
      <c r="AR1581" s="553"/>
      <c r="AS1581" s="553"/>
      <c r="AT1581" s="553"/>
      <c r="AU1581" s="553"/>
      <c r="AV1581" s="553"/>
      <c r="AW1581" s="553"/>
      <c r="AX1581" s="553"/>
      <c r="AY1581" s="553"/>
      <c r="AZ1581" s="553"/>
      <c r="BA1581" s="553"/>
      <c r="BB1581" s="553"/>
      <c r="BC1581" s="553"/>
      <c r="BD1581" s="553"/>
      <c r="BE1581" s="553"/>
      <c r="BF1581" s="553"/>
      <c r="BG1581" s="553"/>
      <c r="BH1581" s="553"/>
      <c r="BI1581" s="553"/>
      <c r="BJ1581" s="553"/>
      <c r="BK1581" s="553"/>
      <c r="BL1581" s="553"/>
      <c r="BM1581" s="553"/>
      <c r="BN1581" s="553"/>
      <c r="BO1581" s="553"/>
      <c r="BP1581" s="553"/>
      <c r="BQ1581" s="553"/>
      <c r="BR1581" s="553"/>
      <c r="BS1581" s="553"/>
      <c r="BT1581" s="553"/>
      <c r="BU1581" s="553"/>
      <c r="BV1581" s="553"/>
      <c r="BW1581" s="553"/>
      <c r="BX1581" s="553"/>
      <c r="BY1581" s="553"/>
      <c r="BZ1581" s="553"/>
      <c r="CA1581" s="553"/>
      <c r="CB1581" s="553"/>
      <c r="CC1581" s="553"/>
      <c r="CD1581" s="553"/>
      <c r="CE1581" s="553"/>
      <c r="CF1581" s="553"/>
      <c r="CG1581" s="553"/>
      <c r="CH1581" s="553"/>
      <c r="CI1581" s="553"/>
      <c r="CJ1581" s="553"/>
      <c r="CK1581" s="553"/>
      <c r="CL1581" s="553"/>
      <c r="CM1581" s="553"/>
      <c r="CN1581" s="553"/>
      <c r="CO1581" s="553"/>
      <c r="CP1581" s="553"/>
      <c r="CQ1581" s="553"/>
      <c r="CR1581" s="553"/>
      <c r="CS1581" s="553"/>
      <c r="CT1581" s="553"/>
      <c r="CU1581" s="553"/>
      <c r="CV1581" s="553"/>
      <c r="CW1581" s="553"/>
      <c r="CX1581" s="553"/>
      <c r="CY1581" s="553"/>
      <c r="CZ1581" s="553"/>
      <c r="DA1581" s="553"/>
      <c r="DB1581" s="553"/>
      <c r="DC1581" s="553"/>
      <c r="DD1581" s="553"/>
      <c r="DE1581" s="553"/>
      <c r="DF1581" s="553"/>
      <c r="DG1581" s="553"/>
      <c r="DH1581" s="553"/>
      <c r="DI1581" s="553"/>
      <c r="DJ1581" s="553"/>
      <c r="DK1581" s="553"/>
      <c r="DL1581" s="553"/>
      <c r="DM1581" s="553"/>
      <c r="DN1581" s="553"/>
      <c r="DO1581" s="553"/>
      <c r="DP1581" s="553"/>
      <c r="DQ1581" s="553"/>
      <c r="DR1581" s="553"/>
      <c r="DS1581" s="553"/>
      <c r="DT1581" s="553"/>
      <c r="DU1581" s="553"/>
      <c r="DV1581" s="553"/>
      <c r="DW1581" s="553"/>
      <c r="DX1581" s="553"/>
      <c r="DY1581" s="553"/>
      <c r="DZ1581" s="553"/>
      <c r="EA1581" s="553"/>
      <c r="EB1581" s="553"/>
      <c r="EC1581" s="553"/>
      <c r="ED1581" s="553"/>
      <c r="EE1581" s="553"/>
      <c r="EF1581" s="553"/>
      <c r="EG1581" s="553"/>
      <c r="EH1581" s="553"/>
      <c r="EI1581" s="553"/>
      <c r="EJ1581" s="553"/>
      <c r="EK1581" s="553"/>
      <c r="EL1581" s="553"/>
      <c r="EM1581" s="553"/>
      <c r="EN1581" s="553"/>
      <c r="EO1581" s="553"/>
      <c r="EP1581" s="553"/>
      <c r="EQ1581" s="553"/>
      <c r="ER1581" s="553"/>
      <c r="ES1581" s="553"/>
      <c r="ET1581" s="553"/>
      <c r="EU1581" s="553"/>
      <c r="EV1581" s="553"/>
      <c r="EW1581" s="553"/>
      <c r="EX1581" s="553"/>
      <c r="EY1581" s="553"/>
      <c r="EZ1581" s="553"/>
      <c r="FA1581" s="553"/>
      <c r="FB1581" s="553"/>
      <c r="FC1581" s="553"/>
      <c r="FD1581" s="553"/>
      <c r="FE1581" s="553"/>
    </row>
    <row r="1582" spans="1:162" x14ac:dyDescent="0.25">
      <c r="A1582" t="s">
        <v>3570</v>
      </c>
      <c r="B1582" t="s">
        <v>3561</v>
      </c>
      <c r="C1582">
        <v>2</v>
      </c>
      <c r="D1582">
        <v>0</v>
      </c>
      <c r="E1582">
        <v>0</v>
      </c>
      <c r="F1582">
        <v>0</v>
      </c>
      <c r="G1582">
        <v>4</v>
      </c>
      <c r="H1582">
        <v>0</v>
      </c>
      <c r="I1582">
        <v>0</v>
      </c>
      <c r="J1582">
        <v>0</v>
      </c>
      <c r="K1582">
        <v>3</v>
      </c>
      <c r="L1582">
        <v>10</v>
      </c>
      <c r="M1582">
        <v>7</v>
      </c>
      <c r="N1582">
        <v>1</v>
      </c>
      <c r="O1582">
        <v>5</v>
      </c>
      <c r="P1582">
        <v>7</v>
      </c>
      <c r="Q1582">
        <v>7</v>
      </c>
      <c r="R1582">
        <v>10</v>
      </c>
      <c r="S1582">
        <v>1</v>
      </c>
      <c r="T1582">
        <v>0</v>
      </c>
      <c r="U1582">
        <v>4</v>
      </c>
      <c r="V1582" t="e">
        <v>#N/A</v>
      </c>
    </row>
    <row r="1583" spans="1:162" x14ac:dyDescent="0.25">
      <c r="A1583" t="s">
        <v>3571</v>
      </c>
      <c r="B1583" t="s">
        <v>3411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 t="e">
        <v>#N/A</v>
      </c>
    </row>
    <row r="1593" spans="1:208" s="390" customFormat="1" x14ac:dyDescent="0.25">
      <c r="A1593" s="262"/>
      <c r="B1593" s="262"/>
      <c r="C1593" s="262"/>
      <c r="D1593" s="262"/>
      <c r="E1593" s="262"/>
      <c r="F1593" s="262"/>
      <c r="G1593" s="262"/>
      <c r="H1593" s="262"/>
      <c r="I1593" s="262"/>
      <c r="J1593" s="262"/>
      <c r="K1593" s="262"/>
      <c r="L1593" s="262"/>
      <c r="M1593" s="262"/>
      <c r="N1593" s="262"/>
      <c r="O1593" s="262"/>
      <c r="P1593" s="262"/>
      <c r="Q1593" s="262"/>
      <c r="R1593" s="262"/>
      <c r="S1593" s="262"/>
      <c r="T1593" s="262"/>
      <c r="U1593" s="262"/>
      <c r="V1593" s="262"/>
      <c r="W1593" s="262"/>
      <c r="X1593" s="262"/>
      <c r="Y1593" s="262"/>
      <c r="Z1593" s="262"/>
      <c r="AA1593" s="262"/>
      <c r="AB1593" s="262"/>
      <c r="AC1593" s="262"/>
      <c r="AD1593" s="262"/>
      <c r="AE1593" s="262"/>
      <c r="AF1593" s="262"/>
      <c r="AG1593" s="262"/>
      <c r="AH1593" s="262"/>
      <c r="AI1593" s="262"/>
      <c r="AJ1593" s="262"/>
      <c r="AK1593" s="262"/>
      <c r="AL1593" s="389"/>
      <c r="AM1593" s="6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  <c r="CE1593"/>
      <c r="CF1593"/>
      <c r="CG1593"/>
      <c r="CH1593"/>
      <c r="CI1593"/>
      <c r="CJ1593"/>
      <c r="CK1593"/>
      <c r="CL1593"/>
      <c r="CM1593"/>
      <c r="CN1593"/>
      <c r="CO1593"/>
      <c r="CP1593"/>
      <c r="CQ1593"/>
      <c r="CR1593"/>
      <c r="CS1593"/>
      <c r="CT1593"/>
      <c r="CU1593"/>
      <c r="CV1593"/>
      <c r="CW1593"/>
      <c r="CX1593"/>
      <c r="CY1593"/>
      <c r="CZ1593"/>
      <c r="DA1593"/>
      <c r="DB1593"/>
      <c r="DC1593"/>
      <c r="DD1593"/>
      <c r="DE1593"/>
      <c r="DF1593"/>
      <c r="DG1593"/>
      <c r="DH1593"/>
      <c r="DI1593"/>
      <c r="DJ1593"/>
      <c r="DK1593"/>
      <c r="DL1593"/>
      <c r="DM1593"/>
      <c r="DN1593"/>
      <c r="DO1593"/>
      <c r="DP1593"/>
      <c r="DQ1593"/>
      <c r="DR1593"/>
      <c r="DS1593"/>
      <c r="DT1593"/>
      <c r="DU1593"/>
      <c r="DV1593"/>
      <c r="DW1593"/>
      <c r="DX1593"/>
      <c r="DY1593"/>
      <c r="DZ1593"/>
      <c r="EA1593"/>
      <c r="EB1593"/>
      <c r="EC1593"/>
      <c r="ED1593"/>
      <c r="EE1593"/>
      <c r="EF1593"/>
      <c r="EG1593"/>
      <c r="EH1593"/>
      <c r="EI1593"/>
      <c r="EJ1593"/>
      <c r="EK1593"/>
      <c r="EL1593"/>
      <c r="EM1593"/>
      <c r="EN1593"/>
      <c r="EO1593"/>
      <c r="EP1593"/>
      <c r="EQ1593"/>
      <c r="ER1593"/>
      <c r="ES1593"/>
      <c r="ET1593"/>
      <c r="EU1593"/>
      <c r="EV1593"/>
      <c r="EW1593"/>
      <c r="EX1593"/>
      <c r="EY1593"/>
      <c r="EZ1593"/>
      <c r="FA1593"/>
      <c r="FB1593"/>
      <c r="FC1593"/>
      <c r="FD1593"/>
      <c r="FE1593"/>
      <c r="FF1593" s="35"/>
      <c r="FJ1593" s="1274"/>
      <c r="FK1593" s="1274"/>
      <c r="FL1593" s="1274"/>
      <c r="FN1593" s="35"/>
      <c r="FO1593" s="35"/>
      <c r="FP1593" s="35"/>
      <c r="FQ1593" s="35"/>
      <c r="FR1593" s="35"/>
      <c r="FS1593" s="35"/>
      <c r="FV1593" s="35"/>
      <c r="FW1593" s="35"/>
      <c r="FZ1593" s="1279"/>
      <c r="GA1593" s="1279"/>
      <c r="GB1593" s="35"/>
      <c r="GC1593" s="35"/>
      <c r="GD1593" s="35"/>
      <c r="GE1593" s="35"/>
      <c r="GF1593" s="35"/>
      <c r="GG1593" s="35"/>
      <c r="GH1593" s="35"/>
      <c r="GI1593" s="35"/>
      <c r="GJ1593" s="35"/>
      <c r="GK1593" s="35"/>
      <c r="GL1593" s="35"/>
      <c r="GM1593" s="35"/>
      <c r="GN1593" s="35"/>
      <c r="GO1593" s="35"/>
      <c r="GP1593" s="35"/>
      <c r="GQ1593" s="35"/>
      <c r="GR1593" s="35"/>
      <c r="GS1593" s="35"/>
      <c r="GT1593" s="35"/>
      <c r="GU1593" s="35"/>
      <c r="GV1593" s="35"/>
      <c r="GW1593" s="35"/>
      <c r="GX1593" s="35"/>
      <c r="GY1593" s="35"/>
      <c r="GZ1593" s="35"/>
    </row>
    <row r="1594" spans="1:208" x14ac:dyDescent="0.25">
      <c r="A1594" s="253" t="s">
        <v>393</v>
      </c>
      <c r="B1594" s="254" t="s">
        <v>2552</v>
      </c>
      <c r="C1594" s="384">
        <v>43683.291666666664</v>
      </c>
      <c r="D1594" s="256" t="s">
        <v>2618</v>
      </c>
      <c r="E1594" s="256" t="s">
        <v>3775</v>
      </c>
      <c r="F1594" s="256" t="s">
        <v>2618</v>
      </c>
      <c r="G1594" s="256" t="s">
        <v>3782</v>
      </c>
      <c r="H1594" s="256" t="s">
        <v>2618</v>
      </c>
      <c r="I1594" s="256" t="s">
        <v>3788</v>
      </c>
      <c r="J1594" s="256" t="s">
        <v>2618</v>
      </c>
      <c r="K1594" s="256" t="s">
        <v>3789</v>
      </c>
      <c r="L1594" s="256" t="s">
        <v>2618</v>
      </c>
      <c r="M1594" s="256" t="s">
        <v>3790</v>
      </c>
      <c r="N1594" s="256" t="s">
        <v>2618</v>
      </c>
      <c r="O1594" s="256" t="s">
        <v>3791</v>
      </c>
      <c r="P1594" s="256" t="s">
        <v>2618</v>
      </c>
      <c r="Q1594" s="256" t="s">
        <v>3792</v>
      </c>
      <c r="R1594" s="256" t="s">
        <v>2618</v>
      </c>
      <c r="S1594" s="256" t="s">
        <v>3793</v>
      </c>
      <c r="T1594" s="256" t="s">
        <v>2618</v>
      </c>
      <c r="U1594" s="256" t="s">
        <v>3803</v>
      </c>
      <c r="V1594" s="257" t="s">
        <v>2618</v>
      </c>
      <c r="X1594" s="258"/>
      <c r="Y1594" s="188" t="s">
        <v>2550</v>
      </c>
      <c r="Z1594" s="259" t="s">
        <v>2620</v>
      </c>
      <c r="AA1594" s="260" t="s">
        <v>2621</v>
      </c>
      <c r="AB1594" s="260" t="s">
        <v>2622</v>
      </c>
      <c r="AC1594" s="260" t="s">
        <v>2623</v>
      </c>
      <c r="AD1594" s="260" t="s">
        <v>2624</v>
      </c>
      <c r="AE1594" s="260" t="s">
        <v>2625</v>
      </c>
      <c r="AF1594" s="260" t="s">
        <v>2619</v>
      </c>
      <c r="AG1594" s="260" t="s">
        <v>2620</v>
      </c>
      <c r="AH1594" s="260" t="s">
        <v>2621</v>
      </c>
      <c r="AI1594" s="261" t="s">
        <v>2622</v>
      </c>
      <c r="FN1594" s="390"/>
      <c r="FO1594" s="390"/>
      <c r="FP1594" s="390"/>
      <c r="FQ1594" s="390"/>
      <c r="FR1594" s="390"/>
      <c r="FS1594" s="390"/>
      <c r="FV1594" s="390"/>
      <c r="FW1594" s="390"/>
      <c r="FZ1594" s="1280"/>
      <c r="GA1594" s="1280"/>
      <c r="GB1594" s="390"/>
      <c r="GC1594" s="390"/>
      <c r="GD1594" s="390"/>
      <c r="GE1594" s="390"/>
      <c r="GF1594" s="390"/>
      <c r="GG1594" s="390"/>
      <c r="GH1594" s="390"/>
      <c r="GI1594" s="390"/>
      <c r="GJ1594" s="390"/>
      <c r="GK1594" s="390"/>
      <c r="GL1594" s="390"/>
      <c r="GM1594" s="390"/>
      <c r="GN1594" s="390"/>
      <c r="GV1594" s="390"/>
      <c r="GW1594" s="390"/>
      <c r="GX1594" s="390"/>
      <c r="GY1594" s="390"/>
      <c r="GZ1594" s="390"/>
    </row>
    <row r="1595" spans="1:208" x14ac:dyDescent="0.25">
      <c r="A1595" s="198" t="s">
        <v>395</v>
      </c>
      <c r="B1595" s="220" t="s">
        <v>725</v>
      </c>
      <c r="C1595" s="124" t="s">
        <v>2521</v>
      </c>
      <c r="D1595" s="124" t="s">
        <v>2522</v>
      </c>
      <c r="E1595" s="124" t="s">
        <v>2521</v>
      </c>
      <c r="F1595" s="124" t="s">
        <v>2522</v>
      </c>
      <c r="G1595" s="124" t="s">
        <v>2521</v>
      </c>
      <c r="H1595" s="124" t="s">
        <v>2522</v>
      </c>
      <c r="I1595" s="124" t="s">
        <v>2521</v>
      </c>
      <c r="J1595" s="124" t="s">
        <v>2522</v>
      </c>
      <c r="K1595" s="124" t="s">
        <v>2521</v>
      </c>
      <c r="L1595" s="124" t="s">
        <v>2522</v>
      </c>
      <c r="M1595" s="124" t="s">
        <v>2521</v>
      </c>
      <c r="N1595" s="124" t="s">
        <v>2522</v>
      </c>
      <c r="O1595" s="124" t="s">
        <v>2521</v>
      </c>
      <c r="P1595" s="124" t="s">
        <v>2522</v>
      </c>
      <c r="Q1595" s="124" t="s">
        <v>2521</v>
      </c>
      <c r="R1595" s="124" t="s">
        <v>2522</v>
      </c>
      <c r="S1595" s="124" t="s">
        <v>2521</v>
      </c>
      <c r="T1595" s="124" t="s">
        <v>2522</v>
      </c>
      <c r="U1595" s="124" t="s">
        <v>2521</v>
      </c>
      <c r="V1595" s="252" t="s">
        <v>2522</v>
      </c>
      <c r="X1595" s="197"/>
      <c r="Y1595" s="188" t="s">
        <v>725</v>
      </c>
      <c r="Z1595" s="94" t="s">
        <v>3777</v>
      </c>
      <c r="AA1595" s="95" t="s">
        <v>3778</v>
      </c>
      <c r="AB1595" s="95" t="s">
        <v>3783</v>
      </c>
      <c r="AC1595" s="95" t="s">
        <v>3794</v>
      </c>
      <c r="AD1595" s="95" t="s">
        <v>3795</v>
      </c>
      <c r="AE1595" s="95" t="s">
        <v>3796</v>
      </c>
      <c r="AF1595" s="95" t="s">
        <v>3797</v>
      </c>
      <c r="AG1595" s="95" t="s">
        <v>3798</v>
      </c>
      <c r="AH1595" s="95" t="s">
        <v>3799</v>
      </c>
      <c r="AI1595" s="96" t="s">
        <v>3804</v>
      </c>
      <c r="GO1595" s="390"/>
      <c r="GP1595" s="390"/>
      <c r="GQ1595" s="390"/>
      <c r="GR1595" s="390"/>
      <c r="GS1595" s="390"/>
      <c r="GT1595" s="390"/>
      <c r="GU1595" s="390"/>
    </row>
    <row r="1596" spans="1:208" x14ac:dyDescent="0.25">
      <c r="A1596" s="198" t="s">
        <v>397</v>
      </c>
      <c r="B1596" s="221" t="s">
        <v>2553</v>
      </c>
      <c r="C1596" s="118">
        <v>43683.291666666664</v>
      </c>
      <c r="D1596" s="189">
        <v>43683.791666666664</v>
      </c>
      <c r="E1596" s="190">
        <v>43684.291666666664</v>
      </c>
      <c r="F1596" s="189">
        <v>43684.791666666664</v>
      </c>
      <c r="G1596" s="190">
        <v>43685.291666666664</v>
      </c>
      <c r="H1596" s="189">
        <v>43685.791666666664</v>
      </c>
      <c r="I1596" s="191">
        <v>43686.291666666664</v>
      </c>
      <c r="J1596" s="189">
        <v>43686.791666666664</v>
      </c>
      <c r="K1596" s="190">
        <v>43687.291666666664</v>
      </c>
      <c r="L1596" s="189">
        <v>43687.791666666664</v>
      </c>
      <c r="M1596" s="190">
        <v>43688.291666666664</v>
      </c>
      <c r="N1596" s="189">
        <v>43688.791666666664</v>
      </c>
      <c r="O1596" s="191">
        <v>43689.291666666664</v>
      </c>
      <c r="P1596" s="189">
        <v>43689.791666666664</v>
      </c>
      <c r="Q1596" s="190">
        <v>43690.291666666664</v>
      </c>
      <c r="R1596" s="189">
        <v>43690.791666666664</v>
      </c>
      <c r="S1596" s="190">
        <v>43691.291666666664</v>
      </c>
      <c r="T1596" s="189">
        <v>43691.791666666664</v>
      </c>
      <c r="U1596" s="190">
        <v>43692.291666666664</v>
      </c>
      <c r="V1596" s="192">
        <v>43692.791666666664</v>
      </c>
      <c r="X1596" s="198" t="s">
        <v>392</v>
      </c>
      <c r="Y1596" s="215"/>
      <c r="Z1596" s="116">
        <v>43683.791666666664</v>
      </c>
      <c r="AA1596" s="99">
        <v>43684.791666666664</v>
      </c>
      <c r="AB1596" s="99">
        <v>43685.791666666664</v>
      </c>
      <c r="AC1596" s="99">
        <v>43686.791666666664</v>
      </c>
      <c r="AD1596" s="99">
        <v>43687.791666666664</v>
      </c>
      <c r="AE1596" s="99">
        <v>43688.791666666664</v>
      </c>
      <c r="AF1596" s="99">
        <v>43689.791666666664</v>
      </c>
      <c r="AG1596" s="99">
        <v>43690.791666666664</v>
      </c>
      <c r="AH1596" s="99">
        <v>43691.791666666664</v>
      </c>
      <c r="AI1596" s="99">
        <v>43692.791666666664</v>
      </c>
    </row>
    <row r="1597" spans="1:208" x14ac:dyDescent="0.25">
      <c r="A1597" s="198" t="s">
        <v>399</v>
      </c>
      <c r="B1597" s="222" t="s">
        <v>2545</v>
      </c>
      <c r="C1597" s="230" t="e">
        <v>#N/A</v>
      </c>
      <c r="D1597" s="199">
        <v>20</v>
      </c>
      <c r="E1597" s="199" t="e">
        <v>#N/A</v>
      </c>
      <c r="F1597" s="199">
        <v>25.9</v>
      </c>
      <c r="G1597" s="199" t="e">
        <v>#N/A</v>
      </c>
      <c r="H1597" s="199">
        <v>23.6</v>
      </c>
      <c r="I1597" s="199" t="e">
        <v>#N/A</v>
      </c>
      <c r="J1597" s="199">
        <v>26.3</v>
      </c>
      <c r="K1597" s="199" t="e">
        <v>#N/A</v>
      </c>
      <c r="L1597" s="199">
        <v>22</v>
      </c>
      <c r="M1597" s="199" t="e">
        <v>#N/A</v>
      </c>
      <c r="N1597" s="199">
        <v>24.9</v>
      </c>
      <c r="O1597" s="199" t="e">
        <v>#N/A</v>
      </c>
      <c r="P1597" s="199">
        <v>27.6</v>
      </c>
      <c r="Q1597" s="199" t="e">
        <v>#N/A</v>
      </c>
      <c r="R1597" s="199">
        <v>27.5</v>
      </c>
      <c r="S1597" s="199" t="e">
        <v>#N/A</v>
      </c>
      <c r="T1597" s="199">
        <v>22.3</v>
      </c>
      <c r="U1597" s="199" t="e">
        <v>#N/A</v>
      </c>
      <c r="V1597" s="104" t="e">
        <v>#N/A</v>
      </c>
      <c r="X1597" s="198" t="s">
        <v>394</v>
      </c>
      <c r="Y1597" s="100" t="s">
        <v>2545</v>
      </c>
      <c r="Z1597" s="120">
        <v>20</v>
      </c>
      <c r="AA1597" s="120">
        <v>25.9</v>
      </c>
      <c r="AB1597" s="120">
        <v>23.6</v>
      </c>
      <c r="AC1597" s="120">
        <v>26.3</v>
      </c>
      <c r="AD1597" s="120">
        <v>22</v>
      </c>
      <c r="AE1597" s="120">
        <v>24.9</v>
      </c>
      <c r="AF1597" s="120">
        <v>27.6</v>
      </c>
      <c r="AG1597" s="120">
        <v>27.5</v>
      </c>
      <c r="AH1597" s="120">
        <v>22.3</v>
      </c>
      <c r="AI1597" s="120" t="e">
        <v>#N/A</v>
      </c>
    </row>
    <row r="1598" spans="1:208" x14ac:dyDescent="0.25">
      <c r="A1598" s="198" t="s">
        <v>400</v>
      </c>
      <c r="B1598" s="223" t="s">
        <v>2546</v>
      </c>
      <c r="C1598" s="103">
        <v>18.399999999999999</v>
      </c>
      <c r="D1598" s="200" t="e">
        <v>#N/A</v>
      </c>
      <c r="E1598" s="200">
        <v>16.3</v>
      </c>
      <c r="F1598" s="200" t="e">
        <v>#N/A</v>
      </c>
      <c r="G1598" s="200">
        <v>13.8</v>
      </c>
      <c r="H1598" s="200" t="e">
        <v>#N/A</v>
      </c>
      <c r="I1598" s="200">
        <v>14.899999999999999</v>
      </c>
      <c r="J1598" s="200" t="e">
        <v>#N/A</v>
      </c>
      <c r="K1598" s="200">
        <v>16.100000000000001</v>
      </c>
      <c r="L1598" s="200" t="e">
        <v>#N/A</v>
      </c>
      <c r="M1598" s="200">
        <v>14.3</v>
      </c>
      <c r="N1598" s="200" t="e">
        <v>#N/A</v>
      </c>
      <c r="O1598" s="200">
        <v>9.4</v>
      </c>
      <c r="P1598" s="200" t="e">
        <v>#N/A</v>
      </c>
      <c r="Q1598" s="200">
        <v>12.9</v>
      </c>
      <c r="R1598" s="200" t="e">
        <v>#N/A</v>
      </c>
      <c r="S1598" s="200">
        <v>14.8</v>
      </c>
      <c r="T1598" s="200" t="e">
        <v>#N/A</v>
      </c>
      <c r="U1598" s="200">
        <v>8.8000000000000007</v>
      </c>
      <c r="V1598" s="216" t="e">
        <v>#N/A</v>
      </c>
      <c r="X1598" s="198" t="s">
        <v>396</v>
      </c>
      <c r="Y1598" s="101" t="s">
        <v>2546</v>
      </c>
      <c r="Z1598" s="97">
        <v>18.399999999999999</v>
      </c>
      <c r="AA1598" s="97">
        <v>16.3</v>
      </c>
      <c r="AB1598" s="97">
        <v>13.8</v>
      </c>
      <c r="AC1598" s="97">
        <v>14.899999999999999</v>
      </c>
      <c r="AD1598" s="97">
        <v>16.100000000000001</v>
      </c>
      <c r="AE1598" s="97">
        <v>14.3</v>
      </c>
      <c r="AF1598" s="97">
        <v>9.4</v>
      </c>
      <c r="AG1598" s="97">
        <v>12.9</v>
      </c>
      <c r="AH1598" s="97">
        <v>14.8</v>
      </c>
      <c r="AI1598" s="97" t="e">
        <v>#N/A</v>
      </c>
    </row>
    <row r="1599" spans="1:208" x14ac:dyDescent="0.25">
      <c r="A1599" s="198" t="s">
        <v>402</v>
      </c>
      <c r="B1599" s="224" t="s">
        <v>2547</v>
      </c>
      <c r="C1599" s="108" t="e">
        <v>#N/A</v>
      </c>
      <c r="D1599" s="201">
        <v>27</v>
      </c>
      <c r="E1599" s="201" t="e">
        <v>#N/A</v>
      </c>
      <c r="F1599" s="201">
        <v>40.9</v>
      </c>
      <c r="G1599" s="201" t="e">
        <v>#N/A</v>
      </c>
      <c r="H1599" s="201">
        <v>33.6</v>
      </c>
      <c r="I1599" s="201" t="e">
        <v>#N/A</v>
      </c>
      <c r="J1599" s="201">
        <v>41.3</v>
      </c>
      <c r="K1599" s="201" t="e">
        <v>#N/A</v>
      </c>
      <c r="L1599" s="201">
        <v>28</v>
      </c>
      <c r="M1599" s="201" t="e">
        <v>#N/A</v>
      </c>
      <c r="N1599" s="201">
        <v>39.9</v>
      </c>
      <c r="O1599" s="201" t="e">
        <v>#N/A</v>
      </c>
      <c r="P1599" s="201">
        <v>42.6</v>
      </c>
      <c r="Q1599" s="201" t="e">
        <v>#N/A</v>
      </c>
      <c r="R1599" s="201">
        <v>41.5</v>
      </c>
      <c r="S1599" s="201" t="e">
        <v>#N/A</v>
      </c>
      <c r="T1599" s="201">
        <v>35.9</v>
      </c>
      <c r="U1599" s="201" t="e">
        <v>#N/A</v>
      </c>
      <c r="V1599" s="217" t="e">
        <v>#N/A</v>
      </c>
      <c r="X1599" s="198" t="s">
        <v>398</v>
      </c>
      <c r="Y1599" s="102" t="s">
        <v>2547</v>
      </c>
      <c r="Z1599" s="120">
        <v>27</v>
      </c>
      <c r="AA1599" s="120">
        <v>40.9</v>
      </c>
      <c r="AB1599" s="120">
        <v>33.6</v>
      </c>
      <c r="AC1599" s="120">
        <v>41.3</v>
      </c>
      <c r="AD1599" s="120">
        <v>28</v>
      </c>
      <c r="AE1599" s="120">
        <v>39.9</v>
      </c>
      <c r="AF1599" s="120">
        <v>42.6</v>
      </c>
      <c r="AG1599" s="120">
        <v>41.5</v>
      </c>
      <c r="AH1599" s="120">
        <v>35.9</v>
      </c>
      <c r="AI1599" s="120" t="e">
        <v>#N/A</v>
      </c>
      <c r="AN1599" s="6"/>
      <c r="AO1599" s="6"/>
      <c r="AP1599" s="6"/>
      <c r="AQ1599" s="6"/>
      <c r="AR1599" s="6"/>
      <c r="AS1599" s="6"/>
      <c r="AT1599" s="6"/>
      <c r="AU1599" s="6"/>
      <c r="AV1599" s="6"/>
      <c r="AW1599" s="6"/>
      <c r="AX1599" s="6"/>
      <c r="AY1599" s="6"/>
      <c r="AZ1599" s="6"/>
      <c r="BA1599" s="6"/>
      <c r="BB1599" s="6"/>
      <c r="BC1599" s="6"/>
      <c r="BD1599" s="6"/>
      <c r="BE1599" s="6"/>
      <c r="BF1599" s="6"/>
      <c r="BG1599" s="6"/>
      <c r="BH1599" s="6"/>
      <c r="BI1599" s="6"/>
      <c r="BJ1599" s="6"/>
      <c r="BK1599" s="6"/>
      <c r="BL1599" s="6"/>
      <c r="BM1599" s="6"/>
      <c r="BN1599" s="6"/>
      <c r="BO1599" s="6"/>
      <c r="BP1599" s="6"/>
      <c r="BQ1599" s="6"/>
      <c r="BR1599" s="6"/>
      <c r="BS1599" s="6"/>
      <c r="BT1599" s="6"/>
      <c r="BU1599" s="6"/>
      <c r="BV1599" s="6"/>
      <c r="BW1599" s="6"/>
      <c r="BX1599" s="6"/>
      <c r="BY1599" s="6"/>
      <c r="BZ1599" s="6"/>
      <c r="CA1599" s="6"/>
      <c r="CB1599" s="6"/>
      <c r="CC1599" s="6"/>
      <c r="CD1599" s="6"/>
      <c r="CE1599" s="6"/>
      <c r="CF1599" s="6"/>
      <c r="CG1599" s="6"/>
      <c r="CH1599" s="6"/>
      <c r="CI1599" s="6"/>
      <c r="CJ1599" s="6"/>
      <c r="CK1599" s="6"/>
      <c r="CL1599" s="6"/>
      <c r="CM1599" s="6"/>
      <c r="CN1599" s="6"/>
      <c r="CO1599" s="6"/>
      <c r="CP1599" s="6"/>
      <c r="CQ1599" s="6"/>
      <c r="CR1599" s="6"/>
      <c r="CS1599" s="6"/>
      <c r="CT1599" s="6"/>
      <c r="CU1599" s="6"/>
      <c r="CV1599" s="6"/>
      <c r="CW1599" s="6"/>
      <c r="CX1599" s="6"/>
      <c r="CY1599" s="6"/>
      <c r="CZ1599" s="6"/>
      <c r="DA1599" s="6"/>
      <c r="DB1599" s="6"/>
      <c r="DC1599" s="6"/>
      <c r="DD1599" s="6"/>
      <c r="DE1599" s="6"/>
      <c r="DF1599" s="6"/>
      <c r="DG1599" s="6"/>
      <c r="DH1599" s="6"/>
      <c r="DI1599" s="6"/>
      <c r="DJ1599" s="6"/>
      <c r="DK1599" s="6"/>
      <c r="DL1599" s="6"/>
      <c r="DM1599" s="6"/>
      <c r="DN1599" s="6"/>
      <c r="DO1599" s="6"/>
      <c r="DP1599" s="6"/>
      <c r="DQ1599" s="6"/>
      <c r="DR1599" s="6"/>
      <c r="DS1599" s="6"/>
      <c r="DT1599" s="6"/>
      <c r="DU1599" s="6"/>
      <c r="DV1599" s="6"/>
      <c r="DW1599" s="6"/>
      <c r="DX1599" s="6"/>
      <c r="DY1599" s="6"/>
      <c r="DZ1599" s="6"/>
      <c r="EA1599" s="6"/>
      <c r="EB1599" s="6"/>
      <c r="EC1599" s="6"/>
      <c r="ED1599" s="6"/>
      <c r="EE1599" s="6"/>
      <c r="EF1599" s="6"/>
      <c r="EG1599" s="6"/>
      <c r="EH1599" s="6"/>
      <c r="EI1599" s="6"/>
      <c r="EJ1599" s="6"/>
      <c r="EK1599" s="6"/>
      <c r="EL1599" s="6"/>
      <c r="EM1599" s="6"/>
      <c r="EN1599" s="6"/>
      <c r="EO1599" s="6"/>
      <c r="EP1599" s="6"/>
      <c r="EQ1599" s="6"/>
      <c r="ER1599" s="6"/>
      <c r="ES1599" s="6"/>
      <c r="ET1599" s="6"/>
      <c r="EU1599" s="6"/>
      <c r="EV1599" s="6"/>
      <c r="EW1599" s="6"/>
      <c r="EX1599" s="6"/>
      <c r="EY1599" s="6"/>
      <c r="EZ1599" s="6"/>
      <c r="FA1599" s="6"/>
      <c r="FB1599" s="6"/>
      <c r="FC1599" s="6"/>
      <c r="FD1599" s="6"/>
      <c r="FE1599" s="6"/>
      <c r="FF1599" s="390"/>
    </row>
    <row r="1600" spans="1:208" x14ac:dyDescent="0.25">
      <c r="A1600" s="198" t="s">
        <v>404</v>
      </c>
      <c r="B1600" s="212" t="s">
        <v>2548</v>
      </c>
      <c r="C1600" s="231">
        <v>4</v>
      </c>
      <c r="D1600" s="123">
        <v>7</v>
      </c>
      <c r="E1600" s="123">
        <v>5</v>
      </c>
      <c r="F1600" s="123">
        <v>3</v>
      </c>
      <c r="G1600" s="123">
        <v>3</v>
      </c>
      <c r="H1600" s="123">
        <v>6</v>
      </c>
      <c r="I1600" s="123">
        <v>8</v>
      </c>
      <c r="J1600" s="123">
        <v>4</v>
      </c>
      <c r="K1600" s="123">
        <v>3</v>
      </c>
      <c r="L1600" s="123">
        <v>5</v>
      </c>
      <c r="M1600" s="123">
        <v>7</v>
      </c>
      <c r="N1600" s="123">
        <v>4</v>
      </c>
      <c r="O1600" s="123">
        <v>3</v>
      </c>
      <c r="P1600" s="123">
        <v>4</v>
      </c>
      <c r="Q1600" s="123">
        <v>3</v>
      </c>
      <c r="R1600" s="123">
        <v>10</v>
      </c>
      <c r="S1600" s="123">
        <v>8</v>
      </c>
      <c r="T1600" s="123">
        <v>4</v>
      </c>
      <c r="U1600" s="123">
        <v>4</v>
      </c>
      <c r="V1600" s="218" t="e">
        <v>#N/A</v>
      </c>
      <c r="X1600" s="198" t="s">
        <v>405</v>
      </c>
      <c r="Y1600" s="119" t="s">
        <v>2548</v>
      </c>
      <c r="Z1600" s="196">
        <v>12</v>
      </c>
      <c r="AA1600" s="196">
        <v>7</v>
      </c>
      <c r="AB1600" s="196">
        <v>6</v>
      </c>
      <c r="AC1600" s="196">
        <v>8</v>
      </c>
      <c r="AD1600" s="196">
        <v>5</v>
      </c>
      <c r="AE1600" s="196">
        <v>7</v>
      </c>
      <c r="AF1600" s="196">
        <v>4</v>
      </c>
      <c r="AG1600" s="196">
        <v>10</v>
      </c>
      <c r="AH1600" s="196">
        <v>10</v>
      </c>
      <c r="AI1600" s="196" t="e">
        <v>#N/A</v>
      </c>
    </row>
    <row r="1601" spans="1:161" x14ac:dyDescent="0.25">
      <c r="A1601" s="198" t="s">
        <v>407</v>
      </c>
      <c r="B1601" s="225" t="s">
        <v>2549</v>
      </c>
      <c r="C1601" s="232" t="s">
        <v>2618</v>
      </c>
      <c r="D1601" s="210" t="s">
        <v>2618</v>
      </c>
      <c r="E1601" s="210" t="s">
        <v>2618</v>
      </c>
      <c r="F1601" s="210" t="s">
        <v>2618</v>
      </c>
      <c r="G1601" s="210" t="s">
        <v>2618</v>
      </c>
      <c r="H1601" s="210" t="s">
        <v>2618</v>
      </c>
      <c r="I1601" s="210" t="s">
        <v>2618</v>
      </c>
      <c r="J1601" s="210" t="s">
        <v>2618</v>
      </c>
      <c r="K1601" s="210" t="s">
        <v>2618</v>
      </c>
      <c r="L1601" s="210" t="s">
        <v>2618</v>
      </c>
      <c r="M1601" s="210" t="s">
        <v>2618</v>
      </c>
      <c r="N1601" s="210" t="s">
        <v>2618</v>
      </c>
      <c r="O1601" s="210" t="s">
        <v>2618</v>
      </c>
      <c r="P1601" s="210" t="s">
        <v>2618</v>
      </c>
      <c r="Q1601" s="210" t="s">
        <v>2618</v>
      </c>
      <c r="R1601" s="210" t="s">
        <v>2618</v>
      </c>
      <c r="S1601" s="210" t="s">
        <v>2618</v>
      </c>
      <c r="T1601" s="210" t="s">
        <v>2618</v>
      </c>
      <c r="U1601" s="210" t="s">
        <v>2618</v>
      </c>
      <c r="V1601" s="211" t="e">
        <v>#N/A</v>
      </c>
      <c r="X1601" s="198" t="s">
        <v>401</v>
      </c>
      <c r="Y1601" s="98" t="s">
        <v>772</v>
      </c>
      <c r="Z1601" s="121">
        <v>0</v>
      </c>
      <c r="AA1601" s="121">
        <v>0</v>
      </c>
      <c r="AB1601" s="121">
        <v>0</v>
      </c>
      <c r="AC1601" s="121">
        <v>0</v>
      </c>
      <c r="AD1601" s="121">
        <v>0</v>
      </c>
      <c r="AE1601" s="121">
        <v>0</v>
      </c>
      <c r="AF1601" s="121">
        <v>0</v>
      </c>
      <c r="AG1601" s="121">
        <v>0</v>
      </c>
      <c r="AH1601" s="121">
        <v>0</v>
      </c>
      <c r="AI1601" s="121" t="e">
        <v>#N/A</v>
      </c>
    </row>
    <row r="1602" spans="1:161" ht="15" x14ac:dyDescent="0.25">
      <c r="A1602" s="198" t="s">
        <v>409</v>
      </c>
      <c r="B1602" s="226" t="s">
        <v>769</v>
      </c>
      <c r="C1602" s="233" t="s">
        <v>2632</v>
      </c>
      <c r="D1602" s="202" t="s">
        <v>2631</v>
      </c>
      <c r="E1602" s="202" t="s">
        <v>2631</v>
      </c>
      <c r="F1602" s="202" t="s">
        <v>2618</v>
      </c>
      <c r="G1602" s="202" t="s">
        <v>2618</v>
      </c>
      <c r="H1602" s="202" t="s">
        <v>2632</v>
      </c>
      <c r="I1602" s="202" t="s">
        <v>2631</v>
      </c>
      <c r="J1602" s="202" t="s">
        <v>2618</v>
      </c>
      <c r="K1602" s="202" t="s">
        <v>2632</v>
      </c>
      <c r="L1602" s="202" t="s">
        <v>2631</v>
      </c>
      <c r="M1602" s="202" t="s">
        <v>2632</v>
      </c>
      <c r="N1602" s="202" t="s">
        <v>2618</v>
      </c>
      <c r="O1602" s="202" t="s">
        <v>2618</v>
      </c>
      <c r="P1602" s="202" t="s">
        <v>2618</v>
      </c>
      <c r="Q1602" s="202" t="s">
        <v>2618</v>
      </c>
      <c r="R1602" s="202" t="s">
        <v>2632</v>
      </c>
      <c r="S1602" s="202" t="s">
        <v>773</v>
      </c>
      <c r="T1602" s="202" t="s">
        <v>2632</v>
      </c>
      <c r="U1602" s="202" t="s">
        <v>2631</v>
      </c>
      <c r="V1602" s="203" t="e">
        <v>#N/A</v>
      </c>
      <c r="X1602" s="198" t="s">
        <v>403</v>
      </c>
      <c r="Y1602" s="107" t="s">
        <v>769</v>
      </c>
      <c r="Z1602" s="195" t="s">
        <v>2632</v>
      </c>
      <c r="AA1602" s="195" t="s">
        <v>2631</v>
      </c>
      <c r="AB1602" s="195" t="s">
        <v>2632</v>
      </c>
      <c r="AC1602" s="195" t="s">
        <v>2631</v>
      </c>
      <c r="AD1602" s="195" t="s">
        <v>2632</v>
      </c>
      <c r="AE1602" s="195" t="s">
        <v>2632</v>
      </c>
      <c r="AF1602" s="195" t="s">
        <v>2618</v>
      </c>
      <c r="AG1602" s="195" t="s">
        <v>2632</v>
      </c>
      <c r="AH1602" s="195" t="s">
        <v>773</v>
      </c>
      <c r="AI1602" s="195" t="e">
        <v>#N/A</v>
      </c>
    </row>
    <row r="1603" spans="1:161" x14ac:dyDescent="0.25">
      <c r="A1603" s="198" t="s">
        <v>410</v>
      </c>
      <c r="B1603" s="226" t="s">
        <v>2551</v>
      </c>
      <c r="C1603" s="234">
        <v>10</v>
      </c>
      <c r="D1603" s="204">
        <v>2</v>
      </c>
      <c r="E1603" s="204">
        <v>1</v>
      </c>
      <c r="F1603" s="204">
        <v>0</v>
      </c>
      <c r="G1603" s="204">
        <v>0</v>
      </c>
      <c r="H1603" s="204">
        <v>10</v>
      </c>
      <c r="I1603" s="204">
        <v>1</v>
      </c>
      <c r="J1603" s="204">
        <v>0</v>
      </c>
      <c r="K1603" s="204">
        <v>5</v>
      </c>
      <c r="L1603" s="204">
        <v>2</v>
      </c>
      <c r="M1603" s="204">
        <v>10</v>
      </c>
      <c r="N1603" s="204">
        <v>0</v>
      </c>
      <c r="O1603" s="204">
        <v>0</v>
      </c>
      <c r="P1603" s="204">
        <v>0</v>
      </c>
      <c r="Q1603" s="204">
        <v>0</v>
      </c>
      <c r="R1603" s="204">
        <v>5</v>
      </c>
      <c r="S1603" s="204">
        <v>20</v>
      </c>
      <c r="T1603" s="204">
        <v>5</v>
      </c>
      <c r="U1603" s="204">
        <v>2</v>
      </c>
      <c r="V1603" s="205" t="e">
        <v>#N/A</v>
      </c>
      <c r="X1603" s="198" t="s">
        <v>406</v>
      </c>
      <c r="Y1603" s="91" t="s">
        <v>2551</v>
      </c>
      <c r="Z1603" s="109">
        <v>10</v>
      </c>
      <c r="AA1603" s="109">
        <v>1</v>
      </c>
      <c r="AB1603" s="109">
        <v>10</v>
      </c>
      <c r="AC1603" s="109">
        <v>1</v>
      </c>
      <c r="AD1603" s="109">
        <v>10</v>
      </c>
      <c r="AE1603" s="109">
        <v>10</v>
      </c>
      <c r="AF1603" s="109">
        <v>0</v>
      </c>
      <c r="AG1603" s="109">
        <v>5</v>
      </c>
      <c r="AH1603" s="109">
        <v>20</v>
      </c>
      <c r="AI1603" s="109" t="e">
        <v>#N/A</v>
      </c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  <c r="BV1603" s="1"/>
      <c r="BW1603" s="1"/>
      <c r="BX1603" s="1"/>
      <c r="BY1603" s="1"/>
      <c r="BZ1603" s="1"/>
      <c r="CA1603" s="1"/>
      <c r="CB1603" s="1"/>
      <c r="CC1603" s="1"/>
      <c r="CD1603" s="1"/>
      <c r="CE1603" s="1"/>
      <c r="CF1603" s="1"/>
      <c r="CG1603" s="1"/>
      <c r="CH1603" s="1"/>
      <c r="CI1603" s="1"/>
      <c r="CJ1603" s="1"/>
      <c r="CK1603" s="1"/>
      <c r="CL1603" s="1"/>
      <c r="CM1603" s="1"/>
      <c r="CN1603" s="1"/>
      <c r="CO1603" s="1"/>
      <c r="CP1603" s="1"/>
      <c r="CQ1603" s="1"/>
      <c r="CR1603" s="1"/>
      <c r="CS1603" s="1"/>
      <c r="CT1603" s="1"/>
      <c r="CU1603" s="1"/>
      <c r="CV1603" s="1"/>
      <c r="CW1603" s="1"/>
      <c r="CX1603" s="1"/>
      <c r="CY1603" s="1"/>
      <c r="CZ1603" s="1"/>
      <c r="DA1603" s="1"/>
      <c r="DB1603" s="1"/>
      <c r="DC1603" s="1"/>
      <c r="DD1603" s="1"/>
      <c r="DE1603" s="1"/>
      <c r="DF1603" s="1"/>
      <c r="DG1603" s="1"/>
      <c r="DH1603" s="1"/>
      <c r="DI1603" s="1"/>
      <c r="DJ1603" s="1"/>
      <c r="DK1603" s="1"/>
      <c r="DL1603" s="1"/>
      <c r="DM1603" s="1"/>
      <c r="DN1603" s="1"/>
      <c r="DO1603" s="1"/>
      <c r="DP1603" s="1"/>
      <c r="DQ1603" s="1"/>
      <c r="DR1603" s="1"/>
      <c r="DS1603" s="1"/>
      <c r="DT1603" s="1"/>
      <c r="DU1603" s="1"/>
      <c r="DV1603" s="1"/>
      <c r="DW1603" s="1"/>
      <c r="DX1603" s="1"/>
      <c r="DY1603" s="1"/>
      <c r="DZ1603" s="1"/>
      <c r="EA1603" s="1"/>
      <c r="EB1603" s="1"/>
      <c r="EC1603" s="1"/>
      <c r="ED1603" s="1"/>
      <c r="EE1603" s="1"/>
      <c r="EF1603" s="1"/>
      <c r="EG1603" s="1"/>
      <c r="EH1603" s="1"/>
      <c r="EI1603" s="1"/>
      <c r="EJ1603" s="1"/>
      <c r="EK1603" s="1"/>
      <c r="EL1603" s="1"/>
      <c r="EM1603" s="1"/>
      <c r="EN1603" s="1"/>
      <c r="EO1603" s="1"/>
      <c r="EP1603" s="1"/>
      <c r="EQ1603" s="1"/>
      <c r="ER1603" s="1"/>
      <c r="ES1603" s="1"/>
      <c r="ET1603" s="1"/>
      <c r="EU1603" s="1"/>
      <c r="EV1603" s="1"/>
      <c r="EW1603" s="1"/>
      <c r="EX1603" s="1"/>
      <c r="EY1603" s="1"/>
      <c r="EZ1603" s="1"/>
      <c r="FA1603" s="1"/>
      <c r="FB1603" s="1"/>
      <c r="FC1603" s="1"/>
      <c r="FD1603" s="1"/>
      <c r="FE1603" s="1"/>
    </row>
    <row r="1604" spans="1:161" x14ac:dyDescent="0.25">
      <c r="A1604" s="198" t="s">
        <v>411</v>
      </c>
      <c r="B1604" s="227" t="s">
        <v>884</v>
      </c>
      <c r="C1604" s="235">
        <v>1011.6500000000001</v>
      </c>
      <c r="D1604" s="206">
        <v>1011.85</v>
      </c>
      <c r="E1604" s="206">
        <v>1010.9</v>
      </c>
      <c r="F1604" s="206">
        <v>1008.05</v>
      </c>
      <c r="G1604" s="206">
        <v>1007.3</v>
      </c>
      <c r="H1604" s="206">
        <v>1005.85</v>
      </c>
      <c r="I1604" s="206">
        <v>1007.05</v>
      </c>
      <c r="J1604" s="206">
        <v>1006.75</v>
      </c>
      <c r="K1604" s="206">
        <v>1010.5</v>
      </c>
      <c r="L1604" s="206">
        <v>1011.5</v>
      </c>
      <c r="M1604" s="206">
        <v>1015.7</v>
      </c>
      <c r="N1604" s="206">
        <v>1013.1</v>
      </c>
      <c r="O1604" s="206">
        <v>1011.25</v>
      </c>
      <c r="P1604" s="206">
        <v>1004.95</v>
      </c>
      <c r="Q1604" s="206">
        <v>1003.9</v>
      </c>
      <c r="R1604" s="206">
        <v>1001.15</v>
      </c>
      <c r="S1604" s="206">
        <v>1005.4</v>
      </c>
      <c r="T1604" s="206">
        <v>1006.65</v>
      </c>
      <c r="U1604" s="206">
        <v>1011.8</v>
      </c>
      <c r="V1604" s="207" t="e">
        <v>#N/A</v>
      </c>
      <c r="X1604" s="198" t="s">
        <v>408</v>
      </c>
      <c r="Y1604" s="238" t="s">
        <v>705</v>
      </c>
      <c r="Z1604" s="127">
        <v>0</v>
      </c>
      <c r="AA1604" s="127">
        <v>0</v>
      </c>
      <c r="AB1604" s="127">
        <v>2</v>
      </c>
      <c r="AC1604" s="127">
        <v>0</v>
      </c>
      <c r="AD1604" s="127">
        <v>2</v>
      </c>
      <c r="AE1604" s="127">
        <v>0</v>
      </c>
      <c r="AF1604" s="127">
        <v>0</v>
      </c>
      <c r="AG1604" s="127">
        <v>2</v>
      </c>
      <c r="AH1604" s="127">
        <v>2</v>
      </c>
      <c r="AI1604" s="127" t="e">
        <v>#N/A</v>
      </c>
    </row>
    <row r="1605" spans="1:161" x14ac:dyDescent="0.25">
      <c r="A1605" s="198" t="s">
        <v>412</v>
      </c>
      <c r="B1605" s="228" t="s">
        <v>770</v>
      </c>
      <c r="C1605" s="236" t="s">
        <v>2938</v>
      </c>
      <c r="D1605" s="208" t="s">
        <v>3076</v>
      </c>
      <c r="E1605" s="208" t="s">
        <v>2760</v>
      </c>
      <c r="F1605" s="208" t="s">
        <v>2651</v>
      </c>
      <c r="G1605" s="208" t="s">
        <v>2733</v>
      </c>
      <c r="H1605" s="208" t="s">
        <v>2651</v>
      </c>
      <c r="I1605" s="208" t="s">
        <v>2762</v>
      </c>
      <c r="J1605" s="208" t="s">
        <v>2650</v>
      </c>
      <c r="K1605" s="208" t="s">
        <v>2718</v>
      </c>
      <c r="L1605" s="208" t="s">
        <v>2650</v>
      </c>
      <c r="M1605" s="208" t="s">
        <v>2653</v>
      </c>
      <c r="N1605" s="208" t="s">
        <v>2652</v>
      </c>
      <c r="O1605" s="208" t="s">
        <v>2654</v>
      </c>
      <c r="P1605" s="208" t="s">
        <v>2652</v>
      </c>
      <c r="Q1605" s="208" t="s">
        <v>2733</v>
      </c>
      <c r="R1605" s="208" t="s">
        <v>2653</v>
      </c>
      <c r="S1605" s="208" t="s">
        <v>3076</v>
      </c>
      <c r="T1605" s="208" t="s">
        <v>2651</v>
      </c>
      <c r="U1605" s="208" t="s">
        <v>2760</v>
      </c>
      <c r="V1605" s="209" t="e">
        <v>#N/A</v>
      </c>
      <c r="X1605" s="369" t="s">
        <v>1071</v>
      </c>
      <c r="Y1605" s="370" t="s">
        <v>772</v>
      </c>
      <c r="Z1605" s="371">
        <v>0</v>
      </c>
      <c r="AA1605" s="372">
        <v>0</v>
      </c>
      <c r="AB1605" s="372">
        <v>0</v>
      </c>
      <c r="AC1605" s="372">
        <v>0</v>
      </c>
      <c r="AD1605" s="372">
        <v>0</v>
      </c>
      <c r="AE1605" s="372">
        <v>0</v>
      </c>
      <c r="AF1605" s="372">
        <v>0</v>
      </c>
      <c r="AG1605" s="372">
        <v>0</v>
      </c>
      <c r="AH1605" s="372">
        <v>0</v>
      </c>
      <c r="AI1605" s="373" t="e">
        <v>#N/A</v>
      </c>
    </row>
    <row r="1606" spans="1:161" x14ac:dyDescent="0.25">
      <c r="A1606" s="198" t="s">
        <v>413</v>
      </c>
      <c r="B1606" s="229" t="s">
        <v>705</v>
      </c>
      <c r="C1606" s="237">
        <v>0</v>
      </c>
      <c r="D1606" s="213">
        <v>0</v>
      </c>
      <c r="E1606" s="213">
        <v>0</v>
      </c>
      <c r="F1606" s="213">
        <v>0</v>
      </c>
      <c r="G1606" s="213">
        <v>0</v>
      </c>
      <c r="H1606" s="213">
        <v>1</v>
      </c>
      <c r="I1606" s="213">
        <v>0</v>
      </c>
      <c r="J1606" s="213">
        <v>0</v>
      </c>
      <c r="K1606" s="213">
        <v>0</v>
      </c>
      <c r="L1606" s="213">
        <v>1</v>
      </c>
      <c r="M1606" s="213">
        <v>0</v>
      </c>
      <c r="N1606" s="213">
        <v>0</v>
      </c>
      <c r="O1606" s="213">
        <v>0</v>
      </c>
      <c r="P1606" s="213">
        <v>0</v>
      </c>
      <c r="Q1606" s="213">
        <v>0</v>
      </c>
      <c r="R1606" s="213">
        <v>1</v>
      </c>
      <c r="S1606" s="213">
        <v>0</v>
      </c>
      <c r="T1606" s="213">
        <v>1</v>
      </c>
      <c r="U1606" s="213">
        <v>0</v>
      </c>
      <c r="V1606" s="214" t="e">
        <v>#N/A</v>
      </c>
      <c r="X1606" s="369" t="s">
        <v>2360</v>
      </c>
      <c r="Y1606" s="374" t="s">
        <v>1173</v>
      </c>
      <c r="Z1606" s="375">
        <v>0</v>
      </c>
      <c r="AA1606" s="376">
        <v>0</v>
      </c>
      <c r="AB1606" s="376">
        <v>0</v>
      </c>
      <c r="AC1606" s="376">
        <v>0</v>
      </c>
      <c r="AD1606" s="376">
        <v>0</v>
      </c>
      <c r="AE1606" s="376">
        <v>0</v>
      </c>
      <c r="AF1606" s="376">
        <v>0</v>
      </c>
      <c r="AG1606" s="376">
        <v>0</v>
      </c>
      <c r="AH1606" s="376">
        <v>0</v>
      </c>
      <c r="AI1606" s="377" t="e">
        <v>#N/A</v>
      </c>
    </row>
    <row r="1607" spans="1:161" x14ac:dyDescent="0.25">
      <c r="A1607" s="198" t="s">
        <v>1071</v>
      </c>
      <c r="B1607" s="229" t="s">
        <v>772</v>
      </c>
      <c r="C1607" s="237">
        <v>0</v>
      </c>
      <c r="D1607" s="213">
        <v>0</v>
      </c>
      <c r="E1607" s="213">
        <v>0</v>
      </c>
      <c r="F1607" s="213">
        <v>0</v>
      </c>
      <c r="G1607" s="213">
        <v>0</v>
      </c>
      <c r="H1607" s="213">
        <v>0</v>
      </c>
      <c r="I1607" s="213">
        <v>0</v>
      </c>
      <c r="J1607" s="213">
        <v>0</v>
      </c>
      <c r="K1607" s="213">
        <v>0</v>
      </c>
      <c r="L1607" s="213">
        <v>0</v>
      </c>
      <c r="M1607" s="213">
        <v>0</v>
      </c>
      <c r="N1607" s="213">
        <v>0</v>
      </c>
      <c r="O1607" s="213">
        <v>0</v>
      </c>
      <c r="P1607" s="213">
        <v>0</v>
      </c>
      <c r="Q1607" s="213">
        <v>0</v>
      </c>
      <c r="R1607" s="213">
        <v>0</v>
      </c>
      <c r="S1607" s="213">
        <v>0</v>
      </c>
      <c r="T1607" s="213">
        <v>0</v>
      </c>
      <c r="U1607" s="213">
        <v>0</v>
      </c>
      <c r="V1607" s="214" t="e">
        <v>#N/A</v>
      </c>
      <c r="X1607" s="369" t="s">
        <v>2361</v>
      </c>
      <c r="Y1607" s="374" t="s">
        <v>1175</v>
      </c>
      <c r="Z1607" s="375">
        <v>0</v>
      </c>
      <c r="AA1607" s="376">
        <v>0</v>
      </c>
      <c r="AB1607" s="376">
        <v>0</v>
      </c>
      <c r="AC1607" s="376">
        <v>0</v>
      </c>
      <c r="AD1607" s="376">
        <v>0</v>
      </c>
      <c r="AE1607" s="376">
        <v>0</v>
      </c>
      <c r="AF1607" s="376">
        <v>0</v>
      </c>
      <c r="AG1607" s="376">
        <v>0</v>
      </c>
      <c r="AH1607" s="376">
        <v>0</v>
      </c>
      <c r="AI1607" s="377" t="e">
        <v>#N/A</v>
      </c>
    </row>
    <row r="1608" spans="1:161" x14ac:dyDescent="0.25">
      <c r="A1608" s="198" t="s">
        <v>2360</v>
      </c>
      <c r="B1608" s="229" t="s">
        <v>1173</v>
      </c>
      <c r="C1608" s="237">
        <v>0</v>
      </c>
      <c r="D1608" s="213">
        <v>0</v>
      </c>
      <c r="E1608" s="213">
        <v>0</v>
      </c>
      <c r="F1608" s="213">
        <v>0</v>
      </c>
      <c r="G1608" s="213">
        <v>0</v>
      </c>
      <c r="H1608" s="213">
        <v>0</v>
      </c>
      <c r="I1608" s="213">
        <v>0</v>
      </c>
      <c r="J1608" s="213">
        <v>0</v>
      </c>
      <c r="K1608" s="213">
        <v>0</v>
      </c>
      <c r="L1608" s="213">
        <v>0</v>
      </c>
      <c r="M1608" s="213">
        <v>0</v>
      </c>
      <c r="N1608" s="213">
        <v>0</v>
      </c>
      <c r="O1608" s="213">
        <v>0</v>
      </c>
      <c r="P1608" s="213">
        <v>0</v>
      </c>
      <c r="Q1608" s="213">
        <v>0</v>
      </c>
      <c r="R1608" s="213">
        <v>0</v>
      </c>
      <c r="S1608" s="213">
        <v>0</v>
      </c>
      <c r="T1608" s="213">
        <v>0</v>
      </c>
      <c r="U1608" s="213">
        <v>0</v>
      </c>
      <c r="V1608" s="214" t="e">
        <v>#N/A</v>
      </c>
      <c r="X1608" s="369" t="s">
        <v>2362</v>
      </c>
      <c r="Y1608" s="379" t="s">
        <v>1177</v>
      </c>
      <c r="Z1608" s="380">
        <v>0</v>
      </c>
      <c r="AA1608" s="381">
        <v>0</v>
      </c>
      <c r="AB1608" s="381">
        <v>0</v>
      </c>
      <c r="AC1608" s="381">
        <v>0</v>
      </c>
      <c r="AD1608" s="381">
        <v>0</v>
      </c>
      <c r="AE1608" s="381">
        <v>0</v>
      </c>
      <c r="AF1608" s="381">
        <v>0</v>
      </c>
      <c r="AG1608" s="381">
        <v>0</v>
      </c>
      <c r="AH1608" s="381">
        <v>0</v>
      </c>
      <c r="AI1608" s="382" t="e">
        <v>#N/A</v>
      </c>
    </row>
    <row r="1609" spans="1:161" x14ac:dyDescent="0.25">
      <c r="A1609" s="198" t="s">
        <v>2361</v>
      </c>
      <c r="B1609" s="378" t="s">
        <v>1175</v>
      </c>
      <c r="C1609" s="235">
        <v>0</v>
      </c>
      <c r="D1609" s="206">
        <v>0</v>
      </c>
      <c r="E1609" s="206">
        <v>0</v>
      </c>
      <c r="F1609" s="206">
        <v>0</v>
      </c>
      <c r="G1609" s="206">
        <v>0</v>
      </c>
      <c r="H1609" s="206">
        <v>0</v>
      </c>
      <c r="I1609" s="206">
        <v>0</v>
      </c>
      <c r="J1609" s="206">
        <v>0</v>
      </c>
      <c r="K1609" s="206">
        <v>0</v>
      </c>
      <c r="L1609" s="206">
        <v>0</v>
      </c>
      <c r="M1609" s="206">
        <v>0</v>
      </c>
      <c r="N1609" s="206">
        <v>0</v>
      </c>
      <c r="O1609" s="206">
        <v>0</v>
      </c>
      <c r="P1609" s="206">
        <v>0</v>
      </c>
      <c r="Q1609" s="206">
        <v>0</v>
      </c>
      <c r="R1609" s="206">
        <v>0</v>
      </c>
      <c r="S1609" s="206">
        <v>0</v>
      </c>
      <c r="T1609" s="206">
        <v>0</v>
      </c>
      <c r="U1609" s="206">
        <v>0</v>
      </c>
      <c r="V1609" s="207" t="e">
        <v>#N/A</v>
      </c>
    </row>
    <row r="1610" spans="1:161" x14ac:dyDescent="0.25">
      <c r="A1610" s="198" t="s">
        <v>2362</v>
      </c>
      <c r="B1610" s="383" t="s">
        <v>1177</v>
      </c>
      <c r="C1610" s="237">
        <v>0</v>
      </c>
      <c r="D1610" s="213">
        <v>0</v>
      </c>
      <c r="E1610" s="213">
        <v>0</v>
      </c>
      <c r="F1610" s="213">
        <v>0</v>
      </c>
      <c r="G1610" s="213">
        <v>0</v>
      </c>
      <c r="H1610" s="213">
        <v>0</v>
      </c>
      <c r="I1610" s="213">
        <v>0</v>
      </c>
      <c r="J1610" s="213">
        <v>0</v>
      </c>
      <c r="K1610" s="213">
        <v>0</v>
      </c>
      <c r="L1610" s="213">
        <v>0</v>
      </c>
      <c r="M1610" s="213">
        <v>0</v>
      </c>
      <c r="N1610" s="213">
        <v>0</v>
      </c>
      <c r="O1610" s="213">
        <v>0</v>
      </c>
      <c r="P1610" s="213">
        <v>0</v>
      </c>
      <c r="Q1610" s="213">
        <v>0</v>
      </c>
      <c r="R1610" s="213">
        <v>0</v>
      </c>
      <c r="S1610" s="213">
        <v>0</v>
      </c>
      <c r="T1610" s="213">
        <v>0</v>
      </c>
      <c r="U1610" s="213">
        <v>0</v>
      </c>
      <c r="V1610" s="214" t="e">
        <v>#N/A</v>
      </c>
      <c r="AM1610" s="554"/>
      <c r="AN1610" s="552"/>
      <c r="AO1610" s="552"/>
      <c r="AP1610" s="552"/>
      <c r="AQ1610" s="552"/>
      <c r="AR1610" s="552"/>
      <c r="AS1610" s="552"/>
      <c r="AT1610" s="552"/>
      <c r="AU1610" s="552"/>
      <c r="AV1610" s="552"/>
      <c r="AW1610" s="552"/>
      <c r="AX1610" s="552"/>
      <c r="AY1610" s="552"/>
      <c r="AZ1610" s="552"/>
      <c r="BA1610" s="552"/>
      <c r="BB1610" s="552"/>
      <c r="BC1610" s="552"/>
      <c r="BD1610" s="552"/>
      <c r="BE1610" s="552"/>
      <c r="BF1610" s="552"/>
      <c r="BG1610" s="552"/>
      <c r="BH1610" s="552"/>
      <c r="BI1610" s="552"/>
      <c r="BJ1610" s="552"/>
      <c r="BK1610" s="552"/>
      <c r="BL1610" s="552"/>
      <c r="BM1610" s="552"/>
      <c r="BN1610" s="552"/>
      <c r="BO1610" s="552"/>
      <c r="BP1610" s="552"/>
      <c r="BQ1610" s="552"/>
      <c r="BR1610" s="552"/>
      <c r="BS1610" s="552"/>
      <c r="BT1610" s="552"/>
      <c r="BU1610" s="552"/>
      <c r="BV1610" s="552"/>
      <c r="BW1610" s="552"/>
      <c r="BX1610" s="552"/>
      <c r="BY1610" s="552"/>
      <c r="BZ1610" s="552"/>
      <c r="CA1610" s="552"/>
      <c r="CB1610" s="552"/>
      <c r="CC1610" s="552"/>
      <c r="CD1610" s="552"/>
      <c r="CE1610" s="552"/>
      <c r="CF1610" s="552"/>
      <c r="CG1610" s="552"/>
      <c r="CH1610" s="552"/>
      <c r="CI1610" s="552"/>
      <c r="CJ1610" s="552"/>
      <c r="CK1610" s="552"/>
      <c r="CL1610" s="552"/>
      <c r="CM1610" s="552"/>
      <c r="CN1610" s="552"/>
      <c r="CO1610" s="552"/>
      <c r="CP1610" s="552"/>
      <c r="CQ1610" s="552"/>
      <c r="CR1610" s="552"/>
      <c r="CS1610" s="552"/>
      <c r="CT1610" s="552"/>
      <c r="CU1610" s="552"/>
      <c r="CV1610" s="552"/>
      <c r="CW1610" s="552"/>
      <c r="CX1610" s="552"/>
      <c r="CY1610" s="552"/>
      <c r="CZ1610" s="552"/>
      <c r="DA1610" s="552"/>
      <c r="DB1610" s="552"/>
      <c r="DC1610" s="552"/>
      <c r="DD1610" s="552"/>
      <c r="DE1610" s="552"/>
      <c r="DF1610" s="552"/>
      <c r="DG1610" s="552"/>
      <c r="DH1610" s="552"/>
      <c r="DI1610" s="552"/>
      <c r="DJ1610" s="552"/>
      <c r="DK1610" s="552"/>
      <c r="DL1610" s="552"/>
      <c r="DM1610" s="552"/>
      <c r="DN1610" s="552"/>
      <c r="DO1610" s="552"/>
      <c r="DP1610" s="552"/>
      <c r="DQ1610" s="552"/>
      <c r="DR1610" s="552"/>
      <c r="DS1610" s="552"/>
      <c r="DT1610" s="552"/>
      <c r="DU1610" s="552"/>
      <c r="DV1610" s="552"/>
      <c r="DW1610" s="552"/>
      <c r="DX1610" s="552"/>
      <c r="DY1610" s="552"/>
      <c r="DZ1610" s="552"/>
      <c r="EA1610" s="552"/>
      <c r="EB1610" s="552"/>
      <c r="EC1610" s="552"/>
      <c r="ED1610" s="552"/>
      <c r="EE1610" s="552"/>
      <c r="EF1610" s="552"/>
      <c r="EG1610" s="552"/>
      <c r="EH1610" s="552"/>
      <c r="EI1610" s="552"/>
      <c r="EJ1610" s="552"/>
      <c r="EK1610" s="552"/>
      <c r="EL1610" s="552"/>
      <c r="EM1610" s="552"/>
      <c r="EN1610" s="552"/>
      <c r="EO1610" s="552"/>
      <c r="EP1610" s="552"/>
      <c r="EQ1610" s="552"/>
      <c r="ER1610" s="552"/>
      <c r="ES1610" s="552"/>
      <c r="ET1610" s="552"/>
      <c r="EU1610" s="552"/>
      <c r="EV1610" s="552"/>
      <c r="EW1610" s="552"/>
      <c r="EX1610" s="552"/>
      <c r="EY1610" s="552"/>
      <c r="EZ1610" s="552"/>
      <c r="FA1610" s="552"/>
      <c r="FB1610" s="552"/>
      <c r="FC1610" s="552"/>
      <c r="FD1610" s="552"/>
      <c r="FE1610" s="552"/>
    </row>
    <row r="1611" spans="1:161" x14ac:dyDescent="0.25">
      <c r="A1611" t="s">
        <v>3572</v>
      </c>
      <c r="B1611" t="s">
        <v>3559</v>
      </c>
      <c r="C1611">
        <v>10</v>
      </c>
      <c r="D1611">
        <v>10</v>
      </c>
      <c r="E1611">
        <v>7</v>
      </c>
      <c r="F1611">
        <v>9</v>
      </c>
      <c r="G1611">
        <v>1</v>
      </c>
      <c r="H1611">
        <v>6</v>
      </c>
      <c r="I1611">
        <v>6</v>
      </c>
      <c r="J1611">
        <v>10</v>
      </c>
      <c r="K1611">
        <v>10</v>
      </c>
      <c r="L1611">
        <v>9</v>
      </c>
      <c r="M1611">
        <v>10</v>
      </c>
      <c r="N1611">
        <v>6</v>
      </c>
      <c r="O1611">
        <v>0</v>
      </c>
      <c r="P1611">
        <v>0</v>
      </c>
      <c r="Q1611">
        <v>4</v>
      </c>
      <c r="R1611">
        <v>5</v>
      </c>
      <c r="S1611">
        <v>10</v>
      </c>
      <c r="T1611">
        <v>10</v>
      </c>
      <c r="U1611">
        <v>10</v>
      </c>
      <c r="V1611">
        <v>4</v>
      </c>
      <c r="AM1611" s="555"/>
      <c r="AN1611" s="553"/>
      <c r="AO1611" s="553"/>
      <c r="AP1611" s="553"/>
      <c r="AQ1611" s="553"/>
      <c r="AR1611" s="553"/>
      <c r="AS1611" s="553"/>
      <c r="AT1611" s="553"/>
      <c r="AU1611" s="553"/>
      <c r="AV1611" s="553"/>
      <c r="AW1611" s="553"/>
      <c r="AX1611" s="553"/>
      <c r="AY1611" s="553"/>
      <c r="AZ1611" s="553"/>
      <c r="BA1611" s="553"/>
      <c r="BB1611" s="553"/>
      <c r="BC1611" s="553"/>
      <c r="BD1611" s="553"/>
      <c r="BE1611" s="553"/>
      <c r="BF1611" s="553"/>
      <c r="BG1611" s="553"/>
      <c r="BH1611" s="553"/>
      <c r="BI1611" s="553"/>
      <c r="BJ1611" s="553"/>
      <c r="BK1611" s="553"/>
      <c r="BL1611" s="553"/>
      <c r="BM1611" s="553"/>
      <c r="BN1611" s="553"/>
      <c r="BO1611" s="553"/>
      <c r="BP1611" s="553"/>
      <c r="BQ1611" s="553"/>
      <c r="BR1611" s="553"/>
      <c r="BS1611" s="553"/>
      <c r="BT1611" s="553"/>
      <c r="BU1611" s="553"/>
      <c r="BV1611" s="553"/>
      <c r="BW1611" s="553"/>
      <c r="BX1611" s="553"/>
      <c r="BY1611" s="553"/>
      <c r="BZ1611" s="553"/>
      <c r="CA1611" s="553"/>
      <c r="CB1611" s="553"/>
      <c r="CC1611" s="553"/>
      <c r="CD1611" s="553"/>
      <c r="CE1611" s="553"/>
      <c r="CF1611" s="553"/>
      <c r="CG1611" s="553"/>
      <c r="CH1611" s="553"/>
      <c r="CI1611" s="553"/>
      <c r="CJ1611" s="553"/>
      <c r="CK1611" s="553"/>
      <c r="CL1611" s="553"/>
      <c r="CM1611" s="553"/>
      <c r="CN1611" s="553"/>
      <c r="CO1611" s="553"/>
      <c r="CP1611" s="553"/>
      <c r="CQ1611" s="553"/>
      <c r="CR1611" s="553"/>
      <c r="CS1611" s="553"/>
      <c r="CT1611" s="553"/>
      <c r="CU1611" s="553"/>
      <c r="CV1611" s="553"/>
      <c r="CW1611" s="553"/>
      <c r="CX1611" s="553"/>
      <c r="CY1611" s="553"/>
      <c r="CZ1611" s="553"/>
      <c r="DA1611" s="553"/>
      <c r="DB1611" s="553"/>
      <c r="DC1611" s="553"/>
      <c r="DD1611" s="553"/>
      <c r="DE1611" s="553"/>
      <c r="DF1611" s="553"/>
      <c r="DG1611" s="553"/>
      <c r="DH1611" s="553"/>
      <c r="DI1611" s="553"/>
      <c r="DJ1611" s="553"/>
      <c r="DK1611" s="553"/>
      <c r="DL1611" s="553"/>
      <c r="DM1611" s="553"/>
      <c r="DN1611" s="553"/>
      <c r="DO1611" s="553"/>
      <c r="DP1611" s="553"/>
      <c r="DQ1611" s="553"/>
      <c r="DR1611" s="553"/>
      <c r="DS1611" s="553"/>
      <c r="DT1611" s="553"/>
      <c r="DU1611" s="553"/>
      <c r="DV1611" s="553"/>
      <c r="DW1611" s="553"/>
      <c r="DX1611" s="553"/>
      <c r="DY1611" s="553"/>
      <c r="DZ1611" s="553"/>
      <c r="EA1611" s="553"/>
      <c r="EB1611" s="553"/>
      <c r="EC1611" s="553"/>
      <c r="ED1611" s="553"/>
      <c r="EE1611" s="553"/>
      <c r="EF1611" s="553"/>
      <c r="EG1611" s="553"/>
      <c r="EH1611" s="553"/>
      <c r="EI1611" s="553"/>
      <c r="EJ1611" s="553"/>
      <c r="EK1611" s="553"/>
      <c r="EL1611" s="553"/>
      <c r="EM1611" s="553"/>
      <c r="EN1611" s="553"/>
      <c r="EO1611" s="553"/>
      <c r="EP1611" s="553"/>
      <c r="EQ1611" s="553"/>
      <c r="ER1611" s="553"/>
      <c r="ES1611" s="553"/>
      <c r="ET1611" s="553"/>
      <c r="EU1611" s="553"/>
      <c r="EV1611" s="553"/>
      <c r="EW1611" s="553"/>
      <c r="EX1611" s="553"/>
      <c r="EY1611" s="553"/>
      <c r="EZ1611" s="553"/>
      <c r="FA1611" s="553"/>
      <c r="FB1611" s="553"/>
      <c r="FC1611" s="553"/>
      <c r="FD1611" s="553"/>
      <c r="FE1611" s="553"/>
    </row>
    <row r="1612" spans="1:161" x14ac:dyDescent="0.25">
      <c r="A1612" t="s">
        <v>3573</v>
      </c>
      <c r="B1612" t="s">
        <v>3561</v>
      </c>
      <c r="C1612">
        <v>10</v>
      </c>
      <c r="D1612">
        <v>10</v>
      </c>
      <c r="E1612">
        <v>9</v>
      </c>
      <c r="F1612">
        <v>5</v>
      </c>
      <c r="G1612">
        <v>0</v>
      </c>
      <c r="H1612">
        <v>6</v>
      </c>
      <c r="I1612">
        <v>10</v>
      </c>
      <c r="J1612">
        <v>6</v>
      </c>
      <c r="K1612">
        <v>10</v>
      </c>
      <c r="L1612">
        <v>9</v>
      </c>
      <c r="M1612">
        <v>10</v>
      </c>
      <c r="N1612">
        <v>0</v>
      </c>
      <c r="O1612">
        <v>0</v>
      </c>
      <c r="P1612">
        <v>0</v>
      </c>
      <c r="Q1612">
        <v>5</v>
      </c>
      <c r="R1612">
        <v>10</v>
      </c>
      <c r="S1612">
        <v>10</v>
      </c>
      <c r="T1612">
        <v>5</v>
      </c>
      <c r="U1612">
        <v>10</v>
      </c>
      <c r="V1612" t="e">
        <v>#N/A</v>
      </c>
    </row>
    <row r="1613" spans="1:161" x14ac:dyDescent="0.25">
      <c r="A1613" t="s">
        <v>3574</v>
      </c>
      <c r="B1613" t="s">
        <v>3411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 t="e">
        <v>#N/A</v>
      </c>
    </row>
    <row r="1623" spans="1:208" s="390" customFormat="1" x14ac:dyDescent="0.25">
      <c r="A1623" s="262"/>
      <c r="B1623" s="262"/>
      <c r="C1623" s="262"/>
      <c r="D1623" s="262"/>
      <c r="E1623" s="262"/>
      <c r="F1623" s="262"/>
      <c r="G1623" s="262"/>
      <c r="H1623" s="262"/>
      <c r="I1623" s="262"/>
      <c r="J1623" s="262"/>
      <c r="K1623" s="262"/>
      <c r="L1623" s="262"/>
      <c r="M1623" s="262"/>
      <c r="N1623" s="262"/>
      <c r="O1623" s="262"/>
      <c r="P1623" s="262"/>
      <c r="Q1623" s="262"/>
      <c r="R1623" s="262"/>
      <c r="S1623" s="262"/>
      <c r="T1623" s="262"/>
      <c r="U1623" s="262"/>
      <c r="V1623" s="262"/>
      <c r="W1623" s="262"/>
      <c r="X1623" s="262"/>
      <c r="Y1623" s="262"/>
      <c r="Z1623" s="262"/>
      <c r="AA1623" s="262"/>
      <c r="AB1623" s="262"/>
      <c r="AC1623" s="262"/>
      <c r="AD1623" s="262"/>
      <c r="AE1623" s="262"/>
      <c r="AF1623" s="262"/>
      <c r="AG1623" s="262"/>
      <c r="AH1623" s="262"/>
      <c r="AI1623" s="262"/>
      <c r="AJ1623" s="262"/>
      <c r="AK1623" s="262"/>
      <c r="AL1623" s="389"/>
      <c r="AM1623" s="6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  <c r="CE1623"/>
      <c r="CF1623"/>
      <c r="CG1623"/>
      <c r="CH1623"/>
      <c r="CI1623"/>
      <c r="CJ1623"/>
      <c r="CK1623"/>
      <c r="CL1623"/>
      <c r="CM1623"/>
      <c r="CN1623"/>
      <c r="CO1623"/>
      <c r="CP1623"/>
      <c r="CQ1623"/>
      <c r="CR1623"/>
      <c r="CS1623"/>
      <c r="CT1623"/>
      <c r="CU1623"/>
      <c r="CV1623"/>
      <c r="CW1623"/>
      <c r="CX1623"/>
      <c r="CY1623"/>
      <c r="CZ1623"/>
      <c r="DA1623"/>
      <c r="DB1623"/>
      <c r="DC1623"/>
      <c r="DD1623"/>
      <c r="DE1623"/>
      <c r="DF1623"/>
      <c r="DG1623"/>
      <c r="DH1623"/>
      <c r="DI1623"/>
      <c r="DJ1623"/>
      <c r="DK1623"/>
      <c r="DL1623"/>
      <c r="DM1623"/>
      <c r="DN1623"/>
      <c r="DO1623"/>
      <c r="DP1623"/>
      <c r="DQ1623"/>
      <c r="DR1623"/>
      <c r="DS1623"/>
      <c r="DT1623"/>
      <c r="DU1623"/>
      <c r="DV1623"/>
      <c r="DW1623"/>
      <c r="DX1623"/>
      <c r="DY1623"/>
      <c r="DZ1623"/>
      <c r="EA1623"/>
      <c r="EB1623"/>
      <c r="EC1623"/>
      <c r="ED1623"/>
      <c r="EE1623"/>
      <c r="EF1623"/>
      <c r="EG1623"/>
      <c r="EH1623"/>
      <c r="EI1623"/>
      <c r="EJ1623"/>
      <c r="EK1623"/>
      <c r="EL1623"/>
      <c r="EM1623"/>
      <c r="EN1623"/>
      <c r="EO1623"/>
      <c r="EP1623"/>
      <c r="EQ1623"/>
      <c r="ER1623"/>
      <c r="ES1623"/>
      <c r="ET1623"/>
      <c r="EU1623"/>
      <c r="EV1623"/>
      <c r="EW1623"/>
      <c r="EX1623"/>
      <c r="EY1623"/>
      <c r="EZ1623"/>
      <c r="FA1623"/>
      <c r="FB1623"/>
      <c r="FC1623"/>
      <c r="FD1623"/>
      <c r="FE1623"/>
      <c r="FF1623" s="35"/>
      <c r="FJ1623" s="1274"/>
      <c r="FK1623" s="1274"/>
      <c r="FL1623" s="1274"/>
      <c r="FN1623" s="35"/>
      <c r="FO1623" s="35"/>
      <c r="FP1623" s="35"/>
      <c r="FQ1623" s="35"/>
      <c r="FR1623" s="35"/>
      <c r="FS1623" s="35"/>
      <c r="FV1623" s="35"/>
      <c r="FW1623" s="35"/>
      <c r="FZ1623" s="1279"/>
      <c r="GA1623" s="1279"/>
      <c r="GB1623" s="35"/>
      <c r="GC1623" s="35"/>
      <c r="GD1623" s="35"/>
      <c r="GE1623" s="35"/>
      <c r="GF1623" s="35"/>
      <c r="GG1623" s="35"/>
      <c r="GH1623" s="35"/>
      <c r="GI1623" s="35"/>
      <c r="GJ1623" s="35"/>
      <c r="GK1623" s="35"/>
      <c r="GL1623" s="35"/>
      <c r="GM1623" s="35"/>
      <c r="GN1623" s="35"/>
      <c r="GO1623" s="35"/>
      <c r="GP1623" s="35"/>
      <c r="GQ1623" s="35"/>
      <c r="GR1623" s="35"/>
      <c r="GS1623" s="35"/>
      <c r="GT1623" s="35"/>
      <c r="GU1623" s="35"/>
      <c r="GV1623" s="35"/>
      <c r="GW1623" s="35"/>
      <c r="GX1623" s="35"/>
      <c r="GY1623" s="35"/>
      <c r="GZ1623" s="35"/>
    </row>
    <row r="1624" spans="1:208" x14ac:dyDescent="0.25">
      <c r="A1624" s="253" t="s">
        <v>415</v>
      </c>
      <c r="B1624" s="254" t="s">
        <v>2552</v>
      </c>
      <c r="C1624" s="384">
        <v>43683.291666666664</v>
      </c>
      <c r="D1624" s="256" t="s">
        <v>2618</v>
      </c>
      <c r="E1624" s="256" t="s">
        <v>3775</v>
      </c>
      <c r="F1624" s="256" t="s">
        <v>2618</v>
      </c>
      <c r="G1624" s="256" t="s">
        <v>3782</v>
      </c>
      <c r="H1624" s="256" t="s">
        <v>2618</v>
      </c>
      <c r="I1624" s="256" t="s">
        <v>3788</v>
      </c>
      <c r="J1624" s="256" t="s">
        <v>2618</v>
      </c>
      <c r="K1624" s="256" t="s">
        <v>3789</v>
      </c>
      <c r="L1624" s="256" t="s">
        <v>2618</v>
      </c>
      <c r="M1624" s="256" t="s">
        <v>3790</v>
      </c>
      <c r="N1624" s="256" t="s">
        <v>2618</v>
      </c>
      <c r="O1624" s="256" t="s">
        <v>3791</v>
      </c>
      <c r="P1624" s="256" t="s">
        <v>2618</v>
      </c>
      <c r="Q1624" s="256" t="s">
        <v>3792</v>
      </c>
      <c r="R1624" s="256" t="s">
        <v>2618</v>
      </c>
      <c r="S1624" s="256" t="s">
        <v>3793</v>
      </c>
      <c r="T1624" s="256" t="s">
        <v>2618</v>
      </c>
      <c r="U1624" s="256" t="s">
        <v>3803</v>
      </c>
      <c r="V1624" s="257" t="s">
        <v>2618</v>
      </c>
      <c r="X1624" s="258"/>
      <c r="Y1624" s="188" t="s">
        <v>2550</v>
      </c>
      <c r="Z1624" s="259" t="s">
        <v>2620</v>
      </c>
      <c r="AA1624" s="260" t="s">
        <v>2621</v>
      </c>
      <c r="AB1624" s="260" t="s">
        <v>2622</v>
      </c>
      <c r="AC1624" s="260" t="s">
        <v>2623</v>
      </c>
      <c r="AD1624" s="260" t="s">
        <v>2624</v>
      </c>
      <c r="AE1624" s="260" t="s">
        <v>2625</v>
      </c>
      <c r="AF1624" s="260" t="s">
        <v>2619</v>
      </c>
      <c r="AG1624" s="260" t="s">
        <v>2620</v>
      </c>
      <c r="AH1624" s="260" t="s">
        <v>2621</v>
      </c>
      <c r="AI1624" s="261" t="s">
        <v>2622</v>
      </c>
      <c r="FN1624" s="390"/>
      <c r="FO1624" s="390"/>
      <c r="FP1624" s="390"/>
      <c r="FQ1624" s="390"/>
      <c r="FR1624" s="390"/>
      <c r="FS1624" s="390"/>
      <c r="FV1624" s="390"/>
      <c r="FW1624" s="390"/>
      <c r="FZ1624" s="1280"/>
      <c r="GA1624" s="1280"/>
      <c r="GB1624" s="390"/>
      <c r="GC1624" s="390"/>
      <c r="GD1624" s="390"/>
      <c r="GE1624" s="390"/>
      <c r="GF1624" s="390"/>
      <c r="GG1624" s="390"/>
      <c r="GH1624" s="390"/>
      <c r="GI1624" s="390"/>
      <c r="GJ1624" s="390"/>
      <c r="GK1624" s="390"/>
      <c r="GL1624" s="390"/>
      <c r="GM1624" s="390"/>
      <c r="GN1624" s="390"/>
      <c r="GV1624" s="390"/>
      <c r="GW1624" s="390"/>
      <c r="GX1624" s="390"/>
      <c r="GY1624" s="390"/>
      <c r="GZ1624" s="390"/>
    </row>
    <row r="1625" spans="1:208" x14ac:dyDescent="0.25">
      <c r="A1625" s="198" t="s">
        <v>417</v>
      </c>
      <c r="B1625" s="220" t="s">
        <v>2580</v>
      </c>
      <c r="C1625" s="124" t="s">
        <v>2521</v>
      </c>
      <c r="D1625" s="124" t="s">
        <v>2522</v>
      </c>
      <c r="E1625" s="124" t="s">
        <v>2521</v>
      </c>
      <c r="F1625" s="124" t="s">
        <v>2522</v>
      </c>
      <c r="G1625" s="124" t="s">
        <v>2521</v>
      </c>
      <c r="H1625" s="124" t="s">
        <v>2522</v>
      </c>
      <c r="I1625" s="124" t="s">
        <v>2521</v>
      </c>
      <c r="J1625" s="124" t="s">
        <v>2522</v>
      </c>
      <c r="K1625" s="124" t="s">
        <v>2521</v>
      </c>
      <c r="L1625" s="124" t="s">
        <v>2522</v>
      </c>
      <c r="M1625" s="124" t="s">
        <v>2521</v>
      </c>
      <c r="N1625" s="124" t="s">
        <v>2522</v>
      </c>
      <c r="O1625" s="124" t="s">
        <v>2521</v>
      </c>
      <c r="P1625" s="124" t="s">
        <v>2522</v>
      </c>
      <c r="Q1625" s="124" t="s">
        <v>2521</v>
      </c>
      <c r="R1625" s="124" t="s">
        <v>2522</v>
      </c>
      <c r="S1625" s="124" t="s">
        <v>2521</v>
      </c>
      <c r="T1625" s="124" t="s">
        <v>2522</v>
      </c>
      <c r="U1625" s="124" t="s">
        <v>2521</v>
      </c>
      <c r="V1625" s="252" t="s">
        <v>2522</v>
      </c>
      <c r="X1625" s="197"/>
      <c r="Y1625" s="188" t="s">
        <v>2580</v>
      </c>
      <c r="Z1625" s="94" t="s">
        <v>3777</v>
      </c>
      <c r="AA1625" s="95" t="s">
        <v>3778</v>
      </c>
      <c r="AB1625" s="95" t="s">
        <v>3783</v>
      </c>
      <c r="AC1625" s="95" t="s">
        <v>3794</v>
      </c>
      <c r="AD1625" s="95" t="s">
        <v>3795</v>
      </c>
      <c r="AE1625" s="95" t="s">
        <v>3796</v>
      </c>
      <c r="AF1625" s="95" t="s">
        <v>3797</v>
      </c>
      <c r="AG1625" s="95" t="s">
        <v>3798</v>
      </c>
      <c r="AH1625" s="95" t="s">
        <v>3799</v>
      </c>
      <c r="AI1625" s="96" t="s">
        <v>3804</v>
      </c>
      <c r="GO1625" s="390"/>
      <c r="GP1625" s="390"/>
      <c r="GQ1625" s="390"/>
      <c r="GR1625" s="390"/>
      <c r="GS1625" s="390"/>
      <c r="GT1625" s="390"/>
      <c r="GU1625" s="390"/>
    </row>
    <row r="1626" spans="1:208" x14ac:dyDescent="0.25">
      <c r="A1626" s="198" t="s">
        <v>419</v>
      </c>
      <c r="B1626" s="221" t="s">
        <v>2553</v>
      </c>
      <c r="C1626" s="118">
        <v>43683.291666666664</v>
      </c>
      <c r="D1626" s="189">
        <v>43683.791666666664</v>
      </c>
      <c r="E1626" s="190">
        <v>43684.291666666664</v>
      </c>
      <c r="F1626" s="189">
        <v>43684.791666666664</v>
      </c>
      <c r="G1626" s="190">
        <v>43685.291666666664</v>
      </c>
      <c r="H1626" s="189">
        <v>43685.791666666664</v>
      </c>
      <c r="I1626" s="191">
        <v>43686.291666666664</v>
      </c>
      <c r="J1626" s="189">
        <v>43686.791666666664</v>
      </c>
      <c r="K1626" s="190">
        <v>43687.291666666664</v>
      </c>
      <c r="L1626" s="189">
        <v>43687.791666666664</v>
      </c>
      <c r="M1626" s="190">
        <v>43688.291666666664</v>
      </c>
      <c r="N1626" s="189">
        <v>43688.791666666664</v>
      </c>
      <c r="O1626" s="191">
        <v>43689.291666666664</v>
      </c>
      <c r="P1626" s="189">
        <v>43689.791666666664</v>
      </c>
      <c r="Q1626" s="190">
        <v>43690.291666666664</v>
      </c>
      <c r="R1626" s="189">
        <v>43690.791666666664</v>
      </c>
      <c r="S1626" s="190">
        <v>43691.291666666664</v>
      </c>
      <c r="T1626" s="189">
        <v>43691.791666666664</v>
      </c>
      <c r="U1626" s="190">
        <v>43692.291666666664</v>
      </c>
      <c r="V1626" s="192">
        <v>43692.791666666664</v>
      </c>
      <c r="X1626" s="198" t="s">
        <v>414</v>
      </c>
      <c r="Y1626" s="215"/>
      <c r="Z1626" s="116">
        <v>43683.791666666664</v>
      </c>
      <c r="AA1626" s="99">
        <v>43684.791666666664</v>
      </c>
      <c r="AB1626" s="99">
        <v>43685.791666666664</v>
      </c>
      <c r="AC1626" s="99">
        <v>43686.791666666664</v>
      </c>
      <c r="AD1626" s="99">
        <v>43687.791666666664</v>
      </c>
      <c r="AE1626" s="99">
        <v>43688.791666666664</v>
      </c>
      <c r="AF1626" s="99">
        <v>43689.791666666664</v>
      </c>
      <c r="AG1626" s="99">
        <v>43690.791666666664</v>
      </c>
      <c r="AH1626" s="99">
        <v>43691.791666666664</v>
      </c>
      <c r="AI1626" s="99">
        <v>43692.791666666664</v>
      </c>
    </row>
    <row r="1627" spans="1:208" x14ac:dyDescent="0.25">
      <c r="A1627" s="198" t="s">
        <v>421</v>
      </c>
      <c r="B1627" s="222" t="s">
        <v>2545</v>
      </c>
      <c r="C1627" s="230" t="e">
        <v>#N/A</v>
      </c>
      <c r="D1627" s="199">
        <v>22.7</v>
      </c>
      <c r="E1627" s="199" t="e">
        <v>#N/A</v>
      </c>
      <c r="F1627" s="199">
        <v>31.5</v>
      </c>
      <c r="G1627" s="199" t="e">
        <v>#N/A</v>
      </c>
      <c r="H1627" s="199">
        <v>27.8</v>
      </c>
      <c r="I1627" s="199" t="e">
        <v>#N/A</v>
      </c>
      <c r="J1627" s="199">
        <v>26.8</v>
      </c>
      <c r="K1627" s="199" t="e">
        <v>#N/A</v>
      </c>
      <c r="L1627" s="199">
        <v>24.4</v>
      </c>
      <c r="M1627" s="199" t="e">
        <v>#N/A</v>
      </c>
      <c r="N1627" s="199">
        <v>27.3</v>
      </c>
      <c r="O1627" s="199" t="e">
        <v>#N/A</v>
      </c>
      <c r="P1627" s="199">
        <v>29.6</v>
      </c>
      <c r="Q1627" s="199" t="e">
        <v>#N/A</v>
      </c>
      <c r="R1627" s="199">
        <v>31.1</v>
      </c>
      <c r="S1627" s="199" t="e">
        <v>#N/A</v>
      </c>
      <c r="T1627" s="199">
        <v>22</v>
      </c>
      <c r="U1627" s="199" t="e">
        <v>#N/A</v>
      </c>
      <c r="V1627" s="104" t="e">
        <v>#N/A</v>
      </c>
      <c r="X1627" s="198" t="s">
        <v>416</v>
      </c>
      <c r="Y1627" s="100" t="s">
        <v>2545</v>
      </c>
      <c r="Z1627" s="120">
        <v>22.7</v>
      </c>
      <c r="AA1627" s="120">
        <v>31.5</v>
      </c>
      <c r="AB1627" s="120">
        <v>27.8</v>
      </c>
      <c r="AC1627" s="120">
        <v>26.8</v>
      </c>
      <c r="AD1627" s="120">
        <v>24.4</v>
      </c>
      <c r="AE1627" s="120">
        <v>27.3</v>
      </c>
      <c r="AF1627" s="120">
        <v>29.6</v>
      </c>
      <c r="AG1627" s="120">
        <v>31.1</v>
      </c>
      <c r="AH1627" s="120">
        <v>22</v>
      </c>
      <c r="AI1627" s="120" t="e">
        <v>#N/A</v>
      </c>
    </row>
    <row r="1628" spans="1:208" x14ac:dyDescent="0.25">
      <c r="A1628" s="198" t="s">
        <v>422</v>
      </c>
      <c r="B1628" s="223" t="s">
        <v>2546</v>
      </c>
      <c r="C1628" s="103">
        <v>18.600000000000001</v>
      </c>
      <c r="D1628" s="200" t="e">
        <v>#N/A</v>
      </c>
      <c r="E1628" s="200">
        <v>13.100000000000001</v>
      </c>
      <c r="F1628" s="200" t="e">
        <v>#N/A</v>
      </c>
      <c r="G1628" s="200">
        <v>14.7</v>
      </c>
      <c r="H1628" s="200" t="e">
        <v>#N/A</v>
      </c>
      <c r="I1628" s="200">
        <v>12.6</v>
      </c>
      <c r="J1628" s="200" t="e">
        <v>#N/A</v>
      </c>
      <c r="K1628" s="200">
        <v>14.9</v>
      </c>
      <c r="L1628" s="200" t="e">
        <v>#N/A</v>
      </c>
      <c r="M1628" s="200">
        <v>8.6999999999999993</v>
      </c>
      <c r="N1628" s="200" t="e">
        <v>#N/A</v>
      </c>
      <c r="O1628" s="200">
        <v>9.5</v>
      </c>
      <c r="P1628" s="200" t="e">
        <v>#N/A</v>
      </c>
      <c r="Q1628" s="200">
        <v>12.3</v>
      </c>
      <c r="R1628" s="200" t="e">
        <v>#N/A</v>
      </c>
      <c r="S1628" s="200">
        <v>14.4</v>
      </c>
      <c r="T1628" s="200" t="e">
        <v>#N/A</v>
      </c>
      <c r="U1628" s="200">
        <v>6</v>
      </c>
      <c r="V1628" s="216" t="e">
        <v>#N/A</v>
      </c>
      <c r="X1628" s="198" t="s">
        <v>418</v>
      </c>
      <c r="Y1628" s="101" t="s">
        <v>2546</v>
      </c>
      <c r="Z1628" s="97">
        <v>18.600000000000001</v>
      </c>
      <c r="AA1628" s="97">
        <v>13.100000000000001</v>
      </c>
      <c r="AB1628" s="97">
        <v>14.7</v>
      </c>
      <c r="AC1628" s="97">
        <v>12.6</v>
      </c>
      <c r="AD1628" s="97">
        <v>14.9</v>
      </c>
      <c r="AE1628" s="97">
        <v>8.6999999999999993</v>
      </c>
      <c r="AF1628" s="97">
        <v>9.5</v>
      </c>
      <c r="AG1628" s="97">
        <v>12.3</v>
      </c>
      <c r="AH1628" s="97">
        <v>14.4</v>
      </c>
      <c r="AI1628" s="97" t="e">
        <v>#N/A</v>
      </c>
    </row>
    <row r="1629" spans="1:208" x14ac:dyDescent="0.25">
      <c r="A1629" s="198" t="s">
        <v>424</v>
      </c>
      <c r="B1629" s="224" t="s">
        <v>2547</v>
      </c>
      <c r="C1629" s="108" t="e">
        <v>#N/A</v>
      </c>
      <c r="D1629" s="201">
        <v>32.700000000000003</v>
      </c>
      <c r="E1629" s="201" t="e">
        <v>#N/A</v>
      </c>
      <c r="F1629" s="201">
        <v>46.5</v>
      </c>
      <c r="G1629" s="201" t="e">
        <v>#N/A</v>
      </c>
      <c r="H1629" s="201">
        <v>40.799999999999997</v>
      </c>
      <c r="I1629" s="201" t="e">
        <v>#N/A</v>
      </c>
      <c r="J1629" s="201">
        <v>37.799999999999997</v>
      </c>
      <c r="K1629" s="201" t="e">
        <v>#N/A</v>
      </c>
      <c r="L1629" s="201">
        <v>37.4</v>
      </c>
      <c r="M1629" s="201" t="e">
        <v>#N/A</v>
      </c>
      <c r="N1629" s="201">
        <v>41.3</v>
      </c>
      <c r="O1629" s="201" t="e">
        <v>#N/A</v>
      </c>
      <c r="P1629" s="201">
        <v>44.6</v>
      </c>
      <c r="Q1629" s="201" t="e">
        <v>#N/A</v>
      </c>
      <c r="R1629" s="201">
        <v>44.1</v>
      </c>
      <c r="S1629" s="201" t="e">
        <v>#N/A</v>
      </c>
      <c r="T1629" s="201">
        <v>33</v>
      </c>
      <c r="U1629" s="201" t="e">
        <v>#N/A</v>
      </c>
      <c r="V1629" s="217" t="e">
        <v>#N/A</v>
      </c>
      <c r="X1629" s="198" t="s">
        <v>420</v>
      </c>
      <c r="Y1629" s="102" t="s">
        <v>2547</v>
      </c>
      <c r="Z1629" s="120">
        <v>32.700000000000003</v>
      </c>
      <c r="AA1629" s="120">
        <v>46.5</v>
      </c>
      <c r="AB1629" s="120">
        <v>40.799999999999997</v>
      </c>
      <c r="AC1629" s="120">
        <v>37.799999999999997</v>
      </c>
      <c r="AD1629" s="120">
        <v>37.4</v>
      </c>
      <c r="AE1629" s="120">
        <v>41.3</v>
      </c>
      <c r="AF1629" s="120">
        <v>44.6</v>
      </c>
      <c r="AG1629" s="120">
        <v>44.1</v>
      </c>
      <c r="AH1629" s="120">
        <v>33</v>
      </c>
      <c r="AI1629" s="120" t="e">
        <v>#N/A</v>
      </c>
      <c r="AN1629" s="6"/>
      <c r="AO1629" s="6"/>
      <c r="AP1629" s="6"/>
      <c r="AQ1629" s="6"/>
      <c r="AR1629" s="6"/>
      <c r="AS1629" s="6"/>
      <c r="AT1629" s="6"/>
      <c r="AU1629" s="6"/>
      <c r="AV1629" s="6"/>
      <c r="AW1629" s="6"/>
      <c r="AX1629" s="6"/>
      <c r="AY1629" s="6"/>
      <c r="AZ1629" s="6"/>
      <c r="BA1629" s="6"/>
      <c r="BB1629" s="6"/>
      <c r="BC1629" s="6"/>
      <c r="BD1629" s="6"/>
      <c r="BE1629" s="6"/>
      <c r="BF1629" s="6"/>
      <c r="BG1629" s="6"/>
      <c r="BH1629" s="6"/>
      <c r="BI1629" s="6"/>
      <c r="BJ1629" s="6"/>
      <c r="BK1629" s="6"/>
      <c r="BL1629" s="6"/>
      <c r="BM1629" s="6"/>
      <c r="BN1629" s="6"/>
      <c r="BO1629" s="6"/>
      <c r="BP1629" s="6"/>
      <c r="BQ1629" s="6"/>
      <c r="BR1629" s="6"/>
      <c r="BS1629" s="6"/>
      <c r="BT1629" s="6"/>
      <c r="BU1629" s="6"/>
      <c r="BV1629" s="6"/>
      <c r="BW1629" s="6"/>
      <c r="BX1629" s="6"/>
      <c r="BY1629" s="6"/>
      <c r="BZ1629" s="6"/>
      <c r="CA1629" s="6"/>
      <c r="CB1629" s="6"/>
      <c r="CC1629" s="6"/>
      <c r="CD1629" s="6"/>
      <c r="CE1629" s="6"/>
      <c r="CF1629" s="6"/>
      <c r="CG1629" s="6"/>
      <c r="CH1629" s="6"/>
      <c r="CI1629" s="6"/>
      <c r="CJ1629" s="6"/>
      <c r="CK1629" s="6"/>
      <c r="CL1629" s="6"/>
      <c r="CM1629" s="6"/>
      <c r="CN1629" s="6"/>
      <c r="CO1629" s="6"/>
      <c r="CP1629" s="6"/>
      <c r="CQ1629" s="6"/>
      <c r="CR1629" s="6"/>
      <c r="CS1629" s="6"/>
      <c r="CT1629" s="6"/>
      <c r="CU1629" s="6"/>
      <c r="CV1629" s="6"/>
      <c r="CW1629" s="6"/>
      <c r="CX1629" s="6"/>
      <c r="CY1629" s="6"/>
      <c r="CZ1629" s="6"/>
      <c r="DA1629" s="6"/>
      <c r="DB1629" s="6"/>
      <c r="DC1629" s="6"/>
      <c r="DD1629" s="6"/>
      <c r="DE1629" s="6"/>
      <c r="DF1629" s="6"/>
      <c r="DG1629" s="6"/>
      <c r="DH1629" s="6"/>
      <c r="DI1629" s="6"/>
      <c r="DJ1629" s="6"/>
      <c r="DK1629" s="6"/>
      <c r="DL1629" s="6"/>
      <c r="DM1629" s="6"/>
      <c r="DN1629" s="6"/>
      <c r="DO1629" s="6"/>
      <c r="DP1629" s="6"/>
      <c r="DQ1629" s="6"/>
      <c r="DR1629" s="6"/>
      <c r="DS1629" s="6"/>
      <c r="DT1629" s="6"/>
      <c r="DU1629" s="6"/>
      <c r="DV1629" s="6"/>
      <c r="DW1629" s="6"/>
      <c r="DX1629" s="6"/>
      <c r="DY1629" s="6"/>
      <c r="DZ1629" s="6"/>
      <c r="EA1629" s="6"/>
      <c r="EB1629" s="6"/>
      <c r="EC1629" s="6"/>
      <c r="ED1629" s="6"/>
      <c r="EE1629" s="6"/>
      <c r="EF1629" s="6"/>
      <c r="EG1629" s="6"/>
      <c r="EH1629" s="6"/>
      <c r="EI1629" s="6"/>
      <c r="EJ1629" s="6"/>
      <c r="EK1629" s="6"/>
      <c r="EL1629" s="6"/>
      <c r="EM1629" s="6"/>
      <c r="EN1629" s="6"/>
      <c r="EO1629" s="6"/>
      <c r="EP1629" s="6"/>
      <c r="EQ1629" s="6"/>
      <c r="ER1629" s="6"/>
      <c r="ES1629" s="6"/>
      <c r="ET1629" s="6"/>
      <c r="EU1629" s="6"/>
      <c r="EV1629" s="6"/>
      <c r="EW1629" s="6"/>
      <c r="EX1629" s="6"/>
      <c r="EY1629" s="6"/>
      <c r="EZ1629" s="6"/>
      <c r="FA1629" s="6"/>
      <c r="FB1629" s="6"/>
      <c r="FC1629" s="6"/>
      <c r="FD1629" s="6"/>
      <c r="FE1629" s="6"/>
      <c r="FF1629" s="390"/>
    </row>
    <row r="1630" spans="1:208" x14ac:dyDescent="0.25">
      <c r="A1630" s="198" t="s">
        <v>426</v>
      </c>
      <c r="B1630" s="212" t="s">
        <v>2548</v>
      </c>
      <c r="C1630" s="231">
        <v>8</v>
      </c>
      <c r="D1630" s="123">
        <v>4</v>
      </c>
      <c r="E1630" s="123">
        <v>2</v>
      </c>
      <c r="F1630" s="123">
        <v>4</v>
      </c>
      <c r="G1630" s="123">
        <v>3</v>
      </c>
      <c r="H1630" s="123">
        <v>5</v>
      </c>
      <c r="I1630" s="123">
        <v>2</v>
      </c>
      <c r="J1630" s="123">
        <v>7</v>
      </c>
      <c r="K1630" s="123">
        <v>4</v>
      </c>
      <c r="L1630" s="123">
        <v>5</v>
      </c>
      <c r="M1630" s="123">
        <v>3</v>
      </c>
      <c r="N1630" s="123">
        <v>4</v>
      </c>
      <c r="O1630" s="123">
        <v>3</v>
      </c>
      <c r="P1630" s="123">
        <v>7</v>
      </c>
      <c r="Q1630" s="123">
        <v>3</v>
      </c>
      <c r="R1630" s="123">
        <v>12</v>
      </c>
      <c r="S1630" s="123">
        <v>10</v>
      </c>
      <c r="T1630" s="123">
        <v>9</v>
      </c>
      <c r="U1630" s="123">
        <v>5</v>
      </c>
      <c r="V1630" s="218" t="e">
        <v>#N/A</v>
      </c>
      <c r="X1630" s="198" t="s">
        <v>427</v>
      </c>
      <c r="Y1630" s="119" t="s">
        <v>2548</v>
      </c>
      <c r="Z1630" s="196">
        <v>8</v>
      </c>
      <c r="AA1630" s="196">
        <v>4</v>
      </c>
      <c r="AB1630" s="196">
        <v>5</v>
      </c>
      <c r="AC1630" s="196">
        <v>7</v>
      </c>
      <c r="AD1630" s="196">
        <v>7</v>
      </c>
      <c r="AE1630" s="196">
        <v>5</v>
      </c>
      <c r="AF1630" s="196">
        <v>7</v>
      </c>
      <c r="AG1630" s="196">
        <v>12</v>
      </c>
      <c r="AH1630" s="196">
        <v>12</v>
      </c>
      <c r="AI1630" s="196" t="e">
        <v>#N/A</v>
      </c>
    </row>
    <row r="1631" spans="1:208" x14ac:dyDescent="0.25">
      <c r="A1631" s="198" t="s">
        <v>429</v>
      </c>
      <c r="B1631" s="225" t="s">
        <v>2549</v>
      </c>
      <c r="C1631" s="232" t="s">
        <v>2618</v>
      </c>
      <c r="D1631" s="210" t="s">
        <v>2618</v>
      </c>
      <c r="E1631" s="210" t="s">
        <v>2618</v>
      </c>
      <c r="F1631" s="210" t="s">
        <v>2618</v>
      </c>
      <c r="G1631" s="210" t="s">
        <v>2618</v>
      </c>
      <c r="H1631" s="210" t="s">
        <v>2618</v>
      </c>
      <c r="I1631" s="210" t="s">
        <v>2618</v>
      </c>
      <c r="J1631" s="210" t="s">
        <v>2618</v>
      </c>
      <c r="K1631" s="210" t="s">
        <v>2618</v>
      </c>
      <c r="L1631" s="210" t="s">
        <v>2618</v>
      </c>
      <c r="M1631" s="210" t="s">
        <v>2618</v>
      </c>
      <c r="N1631" s="210" t="s">
        <v>2618</v>
      </c>
      <c r="O1631" s="210" t="s">
        <v>2618</v>
      </c>
      <c r="P1631" s="210" t="s">
        <v>2618</v>
      </c>
      <c r="Q1631" s="210" t="s">
        <v>2618</v>
      </c>
      <c r="R1631" s="210" t="s">
        <v>2618</v>
      </c>
      <c r="S1631" s="210" t="s">
        <v>2618</v>
      </c>
      <c r="T1631" s="210" t="s">
        <v>2618</v>
      </c>
      <c r="U1631" s="210" t="s">
        <v>2618</v>
      </c>
      <c r="V1631" s="211" t="e">
        <v>#N/A</v>
      </c>
      <c r="X1631" s="198" t="s">
        <v>423</v>
      </c>
      <c r="Y1631" s="98" t="s">
        <v>772</v>
      </c>
      <c r="Z1631" s="121">
        <v>0</v>
      </c>
      <c r="AA1631" s="121">
        <v>0</v>
      </c>
      <c r="AB1631" s="121">
        <v>0</v>
      </c>
      <c r="AC1631" s="121">
        <v>0</v>
      </c>
      <c r="AD1631" s="121">
        <v>0</v>
      </c>
      <c r="AE1631" s="121">
        <v>0</v>
      </c>
      <c r="AF1631" s="121">
        <v>0</v>
      </c>
      <c r="AG1631" s="121">
        <v>0</v>
      </c>
      <c r="AH1631" s="121">
        <v>0</v>
      </c>
      <c r="AI1631" s="121" t="e">
        <v>#N/A</v>
      </c>
    </row>
    <row r="1632" spans="1:208" ht="15" x14ac:dyDescent="0.25">
      <c r="A1632" s="198" t="s">
        <v>431</v>
      </c>
      <c r="B1632" s="226" t="s">
        <v>769</v>
      </c>
      <c r="C1632" s="233" t="s">
        <v>2631</v>
      </c>
      <c r="D1632" s="202" t="s">
        <v>2618</v>
      </c>
      <c r="E1632" s="202" t="s">
        <v>2618</v>
      </c>
      <c r="F1632" s="202" t="s">
        <v>2618</v>
      </c>
      <c r="G1632" s="202" t="s">
        <v>2618</v>
      </c>
      <c r="H1632" s="202" t="s">
        <v>2632</v>
      </c>
      <c r="I1632" s="202" t="s">
        <v>2618</v>
      </c>
      <c r="J1632" s="202" t="s">
        <v>2632</v>
      </c>
      <c r="K1632" s="202" t="s">
        <v>2618</v>
      </c>
      <c r="L1632" s="202" t="s">
        <v>2618</v>
      </c>
      <c r="M1632" s="202" t="s">
        <v>2618</v>
      </c>
      <c r="N1632" s="202" t="s">
        <v>2618</v>
      </c>
      <c r="O1632" s="202" t="s">
        <v>2618</v>
      </c>
      <c r="P1632" s="202" t="s">
        <v>2618</v>
      </c>
      <c r="Q1632" s="202" t="s">
        <v>2618</v>
      </c>
      <c r="R1632" s="202" t="s">
        <v>2631</v>
      </c>
      <c r="S1632" s="202" t="s">
        <v>2632</v>
      </c>
      <c r="T1632" s="202" t="s">
        <v>2618</v>
      </c>
      <c r="U1632" s="202" t="s">
        <v>2618</v>
      </c>
      <c r="V1632" s="203" t="e">
        <v>#N/A</v>
      </c>
      <c r="X1632" s="198" t="s">
        <v>425</v>
      </c>
      <c r="Y1632" s="107" t="s">
        <v>769</v>
      </c>
      <c r="Z1632" s="195" t="s">
        <v>2631</v>
      </c>
      <c r="AA1632" s="195" t="s">
        <v>2618</v>
      </c>
      <c r="AB1632" s="195" t="s">
        <v>2632</v>
      </c>
      <c r="AC1632" s="195" t="s">
        <v>2632</v>
      </c>
      <c r="AD1632" s="195" t="s">
        <v>2618</v>
      </c>
      <c r="AE1632" s="195" t="s">
        <v>2618</v>
      </c>
      <c r="AF1632" s="195" t="s">
        <v>2618</v>
      </c>
      <c r="AG1632" s="195" t="s">
        <v>2631</v>
      </c>
      <c r="AH1632" s="195" t="s">
        <v>2632</v>
      </c>
      <c r="AI1632" s="195" t="e">
        <v>#N/A</v>
      </c>
    </row>
    <row r="1633" spans="1:161" x14ac:dyDescent="0.25">
      <c r="A1633" s="198" t="s">
        <v>432</v>
      </c>
      <c r="B1633" s="226" t="s">
        <v>2551</v>
      </c>
      <c r="C1633" s="234">
        <v>2</v>
      </c>
      <c r="D1633" s="204">
        <v>0</v>
      </c>
      <c r="E1633" s="204">
        <v>0</v>
      </c>
      <c r="F1633" s="204">
        <v>0</v>
      </c>
      <c r="G1633" s="204">
        <v>0</v>
      </c>
      <c r="H1633" s="204">
        <v>10</v>
      </c>
      <c r="I1633" s="204">
        <v>0</v>
      </c>
      <c r="J1633" s="204">
        <v>3</v>
      </c>
      <c r="K1633" s="204">
        <v>0</v>
      </c>
      <c r="L1633" s="204">
        <v>0</v>
      </c>
      <c r="M1633" s="204">
        <v>0</v>
      </c>
      <c r="N1633" s="204">
        <v>0</v>
      </c>
      <c r="O1633" s="204">
        <v>0</v>
      </c>
      <c r="P1633" s="204">
        <v>0</v>
      </c>
      <c r="Q1633" s="204">
        <v>0</v>
      </c>
      <c r="R1633" s="204">
        <v>2</v>
      </c>
      <c r="S1633" s="204">
        <v>10</v>
      </c>
      <c r="T1633" s="204">
        <v>0</v>
      </c>
      <c r="U1633" s="204">
        <v>0</v>
      </c>
      <c r="V1633" s="205" t="e">
        <v>#N/A</v>
      </c>
      <c r="X1633" s="198" t="s">
        <v>428</v>
      </c>
      <c r="Y1633" s="91" t="s">
        <v>2551</v>
      </c>
      <c r="Z1633" s="109">
        <v>2</v>
      </c>
      <c r="AA1633" s="109">
        <v>0</v>
      </c>
      <c r="AB1633" s="109">
        <v>10</v>
      </c>
      <c r="AC1633" s="109">
        <v>3</v>
      </c>
      <c r="AD1633" s="109">
        <v>0</v>
      </c>
      <c r="AE1633" s="109">
        <v>0</v>
      </c>
      <c r="AF1633" s="109">
        <v>0</v>
      </c>
      <c r="AG1633" s="109">
        <v>2</v>
      </c>
      <c r="AH1633" s="109">
        <v>10</v>
      </c>
      <c r="AI1633" s="109" t="e">
        <v>#N/A</v>
      </c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CF1633" s="1"/>
      <c r="CG1633" s="1"/>
      <c r="CH1633" s="1"/>
      <c r="CI1633" s="1"/>
      <c r="CJ1633" s="1"/>
      <c r="CK1633" s="1"/>
      <c r="CL1633" s="1"/>
      <c r="CM1633" s="1"/>
      <c r="CN1633" s="1"/>
      <c r="CO1633" s="1"/>
      <c r="CP1633" s="1"/>
      <c r="CQ1633" s="1"/>
      <c r="CR1633" s="1"/>
      <c r="CS1633" s="1"/>
      <c r="CT1633" s="1"/>
      <c r="CU1633" s="1"/>
      <c r="CV1633" s="1"/>
      <c r="CW1633" s="1"/>
      <c r="CX1633" s="1"/>
      <c r="CY1633" s="1"/>
      <c r="CZ1633" s="1"/>
      <c r="DA1633" s="1"/>
      <c r="DB1633" s="1"/>
      <c r="DC1633" s="1"/>
      <c r="DD1633" s="1"/>
      <c r="DE1633" s="1"/>
      <c r="DF1633" s="1"/>
      <c r="DG1633" s="1"/>
      <c r="DH1633" s="1"/>
      <c r="DI1633" s="1"/>
      <c r="DJ1633" s="1"/>
      <c r="DK1633" s="1"/>
      <c r="DL1633" s="1"/>
      <c r="DM1633" s="1"/>
      <c r="DN1633" s="1"/>
      <c r="DO1633" s="1"/>
      <c r="DP1633" s="1"/>
      <c r="DQ1633" s="1"/>
      <c r="DR1633" s="1"/>
      <c r="DS1633" s="1"/>
      <c r="DT1633" s="1"/>
      <c r="DU1633" s="1"/>
      <c r="DV1633" s="1"/>
      <c r="DW1633" s="1"/>
      <c r="DX1633" s="1"/>
      <c r="DY1633" s="1"/>
      <c r="DZ1633" s="1"/>
      <c r="EA1633" s="1"/>
      <c r="EB1633" s="1"/>
      <c r="EC1633" s="1"/>
      <c r="ED1633" s="1"/>
      <c r="EE1633" s="1"/>
      <c r="EF1633" s="1"/>
      <c r="EG1633" s="1"/>
      <c r="EH1633" s="1"/>
      <c r="EI1633" s="1"/>
      <c r="EJ1633" s="1"/>
      <c r="EK1633" s="1"/>
      <c r="EL1633" s="1"/>
      <c r="EM1633" s="1"/>
      <c r="EN1633" s="1"/>
      <c r="EO1633" s="1"/>
      <c r="EP1633" s="1"/>
      <c r="EQ1633" s="1"/>
      <c r="ER1633" s="1"/>
      <c r="ES1633" s="1"/>
      <c r="ET1633" s="1"/>
      <c r="EU1633" s="1"/>
      <c r="EV1633" s="1"/>
      <c r="EW1633" s="1"/>
      <c r="EX1633" s="1"/>
      <c r="EY1633" s="1"/>
      <c r="EZ1633" s="1"/>
      <c r="FA1633" s="1"/>
      <c r="FB1633" s="1"/>
      <c r="FC1633" s="1"/>
      <c r="FD1633" s="1"/>
      <c r="FE1633" s="1"/>
    </row>
    <row r="1634" spans="1:161" x14ac:dyDescent="0.25">
      <c r="A1634" s="198" t="s">
        <v>433</v>
      </c>
      <c r="B1634" s="227" t="s">
        <v>884</v>
      </c>
      <c r="C1634" s="235">
        <v>1009.1</v>
      </c>
      <c r="D1634" s="206">
        <v>1010.6</v>
      </c>
      <c r="E1634" s="206">
        <v>1009.8</v>
      </c>
      <c r="F1634" s="206">
        <v>1006.2</v>
      </c>
      <c r="G1634" s="206">
        <v>1004.7</v>
      </c>
      <c r="H1634" s="206">
        <v>1003.9</v>
      </c>
      <c r="I1634" s="206">
        <v>1004.25</v>
      </c>
      <c r="J1634" s="206">
        <v>1005.5999999999999</v>
      </c>
      <c r="K1634" s="206">
        <v>1009.25</v>
      </c>
      <c r="L1634" s="206">
        <v>1010.1500000000001</v>
      </c>
      <c r="M1634" s="206">
        <v>1013.85</v>
      </c>
      <c r="N1634" s="206">
        <v>1012.6</v>
      </c>
      <c r="O1634" s="206">
        <v>1011.05</v>
      </c>
      <c r="P1634" s="206">
        <v>1005.3</v>
      </c>
      <c r="Q1634" s="206">
        <v>1001.6500000000001</v>
      </c>
      <c r="R1634" s="206">
        <v>998.45</v>
      </c>
      <c r="S1634" s="206">
        <v>1000.9</v>
      </c>
      <c r="T1634" s="206">
        <v>1005</v>
      </c>
      <c r="U1634" s="206">
        <v>1009.4</v>
      </c>
      <c r="V1634" s="207" t="e">
        <v>#N/A</v>
      </c>
      <c r="X1634" s="198" t="s">
        <v>430</v>
      </c>
      <c r="Y1634" s="238" t="s">
        <v>705</v>
      </c>
      <c r="Z1634" s="127">
        <v>0</v>
      </c>
      <c r="AA1634" s="127">
        <v>0</v>
      </c>
      <c r="AB1634" s="127">
        <v>2</v>
      </c>
      <c r="AC1634" s="127">
        <v>2</v>
      </c>
      <c r="AD1634" s="127">
        <v>0</v>
      </c>
      <c r="AE1634" s="127">
        <v>0</v>
      </c>
      <c r="AF1634" s="127">
        <v>0</v>
      </c>
      <c r="AG1634" s="127">
        <v>2</v>
      </c>
      <c r="AH1634" s="127">
        <v>0</v>
      </c>
      <c r="AI1634" s="127" t="e">
        <v>#N/A</v>
      </c>
    </row>
    <row r="1635" spans="1:161" x14ac:dyDescent="0.25">
      <c r="A1635" s="198" t="s">
        <v>434</v>
      </c>
      <c r="B1635" s="228" t="s">
        <v>770</v>
      </c>
      <c r="C1635" s="236" t="s">
        <v>3076</v>
      </c>
      <c r="D1635" s="208" t="s">
        <v>2681</v>
      </c>
      <c r="E1635" s="208" t="s">
        <v>3766</v>
      </c>
      <c r="F1635" s="208" t="s">
        <v>2655</v>
      </c>
      <c r="G1635" s="208" t="s">
        <v>2733</v>
      </c>
      <c r="H1635" s="208" t="s">
        <v>2965</v>
      </c>
      <c r="I1635" s="208" t="s">
        <v>2733</v>
      </c>
      <c r="J1635" s="208" t="s">
        <v>2768</v>
      </c>
      <c r="K1635" s="208" t="s">
        <v>2734</v>
      </c>
      <c r="L1635" s="208" t="s">
        <v>2760</v>
      </c>
      <c r="M1635" s="208" t="s">
        <v>2839</v>
      </c>
      <c r="N1635" s="208" t="s">
        <v>2682</v>
      </c>
      <c r="O1635" s="208" t="s">
        <v>2939</v>
      </c>
      <c r="P1635" s="208" t="s">
        <v>2656</v>
      </c>
      <c r="Q1635" s="208" t="s">
        <v>2733</v>
      </c>
      <c r="R1635" s="208" t="s">
        <v>2757</v>
      </c>
      <c r="S1635" s="208" t="s">
        <v>2757</v>
      </c>
      <c r="T1635" s="208" t="s">
        <v>2757</v>
      </c>
      <c r="U1635" s="208" t="s">
        <v>2762</v>
      </c>
      <c r="V1635" s="209" t="e">
        <v>#N/A</v>
      </c>
      <c r="X1635" s="369" t="s">
        <v>1072</v>
      </c>
      <c r="Y1635" s="370" t="s">
        <v>772</v>
      </c>
      <c r="Z1635" s="371">
        <v>0</v>
      </c>
      <c r="AA1635" s="372">
        <v>0</v>
      </c>
      <c r="AB1635" s="372">
        <v>0</v>
      </c>
      <c r="AC1635" s="372">
        <v>0</v>
      </c>
      <c r="AD1635" s="372">
        <v>0</v>
      </c>
      <c r="AE1635" s="372">
        <v>0</v>
      </c>
      <c r="AF1635" s="372">
        <v>0</v>
      </c>
      <c r="AG1635" s="372">
        <v>0</v>
      </c>
      <c r="AH1635" s="372">
        <v>0</v>
      </c>
      <c r="AI1635" s="373" t="e">
        <v>#N/A</v>
      </c>
    </row>
    <row r="1636" spans="1:161" x14ac:dyDescent="0.25">
      <c r="A1636" s="198" t="s">
        <v>435</v>
      </c>
      <c r="B1636" s="229" t="s">
        <v>705</v>
      </c>
      <c r="C1636" s="237">
        <v>0</v>
      </c>
      <c r="D1636" s="213">
        <v>0</v>
      </c>
      <c r="E1636" s="213">
        <v>0</v>
      </c>
      <c r="F1636" s="213">
        <v>0</v>
      </c>
      <c r="G1636" s="213">
        <v>0</v>
      </c>
      <c r="H1636" s="213">
        <v>1</v>
      </c>
      <c r="I1636" s="213">
        <v>0</v>
      </c>
      <c r="J1636" s="213">
        <v>1</v>
      </c>
      <c r="K1636" s="213">
        <v>0</v>
      </c>
      <c r="L1636" s="213">
        <v>0</v>
      </c>
      <c r="M1636" s="213">
        <v>0</v>
      </c>
      <c r="N1636" s="213">
        <v>0</v>
      </c>
      <c r="O1636" s="213">
        <v>0</v>
      </c>
      <c r="P1636" s="213">
        <v>0</v>
      </c>
      <c r="Q1636" s="213">
        <v>0</v>
      </c>
      <c r="R1636" s="213">
        <v>1</v>
      </c>
      <c r="S1636" s="213">
        <v>0</v>
      </c>
      <c r="T1636" s="213">
        <v>0</v>
      </c>
      <c r="U1636" s="213">
        <v>0</v>
      </c>
      <c r="V1636" s="214" t="e">
        <v>#N/A</v>
      </c>
      <c r="X1636" s="369" t="s">
        <v>2363</v>
      </c>
      <c r="Y1636" s="374" t="s">
        <v>1173</v>
      </c>
      <c r="Z1636" s="375">
        <v>0</v>
      </c>
      <c r="AA1636" s="376">
        <v>0</v>
      </c>
      <c r="AB1636" s="376">
        <v>0</v>
      </c>
      <c r="AC1636" s="376">
        <v>0</v>
      </c>
      <c r="AD1636" s="376">
        <v>0</v>
      </c>
      <c r="AE1636" s="376">
        <v>0</v>
      </c>
      <c r="AF1636" s="376">
        <v>0</v>
      </c>
      <c r="AG1636" s="376">
        <v>0</v>
      </c>
      <c r="AH1636" s="376">
        <v>0</v>
      </c>
      <c r="AI1636" s="377" t="e">
        <v>#N/A</v>
      </c>
    </row>
    <row r="1637" spans="1:161" x14ac:dyDescent="0.25">
      <c r="A1637" s="198" t="s">
        <v>1072</v>
      </c>
      <c r="B1637" s="229" t="s">
        <v>772</v>
      </c>
      <c r="C1637" s="237">
        <v>0</v>
      </c>
      <c r="D1637" s="213">
        <v>0</v>
      </c>
      <c r="E1637" s="213">
        <v>0</v>
      </c>
      <c r="F1637" s="213">
        <v>0</v>
      </c>
      <c r="G1637" s="213">
        <v>0</v>
      </c>
      <c r="H1637" s="213">
        <v>0</v>
      </c>
      <c r="I1637" s="213">
        <v>0</v>
      </c>
      <c r="J1637" s="213">
        <v>0</v>
      </c>
      <c r="K1637" s="213">
        <v>0</v>
      </c>
      <c r="L1637" s="213">
        <v>0</v>
      </c>
      <c r="M1637" s="213">
        <v>0</v>
      </c>
      <c r="N1637" s="213">
        <v>0</v>
      </c>
      <c r="O1637" s="213">
        <v>0</v>
      </c>
      <c r="P1637" s="213">
        <v>0</v>
      </c>
      <c r="Q1637" s="213">
        <v>0</v>
      </c>
      <c r="R1637" s="213">
        <v>0</v>
      </c>
      <c r="S1637" s="213">
        <v>0</v>
      </c>
      <c r="T1637" s="213">
        <v>0</v>
      </c>
      <c r="U1637" s="213">
        <v>0</v>
      </c>
      <c r="V1637" s="214" t="e">
        <v>#N/A</v>
      </c>
      <c r="X1637" s="369" t="s">
        <v>2364</v>
      </c>
      <c r="Y1637" s="374" t="s">
        <v>1175</v>
      </c>
      <c r="Z1637" s="375">
        <v>0</v>
      </c>
      <c r="AA1637" s="376">
        <v>0</v>
      </c>
      <c r="AB1637" s="376">
        <v>0</v>
      </c>
      <c r="AC1637" s="376">
        <v>0</v>
      </c>
      <c r="AD1637" s="376">
        <v>0</v>
      </c>
      <c r="AE1637" s="376">
        <v>0</v>
      </c>
      <c r="AF1637" s="376">
        <v>0</v>
      </c>
      <c r="AG1637" s="376">
        <v>0</v>
      </c>
      <c r="AH1637" s="376">
        <v>0</v>
      </c>
      <c r="AI1637" s="377" t="e">
        <v>#N/A</v>
      </c>
    </row>
    <row r="1638" spans="1:161" x14ac:dyDescent="0.25">
      <c r="A1638" s="198" t="s">
        <v>2363</v>
      </c>
      <c r="B1638" s="229" t="s">
        <v>1173</v>
      </c>
      <c r="C1638" s="237">
        <v>0</v>
      </c>
      <c r="D1638" s="213">
        <v>0</v>
      </c>
      <c r="E1638" s="213">
        <v>0</v>
      </c>
      <c r="F1638" s="213">
        <v>0</v>
      </c>
      <c r="G1638" s="213">
        <v>0</v>
      </c>
      <c r="H1638" s="213">
        <v>0</v>
      </c>
      <c r="I1638" s="213">
        <v>0</v>
      </c>
      <c r="J1638" s="213">
        <v>0</v>
      </c>
      <c r="K1638" s="213">
        <v>0</v>
      </c>
      <c r="L1638" s="213">
        <v>0</v>
      </c>
      <c r="M1638" s="213">
        <v>0</v>
      </c>
      <c r="N1638" s="213">
        <v>0</v>
      </c>
      <c r="O1638" s="213">
        <v>0</v>
      </c>
      <c r="P1638" s="213">
        <v>0</v>
      </c>
      <c r="Q1638" s="213">
        <v>0</v>
      </c>
      <c r="R1638" s="213">
        <v>0</v>
      </c>
      <c r="S1638" s="213">
        <v>0</v>
      </c>
      <c r="T1638" s="213">
        <v>0</v>
      </c>
      <c r="U1638" s="213">
        <v>0</v>
      </c>
      <c r="V1638" s="214" t="e">
        <v>#N/A</v>
      </c>
      <c r="X1638" s="369" t="s">
        <v>2365</v>
      </c>
      <c r="Y1638" s="379" t="s">
        <v>1177</v>
      </c>
      <c r="Z1638" s="380">
        <v>0</v>
      </c>
      <c r="AA1638" s="381">
        <v>0</v>
      </c>
      <c r="AB1638" s="381">
        <v>0</v>
      </c>
      <c r="AC1638" s="381">
        <v>0</v>
      </c>
      <c r="AD1638" s="381">
        <v>0</v>
      </c>
      <c r="AE1638" s="381">
        <v>0</v>
      </c>
      <c r="AF1638" s="381">
        <v>0</v>
      </c>
      <c r="AG1638" s="381">
        <v>0</v>
      </c>
      <c r="AH1638" s="381">
        <v>0</v>
      </c>
      <c r="AI1638" s="382" t="e">
        <v>#N/A</v>
      </c>
    </row>
    <row r="1639" spans="1:161" x14ac:dyDescent="0.25">
      <c r="A1639" s="198" t="s">
        <v>2364</v>
      </c>
      <c r="B1639" s="378" t="s">
        <v>1175</v>
      </c>
      <c r="C1639" s="235">
        <v>0</v>
      </c>
      <c r="D1639" s="206">
        <v>0</v>
      </c>
      <c r="E1639" s="206">
        <v>0</v>
      </c>
      <c r="F1639" s="206">
        <v>0</v>
      </c>
      <c r="G1639" s="206">
        <v>0</v>
      </c>
      <c r="H1639" s="206">
        <v>0</v>
      </c>
      <c r="I1639" s="206">
        <v>0</v>
      </c>
      <c r="J1639" s="206">
        <v>0</v>
      </c>
      <c r="K1639" s="206">
        <v>0</v>
      </c>
      <c r="L1639" s="206">
        <v>0</v>
      </c>
      <c r="M1639" s="206">
        <v>0</v>
      </c>
      <c r="N1639" s="206">
        <v>0</v>
      </c>
      <c r="O1639" s="206">
        <v>0</v>
      </c>
      <c r="P1639" s="206">
        <v>0</v>
      </c>
      <c r="Q1639" s="206">
        <v>0</v>
      </c>
      <c r="R1639" s="206">
        <v>0</v>
      </c>
      <c r="S1639" s="206">
        <v>0</v>
      </c>
      <c r="T1639" s="206">
        <v>0</v>
      </c>
      <c r="U1639" s="206">
        <v>0</v>
      </c>
      <c r="V1639" s="207" t="e">
        <v>#N/A</v>
      </c>
    </row>
    <row r="1640" spans="1:161" x14ac:dyDescent="0.25">
      <c r="A1640" s="198" t="s">
        <v>2365</v>
      </c>
      <c r="B1640" s="383" t="s">
        <v>1177</v>
      </c>
      <c r="C1640" s="237">
        <v>0</v>
      </c>
      <c r="D1640" s="213">
        <v>0</v>
      </c>
      <c r="E1640" s="213">
        <v>0</v>
      </c>
      <c r="F1640" s="213">
        <v>0</v>
      </c>
      <c r="G1640" s="213">
        <v>0</v>
      </c>
      <c r="H1640" s="213">
        <v>0</v>
      </c>
      <c r="I1640" s="213">
        <v>0</v>
      </c>
      <c r="J1640" s="213">
        <v>0</v>
      </c>
      <c r="K1640" s="213">
        <v>0</v>
      </c>
      <c r="L1640" s="213">
        <v>0</v>
      </c>
      <c r="M1640" s="213">
        <v>0</v>
      </c>
      <c r="N1640" s="213">
        <v>0</v>
      </c>
      <c r="O1640" s="213">
        <v>0</v>
      </c>
      <c r="P1640" s="213">
        <v>0</v>
      </c>
      <c r="Q1640" s="213">
        <v>0</v>
      </c>
      <c r="R1640" s="213">
        <v>0</v>
      </c>
      <c r="S1640" s="213">
        <v>0</v>
      </c>
      <c r="T1640" s="213">
        <v>0</v>
      </c>
      <c r="U1640" s="213">
        <v>0</v>
      </c>
      <c r="V1640" s="214" t="e">
        <v>#N/A</v>
      </c>
      <c r="AM1640" s="554"/>
      <c r="AN1640" s="552"/>
      <c r="AO1640" s="552"/>
      <c r="AP1640" s="552"/>
      <c r="AQ1640" s="552"/>
      <c r="AR1640" s="552"/>
      <c r="AS1640" s="552"/>
      <c r="AT1640" s="552"/>
      <c r="AU1640" s="552"/>
      <c r="AV1640" s="552"/>
      <c r="AW1640" s="552"/>
      <c r="AX1640" s="552"/>
      <c r="AY1640" s="552"/>
      <c r="AZ1640" s="552"/>
      <c r="BA1640" s="552"/>
      <c r="BB1640" s="552"/>
      <c r="BC1640" s="552"/>
      <c r="BD1640" s="552"/>
      <c r="BE1640" s="552"/>
      <c r="BF1640" s="552"/>
      <c r="BG1640" s="552"/>
      <c r="BH1640" s="552"/>
      <c r="BI1640" s="552"/>
      <c r="BJ1640" s="552"/>
      <c r="BK1640" s="552"/>
      <c r="BL1640" s="552"/>
      <c r="BM1640" s="552"/>
      <c r="BN1640" s="552"/>
      <c r="BO1640" s="552"/>
      <c r="BP1640" s="552"/>
      <c r="BQ1640" s="552"/>
      <c r="BR1640" s="552"/>
      <c r="BS1640" s="552"/>
      <c r="BT1640" s="552"/>
      <c r="BU1640" s="552"/>
      <c r="BV1640" s="552"/>
      <c r="BW1640" s="552"/>
      <c r="BX1640" s="552"/>
      <c r="BY1640" s="552"/>
      <c r="BZ1640" s="552"/>
      <c r="CA1640" s="552"/>
      <c r="CB1640" s="552"/>
      <c r="CC1640" s="552"/>
      <c r="CD1640" s="552"/>
      <c r="CE1640" s="552"/>
      <c r="CF1640" s="552"/>
      <c r="CG1640" s="552"/>
      <c r="CH1640" s="552"/>
      <c r="CI1640" s="552"/>
      <c r="CJ1640" s="552"/>
      <c r="CK1640" s="552"/>
      <c r="CL1640" s="552"/>
      <c r="CM1640" s="552"/>
      <c r="CN1640" s="552"/>
      <c r="CO1640" s="552"/>
      <c r="CP1640" s="552"/>
      <c r="CQ1640" s="552"/>
      <c r="CR1640" s="552"/>
      <c r="CS1640" s="552"/>
      <c r="CT1640" s="552"/>
      <c r="CU1640" s="552"/>
      <c r="CV1640" s="552"/>
      <c r="CW1640" s="552"/>
      <c r="CX1640" s="552"/>
      <c r="CY1640" s="552"/>
      <c r="CZ1640" s="552"/>
      <c r="DA1640" s="552"/>
      <c r="DB1640" s="552"/>
      <c r="DC1640" s="552"/>
      <c r="DD1640" s="552"/>
      <c r="DE1640" s="552"/>
      <c r="DF1640" s="552"/>
      <c r="DG1640" s="552"/>
      <c r="DH1640" s="552"/>
      <c r="DI1640" s="552"/>
      <c r="DJ1640" s="552"/>
      <c r="DK1640" s="552"/>
      <c r="DL1640" s="552"/>
      <c r="DM1640" s="552"/>
      <c r="DN1640" s="552"/>
      <c r="DO1640" s="552"/>
      <c r="DP1640" s="552"/>
      <c r="DQ1640" s="552"/>
      <c r="DR1640" s="552"/>
      <c r="DS1640" s="552"/>
      <c r="DT1640" s="552"/>
      <c r="DU1640" s="552"/>
      <c r="DV1640" s="552"/>
      <c r="DW1640" s="552"/>
      <c r="DX1640" s="552"/>
      <c r="DY1640" s="552"/>
      <c r="DZ1640" s="552"/>
      <c r="EA1640" s="552"/>
      <c r="EB1640" s="552"/>
      <c r="EC1640" s="552"/>
      <c r="ED1640" s="552"/>
      <c r="EE1640" s="552"/>
      <c r="EF1640" s="552"/>
      <c r="EG1640" s="552"/>
      <c r="EH1640" s="552"/>
      <c r="EI1640" s="552"/>
      <c r="EJ1640" s="552"/>
      <c r="EK1640" s="552"/>
      <c r="EL1640" s="552"/>
      <c r="EM1640" s="552"/>
      <c r="EN1640" s="552"/>
      <c r="EO1640" s="552"/>
      <c r="EP1640" s="552"/>
      <c r="EQ1640" s="552"/>
      <c r="ER1640" s="552"/>
      <c r="ES1640" s="552"/>
      <c r="ET1640" s="552"/>
      <c r="EU1640" s="552"/>
      <c r="EV1640" s="552"/>
      <c r="EW1640" s="552"/>
      <c r="EX1640" s="552"/>
      <c r="EY1640" s="552"/>
      <c r="EZ1640" s="552"/>
      <c r="FA1640" s="552"/>
      <c r="FB1640" s="552"/>
      <c r="FC1640" s="552"/>
      <c r="FD1640" s="552"/>
      <c r="FE1640" s="552"/>
    </row>
    <row r="1641" spans="1:161" x14ac:dyDescent="0.25">
      <c r="A1641" t="s">
        <v>3575</v>
      </c>
      <c r="B1641" t="s">
        <v>3559</v>
      </c>
      <c r="C1641">
        <v>10</v>
      </c>
      <c r="D1641">
        <v>7</v>
      </c>
      <c r="E1641">
        <v>6</v>
      </c>
      <c r="F1641">
        <v>2</v>
      </c>
      <c r="G1641">
        <v>0</v>
      </c>
      <c r="H1641">
        <v>10</v>
      </c>
      <c r="I1641">
        <v>10</v>
      </c>
      <c r="J1641">
        <v>10</v>
      </c>
      <c r="K1641">
        <v>6</v>
      </c>
      <c r="L1641">
        <v>6</v>
      </c>
      <c r="M1641">
        <v>6</v>
      </c>
      <c r="N1641">
        <v>1</v>
      </c>
      <c r="O1641">
        <v>5</v>
      </c>
      <c r="P1641">
        <v>0</v>
      </c>
      <c r="Q1641">
        <v>0</v>
      </c>
      <c r="R1641">
        <v>7</v>
      </c>
      <c r="S1641">
        <v>9</v>
      </c>
      <c r="T1641">
        <v>10</v>
      </c>
      <c r="U1641">
        <v>5</v>
      </c>
      <c r="V1641">
        <v>0</v>
      </c>
      <c r="AM1641" s="555"/>
      <c r="AN1641" s="553"/>
      <c r="AO1641" s="553"/>
      <c r="AP1641" s="553"/>
      <c r="AQ1641" s="553"/>
      <c r="AR1641" s="553"/>
      <c r="AS1641" s="553"/>
      <c r="AT1641" s="553"/>
      <c r="AU1641" s="553"/>
      <c r="AV1641" s="553"/>
      <c r="AW1641" s="553"/>
      <c r="AX1641" s="553"/>
      <c r="AY1641" s="553"/>
      <c r="AZ1641" s="553"/>
      <c r="BA1641" s="553"/>
      <c r="BB1641" s="553"/>
      <c r="BC1641" s="553"/>
      <c r="BD1641" s="553"/>
      <c r="BE1641" s="553"/>
      <c r="BF1641" s="553"/>
      <c r="BG1641" s="553"/>
      <c r="BH1641" s="553"/>
      <c r="BI1641" s="553"/>
      <c r="BJ1641" s="553"/>
      <c r="BK1641" s="553"/>
      <c r="BL1641" s="553"/>
      <c r="BM1641" s="553"/>
      <c r="BN1641" s="553"/>
      <c r="BO1641" s="553"/>
      <c r="BP1641" s="553"/>
      <c r="BQ1641" s="553"/>
      <c r="BR1641" s="553"/>
      <c r="BS1641" s="553"/>
      <c r="BT1641" s="553"/>
      <c r="BU1641" s="553"/>
      <c r="BV1641" s="553"/>
      <c r="BW1641" s="553"/>
      <c r="BX1641" s="553"/>
      <c r="BY1641" s="553"/>
      <c r="BZ1641" s="553"/>
      <c r="CA1641" s="553"/>
      <c r="CB1641" s="553"/>
      <c r="CC1641" s="553"/>
      <c r="CD1641" s="553"/>
      <c r="CE1641" s="553"/>
      <c r="CF1641" s="553"/>
      <c r="CG1641" s="553"/>
      <c r="CH1641" s="553"/>
      <c r="CI1641" s="553"/>
      <c r="CJ1641" s="553"/>
      <c r="CK1641" s="553"/>
      <c r="CL1641" s="553"/>
      <c r="CM1641" s="553"/>
      <c r="CN1641" s="553"/>
      <c r="CO1641" s="553"/>
      <c r="CP1641" s="553"/>
      <c r="CQ1641" s="553"/>
      <c r="CR1641" s="553"/>
      <c r="CS1641" s="553"/>
      <c r="CT1641" s="553"/>
      <c r="CU1641" s="553"/>
      <c r="CV1641" s="553"/>
      <c r="CW1641" s="553"/>
      <c r="CX1641" s="553"/>
      <c r="CY1641" s="553"/>
      <c r="CZ1641" s="553"/>
      <c r="DA1641" s="553"/>
      <c r="DB1641" s="553"/>
      <c r="DC1641" s="553"/>
      <c r="DD1641" s="553"/>
      <c r="DE1641" s="553"/>
      <c r="DF1641" s="553"/>
      <c r="DG1641" s="553"/>
      <c r="DH1641" s="553"/>
      <c r="DI1641" s="553"/>
      <c r="DJ1641" s="553"/>
      <c r="DK1641" s="553"/>
      <c r="DL1641" s="553"/>
      <c r="DM1641" s="553"/>
      <c r="DN1641" s="553"/>
      <c r="DO1641" s="553"/>
      <c r="DP1641" s="553"/>
      <c r="DQ1641" s="553"/>
      <c r="DR1641" s="553"/>
      <c r="DS1641" s="553"/>
      <c r="DT1641" s="553"/>
      <c r="DU1641" s="553"/>
      <c r="DV1641" s="553"/>
      <c r="DW1641" s="553"/>
      <c r="DX1641" s="553"/>
      <c r="DY1641" s="553"/>
      <c r="DZ1641" s="553"/>
      <c r="EA1641" s="553"/>
      <c r="EB1641" s="553"/>
      <c r="EC1641" s="553"/>
      <c r="ED1641" s="553"/>
      <c r="EE1641" s="553"/>
      <c r="EF1641" s="553"/>
      <c r="EG1641" s="553"/>
      <c r="EH1641" s="553"/>
      <c r="EI1641" s="553"/>
      <c r="EJ1641" s="553"/>
      <c r="EK1641" s="553"/>
      <c r="EL1641" s="553"/>
      <c r="EM1641" s="553"/>
      <c r="EN1641" s="553"/>
      <c r="EO1641" s="553"/>
      <c r="EP1641" s="553"/>
      <c r="EQ1641" s="553"/>
      <c r="ER1641" s="553"/>
      <c r="ES1641" s="553"/>
      <c r="ET1641" s="553"/>
      <c r="EU1641" s="553"/>
      <c r="EV1641" s="553"/>
      <c r="EW1641" s="553"/>
      <c r="EX1641" s="553"/>
      <c r="EY1641" s="553"/>
      <c r="EZ1641" s="553"/>
      <c r="FA1641" s="553"/>
      <c r="FB1641" s="553"/>
      <c r="FC1641" s="553"/>
      <c r="FD1641" s="553"/>
      <c r="FE1641" s="553"/>
    </row>
    <row r="1642" spans="1:161" x14ac:dyDescent="0.25">
      <c r="A1642" t="s">
        <v>3576</v>
      </c>
      <c r="B1642" t="s">
        <v>3561</v>
      </c>
      <c r="C1642">
        <v>10</v>
      </c>
      <c r="D1642">
        <v>7</v>
      </c>
      <c r="E1642">
        <v>1</v>
      </c>
      <c r="F1642">
        <v>2</v>
      </c>
      <c r="G1642">
        <v>0</v>
      </c>
      <c r="H1642">
        <v>10</v>
      </c>
      <c r="I1642">
        <v>6</v>
      </c>
      <c r="J1642">
        <v>10</v>
      </c>
      <c r="K1642">
        <v>6</v>
      </c>
      <c r="L1642">
        <v>6</v>
      </c>
      <c r="M1642">
        <v>0</v>
      </c>
      <c r="N1642">
        <v>5</v>
      </c>
      <c r="O1642">
        <v>0</v>
      </c>
      <c r="P1642">
        <v>0</v>
      </c>
      <c r="Q1642">
        <v>7</v>
      </c>
      <c r="R1642">
        <v>6</v>
      </c>
      <c r="S1642">
        <v>10</v>
      </c>
      <c r="T1642">
        <v>7</v>
      </c>
      <c r="U1642">
        <v>0</v>
      </c>
      <c r="V1642" t="e">
        <v>#N/A</v>
      </c>
    </row>
    <row r="1643" spans="1:161" x14ac:dyDescent="0.25">
      <c r="A1643" t="s">
        <v>3577</v>
      </c>
      <c r="B1643" t="s">
        <v>3411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 t="e">
        <v>#N/A</v>
      </c>
    </row>
    <row r="1653" spans="1:208" s="390" customFormat="1" x14ac:dyDescent="0.25">
      <c r="A1653" s="262"/>
      <c r="B1653" s="262"/>
      <c r="C1653" s="262"/>
      <c r="D1653" s="262"/>
      <c r="E1653" s="262"/>
      <c r="F1653" s="262"/>
      <c r="G1653" s="262"/>
      <c r="H1653" s="262"/>
      <c r="I1653" s="262"/>
      <c r="J1653" s="262"/>
      <c r="K1653" s="262"/>
      <c r="L1653" s="262"/>
      <c r="M1653" s="262"/>
      <c r="N1653" s="262"/>
      <c r="O1653" s="262"/>
      <c r="P1653" s="262"/>
      <c r="Q1653" s="262"/>
      <c r="R1653" s="262"/>
      <c r="S1653" s="262"/>
      <c r="T1653" s="262"/>
      <c r="U1653" s="262"/>
      <c r="V1653" s="262"/>
      <c r="W1653" s="262"/>
      <c r="X1653" s="262"/>
      <c r="Y1653" s="262"/>
      <c r="Z1653" s="262"/>
      <c r="AA1653" s="262"/>
      <c r="AB1653" s="262"/>
      <c r="AC1653" s="262"/>
      <c r="AD1653" s="262"/>
      <c r="AE1653" s="262"/>
      <c r="AF1653" s="262"/>
      <c r="AG1653" s="262"/>
      <c r="AH1653" s="262"/>
      <c r="AI1653" s="262"/>
      <c r="AJ1653" s="262"/>
      <c r="AK1653" s="262"/>
      <c r="AL1653" s="389"/>
      <c r="AM1653" s="6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  <c r="CE1653"/>
      <c r="CF1653"/>
      <c r="CG1653"/>
      <c r="CH1653"/>
      <c r="CI1653"/>
      <c r="CJ1653"/>
      <c r="CK1653"/>
      <c r="CL1653"/>
      <c r="CM1653"/>
      <c r="CN1653"/>
      <c r="CO1653"/>
      <c r="CP1653"/>
      <c r="CQ1653"/>
      <c r="CR1653"/>
      <c r="CS1653"/>
      <c r="CT1653"/>
      <c r="CU1653"/>
      <c r="CV1653"/>
      <c r="CW1653"/>
      <c r="CX1653"/>
      <c r="CY1653"/>
      <c r="CZ1653"/>
      <c r="DA1653"/>
      <c r="DB1653"/>
      <c r="DC1653"/>
      <c r="DD1653"/>
      <c r="DE1653"/>
      <c r="DF1653"/>
      <c r="DG1653"/>
      <c r="DH1653"/>
      <c r="DI1653"/>
      <c r="DJ1653"/>
      <c r="DK1653"/>
      <c r="DL1653"/>
      <c r="DM1653"/>
      <c r="DN1653"/>
      <c r="DO1653"/>
      <c r="DP1653"/>
      <c r="DQ1653"/>
      <c r="DR1653"/>
      <c r="DS1653"/>
      <c r="DT1653"/>
      <c r="DU1653"/>
      <c r="DV1653"/>
      <c r="DW1653"/>
      <c r="DX1653"/>
      <c r="DY1653"/>
      <c r="DZ1653"/>
      <c r="EA1653"/>
      <c r="EB1653"/>
      <c r="EC1653"/>
      <c r="ED1653"/>
      <c r="EE1653"/>
      <c r="EF1653"/>
      <c r="EG1653"/>
      <c r="EH1653"/>
      <c r="EI1653"/>
      <c r="EJ1653"/>
      <c r="EK1653"/>
      <c r="EL1653"/>
      <c r="EM1653"/>
      <c r="EN1653"/>
      <c r="EO1653"/>
      <c r="EP1653"/>
      <c r="EQ1653"/>
      <c r="ER1653"/>
      <c r="ES1653"/>
      <c r="ET1653"/>
      <c r="EU1653"/>
      <c r="EV1653"/>
      <c r="EW1653"/>
      <c r="EX1653"/>
      <c r="EY1653"/>
      <c r="EZ1653"/>
      <c r="FA1653"/>
      <c r="FB1653"/>
      <c r="FC1653"/>
      <c r="FD1653"/>
      <c r="FE1653"/>
      <c r="FF1653" s="35"/>
      <c r="FJ1653" s="1274"/>
      <c r="FK1653" s="1274"/>
      <c r="FL1653" s="1274"/>
      <c r="FN1653" s="35"/>
      <c r="FO1653" s="35"/>
      <c r="FP1653" s="35"/>
      <c r="FQ1653" s="35"/>
      <c r="FR1653" s="35"/>
      <c r="FS1653" s="35"/>
      <c r="FV1653" s="35"/>
      <c r="FW1653" s="35"/>
      <c r="FZ1653" s="1279"/>
      <c r="GA1653" s="1279"/>
      <c r="GB1653" s="35"/>
      <c r="GC1653" s="35"/>
      <c r="GD1653" s="35"/>
      <c r="GE1653" s="35"/>
      <c r="GF1653" s="35"/>
      <c r="GG1653" s="35"/>
      <c r="GH1653" s="35"/>
      <c r="GI1653" s="35"/>
      <c r="GJ1653" s="35"/>
      <c r="GK1653" s="35"/>
      <c r="GL1653" s="35"/>
      <c r="GM1653" s="35"/>
      <c r="GN1653" s="35"/>
      <c r="GO1653" s="35"/>
      <c r="GP1653" s="35"/>
      <c r="GQ1653" s="35"/>
      <c r="GR1653" s="35"/>
      <c r="GS1653" s="35"/>
      <c r="GT1653" s="35"/>
      <c r="GU1653" s="35"/>
      <c r="GV1653" s="35"/>
      <c r="GW1653" s="35"/>
      <c r="GX1653" s="35"/>
      <c r="GY1653" s="35"/>
      <c r="GZ1653" s="35"/>
    </row>
    <row r="1654" spans="1:208" x14ac:dyDescent="0.25">
      <c r="A1654" s="253" t="s">
        <v>437</v>
      </c>
      <c r="B1654" s="254" t="s">
        <v>2552</v>
      </c>
      <c r="C1654" s="384">
        <v>43683.333333333336</v>
      </c>
      <c r="D1654" s="256" t="s">
        <v>2618</v>
      </c>
      <c r="E1654" s="256" t="s">
        <v>3775</v>
      </c>
      <c r="F1654" s="256" t="s">
        <v>2618</v>
      </c>
      <c r="G1654" s="256" t="s">
        <v>3782</v>
      </c>
      <c r="H1654" s="256" t="s">
        <v>2618</v>
      </c>
      <c r="I1654" s="256" t="s">
        <v>3788</v>
      </c>
      <c r="J1654" s="256" t="s">
        <v>2618</v>
      </c>
      <c r="K1654" s="256" t="s">
        <v>3789</v>
      </c>
      <c r="L1654" s="256" t="s">
        <v>2618</v>
      </c>
      <c r="M1654" s="256" t="s">
        <v>3790</v>
      </c>
      <c r="N1654" s="256" t="s">
        <v>2618</v>
      </c>
      <c r="O1654" s="256" t="s">
        <v>3791</v>
      </c>
      <c r="P1654" s="256" t="s">
        <v>2618</v>
      </c>
      <c r="Q1654" s="256" t="s">
        <v>3792</v>
      </c>
      <c r="R1654" s="256" t="s">
        <v>2618</v>
      </c>
      <c r="S1654" s="256" t="s">
        <v>3793</v>
      </c>
      <c r="T1654" s="256" t="s">
        <v>2618</v>
      </c>
      <c r="U1654" s="256" t="s">
        <v>3803</v>
      </c>
      <c r="V1654" s="257" t="s">
        <v>2618</v>
      </c>
      <c r="X1654" s="258"/>
      <c r="Y1654" s="188" t="s">
        <v>2550</v>
      </c>
      <c r="Z1654" s="259" t="s">
        <v>2620</v>
      </c>
      <c r="AA1654" s="260" t="s">
        <v>2621</v>
      </c>
      <c r="AB1654" s="260" t="s">
        <v>2622</v>
      </c>
      <c r="AC1654" s="260" t="s">
        <v>2623</v>
      </c>
      <c r="AD1654" s="260" t="s">
        <v>2624</v>
      </c>
      <c r="AE1654" s="260" t="s">
        <v>2625</v>
      </c>
      <c r="AF1654" s="260" t="s">
        <v>2619</v>
      </c>
      <c r="AG1654" s="260" t="s">
        <v>2620</v>
      </c>
      <c r="AH1654" s="260" t="s">
        <v>2621</v>
      </c>
      <c r="AI1654" s="261" t="s">
        <v>2622</v>
      </c>
      <c r="FN1654" s="390"/>
      <c r="FO1654" s="390"/>
      <c r="FP1654" s="390"/>
      <c r="FQ1654" s="390"/>
      <c r="FR1654" s="390"/>
      <c r="FS1654" s="390"/>
      <c r="FV1654" s="390"/>
      <c r="FW1654" s="390"/>
      <c r="FZ1654" s="1280"/>
      <c r="GA1654" s="1280"/>
      <c r="GB1654" s="390"/>
      <c r="GC1654" s="390"/>
      <c r="GD1654" s="390"/>
      <c r="GE1654" s="390"/>
      <c r="GF1654" s="390"/>
      <c r="GG1654" s="390"/>
      <c r="GH1654" s="390"/>
      <c r="GI1654" s="390"/>
      <c r="GJ1654" s="390"/>
      <c r="GK1654" s="390"/>
      <c r="GL1654" s="390"/>
      <c r="GM1654" s="390"/>
      <c r="GN1654" s="390"/>
      <c r="GV1654" s="390"/>
      <c r="GW1654" s="390"/>
      <c r="GX1654" s="390"/>
      <c r="GY1654" s="390"/>
      <c r="GZ1654" s="390"/>
    </row>
    <row r="1655" spans="1:208" x14ac:dyDescent="0.25">
      <c r="A1655" s="198" t="s">
        <v>439</v>
      </c>
      <c r="B1655" s="220" t="s">
        <v>2586</v>
      </c>
      <c r="C1655" s="124" t="s">
        <v>2521</v>
      </c>
      <c r="D1655" s="124" t="s">
        <v>2522</v>
      </c>
      <c r="E1655" s="124" t="s">
        <v>2521</v>
      </c>
      <c r="F1655" s="124" t="s">
        <v>2522</v>
      </c>
      <c r="G1655" s="124" t="s">
        <v>2521</v>
      </c>
      <c r="H1655" s="124" t="s">
        <v>2522</v>
      </c>
      <c r="I1655" s="124" t="s">
        <v>2521</v>
      </c>
      <c r="J1655" s="124" t="s">
        <v>2522</v>
      </c>
      <c r="K1655" s="124" t="s">
        <v>2521</v>
      </c>
      <c r="L1655" s="124" t="s">
        <v>2522</v>
      </c>
      <c r="M1655" s="124" t="s">
        <v>2521</v>
      </c>
      <c r="N1655" s="124" t="s">
        <v>2522</v>
      </c>
      <c r="O1655" s="124" t="s">
        <v>2521</v>
      </c>
      <c r="P1655" s="124" t="s">
        <v>2522</v>
      </c>
      <c r="Q1655" s="124" t="s">
        <v>2521</v>
      </c>
      <c r="R1655" s="124" t="s">
        <v>2522</v>
      </c>
      <c r="S1655" s="124" t="s">
        <v>2521</v>
      </c>
      <c r="T1655" s="124" t="s">
        <v>2522</v>
      </c>
      <c r="U1655" s="124" t="s">
        <v>2521</v>
      </c>
      <c r="V1655" s="252" t="s">
        <v>2522</v>
      </c>
      <c r="X1655" s="197"/>
      <c r="Y1655" s="188" t="s">
        <v>2586</v>
      </c>
      <c r="Z1655" s="94" t="s">
        <v>3777</v>
      </c>
      <c r="AA1655" s="95" t="s">
        <v>3778</v>
      </c>
      <c r="AB1655" s="95" t="s">
        <v>3783</v>
      </c>
      <c r="AC1655" s="95" t="s">
        <v>3794</v>
      </c>
      <c r="AD1655" s="95" t="s">
        <v>3795</v>
      </c>
      <c r="AE1655" s="95" t="s">
        <v>3796</v>
      </c>
      <c r="AF1655" s="95" t="s">
        <v>3797</v>
      </c>
      <c r="AG1655" s="95" t="s">
        <v>3798</v>
      </c>
      <c r="AH1655" s="95" t="s">
        <v>3799</v>
      </c>
      <c r="AI1655" s="96" t="s">
        <v>3804</v>
      </c>
      <c r="GO1655" s="390"/>
      <c r="GP1655" s="390"/>
      <c r="GQ1655" s="390"/>
      <c r="GR1655" s="390"/>
      <c r="GS1655" s="390"/>
      <c r="GT1655" s="390"/>
      <c r="GU1655" s="390"/>
    </row>
    <row r="1656" spans="1:208" x14ac:dyDescent="0.25">
      <c r="A1656" s="198" t="s">
        <v>441</v>
      </c>
      <c r="B1656" s="221" t="s">
        <v>2553</v>
      </c>
      <c r="C1656" s="118">
        <v>43683.333333333336</v>
      </c>
      <c r="D1656" s="189">
        <v>43683.833333333336</v>
      </c>
      <c r="E1656" s="190">
        <v>43684.333333333336</v>
      </c>
      <c r="F1656" s="189">
        <v>43684.833333333336</v>
      </c>
      <c r="G1656" s="190">
        <v>43685.333333333336</v>
      </c>
      <c r="H1656" s="189">
        <v>43685.833333333336</v>
      </c>
      <c r="I1656" s="191">
        <v>43686.333333333336</v>
      </c>
      <c r="J1656" s="189">
        <v>43686.833333333336</v>
      </c>
      <c r="K1656" s="190">
        <v>43687.333333333336</v>
      </c>
      <c r="L1656" s="189">
        <v>43687.833333333336</v>
      </c>
      <c r="M1656" s="190">
        <v>43688.333333333336</v>
      </c>
      <c r="N1656" s="189">
        <v>43688.833333333336</v>
      </c>
      <c r="O1656" s="191">
        <v>43689.333333333336</v>
      </c>
      <c r="P1656" s="189">
        <v>43689.833333333336</v>
      </c>
      <c r="Q1656" s="190">
        <v>43690.333333333336</v>
      </c>
      <c r="R1656" s="189">
        <v>43690.833333333336</v>
      </c>
      <c r="S1656" s="190">
        <v>43691.333333333336</v>
      </c>
      <c r="T1656" s="189">
        <v>43691.833333333336</v>
      </c>
      <c r="U1656" s="190">
        <v>43692.333333333336</v>
      </c>
      <c r="V1656" s="192">
        <v>43692.833333333336</v>
      </c>
      <c r="X1656" s="198" t="s">
        <v>436</v>
      </c>
      <c r="Y1656" s="215"/>
      <c r="Z1656" s="116">
        <v>43683.833333333336</v>
      </c>
      <c r="AA1656" s="99">
        <v>43684.833333333336</v>
      </c>
      <c r="AB1656" s="99">
        <v>43685.833333333336</v>
      </c>
      <c r="AC1656" s="99">
        <v>43686.833333333336</v>
      </c>
      <c r="AD1656" s="99">
        <v>43687.833333333336</v>
      </c>
      <c r="AE1656" s="99">
        <v>43688.833333333336</v>
      </c>
      <c r="AF1656" s="99">
        <v>43689.833333333336</v>
      </c>
      <c r="AG1656" s="99">
        <v>43690.833333333336</v>
      </c>
      <c r="AH1656" s="99">
        <v>43691.833333333336</v>
      </c>
      <c r="AI1656" s="99">
        <v>43692.833333333336</v>
      </c>
    </row>
    <row r="1657" spans="1:208" x14ac:dyDescent="0.25">
      <c r="A1657" s="198" t="s">
        <v>443</v>
      </c>
      <c r="B1657" s="222" t="s">
        <v>2545</v>
      </c>
      <c r="C1657" s="230" t="e">
        <v>#N/A</v>
      </c>
      <c r="D1657" s="199">
        <v>32.5</v>
      </c>
      <c r="E1657" s="199" t="e">
        <v>#N/A</v>
      </c>
      <c r="F1657" s="199">
        <v>30.1</v>
      </c>
      <c r="G1657" s="199" t="e">
        <v>#N/A</v>
      </c>
      <c r="H1657" s="199">
        <v>30.9</v>
      </c>
      <c r="I1657" s="199" t="e">
        <v>#N/A</v>
      </c>
      <c r="J1657" s="199">
        <v>26.3</v>
      </c>
      <c r="K1657" s="199" t="e">
        <v>#N/A</v>
      </c>
      <c r="L1657" s="199">
        <v>16.2</v>
      </c>
      <c r="M1657" s="199" t="e">
        <v>#N/A</v>
      </c>
      <c r="N1657" s="199">
        <v>24.7</v>
      </c>
      <c r="O1657" s="199" t="e">
        <v>#N/A</v>
      </c>
      <c r="P1657" s="199">
        <v>27.5</v>
      </c>
      <c r="Q1657" s="199" t="e">
        <v>#N/A</v>
      </c>
      <c r="R1657" s="199">
        <v>30.6</v>
      </c>
      <c r="S1657" s="199" t="e">
        <v>#N/A</v>
      </c>
      <c r="T1657" s="199">
        <v>15.1</v>
      </c>
      <c r="U1657" s="199" t="e">
        <v>#N/A</v>
      </c>
      <c r="V1657" s="104" t="e">
        <v>#N/A</v>
      </c>
      <c r="X1657" s="198" t="s">
        <v>438</v>
      </c>
      <c r="Y1657" s="100" t="s">
        <v>2545</v>
      </c>
      <c r="Z1657" s="120">
        <v>32.5</v>
      </c>
      <c r="AA1657" s="120">
        <v>30.1</v>
      </c>
      <c r="AB1657" s="120">
        <v>30.9</v>
      </c>
      <c r="AC1657" s="120">
        <v>26.3</v>
      </c>
      <c r="AD1657" s="120">
        <v>16.5</v>
      </c>
      <c r="AE1657" s="120">
        <v>24.7</v>
      </c>
      <c r="AF1657" s="120">
        <v>27.5</v>
      </c>
      <c r="AG1657" s="120">
        <v>30.6</v>
      </c>
      <c r="AH1657" s="120">
        <v>15.1</v>
      </c>
      <c r="AI1657" s="120" t="e">
        <v>#N/A</v>
      </c>
    </row>
    <row r="1658" spans="1:208" x14ac:dyDescent="0.25">
      <c r="A1658" s="198" t="s">
        <v>444</v>
      </c>
      <c r="B1658" s="223" t="s">
        <v>2546</v>
      </c>
      <c r="C1658" s="103">
        <v>11.6</v>
      </c>
      <c r="D1658" s="200" t="e">
        <v>#N/A</v>
      </c>
      <c r="E1658" s="200">
        <v>11</v>
      </c>
      <c r="F1658" s="200" t="e">
        <v>#N/A</v>
      </c>
      <c r="G1658" s="200">
        <v>10.199999999999999</v>
      </c>
      <c r="H1658" s="200" t="e">
        <v>#N/A</v>
      </c>
      <c r="I1658" s="200">
        <v>13.399999999999999</v>
      </c>
      <c r="J1658" s="200" t="e">
        <v>#N/A</v>
      </c>
      <c r="K1658" s="200">
        <v>12.7</v>
      </c>
      <c r="L1658" s="200" t="e">
        <v>#N/A</v>
      </c>
      <c r="M1658" s="200">
        <v>7.6</v>
      </c>
      <c r="N1658" s="200" t="e">
        <v>#N/A</v>
      </c>
      <c r="O1658" s="200">
        <v>7</v>
      </c>
      <c r="P1658" s="200" t="e">
        <v>#N/A</v>
      </c>
      <c r="Q1658" s="200">
        <v>7.4</v>
      </c>
      <c r="R1658" s="200" t="e">
        <v>#N/A</v>
      </c>
      <c r="S1658" s="200">
        <v>9.8000000000000007</v>
      </c>
      <c r="T1658" s="200" t="e">
        <v>#N/A</v>
      </c>
      <c r="U1658" s="200">
        <v>6</v>
      </c>
      <c r="V1658" s="216" t="e">
        <v>#N/A</v>
      </c>
      <c r="X1658" s="198" t="s">
        <v>440</v>
      </c>
      <c r="Y1658" s="101" t="s">
        <v>2546</v>
      </c>
      <c r="Z1658" s="97">
        <v>11.6</v>
      </c>
      <c r="AA1658" s="97">
        <v>11</v>
      </c>
      <c r="AB1658" s="97">
        <v>10.199999999999999</v>
      </c>
      <c r="AC1658" s="97">
        <v>13.399999999999999</v>
      </c>
      <c r="AD1658" s="97">
        <v>12.7</v>
      </c>
      <c r="AE1658" s="97">
        <v>7.6</v>
      </c>
      <c r="AF1658" s="97">
        <v>7</v>
      </c>
      <c r="AG1658" s="97">
        <v>7.4</v>
      </c>
      <c r="AH1658" s="97">
        <v>9.8000000000000007</v>
      </c>
      <c r="AI1658" s="97" t="e">
        <v>#N/A</v>
      </c>
    </row>
    <row r="1659" spans="1:208" x14ac:dyDescent="0.25">
      <c r="A1659" s="198" t="s">
        <v>446</v>
      </c>
      <c r="B1659" s="224" t="s">
        <v>2547</v>
      </c>
      <c r="C1659" s="108" t="e">
        <v>#N/A</v>
      </c>
      <c r="D1659" s="201">
        <v>47.5</v>
      </c>
      <c r="E1659" s="201" t="e">
        <v>#N/A</v>
      </c>
      <c r="F1659" s="201">
        <v>45.1</v>
      </c>
      <c r="G1659" s="201" t="e">
        <v>#N/A</v>
      </c>
      <c r="H1659" s="201">
        <v>45.9</v>
      </c>
      <c r="I1659" s="201" t="e">
        <v>#N/A</v>
      </c>
      <c r="J1659" s="201">
        <v>33.299999999999997</v>
      </c>
      <c r="K1659" s="201" t="e">
        <v>#N/A</v>
      </c>
      <c r="L1659" s="201">
        <v>20.2</v>
      </c>
      <c r="M1659" s="201" t="e">
        <v>#N/A</v>
      </c>
      <c r="N1659" s="201">
        <v>39.700000000000003</v>
      </c>
      <c r="O1659" s="201" t="e">
        <v>#N/A</v>
      </c>
      <c r="P1659" s="201">
        <v>42.5</v>
      </c>
      <c r="Q1659" s="201" t="e">
        <v>#N/A</v>
      </c>
      <c r="R1659" s="201">
        <v>45</v>
      </c>
      <c r="S1659" s="201" t="e">
        <v>#N/A</v>
      </c>
      <c r="T1659" s="201">
        <v>19.100000000000001</v>
      </c>
      <c r="U1659" s="201" t="e">
        <v>#N/A</v>
      </c>
      <c r="V1659" s="217" t="e">
        <v>#N/A</v>
      </c>
      <c r="X1659" s="198" t="s">
        <v>442</v>
      </c>
      <c r="Y1659" s="102" t="s">
        <v>2547</v>
      </c>
      <c r="Z1659" s="120">
        <v>47.5</v>
      </c>
      <c r="AA1659" s="120">
        <v>45.1</v>
      </c>
      <c r="AB1659" s="120">
        <v>45.9</v>
      </c>
      <c r="AC1659" s="120">
        <v>33.299999999999997</v>
      </c>
      <c r="AD1659" s="120">
        <v>20.2</v>
      </c>
      <c r="AE1659" s="120">
        <v>39.700000000000003</v>
      </c>
      <c r="AF1659" s="120">
        <v>42.5</v>
      </c>
      <c r="AG1659" s="120">
        <v>45</v>
      </c>
      <c r="AH1659" s="120">
        <v>19.100000000000001</v>
      </c>
      <c r="AI1659" s="120" t="e">
        <v>#N/A</v>
      </c>
      <c r="FF1659" s="390"/>
    </row>
    <row r="1660" spans="1:208" x14ac:dyDescent="0.25">
      <c r="A1660" s="198" t="s">
        <v>448</v>
      </c>
      <c r="B1660" s="212" t="s">
        <v>2548</v>
      </c>
      <c r="C1660" s="231">
        <v>10</v>
      </c>
      <c r="D1660" s="123">
        <v>4</v>
      </c>
      <c r="E1660" s="123">
        <v>11</v>
      </c>
      <c r="F1660" s="123">
        <v>11</v>
      </c>
      <c r="G1660" s="123">
        <v>13</v>
      </c>
      <c r="H1660" s="123">
        <v>11</v>
      </c>
      <c r="I1660" s="123">
        <v>10</v>
      </c>
      <c r="J1660" s="123">
        <v>4</v>
      </c>
      <c r="K1660" s="123">
        <v>7</v>
      </c>
      <c r="L1660" s="123">
        <v>8</v>
      </c>
      <c r="M1660" s="123">
        <v>6</v>
      </c>
      <c r="N1660" s="123">
        <v>5</v>
      </c>
      <c r="O1660" s="123">
        <v>3</v>
      </c>
      <c r="P1660" s="123">
        <v>5</v>
      </c>
      <c r="Q1660" s="123">
        <v>6</v>
      </c>
      <c r="R1660" s="123">
        <v>3</v>
      </c>
      <c r="S1660" s="123">
        <v>10</v>
      </c>
      <c r="T1660" s="123">
        <v>12</v>
      </c>
      <c r="U1660" s="123">
        <v>11</v>
      </c>
      <c r="V1660" s="218" t="e">
        <v>#N/A</v>
      </c>
      <c r="X1660" s="198" t="s">
        <v>449</v>
      </c>
      <c r="Y1660" s="119" t="s">
        <v>2548</v>
      </c>
      <c r="Z1660" s="196">
        <v>10</v>
      </c>
      <c r="AA1660" s="196">
        <v>11</v>
      </c>
      <c r="AB1660" s="196">
        <v>13</v>
      </c>
      <c r="AC1660" s="196">
        <v>11</v>
      </c>
      <c r="AD1660" s="196">
        <v>8</v>
      </c>
      <c r="AE1660" s="196">
        <v>8</v>
      </c>
      <c r="AF1660" s="196">
        <v>5</v>
      </c>
      <c r="AG1660" s="196">
        <v>6</v>
      </c>
      <c r="AH1660" s="196">
        <v>12</v>
      </c>
      <c r="AI1660" s="196" t="e">
        <v>#N/A</v>
      </c>
    </row>
    <row r="1661" spans="1:208" x14ac:dyDescent="0.25">
      <c r="A1661" s="198" t="s">
        <v>451</v>
      </c>
      <c r="B1661" s="225" t="s">
        <v>2549</v>
      </c>
      <c r="C1661" s="232" t="s">
        <v>2618</v>
      </c>
      <c r="D1661" s="210" t="s">
        <v>2618</v>
      </c>
      <c r="E1661" s="210" t="s">
        <v>2618</v>
      </c>
      <c r="F1661" s="210" t="s">
        <v>2618</v>
      </c>
      <c r="G1661" s="210" t="s">
        <v>2618</v>
      </c>
      <c r="H1661" s="210" t="s">
        <v>2618</v>
      </c>
      <c r="I1661" s="210" t="s">
        <v>2618</v>
      </c>
      <c r="J1661" s="210" t="s">
        <v>2618</v>
      </c>
      <c r="K1661" s="210" t="s">
        <v>2618</v>
      </c>
      <c r="L1661" s="210" t="s">
        <v>2618</v>
      </c>
      <c r="M1661" s="210" t="s">
        <v>2618</v>
      </c>
      <c r="N1661" s="210" t="s">
        <v>2618</v>
      </c>
      <c r="O1661" s="210" t="s">
        <v>2618</v>
      </c>
      <c r="P1661" s="210" t="s">
        <v>2618</v>
      </c>
      <c r="Q1661" s="210" t="s">
        <v>2618</v>
      </c>
      <c r="R1661" s="210" t="s">
        <v>2618</v>
      </c>
      <c r="S1661" s="210" t="s">
        <v>2618</v>
      </c>
      <c r="T1661" s="210" t="s">
        <v>2618</v>
      </c>
      <c r="U1661" s="210" t="s">
        <v>2618</v>
      </c>
      <c r="V1661" s="211" t="e">
        <v>#N/A</v>
      </c>
      <c r="X1661" s="198" t="s">
        <v>445</v>
      </c>
      <c r="Y1661" s="98" t="s">
        <v>772</v>
      </c>
      <c r="Z1661" s="121">
        <v>0</v>
      </c>
      <c r="AA1661" s="121">
        <v>0</v>
      </c>
      <c r="AB1661" s="121">
        <v>0</v>
      </c>
      <c r="AC1661" s="121">
        <v>0</v>
      </c>
      <c r="AD1661" s="121">
        <v>0</v>
      </c>
      <c r="AE1661" s="121">
        <v>0</v>
      </c>
      <c r="AF1661" s="121">
        <v>0</v>
      </c>
      <c r="AG1661" s="121">
        <v>0</v>
      </c>
      <c r="AH1661" s="121">
        <v>0</v>
      </c>
      <c r="AI1661" s="121" t="e">
        <v>#N/A</v>
      </c>
    </row>
    <row r="1662" spans="1:208" ht="15" x14ac:dyDescent="0.25">
      <c r="A1662" s="198" t="s">
        <v>453</v>
      </c>
      <c r="B1662" s="226" t="s">
        <v>769</v>
      </c>
      <c r="C1662" s="233" t="s">
        <v>2618</v>
      </c>
      <c r="D1662" s="202" t="s">
        <v>2618</v>
      </c>
      <c r="E1662" s="202" t="s">
        <v>2618</v>
      </c>
      <c r="F1662" s="202" t="s">
        <v>2618</v>
      </c>
      <c r="G1662" s="202" t="s">
        <v>2618</v>
      </c>
      <c r="H1662" s="202" t="s">
        <v>2618</v>
      </c>
      <c r="I1662" s="202" t="s">
        <v>2618</v>
      </c>
      <c r="J1662" s="202" t="s">
        <v>2632</v>
      </c>
      <c r="K1662" s="202" t="s">
        <v>2632</v>
      </c>
      <c r="L1662" s="202" t="s">
        <v>773</v>
      </c>
      <c r="M1662" s="202" t="s">
        <v>2618</v>
      </c>
      <c r="N1662" s="202" t="s">
        <v>2618</v>
      </c>
      <c r="O1662" s="202" t="s">
        <v>2618</v>
      </c>
      <c r="P1662" s="202" t="s">
        <v>2618</v>
      </c>
      <c r="Q1662" s="202" t="s">
        <v>2618</v>
      </c>
      <c r="R1662" s="202" t="s">
        <v>2618</v>
      </c>
      <c r="S1662" s="202" t="s">
        <v>2618</v>
      </c>
      <c r="T1662" s="202" t="s">
        <v>2632</v>
      </c>
      <c r="U1662" s="202" t="s">
        <v>2618</v>
      </c>
      <c r="V1662" s="203" t="e">
        <v>#N/A</v>
      </c>
      <c r="X1662" s="198" t="s">
        <v>447</v>
      </c>
      <c r="Y1662" s="107" t="s">
        <v>769</v>
      </c>
      <c r="Z1662" s="195" t="s">
        <v>2618</v>
      </c>
      <c r="AA1662" s="195" t="s">
        <v>2618</v>
      </c>
      <c r="AB1662" s="195" t="s">
        <v>2618</v>
      </c>
      <c r="AC1662" s="195" t="s">
        <v>2632</v>
      </c>
      <c r="AD1662" s="195" t="s">
        <v>773</v>
      </c>
      <c r="AE1662" s="195" t="s">
        <v>2618</v>
      </c>
      <c r="AF1662" s="195" t="s">
        <v>2618</v>
      </c>
      <c r="AG1662" s="195" t="s">
        <v>2618</v>
      </c>
      <c r="AH1662" s="195" t="s">
        <v>2632</v>
      </c>
      <c r="AI1662" s="195" t="e">
        <v>#N/A</v>
      </c>
    </row>
    <row r="1663" spans="1:208" x14ac:dyDescent="0.25">
      <c r="A1663" s="198" t="s">
        <v>454</v>
      </c>
      <c r="B1663" s="226" t="s">
        <v>2551</v>
      </c>
      <c r="C1663" s="234">
        <v>0</v>
      </c>
      <c r="D1663" s="204">
        <v>0</v>
      </c>
      <c r="E1663" s="204">
        <v>0</v>
      </c>
      <c r="F1663" s="204">
        <v>0</v>
      </c>
      <c r="G1663" s="204">
        <v>0</v>
      </c>
      <c r="H1663" s="204">
        <v>0</v>
      </c>
      <c r="I1663" s="204">
        <v>0</v>
      </c>
      <c r="J1663" s="204">
        <v>3</v>
      </c>
      <c r="K1663" s="204">
        <v>3</v>
      </c>
      <c r="L1663" s="204">
        <v>20</v>
      </c>
      <c r="M1663" s="204">
        <v>0</v>
      </c>
      <c r="N1663" s="204">
        <v>0</v>
      </c>
      <c r="O1663" s="204">
        <v>0</v>
      </c>
      <c r="P1663" s="204">
        <v>0</v>
      </c>
      <c r="Q1663" s="204">
        <v>0</v>
      </c>
      <c r="R1663" s="204">
        <v>0</v>
      </c>
      <c r="S1663" s="204">
        <v>0</v>
      </c>
      <c r="T1663" s="204">
        <v>10</v>
      </c>
      <c r="U1663" s="204">
        <v>0</v>
      </c>
      <c r="V1663" s="205" t="e">
        <v>#N/A</v>
      </c>
      <c r="X1663" s="198" t="s">
        <v>450</v>
      </c>
      <c r="Y1663" s="91" t="s">
        <v>2551</v>
      </c>
      <c r="Z1663" s="109">
        <v>0</v>
      </c>
      <c r="AA1663" s="109">
        <v>0</v>
      </c>
      <c r="AB1663" s="109">
        <v>0</v>
      </c>
      <c r="AC1663" s="109">
        <v>3</v>
      </c>
      <c r="AD1663" s="109">
        <v>20</v>
      </c>
      <c r="AE1663" s="109">
        <v>0</v>
      </c>
      <c r="AF1663" s="109">
        <v>0</v>
      </c>
      <c r="AG1663" s="109">
        <v>0</v>
      </c>
      <c r="AH1663" s="109">
        <v>10</v>
      </c>
      <c r="AI1663" s="109" t="e">
        <v>#N/A</v>
      </c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  <c r="BV1663" s="1"/>
      <c r="BW1663" s="1"/>
      <c r="BX1663" s="1"/>
      <c r="BY1663" s="1"/>
      <c r="BZ1663" s="1"/>
      <c r="CA1663" s="1"/>
      <c r="CB1663" s="1"/>
      <c r="CC1663" s="1"/>
      <c r="CD1663" s="1"/>
      <c r="CE1663" s="1"/>
      <c r="CF1663" s="1"/>
      <c r="CG1663" s="1"/>
      <c r="CH1663" s="1"/>
      <c r="CI1663" s="1"/>
      <c r="CJ1663" s="1"/>
      <c r="CK1663" s="1"/>
      <c r="CL1663" s="1"/>
      <c r="CM1663" s="1"/>
      <c r="CN1663" s="1"/>
      <c r="CO1663" s="1"/>
      <c r="CP1663" s="1"/>
      <c r="CQ1663" s="1"/>
      <c r="CR1663" s="1"/>
      <c r="CS1663" s="1"/>
      <c r="CT1663" s="1"/>
      <c r="CU1663" s="1"/>
      <c r="CV1663" s="1"/>
      <c r="CW1663" s="1"/>
      <c r="CX1663" s="1"/>
      <c r="CY1663" s="1"/>
      <c r="CZ1663" s="1"/>
      <c r="DA1663" s="1"/>
      <c r="DB1663" s="1"/>
      <c r="DC1663" s="1"/>
      <c r="DD1663" s="1"/>
      <c r="DE1663" s="1"/>
      <c r="DF1663" s="1"/>
      <c r="DG1663" s="1"/>
      <c r="DH1663" s="1"/>
      <c r="DI1663" s="1"/>
      <c r="DJ1663" s="1"/>
      <c r="DK1663" s="1"/>
      <c r="DL1663" s="1"/>
      <c r="DM1663" s="1"/>
      <c r="DN1663" s="1"/>
      <c r="DO1663" s="1"/>
      <c r="DP1663" s="1"/>
      <c r="DQ1663" s="1"/>
      <c r="DR1663" s="1"/>
      <c r="DS1663" s="1"/>
      <c r="DT1663" s="1"/>
      <c r="DU1663" s="1"/>
      <c r="DV1663" s="1"/>
      <c r="DW1663" s="1"/>
      <c r="DX1663" s="1"/>
      <c r="DY1663" s="1"/>
      <c r="DZ1663" s="1"/>
      <c r="EA1663" s="1"/>
      <c r="EB1663" s="1"/>
      <c r="EC1663" s="1"/>
      <c r="ED1663" s="1"/>
      <c r="EE1663" s="1"/>
      <c r="EF1663" s="1"/>
      <c r="EG1663" s="1"/>
      <c r="EH1663" s="1"/>
      <c r="EI1663" s="1"/>
      <c r="EJ1663" s="1"/>
      <c r="EK1663" s="1"/>
      <c r="EL1663" s="1"/>
      <c r="EM1663" s="1"/>
      <c r="EN1663" s="1"/>
      <c r="EO1663" s="1"/>
      <c r="EP1663" s="1"/>
      <c r="EQ1663" s="1"/>
      <c r="ER1663" s="1"/>
      <c r="ES1663" s="1"/>
      <c r="ET1663" s="1"/>
      <c r="EU1663" s="1"/>
      <c r="EV1663" s="1"/>
      <c r="EW1663" s="1"/>
      <c r="EX1663" s="1"/>
      <c r="EY1663" s="1"/>
      <c r="EZ1663" s="1"/>
      <c r="FA1663" s="1"/>
      <c r="FB1663" s="1"/>
      <c r="FC1663" s="1"/>
      <c r="FD1663" s="1"/>
      <c r="FE1663" s="1"/>
    </row>
    <row r="1664" spans="1:208" x14ac:dyDescent="0.25">
      <c r="A1664" s="198" t="s">
        <v>455</v>
      </c>
      <c r="B1664" s="227" t="s">
        <v>884</v>
      </c>
      <c r="C1664" s="235">
        <v>1009.25</v>
      </c>
      <c r="D1664" s="206">
        <v>1009.35</v>
      </c>
      <c r="E1664" s="206">
        <v>1011.15</v>
      </c>
      <c r="F1664" s="206">
        <v>1008.4000000000001</v>
      </c>
      <c r="G1664" s="206">
        <v>1007.65</v>
      </c>
      <c r="H1664" s="206">
        <v>1004.4000000000001</v>
      </c>
      <c r="I1664" s="206">
        <v>1005.2</v>
      </c>
      <c r="J1664" s="206">
        <v>1005.35</v>
      </c>
      <c r="K1664" s="206">
        <v>1007.8</v>
      </c>
      <c r="L1664" s="206">
        <v>1010.85</v>
      </c>
      <c r="M1664" s="206">
        <v>1013.15</v>
      </c>
      <c r="N1664" s="206">
        <v>1013</v>
      </c>
      <c r="O1664" s="206">
        <v>1013.5999999999999</v>
      </c>
      <c r="P1664" s="206">
        <v>1007.65</v>
      </c>
      <c r="Q1664" s="206">
        <v>1004.35</v>
      </c>
      <c r="R1664" s="206">
        <v>998.75</v>
      </c>
      <c r="S1664" s="206">
        <v>998.1</v>
      </c>
      <c r="T1664" s="206">
        <v>1002.55</v>
      </c>
      <c r="U1664" s="206">
        <v>1007.65</v>
      </c>
      <c r="V1664" s="207" t="e">
        <v>#N/A</v>
      </c>
      <c r="X1664" s="198" t="s">
        <v>452</v>
      </c>
      <c r="Y1664" s="238" t="s">
        <v>705</v>
      </c>
      <c r="Z1664" s="127">
        <v>0</v>
      </c>
      <c r="AA1664" s="127">
        <v>0</v>
      </c>
      <c r="AB1664" s="127">
        <v>0</v>
      </c>
      <c r="AC1664" s="127">
        <v>2</v>
      </c>
      <c r="AD1664" s="127">
        <v>0</v>
      </c>
      <c r="AE1664" s="127">
        <v>0</v>
      </c>
      <c r="AF1664" s="127">
        <v>0</v>
      </c>
      <c r="AG1664" s="127">
        <v>0</v>
      </c>
      <c r="AH1664" s="127">
        <v>0</v>
      </c>
      <c r="AI1664" s="127" t="e">
        <v>#N/A</v>
      </c>
    </row>
    <row r="1665" spans="1:161" x14ac:dyDescent="0.25">
      <c r="A1665" s="198" t="s">
        <v>456</v>
      </c>
      <c r="B1665" s="228" t="s">
        <v>770</v>
      </c>
      <c r="C1665" s="236" t="s">
        <v>2772</v>
      </c>
      <c r="D1665" s="208" t="s">
        <v>2839</v>
      </c>
      <c r="E1665" s="208" t="s">
        <v>2658</v>
      </c>
      <c r="F1665" s="208" t="s">
        <v>2794</v>
      </c>
      <c r="G1665" s="208" t="s">
        <v>2658</v>
      </c>
      <c r="H1665" s="208" t="s">
        <v>2794</v>
      </c>
      <c r="I1665" s="208" t="s">
        <v>2772</v>
      </c>
      <c r="J1665" s="208" t="s">
        <v>2965</v>
      </c>
      <c r="K1665" s="208" t="s">
        <v>3076</v>
      </c>
      <c r="L1665" s="208" t="s">
        <v>2653</v>
      </c>
      <c r="M1665" s="208" t="s">
        <v>2760</v>
      </c>
      <c r="N1665" s="208" t="s">
        <v>3076</v>
      </c>
      <c r="O1665" s="208" t="s">
        <v>2733</v>
      </c>
      <c r="P1665" s="208" t="s">
        <v>2655</v>
      </c>
      <c r="Q1665" s="208" t="s">
        <v>2652</v>
      </c>
      <c r="R1665" s="208" t="s">
        <v>2682</v>
      </c>
      <c r="S1665" s="208" t="s">
        <v>2757</v>
      </c>
      <c r="T1665" s="208" t="s">
        <v>58</v>
      </c>
      <c r="U1665" s="208" t="s">
        <v>2757</v>
      </c>
      <c r="V1665" s="209" t="e">
        <v>#N/A</v>
      </c>
      <c r="X1665" s="369" t="s">
        <v>1073</v>
      </c>
      <c r="Y1665" s="370" t="s">
        <v>772</v>
      </c>
      <c r="Z1665" s="371">
        <v>0</v>
      </c>
      <c r="AA1665" s="372">
        <v>0</v>
      </c>
      <c r="AB1665" s="372">
        <v>0</v>
      </c>
      <c r="AC1665" s="372">
        <v>0</v>
      </c>
      <c r="AD1665" s="372">
        <v>0</v>
      </c>
      <c r="AE1665" s="372">
        <v>0</v>
      </c>
      <c r="AF1665" s="372">
        <v>0</v>
      </c>
      <c r="AG1665" s="372">
        <v>0</v>
      </c>
      <c r="AH1665" s="372">
        <v>0</v>
      </c>
      <c r="AI1665" s="373" t="e">
        <v>#N/A</v>
      </c>
    </row>
    <row r="1666" spans="1:161" x14ac:dyDescent="0.25">
      <c r="A1666" s="198" t="s">
        <v>457</v>
      </c>
      <c r="B1666" s="229" t="s">
        <v>705</v>
      </c>
      <c r="C1666" s="237">
        <v>0</v>
      </c>
      <c r="D1666" s="213">
        <v>0</v>
      </c>
      <c r="E1666" s="213">
        <v>0</v>
      </c>
      <c r="F1666" s="213">
        <v>0</v>
      </c>
      <c r="G1666" s="213">
        <v>0</v>
      </c>
      <c r="H1666" s="213">
        <v>0</v>
      </c>
      <c r="I1666" s="213">
        <v>0</v>
      </c>
      <c r="J1666" s="213">
        <v>1</v>
      </c>
      <c r="K1666" s="213">
        <v>0</v>
      </c>
      <c r="L1666" s="213">
        <v>0</v>
      </c>
      <c r="M1666" s="213">
        <v>0</v>
      </c>
      <c r="N1666" s="213">
        <v>0</v>
      </c>
      <c r="O1666" s="213">
        <v>0</v>
      </c>
      <c r="P1666" s="213">
        <v>0</v>
      </c>
      <c r="Q1666" s="213">
        <v>0</v>
      </c>
      <c r="R1666" s="213">
        <v>0</v>
      </c>
      <c r="S1666" s="213">
        <v>0</v>
      </c>
      <c r="T1666" s="213">
        <v>0</v>
      </c>
      <c r="U1666" s="213">
        <v>0</v>
      </c>
      <c r="V1666" s="214" t="e">
        <v>#N/A</v>
      </c>
      <c r="X1666" s="369" t="s">
        <v>2366</v>
      </c>
      <c r="Y1666" s="374" t="s">
        <v>1173</v>
      </c>
      <c r="Z1666" s="375">
        <v>0</v>
      </c>
      <c r="AA1666" s="376">
        <v>0</v>
      </c>
      <c r="AB1666" s="376">
        <v>0</v>
      </c>
      <c r="AC1666" s="376">
        <v>0</v>
      </c>
      <c r="AD1666" s="376">
        <v>0</v>
      </c>
      <c r="AE1666" s="376">
        <v>0</v>
      </c>
      <c r="AF1666" s="376">
        <v>0</v>
      </c>
      <c r="AG1666" s="376">
        <v>0</v>
      </c>
      <c r="AH1666" s="376">
        <v>0</v>
      </c>
      <c r="AI1666" s="377" t="e">
        <v>#N/A</v>
      </c>
    </row>
    <row r="1667" spans="1:161" x14ac:dyDescent="0.25">
      <c r="A1667" s="198" t="s">
        <v>1073</v>
      </c>
      <c r="B1667" s="229" t="s">
        <v>772</v>
      </c>
      <c r="C1667" s="237">
        <v>0</v>
      </c>
      <c r="D1667" s="213">
        <v>0</v>
      </c>
      <c r="E1667" s="213">
        <v>0</v>
      </c>
      <c r="F1667" s="213">
        <v>0</v>
      </c>
      <c r="G1667" s="213">
        <v>0</v>
      </c>
      <c r="H1667" s="213">
        <v>0</v>
      </c>
      <c r="I1667" s="213">
        <v>0</v>
      </c>
      <c r="J1667" s="213">
        <v>0</v>
      </c>
      <c r="K1667" s="213">
        <v>0</v>
      </c>
      <c r="L1667" s="213">
        <v>0</v>
      </c>
      <c r="M1667" s="213">
        <v>0</v>
      </c>
      <c r="N1667" s="213">
        <v>0</v>
      </c>
      <c r="O1667" s="213">
        <v>0</v>
      </c>
      <c r="P1667" s="213">
        <v>0</v>
      </c>
      <c r="Q1667" s="213">
        <v>0</v>
      </c>
      <c r="R1667" s="213">
        <v>0</v>
      </c>
      <c r="S1667" s="213">
        <v>0</v>
      </c>
      <c r="T1667" s="213">
        <v>0</v>
      </c>
      <c r="U1667" s="213">
        <v>0</v>
      </c>
      <c r="V1667" s="214" t="e">
        <v>#N/A</v>
      </c>
      <c r="X1667" s="369" t="s">
        <v>2367</v>
      </c>
      <c r="Y1667" s="374" t="s">
        <v>1175</v>
      </c>
      <c r="Z1667" s="375">
        <v>0</v>
      </c>
      <c r="AA1667" s="376">
        <v>0</v>
      </c>
      <c r="AB1667" s="376">
        <v>0</v>
      </c>
      <c r="AC1667" s="376">
        <v>0</v>
      </c>
      <c r="AD1667" s="376">
        <v>0</v>
      </c>
      <c r="AE1667" s="376">
        <v>0</v>
      </c>
      <c r="AF1667" s="376">
        <v>0</v>
      </c>
      <c r="AG1667" s="376">
        <v>0</v>
      </c>
      <c r="AH1667" s="376">
        <v>0</v>
      </c>
      <c r="AI1667" s="377" t="e">
        <v>#N/A</v>
      </c>
    </row>
    <row r="1668" spans="1:161" x14ac:dyDescent="0.25">
      <c r="A1668" s="198" t="s">
        <v>2366</v>
      </c>
      <c r="B1668" s="229" t="s">
        <v>1173</v>
      </c>
      <c r="C1668" s="237">
        <v>0</v>
      </c>
      <c r="D1668" s="213">
        <v>0</v>
      </c>
      <c r="E1668" s="213">
        <v>0</v>
      </c>
      <c r="F1668" s="213">
        <v>0</v>
      </c>
      <c r="G1668" s="213">
        <v>0</v>
      </c>
      <c r="H1668" s="213">
        <v>0</v>
      </c>
      <c r="I1668" s="213">
        <v>0</v>
      </c>
      <c r="J1668" s="213">
        <v>0</v>
      </c>
      <c r="K1668" s="213">
        <v>0</v>
      </c>
      <c r="L1668" s="213">
        <v>0</v>
      </c>
      <c r="M1668" s="213">
        <v>0</v>
      </c>
      <c r="N1668" s="213">
        <v>0</v>
      </c>
      <c r="O1668" s="213">
        <v>0</v>
      </c>
      <c r="P1668" s="213">
        <v>0</v>
      </c>
      <c r="Q1668" s="213">
        <v>0</v>
      </c>
      <c r="R1668" s="213">
        <v>0</v>
      </c>
      <c r="S1668" s="213">
        <v>0</v>
      </c>
      <c r="T1668" s="213">
        <v>0</v>
      </c>
      <c r="U1668" s="213">
        <v>0</v>
      </c>
      <c r="V1668" s="214" t="e">
        <v>#N/A</v>
      </c>
      <c r="X1668" s="369" t="s">
        <v>2368</v>
      </c>
      <c r="Y1668" s="379" t="s">
        <v>1177</v>
      </c>
      <c r="Z1668" s="380">
        <v>0</v>
      </c>
      <c r="AA1668" s="381">
        <v>0</v>
      </c>
      <c r="AB1668" s="381">
        <v>0</v>
      </c>
      <c r="AC1668" s="381">
        <v>0</v>
      </c>
      <c r="AD1668" s="381">
        <v>0</v>
      </c>
      <c r="AE1668" s="381">
        <v>0</v>
      </c>
      <c r="AF1668" s="381">
        <v>0</v>
      </c>
      <c r="AG1668" s="381">
        <v>0</v>
      </c>
      <c r="AH1668" s="381">
        <v>0</v>
      </c>
      <c r="AI1668" s="382" t="e">
        <v>#N/A</v>
      </c>
    </row>
    <row r="1669" spans="1:161" x14ac:dyDescent="0.25">
      <c r="A1669" s="198" t="s">
        <v>2367</v>
      </c>
      <c r="B1669" s="378" t="s">
        <v>1175</v>
      </c>
      <c r="C1669" s="235">
        <v>0</v>
      </c>
      <c r="D1669" s="206">
        <v>0</v>
      </c>
      <c r="E1669" s="206">
        <v>0</v>
      </c>
      <c r="F1669" s="206">
        <v>0</v>
      </c>
      <c r="G1669" s="206">
        <v>0</v>
      </c>
      <c r="H1669" s="206">
        <v>0</v>
      </c>
      <c r="I1669" s="206">
        <v>0</v>
      </c>
      <c r="J1669" s="206">
        <v>0</v>
      </c>
      <c r="K1669" s="206">
        <v>0</v>
      </c>
      <c r="L1669" s="206">
        <v>0</v>
      </c>
      <c r="M1669" s="206">
        <v>0</v>
      </c>
      <c r="N1669" s="206">
        <v>0</v>
      </c>
      <c r="O1669" s="206">
        <v>0</v>
      </c>
      <c r="P1669" s="206">
        <v>0</v>
      </c>
      <c r="Q1669" s="206">
        <v>0</v>
      </c>
      <c r="R1669" s="206">
        <v>0</v>
      </c>
      <c r="S1669" s="206">
        <v>0</v>
      </c>
      <c r="T1669" s="206">
        <v>0</v>
      </c>
      <c r="U1669" s="206">
        <v>0</v>
      </c>
      <c r="V1669" s="207" t="e">
        <v>#N/A</v>
      </c>
    </row>
    <row r="1670" spans="1:161" x14ac:dyDescent="0.25">
      <c r="A1670" s="198" t="s">
        <v>2368</v>
      </c>
      <c r="B1670" s="383" t="s">
        <v>1177</v>
      </c>
      <c r="C1670" s="237">
        <v>0</v>
      </c>
      <c r="D1670" s="213">
        <v>0</v>
      </c>
      <c r="E1670" s="213">
        <v>0</v>
      </c>
      <c r="F1670" s="213">
        <v>0</v>
      </c>
      <c r="G1670" s="213">
        <v>0</v>
      </c>
      <c r="H1670" s="213">
        <v>0</v>
      </c>
      <c r="I1670" s="213">
        <v>0</v>
      </c>
      <c r="J1670" s="213">
        <v>0</v>
      </c>
      <c r="K1670" s="213">
        <v>0</v>
      </c>
      <c r="L1670" s="213">
        <v>0</v>
      </c>
      <c r="M1670" s="213">
        <v>0</v>
      </c>
      <c r="N1670" s="213">
        <v>0</v>
      </c>
      <c r="O1670" s="213">
        <v>0</v>
      </c>
      <c r="P1670" s="213">
        <v>0</v>
      </c>
      <c r="Q1670" s="213">
        <v>0</v>
      </c>
      <c r="R1670" s="213">
        <v>0</v>
      </c>
      <c r="S1670" s="213">
        <v>0</v>
      </c>
      <c r="T1670" s="213">
        <v>0</v>
      </c>
      <c r="U1670" s="213">
        <v>0</v>
      </c>
      <c r="V1670" s="214" t="e">
        <v>#N/A</v>
      </c>
      <c r="AM1670" s="554"/>
      <c r="AN1670" s="552"/>
      <c r="AO1670" s="552"/>
      <c r="AP1670" s="552"/>
      <c r="AQ1670" s="552"/>
      <c r="AR1670" s="552"/>
      <c r="AS1670" s="552"/>
      <c r="AT1670" s="552"/>
      <c r="AU1670" s="552"/>
      <c r="AV1670" s="552"/>
      <c r="AW1670" s="552"/>
      <c r="AX1670" s="552"/>
      <c r="AY1670" s="552"/>
      <c r="AZ1670" s="552"/>
      <c r="BA1670" s="552"/>
      <c r="BB1670" s="552"/>
      <c r="BC1670" s="552"/>
      <c r="BD1670" s="552"/>
      <c r="BE1670" s="552"/>
      <c r="BF1670" s="552"/>
      <c r="BG1670" s="552"/>
      <c r="BH1670" s="552"/>
      <c r="BI1670" s="552"/>
      <c r="BJ1670" s="552"/>
      <c r="BK1670" s="552"/>
      <c r="BL1670" s="552"/>
      <c r="BM1670" s="552"/>
      <c r="BN1670" s="552"/>
      <c r="BO1670" s="552"/>
      <c r="BP1670" s="552"/>
      <c r="BQ1670" s="552"/>
      <c r="BR1670" s="552"/>
      <c r="BS1670" s="552"/>
      <c r="BT1670" s="552"/>
      <c r="BU1670" s="552"/>
      <c r="BV1670" s="552"/>
      <c r="BW1670" s="552"/>
      <c r="BX1670" s="552"/>
      <c r="BY1670" s="552"/>
      <c r="BZ1670" s="552"/>
      <c r="CA1670" s="552"/>
      <c r="CB1670" s="552"/>
      <c r="CC1670" s="552"/>
      <c r="CD1670" s="552"/>
      <c r="CE1670" s="552"/>
      <c r="CF1670" s="552"/>
      <c r="CG1670" s="552"/>
      <c r="CH1670" s="552"/>
      <c r="CI1670" s="552"/>
      <c r="CJ1670" s="552"/>
      <c r="CK1670" s="552"/>
      <c r="CL1670" s="552"/>
      <c r="CM1670" s="552"/>
      <c r="CN1670" s="552"/>
      <c r="CO1670" s="552"/>
      <c r="CP1670" s="552"/>
      <c r="CQ1670" s="552"/>
      <c r="CR1670" s="552"/>
      <c r="CS1670" s="552"/>
      <c r="CT1670" s="552"/>
      <c r="CU1670" s="552"/>
      <c r="CV1670" s="552"/>
      <c r="CW1670" s="552"/>
      <c r="CX1670" s="552"/>
      <c r="CY1670" s="552"/>
      <c r="CZ1670" s="552"/>
      <c r="DA1670" s="552"/>
      <c r="DB1670" s="552"/>
      <c r="DC1670" s="552"/>
      <c r="DD1670" s="552"/>
      <c r="DE1670" s="552"/>
      <c r="DF1670" s="552"/>
      <c r="DG1670" s="552"/>
      <c r="DH1670" s="552"/>
      <c r="DI1670" s="552"/>
      <c r="DJ1670" s="552"/>
      <c r="DK1670" s="552"/>
      <c r="DL1670" s="552"/>
      <c r="DM1670" s="552"/>
      <c r="DN1670" s="552"/>
      <c r="DO1670" s="552"/>
      <c r="DP1670" s="552"/>
      <c r="DQ1670" s="552"/>
      <c r="DR1670" s="552"/>
      <c r="DS1670" s="552"/>
      <c r="DT1670" s="552"/>
      <c r="DU1670" s="552"/>
      <c r="DV1670" s="552"/>
      <c r="DW1670" s="552"/>
      <c r="DX1670" s="552"/>
      <c r="DY1670" s="552"/>
      <c r="DZ1670" s="552"/>
      <c r="EA1670" s="552"/>
      <c r="EB1670" s="552"/>
      <c r="EC1670" s="552"/>
      <c r="ED1670" s="552"/>
      <c r="EE1670" s="552"/>
      <c r="EF1670" s="552"/>
      <c r="EG1670" s="552"/>
      <c r="EH1670" s="552"/>
      <c r="EI1670" s="552"/>
      <c r="EJ1670" s="552"/>
      <c r="EK1670" s="552"/>
      <c r="EL1670" s="552"/>
      <c r="EM1670" s="552"/>
      <c r="EN1670" s="552"/>
      <c r="EO1670" s="552"/>
      <c r="EP1670" s="552"/>
      <c r="EQ1670" s="552"/>
      <c r="ER1670" s="552"/>
      <c r="ES1670" s="552"/>
      <c r="ET1670" s="552"/>
      <c r="EU1670" s="552"/>
      <c r="EV1670" s="552"/>
      <c r="EW1670" s="552"/>
      <c r="EX1670" s="552"/>
      <c r="EY1670" s="552"/>
      <c r="EZ1670" s="552"/>
      <c r="FA1670" s="552"/>
      <c r="FB1670" s="552"/>
      <c r="FC1670" s="552"/>
      <c r="FD1670" s="552"/>
      <c r="FE1670" s="552"/>
    </row>
    <row r="1671" spans="1:161" x14ac:dyDescent="0.25">
      <c r="A1671" t="s">
        <v>3578</v>
      </c>
      <c r="B1671" t="s">
        <v>3579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7</v>
      </c>
      <c r="K1671">
        <v>10</v>
      </c>
      <c r="L1671">
        <v>10</v>
      </c>
      <c r="M1671">
        <v>10</v>
      </c>
      <c r="N1671">
        <v>5</v>
      </c>
      <c r="O1671">
        <v>0</v>
      </c>
      <c r="P1671">
        <v>0</v>
      </c>
      <c r="Q1671">
        <v>0</v>
      </c>
      <c r="R1671">
        <v>0</v>
      </c>
      <c r="S1671">
        <v>3</v>
      </c>
      <c r="T1671">
        <v>10</v>
      </c>
      <c r="U1671">
        <v>10</v>
      </c>
      <c r="V1671">
        <v>3</v>
      </c>
      <c r="AM1671" s="555"/>
      <c r="AN1671" s="553"/>
      <c r="AO1671" s="553"/>
      <c r="AP1671" s="553"/>
      <c r="AQ1671" s="553"/>
      <c r="AR1671" s="553"/>
      <c r="AS1671" s="553"/>
      <c r="AT1671" s="553"/>
      <c r="AU1671" s="553"/>
      <c r="AV1671" s="553"/>
      <c r="AW1671" s="553"/>
      <c r="AX1671" s="553"/>
      <c r="AY1671" s="553"/>
      <c r="AZ1671" s="553"/>
      <c r="BA1671" s="553"/>
      <c r="BB1671" s="553"/>
      <c r="BC1671" s="553"/>
      <c r="BD1671" s="553"/>
      <c r="BE1671" s="553"/>
      <c r="BF1671" s="553"/>
      <c r="BG1671" s="553"/>
      <c r="BH1671" s="553"/>
      <c r="BI1671" s="553"/>
      <c r="BJ1671" s="553"/>
      <c r="BK1671" s="553"/>
      <c r="BL1671" s="553"/>
      <c r="BM1671" s="553"/>
      <c r="BN1671" s="553"/>
      <c r="BO1671" s="553"/>
      <c r="BP1671" s="553"/>
      <c r="BQ1671" s="553"/>
      <c r="BR1671" s="553"/>
      <c r="BS1671" s="553"/>
      <c r="BT1671" s="553"/>
      <c r="BU1671" s="553"/>
      <c r="BV1671" s="553"/>
      <c r="BW1671" s="553"/>
      <c r="BX1671" s="553"/>
      <c r="BY1671" s="553"/>
      <c r="BZ1671" s="553"/>
      <c r="CA1671" s="553"/>
      <c r="CB1671" s="553"/>
      <c r="CC1671" s="553"/>
      <c r="CD1671" s="553"/>
      <c r="CE1671" s="553"/>
      <c r="CF1671" s="553"/>
      <c r="CG1671" s="553"/>
      <c r="CH1671" s="553"/>
      <c r="CI1671" s="553"/>
      <c r="CJ1671" s="553"/>
      <c r="CK1671" s="553"/>
      <c r="CL1671" s="553"/>
      <c r="CM1671" s="553"/>
      <c r="CN1671" s="553"/>
      <c r="CO1671" s="553"/>
      <c r="CP1671" s="553"/>
      <c r="CQ1671" s="553"/>
      <c r="CR1671" s="553"/>
      <c r="CS1671" s="553"/>
      <c r="CT1671" s="553"/>
      <c r="CU1671" s="553"/>
      <c r="CV1671" s="553"/>
      <c r="CW1671" s="553"/>
      <c r="CX1671" s="553"/>
      <c r="CY1671" s="553"/>
      <c r="CZ1671" s="553"/>
      <c r="DA1671" s="553"/>
      <c r="DB1671" s="553"/>
      <c r="DC1671" s="553"/>
      <c r="DD1671" s="553"/>
      <c r="DE1671" s="553"/>
      <c r="DF1671" s="553"/>
      <c r="DG1671" s="553"/>
      <c r="DH1671" s="553"/>
      <c r="DI1671" s="553"/>
      <c r="DJ1671" s="553"/>
      <c r="DK1671" s="553"/>
      <c r="DL1671" s="553"/>
      <c r="DM1671" s="553"/>
      <c r="DN1671" s="553"/>
      <c r="DO1671" s="553"/>
      <c r="DP1671" s="553"/>
      <c r="DQ1671" s="553"/>
      <c r="DR1671" s="553"/>
      <c r="DS1671" s="553"/>
      <c r="DT1671" s="553"/>
      <c r="DU1671" s="553"/>
      <c r="DV1671" s="553"/>
      <c r="DW1671" s="553"/>
      <c r="DX1671" s="553"/>
      <c r="DY1671" s="553"/>
      <c r="DZ1671" s="553"/>
      <c r="EA1671" s="553"/>
      <c r="EB1671" s="553"/>
      <c r="EC1671" s="553"/>
      <c r="ED1671" s="553"/>
      <c r="EE1671" s="553"/>
      <c r="EF1671" s="553"/>
      <c r="EG1671" s="553"/>
      <c r="EH1671" s="553"/>
      <c r="EI1671" s="553"/>
      <c r="EJ1671" s="553"/>
      <c r="EK1671" s="553"/>
      <c r="EL1671" s="553"/>
      <c r="EM1671" s="553"/>
      <c r="EN1671" s="553"/>
      <c r="EO1671" s="553"/>
      <c r="EP1671" s="553"/>
      <c r="EQ1671" s="553"/>
      <c r="ER1671" s="553"/>
      <c r="ES1671" s="553"/>
      <c r="ET1671" s="553"/>
      <c r="EU1671" s="553"/>
      <c r="EV1671" s="553"/>
      <c r="EW1671" s="553"/>
      <c r="EX1671" s="553"/>
      <c r="EY1671" s="553"/>
      <c r="EZ1671" s="553"/>
      <c r="FA1671" s="553"/>
      <c r="FB1671" s="553"/>
      <c r="FC1671" s="553"/>
      <c r="FD1671" s="553"/>
      <c r="FE1671" s="553"/>
    </row>
    <row r="1672" spans="1:161" x14ac:dyDescent="0.25">
      <c r="A1672" t="s">
        <v>3580</v>
      </c>
      <c r="B1672" t="s">
        <v>3581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7</v>
      </c>
      <c r="J1672">
        <v>10</v>
      </c>
      <c r="K1672">
        <v>10</v>
      </c>
      <c r="L1672">
        <v>10</v>
      </c>
      <c r="M1672">
        <v>7</v>
      </c>
      <c r="N1672">
        <v>1</v>
      </c>
      <c r="O1672">
        <v>0</v>
      </c>
      <c r="P1672">
        <v>0</v>
      </c>
      <c r="Q1672">
        <v>0</v>
      </c>
      <c r="R1672">
        <v>3</v>
      </c>
      <c r="S1672">
        <v>1</v>
      </c>
      <c r="T1672">
        <v>10</v>
      </c>
      <c r="U1672">
        <v>3</v>
      </c>
      <c r="V1672" t="e">
        <v>#N/A</v>
      </c>
    </row>
    <row r="1673" spans="1:161" x14ac:dyDescent="0.25">
      <c r="A1673" t="s">
        <v>3582</v>
      </c>
      <c r="B1673" t="s">
        <v>3411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 t="e">
        <v>#N/A</v>
      </c>
    </row>
    <row r="1683" spans="1:208" s="390" customFormat="1" x14ac:dyDescent="0.25">
      <c r="A1683" s="262"/>
      <c r="B1683" s="262"/>
      <c r="C1683" s="262"/>
      <c r="D1683" s="262"/>
      <c r="E1683" s="262"/>
      <c r="F1683" s="262"/>
      <c r="G1683" s="262"/>
      <c r="H1683" s="262"/>
      <c r="I1683" s="262"/>
      <c r="J1683" s="262"/>
      <c r="K1683" s="262"/>
      <c r="L1683" s="262"/>
      <c r="M1683" s="262"/>
      <c r="N1683" s="262"/>
      <c r="O1683" s="262"/>
      <c r="P1683" s="262"/>
      <c r="Q1683" s="262"/>
      <c r="R1683" s="262"/>
      <c r="S1683" s="262"/>
      <c r="T1683" s="262"/>
      <c r="U1683" s="262"/>
      <c r="V1683" s="262"/>
      <c r="W1683" s="262"/>
      <c r="X1683" s="262"/>
      <c r="Y1683" s="262"/>
      <c r="Z1683" s="262"/>
      <c r="AA1683" s="262"/>
      <c r="AB1683" s="262"/>
      <c r="AC1683" s="262"/>
      <c r="AD1683" s="262"/>
      <c r="AE1683" s="262"/>
      <c r="AF1683" s="262"/>
      <c r="AG1683" s="262"/>
      <c r="AH1683" s="262"/>
      <c r="AI1683" s="262"/>
      <c r="AJ1683" s="262"/>
      <c r="AK1683" s="262"/>
      <c r="AL1683" s="389"/>
      <c r="AM1683" s="6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  <c r="CE1683"/>
      <c r="CF1683"/>
      <c r="CG1683"/>
      <c r="CH1683"/>
      <c r="CI1683"/>
      <c r="CJ1683"/>
      <c r="CK1683"/>
      <c r="CL1683"/>
      <c r="CM1683"/>
      <c r="CN1683"/>
      <c r="CO1683"/>
      <c r="CP1683"/>
      <c r="CQ1683"/>
      <c r="CR1683"/>
      <c r="CS1683"/>
      <c r="CT1683"/>
      <c r="CU1683"/>
      <c r="CV1683"/>
      <c r="CW1683"/>
      <c r="CX1683"/>
      <c r="CY1683"/>
      <c r="CZ1683"/>
      <c r="DA1683"/>
      <c r="DB1683"/>
      <c r="DC1683"/>
      <c r="DD1683"/>
      <c r="DE1683"/>
      <c r="DF1683"/>
      <c r="DG1683"/>
      <c r="DH1683"/>
      <c r="DI1683"/>
      <c r="DJ1683"/>
      <c r="DK1683"/>
      <c r="DL1683"/>
      <c r="DM1683"/>
      <c r="DN1683"/>
      <c r="DO1683"/>
      <c r="DP1683"/>
      <c r="DQ1683"/>
      <c r="DR1683"/>
      <c r="DS1683"/>
      <c r="DT1683"/>
      <c r="DU1683"/>
      <c r="DV1683"/>
      <c r="DW1683"/>
      <c r="DX1683"/>
      <c r="DY1683"/>
      <c r="DZ1683"/>
      <c r="EA1683"/>
      <c r="EB1683"/>
      <c r="EC1683"/>
      <c r="ED1683"/>
      <c r="EE1683"/>
      <c r="EF1683"/>
      <c r="EG1683"/>
      <c r="EH1683"/>
      <c r="EI1683"/>
      <c r="EJ1683"/>
      <c r="EK1683"/>
      <c r="EL1683"/>
      <c r="EM1683"/>
      <c r="EN1683"/>
      <c r="EO1683"/>
      <c r="EP1683"/>
      <c r="EQ1683"/>
      <c r="ER1683"/>
      <c r="ES1683"/>
      <c r="ET1683"/>
      <c r="EU1683"/>
      <c r="EV1683"/>
      <c r="EW1683"/>
      <c r="EX1683"/>
      <c r="EY1683"/>
      <c r="EZ1683"/>
      <c r="FA1683"/>
      <c r="FB1683"/>
      <c r="FC1683"/>
      <c r="FD1683"/>
      <c r="FE1683"/>
      <c r="FF1683" s="35"/>
      <c r="FJ1683" s="1274"/>
      <c r="FK1683" s="1274"/>
      <c r="FL1683" s="1274"/>
      <c r="FN1683" s="35"/>
      <c r="FO1683" s="35"/>
      <c r="FP1683" s="35"/>
      <c r="FQ1683" s="35"/>
      <c r="FR1683" s="35"/>
      <c r="FS1683" s="35"/>
      <c r="FV1683" s="35"/>
      <c r="FW1683" s="35"/>
      <c r="FZ1683" s="1279"/>
      <c r="GA1683" s="1279"/>
      <c r="GB1683" s="35"/>
      <c r="GC1683" s="35"/>
      <c r="GD1683" s="35"/>
      <c r="GE1683" s="35"/>
      <c r="GF1683" s="35"/>
      <c r="GG1683" s="35"/>
      <c r="GH1683" s="35"/>
      <c r="GI1683" s="35"/>
      <c r="GJ1683" s="35"/>
      <c r="GK1683" s="35"/>
      <c r="GL1683" s="35"/>
      <c r="GM1683" s="35"/>
      <c r="GN1683" s="35"/>
      <c r="GO1683" s="35"/>
      <c r="GP1683" s="35"/>
      <c r="GQ1683" s="35"/>
      <c r="GR1683" s="35"/>
      <c r="GS1683" s="35"/>
      <c r="GT1683" s="35"/>
      <c r="GU1683" s="35"/>
      <c r="GV1683" s="35"/>
      <c r="GW1683" s="35"/>
      <c r="GX1683" s="35"/>
      <c r="GY1683" s="35"/>
      <c r="GZ1683" s="35"/>
    </row>
    <row r="1684" spans="1:208" x14ac:dyDescent="0.25">
      <c r="A1684" s="253" t="s">
        <v>459</v>
      </c>
      <c r="B1684" s="254" t="s">
        <v>2552</v>
      </c>
      <c r="C1684" s="384">
        <v>43683.333333333336</v>
      </c>
      <c r="D1684" s="256" t="s">
        <v>2618</v>
      </c>
      <c r="E1684" s="256" t="s">
        <v>3775</v>
      </c>
      <c r="F1684" s="256" t="s">
        <v>2618</v>
      </c>
      <c r="G1684" s="256" t="s">
        <v>3782</v>
      </c>
      <c r="H1684" s="256" t="s">
        <v>2618</v>
      </c>
      <c r="I1684" s="256" t="s">
        <v>3788</v>
      </c>
      <c r="J1684" s="256" t="s">
        <v>2618</v>
      </c>
      <c r="K1684" s="256" t="s">
        <v>3789</v>
      </c>
      <c r="L1684" s="256" t="s">
        <v>2618</v>
      </c>
      <c r="M1684" s="256" t="s">
        <v>3790</v>
      </c>
      <c r="N1684" s="256" t="s">
        <v>2618</v>
      </c>
      <c r="O1684" s="256" t="s">
        <v>3791</v>
      </c>
      <c r="P1684" s="256" t="s">
        <v>2618</v>
      </c>
      <c r="Q1684" s="256" t="s">
        <v>3792</v>
      </c>
      <c r="R1684" s="256" t="s">
        <v>2618</v>
      </c>
      <c r="S1684" s="256" t="s">
        <v>3793</v>
      </c>
      <c r="T1684" s="256" t="s">
        <v>2618</v>
      </c>
      <c r="U1684" s="256" t="s">
        <v>3803</v>
      </c>
      <c r="V1684" s="257" t="s">
        <v>2618</v>
      </c>
      <c r="X1684" s="258"/>
      <c r="Y1684" s="188" t="s">
        <v>2550</v>
      </c>
      <c r="Z1684" s="259" t="s">
        <v>2620</v>
      </c>
      <c r="AA1684" s="260" t="s">
        <v>2621</v>
      </c>
      <c r="AB1684" s="260" t="s">
        <v>2622</v>
      </c>
      <c r="AC1684" s="260" t="s">
        <v>2623</v>
      </c>
      <c r="AD1684" s="260" t="s">
        <v>2624</v>
      </c>
      <c r="AE1684" s="260" t="s">
        <v>2625</v>
      </c>
      <c r="AF1684" s="260" t="s">
        <v>2619</v>
      </c>
      <c r="AG1684" s="260" t="s">
        <v>2620</v>
      </c>
      <c r="AH1684" s="260" t="s">
        <v>2621</v>
      </c>
      <c r="AI1684" s="261" t="s">
        <v>2622</v>
      </c>
      <c r="FN1684" s="390"/>
      <c r="FO1684" s="390"/>
      <c r="FP1684" s="390"/>
      <c r="FQ1684" s="390"/>
      <c r="FR1684" s="390"/>
      <c r="FS1684" s="390"/>
      <c r="FV1684" s="390"/>
      <c r="FW1684" s="390"/>
      <c r="FZ1684" s="1280"/>
      <c r="GA1684" s="1280"/>
      <c r="GB1684" s="390"/>
      <c r="GC1684" s="390"/>
      <c r="GD1684" s="390"/>
      <c r="GE1684" s="390"/>
      <c r="GF1684" s="390"/>
      <c r="GG1684" s="390"/>
      <c r="GH1684" s="390"/>
      <c r="GI1684" s="390"/>
      <c r="GJ1684" s="390"/>
      <c r="GK1684" s="390"/>
      <c r="GL1684" s="390"/>
      <c r="GM1684" s="390"/>
      <c r="GN1684" s="390"/>
      <c r="GV1684" s="390"/>
      <c r="GW1684" s="390"/>
      <c r="GX1684" s="390"/>
      <c r="GY1684" s="390"/>
      <c r="GZ1684" s="390"/>
    </row>
    <row r="1685" spans="1:208" x14ac:dyDescent="0.25">
      <c r="A1685" s="198" t="s">
        <v>461</v>
      </c>
      <c r="B1685" s="220" t="s">
        <v>2584</v>
      </c>
      <c r="C1685" s="124" t="s">
        <v>2521</v>
      </c>
      <c r="D1685" s="124" t="s">
        <v>2522</v>
      </c>
      <c r="E1685" s="124" t="s">
        <v>2521</v>
      </c>
      <c r="F1685" s="124" t="s">
        <v>2522</v>
      </c>
      <c r="G1685" s="124" t="s">
        <v>2521</v>
      </c>
      <c r="H1685" s="124" t="s">
        <v>2522</v>
      </c>
      <c r="I1685" s="124" t="s">
        <v>2521</v>
      </c>
      <c r="J1685" s="124" t="s">
        <v>2522</v>
      </c>
      <c r="K1685" s="124" t="s">
        <v>2521</v>
      </c>
      <c r="L1685" s="124" t="s">
        <v>2522</v>
      </c>
      <c r="M1685" s="124" t="s">
        <v>2521</v>
      </c>
      <c r="N1685" s="124" t="s">
        <v>2522</v>
      </c>
      <c r="O1685" s="124" t="s">
        <v>2521</v>
      </c>
      <c r="P1685" s="124" t="s">
        <v>2522</v>
      </c>
      <c r="Q1685" s="124" t="s">
        <v>2521</v>
      </c>
      <c r="R1685" s="124" t="s">
        <v>2522</v>
      </c>
      <c r="S1685" s="124" t="s">
        <v>2521</v>
      </c>
      <c r="T1685" s="124" t="s">
        <v>2522</v>
      </c>
      <c r="U1685" s="124" t="s">
        <v>2521</v>
      </c>
      <c r="V1685" s="252" t="s">
        <v>2522</v>
      </c>
      <c r="X1685" s="197"/>
      <c r="Y1685" s="188" t="s">
        <v>2584</v>
      </c>
      <c r="Z1685" s="94" t="s">
        <v>3777</v>
      </c>
      <c r="AA1685" s="95" t="s">
        <v>3778</v>
      </c>
      <c r="AB1685" s="95" t="s">
        <v>3783</v>
      </c>
      <c r="AC1685" s="95" t="s">
        <v>3794</v>
      </c>
      <c r="AD1685" s="95" t="s">
        <v>3795</v>
      </c>
      <c r="AE1685" s="95" t="s">
        <v>3796</v>
      </c>
      <c r="AF1685" s="95" t="s">
        <v>3797</v>
      </c>
      <c r="AG1685" s="95" t="s">
        <v>3798</v>
      </c>
      <c r="AH1685" s="95" t="s">
        <v>3799</v>
      </c>
      <c r="AI1685" s="96" t="s">
        <v>3804</v>
      </c>
      <c r="GO1685" s="390"/>
      <c r="GP1685" s="390"/>
      <c r="GQ1685" s="390"/>
      <c r="GR1685" s="390"/>
      <c r="GS1685" s="390"/>
      <c r="GT1685" s="390"/>
      <c r="GU1685" s="390"/>
    </row>
    <row r="1686" spans="1:208" x14ac:dyDescent="0.25">
      <c r="A1686" s="198" t="s">
        <v>463</v>
      </c>
      <c r="B1686" s="221" t="s">
        <v>2553</v>
      </c>
      <c r="C1686" s="118">
        <v>43683.333333333336</v>
      </c>
      <c r="D1686" s="189">
        <v>43683.833333333336</v>
      </c>
      <c r="E1686" s="190">
        <v>43684.333333333336</v>
      </c>
      <c r="F1686" s="189">
        <v>43684.833333333336</v>
      </c>
      <c r="G1686" s="190">
        <v>43685.333333333336</v>
      </c>
      <c r="H1686" s="189">
        <v>43685.833333333336</v>
      </c>
      <c r="I1686" s="191">
        <v>43686.333333333336</v>
      </c>
      <c r="J1686" s="189">
        <v>43686.833333333336</v>
      </c>
      <c r="K1686" s="190">
        <v>43687.333333333336</v>
      </c>
      <c r="L1686" s="189">
        <v>43687.833333333336</v>
      </c>
      <c r="M1686" s="190">
        <v>43688.333333333336</v>
      </c>
      <c r="N1686" s="189">
        <v>43688.833333333336</v>
      </c>
      <c r="O1686" s="191">
        <v>43689.333333333336</v>
      </c>
      <c r="P1686" s="189">
        <v>43689.833333333336</v>
      </c>
      <c r="Q1686" s="190">
        <v>43690.333333333336</v>
      </c>
      <c r="R1686" s="189">
        <v>43690.833333333336</v>
      </c>
      <c r="S1686" s="190">
        <v>43691.333333333336</v>
      </c>
      <c r="T1686" s="189">
        <v>43691.833333333336</v>
      </c>
      <c r="U1686" s="190">
        <v>43692.333333333336</v>
      </c>
      <c r="V1686" s="192">
        <v>43692.833333333336</v>
      </c>
      <c r="X1686" s="198" t="s">
        <v>458</v>
      </c>
      <c r="Y1686" s="215"/>
      <c r="Z1686" s="116">
        <v>43683.833333333336</v>
      </c>
      <c r="AA1686" s="99">
        <v>43684.833333333336</v>
      </c>
      <c r="AB1686" s="99">
        <v>43685.833333333336</v>
      </c>
      <c r="AC1686" s="99">
        <v>43686.833333333336</v>
      </c>
      <c r="AD1686" s="99">
        <v>43687.833333333336</v>
      </c>
      <c r="AE1686" s="99">
        <v>43688.833333333336</v>
      </c>
      <c r="AF1686" s="99">
        <v>43689.833333333336</v>
      </c>
      <c r="AG1686" s="99">
        <v>43690.833333333336</v>
      </c>
      <c r="AH1686" s="99">
        <v>43691.833333333336</v>
      </c>
      <c r="AI1686" s="99">
        <v>43692.833333333336</v>
      </c>
    </row>
    <row r="1687" spans="1:208" x14ac:dyDescent="0.25">
      <c r="A1687" s="198" t="s">
        <v>465</v>
      </c>
      <c r="B1687" s="222" t="s">
        <v>2545</v>
      </c>
      <c r="C1687" s="230" t="e">
        <v>#N/A</v>
      </c>
      <c r="D1687" s="199">
        <v>26.9</v>
      </c>
      <c r="E1687" s="199" t="e">
        <v>#N/A</v>
      </c>
      <c r="F1687" s="199">
        <v>22.8</v>
      </c>
      <c r="G1687" s="199" t="e">
        <v>#N/A</v>
      </c>
      <c r="H1687" s="199">
        <v>25.4</v>
      </c>
      <c r="I1687" s="199" t="e">
        <v>#N/A</v>
      </c>
      <c r="J1687" s="199">
        <v>26.8</v>
      </c>
      <c r="K1687" s="199" t="e">
        <v>#N/A</v>
      </c>
      <c r="L1687" s="199">
        <v>29.3</v>
      </c>
      <c r="M1687" s="199" t="e">
        <v>#N/A</v>
      </c>
      <c r="N1687" s="199">
        <v>13.1</v>
      </c>
      <c r="O1687" s="199" t="e">
        <v>#N/A</v>
      </c>
      <c r="P1687" s="199">
        <v>23.4</v>
      </c>
      <c r="Q1687" s="199" t="e">
        <v>#N/A</v>
      </c>
      <c r="R1687" s="199">
        <v>27.9</v>
      </c>
      <c r="S1687" s="199" t="e">
        <v>#N/A</v>
      </c>
      <c r="T1687" s="199">
        <v>25.7</v>
      </c>
      <c r="U1687" s="199" t="e">
        <v>#N/A</v>
      </c>
      <c r="V1687" s="104" t="e">
        <v>#N/A</v>
      </c>
      <c r="X1687" s="198" t="s">
        <v>460</v>
      </c>
      <c r="Y1687" s="100" t="s">
        <v>2545</v>
      </c>
      <c r="Z1687" s="120">
        <v>26.9</v>
      </c>
      <c r="AA1687" s="120">
        <v>22.8</v>
      </c>
      <c r="AB1687" s="120">
        <v>25.4</v>
      </c>
      <c r="AC1687" s="120">
        <v>26.8</v>
      </c>
      <c r="AD1687" s="120">
        <v>29.3</v>
      </c>
      <c r="AE1687" s="120">
        <v>13.1</v>
      </c>
      <c r="AF1687" s="120">
        <v>23.4</v>
      </c>
      <c r="AG1687" s="120">
        <v>27.9</v>
      </c>
      <c r="AH1687" s="120">
        <v>25.7</v>
      </c>
      <c r="AI1687" s="120" t="e">
        <v>#N/A</v>
      </c>
    </row>
    <row r="1688" spans="1:208" x14ac:dyDescent="0.25">
      <c r="A1688" s="198" t="s">
        <v>466</v>
      </c>
      <c r="B1688" s="223" t="s">
        <v>2546</v>
      </c>
      <c r="C1688" s="103">
        <v>8.1</v>
      </c>
      <c r="D1688" s="200" t="e">
        <v>#N/A</v>
      </c>
      <c r="E1688" s="200">
        <v>5.9</v>
      </c>
      <c r="F1688" s="200" t="e">
        <v>#N/A</v>
      </c>
      <c r="G1688" s="200">
        <v>12.1</v>
      </c>
      <c r="H1688" s="200" t="e">
        <v>#N/A</v>
      </c>
      <c r="I1688" s="200">
        <v>7</v>
      </c>
      <c r="J1688" s="200" t="e">
        <v>#N/A</v>
      </c>
      <c r="K1688" s="200">
        <v>7.6999999999999993</v>
      </c>
      <c r="L1688" s="200" t="e">
        <v>#N/A</v>
      </c>
      <c r="M1688" s="200">
        <v>11</v>
      </c>
      <c r="N1688" s="200" t="e">
        <v>#N/A</v>
      </c>
      <c r="O1688" s="200">
        <v>12</v>
      </c>
      <c r="P1688" s="200" t="e">
        <v>#N/A</v>
      </c>
      <c r="Q1688" s="200">
        <v>6.6999999999999993</v>
      </c>
      <c r="R1688" s="200" t="e">
        <v>#N/A</v>
      </c>
      <c r="S1688" s="200">
        <v>6.9</v>
      </c>
      <c r="T1688" s="200" t="e">
        <v>#N/A</v>
      </c>
      <c r="U1688" s="200">
        <v>7.3000000000000007</v>
      </c>
      <c r="V1688" s="216" t="e">
        <v>#N/A</v>
      </c>
      <c r="X1688" s="198" t="s">
        <v>462</v>
      </c>
      <c r="Y1688" s="101" t="s">
        <v>2546</v>
      </c>
      <c r="Z1688" s="97">
        <v>8.1</v>
      </c>
      <c r="AA1688" s="97">
        <v>5.9</v>
      </c>
      <c r="AB1688" s="97">
        <v>12.1</v>
      </c>
      <c r="AC1688" s="97">
        <v>7</v>
      </c>
      <c r="AD1688" s="97">
        <v>7.6999999999999993</v>
      </c>
      <c r="AE1688" s="97">
        <v>11</v>
      </c>
      <c r="AF1688" s="97">
        <v>12</v>
      </c>
      <c r="AG1688" s="97">
        <v>6.6999999999999993</v>
      </c>
      <c r="AH1688" s="97">
        <v>6.9</v>
      </c>
      <c r="AI1688" s="97" t="e">
        <v>#N/A</v>
      </c>
    </row>
    <row r="1689" spans="1:208" x14ac:dyDescent="0.25">
      <c r="A1689" s="198" t="s">
        <v>468</v>
      </c>
      <c r="B1689" s="224" t="s">
        <v>2547</v>
      </c>
      <c r="C1689" s="108" t="e">
        <v>#N/A</v>
      </c>
      <c r="D1689" s="201">
        <v>41.9</v>
      </c>
      <c r="E1689" s="201" t="e">
        <v>#N/A</v>
      </c>
      <c r="F1689" s="201">
        <v>29.8</v>
      </c>
      <c r="G1689" s="201" t="e">
        <v>#N/A</v>
      </c>
      <c r="H1689" s="201">
        <v>40.299999999999997</v>
      </c>
      <c r="I1689" s="201" t="e">
        <v>#N/A</v>
      </c>
      <c r="J1689" s="201">
        <v>41.8</v>
      </c>
      <c r="K1689" s="201" t="e">
        <v>#N/A</v>
      </c>
      <c r="L1689" s="201">
        <v>44.3</v>
      </c>
      <c r="M1689" s="201" t="e">
        <v>#N/A</v>
      </c>
      <c r="N1689" s="201">
        <v>17.100000000000001</v>
      </c>
      <c r="O1689" s="201" t="e">
        <v>#N/A</v>
      </c>
      <c r="P1689" s="201">
        <v>36.4</v>
      </c>
      <c r="Q1689" s="201" t="e">
        <v>#N/A</v>
      </c>
      <c r="R1689" s="201">
        <v>42.9</v>
      </c>
      <c r="S1689" s="201" t="e">
        <v>#N/A</v>
      </c>
      <c r="T1689" s="201">
        <v>40.700000000000003</v>
      </c>
      <c r="U1689" s="201" t="e">
        <v>#N/A</v>
      </c>
      <c r="V1689" s="217" t="e">
        <v>#N/A</v>
      </c>
      <c r="X1689" s="198" t="s">
        <v>464</v>
      </c>
      <c r="Y1689" s="102" t="s">
        <v>2547</v>
      </c>
      <c r="Z1689" s="120">
        <v>41.9</v>
      </c>
      <c r="AA1689" s="120">
        <v>29.8</v>
      </c>
      <c r="AB1689" s="120">
        <v>40.299999999999997</v>
      </c>
      <c r="AC1689" s="120">
        <v>41.8</v>
      </c>
      <c r="AD1689" s="120">
        <v>44.3</v>
      </c>
      <c r="AE1689" s="120">
        <v>17.100000000000001</v>
      </c>
      <c r="AF1689" s="120">
        <v>36.4</v>
      </c>
      <c r="AG1689" s="120">
        <v>42.9</v>
      </c>
      <c r="AH1689" s="120">
        <v>40.700000000000003</v>
      </c>
      <c r="AI1689" s="120" t="e">
        <v>#N/A</v>
      </c>
      <c r="FF1689" s="390"/>
    </row>
    <row r="1690" spans="1:208" x14ac:dyDescent="0.25">
      <c r="A1690" s="198" t="s">
        <v>470</v>
      </c>
      <c r="B1690" s="212" t="s">
        <v>2548</v>
      </c>
      <c r="C1690" s="231">
        <v>10</v>
      </c>
      <c r="D1690" s="123">
        <v>8</v>
      </c>
      <c r="E1690" s="123">
        <v>5</v>
      </c>
      <c r="F1690" s="123">
        <v>10</v>
      </c>
      <c r="G1690" s="123">
        <v>6</v>
      </c>
      <c r="H1690" s="123">
        <v>8</v>
      </c>
      <c r="I1690" s="123">
        <v>5</v>
      </c>
      <c r="J1690" s="123">
        <v>8</v>
      </c>
      <c r="K1690" s="123">
        <v>4</v>
      </c>
      <c r="L1690" s="123">
        <v>5</v>
      </c>
      <c r="M1690" s="123">
        <v>11</v>
      </c>
      <c r="N1690" s="123">
        <v>11</v>
      </c>
      <c r="O1690" s="123">
        <v>9</v>
      </c>
      <c r="P1690" s="123">
        <v>7</v>
      </c>
      <c r="Q1690" s="123">
        <v>2</v>
      </c>
      <c r="R1690" s="123">
        <v>4</v>
      </c>
      <c r="S1690" s="123">
        <v>6</v>
      </c>
      <c r="T1690" s="123">
        <v>12</v>
      </c>
      <c r="U1690" s="123">
        <v>3</v>
      </c>
      <c r="V1690" s="218" t="e">
        <v>#N/A</v>
      </c>
      <c r="X1690" s="198" t="s">
        <v>471</v>
      </c>
      <c r="Y1690" s="119" t="s">
        <v>2548</v>
      </c>
      <c r="Z1690" s="196">
        <v>10</v>
      </c>
      <c r="AA1690" s="196">
        <v>10</v>
      </c>
      <c r="AB1690" s="196">
        <v>10</v>
      </c>
      <c r="AC1690" s="196">
        <v>8</v>
      </c>
      <c r="AD1690" s="196">
        <v>8</v>
      </c>
      <c r="AE1690" s="196">
        <v>11</v>
      </c>
      <c r="AF1690" s="196">
        <v>9</v>
      </c>
      <c r="AG1690" s="196">
        <v>4</v>
      </c>
      <c r="AH1690" s="196">
        <v>12</v>
      </c>
      <c r="AI1690" s="196" t="e">
        <v>#N/A</v>
      </c>
    </row>
    <row r="1691" spans="1:208" x14ac:dyDescent="0.25">
      <c r="A1691" s="198" t="s">
        <v>473</v>
      </c>
      <c r="B1691" s="225" t="s">
        <v>2549</v>
      </c>
      <c r="C1691" s="232" t="s">
        <v>2618</v>
      </c>
      <c r="D1691" s="210" t="s">
        <v>2618</v>
      </c>
      <c r="E1691" s="210" t="s">
        <v>2618</v>
      </c>
      <c r="F1691" s="210" t="s">
        <v>2618</v>
      </c>
      <c r="G1691" s="210" t="s">
        <v>2618</v>
      </c>
      <c r="H1691" s="210" t="s">
        <v>2618</v>
      </c>
      <c r="I1691" s="210" t="s">
        <v>2618</v>
      </c>
      <c r="J1691" s="210" t="s">
        <v>2618</v>
      </c>
      <c r="K1691" s="210" t="s">
        <v>2618</v>
      </c>
      <c r="L1691" s="210" t="s">
        <v>2618</v>
      </c>
      <c r="M1691" s="210" t="s">
        <v>2618</v>
      </c>
      <c r="N1691" s="210" t="s">
        <v>2618</v>
      </c>
      <c r="O1691" s="210" t="s">
        <v>2618</v>
      </c>
      <c r="P1691" s="210" t="s">
        <v>2618</v>
      </c>
      <c r="Q1691" s="210" t="s">
        <v>2618</v>
      </c>
      <c r="R1691" s="210" t="s">
        <v>2618</v>
      </c>
      <c r="S1691" s="210" t="s">
        <v>2618</v>
      </c>
      <c r="T1691" s="210" t="s">
        <v>2618</v>
      </c>
      <c r="U1691" s="210" t="s">
        <v>2618</v>
      </c>
      <c r="V1691" s="211" t="e">
        <v>#N/A</v>
      </c>
      <c r="X1691" s="198" t="s">
        <v>467</v>
      </c>
      <c r="Y1691" s="98" t="s">
        <v>772</v>
      </c>
      <c r="Z1691" s="121">
        <v>0</v>
      </c>
      <c r="AA1691" s="121">
        <v>0</v>
      </c>
      <c r="AB1691" s="121">
        <v>0</v>
      </c>
      <c r="AC1691" s="121">
        <v>0</v>
      </c>
      <c r="AD1691" s="121">
        <v>0</v>
      </c>
      <c r="AE1691" s="121">
        <v>0</v>
      </c>
      <c r="AF1691" s="121">
        <v>0</v>
      </c>
      <c r="AG1691" s="121">
        <v>0</v>
      </c>
      <c r="AH1691" s="121">
        <v>0</v>
      </c>
      <c r="AI1691" s="121" t="e">
        <v>#N/A</v>
      </c>
    </row>
    <row r="1692" spans="1:208" ht="15" x14ac:dyDescent="0.25">
      <c r="A1692" s="198" t="s">
        <v>475</v>
      </c>
      <c r="B1692" s="226" t="s">
        <v>769</v>
      </c>
      <c r="C1692" s="233" t="s">
        <v>2618</v>
      </c>
      <c r="D1692" s="202" t="s">
        <v>2618</v>
      </c>
      <c r="E1692" s="202" t="s">
        <v>2618</v>
      </c>
      <c r="F1692" s="202" t="s">
        <v>2618</v>
      </c>
      <c r="G1692" s="202" t="s">
        <v>2618</v>
      </c>
      <c r="H1692" s="202" t="s">
        <v>2618</v>
      </c>
      <c r="I1692" s="202" t="s">
        <v>2618</v>
      </c>
      <c r="J1692" s="202" t="s">
        <v>2618</v>
      </c>
      <c r="K1692" s="202" t="s">
        <v>2618</v>
      </c>
      <c r="L1692" s="202" t="s">
        <v>2618</v>
      </c>
      <c r="M1692" s="202" t="s">
        <v>2631</v>
      </c>
      <c r="N1692" s="202" t="s">
        <v>2632</v>
      </c>
      <c r="O1692" s="202" t="s">
        <v>2631</v>
      </c>
      <c r="P1692" s="202" t="s">
        <v>2631</v>
      </c>
      <c r="Q1692" s="202" t="s">
        <v>2618</v>
      </c>
      <c r="R1692" s="202" t="s">
        <v>2618</v>
      </c>
      <c r="S1692" s="202" t="s">
        <v>2618</v>
      </c>
      <c r="T1692" s="202" t="s">
        <v>2631</v>
      </c>
      <c r="U1692" s="202" t="s">
        <v>2618</v>
      </c>
      <c r="V1692" s="203" t="e">
        <v>#N/A</v>
      </c>
      <c r="X1692" s="198" t="s">
        <v>469</v>
      </c>
      <c r="Y1692" s="107" t="s">
        <v>769</v>
      </c>
      <c r="Z1692" s="195" t="s">
        <v>2618</v>
      </c>
      <c r="AA1692" s="195" t="s">
        <v>2618</v>
      </c>
      <c r="AB1692" s="195" t="s">
        <v>2618</v>
      </c>
      <c r="AC1692" s="195" t="s">
        <v>2618</v>
      </c>
      <c r="AD1692" s="195" t="s">
        <v>2618</v>
      </c>
      <c r="AE1692" s="195" t="s">
        <v>2632</v>
      </c>
      <c r="AF1692" s="195" t="s">
        <v>2631</v>
      </c>
      <c r="AG1692" s="195" t="s">
        <v>2618</v>
      </c>
      <c r="AH1692" s="195" t="s">
        <v>2631</v>
      </c>
      <c r="AI1692" s="195" t="e">
        <v>#N/A</v>
      </c>
    </row>
    <row r="1693" spans="1:208" x14ac:dyDescent="0.25">
      <c r="A1693" s="198" t="s">
        <v>476</v>
      </c>
      <c r="B1693" s="226" t="s">
        <v>2551</v>
      </c>
      <c r="C1693" s="234">
        <v>0</v>
      </c>
      <c r="D1693" s="204">
        <v>0</v>
      </c>
      <c r="E1693" s="204">
        <v>0</v>
      </c>
      <c r="F1693" s="204">
        <v>0</v>
      </c>
      <c r="G1693" s="204">
        <v>0</v>
      </c>
      <c r="H1693" s="204">
        <v>0</v>
      </c>
      <c r="I1693" s="204">
        <v>0</v>
      </c>
      <c r="J1693" s="204">
        <v>0</v>
      </c>
      <c r="K1693" s="204">
        <v>0</v>
      </c>
      <c r="L1693" s="204">
        <v>0</v>
      </c>
      <c r="M1693" s="204">
        <v>1</v>
      </c>
      <c r="N1693" s="204">
        <v>5</v>
      </c>
      <c r="O1693" s="204">
        <v>1</v>
      </c>
      <c r="P1693" s="204">
        <v>1</v>
      </c>
      <c r="Q1693" s="204">
        <v>0</v>
      </c>
      <c r="R1693" s="204">
        <v>0</v>
      </c>
      <c r="S1693" s="204">
        <v>0</v>
      </c>
      <c r="T1693" s="204">
        <v>1</v>
      </c>
      <c r="U1693" s="204">
        <v>0</v>
      </c>
      <c r="V1693" s="205" t="e">
        <v>#N/A</v>
      </c>
      <c r="X1693" s="198" t="s">
        <v>472</v>
      </c>
      <c r="Y1693" s="91" t="s">
        <v>2551</v>
      </c>
      <c r="Z1693" s="109">
        <v>0</v>
      </c>
      <c r="AA1693" s="109">
        <v>0</v>
      </c>
      <c r="AB1693" s="109">
        <v>0</v>
      </c>
      <c r="AC1693" s="109">
        <v>0</v>
      </c>
      <c r="AD1693" s="109">
        <v>0</v>
      </c>
      <c r="AE1693" s="109">
        <v>10</v>
      </c>
      <c r="AF1693" s="109">
        <v>2</v>
      </c>
      <c r="AG1693" s="109">
        <v>0</v>
      </c>
      <c r="AH1693" s="109">
        <v>1</v>
      </c>
      <c r="AI1693" s="109" t="e">
        <v>#N/A</v>
      </c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F1693" s="1"/>
      <c r="CG1693" s="1"/>
      <c r="CH1693" s="1"/>
      <c r="CI1693" s="1"/>
      <c r="CJ1693" s="1"/>
      <c r="CK1693" s="1"/>
      <c r="CL1693" s="1"/>
      <c r="CM1693" s="1"/>
      <c r="CN1693" s="1"/>
      <c r="CO1693" s="1"/>
      <c r="CP1693" s="1"/>
      <c r="CQ1693" s="1"/>
      <c r="CR1693" s="1"/>
      <c r="CS1693" s="1"/>
      <c r="CT1693" s="1"/>
      <c r="CU1693" s="1"/>
      <c r="CV1693" s="1"/>
      <c r="CW1693" s="1"/>
      <c r="CX1693" s="1"/>
      <c r="CY1693" s="1"/>
      <c r="CZ1693" s="1"/>
      <c r="DA1693" s="1"/>
      <c r="DB1693" s="1"/>
      <c r="DC1693" s="1"/>
      <c r="DD1693" s="1"/>
      <c r="DE1693" s="1"/>
      <c r="DF1693" s="1"/>
      <c r="DG1693" s="1"/>
      <c r="DH1693" s="1"/>
      <c r="DI1693" s="1"/>
      <c r="DJ1693" s="1"/>
      <c r="DK1693" s="1"/>
      <c r="DL1693" s="1"/>
      <c r="DM1693" s="1"/>
      <c r="DN1693" s="1"/>
      <c r="DO1693" s="1"/>
      <c r="DP1693" s="1"/>
      <c r="DQ1693" s="1"/>
      <c r="DR1693" s="1"/>
      <c r="DS1693" s="1"/>
      <c r="DT1693" s="1"/>
      <c r="DU1693" s="1"/>
      <c r="DV1693" s="1"/>
      <c r="DW1693" s="1"/>
      <c r="DX1693" s="1"/>
      <c r="DY1693" s="1"/>
      <c r="DZ1693" s="1"/>
      <c r="EA1693" s="1"/>
      <c r="EB1693" s="1"/>
      <c r="EC1693" s="1"/>
      <c r="ED1693" s="1"/>
      <c r="EE1693" s="1"/>
      <c r="EF1693" s="1"/>
      <c r="EG1693" s="1"/>
      <c r="EH1693" s="1"/>
      <c r="EI1693" s="1"/>
      <c r="EJ1693" s="1"/>
      <c r="EK1693" s="1"/>
      <c r="EL1693" s="1"/>
      <c r="EM1693" s="1"/>
      <c r="EN1693" s="1"/>
      <c r="EO1693" s="1"/>
      <c r="EP1693" s="1"/>
      <c r="EQ1693" s="1"/>
      <c r="ER1693" s="1"/>
      <c r="ES1693" s="1"/>
      <c r="ET1693" s="1"/>
      <c r="EU1693" s="1"/>
      <c r="EV1693" s="1"/>
      <c r="EW1693" s="1"/>
      <c r="EX1693" s="1"/>
      <c r="EY1693" s="1"/>
      <c r="EZ1693" s="1"/>
      <c r="FA1693" s="1"/>
      <c r="FB1693" s="1"/>
      <c r="FC1693" s="1"/>
      <c r="FD1693" s="1"/>
      <c r="FE1693" s="1"/>
    </row>
    <row r="1694" spans="1:208" x14ac:dyDescent="0.25">
      <c r="A1694" s="198" t="s">
        <v>477</v>
      </c>
      <c r="B1694" s="227" t="s">
        <v>884</v>
      </c>
      <c r="C1694" s="235">
        <v>1015.5999999999999</v>
      </c>
      <c r="D1694" s="206">
        <v>1013.45</v>
      </c>
      <c r="E1694" s="206">
        <v>1014.9</v>
      </c>
      <c r="F1694" s="206">
        <v>1013.05</v>
      </c>
      <c r="G1694" s="206">
        <v>1013.05</v>
      </c>
      <c r="H1694" s="206">
        <v>1009.4</v>
      </c>
      <c r="I1694" s="206">
        <v>1008.7</v>
      </c>
      <c r="J1694" s="206">
        <v>1006.8499999999999</v>
      </c>
      <c r="K1694" s="206">
        <v>1009.15</v>
      </c>
      <c r="L1694" s="206">
        <v>1006.1500000000001</v>
      </c>
      <c r="M1694" s="206">
        <v>1010.85</v>
      </c>
      <c r="N1694" s="206">
        <v>1014.0999999999999</v>
      </c>
      <c r="O1694" s="206">
        <v>1013.45</v>
      </c>
      <c r="P1694" s="206">
        <v>1010.05</v>
      </c>
      <c r="Q1694" s="206">
        <v>1008</v>
      </c>
      <c r="R1694" s="206">
        <v>1002.25</v>
      </c>
      <c r="S1694" s="206">
        <v>1000.8</v>
      </c>
      <c r="T1694" s="206">
        <v>1001.4</v>
      </c>
      <c r="U1694" s="206">
        <v>1009.2</v>
      </c>
      <c r="V1694" s="207" t="e">
        <v>#N/A</v>
      </c>
      <c r="X1694" s="198" t="s">
        <v>474</v>
      </c>
      <c r="Y1694" s="238" t="s">
        <v>705</v>
      </c>
      <c r="Z1694" s="127">
        <v>0</v>
      </c>
      <c r="AA1694" s="127">
        <v>0</v>
      </c>
      <c r="AB1694" s="127">
        <v>0</v>
      </c>
      <c r="AC1694" s="127">
        <v>0</v>
      </c>
      <c r="AD1694" s="127">
        <v>0</v>
      </c>
      <c r="AE1694" s="127">
        <v>0</v>
      </c>
      <c r="AF1694" s="127">
        <v>0</v>
      </c>
      <c r="AG1694" s="127">
        <v>0</v>
      </c>
      <c r="AH1694" s="127">
        <v>0</v>
      </c>
      <c r="AI1694" s="127" t="e">
        <v>#N/A</v>
      </c>
    </row>
    <row r="1695" spans="1:208" x14ac:dyDescent="0.25">
      <c r="A1695" s="198" t="s">
        <v>478</v>
      </c>
      <c r="B1695" s="228" t="s">
        <v>770</v>
      </c>
      <c r="C1695" s="236" t="s">
        <v>2772</v>
      </c>
      <c r="D1695" s="208" t="s">
        <v>2794</v>
      </c>
      <c r="E1695" s="208" t="s">
        <v>2939</v>
      </c>
      <c r="F1695" s="208" t="s">
        <v>2686</v>
      </c>
      <c r="G1695" s="208" t="s">
        <v>2652</v>
      </c>
      <c r="H1695" s="208" t="s">
        <v>2658</v>
      </c>
      <c r="I1695" s="208" t="s">
        <v>2939</v>
      </c>
      <c r="J1695" s="208" t="s">
        <v>2770</v>
      </c>
      <c r="K1695" s="208" t="s">
        <v>2733</v>
      </c>
      <c r="L1695" s="208" t="s">
        <v>2653</v>
      </c>
      <c r="M1695" s="208" t="s">
        <v>2767</v>
      </c>
      <c r="N1695" s="208" t="s">
        <v>2757</v>
      </c>
      <c r="O1695" s="208" t="s">
        <v>2683</v>
      </c>
      <c r="P1695" s="208" t="s">
        <v>3076</v>
      </c>
      <c r="Q1695" s="208" t="s">
        <v>2860</v>
      </c>
      <c r="R1695" s="208" t="s">
        <v>2653</v>
      </c>
      <c r="S1695" s="208" t="s">
        <v>2652</v>
      </c>
      <c r="T1695" s="208" t="s">
        <v>2765</v>
      </c>
      <c r="U1695" s="208" t="s">
        <v>2682</v>
      </c>
      <c r="V1695" s="209" t="e">
        <v>#N/A</v>
      </c>
      <c r="X1695" s="369" t="s">
        <v>1074</v>
      </c>
      <c r="Y1695" s="370" t="s">
        <v>772</v>
      </c>
      <c r="Z1695" s="371">
        <v>0</v>
      </c>
      <c r="AA1695" s="372">
        <v>0</v>
      </c>
      <c r="AB1695" s="372">
        <v>0</v>
      </c>
      <c r="AC1695" s="372">
        <v>0</v>
      </c>
      <c r="AD1695" s="372">
        <v>0</v>
      </c>
      <c r="AE1695" s="372">
        <v>0</v>
      </c>
      <c r="AF1695" s="372">
        <v>0</v>
      </c>
      <c r="AG1695" s="372">
        <v>0</v>
      </c>
      <c r="AH1695" s="372">
        <v>0</v>
      </c>
      <c r="AI1695" s="373" t="e">
        <v>#N/A</v>
      </c>
    </row>
    <row r="1696" spans="1:208" x14ac:dyDescent="0.25">
      <c r="A1696" s="198" t="s">
        <v>479</v>
      </c>
      <c r="B1696" s="229" t="s">
        <v>705</v>
      </c>
      <c r="C1696" s="237">
        <v>0</v>
      </c>
      <c r="D1696" s="213">
        <v>0</v>
      </c>
      <c r="E1696" s="213">
        <v>0</v>
      </c>
      <c r="F1696" s="213">
        <v>0</v>
      </c>
      <c r="G1696" s="213">
        <v>0</v>
      </c>
      <c r="H1696" s="213">
        <v>0</v>
      </c>
      <c r="I1696" s="213">
        <v>0</v>
      </c>
      <c r="J1696" s="213">
        <v>0</v>
      </c>
      <c r="K1696" s="213">
        <v>0</v>
      </c>
      <c r="L1696" s="213">
        <v>0</v>
      </c>
      <c r="M1696" s="213">
        <v>0</v>
      </c>
      <c r="N1696" s="213">
        <v>0</v>
      </c>
      <c r="O1696" s="213">
        <v>0</v>
      </c>
      <c r="P1696" s="213">
        <v>0</v>
      </c>
      <c r="Q1696" s="213">
        <v>0</v>
      </c>
      <c r="R1696" s="213">
        <v>0</v>
      </c>
      <c r="S1696" s="213">
        <v>0</v>
      </c>
      <c r="T1696" s="213">
        <v>0</v>
      </c>
      <c r="U1696" s="213">
        <v>0</v>
      </c>
      <c r="V1696" s="214" t="e">
        <v>#N/A</v>
      </c>
      <c r="X1696" s="369" t="s">
        <v>2369</v>
      </c>
      <c r="Y1696" s="374" t="s">
        <v>1173</v>
      </c>
      <c r="Z1696" s="375">
        <v>0</v>
      </c>
      <c r="AA1696" s="376">
        <v>0</v>
      </c>
      <c r="AB1696" s="376">
        <v>0</v>
      </c>
      <c r="AC1696" s="376">
        <v>0</v>
      </c>
      <c r="AD1696" s="376">
        <v>0</v>
      </c>
      <c r="AE1696" s="376">
        <v>0</v>
      </c>
      <c r="AF1696" s="376">
        <v>0</v>
      </c>
      <c r="AG1696" s="376">
        <v>0</v>
      </c>
      <c r="AH1696" s="376">
        <v>0</v>
      </c>
      <c r="AI1696" s="377" t="e">
        <v>#N/A</v>
      </c>
    </row>
    <row r="1697" spans="1:161" x14ac:dyDescent="0.25">
      <c r="A1697" s="198" t="s">
        <v>1074</v>
      </c>
      <c r="B1697" s="229" t="s">
        <v>772</v>
      </c>
      <c r="C1697" s="237">
        <v>0</v>
      </c>
      <c r="D1697" s="213">
        <v>0</v>
      </c>
      <c r="E1697" s="213">
        <v>0</v>
      </c>
      <c r="F1697" s="213">
        <v>0</v>
      </c>
      <c r="G1697" s="213">
        <v>0</v>
      </c>
      <c r="H1697" s="213">
        <v>0</v>
      </c>
      <c r="I1697" s="213">
        <v>0</v>
      </c>
      <c r="J1697" s="213">
        <v>0</v>
      </c>
      <c r="K1697" s="213">
        <v>0</v>
      </c>
      <c r="L1697" s="213">
        <v>0</v>
      </c>
      <c r="M1697" s="213">
        <v>0</v>
      </c>
      <c r="N1697" s="213">
        <v>0</v>
      </c>
      <c r="O1697" s="213">
        <v>0</v>
      </c>
      <c r="P1697" s="213">
        <v>0</v>
      </c>
      <c r="Q1697" s="213">
        <v>0</v>
      </c>
      <c r="R1697" s="213">
        <v>0</v>
      </c>
      <c r="S1697" s="213">
        <v>0</v>
      </c>
      <c r="T1697" s="213">
        <v>0</v>
      </c>
      <c r="U1697" s="213">
        <v>0</v>
      </c>
      <c r="V1697" s="214" t="e">
        <v>#N/A</v>
      </c>
      <c r="X1697" s="369" t="s">
        <v>2370</v>
      </c>
      <c r="Y1697" s="374" t="s">
        <v>1175</v>
      </c>
      <c r="Z1697" s="375">
        <v>0</v>
      </c>
      <c r="AA1697" s="376">
        <v>0</v>
      </c>
      <c r="AB1697" s="376">
        <v>0</v>
      </c>
      <c r="AC1697" s="376">
        <v>0</v>
      </c>
      <c r="AD1697" s="376">
        <v>0</v>
      </c>
      <c r="AE1697" s="376">
        <v>0</v>
      </c>
      <c r="AF1697" s="376">
        <v>0</v>
      </c>
      <c r="AG1697" s="376">
        <v>0</v>
      </c>
      <c r="AH1697" s="376">
        <v>0</v>
      </c>
      <c r="AI1697" s="377" t="e">
        <v>#N/A</v>
      </c>
    </row>
    <row r="1698" spans="1:161" x14ac:dyDescent="0.25">
      <c r="A1698" s="198" t="s">
        <v>2369</v>
      </c>
      <c r="B1698" s="229" t="s">
        <v>1173</v>
      </c>
      <c r="C1698" s="237">
        <v>0</v>
      </c>
      <c r="D1698" s="213">
        <v>0</v>
      </c>
      <c r="E1698" s="213">
        <v>0</v>
      </c>
      <c r="F1698" s="213">
        <v>0</v>
      </c>
      <c r="G1698" s="213">
        <v>0</v>
      </c>
      <c r="H1698" s="213">
        <v>0</v>
      </c>
      <c r="I1698" s="213">
        <v>0</v>
      </c>
      <c r="J1698" s="213">
        <v>0</v>
      </c>
      <c r="K1698" s="213">
        <v>0</v>
      </c>
      <c r="L1698" s="213">
        <v>0</v>
      </c>
      <c r="M1698" s="213">
        <v>0</v>
      </c>
      <c r="N1698" s="213">
        <v>0</v>
      </c>
      <c r="O1698" s="213">
        <v>0</v>
      </c>
      <c r="P1698" s="213">
        <v>0</v>
      </c>
      <c r="Q1698" s="213">
        <v>0</v>
      </c>
      <c r="R1698" s="213">
        <v>0</v>
      </c>
      <c r="S1698" s="213">
        <v>0</v>
      </c>
      <c r="T1698" s="213">
        <v>0</v>
      </c>
      <c r="U1698" s="213">
        <v>0</v>
      </c>
      <c r="V1698" s="214" t="e">
        <v>#N/A</v>
      </c>
      <c r="X1698" s="369" t="s">
        <v>2371</v>
      </c>
      <c r="Y1698" s="379" t="s">
        <v>1177</v>
      </c>
      <c r="Z1698" s="380">
        <v>0</v>
      </c>
      <c r="AA1698" s="381">
        <v>0</v>
      </c>
      <c r="AB1698" s="381">
        <v>0</v>
      </c>
      <c r="AC1698" s="381">
        <v>0</v>
      </c>
      <c r="AD1698" s="381">
        <v>0</v>
      </c>
      <c r="AE1698" s="381">
        <v>0</v>
      </c>
      <c r="AF1698" s="381">
        <v>0</v>
      </c>
      <c r="AG1698" s="381">
        <v>0</v>
      </c>
      <c r="AH1698" s="381">
        <v>0</v>
      </c>
      <c r="AI1698" s="382" t="e">
        <v>#N/A</v>
      </c>
    </row>
    <row r="1699" spans="1:161" x14ac:dyDescent="0.25">
      <c r="A1699" s="198" t="s">
        <v>2370</v>
      </c>
      <c r="B1699" s="378" t="s">
        <v>1175</v>
      </c>
      <c r="C1699" s="235">
        <v>0</v>
      </c>
      <c r="D1699" s="206">
        <v>0</v>
      </c>
      <c r="E1699" s="206">
        <v>0</v>
      </c>
      <c r="F1699" s="206">
        <v>0</v>
      </c>
      <c r="G1699" s="206">
        <v>0</v>
      </c>
      <c r="H1699" s="206">
        <v>0</v>
      </c>
      <c r="I1699" s="206">
        <v>0</v>
      </c>
      <c r="J1699" s="206">
        <v>0</v>
      </c>
      <c r="K1699" s="206">
        <v>0</v>
      </c>
      <c r="L1699" s="206">
        <v>0</v>
      </c>
      <c r="M1699" s="206">
        <v>0</v>
      </c>
      <c r="N1699" s="206">
        <v>0</v>
      </c>
      <c r="O1699" s="206">
        <v>0</v>
      </c>
      <c r="P1699" s="206">
        <v>0</v>
      </c>
      <c r="Q1699" s="206">
        <v>0</v>
      </c>
      <c r="R1699" s="206">
        <v>0</v>
      </c>
      <c r="S1699" s="206">
        <v>0</v>
      </c>
      <c r="T1699" s="206">
        <v>0</v>
      </c>
      <c r="U1699" s="206">
        <v>0</v>
      </c>
      <c r="V1699" s="207" t="e">
        <v>#N/A</v>
      </c>
    </row>
    <row r="1700" spans="1:161" x14ac:dyDescent="0.25">
      <c r="A1700" s="198" t="s">
        <v>2371</v>
      </c>
      <c r="B1700" s="383" t="s">
        <v>1177</v>
      </c>
      <c r="C1700" s="237">
        <v>0</v>
      </c>
      <c r="D1700" s="213">
        <v>0</v>
      </c>
      <c r="E1700" s="213">
        <v>0</v>
      </c>
      <c r="F1700" s="213">
        <v>0</v>
      </c>
      <c r="G1700" s="213">
        <v>0</v>
      </c>
      <c r="H1700" s="213">
        <v>0</v>
      </c>
      <c r="I1700" s="213">
        <v>0</v>
      </c>
      <c r="J1700" s="213">
        <v>0</v>
      </c>
      <c r="K1700" s="213">
        <v>0</v>
      </c>
      <c r="L1700" s="213">
        <v>0</v>
      </c>
      <c r="M1700" s="213">
        <v>0</v>
      </c>
      <c r="N1700" s="213">
        <v>0</v>
      </c>
      <c r="O1700" s="213">
        <v>0</v>
      </c>
      <c r="P1700" s="213">
        <v>0</v>
      </c>
      <c r="Q1700" s="213">
        <v>0</v>
      </c>
      <c r="R1700" s="213">
        <v>0</v>
      </c>
      <c r="S1700" s="213">
        <v>0</v>
      </c>
      <c r="T1700" s="213">
        <v>0</v>
      </c>
      <c r="U1700" s="213">
        <v>0</v>
      </c>
      <c r="V1700" s="214" t="e">
        <v>#N/A</v>
      </c>
      <c r="AM1700" s="554"/>
      <c r="AN1700" s="552"/>
      <c r="AO1700" s="552"/>
      <c r="AP1700" s="552"/>
      <c r="AQ1700" s="552"/>
      <c r="AR1700" s="552"/>
      <c r="AS1700" s="552"/>
      <c r="AT1700" s="552"/>
      <c r="AU1700" s="552"/>
      <c r="AV1700" s="552"/>
      <c r="AW1700" s="552"/>
      <c r="AX1700" s="552"/>
      <c r="AY1700" s="552"/>
      <c r="AZ1700" s="552"/>
      <c r="BA1700" s="552"/>
      <c r="BB1700" s="552"/>
      <c r="BC1700" s="552"/>
      <c r="BD1700" s="552"/>
      <c r="BE1700" s="552"/>
      <c r="BF1700" s="552"/>
      <c r="BG1700" s="552"/>
      <c r="BH1700" s="552"/>
      <c r="BI1700" s="552"/>
      <c r="BJ1700" s="552"/>
      <c r="BK1700" s="552"/>
      <c r="BL1700" s="552"/>
      <c r="BM1700" s="552"/>
      <c r="BN1700" s="552"/>
      <c r="BO1700" s="552"/>
      <c r="BP1700" s="552"/>
      <c r="BQ1700" s="552"/>
      <c r="BR1700" s="552"/>
      <c r="BS1700" s="552"/>
      <c r="BT1700" s="552"/>
      <c r="BU1700" s="552"/>
      <c r="BV1700" s="552"/>
      <c r="BW1700" s="552"/>
      <c r="BX1700" s="552"/>
      <c r="BY1700" s="552"/>
      <c r="BZ1700" s="552"/>
      <c r="CA1700" s="552"/>
      <c r="CB1700" s="552"/>
      <c r="CC1700" s="552"/>
      <c r="CD1700" s="552"/>
      <c r="CE1700" s="552"/>
      <c r="CF1700" s="552"/>
      <c r="CG1700" s="552"/>
      <c r="CH1700" s="552"/>
      <c r="CI1700" s="552"/>
      <c r="CJ1700" s="552"/>
      <c r="CK1700" s="552"/>
      <c r="CL1700" s="552"/>
      <c r="CM1700" s="552"/>
      <c r="CN1700" s="552"/>
      <c r="CO1700" s="552"/>
      <c r="CP1700" s="552"/>
      <c r="CQ1700" s="552"/>
      <c r="CR1700" s="552"/>
      <c r="CS1700" s="552"/>
      <c r="CT1700" s="552"/>
      <c r="CU1700" s="552"/>
      <c r="CV1700" s="552"/>
      <c r="CW1700" s="552"/>
      <c r="CX1700" s="552"/>
      <c r="CY1700" s="552"/>
      <c r="CZ1700" s="552"/>
      <c r="DA1700" s="552"/>
      <c r="DB1700" s="552"/>
      <c r="DC1700" s="552"/>
      <c r="DD1700" s="552"/>
      <c r="DE1700" s="552"/>
      <c r="DF1700" s="552"/>
      <c r="DG1700" s="552"/>
      <c r="DH1700" s="552"/>
      <c r="DI1700" s="552"/>
      <c r="DJ1700" s="552"/>
      <c r="DK1700" s="552"/>
      <c r="DL1700" s="552"/>
      <c r="DM1700" s="552"/>
      <c r="DN1700" s="552"/>
      <c r="DO1700" s="552"/>
      <c r="DP1700" s="552"/>
      <c r="DQ1700" s="552"/>
      <c r="DR1700" s="552"/>
      <c r="DS1700" s="552"/>
      <c r="DT1700" s="552"/>
      <c r="DU1700" s="552"/>
      <c r="DV1700" s="552"/>
      <c r="DW1700" s="552"/>
      <c r="DX1700" s="552"/>
      <c r="DY1700" s="552"/>
      <c r="DZ1700" s="552"/>
      <c r="EA1700" s="552"/>
      <c r="EB1700" s="552"/>
      <c r="EC1700" s="552"/>
      <c r="ED1700" s="552"/>
      <c r="EE1700" s="552"/>
      <c r="EF1700" s="552"/>
      <c r="EG1700" s="552"/>
      <c r="EH1700" s="552"/>
      <c r="EI1700" s="552"/>
      <c r="EJ1700" s="552"/>
      <c r="EK1700" s="552"/>
      <c r="EL1700" s="552"/>
      <c r="EM1700" s="552"/>
      <c r="EN1700" s="552"/>
      <c r="EO1700" s="552"/>
      <c r="EP1700" s="552"/>
      <c r="EQ1700" s="552"/>
      <c r="ER1700" s="552"/>
      <c r="ES1700" s="552"/>
      <c r="ET1700" s="552"/>
      <c r="EU1700" s="552"/>
      <c r="EV1700" s="552"/>
      <c r="EW1700" s="552"/>
      <c r="EX1700" s="552"/>
      <c r="EY1700" s="552"/>
      <c r="EZ1700" s="552"/>
      <c r="FA1700" s="552"/>
      <c r="FB1700" s="552"/>
      <c r="FC1700" s="552"/>
      <c r="FD1700" s="552"/>
      <c r="FE1700" s="552"/>
    </row>
    <row r="1701" spans="1:161" x14ac:dyDescent="0.25">
      <c r="A1701" t="s">
        <v>3583</v>
      </c>
      <c r="B1701" t="s">
        <v>3579</v>
      </c>
      <c r="C1701">
        <v>0</v>
      </c>
      <c r="D1701">
        <v>0</v>
      </c>
      <c r="E1701">
        <v>0</v>
      </c>
      <c r="F1701">
        <v>7</v>
      </c>
      <c r="G1701">
        <v>7</v>
      </c>
      <c r="H1701">
        <v>6</v>
      </c>
      <c r="I1701">
        <v>3</v>
      </c>
      <c r="J1701">
        <v>0</v>
      </c>
      <c r="K1701">
        <v>1</v>
      </c>
      <c r="L1701">
        <v>0</v>
      </c>
      <c r="M1701">
        <v>5</v>
      </c>
      <c r="N1701">
        <v>10</v>
      </c>
      <c r="O1701">
        <v>10</v>
      </c>
      <c r="P1701">
        <v>7</v>
      </c>
      <c r="Q1701">
        <v>4</v>
      </c>
      <c r="R1701">
        <v>0</v>
      </c>
      <c r="S1701">
        <v>0</v>
      </c>
      <c r="T1701">
        <v>1</v>
      </c>
      <c r="U1701">
        <v>6</v>
      </c>
      <c r="V1701">
        <v>4</v>
      </c>
      <c r="AM1701" s="555"/>
      <c r="AN1701" s="553"/>
      <c r="AO1701" s="553"/>
      <c r="AP1701" s="553"/>
      <c r="AQ1701" s="553"/>
      <c r="AR1701" s="553"/>
      <c r="AS1701" s="553"/>
      <c r="AT1701" s="553"/>
      <c r="AU1701" s="553"/>
      <c r="AV1701" s="553"/>
      <c r="AW1701" s="553"/>
      <c r="AX1701" s="553"/>
      <c r="AY1701" s="553"/>
      <c r="AZ1701" s="553"/>
      <c r="BA1701" s="553"/>
      <c r="BB1701" s="553"/>
      <c r="BC1701" s="553"/>
      <c r="BD1701" s="553"/>
      <c r="BE1701" s="553"/>
      <c r="BF1701" s="553"/>
      <c r="BG1701" s="553"/>
      <c r="BH1701" s="553"/>
      <c r="BI1701" s="553"/>
      <c r="BJ1701" s="553"/>
      <c r="BK1701" s="553"/>
      <c r="BL1701" s="553"/>
      <c r="BM1701" s="553"/>
      <c r="BN1701" s="553"/>
      <c r="BO1701" s="553"/>
      <c r="BP1701" s="553"/>
      <c r="BQ1701" s="553"/>
      <c r="BR1701" s="553"/>
      <c r="BS1701" s="553"/>
      <c r="BT1701" s="553"/>
      <c r="BU1701" s="553"/>
      <c r="BV1701" s="553"/>
      <c r="BW1701" s="553"/>
      <c r="BX1701" s="553"/>
      <c r="BY1701" s="553"/>
      <c r="BZ1701" s="553"/>
      <c r="CA1701" s="553"/>
      <c r="CB1701" s="553"/>
      <c r="CC1701" s="553"/>
      <c r="CD1701" s="553"/>
      <c r="CE1701" s="553"/>
      <c r="CF1701" s="553"/>
      <c r="CG1701" s="553"/>
      <c r="CH1701" s="553"/>
      <c r="CI1701" s="553"/>
      <c r="CJ1701" s="553"/>
      <c r="CK1701" s="553"/>
      <c r="CL1701" s="553"/>
      <c r="CM1701" s="553"/>
      <c r="CN1701" s="553"/>
      <c r="CO1701" s="553"/>
      <c r="CP1701" s="553"/>
      <c r="CQ1701" s="553"/>
      <c r="CR1701" s="553"/>
      <c r="CS1701" s="553"/>
      <c r="CT1701" s="553"/>
      <c r="CU1701" s="553"/>
      <c r="CV1701" s="553"/>
      <c r="CW1701" s="553"/>
      <c r="CX1701" s="553"/>
      <c r="CY1701" s="553"/>
      <c r="CZ1701" s="553"/>
      <c r="DA1701" s="553"/>
      <c r="DB1701" s="553"/>
      <c r="DC1701" s="553"/>
      <c r="DD1701" s="553"/>
      <c r="DE1701" s="553"/>
      <c r="DF1701" s="553"/>
      <c r="DG1701" s="553"/>
      <c r="DH1701" s="553"/>
      <c r="DI1701" s="553"/>
      <c r="DJ1701" s="553"/>
      <c r="DK1701" s="553"/>
      <c r="DL1701" s="553"/>
      <c r="DM1701" s="553"/>
      <c r="DN1701" s="553"/>
      <c r="DO1701" s="553"/>
      <c r="DP1701" s="553"/>
      <c r="DQ1701" s="553"/>
      <c r="DR1701" s="553"/>
      <c r="DS1701" s="553"/>
      <c r="DT1701" s="553"/>
      <c r="DU1701" s="553"/>
      <c r="DV1701" s="553"/>
      <c r="DW1701" s="553"/>
      <c r="DX1701" s="553"/>
      <c r="DY1701" s="553"/>
      <c r="DZ1701" s="553"/>
      <c r="EA1701" s="553"/>
      <c r="EB1701" s="553"/>
      <c r="EC1701" s="553"/>
      <c r="ED1701" s="553"/>
      <c r="EE1701" s="553"/>
      <c r="EF1701" s="553"/>
      <c r="EG1701" s="553"/>
      <c r="EH1701" s="553"/>
      <c r="EI1701" s="553"/>
      <c r="EJ1701" s="553"/>
      <c r="EK1701" s="553"/>
      <c r="EL1701" s="553"/>
      <c r="EM1701" s="553"/>
      <c r="EN1701" s="553"/>
      <c r="EO1701" s="553"/>
      <c r="EP1701" s="553"/>
      <c r="EQ1701" s="553"/>
      <c r="ER1701" s="553"/>
      <c r="ES1701" s="553"/>
      <c r="ET1701" s="553"/>
      <c r="EU1701" s="553"/>
      <c r="EV1701" s="553"/>
      <c r="EW1701" s="553"/>
      <c r="EX1701" s="553"/>
      <c r="EY1701" s="553"/>
      <c r="EZ1701" s="553"/>
      <c r="FA1701" s="553"/>
      <c r="FB1701" s="553"/>
      <c r="FC1701" s="553"/>
      <c r="FD1701" s="553"/>
      <c r="FE1701" s="553"/>
    </row>
    <row r="1702" spans="1:161" x14ac:dyDescent="0.25">
      <c r="A1702" t="s">
        <v>3584</v>
      </c>
      <c r="B1702" t="s">
        <v>3581</v>
      </c>
      <c r="C1702">
        <v>0</v>
      </c>
      <c r="D1702">
        <v>0</v>
      </c>
      <c r="E1702">
        <v>0</v>
      </c>
      <c r="F1702">
        <v>7</v>
      </c>
      <c r="G1702">
        <v>6</v>
      </c>
      <c r="H1702">
        <v>5</v>
      </c>
      <c r="I1702">
        <v>3</v>
      </c>
      <c r="J1702">
        <v>0</v>
      </c>
      <c r="K1702">
        <v>1</v>
      </c>
      <c r="L1702">
        <v>4</v>
      </c>
      <c r="M1702">
        <v>10</v>
      </c>
      <c r="N1702">
        <v>10</v>
      </c>
      <c r="O1702">
        <v>10</v>
      </c>
      <c r="P1702">
        <v>7</v>
      </c>
      <c r="Q1702">
        <v>1</v>
      </c>
      <c r="R1702">
        <v>0</v>
      </c>
      <c r="S1702">
        <v>0</v>
      </c>
      <c r="T1702">
        <v>6</v>
      </c>
      <c r="U1702">
        <v>4</v>
      </c>
      <c r="V1702" t="e">
        <v>#N/A</v>
      </c>
    </row>
    <row r="1703" spans="1:161" x14ac:dyDescent="0.25">
      <c r="A1703" t="s">
        <v>3585</v>
      </c>
      <c r="B1703" t="s">
        <v>3411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 t="e">
        <v>#N/A</v>
      </c>
    </row>
    <row r="1713" spans="1:208" s="390" customFormat="1" x14ac:dyDescent="0.25">
      <c r="A1713" s="262"/>
      <c r="B1713" s="262"/>
      <c r="C1713" s="262"/>
      <c r="D1713" s="262"/>
      <c r="E1713" s="262"/>
      <c r="F1713" s="262"/>
      <c r="G1713" s="262"/>
      <c r="H1713" s="262"/>
      <c r="I1713" s="262"/>
      <c r="J1713" s="262"/>
      <c r="K1713" s="262"/>
      <c r="L1713" s="262"/>
      <c r="M1713" s="262"/>
      <c r="N1713" s="262"/>
      <c r="O1713" s="262"/>
      <c r="P1713" s="262"/>
      <c r="Q1713" s="262"/>
      <c r="R1713" s="262"/>
      <c r="S1713" s="262"/>
      <c r="T1713" s="262"/>
      <c r="U1713" s="262"/>
      <c r="V1713" s="262"/>
      <c r="W1713" s="262"/>
      <c r="X1713" s="262"/>
      <c r="Y1713" s="262"/>
      <c r="Z1713" s="262"/>
      <c r="AA1713" s="262"/>
      <c r="AB1713" s="262"/>
      <c r="AC1713" s="262"/>
      <c r="AD1713" s="262"/>
      <c r="AE1713" s="262"/>
      <c r="AF1713" s="262"/>
      <c r="AG1713" s="262"/>
      <c r="AH1713" s="262"/>
      <c r="AI1713" s="262"/>
      <c r="AJ1713" s="262"/>
      <c r="AK1713" s="262"/>
      <c r="AL1713" s="389"/>
      <c r="AM1713" s="6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  <c r="CE1713"/>
      <c r="CF1713"/>
      <c r="CG1713"/>
      <c r="CH1713"/>
      <c r="CI1713"/>
      <c r="CJ1713"/>
      <c r="CK1713"/>
      <c r="CL1713"/>
      <c r="CM1713"/>
      <c r="CN1713"/>
      <c r="CO1713"/>
      <c r="CP1713"/>
      <c r="CQ1713"/>
      <c r="CR1713"/>
      <c r="CS1713"/>
      <c r="CT1713"/>
      <c r="CU1713"/>
      <c r="CV1713"/>
      <c r="CW1713"/>
      <c r="CX1713"/>
      <c r="CY1713"/>
      <c r="CZ1713"/>
      <c r="DA1713"/>
      <c r="DB1713"/>
      <c r="DC1713"/>
      <c r="DD1713"/>
      <c r="DE1713"/>
      <c r="DF1713"/>
      <c r="DG1713"/>
      <c r="DH1713"/>
      <c r="DI1713"/>
      <c r="DJ1713"/>
      <c r="DK1713"/>
      <c r="DL1713"/>
      <c r="DM1713"/>
      <c r="DN1713"/>
      <c r="DO1713"/>
      <c r="DP1713"/>
      <c r="DQ1713"/>
      <c r="DR1713"/>
      <c r="DS1713"/>
      <c r="DT1713"/>
      <c r="DU1713"/>
      <c r="DV1713"/>
      <c r="DW1713"/>
      <c r="DX1713"/>
      <c r="DY1713"/>
      <c r="DZ1713"/>
      <c r="EA1713"/>
      <c r="EB1713"/>
      <c r="EC1713"/>
      <c r="ED1713"/>
      <c r="EE1713"/>
      <c r="EF1713"/>
      <c r="EG1713"/>
      <c r="EH1713"/>
      <c r="EI1713"/>
      <c r="EJ1713"/>
      <c r="EK1713"/>
      <c r="EL1713"/>
      <c r="EM1713"/>
      <c r="EN1713"/>
      <c r="EO1713"/>
      <c r="EP1713"/>
      <c r="EQ1713"/>
      <c r="ER1713"/>
      <c r="ES1713"/>
      <c r="ET1713"/>
      <c r="EU1713"/>
      <c r="EV1713"/>
      <c r="EW1713"/>
      <c r="EX1713"/>
      <c r="EY1713"/>
      <c r="EZ1713"/>
      <c r="FA1713"/>
      <c r="FB1713"/>
      <c r="FC1713"/>
      <c r="FD1713"/>
      <c r="FE1713"/>
      <c r="FF1713" s="35"/>
      <c r="FJ1713" s="1274"/>
      <c r="FK1713" s="1274"/>
      <c r="FL1713" s="1274"/>
      <c r="FN1713" s="35"/>
      <c r="FO1713" s="35"/>
      <c r="FP1713" s="35"/>
      <c r="FQ1713" s="35"/>
      <c r="FR1713" s="35"/>
      <c r="FS1713" s="35"/>
      <c r="FV1713" s="35"/>
      <c r="FW1713" s="35"/>
      <c r="FZ1713" s="1279"/>
      <c r="GA1713" s="1279"/>
      <c r="GB1713" s="35"/>
      <c r="GC1713" s="35"/>
      <c r="GD1713" s="35"/>
      <c r="GE1713" s="35"/>
      <c r="GF1713" s="35"/>
      <c r="GG1713" s="35"/>
      <c r="GH1713" s="35"/>
      <c r="GI1713" s="35"/>
      <c r="GJ1713" s="35"/>
      <c r="GK1713" s="35"/>
      <c r="GL1713" s="35"/>
      <c r="GM1713" s="35"/>
      <c r="GN1713" s="35"/>
      <c r="GO1713" s="35"/>
      <c r="GP1713" s="35"/>
      <c r="GQ1713" s="35"/>
      <c r="GR1713" s="35"/>
      <c r="GS1713" s="35"/>
      <c r="GT1713" s="35"/>
      <c r="GU1713" s="35"/>
      <c r="GV1713" s="35"/>
      <c r="GW1713" s="35"/>
      <c r="GX1713" s="35"/>
      <c r="GY1713" s="35"/>
      <c r="GZ1713" s="35"/>
    </row>
    <row r="1714" spans="1:208" x14ac:dyDescent="0.25">
      <c r="A1714" s="253" t="s">
        <v>481</v>
      </c>
      <c r="B1714" s="254" t="s">
        <v>2552</v>
      </c>
      <c r="C1714" s="384">
        <v>43683.333333333336</v>
      </c>
      <c r="D1714" s="256" t="s">
        <v>2618</v>
      </c>
      <c r="E1714" s="256" t="s">
        <v>3775</v>
      </c>
      <c r="F1714" s="256" t="s">
        <v>2618</v>
      </c>
      <c r="G1714" s="256" t="s">
        <v>3782</v>
      </c>
      <c r="H1714" s="256" t="s">
        <v>2618</v>
      </c>
      <c r="I1714" s="256" t="s">
        <v>3788</v>
      </c>
      <c r="J1714" s="256" t="s">
        <v>2618</v>
      </c>
      <c r="K1714" s="256" t="s">
        <v>3789</v>
      </c>
      <c r="L1714" s="256" t="s">
        <v>2618</v>
      </c>
      <c r="M1714" s="256" t="s">
        <v>3790</v>
      </c>
      <c r="N1714" s="256" t="s">
        <v>2618</v>
      </c>
      <c r="O1714" s="256" t="s">
        <v>3791</v>
      </c>
      <c r="P1714" s="256" t="s">
        <v>2618</v>
      </c>
      <c r="Q1714" s="256" t="s">
        <v>3792</v>
      </c>
      <c r="R1714" s="256" t="s">
        <v>2618</v>
      </c>
      <c r="S1714" s="256" t="s">
        <v>3793</v>
      </c>
      <c r="T1714" s="256" t="s">
        <v>2618</v>
      </c>
      <c r="U1714" s="256" t="s">
        <v>3803</v>
      </c>
      <c r="V1714" s="257" t="s">
        <v>2618</v>
      </c>
      <c r="X1714" s="258"/>
      <c r="Y1714" s="188" t="s">
        <v>2550</v>
      </c>
      <c r="Z1714" s="259" t="s">
        <v>2620</v>
      </c>
      <c r="AA1714" s="260" t="s">
        <v>2621</v>
      </c>
      <c r="AB1714" s="260" t="s">
        <v>2622</v>
      </c>
      <c r="AC1714" s="260" t="s">
        <v>2623</v>
      </c>
      <c r="AD1714" s="260" t="s">
        <v>2624</v>
      </c>
      <c r="AE1714" s="260" t="s">
        <v>2625</v>
      </c>
      <c r="AF1714" s="260" t="s">
        <v>2619</v>
      </c>
      <c r="AG1714" s="260" t="s">
        <v>2620</v>
      </c>
      <c r="AH1714" s="260" t="s">
        <v>2621</v>
      </c>
      <c r="AI1714" s="261" t="s">
        <v>2622</v>
      </c>
      <c r="FN1714" s="390"/>
      <c r="FO1714" s="390"/>
      <c r="FP1714" s="390"/>
      <c r="FQ1714" s="390"/>
      <c r="FR1714" s="390"/>
      <c r="FS1714" s="390"/>
      <c r="FV1714" s="390"/>
      <c r="FW1714" s="390"/>
      <c r="FZ1714" s="1280"/>
      <c r="GA1714" s="1280"/>
      <c r="GB1714" s="390"/>
      <c r="GC1714" s="390"/>
      <c r="GD1714" s="390"/>
      <c r="GE1714" s="390"/>
      <c r="GF1714" s="390"/>
      <c r="GG1714" s="390"/>
      <c r="GH1714" s="390"/>
      <c r="GI1714" s="390"/>
      <c r="GJ1714" s="390"/>
      <c r="GK1714" s="390"/>
      <c r="GL1714" s="390"/>
      <c r="GM1714" s="390"/>
      <c r="GN1714" s="390"/>
      <c r="GV1714" s="390"/>
      <c r="GW1714" s="390"/>
      <c r="GX1714" s="390"/>
      <c r="GY1714" s="390"/>
      <c r="GZ1714" s="390"/>
    </row>
    <row r="1715" spans="1:208" x14ac:dyDescent="0.25">
      <c r="A1715" s="198" t="s">
        <v>483</v>
      </c>
      <c r="B1715" s="220" t="s">
        <v>2587</v>
      </c>
      <c r="C1715" s="124" t="s">
        <v>2521</v>
      </c>
      <c r="D1715" s="124" t="s">
        <v>2522</v>
      </c>
      <c r="E1715" s="124" t="s">
        <v>2521</v>
      </c>
      <c r="F1715" s="124" t="s">
        <v>2522</v>
      </c>
      <c r="G1715" s="124" t="s">
        <v>2521</v>
      </c>
      <c r="H1715" s="124" t="s">
        <v>2522</v>
      </c>
      <c r="I1715" s="124" t="s">
        <v>2521</v>
      </c>
      <c r="J1715" s="124" t="s">
        <v>2522</v>
      </c>
      <c r="K1715" s="124" t="s">
        <v>2521</v>
      </c>
      <c r="L1715" s="124" t="s">
        <v>2522</v>
      </c>
      <c r="M1715" s="124" t="s">
        <v>2521</v>
      </c>
      <c r="N1715" s="124" t="s">
        <v>2522</v>
      </c>
      <c r="O1715" s="124" t="s">
        <v>2521</v>
      </c>
      <c r="P1715" s="124" t="s">
        <v>2522</v>
      </c>
      <c r="Q1715" s="124" t="s">
        <v>2521</v>
      </c>
      <c r="R1715" s="124" t="s">
        <v>2522</v>
      </c>
      <c r="S1715" s="124" t="s">
        <v>2521</v>
      </c>
      <c r="T1715" s="124" t="s">
        <v>2522</v>
      </c>
      <c r="U1715" s="124" t="s">
        <v>2521</v>
      </c>
      <c r="V1715" s="252" t="s">
        <v>2522</v>
      </c>
      <c r="X1715" s="197"/>
      <c r="Y1715" s="188" t="s">
        <v>2587</v>
      </c>
      <c r="Z1715" s="94" t="s">
        <v>3777</v>
      </c>
      <c r="AA1715" s="95" t="s">
        <v>3778</v>
      </c>
      <c r="AB1715" s="95" t="s">
        <v>3783</v>
      </c>
      <c r="AC1715" s="95" t="s">
        <v>3794</v>
      </c>
      <c r="AD1715" s="95" t="s">
        <v>3795</v>
      </c>
      <c r="AE1715" s="95" t="s">
        <v>3796</v>
      </c>
      <c r="AF1715" s="95" t="s">
        <v>3797</v>
      </c>
      <c r="AG1715" s="95" t="s">
        <v>3798</v>
      </c>
      <c r="AH1715" s="95" t="s">
        <v>3799</v>
      </c>
      <c r="AI1715" s="96" t="s">
        <v>3804</v>
      </c>
      <c r="GO1715" s="390"/>
      <c r="GP1715" s="390"/>
      <c r="GQ1715" s="390"/>
      <c r="GR1715" s="390"/>
      <c r="GS1715" s="390"/>
      <c r="GT1715" s="390"/>
      <c r="GU1715" s="390"/>
    </row>
    <row r="1716" spans="1:208" x14ac:dyDescent="0.25">
      <c r="A1716" s="198" t="s">
        <v>485</v>
      </c>
      <c r="B1716" s="221" t="s">
        <v>2553</v>
      </c>
      <c r="C1716" s="118">
        <v>43683.333333333336</v>
      </c>
      <c r="D1716" s="189">
        <v>43683.833333333336</v>
      </c>
      <c r="E1716" s="190">
        <v>43684.333333333336</v>
      </c>
      <c r="F1716" s="189">
        <v>43684.833333333336</v>
      </c>
      <c r="G1716" s="190">
        <v>43685.333333333336</v>
      </c>
      <c r="H1716" s="189">
        <v>43685.833333333336</v>
      </c>
      <c r="I1716" s="191">
        <v>43686.333333333336</v>
      </c>
      <c r="J1716" s="189">
        <v>43686.833333333336</v>
      </c>
      <c r="K1716" s="190">
        <v>43687.333333333336</v>
      </c>
      <c r="L1716" s="189">
        <v>43687.833333333336</v>
      </c>
      <c r="M1716" s="190">
        <v>43688.333333333336</v>
      </c>
      <c r="N1716" s="189">
        <v>43688.833333333336</v>
      </c>
      <c r="O1716" s="191">
        <v>43689.333333333336</v>
      </c>
      <c r="P1716" s="189">
        <v>43689.833333333336</v>
      </c>
      <c r="Q1716" s="190">
        <v>43690.333333333336</v>
      </c>
      <c r="R1716" s="189">
        <v>43690.833333333336</v>
      </c>
      <c r="S1716" s="190">
        <v>43691.333333333336</v>
      </c>
      <c r="T1716" s="189">
        <v>43691.833333333336</v>
      </c>
      <c r="U1716" s="190">
        <v>43692.333333333336</v>
      </c>
      <c r="V1716" s="192">
        <v>43692.833333333336</v>
      </c>
      <c r="X1716" s="198" t="s">
        <v>480</v>
      </c>
      <c r="Y1716" s="215"/>
      <c r="Z1716" s="116">
        <v>43683.833333333336</v>
      </c>
      <c r="AA1716" s="99">
        <v>43684.833333333336</v>
      </c>
      <c r="AB1716" s="99">
        <v>43685.833333333336</v>
      </c>
      <c r="AC1716" s="99">
        <v>43686.833333333336</v>
      </c>
      <c r="AD1716" s="99">
        <v>43687.833333333336</v>
      </c>
      <c r="AE1716" s="99">
        <v>43688.833333333336</v>
      </c>
      <c r="AF1716" s="99">
        <v>43689.833333333336</v>
      </c>
      <c r="AG1716" s="99">
        <v>43690.833333333336</v>
      </c>
      <c r="AH1716" s="99">
        <v>43691.833333333336</v>
      </c>
      <c r="AI1716" s="99">
        <v>43692.833333333336</v>
      </c>
    </row>
    <row r="1717" spans="1:208" x14ac:dyDescent="0.25">
      <c r="A1717" s="198" t="s">
        <v>487</v>
      </c>
      <c r="B1717" s="222" t="s">
        <v>2545</v>
      </c>
      <c r="C1717" s="230" t="e">
        <v>#N/A</v>
      </c>
      <c r="D1717" s="199">
        <v>24.9</v>
      </c>
      <c r="E1717" s="199" t="e">
        <v>#N/A</v>
      </c>
      <c r="F1717" s="199">
        <v>16.7</v>
      </c>
      <c r="G1717" s="199" t="e">
        <v>#N/A</v>
      </c>
      <c r="H1717" s="199">
        <v>20.6</v>
      </c>
      <c r="I1717" s="199" t="e">
        <v>#N/A</v>
      </c>
      <c r="J1717" s="199">
        <v>23.8</v>
      </c>
      <c r="K1717" s="199" t="e">
        <v>#N/A</v>
      </c>
      <c r="L1717" s="199">
        <v>25.2</v>
      </c>
      <c r="M1717" s="199" t="e">
        <v>#N/A</v>
      </c>
      <c r="N1717" s="199">
        <v>18.600000000000001</v>
      </c>
      <c r="O1717" s="199" t="e">
        <v>#N/A</v>
      </c>
      <c r="P1717" s="199">
        <v>11.9</v>
      </c>
      <c r="Q1717" s="199" t="e">
        <v>#N/A</v>
      </c>
      <c r="R1717" s="199">
        <v>23.7</v>
      </c>
      <c r="S1717" s="199" t="e">
        <v>#N/A</v>
      </c>
      <c r="T1717" s="199">
        <v>28.1</v>
      </c>
      <c r="U1717" s="199" t="e">
        <v>#N/A</v>
      </c>
      <c r="V1717" s="104" t="e">
        <v>#N/A</v>
      </c>
      <c r="X1717" s="198" t="s">
        <v>482</v>
      </c>
      <c r="Y1717" s="100" t="s">
        <v>2545</v>
      </c>
      <c r="Z1717" s="120">
        <v>24.9</v>
      </c>
      <c r="AA1717" s="120">
        <v>16.7</v>
      </c>
      <c r="AB1717" s="120">
        <v>20.6</v>
      </c>
      <c r="AC1717" s="120">
        <v>23.8</v>
      </c>
      <c r="AD1717" s="120">
        <v>25.2</v>
      </c>
      <c r="AE1717" s="120">
        <v>18.600000000000001</v>
      </c>
      <c r="AF1717" s="120">
        <v>11.9</v>
      </c>
      <c r="AG1717" s="120">
        <v>23.7</v>
      </c>
      <c r="AH1717" s="120">
        <v>28.1</v>
      </c>
      <c r="AI1717" s="120" t="e">
        <v>#N/A</v>
      </c>
    </row>
    <row r="1718" spans="1:208" x14ac:dyDescent="0.25">
      <c r="A1718" s="198" t="s">
        <v>488</v>
      </c>
      <c r="B1718" s="223" t="s">
        <v>2546</v>
      </c>
      <c r="C1718" s="103">
        <v>7.6999999999999993</v>
      </c>
      <c r="D1718" s="200" t="e">
        <v>#N/A</v>
      </c>
      <c r="E1718" s="200">
        <v>6.8000000000000007</v>
      </c>
      <c r="F1718" s="200" t="e">
        <v>#N/A</v>
      </c>
      <c r="G1718" s="200">
        <v>12.1</v>
      </c>
      <c r="H1718" s="200" t="e">
        <v>#N/A</v>
      </c>
      <c r="I1718" s="200">
        <v>6.9</v>
      </c>
      <c r="J1718" s="200" t="e">
        <v>#N/A</v>
      </c>
      <c r="K1718" s="200">
        <v>10.4</v>
      </c>
      <c r="L1718" s="200" t="e">
        <v>#N/A</v>
      </c>
      <c r="M1718" s="200">
        <v>8.8000000000000007</v>
      </c>
      <c r="N1718" s="200" t="e">
        <v>#N/A</v>
      </c>
      <c r="O1718" s="200">
        <v>10.8</v>
      </c>
      <c r="P1718" s="200" t="e">
        <v>#N/A</v>
      </c>
      <c r="Q1718" s="200">
        <v>11.3</v>
      </c>
      <c r="R1718" s="200" t="e">
        <v>#N/A</v>
      </c>
      <c r="S1718" s="200">
        <v>6.1999999999999993</v>
      </c>
      <c r="T1718" s="200" t="e">
        <v>#N/A</v>
      </c>
      <c r="U1718" s="200">
        <v>8.6999999999999993</v>
      </c>
      <c r="V1718" s="216" t="e">
        <v>#N/A</v>
      </c>
      <c r="X1718" s="198" t="s">
        <v>484</v>
      </c>
      <c r="Y1718" s="101" t="s">
        <v>2546</v>
      </c>
      <c r="Z1718" s="97">
        <v>7.6999999999999993</v>
      </c>
      <c r="AA1718" s="97">
        <v>6.8000000000000007</v>
      </c>
      <c r="AB1718" s="97">
        <v>12.1</v>
      </c>
      <c r="AC1718" s="97">
        <v>6.9</v>
      </c>
      <c r="AD1718" s="97">
        <v>10.4</v>
      </c>
      <c r="AE1718" s="97">
        <v>8.8000000000000007</v>
      </c>
      <c r="AF1718" s="97">
        <v>10.8</v>
      </c>
      <c r="AG1718" s="97">
        <v>11.3</v>
      </c>
      <c r="AH1718" s="97">
        <v>6.1999999999999993</v>
      </c>
      <c r="AI1718" s="97" t="e">
        <v>#N/A</v>
      </c>
    </row>
    <row r="1719" spans="1:208" x14ac:dyDescent="0.25">
      <c r="A1719" s="198" t="s">
        <v>490</v>
      </c>
      <c r="B1719" s="224" t="s">
        <v>2547</v>
      </c>
      <c r="C1719" s="108" t="e">
        <v>#N/A</v>
      </c>
      <c r="D1719" s="201">
        <v>39.9</v>
      </c>
      <c r="E1719" s="201" t="e">
        <v>#N/A</v>
      </c>
      <c r="F1719" s="201">
        <v>23.7</v>
      </c>
      <c r="G1719" s="201" t="e">
        <v>#N/A</v>
      </c>
      <c r="H1719" s="201">
        <v>31.6</v>
      </c>
      <c r="I1719" s="201" t="e">
        <v>#N/A</v>
      </c>
      <c r="J1719" s="201">
        <v>36.5</v>
      </c>
      <c r="K1719" s="201" t="e">
        <v>#N/A</v>
      </c>
      <c r="L1719" s="201">
        <v>40.200000000000003</v>
      </c>
      <c r="M1719" s="201" t="e">
        <v>#N/A</v>
      </c>
      <c r="N1719" s="201">
        <v>25.6</v>
      </c>
      <c r="O1719" s="201" t="e">
        <v>#N/A</v>
      </c>
      <c r="P1719" s="201">
        <v>18.899999999999999</v>
      </c>
      <c r="Q1719" s="201" t="e">
        <v>#N/A</v>
      </c>
      <c r="R1719" s="201">
        <v>37.700000000000003</v>
      </c>
      <c r="S1719" s="201" t="e">
        <v>#N/A</v>
      </c>
      <c r="T1719" s="201">
        <v>43.1</v>
      </c>
      <c r="U1719" s="201" t="e">
        <v>#N/A</v>
      </c>
      <c r="V1719" s="217" t="e">
        <v>#N/A</v>
      </c>
      <c r="X1719" s="198" t="s">
        <v>486</v>
      </c>
      <c r="Y1719" s="102" t="s">
        <v>2547</v>
      </c>
      <c r="Z1719" s="120">
        <v>39.9</v>
      </c>
      <c r="AA1719" s="120">
        <v>23.7</v>
      </c>
      <c r="AB1719" s="120">
        <v>31.6</v>
      </c>
      <c r="AC1719" s="120">
        <v>36.5</v>
      </c>
      <c r="AD1719" s="120">
        <v>40.200000000000003</v>
      </c>
      <c r="AE1719" s="120">
        <v>25.6</v>
      </c>
      <c r="AF1719" s="120">
        <v>18.899999999999999</v>
      </c>
      <c r="AG1719" s="120">
        <v>37.700000000000003</v>
      </c>
      <c r="AH1719" s="120">
        <v>43.1</v>
      </c>
      <c r="AI1719" s="120" t="e">
        <v>#N/A</v>
      </c>
      <c r="AN1719" s="6"/>
      <c r="AO1719" s="6"/>
      <c r="AP1719" s="6"/>
      <c r="AQ1719" s="6"/>
      <c r="AR1719" s="6"/>
      <c r="AS1719" s="6"/>
      <c r="AT1719" s="6"/>
      <c r="AU1719" s="6"/>
      <c r="AV1719" s="6"/>
      <c r="AW1719" s="6"/>
      <c r="AX1719" s="6"/>
      <c r="AY1719" s="6"/>
      <c r="AZ1719" s="6"/>
      <c r="BA1719" s="6"/>
      <c r="BB1719" s="6"/>
      <c r="BC1719" s="6"/>
      <c r="BD1719" s="6"/>
      <c r="BE1719" s="6"/>
      <c r="BF1719" s="6"/>
      <c r="BG1719" s="6"/>
      <c r="BH1719" s="6"/>
      <c r="BI1719" s="6"/>
      <c r="BJ1719" s="6"/>
      <c r="BK1719" s="6"/>
      <c r="BL1719" s="6"/>
      <c r="BM1719" s="6"/>
      <c r="BN1719" s="6"/>
      <c r="BO1719" s="6"/>
      <c r="BP1719" s="6"/>
      <c r="BQ1719" s="6"/>
      <c r="BR1719" s="6"/>
      <c r="BS1719" s="6"/>
      <c r="BT1719" s="6"/>
      <c r="BU1719" s="6"/>
      <c r="BV1719" s="6"/>
      <c r="BW1719" s="6"/>
      <c r="BX1719" s="6"/>
      <c r="BY1719" s="6"/>
      <c r="BZ1719" s="6"/>
      <c r="CA1719" s="6"/>
      <c r="CB1719" s="6"/>
      <c r="CC1719" s="6"/>
      <c r="CD1719" s="6"/>
      <c r="CE1719" s="6"/>
      <c r="CF1719" s="6"/>
      <c r="CG1719" s="6"/>
      <c r="CH1719" s="6"/>
      <c r="CI1719" s="6"/>
      <c r="CJ1719" s="6"/>
      <c r="CK1719" s="6"/>
      <c r="CL1719" s="6"/>
      <c r="CM1719" s="6"/>
      <c r="CN1719" s="6"/>
      <c r="CO1719" s="6"/>
      <c r="CP1719" s="6"/>
      <c r="CQ1719" s="6"/>
      <c r="CR1719" s="6"/>
      <c r="CS1719" s="6"/>
      <c r="CT1719" s="6"/>
      <c r="CU1719" s="6"/>
      <c r="CV1719" s="6"/>
      <c r="CW1719" s="6"/>
      <c r="CX1719" s="6"/>
      <c r="CY1719" s="6"/>
      <c r="CZ1719" s="6"/>
      <c r="DA1719" s="6"/>
      <c r="DB1719" s="6"/>
      <c r="DC1719" s="6"/>
      <c r="DD1719" s="6"/>
      <c r="DE1719" s="6"/>
      <c r="DF1719" s="6"/>
      <c r="DG1719" s="6"/>
      <c r="DH1719" s="6"/>
      <c r="DI1719" s="6"/>
      <c r="DJ1719" s="6"/>
      <c r="DK1719" s="6"/>
      <c r="DL1719" s="6"/>
      <c r="DM1719" s="6"/>
      <c r="DN1719" s="6"/>
      <c r="DO1719" s="6"/>
      <c r="DP1719" s="6"/>
      <c r="DQ1719" s="6"/>
      <c r="DR1719" s="6"/>
      <c r="DS1719" s="6"/>
      <c r="DT1719" s="6"/>
      <c r="DU1719" s="6"/>
      <c r="DV1719" s="6"/>
      <c r="DW1719" s="6"/>
      <c r="DX1719" s="6"/>
      <c r="DY1719" s="6"/>
      <c r="DZ1719" s="6"/>
      <c r="EA1719" s="6"/>
      <c r="EB1719" s="6"/>
      <c r="EC1719" s="6"/>
      <c r="ED1719" s="6"/>
      <c r="EE1719" s="6"/>
      <c r="EF1719" s="6"/>
      <c r="EG1719" s="6"/>
      <c r="EH1719" s="6"/>
      <c r="EI1719" s="6"/>
      <c r="EJ1719" s="6"/>
      <c r="EK1719" s="6"/>
      <c r="EL1719" s="6"/>
      <c r="EM1719" s="6"/>
      <c r="EN1719" s="6"/>
      <c r="EO1719" s="6"/>
      <c r="EP1719" s="6"/>
      <c r="EQ1719" s="6"/>
      <c r="ER1719" s="6"/>
      <c r="ES1719" s="6"/>
      <c r="ET1719" s="6"/>
      <c r="EU1719" s="6"/>
      <c r="EV1719" s="6"/>
      <c r="EW1719" s="6"/>
      <c r="EX1719" s="6"/>
      <c r="EY1719" s="6"/>
      <c r="EZ1719" s="6"/>
      <c r="FA1719" s="6"/>
      <c r="FB1719" s="6"/>
      <c r="FC1719" s="6"/>
      <c r="FD1719" s="6"/>
      <c r="FE1719" s="6"/>
      <c r="FF1719" s="390"/>
    </row>
    <row r="1720" spans="1:208" x14ac:dyDescent="0.25">
      <c r="A1720" s="198" t="s">
        <v>492</v>
      </c>
      <c r="B1720" s="212" t="s">
        <v>2548</v>
      </c>
      <c r="C1720" s="231">
        <v>9</v>
      </c>
      <c r="D1720" s="123">
        <v>7</v>
      </c>
      <c r="E1720" s="123">
        <v>8</v>
      </c>
      <c r="F1720" s="123">
        <v>8</v>
      </c>
      <c r="G1720" s="123">
        <v>3</v>
      </c>
      <c r="H1720" s="123">
        <v>8</v>
      </c>
      <c r="I1720" s="123">
        <v>7</v>
      </c>
      <c r="J1720" s="123">
        <v>6</v>
      </c>
      <c r="K1720" s="123">
        <v>4</v>
      </c>
      <c r="L1720" s="123">
        <v>3</v>
      </c>
      <c r="M1720" s="123">
        <v>4</v>
      </c>
      <c r="N1720" s="123">
        <v>8</v>
      </c>
      <c r="O1720" s="123">
        <v>9</v>
      </c>
      <c r="P1720" s="123">
        <v>5</v>
      </c>
      <c r="Q1720" s="123">
        <v>3</v>
      </c>
      <c r="R1720" s="123">
        <v>5</v>
      </c>
      <c r="S1720" s="123">
        <v>3</v>
      </c>
      <c r="T1720" s="123">
        <v>5</v>
      </c>
      <c r="U1720" s="123">
        <v>7</v>
      </c>
      <c r="V1720" s="218" t="e">
        <v>#N/A</v>
      </c>
      <c r="X1720" s="198" t="s">
        <v>493</v>
      </c>
      <c r="Y1720" s="119" t="s">
        <v>2548</v>
      </c>
      <c r="Z1720" s="196">
        <v>9</v>
      </c>
      <c r="AA1720" s="196">
        <v>8</v>
      </c>
      <c r="AB1720" s="196">
        <v>8</v>
      </c>
      <c r="AC1720" s="196">
        <v>7</v>
      </c>
      <c r="AD1720" s="196">
        <v>6</v>
      </c>
      <c r="AE1720" s="196">
        <v>8</v>
      </c>
      <c r="AF1720" s="196">
        <v>9</v>
      </c>
      <c r="AG1720" s="196">
        <v>5</v>
      </c>
      <c r="AH1720" s="196">
        <v>5</v>
      </c>
      <c r="AI1720" s="196" t="e">
        <v>#N/A</v>
      </c>
    </row>
    <row r="1721" spans="1:208" x14ac:dyDescent="0.25">
      <c r="A1721" s="198" t="s">
        <v>495</v>
      </c>
      <c r="B1721" s="225" t="s">
        <v>2549</v>
      </c>
      <c r="C1721" s="232" t="s">
        <v>2618</v>
      </c>
      <c r="D1721" s="210" t="s">
        <v>2618</v>
      </c>
      <c r="E1721" s="210" t="s">
        <v>2618</v>
      </c>
      <c r="F1721" s="210" t="s">
        <v>2618</v>
      </c>
      <c r="G1721" s="210" t="s">
        <v>2618</v>
      </c>
      <c r="H1721" s="210" t="s">
        <v>2618</v>
      </c>
      <c r="I1721" s="210" t="s">
        <v>2618</v>
      </c>
      <c r="J1721" s="210" t="s">
        <v>2618</v>
      </c>
      <c r="K1721" s="210" t="s">
        <v>2618</v>
      </c>
      <c r="L1721" s="210" t="s">
        <v>2618</v>
      </c>
      <c r="M1721" s="210" t="s">
        <v>2618</v>
      </c>
      <c r="N1721" s="210" t="s">
        <v>2618</v>
      </c>
      <c r="O1721" s="210" t="s">
        <v>2618</v>
      </c>
      <c r="P1721" s="210" t="s">
        <v>2618</v>
      </c>
      <c r="Q1721" s="210" t="s">
        <v>2618</v>
      </c>
      <c r="R1721" s="210" t="s">
        <v>2618</v>
      </c>
      <c r="S1721" s="210" t="s">
        <v>2618</v>
      </c>
      <c r="T1721" s="210" t="s">
        <v>2618</v>
      </c>
      <c r="U1721" s="210" t="s">
        <v>2618</v>
      </c>
      <c r="V1721" s="211" t="e">
        <v>#N/A</v>
      </c>
      <c r="X1721" s="198" t="s">
        <v>489</v>
      </c>
      <c r="Y1721" s="98" t="s">
        <v>772</v>
      </c>
      <c r="Z1721" s="121">
        <v>0</v>
      </c>
      <c r="AA1721" s="121">
        <v>0</v>
      </c>
      <c r="AB1721" s="121">
        <v>0</v>
      </c>
      <c r="AC1721" s="121">
        <v>0</v>
      </c>
      <c r="AD1721" s="121">
        <v>0</v>
      </c>
      <c r="AE1721" s="121">
        <v>0</v>
      </c>
      <c r="AF1721" s="121">
        <v>0</v>
      </c>
      <c r="AG1721" s="121">
        <v>0</v>
      </c>
      <c r="AH1721" s="121">
        <v>0</v>
      </c>
      <c r="AI1721" s="121" t="e">
        <v>#N/A</v>
      </c>
    </row>
    <row r="1722" spans="1:208" ht="15" x14ac:dyDescent="0.25">
      <c r="A1722" s="198" t="s">
        <v>497</v>
      </c>
      <c r="B1722" s="226" t="s">
        <v>769</v>
      </c>
      <c r="C1722" s="233" t="s">
        <v>2618</v>
      </c>
      <c r="D1722" s="202" t="s">
        <v>2618</v>
      </c>
      <c r="E1722" s="202" t="s">
        <v>2618</v>
      </c>
      <c r="F1722" s="202" t="s">
        <v>2618</v>
      </c>
      <c r="G1722" s="202" t="s">
        <v>2618</v>
      </c>
      <c r="H1722" s="202" t="s">
        <v>2618</v>
      </c>
      <c r="I1722" s="202" t="s">
        <v>2618</v>
      </c>
      <c r="J1722" s="202" t="s">
        <v>2618</v>
      </c>
      <c r="K1722" s="202" t="s">
        <v>2631</v>
      </c>
      <c r="L1722" s="202" t="s">
        <v>2631</v>
      </c>
      <c r="M1722" s="202" t="s">
        <v>2618</v>
      </c>
      <c r="N1722" s="202" t="s">
        <v>2631</v>
      </c>
      <c r="O1722" s="202" t="s">
        <v>773</v>
      </c>
      <c r="P1722" s="202" t="s">
        <v>2631</v>
      </c>
      <c r="Q1722" s="202" t="s">
        <v>2632</v>
      </c>
      <c r="R1722" s="202" t="s">
        <v>2618</v>
      </c>
      <c r="S1722" s="202" t="s">
        <v>2618</v>
      </c>
      <c r="T1722" s="202" t="s">
        <v>2618</v>
      </c>
      <c r="U1722" s="202" t="s">
        <v>2631</v>
      </c>
      <c r="V1722" s="203" t="e">
        <v>#N/A</v>
      </c>
      <c r="X1722" s="198" t="s">
        <v>491</v>
      </c>
      <c r="Y1722" s="107" t="s">
        <v>769</v>
      </c>
      <c r="Z1722" s="195" t="s">
        <v>2618</v>
      </c>
      <c r="AA1722" s="195" t="s">
        <v>2618</v>
      </c>
      <c r="AB1722" s="195" t="s">
        <v>2618</v>
      </c>
      <c r="AC1722" s="195" t="s">
        <v>2618</v>
      </c>
      <c r="AD1722" s="195" t="s">
        <v>2631</v>
      </c>
      <c r="AE1722" s="195" t="s">
        <v>2631</v>
      </c>
      <c r="AF1722" s="195" t="s">
        <v>773</v>
      </c>
      <c r="AG1722" s="195" t="s">
        <v>2632</v>
      </c>
      <c r="AH1722" s="195" t="s">
        <v>2618</v>
      </c>
      <c r="AI1722" s="195" t="e">
        <v>#N/A</v>
      </c>
    </row>
    <row r="1723" spans="1:208" x14ac:dyDescent="0.25">
      <c r="A1723" s="198" t="s">
        <v>498</v>
      </c>
      <c r="B1723" s="226" t="s">
        <v>2551</v>
      </c>
      <c r="C1723" s="234">
        <v>0</v>
      </c>
      <c r="D1723" s="204">
        <v>0</v>
      </c>
      <c r="E1723" s="204">
        <v>0</v>
      </c>
      <c r="F1723" s="204">
        <v>0</v>
      </c>
      <c r="G1723" s="204">
        <v>0</v>
      </c>
      <c r="H1723" s="204">
        <v>0</v>
      </c>
      <c r="I1723" s="204">
        <v>0</v>
      </c>
      <c r="J1723" s="204">
        <v>0</v>
      </c>
      <c r="K1723" s="204">
        <v>1</v>
      </c>
      <c r="L1723" s="204">
        <v>1</v>
      </c>
      <c r="M1723" s="204">
        <v>0</v>
      </c>
      <c r="N1723" s="204">
        <v>2</v>
      </c>
      <c r="O1723" s="204">
        <v>20</v>
      </c>
      <c r="P1723" s="204">
        <v>2</v>
      </c>
      <c r="Q1723" s="204">
        <v>3</v>
      </c>
      <c r="R1723" s="204">
        <v>0</v>
      </c>
      <c r="S1723" s="204">
        <v>0</v>
      </c>
      <c r="T1723" s="204">
        <v>0</v>
      </c>
      <c r="U1723" s="204">
        <v>1</v>
      </c>
      <c r="V1723" s="205" t="e">
        <v>#N/A</v>
      </c>
      <c r="X1723" s="198" t="s">
        <v>494</v>
      </c>
      <c r="Y1723" s="91" t="s">
        <v>2551</v>
      </c>
      <c r="Z1723" s="109">
        <v>0</v>
      </c>
      <c r="AA1723" s="109">
        <v>0</v>
      </c>
      <c r="AB1723" s="109">
        <v>0</v>
      </c>
      <c r="AC1723" s="109">
        <v>0</v>
      </c>
      <c r="AD1723" s="109">
        <v>2</v>
      </c>
      <c r="AE1723" s="109">
        <v>2</v>
      </c>
      <c r="AF1723" s="109">
        <v>20</v>
      </c>
      <c r="AG1723" s="109">
        <v>3</v>
      </c>
      <c r="AH1723" s="109">
        <v>0</v>
      </c>
      <c r="AI1723" s="109" t="e">
        <v>#N/A</v>
      </c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  <c r="CF1723" s="1"/>
      <c r="CG1723" s="1"/>
      <c r="CH1723" s="1"/>
      <c r="CI1723" s="1"/>
      <c r="CJ1723" s="1"/>
      <c r="CK1723" s="1"/>
      <c r="CL1723" s="1"/>
      <c r="CM1723" s="1"/>
      <c r="CN1723" s="1"/>
      <c r="CO1723" s="1"/>
      <c r="CP1723" s="1"/>
      <c r="CQ1723" s="1"/>
      <c r="CR1723" s="1"/>
      <c r="CS1723" s="1"/>
      <c r="CT1723" s="1"/>
      <c r="CU1723" s="1"/>
      <c r="CV1723" s="1"/>
      <c r="CW1723" s="1"/>
      <c r="CX1723" s="1"/>
      <c r="CY1723" s="1"/>
      <c r="CZ1723" s="1"/>
      <c r="DA1723" s="1"/>
      <c r="DB1723" s="1"/>
      <c r="DC1723" s="1"/>
      <c r="DD1723" s="1"/>
      <c r="DE1723" s="1"/>
      <c r="DF1723" s="1"/>
      <c r="DG1723" s="1"/>
      <c r="DH1723" s="1"/>
      <c r="DI1723" s="1"/>
      <c r="DJ1723" s="1"/>
      <c r="DK1723" s="1"/>
      <c r="DL1723" s="1"/>
      <c r="DM1723" s="1"/>
      <c r="DN1723" s="1"/>
      <c r="DO1723" s="1"/>
      <c r="DP1723" s="1"/>
      <c r="DQ1723" s="1"/>
      <c r="DR1723" s="1"/>
      <c r="DS1723" s="1"/>
      <c r="DT1723" s="1"/>
      <c r="DU1723" s="1"/>
      <c r="DV1723" s="1"/>
      <c r="DW1723" s="1"/>
      <c r="DX1723" s="1"/>
      <c r="DY1723" s="1"/>
      <c r="DZ1723" s="1"/>
      <c r="EA1723" s="1"/>
      <c r="EB1723" s="1"/>
      <c r="EC1723" s="1"/>
      <c r="ED1723" s="1"/>
      <c r="EE1723" s="1"/>
      <c r="EF1723" s="1"/>
      <c r="EG1723" s="1"/>
      <c r="EH1723" s="1"/>
      <c r="EI1723" s="1"/>
      <c r="EJ1723" s="1"/>
      <c r="EK1723" s="1"/>
      <c r="EL1723" s="1"/>
      <c r="EM1723" s="1"/>
      <c r="EN1723" s="1"/>
      <c r="EO1723" s="1"/>
      <c r="EP1723" s="1"/>
      <c r="EQ1723" s="1"/>
      <c r="ER1723" s="1"/>
      <c r="ES1723" s="1"/>
      <c r="ET1723" s="1"/>
      <c r="EU1723" s="1"/>
      <c r="EV1723" s="1"/>
      <c r="EW1723" s="1"/>
      <c r="EX1723" s="1"/>
      <c r="EY1723" s="1"/>
      <c r="EZ1723" s="1"/>
      <c r="FA1723" s="1"/>
      <c r="FB1723" s="1"/>
      <c r="FC1723" s="1"/>
      <c r="FD1723" s="1"/>
      <c r="FE1723" s="1"/>
    </row>
    <row r="1724" spans="1:208" x14ac:dyDescent="0.25">
      <c r="A1724" s="198" t="s">
        <v>499</v>
      </c>
      <c r="B1724" s="227" t="s">
        <v>884</v>
      </c>
      <c r="C1724" s="235">
        <v>1017.05</v>
      </c>
      <c r="D1724" s="206">
        <v>1014.4000000000001</v>
      </c>
      <c r="E1724" s="206">
        <v>1015.85</v>
      </c>
      <c r="F1724" s="206">
        <v>1014.2</v>
      </c>
      <c r="G1724" s="206">
        <v>1012.9</v>
      </c>
      <c r="H1724" s="206">
        <v>1010.3</v>
      </c>
      <c r="I1724" s="206">
        <v>1009</v>
      </c>
      <c r="J1724" s="206">
        <v>1006.45</v>
      </c>
      <c r="K1724" s="206">
        <v>1008.05</v>
      </c>
      <c r="L1724" s="206">
        <v>1006.75</v>
      </c>
      <c r="M1724" s="206">
        <v>1008.9</v>
      </c>
      <c r="N1724" s="206">
        <v>1009.85</v>
      </c>
      <c r="O1724" s="206">
        <v>1010.2</v>
      </c>
      <c r="P1724" s="206">
        <v>1009.65</v>
      </c>
      <c r="Q1724" s="206">
        <v>1007.2</v>
      </c>
      <c r="R1724" s="206">
        <v>1003.8</v>
      </c>
      <c r="S1724" s="206">
        <v>1002.45</v>
      </c>
      <c r="T1724" s="206">
        <v>999.45</v>
      </c>
      <c r="U1724" s="206">
        <v>1007.3</v>
      </c>
      <c r="V1724" s="207" t="e">
        <v>#N/A</v>
      </c>
      <c r="X1724" s="198" t="s">
        <v>496</v>
      </c>
      <c r="Y1724" s="238" t="s">
        <v>705</v>
      </c>
      <c r="Z1724" s="127">
        <v>0</v>
      </c>
      <c r="AA1724" s="127">
        <v>0</v>
      </c>
      <c r="AB1724" s="127">
        <v>0</v>
      </c>
      <c r="AC1724" s="127">
        <v>0</v>
      </c>
      <c r="AD1724" s="127">
        <v>2</v>
      </c>
      <c r="AE1724" s="127">
        <v>0</v>
      </c>
      <c r="AF1724" s="127">
        <v>0</v>
      </c>
      <c r="AG1724" s="127">
        <v>0</v>
      </c>
      <c r="AH1724" s="127">
        <v>0</v>
      </c>
      <c r="AI1724" s="127" t="e">
        <v>#N/A</v>
      </c>
    </row>
    <row r="1725" spans="1:208" x14ac:dyDescent="0.25">
      <c r="A1725" s="198" t="s">
        <v>500</v>
      </c>
      <c r="B1725" s="228" t="s">
        <v>770</v>
      </c>
      <c r="C1725" s="236" t="s">
        <v>2655</v>
      </c>
      <c r="D1725" s="208" t="s">
        <v>2650</v>
      </c>
      <c r="E1725" s="208" t="s">
        <v>2655</v>
      </c>
      <c r="F1725" s="208" t="s">
        <v>2772</v>
      </c>
      <c r="G1725" s="208" t="s">
        <v>2682</v>
      </c>
      <c r="H1725" s="208" t="s">
        <v>2655</v>
      </c>
      <c r="I1725" s="208" t="s">
        <v>2655</v>
      </c>
      <c r="J1725" s="208" t="s">
        <v>2681</v>
      </c>
      <c r="K1725" s="208" t="s">
        <v>2681</v>
      </c>
      <c r="L1725" s="208" t="s">
        <v>2938</v>
      </c>
      <c r="M1725" s="208" t="s">
        <v>2683</v>
      </c>
      <c r="N1725" s="208" t="s">
        <v>2767</v>
      </c>
      <c r="O1725" s="208" t="s">
        <v>2768</v>
      </c>
      <c r="P1725" s="208" t="s">
        <v>2683</v>
      </c>
      <c r="Q1725" s="208" t="s">
        <v>2734</v>
      </c>
      <c r="R1725" s="208" t="s">
        <v>2649</v>
      </c>
      <c r="S1725" s="208" t="s">
        <v>2939</v>
      </c>
      <c r="T1725" s="208" t="s">
        <v>2683</v>
      </c>
      <c r="U1725" s="208" t="s">
        <v>2760</v>
      </c>
      <c r="V1725" s="209" t="e">
        <v>#N/A</v>
      </c>
      <c r="X1725" s="369" t="s">
        <v>1075</v>
      </c>
      <c r="Y1725" s="370" t="s">
        <v>772</v>
      </c>
      <c r="Z1725" s="371">
        <v>0</v>
      </c>
      <c r="AA1725" s="372">
        <v>0</v>
      </c>
      <c r="AB1725" s="372">
        <v>0</v>
      </c>
      <c r="AC1725" s="372">
        <v>0</v>
      </c>
      <c r="AD1725" s="372">
        <v>0</v>
      </c>
      <c r="AE1725" s="372">
        <v>0</v>
      </c>
      <c r="AF1725" s="372">
        <v>0</v>
      </c>
      <c r="AG1725" s="372">
        <v>0</v>
      </c>
      <c r="AH1725" s="372">
        <v>0</v>
      </c>
      <c r="AI1725" s="373" t="e">
        <v>#N/A</v>
      </c>
    </row>
    <row r="1726" spans="1:208" x14ac:dyDescent="0.25">
      <c r="A1726" s="198" t="s">
        <v>501</v>
      </c>
      <c r="B1726" s="229" t="s">
        <v>705</v>
      </c>
      <c r="C1726" s="237">
        <v>0</v>
      </c>
      <c r="D1726" s="213">
        <v>0</v>
      </c>
      <c r="E1726" s="213">
        <v>0</v>
      </c>
      <c r="F1726" s="213">
        <v>0</v>
      </c>
      <c r="G1726" s="213">
        <v>0</v>
      </c>
      <c r="H1726" s="213">
        <v>0</v>
      </c>
      <c r="I1726" s="213">
        <v>0</v>
      </c>
      <c r="J1726" s="213">
        <v>0</v>
      </c>
      <c r="K1726" s="213">
        <v>0</v>
      </c>
      <c r="L1726" s="213">
        <v>0</v>
      </c>
      <c r="M1726" s="213">
        <v>0</v>
      </c>
      <c r="N1726" s="213">
        <v>0</v>
      </c>
      <c r="O1726" s="213">
        <v>0</v>
      </c>
      <c r="P1726" s="213">
        <v>0</v>
      </c>
      <c r="Q1726" s="213">
        <v>0</v>
      </c>
      <c r="R1726" s="213">
        <v>0</v>
      </c>
      <c r="S1726" s="213">
        <v>0</v>
      </c>
      <c r="T1726" s="213">
        <v>0</v>
      </c>
      <c r="U1726" s="213">
        <v>0</v>
      </c>
      <c r="V1726" s="214" t="e">
        <v>#N/A</v>
      </c>
      <c r="X1726" s="369" t="s">
        <v>2372</v>
      </c>
      <c r="Y1726" s="374" t="s">
        <v>1173</v>
      </c>
      <c r="Z1726" s="375">
        <v>0</v>
      </c>
      <c r="AA1726" s="376">
        <v>0</v>
      </c>
      <c r="AB1726" s="376">
        <v>0</v>
      </c>
      <c r="AC1726" s="376">
        <v>0</v>
      </c>
      <c r="AD1726" s="376">
        <v>0</v>
      </c>
      <c r="AE1726" s="376">
        <v>0</v>
      </c>
      <c r="AF1726" s="376">
        <v>0</v>
      </c>
      <c r="AG1726" s="376">
        <v>0</v>
      </c>
      <c r="AH1726" s="376">
        <v>0</v>
      </c>
      <c r="AI1726" s="377" t="e">
        <v>#N/A</v>
      </c>
    </row>
    <row r="1727" spans="1:208" x14ac:dyDescent="0.25">
      <c r="A1727" s="198" t="s">
        <v>1075</v>
      </c>
      <c r="B1727" s="229" t="s">
        <v>772</v>
      </c>
      <c r="C1727" s="237">
        <v>0</v>
      </c>
      <c r="D1727" s="213">
        <v>0</v>
      </c>
      <c r="E1727" s="213">
        <v>0</v>
      </c>
      <c r="F1727" s="213">
        <v>0</v>
      </c>
      <c r="G1727" s="213">
        <v>0</v>
      </c>
      <c r="H1727" s="213">
        <v>0</v>
      </c>
      <c r="I1727" s="213">
        <v>0</v>
      </c>
      <c r="J1727" s="213">
        <v>0</v>
      </c>
      <c r="K1727" s="213">
        <v>0</v>
      </c>
      <c r="L1727" s="213">
        <v>0</v>
      </c>
      <c r="M1727" s="213">
        <v>0</v>
      </c>
      <c r="N1727" s="213">
        <v>0</v>
      </c>
      <c r="O1727" s="213">
        <v>0</v>
      </c>
      <c r="P1727" s="213">
        <v>0</v>
      </c>
      <c r="Q1727" s="213">
        <v>0</v>
      </c>
      <c r="R1727" s="213">
        <v>0</v>
      </c>
      <c r="S1727" s="213">
        <v>0</v>
      </c>
      <c r="T1727" s="213">
        <v>0</v>
      </c>
      <c r="U1727" s="213">
        <v>0</v>
      </c>
      <c r="V1727" s="214" t="e">
        <v>#N/A</v>
      </c>
      <c r="X1727" s="369" t="s">
        <v>2373</v>
      </c>
      <c r="Y1727" s="374" t="s">
        <v>1175</v>
      </c>
      <c r="Z1727" s="375">
        <v>0</v>
      </c>
      <c r="AA1727" s="376">
        <v>0</v>
      </c>
      <c r="AB1727" s="376">
        <v>0</v>
      </c>
      <c r="AC1727" s="376">
        <v>0</v>
      </c>
      <c r="AD1727" s="376">
        <v>0</v>
      </c>
      <c r="AE1727" s="376">
        <v>0</v>
      </c>
      <c r="AF1727" s="376">
        <v>0</v>
      </c>
      <c r="AG1727" s="376">
        <v>0</v>
      </c>
      <c r="AH1727" s="376">
        <v>0</v>
      </c>
      <c r="AI1727" s="377" t="e">
        <v>#N/A</v>
      </c>
    </row>
    <row r="1728" spans="1:208" x14ac:dyDescent="0.25">
      <c r="A1728" s="198" t="s">
        <v>2372</v>
      </c>
      <c r="B1728" s="229" t="s">
        <v>1173</v>
      </c>
      <c r="C1728" s="237">
        <v>0</v>
      </c>
      <c r="D1728" s="213">
        <v>0</v>
      </c>
      <c r="E1728" s="213">
        <v>0</v>
      </c>
      <c r="F1728" s="213">
        <v>0</v>
      </c>
      <c r="G1728" s="213">
        <v>0</v>
      </c>
      <c r="H1728" s="213">
        <v>0</v>
      </c>
      <c r="I1728" s="213">
        <v>0</v>
      </c>
      <c r="J1728" s="213">
        <v>0</v>
      </c>
      <c r="K1728" s="213">
        <v>0</v>
      </c>
      <c r="L1728" s="213">
        <v>0</v>
      </c>
      <c r="M1728" s="213">
        <v>0</v>
      </c>
      <c r="N1728" s="213">
        <v>0</v>
      </c>
      <c r="O1728" s="213">
        <v>0</v>
      </c>
      <c r="P1728" s="213">
        <v>0</v>
      </c>
      <c r="Q1728" s="213">
        <v>0</v>
      </c>
      <c r="R1728" s="213">
        <v>0</v>
      </c>
      <c r="S1728" s="213">
        <v>0</v>
      </c>
      <c r="T1728" s="213">
        <v>0</v>
      </c>
      <c r="U1728" s="213">
        <v>0</v>
      </c>
      <c r="V1728" s="214" t="e">
        <v>#N/A</v>
      </c>
      <c r="X1728" s="369" t="s">
        <v>2374</v>
      </c>
      <c r="Y1728" s="379" t="s">
        <v>1177</v>
      </c>
      <c r="Z1728" s="380">
        <v>0</v>
      </c>
      <c r="AA1728" s="381">
        <v>0</v>
      </c>
      <c r="AB1728" s="381">
        <v>0</v>
      </c>
      <c r="AC1728" s="381">
        <v>0</v>
      </c>
      <c r="AD1728" s="381">
        <v>0</v>
      </c>
      <c r="AE1728" s="381">
        <v>0</v>
      </c>
      <c r="AF1728" s="381">
        <v>0</v>
      </c>
      <c r="AG1728" s="381">
        <v>0</v>
      </c>
      <c r="AH1728" s="381">
        <v>0</v>
      </c>
      <c r="AI1728" s="382" t="e">
        <v>#N/A</v>
      </c>
    </row>
    <row r="1729" spans="1:208" x14ac:dyDescent="0.25">
      <c r="A1729" s="198" t="s">
        <v>2373</v>
      </c>
      <c r="B1729" s="378" t="s">
        <v>1175</v>
      </c>
      <c r="C1729" s="235">
        <v>0</v>
      </c>
      <c r="D1729" s="206">
        <v>0</v>
      </c>
      <c r="E1729" s="206">
        <v>0</v>
      </c>
      <c r="F1729" s="206">
        <v>0</v>
      </c>
      <c r="G1729" s="206">
        <v>0</v>
      </c>
      <c r="H1729" s="206">
        <v>0</v>
      </c>
      <c r="I1729" s="206">
        <v>0</v>
      </c>
      <c r="J1729" s="206">
        <v>0</v>
      </c>
      <c r="K1729" s="206">
        <v>0</v>
      </c>
      <c r="L1729" s="206">
        <v>0</v>
      </c>
      <c r="M1729" s="206">
        <v>0</v>
      </c>
      <c r="N1729" s="206">
        <v>0</v>
      </c>
      <c r="O1729" s="206">
        <v>0</v>
      </c>
      <c r="P1729" s="206">
        <v>0</v>
      </c>
      <c r="Q1729" s="206">
        <v>0</v>
      </c>
      <c r="R1729" s="206">
        <v>0</v>
      </c>
      <c r="S1729" s="206">
        <v>0</v>
      </c>
      <c r="T1729" s="206">
        <v>0</v>
      </c>
      <c r="U1729" s="206">
        <v>0</v>
      </c>
      <c r="V1729" s="207" t="e">
        <v>#N/A</v>
      </c>
    </row>
    <row r="1730" spans="1:208" x14ac:dyDescent="0.25">
      <c r="A1730" s="198" t="s">
        <v>2374</v>
      </c>
      <c r="B1730" s="383" t="s">
        <v>1177</v>
      </c>
      <c r="C1730" s="237">
        <v>0</v>
      </c>
      <c r="D1730" s="213">
        <v>0</v>
      </c>
      <c r="E1730" s="213">
        <v>0</v>
      </c>
      <c r="F1730" s="213">
        <v>0</v>
      </c>
      <c r="G1730" s="213">
        <v>0</v>
      </c>
      <c r="H1730" s="213">
        <v>0</v>
      </c>
      <c r="I1730" s="213">
        <v>0</v>
      </c>
      <c r="J1730" s="213">
        <v>0</v>
      </c>
      <c r="K1730" s="213">
        <v>0</v>
      </c>
      <c r="L1730" s="213">
        <v>0</v>
      </c>
      <c r="M1730" s="213">
        <v>0</v>
      </c>
      <c r="N1730" s="213">
        <v>0</v>
      </c>
      <c r="O1730" s="213">
        <v>0</v>
      </c>
      <c r="P1730" s="213">
        <v>0</v>
      </c>
      <c r="Q1730" s="213">
        <v>0</v>
      </c>
      <c r="R1730" s="213">
        <v>0</v>
      </c>
      <c r="S1730" s="213">
        <v>0</v>
      </c>
      <c r="T1730" s="213">
        <v>0</v>
      </c>
      <c r="U1730" s="213">
        <v>0</v>
      </c>
      <c r="V1730" s="214" t="e">
        <v>#N/A</v>
      </c>
      <c r="AM1730" s="554"/>
      <c r="AN1730" s="552"/>
      <c r="AO1730" s="552"/>
      <c r="AP1730" s="552"/>
      <c r="AQ1730" s="552"/>
      <c r="AR1730" s="552"/>
      <c r="AS1730" s="552"/>
      <c r="AT1730" s="552"/>
      <c r="AU1730" s="552"/>
      <c r="AV1730" s="552"/>
      <c r="AW1730" s="552"/>
      <c r="AX1730" s="552"/>
      <c r="AY1730" s="552"/>
      <c r="AZ1730" s="552"/>
      <c r="BA1730" s="552"/>
      <c r="BB1730" s="552"/>
      <c r="BC1730" s="552"/>
      <c r="BD1730" s="552"/>
      <c r="BE1730" s="552"/>
      <c r="BF1730" s="552"/>
      <c r="BG1730" s="552"/>
      <c r="BH1730" s="552"/>
      <c r="BI1730" s="552"/>
      <c r="BJ1730" s="552"/>
      <c r="BK1730" s="552"/>
      <c r="BL1730" s="552"/>
      <c r="BM1730" s="552"/>
      <c r="BN1730" s="552"/>
      <c r="BO1730" s="552"/>
      <c r="BP1730" s="552"/>
      <c r="BQ1730" s="552"/>
      <c r="BR1730" s="552"/>
      <c r="BS1730" s="552"/>
      <c r="BT1730" s="552"/>
      <c r="BU1730" s="552"/>
      <c r="BV1730" s="552"/>
      <c r="BW1730" s="552"/>
      <c r="BX1730" s="552"/>
      <c r="BY1730" s="552"/>
      <c r="BZ1730" s="552"/>
      <c r="CA1730" s="552"/>
      <c r="CB1730" s="552"/>
      <c r="CC1730" s="552"/>
      <c r="CD1730" s="552"/>
      <c r="CE1730" s="552"/>
      <c r="CF1730" s="552"/>
      <c r="CG1730" s="552"/>
      <c r="CH1730" s="552"/>
      <c r="CI1730" s="552"/>
      <c r="CJ1730" s="552"/>
      <c r="CK1730" s="552"/>
      <c r="CL1730" s="552"/>
      <c r="CM1730" s="552"/>
      <c r="CN1730" s="552"/>
      <c r="CO1730" s="552"/>
      <c r="CP1730" s="552"/>
      <c r="CQ1730" s="552"/>
      <c r="CR1730" s="552"/>
      <c r="CS1730" s="552"/>
      <c r="CT1730" s="552"/>
      <c r="CU1730" s="552"/>
      <c r="CV1730" s="552"/>
      <c r="CW1730" s="552"/>
      <c r="CX1730" s="552"/>
      <c r="CY1730" s="552"/>
      <c r="CZ1730" s="552"/>
      <c r="DA1730" s="552"/>
      <c r="DB1730" s="552"/>
      <c r="DC1730" s="552"/>
      <c r="DD1730" s="552"/>
      <c r="DE1730" s="552"/>
      <c r="DF1730" s="552"/>
      <c r="DG1730" s="552"/>
      <c r="DH1730" s="552"/>
      <c r="DI1730" s="552"/>
      <c r="DJ1730" s="552"/>
      <c r="DK1730" s="552"/>
      <c r="DL1730" s="552"/>
      <c r="DM1730" s="552"/>
      <c r="DN1730" s="552"/>
      <c r="DO1730" s="552"/>
      <c r="DP1730" s="552"/>
      <c r="DQ1730" s="552"/>
      <c r="DR1730" s="552"/>
      <c r="DS1730" s="552"/>
      <c r="DT1730" s="552"/>
      <c r="DU1730" s="552"/>
      <c r="DV1730" s="552"/>
      <c r="DW1730" s="552"/>
      <c r="DX1730" s="552"/>
      <c r="DY1730" s="552"/>
      <c r="DZ1730" s="552"/>
      <c r="EA1730" s="552"/>
      <c r="EB1730" s="552"/>
      <c r="EC1730" s="552"/>
      <c r="ED1730" s="552"/>
      <c r="EE1730" s="552"/>
      <c r="EF1730" s="552"/>
      <c r="EG1730" s="552"/>
      <c r="EH1730" s="552"/>
      <c r="EI1730" s="552"/>
      <c r="EJ1730" s="552"/>
      <c r="EK1730" s="552"/>
      <c r="EL1730" s="552"/>
      <c r="EM1730" s="552"/>
      <c r="EN1730" s="552"/>
      <c r="EO1730" s="552"/>
      <c r="EP1730" s="552"/>
      <c r="EQ1730" s="552"/>
      <c r="ER1730" s="552"/>
      <c r="ES1730" s="552"/>
      <c r="ET1730" s="552"/>
      <c r="EU1730" s="552"/>
      <c r="EV1730" s="552"/>
      <c r="EW1730" s="552"/>
      <c r="EX1730" s="552"/>
      <c r="EY1730" s="552"/>
      <c r="EZ1730" s="552"/>
      <c r="FA1730" s="552"/>
      <c r="FB1730" s="552"/>
      <c r="FC1730" s="552"/>
      <c r="FD1730" s="552"/>
      <c r="FE1730" s="552"/>
    </row>
    <row r="1731" spans="1:208" x14ac:dyDescent="0.25">
      <c r="A1731" t="s">
        <v>3586</v>
      </c>
      <c r="B1731" t="s">
        <v>3579</v>
      </c>
      <c r="C1731">
        <v>9</v>
      </c>
      <c r="D1731">
        <v>0</v>
      </c>
      <c r="E1731">
        <v>0</v>
      </c>
      <c r="F1731">
        <v>7</v>
      </c>
      <c r="G1731">
        <v>7</v>
      </c>
      <c r="H1731">
        <v>7</v>
      </c>
      <c r="I1731">
        <v>6</v>
      </c>
      <c r="J1731">
        <v>4</v>
      </c>
      <c r="K1731">
        <v>5</v>
      </c>
      <c r="L1731">
        <v>8</v>
      </c>
      <c r="M1731">
        <v>0</v>
      </c>
      <c r="N1731">
        <v>7</v>
      </c>
      <c r="O1731">
        <v>10</v>
      </c>
      <c r="P1731">
        <v>10</v>
      </c>
      <c r="Q1731">
        <v>10</v>
      </c>
      <c r="R1731">
        <v>7</v>
      </c>
      <c r="S1731">
        <v>2</v>
      </c>
      <c r="T1731">
        <v>0</v>
      </c>
      <c r="U1731">
        <v>8</v>
      </c>
      <c r="V1731">
        <v>4</v>
      </c>
      <c r="AM1731" s="555"/>
      <c r="AN1731" s="553"/>
      <c r="AO1731" s="553"/>
      <c r="AP1731" s="553"/>
      <c r="AQ1731" s="553"/>
      <c r="AR1731" s="553"/>
      <c r="AS1731" s="553"/>
      <c r="AT1731" s="553"/>
      <c r="AU1731" s="553"/>
      <c r="AV1731" s="553"/>
      <c r="AW1731" s="553"/>
      <c r="AX1731" s="553"/>
      <c r="AY1731" s="553"/>
      <c r="AZ1731" s="553"/>
      <c r="BA1731" s="553"/>
      <c r="BB1731" s="553"/>
      <c r="BC1731" s="553"/>
      <c r="BD1731" s="553"/>
      <c r="BE1731" s="553"/>
      <c r="BF1731" s="553"/>
      <c r="BG1731" s="553"/>
      <c r="BH1731" s="553"/>
      <c r="BI1731" s="553"/>
      <c r="BJ1731" s="553"/>
      <c r="BK1731" s="553"/>
      <c r="BL1731" s="553"/>
      <c r="BM1731" s="553"/>
      <c r="BN1731" s="553"/>
      <c r="BO1731" s="553"/>
      <c r="BP1731" s="553"/>
      <c r="BQ1731" s="553"/>
      <c r="BR1731" s="553"/>
      <c r="BS1731" s="553"/>
      <c r="BT1731" s="553"/>
      <c r="BU1731" s="553"/>
      <c r="BV1731" s="553"/>
      <c r="BW1731" s="553"/>
      <c r="BX1731" s="553"/>
      <c r="BY1731" s="553"/>
      <c r="BZ1731" s="553"/>
      <c r="CA1731" s="553"/>
      <c r="CB1731" s="553"/>
      <c r="CC1731" s="553"/>
      <c r="CD1731" s="553"/>
      <c r="CE1731" s="553"/>
      <c r="CF1731" s="553"/>
      <c r="CG1731" s="553"/>
      <c r="CH1731" s="553"/>
      <c r="CI1731" s="553"/>
      <c r="CJ1731" s="553"/>
      <c r="CK1731" s="553"/>
      <c r="CL1731" s="553"/>
      <c r="CM1731" s="553"/>
      <c r="CN1731" s="553"/>
      <c r="CO1731" s="553"/>
      <c r="CP1731" s="553"/>
      <c r="CQ1731" s="553"/>
      <c r="CR1731" s="553"/>
      <c r="CS1731" s="553"/>
      <c r="CT1731" s="553"/>
      <c r="CU1731" s="553"/>
      <c r="CV1731" s="553"/>
      <c r="CW1731" s="553"/>
      <c r="CX1731" s="553"/>
      <c r="CY1731" s="553"/>
      <c r="CZ1731" s="553"/>
      <c r="DA1731" s="553"/>
      <c r="DB1731" s="553"/>
      <c r="DC1731" s="553"/>
      <c r="DD1731" s="553"/>
      <c r="DE1731" s="553"/>
      <c r="DF1731" s="553"/>
      <c r="DG1731" s="553"/>
      <c r="DH1731" s="553"/>
      <c r="DI1731" s="553"/>
      <c r="DJ1731" s="553"/>
      <c r="DK1731" s="553"/>
      <c r="DL1731" s="553"/>
      <c r="DM1731" s="553"/>
      <c r="DN1731" s="553"/>
      <c r="DO1731" s="553"/>
      <c r="DP1731" s="553"/>
      <c r="DQ1731" s="553"/>
      <c r="DR1731" s="553"/>
      <c r="DS1731" s="553"/>
      <c r="DT1731" s="553"/>
      <c r="DU1731" s="553"/>
      <c r="DV1731" s="553"/>
      <c r="DW1731" s="553"/>
      <c r="DX1731" s="553"/>
      <c r="DY1731" s="553"/>
      <c r="DZ1731" s="553"/>
      <c r="EA1731" s="553"/>
      <c r="EB1731" s="553"/>
      <c r="EC1731" s="553"/>
      <c r="ED1731" s="553"/>
      <c r="EE1731" s="553"/>
      <c r="EF1731" s="553"/>
      <c r="EG1731" s="553"/>
      <c r="EH1731" s="553"/>
      <c r="EI1731" s="553"/>
      <c r="EJ1731" s="553"/>
      <c r="EK1731" s="553"/>
      <c r="EL1731" s="553"/>
      <c r="EM1731" s="553"/>
      <c r="EN1731" s="553"/>
      <c r="EO1731" s="553"/>
      <c r="EP1731" s="553"/>
      <c r="EQ1731" s="553"/>
      <c r="ER1731" s="553"/>
      <c r="ES1731" s="553"/>
      <c r="ET1731" s="553"/>
      <c r="EU1731" s="553"/>
      <c r="EV1731" s="553"/>
      <c r="EW1731" s="553"/>
      <c r="EX1731" s="553"/>
      <c r="EY1731" s="553"/>
      <c r="EZ1731" s="553"/>
      <c r="FA1731" s="553"/>
      <c r="FB1731" s="553"/>
      <c r="FC1731" s="553"/>
      <c r="FD1731" s="553"/>
      <c r="FE1731" s="553"/>
    </row>
    <row r="1732" spans="1:208" x14ac:dyDescent="0.25">
      <c r="A1732" t="s">
        <v>3587</v>
      </c>
      <c r="B1732" t="s">
        <v>3581</v>
      </c>
      <c r="C1732">
        <v>1</v>
      </c>
      <c r="D1732">
        <v>0</v>
      </c>
      <c r="E1732">
        <v>4</v>
      </c>
      <c r="F1732">
        <v>7</v>
      </c>
      <c r="G1732">
        <v>7</v>
      </c>
      <c r="H1732">
        <v>7</v>
      </c>
      <c r="I1732">
        <v>6</v>
      </c>
      <c r="J1732">
        <v>5</v>
      </c>
      <c r="K1732">
        <v>8</v>
      </c>
      <c r="L1732">
        <v>7</v>
      </c>
      <c r="M1732">
        <v>1</v>
      </c>
      <c r="N1732">
        <v>10</v>
      </c>
      <c r="O1732">
        <v>10</v>
      </c>
      <c r="P1732">
        <v>10</v>
      </c>
      <c r="Q1732">
        <v>10</v>
      </c>
      <c r="R1732">
        <v>7</v>
      </c>
      <c r="S1732">
        <v>0</v>
      </c>
      <c r="T1732">
        <v>1</v>
      </c>
      <c r="U1732">
        <v>8</v>
      </c>
      <c r="V1732" t="e">
        <v>#N/A</v>
      </c>
    </row>
    <row r="1733" spans="1:208" x14ac:dyDescent="0.25">
      <c r="A1733" t="s">
        <v>3588</v>
      </c>
      <c r="B1733" t="s">
        <v>3411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 t="e">
        <v>#N/A</v>
      </c>
    </row>
    <row r="1743" spans="1:208" s="390" customFormat="1" x14ac:dyDescent="0.25">
      <c r="A1743" s="262"/>
      <c r="B1743" s="262"/>
      <c r="C1743" s="262"/>
      <c r="D1743" s="262"/>
      <c r="E1743" s="262"/>
      <c r="F1743" s="262"/>
      <c r="G1743" s="262"/>
      <c r="H1743" s="262"/>
      <c r="I1743" s="262"/>
      <c r="J1743" s="262"/>
      <c r="K1743" s="262"/>
      <c r="L1743" s="262"/>
      <c r="M1743" s="262"/>
      <c r="N1743" s="262"/>
      <c r="O1743" s="262"/>
      <c r="P1743" s="262"/>
      <c r="Q1743" s="262"/>
      <c r="R1743" s="262"/>
      <c r="S1743" s="262"/>
      <c r="T1743" s="262"/>
      <c r="U1743" s="262"/>
      <c r="V1743" s="262"/>
      <c r="W1743" s="262"/>
      <c r="X1743" s="262"/>
      <c r="Y1743" s="262"/>
      <c r="Z1743" s="262"/>
      <c r="AA1743" s="262"/>
      <c r="AB1743" s="262"/>
      <c r="AC1743" s="262"/>
      <c r="AD1743" s="262"/>
      <c r="AE1743" s="262"/>
      <c r="AF1743" s="262"/>
      <c r="AG1743" s="262"/>
      <c r="AH1743" s="262"/>
      <c r="AI1743" s="262"/>
      <c r="AJ1743" s="262"/>
      <c r="AK1743" s="262"/>
      <c r="AL1743" s="389"/>
      <c r="AM1743" s="6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  <c r="CE1743"/>
      <c r="CF1743"/>
      <c r="CG1743"/>
      <c r="CH1743"/>
      <c r="CI1743"/>
      <c r="CJ1743"/>
      <c r="CK1743"/>
      <c r="CL1743"/>
      <c r="CM1743"/>
      <c r="CN1743"/>
      <c r="CO1743"/>
      <c r="CP1743"/>
      <c r="CQ1743"/>
      <c r="CR1743"/>
      <c r="CS1743"/>
      <c r="CT1743"/>
      <c r="CU1743"/>
      <c r="CV1743"/>
      <c r="CW1743"/>
      <c r="CX1743"/>
      <c r="CY1743"/>
      <c r="CZ1743"/>
      <c r="DA1743"/>
      <c r="DB1743"/>
      <c r="DC1743"/>
      <c r="DD1743"/>
      <c r="DE1743"/>
      <c r="DF1743"/>
      <c r="DG1743"/>
      <c r="DH1743"/>
      <c r="DI1743"/>
      <c r="DJ1743"/>
      <c r="DK1743"/>
      <c r="DL1743"/>
      <c r="DM1743"/>
      <c r="DN1743"/>
      <c r="DO1743"/>
      <c r="DP1743"/>
      <c r="DQ1743"/>
      <c r="DR1743"/>
      <c r="DS1743"/>
      <c r="DT1743"/>
      <c r="DU1743"/>
      <c r="DV1743"/>
      <c r="DW1743"/>
      <c r="DX1743"/>
      <c r="DY1743"/>
      <c r="DZ1743"/>
      <c r="EA1743"/>
      <c r="EB1743"/>
      <c r="EC1743"/>
      <c r="ED1743"/>
      <c r="EE1743"/>
      <c r="EF1743"/>
      <c r="EG1743"/>
      <c r="EH1743"/>
      <c r="EI1743"/>
      <c r="EJ1743"/>
      <c r="EK1743"/>
      <c r="EL1743"/>
      <c r="EM1743"/>
      <c r="EN1743"/>
      <c r="EO1743"/>
      <c r="EP1743"/>
      <c r="EQ1743"/>
      <c r="ER1743"/>
      <c r="ES1743"/>
      <c r="ET1743"/>
      <c r="EU1743"/>
      <c r="EV1743"/>
      <c r="EW1743"/>
      <c r="EX1743"/>
      <c r="EY1743"/>
      <c r="EZ1743"/>
      <c r="FA1743"/>
      <c r="FB1743"/>
      <c r="FC1743"/>
      <c r="FD1743"/>
      <c r="FE1743"/>
      <c r="FF1743" s="35"/>
      <c r="FJ1743" s="1274"/>
      <c r="FK1743" s="1274"/>
      <c r="FL1743" s="1274"/>
      <c r="FN1743" s="35"/>
      <c r="FO1743" s="35"/>
      <c r="FP1743" s="35"/>
      <c r="FQ1743" s="35"/>
      <c r="FR1743" s="35"/>
      <c r="FS1743" s="35"/>
      <c r="FV1743" s="35"/>
      <c r="FW1743" s="35"/>
      <c r="FZ1743" s="1279"/>
      <c r="GA1743" s="1279"/>
      <c r="GB1743" s="35"/>
      <c r="GC1743" s="35"/>
      <c r="GD1743" s="35"/>
      <c r="GE1743" s="35"/>
      <c r="GF1743" s="35"/>
      <c r="GG1743" s="35"/>
      <c r="GH1743" s="35"/>
      <c r="GI1743" s="35"/>
      <c r="GJ1743" s="35"/>
      <c r="GK1743" s="35"/>
      <c r="GL1743" s="35"/>
      <c r="GM1743" s="35"/>
      <c r="GN1743" s="35"/>
      <c r="GO1743" s="35"/>
      <c r="GP1743" s="35"/>
      <c r="GQ1743" s="35"/>
      <c r="GR1743" s="35"/>
      <c r="GS1743" s="35"/>
      <c r="GT1743" s="35"/>
      <c r="GU1743" s="35"/>
      <c r="GV1743" s="35"/>
      <c r="GW1743" s="35"/>
      <c r="GX1743" s="35"/>
      <c r="GY1743" s="35"/>
      <c r="GZ1743" s="35"/>
    </row>
    <row r="1744" spans="1:208" x14ac:dyDescent="0.25">
      <c r="A1744" s="253" t="s">
        <v>503</v>
      </c>
      <c r="B1744" s="254" t="s">
        <v>2552</v>
      </c>
      <c r="C1744" s="384">
        <v>43683.333333333336</v>
      </c>
      <c r="D1744" s="256" t="s">
        <v>2618</v>
      </c>
      <c r="E1744" s="256" t="s">
        <v>3775</v>
      </c>
      <c r="F1744" s="256" t="s">
        <v>2618</v>
      </c>
      <c r="G1744" s="256" t="s">
        <v>3782</v>
      </c>
      <c r="H1744" s="256" t="s">
        <v>2618</v>
      </c>
      <c r="I1744" s="256" t="s">
        <v>3788</v>
      </c>
      <c r="J1744" s="256" t="s">
        <v>2618</v>
      </c>
      <c r="K1744" s="256" t="s">
        <v>3789</v>
      </c>
      <c r="L1744" s="256" t="s">
        <v>2618</v>
      </c>
      <c r="M1744" s="256" t="s">
        <v>3790</v>
      </c>
      <c r="N1744" s="256" t="s">
        <v>2618</v>
      </c>
      <c r="O1744" s="256" t="s">
        <v>3791</v>
      </c>
      <c r="P1744" s="256" t="s">
        <v>2618</v>
      </c>
      <c r="Q1744" s="256" t="s">
        <v>3792</v>
      </c>
      <c r="R1744" s="256" t="s">
        <v>2618</v>
      </c>
      <c r="S1744" s="256" t="s">
        <v>3793</v>
      </c>
      <c r="T1744" s="256" t="s">
        <v>2618</v>
      </c>
      <c r="U1744" s="256" t="s">
        <v>3803</v>
      </c>
      <c r="V1744" s="257" t="s">
        <v>2618</v>
      </c>
      <c r="X1744" s="258"/>
      <c r="Y1744" s="188" t="s">
        <v>2550</v>
      </c>
      <c r="Z1744" s="259" t="s">
        <v>2620</v>
      </c>
      <c r="AA1744" s="260" t="s">
        <v>2621</v>
      </c>
      <c r="AB1744" s="260" t="s">
        <v>2622</v>
      </c>
      <c r="AC1744" s="260" t="s">
        <v>2623</v>
      </c>
      <c r="AD1744" s="260" t="s">
        <v>2624</v>
      </c>
      <c r="AE1744" s="260" t="s">
        <v>2625</v>
      </c>
      <c r="AF1744" s="260" t="s">
        <v>2619</v>
      </c>
      <c r="AG1744" s="260" t="s">
        <v>2620</v>
      </c>
      <c r="AH1744" s="260" t="s">
        <v>2621</v>
      </c>
      <c r="AI1744" s="261" t="s">
        <v>2622</v>
      </c>
      <c r="FN1744" s="390"/>
      <c r="FO1744" s="390"/>
      <c r="FP1744" s="390"/>
      <c r="FQ1744" s="390"/>
      <c r="FR1744" s="390"/>
      <c r="FS1744" s="390"/>
      <c r="FV1744" s="390"/>
      <c r="FW1744" s="390"/>
      <c r="FZ1744" s="1280"/>
      <c r="GA1744" s="1280"/>
      <c r="GB1744" s="390"/>
      <c r="GC1744" s="390"/>
      <c r="GD1744" s="390"/>
      <c r="GE1744" s="390"/>
      <c r="GF1744" s="390"/>
      <c r="GG1744" s="390"/>
      <c r="GH1744" s="390"/>
      <c r="GI1744" s="390"/>
      <c r="GJ1744" s="390"/>
      <c r="GK1744" s="390"/>
      <c r="GL1744" s="390"/>
      <c r="GM1744" s="390"/>
      <c r="GN1744" s="390"/>
      <c r="GV1744" s="390"/>
      <c r="GW1744" s="390"/>
      <c r="GX1744" s="390"/>
      <c r="GY1744" s="390"/>
      <c r="GZ1744" s="390"/>
    </row>
    <row r="1745" spans="1:203" x14ac:dyDescent="0.25">
      <c r="A1745" s="198" t="s">
        <v>505</v>
      </c>
      <c r="B1745" s="220" t="s">
        <v>726</v>
      </c>
      <c r="C1745" s="124" t="s">
        <v>2521</v>
      </c>
      <c r="D1745" s="124" t="s">
        <v>2522</v>
      </c>
      <c r="E1745" s="124" t="s">
        <v>2521</v>
      </c>
      <c r="F1745" s="124" t="s">
        <v>2522</v>
      </c>
      <c r="G1745" s="124" t="s">
        <v>2521</v>
      </c>
      <c r="H1745" s="124" t="s">
        <v>2522</v>
      </c>
      <c r="I1745" s="124" t="s">
        <v>2521</v>
      </c>
      <c r="J1745" s="124" t="s">
        <v>2522</v>
      </c>
      <c r="K1745" s="124" t="s">
        <v>2521</v>
      </c>
      <c r="L1745" s="124" t="s">
        <v>2522</v>
      </c>
      <c r="M1745" s="124" t="s">
        <v>2521</v>
      </c>
      <c r="N1745" s="124" t="s">
        <v>2522</v>
      </c>
      <c r="O1745" s="124" t="s">
        <v>2521</v>
      </c>
      <c r="P1745" s="124" t="s">
        <v>2522</v>
      </c>
      <c r="Q1745" s="124" t="s">
        <v>2521</v>
      </c>
      <c r="R1745" s="124" t="s">
        <v>2522</v>
      </c>
      <c r="S1745" s="124" t="s">
        <v>2521</v>
      </c>
      <c r="T1745" s="124" t="s">
        <v>2522</v>
      </c>
      <c r="U1745" s="124" t="s">
        <v>2521</v>
      </c>
      <c r="V1745" s="252" t="s">
        <v>2522</v>
      </c>
      <c r="X1745" s="197"/>
      <c r="Y1745" s="188" t="s">
        <v>726</v>
      </c>
      <c r="Z1745" s="94" t="s">
        <v>3777</v>
      </c>
      <c r="AA1745" s="95" t="s">
        <v>3778</v>
      </c>
      <c r="AB1745" s="95" t="s">
        <v>3783</v>
      </c>
      <c r="AC1745" s="95" t="s">
        <v>3794</v>
      </c>
      <c r="AD1745" s="95" t="s">
        <v>3795</v>
      </c>
      <c r="AE1745" s="95" t="s">
        <v>3796</v>
      </c>
      <c r="AF1745" s="95" t="s">
        <v>3797</v>
      </c>
      <c r="AG1745" s="95" t="s">
        <v>3798</v>
      </c>
      <c r="AH1745" s="95" t="s">
        <v>3799</v>
      </c>
      <c r="AI1745" s="96" t="s">
        <v>3804</v>
      </c>
      <c r="GO1745" s="390"/>
      <c r="GP1745" s="390"/>
      <c r="GQ1745" s="390"/>
      <c r="GR1745" s="390"/>
      <c r="GS1745" s="390"/>
      <c r="GT1745" s="390"/>
      <c r="GU1745" s="390"/>
    </row>
    <row r="1746" spans="1:203" x14ac:dyDescent="0.25">
      <c r="A1746" s="198" t="s">
        <v>507</v>
      </c>
      <c r="B1746" s="221" t="s">
        <v>2553</v>
      </c>
      <c r="C1746" s="118">
        <v>43683.333333333336</v>
      </c>
      <c r="D1746" s="189">
        <v>43683.833333333336</v>
      </c>
      <c r="E1746" s="190">
        <v>43684.333333333336</v>
      </c>
      <c r="F1746" s="189">
        <v>43684.833333333336</v>
      </c>
      <c r="G1746" s="190">
        <v>43685.333333333336</v>
      </c>
      <c r="H1746" s="189">
        <v>43685.833333333336</v>
      </c>
      <c r="I1746" s="191">
        <v>43686.333333333336</v>
      </c>
      <c r="J1746" s="189">
        <v>43686.833333333336</v>
      </c>
      <c r="K1746" s="190">
        <v>43687.333333333336</v>
      </c>
      <c r="L1746" s="189">
        <v>43687.833333333336</v>
      </c>
      <c r="M1746" s="190">
        <v>43688.333333333336</v>
      </c>
      <c r="N1746" s="189">
        <v>43688.833333333336</v>
      </c>
      <c r="O1746" s="191">
        <v>43689.333333333336</v>
      </c>
      <c r="P1746" s="189">
        <v>43689.833333333336</v>
      </c>
      <c r="Q1746" s="190">
        <v>43690.333333333336</v>
      </c>
      <c r="R1746" s="189">
        <v>43690.833333333336</v>
      </c>
      <c r="S1746" s="190">
        <v>43691.333333333336</v>
      </c>
      <c r="T1746" s="189">
        <v>43691.833333333336</v>
      </c>
      <c r="U1746" s="190">
        <v>43692.333333333336</v>
      </c>
      <c r="V1746" s="192">
        <v>43692.833333333336</v>
      </c>
      <c r="X1746" s="198" t="s">
        <v>502</v>
      </c>
      <c r="Y1746" s="215"/>
      <c r="Z1746" s="116">
        <v>43683.833333333336</v>
      </c>
      <c r="AA1746" s="99">
        <v>43684.833333333336</v>
      </c>
      <c r="AB1746" s="99">
        <v>43685.833333333336</v>
      </c>
      <c r="AC1746" s="99">
        <v>43686.833333333336</v>
      </c>
      <c r="AD1746" s="99">
        <v>43687.833333333336</v>
      </c>
      <c r="AE1746" s="99">
        <v>43688.833333333336</v>
      </c>
      <c r="AF1746" s="99">
        <v>43689.833333333336</v>
      </c>
      <c r="AG1746" s="99">
        <v>43690.833333333336</v>
      </c>
      <c r="AH1746" s="99">
        <v>43691.833333333336</v>
      </c>
      <c r="AI1746" s="99">
        <v>43692.833333333336</v>
      </c>
    </row>
    <row r="1747" spans="1:203" x14ac:dyDescent="0.25">
      <c r="A1747" s="198" t="s">
        <v>509</v>
      </c>
      <c r="B1747" s="222" t="s">
        <v>2545</v>
      </c>
      <c r="C1747" s="230" t="e">
        <v>#N/A</v>
      </c>
      <c r="D1747" s="199">
        <v>22</v>
      </c>
      <c r="E1747" s="199" t="e">
        <v>#N/A</v>
      </c>
      <c r="F1747" s="199">
        <v>24.3</v>
      </c>
      <c r="G1747" s="199" t="e">
        <v>#N/A</v>
      </c>
      <c r="H1747" s="199">
        <v>24.5</v>
      </c>
      <c r="I1747" s="199" t="e">
        <v>#N/A</v>
      </c>
      <c r="J1747" s="199">
        <v>24.2</v>
      </c>
      <c r="K1747" s="199" t="e">
        <v>#N/A</v>
      </c>
      <c r="L1747" s="199">
        <v>23.5</v>
      </c>
      <c r="M1747" s="199" t="e">
        <v>#N/A</v>
      </c>
      <c r="N1747" s="199">
        <v>21.3</v>
      </c>
      <c r="O1747" s="199" t="e">
        <v>#N/A</v>
      </c>
      <c r="P1747" s="199">
        <v>13.6</v>
      </c>
      <c r="Q1747" s="199" t="e">
        <v>#N/A</v>
      </c>
      <c r="R1747" s="199">
        <v>18.2</v>
      </c>
      <c r="S1747" s="199" t="e">
        <v>#N/A</v>
      </c>
      <c r="T1747" s="199">
        <v>18.600000000000001</v>
      </c>
      <c r="U1747" s="199" t="e">
        <v>#N/A</v>
      </c>
      <c r="V1747" s="104" t="e">
        <v>#N/A</v>
      </c>
      <c r="X1747" s="198" t="s">
        <v>504</v>
      </c>
      <c r="Y1747" s="100" t="s">
        <v>2545</v>
      </c>
      <c r="Z1747" s="120">
        <v>22</v>
      </c>
      <c r="AA1747" s="120">
        <v>24.3</v>
      </c>
      <c r="AB1747" s="120">
        <v>24.5</v>
      </c>
      <c r="AC1747" s="120">
        <v>24.2</v>
      </c>
      <c r="AD1747" s="120">
        <v>23.5</v>
      </c>
      <c r="AE1747" s="120">
        <v>21.3</v>
      </c>
      <c r="AF1747" s="120">
        <v>13.6</v>
      </c>
      <c r="AG1747" s="120">
        <v>18.2</v>
      </c>
      <c r="AH1747" s="120">
        <v>18.600000000000001</v>
      </c>
      <c r="AI1747" s="120" t="e">
        <v>#N/A</v>
      </c>
    </row>
    <row r="1748" spans="1:203" x14ac:dyDescent="0.25">
      <c r="A1748" s="198" t="s">
        <v>510</v>
      </c>
      <c r="B1748" s="223" t="s">
        <v>2546</v>
      </c>
      <c r="C1748" s="103">
        <v>4.8</v>
      </c>
      <c r="D1748" s="200" t="e">
        <v>#N/A</v>
      </c>
      <c r="E1748" s="200">
        <v>5.6</v>
      </c>
      <c r="F1748" s="200" t="e">
        <v>#N/A</v>
      </c>
      <c r="G1748" s="200">
        <v>6.5</v>
      </c>
      <c r="H1748" s="200" t="e">
        <v>#N/A</v>
      </c>
      <c r="I1748" s="200">
        <v>6.9</v>
      </c>
      <c r="J1748" s="200" t="e">
        <v>#N/A</v>
      </c>
      <c r="K1748" s="200">
        <v>6.8000000000000007</v>
      </c>
      <c r="L1748" s="200" t="e">
        <v>#N/A</v>
      </c>
      <c r="M1748" s="200">
        <v>6.4</v>
      </c>
      <c r="N1748" s="200" t="e">
        <v>#N/A</v>
      </c>
      <c r="O1748" s="200">
        <v>9.5</v>
      </c>
      <c r="P1748" s="200" t="e">
        <v>#N/A</v>
      </c>
      <c r="Q1748" s="200">
        <v>3.5</v>
      </c>
      <c r="R1748" s="200" t="e">
        <v>#N/A</v>
      </c>
      <c r="S1748" s="200">
        <v>2.0999999999999996</v>
      </c>
      <c r="T1748" s="200" t="e">
        <v>#N/A</v>
      </c>
      <c r="U1748" s="200">
        <v>5</v>
      </c>
      <c r="V1748" s="216" t="e">
        <v>#N/A</v>
      </c>
      <c r="X1748" s="198" t="s">
        <v>506</v>
      </c>
      <c r="Y1748" s="101" t="s">
        <v>2546</v>
      </c>
      <c r="Z1748" s="97">
        <v>4.8</v>
      </c>
      <c r="AA1748" s="97">
        <v>5.6</v>
      </c>
      <c r="AB1748" s="97">
        <v>6.5</v>
      </c>
      <c r="AC1748" s="97">
        <v>6.9</v>
      </c>
      <c r="AD1748" s="97">
        <v>6.8000000000000007</v>
      </c>
      <c r="AE1748" s="97">
        <v>6.4</v>
      </c>
      <c r="AF1748" s="97">
        <v>9.5</v>
      </c>
      <c r="AG1748" s="97">
        <v>3.5</v>
      </c>
      <c r="AH1748" s="97">
        <v>2.0999999999999996</v>
      </c>
      <c r="AI1748" s="97" t="e">
        <v>#N/A</v>
      </c>
    </row>
    <row r="1749" spans="1:203" x14ac:dyDescent="0.25">
      <c r="A1749" s="198" t="s">
        <v>512</v>
      </c>
      <c r="B1749" s="224" t="s">
        <v>2547</v>
      </c>
      <c r="C1749" s="108" t="e">
        <v>#N/A</v>
      </c>
      <c r="D1749" s="201">
        <v>37</v>
      </c>
      <c r="E1749" s="201" t="e">
        <v>#N/A</v>
      </c>
      <c r="F1749" s="201">
        <v>39.299999999999997</v>
      </c>
      <c r="G1749" s="201" t="e">
        <v>#N/A</v>
      </c>
      <c r="H1749" s="201">
        <v>39.5</v>
      </c>
      <c r="I1749" s="201" t="e">
        <v>#N/A</v>
      </c>
      <c r="J1749" s="201">
        <v>39.200000000000003</v>
      </c>
      <c r="K1749" s="201" t="e">
        <v>#N/A</v>
      </c>
      <c r="L1749" s="201">
        <v>38.5</v>
      </c>
      <c r="M1749" s="201" t="e">
        <v>#N/A</v>
      </c>
      <c r="N1749" s="201">
        <v>32.299999999999997</v>
      </c>
      <c r="O1749" s="201" t="e">
        <v>#N/A</v>
      </c>
      <c r="P1749" s="201">
        <v>17.600000000000001</v>
      </c>
      <c r="Q1749" s="201" t="e">
        <v>#N/A</v>
      </c>
      <c r="R1749" s="201">
        <v>32.200000000000003</v>
      </c>
      <c r="S1749" s="201" t="e">
        <v>#N/A</v>
      </c>
      <c r="T1749" s="201">
        <v>33.6</v>
      </c>
      <c r="U1749" s="201" t="e">
        <v>#N/A</v>
      </c>
      <c r="V1749" s="217" t="e">
        <v>#N/A</v>
      </c>
      <c r="X1749" s="198" t="s">
        <v>508</v>
      </c>
      <c r="Y1749" s="102" t="s">
        <v>2547</v>
      </c>
      <c r="Z1749" s="120">
        <v>37</v>
      </c>
      <c r="AA1749" s="120">
        <v>39.299999999999997</v>
      </c>
      <c r="AB1749" s="120">
        <v>39.5</v>
      </c>
      <c r="AC1749" s="120">
        <v>39.200000000000003</v>
      </c>
      <c r="AD1749" s="120">
        <v>38.5</v>
      </c>
      <c r="AE1749" s="120">
        <v>32.299999999999997</v>
      </c>
      <c r="AF1749" s="120">
        <v>17.600000000000001</v>
      </c>
      <c r="AG1749" s="120">
        <v>32.200000000000003</v>
      </c>
      <c r="AH1749" s="120">
        <v>33.6</v>
      </c>
      <c r="AI1749" s="120" t="e">
        <v>#N/A</v>
      </c>
      <c r="FF1749" s="390"/>
    </row>
    <row r="1750" spans="1:203" x14ac:dyDescent="0.25">
      <c r="A1750" s="198" t="s">
        <v>514</v>
      </c>
      <c r="B1750" s="212" t="s">
        <v>2548</v>
      </c>
      <c r="C1750" s="231">
        <v>3</v>
      </c>
      <c r="D1750" s="123">
        <v>3</v>
      </c>
      <c r="E1750" s="123">
        <v>2</v>
      </c>
      <c r="F1750" s="123">
        <v>3</v>
      </c>
      <c r="G1750" s="123">
        <v>2</v>
      </c>
      <c r="H1750" s="123">
        <v>3</v>
      </c>
      <c r="I1750" s="123">
        <v>2</v>
      </c>
      <c r="J1750" s="123">
        <v>5</v>
      </c>
      <c r="K1750" s="123">
        <v>2</v>
      </c>
      <c r="L1750" s="123">
        <v>3</v>
      </c>
      <c r="M1750" s="123">
        <v>3</v>
      </c>
      <c r="N1750" s="123">
        <v>4</v>
      </c>
      <c r="O1750" s="123">
        <v>3</v>
      </c>
      <c r="P1750" s="123">
        <v>4</v>
      </c>
      <c r="Q1750" s="123">
        <v>4</v>
      </c>
      <c r="R1750" s="123">
        <v>3</v>
      </c>
      <c r="S1750" s="123">
        <v>2</v>
      </c>
      <c r="T1750" s="123">
        <v>4</v>
      </c>
      <c r="U1750" s="123">
        <v>4</v>
      </c>
      <c r="V1750" s="218" t="e">
        <v>#N/A</v>
      </c>
      <c r="X1750" s="198" t="s">
        <v>515</v>
      </c>
      <c r="Y1750" s="119" t="s">
        <v>2548</v>
      </c>
      <c r="Z1750" s="196">
        <v>3</v>
      </c>
      <c r="AA1750" s="196">
        <v>3</v>
      </c>
      <c r="AB1750" s="196">
        <v>3</v>
      </c>
      <c r="AC1750" s="196">
        <v>5</v>
      </c>
      <c r="AD1750" s="196">
        <v>3</v>
      </c>
      <c r="AE1750" s="196">
        <v>4</v>
      </c>
      <c r="AF1750" s="196">
        <v>4</v>
      </c>
      <c r="AG1750" s="196">
        <v>4</v>
      </c>
      <c r="AH1750" s="196">
        <v>4</v>
      </c>
      <c r="AI1750" s="196" t="e">
        <v>#N/A</v>
      </c>
    </row>
    <row r="1751" spans="1:203" x14ac:dyDescent="0.25">
      <c r="A1751" s="198" t="s">
        <v>517</v>
      </c>
      <c r="B1751" s="225" t="s">
        <v>2549</v>
      </c>
      <c r="C1751" s="232" t="s">
        <v>2618</v>
      </c>
      <c r="D1751" s="210" t="s">
        <v>2618</v>
      </c>
      <c r="E1751" s="210" t="s">
        <v>2618</v>
      </c>
      <c r="F1751" s="210" t="s">
        <v>2618</v>
      </c>
      <c r="G1751" s="210" t="s">
        <v>2618</v>
      </c>
      <c r="H1751" s="210" t="s">
        <v>2618</v>
      </c>
      <c r="I1751" s="210" t="s">
        <v>2618</v>
      </c>
      <c r="J1751" s="210" t="s">
        <v>2618</v>
      </c>
      <c r="K1751" s="210" t="s">
        <v>2618</v>
      </c>
      <c r="L1751" s="210" t="s">
        <v>2618</v>
      </c>
      <c r="M1751" s="210" t="s">
        <v>2618</v>
      </c>
      <c r="N1751" s="210" t="s">
        <v>2618</v>
      </c>
      <c r="O1751" s="210" t="s">
        <v>2618</v>
      </c>
      <c r="P1751" s="210" t="s">
        <v>2618</v>
      </c>
      <c r="Q1751" s="210" t="s">
        <v>2618</v>
      </c>
      <c r="R1751" s="210" t="s">
        <v>2618</v>
      </c>
      <c r="S1751" s="210" t="s">
        <v>2618</v>
      </c>
      <c r="T1751" s="210" t="s">
        <v>2618</v>
      </c>
      <c r="U1751" s="210" t="s">
        <v>2618</v>
      </c>
      <c r="V1751" s="211" t="e">
        <v>#N/A</v>
      </c>
      <c r="X1751" s="198" t="s">
        <v>511</v>
      </c>
      <c r="Y1751" s="98" t="s">
        <v>772</v>
      </c>
      <c r="Z1751" s="121">
        <v>0</v>
      </c>
      <c r="AA1751" s="121">
        <v>0</v>
      </c>
      <c r="AB1751" s="121">
        <v>0</v>
      </c>
      <c r="AC1751" s="121">
        <v>0</v>
      </c>
      <c r="AD1751" s="121">
        <v>0</v>
      </c>
      <c r="AE1751" s="121">
        <v>0</v>
      </c>
      <c r="AF1751" s="121">
        <v>0</v>
      </c>
      <c r="AG1751" s="121">
        <v>0</v>
      </c>
      <c r="AH1751" s="121">
        <v>0</v>
      </c>
      <c r="AI1751" s="121" t="e">
        <v>#N/A</v>
      </c>
    </row>
    <row r="1752" spans="1:203" ht="15" x14ac:dyDescent="0.25">
      <c r="A1752" s="198" t="s">
        <v>519</v>
      </c>
      <c r="B1752" s="226" t="s">
        <v>769</v>
      </c>
      <c r="C1752" s="233" t="s">
        <v>2618</v>
      </c>
      <c r="D1752" s="202" t="s">
        <v>2618</v>
      </c>
      <c r="E1752" s="202" t="s">
        <v>2618</v>
      </c>
      <c r="F1752" s="202" t="s">
        <v>2618</v>
      </c>
      <c r="G1752" s="202" t="s">
        <v>2618</v>
      </c>
      <c r="H1752" s="202" t="s">
        <v>2618</v>
      </c>
      <c r="I1752" s="202" t="s">
        <v>2618</v>
      </c>
      <c r="J1752" s="202" t="s">
        <v>2618</v>
      </c>
      <c r="K1752" s="202" t="s">
        <v>2618</v>
      </c>
      <c r="L1752" s="202" t="s">
        <v>2618</v>
      </c>
      <c r="M1752" s="202" t="s">
        <v>2618</v>
      </c>
      <c r="N1752" s="202" t="s">
        <v>2618</v>
      </c>
      <c r="O1752" s="202" t="s">
        <v>2632</v>
      </c>
      <c r="P1752" s="202" t="s">
        <v>2632</v>
      </c>
      <c r="Q1752" s="202" t="s">
        <v>2618</v>
      </c>
      <c r="R1752" s="202" t="s">
        <v>2618</v>
      </c>
      <c r="S1752" s="202" t="s">
        <v>2618</v>
      </c>
      <c r="T1752" s="202" t="s">
        <v>2618</v>
      </c>
      <c r="U1752" s="202" t="s">
        <v>2618</v>
      </c>
      <c r="V1752" s="203" t="e">
        <v>#N/A</v>
      </c>
      <c r="X1752" s="198" t="s">
        <v>513</v>
      </c>
      <c r="Y1752" s="107" t="s">
        <v>769</v>
      </c>
      <c r="Z1752" s="195" t="s">
        <v>2618</v>
      </c>
      <c r="AA1752" s="195" t="s">
        <v>2618</v>
      </c>
      <c r="AB1752" s="195" t="s">
        <v>2618</v>
      </c>
      <c r="AC1752" s="195" t="s">
        <v>2618</v>
      </c>
      <c r="AD1752" s="195" t="s">
        <v>2618</v>
      </c>
      <c r="AE1752" s="195" t="s">
        <v>2618</v>
      </c>
      <c r="AF1752" s="195" t="s">
        <v>773</v>
      </c>
      <c r="AG1752" s="195" t="s">
        <v>2618</v>
      </c>
      <c r="AH1752" s="195" t="s">
        <v>2618</v>
      </c>
      <c r="AI1752" s="195" t="e">
        <v>#N/A</v>
      </c>
    </row>
    <row r="1753" spans="1:203" x14ac:dyDescent="0.25">
      <c r="A1753" s="198" t="s">
        <v>520</v>
      </c>
      <c r="B1753" s="226" t="s">
        <v>2551</v>
      </c>
      <c r="C1753" s="234">
        <v>0</v>
      </c>
      <c r="D1753" s="204">
        <v>0</v>
      </c>
      <c r="E1753" s="204">
        <v>0</v>
      </c>
      <c r="F1753" s="204">
        <v>0</v>
      </c>
      <c r="G1753" s="204">
        <v>0</v>
      </c>
      <c r="H1753" s="204">
        <v>0</v>
      </c>
      <c r="I1753" s="204">
        <v>0</v>
      </c>
      <c r="J1753" s="204">
        <v>0</v>
      </c>
      <c r="K1753" s="204">
        <v>0</v>
      </c>
      <c r="L1753" s="204">
        <v>0</v>
      </c>
      <c r="M1753" s="204">
        <v>0</v>
      </c>
      <c r="N1753" s="204">
        <v>0</v>
      </c>
      <c r="O1753" s="204">
        <v>10</v>
      </c>
      <c r="P1753" s="204">
        <v>5</v>
      </c>
      <c r="Q1753" s="204">
        <v>0</v>
      </c>
      <c r="R1753" s="204">
        <v>0</v>
      </c>
      <c r="S1753" s="204">
        <v>0</v>
      </c>
      <c r="T1753" s="204">
        <v>0</v>
      </c>
      <c r="U1753" s="204">
        <v>0</v>
      </c>
      <c r="V1753" s="205" t="e">
        <v>#N/A</v>
      </c>
      <c r="X1753" s="198" t="s">
        <v>516</v>
      </c>
      <c r="Y1753" s="91" t="s">
        <v>2551</v>
      </c>
      <c r="Z1753" s="109">
        <v>0</v>
      </c>
      <c r="AA1753" s="109">
        <v>0</v>
      </c>
      <c r="AB1753" s="109">
        <v>0</v>
      </c>
      <c r="AC1753" s="109">
        <v>0</v>
      </c>
      <c r="AD1753" s="109">
        <v>0</v>
      </c>
      <c r="AE1753" s="109">
        <v>0</v>
      </c>
      <c r="AF1753" s="109">
        <v>20</v>
      </c>
      <c r="AG1753" s="109">
        <v>0</v>
      </c>
      <c r="AH1753" s="109">
        <v>0</v>
      </c>
      <c r="AI1753" s="109" t="e">
        <v>#N/A</v>
      </c>
    </row>
    <row r="1754" spans="1:203" x14ac:dyDescent="0.25">
      <c r="A1754" s="198" t="s">
        <v>550</v>
      </c>
      <c r="B1754" s="227" t="s">
        <v>884</v>
      </c>
      <c r="C1754" s="235">
        <v>1018.55</v>
      </c>
      <c r="D1754" s="206">
        <v>1015.85</v>
      </c>
      <c r="E1754" s="206">
        <v>1016.75</v>
      </c>
      <c r="F1754" s="206">
        <v>1012.95</v>
      </c>
      <c r="G1754" s="206">
        <v>1012.95</v>
      </c>
      <c r="H1754" s="206">
        <v>1009.15</v>
      </c>
      <c r="I1754" s="206">
        <v>1009</v>
      </c>
      <c r="J1754" s="206">
        <v>1007.05</v>
      </c>
      <c r="K1754" s="206">
        <v>1008.45</v>
      </c>
      <c r="L1754" s="206">
        <v>1006.5</v>
      </c>
      <c r="M1754" s="206">
        <v>1007.4</v>
      </c>
      <c r="N1754" s="206">
        <v>1007.9000000000001</v>
      </c>
      <c r="O1754" s="206">
        <v>1009.45</v>
      </c>
      <c r="P1754" s="206">
        <v>1008.5999999999999</v>
      </c>
      <c r="Q1754" s="206">
        <v>1007.3</v>
      </c>
      <c r="R1754" s="206">
        <v>1003.6</v>
      </c>
      <c r="S1754" s="206">
        <v>1002.4000000000001</v>
      </c>
      <c r="T1754" s="206">
        <v>999.5</v>
      </c>
      <c r="U1754" s="206">
        <v>1003.75</v>
      </c>
      <c r="V1754" s="207" t="e">
        <v>#N/A</v>
      </c>
      <c r="X1754" s="198" t="s">
        <v>518</v>
      </c>
      <c r="Y1754" s="238" t="s">
        <v>705</v>
      </c>
      <c r="Z1754" s="127">
        <v>0</v>
      </c>
      <c r="AA1754" s="127">
        <v>0</v>
      </c>
      <c r="AB1754" s="127">
        <v>0</v>
      </c>
      <c r="AC1754" s="127">
        <v>0</v>
      </c>
      <c r="AD1754" s="127">
        <v>0</v>
      </c>
      <c r="AE1754" s="127">
        <v>0</v>
      </c>
      <c r="AF1754" s="127">
        <v>0</v>
      </c>
      <c r="AG1754" s="127">
        <v>0</v>
      </c>
      <c r="AH1754" s="127">
        <v>0</v>
      </c>
      <c r="AI1754" s="127" t="e">
        <v>#N/A</v>
      </c>
    </row>
    <row r="1755" spans="1:203" x14ac:dyDescent="0.25">
      <c r="A1755" s="198" t="s">
        <v>551</v>
      </c>
      <c r="B1755" s="228" t="s">
        <v>770</v>
      </c>
      <c r="C1755" s="236" t="s">
        <v>2939</v>
      </c>
      <c r="D1755" s="208" t="s">
        <v>2653</v>
      </c>
      <c r="E1755" s="208" t="s">
        <v>2860</v>
      </c>
      <c r="F1755" s="208" t="s">
        <v>2653</v>
      </c>
      <c r="G1755" s="208" t="s">
        <v>2939</v>
      </c>
      <c r="H1755" s="208" t="s">
        <v>2762</v>
      </c>
      <c r="I1755" s="208" t="s">
        <v>2939</v>
      </c>
      <c r="J1755" s="208" t="s">
        <v>2770</v>
      </c>
      <c r="K1755" s="208" t="s">
        <v>677</v>
      </c>
      <c r="L1755" s="208" t="s">
        <v>2762</v>
      </c>
      <c r="M1755" s="208" t="s">
        <v>2733</v>
      </c>
      <c r="N1755" s="208" t="s">
        <v>2770</v>
      </c>
      <c r="O1755" s="208" t="s">
        <v>2965</v>
      </c>
      <c r="P1755" s="208" t="s">
        <v>2681</v>
      </c>
      <c r="Q1755" s="208" t="s">
        <v>2681</v>
      </c>
      <c r="R1755" s="208" t="s">
        <v>3781</v>
      </c>
      <c r="S1755" s="208" t="s">
        <v>2939</v>
      </c>
      <c r="T1755" s="208" t="s">
        <v>2653</v>
      </c>
      <c r="U1755" s="208" t="s">
        <v>2653</v>
      </c>
      <c r="V1755" s="209" t="e">
        <v>#N/A</v>
      </c>
      <c r="X1755" s="369" t="s">
        <v>1076</v>
      </c>
      <c r="Y1755" s="370" t="s">
        <v>772</v>
      </c>
      <c r="Z1755" s="371">
        <v>0</v>
      </c>
      <c r="AA1755" s="372">
        <v>0</v>
      </c>
      <c r="AB1755" s="372">
        <v>0</v>
      </c>
      <c r="AC1755" s="372">
        <v>0</v>
      </c>
      <c r="AD1755" s="372">
        <v>0</v>
      </c>
      <c r="AE1755" s="372">
        <v>0</v>
      </c>
      <c r="AF1755" s="372">
        <v>0</v>
      </c>
      <c r="AG1755" s="372">
        <v>0</v>
      </c>
      <c r="AH1755" s="372">
        <v>0</v>
      </c>
      <c r="AI1755" s="373" t="e">
        <v>#N/A</v>
      </c>
    </row>
    <row r="1756" spans="1:203" x14ac:dyDescent="0.25">
      <c r="A1756" s="198" t="s">
        <v>552</v>
      </c>
      <c r="B1756" s="229" t="s">
        <v>705</v>
      </c>
      <c r="C1756" s="237">
        <v>0</v>
      </c>
      <c r="D1756" s="213">
        <v>0</v>
      </c>
      <c r="E1756" s="213">
        <v>0</v>
      </c>
      <c r="F1756" s="213">
        <v>0</v>
      </c>
      <c r="G1756" s="213">
        <v>0</v>
      </c>
      <c r="H1756" s="213">
        <v>0</v>
      </c>
      <c r="I1756" s="213">
        <v>0</v>
      </c>
      <c r="J1756" s="213">
        <v>0</v>
      </c>
      <c r="K1756" s="213">
        <v>0</v>
      </c>
      <c r="L1756" s="213">
        <v>0</v>
      </c>
      <c r="M1756" s="213">
        <v>0</v>
      </c>
      <c r="N1756" s="213">
        <v>0</v>
      </c>
      <c r="O1756" s="213">
        <v>0</v>
      </c>
      <c r="P1756" s="213">
        <v>0</v>
      </c>
      <c r="Q1756" s="213">
        <v>0</v>
      </c>
      <c r="R1756" s="213">
        <v>0</v>
      </c>
      <c r="S1756" s="213">
        <v>0</v>
      </c>
      <c r="T1756" s="213">
        <v>0</v>
      </c>
      <c r="U1756" s="213">
        <v>0</v>
      </c>
      <c r="V1756" s="214" t="e">
        <v>#N/A</v>
      </c>
      <c r="X1756" s="369" t="s">
        <v>2375</v>
      </c>
      <c r="Y1756" s="374" t="s">
        <v>1173</v>
      </c>
      <c r="Z1756" s="375">
        <v>0</v>
      </c>
      <c r="AA1756" s="376">
        <v>0</v>
      </c>
      <c r="AB1756" s="376">
        <v>0</v>
      </c>
      <c r="AC1756" s="376">
        <v>0</v>
      </c>
      <c r="AD1756" s="376">
        <v>0</v>
      </c>
      <c r="AE1756" s="376">
        <v>0</v>
      </c>
      <c r="AF1756" s="376">
        <v>0</v>
      </c>
      <c r="AG1756" s="376">
        <v>0</v>
      </c>
      <c r="AH1756" s="376">
        <v>0</v>
      </c>
      <c r="AI1756" s="377" t="e">
        <v>#N/A</v>
      </c>
    </row>
    <row r="1757" spans="1:203" x14ac:dyDescent="0.25">
      <c r="A1757" s="198" t="s">
        <v>1076</v>
      </c>
      <c r="B1757" s="229" t="s">
        <v>772</v>
      </c>
      <c r="C1757" s="237">
        <v>0</v>
      </c>
      <c r="D1757" s="213">
        <v>0</v>
      </c>
      <c r="E1757" s="213">
        <v>0</v>
      </c>
      <c r="F1757" s="213">
        <v>0</v>
      </c>
      <c r="G1757" s="213">
        <v>0</v>
      </c>
      <c r="H1757" s="213">
        <v>0</v>
      </c>
      <c r="I1757" s="213">
        <v>0</v>
      </c>
      <c r="J1757" s="213">
        <v>0</v>
      </c>
      <c r="K1757" s="213">
        <v>0</v>
      </c>
      <c r="L1757" s="213">
        <v>0</v>
      </c>
      <c r="M1757" s="213">
        <v>0</v>
      </c>
      <c r="N1757" s="213">
        <v>0</v>
      </c>
      <c r="O1757" s="213">
        <v>0</v>
      </c>
      <c r="P1757" s="213">
        <v>0</v>
      </c>
      <c r="Q1757" s="213">
        <v>0</v>
      </c>
      <c r="R1757" s="213">
        <v>0</v>
      </c>
      <c r="S1757" s="213">
        <v>0</v>
      </c>
      <c r="T1757" s="213">
        <v>0</v>
      </c>
      <c r="U1757" s="213">
        <v>0</v>
      </c>
      <c r="V1757" s="214" t="e">
        <v>#N/A</v>
      </c>
      <c r="X1757" s="369" t="s">
        <v>2376</v>
      </c>
      <c r="Y1757" s="374" t="s">
        <v>1175</v>
      </c>
      <c r="Z1757" s="375">
        <v>0</v>
      </c>
      <c r="AA1757" s="376">
        <v>0</v>
      </c>
      <c r="AB1757" s="376">
        <v>0</v>
      </c>
      <c r="AC1757" s="376">
        <v>0</v>
      </c>
      <c r="AD1757" s="376">
        <v>0</v>
      </c>
      <c r="AE1757" s="376">
        <v>0</v>
      </c>
      <c r="AF1757" s="376">
        <v>0</v>
      </c>
      <c r="AG1757" s="376">
        <v>0</v>
      </c>
      <c r="AH1757" s="376">
        <v>0</v>
      </c>
      <c r="AI1757" s="377" t="e">
        <v>#N/A</v>
      </c>
    </row>
    <row r="1758" spans="1:203" x14ac:dyDescent="0.25">
      <c r="A1758" s="198" t="s">
        <v>2375</v>
      </c>
      <c r="B1758" s="229" t="s">
        <v>1173</v>
      </c>
      <c r="C1758" s="237">
        <v>0</v>
      </c>
      <c r="D1758" s="213">
        <v>0</v>
      </c>
      <c r="E1758" s="213">
        <v>0</v>
      </c>
      <c r="F1758" s="213">
        <v>0</v>
      </c>
      <c r="G1758" s="213">
        <v>0</v>
      </c>
      <c r="H1758" s="213">
        <v>0</v>
      </c>
      <c r="I1758" s="213">
        <v>0</v>
      </c>
      <c r="J1758" s="213">
        <v>0</v>
      </c>
      <c r="K1758" s="213">
        <v>0</v>
      </c>
      <c r="L1758" s="213">
        <v>0</v>
      </c>
      <c r="M1758" s="213">
        <v>0</v>
      </c>
      <c r="N1758" s="213">
        <v>0</v>
      </c>
      <c r="O1758" s="213">
        <v>0</v>
      </c>
      <c r="P1758" s="213">
        <v>0</v>
      </c>
      <c r="Q1758" s="213">
        <v>0</v>
      </c>
      <c r="R1758" s="213">
        <v>0</v>
      </c>
      <c r="S1758" s="213">
        <v>0</v>
      </c>
      <c r="T1758" s="213">
        <v>0</v>
      </c>
      <c r="U1758" s="213">
        <v>0</v>
      </c>
      <c r="V1758" s="214" t="e">
        <v>#N/A</v>
      </c>
      <c r="X1758" s="369" t="s">
        <v>2377</v>
      </c>
      <c r="Y1758" s="379" t="s">
        <v>1177</v>
      </c>
      <c r="Z1758" s="380">
        <v>0</v>
      </c>
      <c r="AA1758" s="381">
        <v>0</v>
      </c>
      <c r="AB1758" s="381">
        <v>0</v>
      </c>
      <c r="AC1758" s="381">
        <v>0</v>
      </c>
      <c r="AD1758" s="381">
        <v>0</v>
      </c>
      <c r="AE1758" s="381">
        <v>0</v>
      </c>
      <c r="AF1758" s="381">
        <v>0</v>
      </c>
      <c r="AG1758" s="381">
        <v>0</v>
      </c>
      <c r="AH1758" s="381">
        <v>0</v>
      </c>
      <c r="AI1758" s="382" t="e">
        <v>#N/A</v>
      </c>
    </row>
    <row r="1759" spans="1:203" x14ac:dyDescent="0.25">
      <c r="A1759" s="198" t="s">
        <v>2376</v>
      </c>
      <c r="B1759" s="378" t="s">
        <v>1175</v>
      </c>
      <c r="C1759" s="235">
        <v>0</v>
      </c>
      <c r="D1759" s="206">
        <v>0</v>
      </c>
      <c r="E1759" s="206">
        <v>0</v>
      </c>
      <c r="F1759" s="206">
        <v>0</v>
      </c>
      <c r="G1759" s="206">
        <v>0</v>
      </c>
      <c r="H1759" s="206">
        <v>0</v>
      </c>
      <c r="I1759" s="206">
        <v>0</v>
      </c>
      <c r="J1759" s="206">
        <v>0</v>
      </c>
      <c r="K1759" s="206">
        <v>0</v>
      </c>
      <c r="L1759" s="206">
        <v>0</v>
      </c>
      <c r="M1759" s="206">
        <v>0</v>
      </c>
      <c r="N1759" s="206">
        <v>0</v>
      </c>
      <c r="O1759" s="206">
        <v>0</v>
      </c>
      <c r="P1759" s="206">
        <v>0</v>
      </c>
      <c r="Q1759" s="206">
        <v>0</v>
      </c>
      <c r="R1759" s="206">
        <v>0</v>
      </c>
      <c r="S1759" s="206">
        <v>0</v>
      </c>
      <c r="T1759" s="206">
        <v>0</v>
      </c>
      <c r="U1759" s="206">
        <v>0</v>
      </c>
      <c r="V1759" s="207" t="e">
        <v>#N/A</v>
      </c>
    </row>
    <row r="1760" spans="1:203" x14ac:dyDescent="0.25">
      <c r="A1760" s="198" t="s">
        <v>2377</v>
      </c>
      <c r="B1760" s="383" t="s">
        <v>1177</v>
      </c>
      <c r="C1760" s="237">
        <v>0</v>
      </c>
      <c r="D1760" s="213">
        <v>0</v>
      </c>
      <c r="E1760" s="213">
        <v>0</v>
      </c>
      <c r="F1760" s="213">
        <v>0</v>
      </c>
      <c r="G1760" s="213">
        <v>0</v>
      </c>
      <c r="H1760" s="213">
        <v>0</v>
      </c>
      <c r="I1760" s="213">
        <v>0</v>
      </c>
      <c r="J1760" s="213">
        <v>0</v>
      </c>
      <c r="K1760" s="213">
        <v>0</v>
      </c>
      <c r="L1760" s="213">
        <v>0</v>
      </c>
      <c r="M1760" s="213">
        <v>0</v>
      </c>
      <c r="N1760" s="213">
        <v>0</v>
      </c>
      <c r="O1760" s="213">
        <v>0</v>
      </c>
      <c r="P1760" s="213">
        <v>0</v>
      </c>
      <c r="Q1760" s="213">
        <v>0</v>
      </c>
      <c r="R1760" s="213">
        <v>0</v>
      </c>
      <c r="S1760" s="213">
        <v>0</v>
      </c>
      <c r="T1760" s="213">
        <v>0</v>
      </c>
      <c r="U1760" s="213">
        <v>0</v>
      </c>
      <c r="V1760" s="214" t="e">
        <v>#N/A</v>
      </c>
    </row>
    <row r="1761" spans="1:208" x14ac:dyDescent="0.25">
      <c r="A1761" t="s">
        <v>3589</v>
      </c>
      <c r="B1761" t="s">
        <v>3579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7</v>
      </c>
      <c r="L1761">
        <v>5</v>
      </c>
      <c r="M1761">
        <v>1</v>
      </c>
      <c r="N1761">
        <v>5</v>
      </c>
      <c r="O1761">
        <v>10</v>
      </c>
      <c r="P1761">
        <v>10</v>
      </c>
      <c r="Q1761">
        <v>10</v>
      </c>
      <c r="R1761">
        <v>3</v>
      </c>
      <c r="S1761">
        <v>6</v>
      </c>
      <c r="T1761">
        <v>0</v>
      </c>
      <c r="U1761">
        <v>1</v>
      </c>
      <c r="V1761">
        <v>7</v>
      </c>
    </row>
    <row r="1762" spans="1:208" x14ac:dyDescent="0.25">
      <c r="A1762" t="s">
        <v>3590</v>
      </c>
      <c r="B1762" t="s">
        <v>3581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6</v>
      </c>
      <c r="K1762">
        <v>7</v>
      </c>
      <c r="L1762">
        <v>1</v>
      </c>
      <c r="M1762">
        <v>3</v>
      </c>
      <c r="N1762">
        <v>7</v>
      </c>
      <c r="O1762">
        <v>10</v>
      </c>
      <c r="P1762">
        <v>10</v>
      </c>
      <c r="Q1762">
        <v>0</v>
      </c>
      <c r="R1762">
        <v>6</v>
      </c>
      <c r="S1762">
        <v>0</v>
      </c>
      <c r="T1762">
        <v>0</v>
      </c>
      <c r="U1762">
        <v>7</v>
      </c>
      <c r="V1762" t="e">
        <v>#N/A</v>
      </c>
    </row>
    <row r="1763" spans="1:208" x14ac:dyDescent="0.25">
      <c r="A1763" t="s">
        <v>3591</v>
      </c>
      <c r="B1763" t="s">
        <v>3411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 t="e">
        <v>#N/A</v>
      </c>
    </row>
    <row r="1773" spans="1:208" s="390" customFormat="1" x14ac:dyDescent="0.25">
      <c r="A1773" s="262"/>
      <c r="B1773" s="262"/>
      <c r="C1773" s="262"/>
      <c r="D1773" s="262"/>
      <c r="E1773" s="262"/>
      <c r="F1773" s="262"/>
      <c r="G1773" s="262"/>
      <c r="H1773" s="262"/>
      <c r="I1773" s="262"/>
      <c r="J1773" s="262"/>
      <c r="K1773" s="262"/>
      <c r="L1773" s="262"/>
      <c r="M1773" s="262"/>
      <c r="N1773" s="262"/>
      <c r="O1773" s="262"/>
      <c r="P1773" s="262"/>
      <c r="Q1773" s="262"/>
      <c r="R1773" s="262"/>
      <c r="S1773" s="262"/>
      <c r="T1773" s="262"/>
      <c r="U1773" s="262"/>
      <c r="V1773" s="262"/>
      <c r="W1773" s="262"/>
      <c r="X1773" s="262"/>
      <c r="Y1773" s="262"/>
      <c r="Z1773" s="262"/>
      <c r="AA1773" s="262"/>
      <c r="AB1773" s="262"/>
      <c r="AC1773" s="262"/>
      <c r="AD1773" s="262"/>
      <c r="AE1773" s="262"/>
      <c r="AF1773" s="262"/>
      <c r="AG1773" s="262"/>
      <c r="AH1773" s="262"/>
      <c r="AI1773" s="262"/>
      <c r="AJ1773" s="262"/>
      <c r="AK1773" s="262"/>
      <c r="AL1773" s="389"/>
      <c r="AM1773" s="6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  <c r="CD1773"/>
      <c r="CE1773"/>
      <c r="CF1773"/>
      <c r="CG1773"/>
      <c r="CH1773"/>
      <c r="CI1773"/>
      <c r="CJ1773"/>
      <c r="CK1773"/>
      <c r="CL1773"/>
      <c r="CM1773"/>
      <c r="CN1773"/>
      <c r="CO1773"/>
      <c r="CP1773"/>
      <c r="CQ1773"/>
      <c r="CR1773"/>
      <c r="CS1773"/>
      <c r="CT1773"/>
      <c r="CU1773"/>
      <c r="CV1773"/>
      <c r="CW1773"/>
      <c r="CX1773"/>
      <c r="CY1773"/>
      <c r="CZ1773"/>
      <c r="DA1773"/>
      <c r="DB1773"/>
      <c r="DC1773"/>
      <c r="DD1773"/>
      <c r="DE1773"/>
      <c r="DF1773"/>
      <c r="DG1773"/>
      <c r="DH1773"/>
      <c r="DI1773"/>
      <c r="DJ1773"/>
      <c r="DK1773"/>
      <c r="DL1773"/>
      <c r="DM1773"/>
      <c r="DN1773"/>
      <c r="DO1773"/>
      <c r="DP1773"/>
      <c r="DQ1773"/>
      <c r="DR1773"/>
      <c r="DS1773"/>
      <c r="DT1773"/>
      <c r="DU1773"/>
      <c r="DV1773"/>
      <c r="DW1773"/>
      <c r="DX1773"/>
      <c r="DY1773"/>
      <c r="DZ1773"/>
      <c r="EA1773"/>
      <c r="EB1773"/>
      <c r="EC1773"/>
      <c r="ED1773"/>
      <c r="EE1773"/>
      <c r="EF1773"/>
      <c r="EG1773"/>
      <c r="EH1773"/>
      <c r="EI1773"/>
      <c r="EJ1773"/>
      <c r="EK1773"/>
      <c r="EL1773"/>
      <c r="EM1773"/>
      <c r="EN1773"/>
      <c r="EO1773"/>
      <c r="EP1773"/>
      <c r="EQ1773"/>
      <c r="ER1773"/>
      <c r="ES1773"/>
      <c r="ET1773"/>
      <c r="EU1773"/>
      <c r="EV1773"/>
      <c r="EW1773"/>
      <c r="EX1773"/>
      <c r="EY1773"/>
      <c r="EZ1773"/>
      <c r="FA1773"/>
      <c r="FB1773"/>
      <c r="FC1773"/>
      <c r="FD1773"/>
      <c r="FE1773"/>
      <c r="FF1773" s="35"/>
      <c r="FJ1773" s="1274"/>
      <c r="FK1773" s="1274"/>
      <c r="FL1773" s="1274"/>
      <c r="FN1773" s="35"/>
      <c r="FO1773" s="35"/>
      <c r="FP1773" s="35"/>
      <c r="FQ1773" s="35"/>
      <c r="FR1773" s="35"/>
      <c r="FS1773" s="35"/>
      <c r="FV1773" s="35"/>
      <c r="FW1773" s="35"/>
      <c r="FZ1773" s="1279"/>
      <c r="GA1773" s="1279"/>
      <c r="GB1773" s="35"/>
      <c r="GC1773" s="35"/>
      <c r="GD1773" s="35"/>
      <c r="GE1773" s="35"/>
      <c r="GF1773" s="35"/>
      <c r="GG1773" s="35"/>
      <c r="GH1773" s="35"/>
      <c r="GI1773" s="35"/>
      <c r="GJ1773" s="35"/>
      <c r="GK1773" s="35"/>
      <c r="GL1773" s="35"/>
      <c r="GM1773" s="35"/>
      <c r="GN1773" s="35"/>
      <c r="GO1773" s="35"/>
      <c r="GP1773" s="35"/>
      <c r="GQ1773" s="35"/>
      <c r="GR1773" s="35"/>
      <c r="GS1773" s="35"/>
      <c r="GT1773" s="35"/>
      <c r="GU1773" s="35"/>
      <c r="GV1773" s="35"/>
      <c r="GW1773" s="35"/>
      <c r="GX1773" s="35"/>
      <c r="GY1773" s="35"/>
      <c r="GZ1773" s="35"/>
    </row>
    <row r="1774" spans="1:208" x14ac:dyDescent="0.25">
      <c r="A1774" s="253" t="s">
        <v>554</v>
      </c>
      <c r="B1774" s="254" t="s">
        <v>2552</v>
      </c>
      <c r="C1774" s="384">
        <v>43683.333333333336</v>
      </c>
      <c r="D1774" s="256" t="s">
        <v>2618</v>
      </c>
      <c r="E1774" s="256" t="s">
        <v>3775</v>
      </c>
      <c r="F1774" s="256" t="s">
        <v>2618</v>
      </c>
      <c r="G1774" s="256" t="s">
        <v>3782</v>
      </c>
      <c r="H1774" s="256" t="s">
        <v>2618</v>
      </c>
      <c r="I1774" s="256" t="s">
        <v>3788</v>
      </c>
      <c r="J1774" s="256" t="s">
        <v>2618</v>
      </c>
      <c r="K1774" s="256" t="s">
        <v>3789</v>
      </c>
      <c r="L1774" s="256" t="s">
        <v>2618</v>
      </c>
      <c r="M1774" s="256" t="s">
        <v>3790</v>
      </c>
      <c r="N1774" s="256" t="s">
        <v>2618</v>
      </c>
      <c r="O1774" s="256" t="s">
        <v>3791</v>
      </c>
      <c r="P1774" s="256" t="s">
        <v>2618</v>
      </c>
      <c r="Q1774" s="256" t="s">
        <v>3792</v>
      </c>
      <c r="R1774" s="256" t="s">
        <v>2618</v>
      </c>
      <c r="S1774" s="256" t="s">
        <v>3793</v>
      </c>
      <c r="T1774" s="256" t="s">
        <v>2618</v>
      </c>
      <c r="U1774" s="256" t="s">
        <v>3803</v>
      </c>
      <c r="V1774" s="257" t="s">
        <v>2618</v>
      </c>
      <c r="X1774" s="258"/>
      <c r="Y1774" s="188" t="s">
        <v>2550</v>
      </c>
      <c r="Z1774" s="259" t="s">
        <v>2620</v>
      </c>
      <c r="AA1774" s="260" t="s">
        <v>2621</v>
      </c>
      <c r="AB1774" s="260" t="s">
        <v>2622</v>
      </c>
      <c r="AC1774" s="260" t="s">
        <v>2623</v>
      </c>
      <c r="AD1774" s="260" t="s">
        <v>2624</v>
      </c>
      <c r="AE1774" s="260" t="s">
        <v>2625</v>
      </c>
      <c r="AF1774" s="260" t="s">
        <v>2619</v>
      </c>
      <c r="AG1774" s="260" t="s">
        <v>2620</v>
      </c>
      <c r="AH1774" s="260" t="s">
        <v>2621</v>
      </c>
      <c r="AI1774" s="261" t="s">
        <v>2622</v>
      </c>
      <c r="FN1774" s="390"/>
      <c r="FO1774" s="390"/>
      <c r="FP1774" s="390"/>
      <c r="FQ1774" s="390"/>
      <c r="FR1774" s="390"/>
      <c r="FS1774" s="390"/>
      <c r="FV1774" s="390"/>
      <c r="FW1774" s="390"/>
      <c r="FZ1774" s="1280"/>
      <c r="GA1774" s="1280"/>
      <c r="GB1774" s="390"/>
      <c r="GC1774" s="390"/>
      <c r="GD1774" s="390"/>
      <c r="GE1774" s="390"/>
      <c r="GF1774" s="390"/>
      <c r="GG1774" s="390"/>
      <c r="GH1774" s="390"/>
      <c r="GI1774" s="390"/>
      <c r="GJ1774" s="390"/>
      <c r="GK1774" s="390"/>
      <c r="GL1774" s="390"/>
      <c r="GM1774" s="390"/>
      <c r="GN1774" s="390"/>
      <c r="GV1774" s="390"/>
      <c r="GW1774" s="390"/>
      <c r="GX1774" s="390"/>
      <c r="GY1774" s="390"/>
      <c r="GZ1774" s="390"/>
    </row>
    <row r="1775" spans="1:208" x14ac:dyDescent="0.25">
      <c r="A1775" s="198" t="s">
        <v>556</v>
      </c>
      <c r="B1775" s="220" t="s">
        <v>2591</v>
      </c>
      <c r="C1775" s="124" t="s">
        <v>2521</v>
      </c>
      <c r="D1775" s="124" t="s">
        <v>2522</v>
      </c>
      <c r="E1775" s="124" t="s">
        <v>2521</v>
      </c>
      <c r="F1775" s="124" t="s">
        <v>2522</v>
      </c>
      <c r="G1775" s="124" t="s">
        <v>2521</v>
      </c>
      <c r="H1775" s="124" t="s">
        <v>2522</v>
      </c>
      <c r="I1775" s="124" t="s">
        <v>2521</v>
      </c>
      <c r="J1775" s="124" t="s">
        <v>2522</v>
      </c>
      <c r="K1775" s="124" t="s">
        <v>2521</v>
      </c>
      <c r="L1775" s="124" t="s">
        <v>2522</v>
      </c>
      <c r="M1775" s="124" t="s">
        <v>2521</v>
      </c>
      <c r="N1775" s="124" t="s">
        <v>2522</v>
      </c>
      <c r="O1775" s="124" t="s">
        <v>2521</v>
      </c>
      <c r="P1775" s="124" t="s">
        <v>2522</v>
      </c>
      <c r="Q1775" s="124" t="s">
        <v>2521</v>
      </c>
      <c r="R1775" s="124" t="s">
        <v>2522</v>
      </c>
      <c r="S1775" s="124" t="s">
        <v>2521</v>
      </c>
      <c r="T1775" s="124" t="s">
        <v>2522</v>
      </c>
      <c r="U1775" s="124" t="s">
        <v>2521</v>
      </c>
      <c r="V1775" s="252" t="s">
        <v>2522</v>
      </c>
      <c r="X1775" s="197"/>
      <c r="Y1775" s="188" t="s">
        <v>2591</v>
      </c>
      <c r="Z1775" s="94" t="s">
        <v>3777</v>
      </c>
      <c r="AA1775" s="95" t="s">
        <v>3778</v>
      </c>
      <c r="AB1775" s="95" t="s">
        <v>3783</v>
      </c>
      <c r="AC1775" s="95" t="s">
        <v>3794</v>
      </c>
      <c r="AD1775" s="95" t="s">
        <v>3795</v>
      </c>
      <c r="AE1775" s="95" t="s">
        <v>3796</v>
      </c>
      <c r="AF1775" s="95" t="s">
        <v>3797</v>
      </c>
      <c r="AG1775" s="95" t="s">
        <v>3798</v>
      </c>
      <c r="AH1775" s="95" t="s">
        <v>3799</v>
      </c>
      <c r="AI1775" s="96" t="s">
        <v>3804</v>
      </c>
      <c r="GO1775" s="390"/>
      <c r="GP1775" s="390"/>
      <c r="GQ1775" s="390"/>
      <c r="GR1775" s="390"/>
      <c r="GS1775" s="390"/>
      <c r="GT1775" s="390"/>
      <c r="GU1775" s="390"/>
    </row>
    <row r="1776" spans="1:208" x14ac:dyDescent="0.25">
      <c r="A1776" s="198" t="s">
        <v>558</v>
      </c>
      <c r="B1776" s="221" t="s">
        <v>2553</v>
      </c>
      <c r="C1776" s="118">
        <v>43683.333333333336</v>
      </c>
      <c r="D1776" s="189">
        <v>43683.833333333336</v>
      </c>
      <c r="E1776" s="190">
        <v>43684.333333333336</v>
      </c>
      <c r="F1776" s="189">
        <v>43684.833333333336</v>
      </c>
      <c r="G1776" s="190">
        <v>43685.333333333336</v>
      </c>
      <c r="H1776" s="189">
        <v>43685.833333333336</v>
      </c>
      <c r="I1776" s="191">
        <v>43686.333333333336</v>
      </c>
      <c r="J1776" s="189">
        <v>43686.833333333336</v>
      </c>
      <c r="K1776" s="190">
        <v>43687.333333333336</v>
      </c>
      <c r="L1776" s="189">
        <v>43687.833333333336</v>
      </c>
      <c r="M1776" s="190">
        <v>43688.333333333336</v>
      </c>
      <c r="N1776" s="189">
        <v>43688.833333333336</v>
      </c>
      <c r="O1776" s="191">
        <v>43689.333333333336</v>
      </c>
      <c r="P1776" s="189">
        <v>43689.833333333336</v>
      </c>
      <c r="Q1776" s="190">
        <v>43690.333333333336</v>
      </c>
      <c r="R1776" s="189">
        <v>43690.833333333336</v>
      </c>
      <c r="S1776" s="190">
        <v>43691.333333333336</v>
      </c>
      <c r="T1776" s="189">
        <v>43691.833333333336</v>
      </c>
      <c r="U1776" s="190">
        <v>43692.333333333336</v>
      </c>
      <c r="V1776" s="192">
        <v>43692.833333333336</v>
      </c>
      <c r="X1776" s="198" t="s">
        <v>553</v>
      </c>
      <c r="Y1776" s="215"/>
      <c r="Z1776" s="116">
        <v>43683.833333333336</v>
      </c>
      <c r="AA1776" s="99">
        <v>43684.833333333336</v>
      </c>
      <c r="AB1776" s="99">
        <v>43685.833333333336</v>
      </c>
      <c r="AC1776" s="99">
        <v>43686.833333333336</v>
      </c>
      <c r="AD1776" s="99">
        <v>43687.833333333336</v>
      </c>
      <c r="AE1776" s="99">
        <v>43688.833333333336</v>
      </c>
      <c r="AF1776" s="99">
        <v>43689.833333333336</v>
      </c>
      <c r="AG1776" s="99">
        <v>43690.833333333336</v>
      </c>
      <c r="AH1776" s="99">
        <v>43691.833333333336</v>
      </c>
      <c r="AI1776" s="99">
        <v>43692.833333333336</v>
      </c>
    </row>
    <row r="1777" spans="1:162" x14ac:dyDescent="0.25">
      <c r="A1777" s="198" t="s">
        <v>560</v>
      </c>
      <c r="B1777" s="222" t="s">
        <v>2545</v>
      </c>
      <c r="C1777" s="230" t="e">
        <v>#N/A</v>
      </c>
      <c r="D1777" s="199">
        <v>23.8</v>
      </c>
      <c r="E1777" s="199" t="e">
        <v>#N/A</v>
      </c>
      <c r="F1777" s="199">
        <v>23.5</v>
      </c>
      <c r="G1777" s="199" t="e">
        <v>#N/A</v>
      </c>
      <c r="H1777" s="199">
        <v>13.2</v>
      </c>
      <c r="I1777" s="199" t="e">
        <v>#N/A</v>
      </c>
      <c r="J1777" s="199">
        <v>20.3</v>
      </c>
      <c r="K1777" s="199" t="e">
        <v>#N/A</v>
      </c>
      <c r="L1777" s="199">
        <v>25.8</v>
      </c>
      <c r="M1777" s="199" t="e">
        <v>#N/A</v>
      </c>
      <c r="N1777" s="199">
        <v>29.5</v>
      </c>
      <c r="O1777" s="199" t="e">
        <v>#N/A</v>
      </c>
      <c r="P1777" s="199">
        <v>30</v>
      </c>
      <c r="Q1777" s="199" t="e">
        <v>#N/A</v>
      </c>
      <c r="R1777" s="199">
        <v>19.600000000000001</v>
      </c>
      <c r="S1777" s="199" t="e">
        <v>#N/A</v>
      </c>
      <c r="T1777" s="199">
        <v>23.4</v>
      </c>
      <c r="U1777" s="199" t="e">
        <v>#N/A</v>
      </c>
      <c r="V1777" s="104" t="e">
        <v>#N/A</v>
      </c>
      <c r="X1777" s="198" t="s">
        <v>555</v>
      </c>
      <c r="Y1777" s="100" t="s">
        <v>2545</v>
      </c>
      <c r="Z1777" s="120">
        <v>23.8</v>
      </c>
      <c r="AA1777" s="120">
        <v>23.5</v>
      </c>
      <c r="AB1777" s="120">
        <v>13.2</v>
      </c>
      <c r="AC1777" s="120">
        <v>20.3</v>
      </c>
      <c r="AD1777" s="120">
        <v>25.8</v>
      </c>
      <c r="AE1777" s="120">
        <v>29.5</v>
      </c>
      <c r="AF1777" s="120">
        <v>30</v>
      </c>
      <c r="AG1777" s="120">
        <v>19.600000000000001</v>
      </c>
      <c r="AH1777" s="120">
        <v>23.4</v>
      </c>
      <c r="AI1777" s="120" t="e">
        <v>#N/A</v>
      </c>
    </row>
    <row r="1778" spans="1:162" x14ac:dyDescent="0.25">
      <c r="A1778" s="198" t="s">
        <v>561</v>
      </c>
      <c r="B1778" s="223" t="s">
        <v>2546</v>
      </c>
      <c r="C1778" s="103">
        <v>5</v>
      </c>
      <c r="D1778" s="200" t="e">
        <v>#N/A</v>
      </c>
      <c r="E1778" s="200">
        <v>10.1</v>
      </c>
      <c r="F1778" s="200" t="e">
        <v>#N/A</v>
      </c>
      <c r="G1778" s="200">
        <v>11.1</v>
      </c>
      <c r="H1778" s="200" t="e">
        <v>#N/A</v>
      </c>
      <c r="I1778" s="200">
        <v>9.8000000000000007</v>
      </c>
      <c r="J1778" s="200" t="e">
        <v>#N/A</v>
      </c>
      <c r="K1778" s="200">
        <v>7.6999999999999993</v>
      </c>
      <c r="L1778" s="200" t="e">
        <v>#N/A</v>
      </c>
      <c r="M1778" s="200">
        <v>7.6999999999999993</v>
      </c>
      <c r="N1778" s="200" t="e">
        <v>#N/A</v>
      </c>
      <c r="O1778" s="200">
        <v>10.199999999999999</v>
      </c>
      <c r="P1778" s="200" t="e">
        <v>#N/A</v>
      </c>
      <c r="Q1778" s="200">
        <v>13.2</v>
      </c>
      <c r="R1778" s="200" t="e">
        <v>#N/A</v>
      </c>
      <c r="S1778" s="200">
        <v>11</v>
      </c>
      <c r="T1778" s="200" t="e">
        <v>#N/A</v>
      </c>
      <c r="U1778" s="200">
        <v>7.5</v>
      </c>
      <c r="V1778" s="216" t="e">
        <v>#N/A</v>
      </c>
      <c r="X1778" s="198" t="s">
        <v>557</v>
      </c>
      <c r="Y1778" s="101" t="s">
        <v>2546</v>
      </c>
      <c r="Z1778" s="97">
        <v>5</v>
      </c>
      <c r="AA1778" s="97">
        <v>10.1</v>
      </c>
      <c r="AB1778" s="97">
        <v>11.1</v>
      </c>
      <c r="AC1778" s="97">
        <v>9.8000000000000007</v>
      </c>
      <c r="AD1778" s="97">
        <v>7.6999999999999993</v>
      </c>
      <c r="AE1778" s="97">
        <v>7.6999999999999993</v>
      </c>
      <c r="AF1778" s="97">
        <v>10.199999999999999</v>
      </c>
      <c r="AG1778" s="97">
        <v>13.2</v>
      </c>
      <c r="AH1778" s="97">
        <v>11</v>
      </c>
      <c r="AI1778" s="97" t="e">
        <v>#N/A</v>
      </c>
    </row>
    <row r="1779" spans="1:162" x14ac:dyDescent="0.25">
      <c r="A1779" s="198" t="s">
        <v>563</v>
      </c>
      <c r="B1779" s="224" t="s">
        <v>2547</v>
      </c>
      <c r="C1779" s="108" t="e">
        <v>#N/A</v>
      </c>
      <c r="D1779" s="201">
        <v>38.799999999999997</v>
      </c>
      <c r="E1779" s="201" t="e">
        <v>#N/A</v>
      </c>
      <c r="F1779" s="201">
        <v>30.5</v>
      </c>
      <c r="G1779" s="201" t="e">
        <v>#N/A</v>
      </c>
      <c r="H1779" s="201">
        <v>18.7</v>
      </c>
      <c r="I1779" s="201" t="e">
        <v>#N/A</v>
      </c>
      <c r="J1779" s="201">
        <v>27.3</v>
      </c>
      <c r="K1779" s="201" t="e">
        <v>#N/A</v>
      </c>
      <c r="L1779" s="201">
        <v>40.799999999999997</v>
      </c>
      <c r="M1779" s="201" t="e">
        <v>#N/A</v>
      </c>
      <c r="N1779" s="201">
        <v>44.5</v>
      </c>
      <c r="O1779" s="201" t="e">
        <v>#N/A</v>
      </c>
      <c r="P1779" s="201">
        <v>44</v>
      </c>
      <c r="Q1779" s="201" t="e">
        <v>#N/A</v>
      </c>
      <c r="R1779" s="201">
        <v>26.6</v>
      </c>
      <c r="S1779" s="201" t="e">
        <v>#N/A</v>
      </c>
      <c r="T1779" s="201">
        <v>36.4</v>
      </c>
      <c r="U1779" s="201" t="e">
        <v>#N/A</v>
      </c>
      <c r="V1779" s="217" t="e">
        <v>#N/A</v>
      </c>
      <c r="X1779" s="198" t="s">
        <v>559</v>
      </c>
      <c r="Y1779" s="102" t="s">
        <v>2547</v>
      </c>
      <c r="Z1779" s="120">
        <v>38.799999999999997</v>
      </c>
      <c r="AA1779" s="120">
        <v>30.5</v>
      </c>
      <c r="AB1779" s="120">
        <v>18.7</v>
      </c>
      <c r="AC1779" s="120">
        <v>27.3</v>
      </c>
      <c r="AD1779" s="120">
        <v>40.799999999999997</v>
      </c>
      <c r="AE1779" s="120">
        <v>44.5</v>
      </c>
      <c r="AF1779" s="120">
        <v>44</v>
      </c>
      <c r="AG1779" s="120">
        <v>26.6</v>
      </c>
      <c r="AH1779" s="120">
        <v>36.4</v>
      </c>
      <c r="AI1779" s="120" t="e">
        <v>#N/A</v>
      </c>
      <c r="FF1779" s="390"/>
    </row>
    <row r="1780" spans="1:162" x14ac:dyDescent="0.25">
      <c r="A1780" s="198" t="s">
        <v>565</v>
      </c>
      <c r="B1780" s="212" t="s">
        <v>2548</v>
      </c>
      <c r="C1780" s="231">
        <v>12</v>
      </c>
      <c r="D1780" s="123">
        <v>8</v>
      </c>
      <c r="E1780" s="123">
        <v>6</v>
      </c>
      <c r="F1780" s="123">
        <v>8</v>
      </c>
      <c r="G1780" s="123">
        <v>4</v>
      </c>
      <c r="H1780" s="123">
        <v>10</v>
      </c>
      <c r="I1780" s="123">
        <v>3</v>
      </c>
      <c r="J1780" s="123">
        <v>6</v>
      </c>
      <c r="K1780" s="123">
        <v>2</v>
      </c>
      <c r="L1780" s="123">
        <v>5</v>
      </c>
      <c r="M1780" s="123">
        <v>2</v>
      </c>
      <c r="N1780" s="123">
        <v>3</v>
      </c>
      <c r="O1780" s="123">
        <v>3</v>
      </c>
      <c r="P1780" s="123">
        <v>7</v>
      </c>
      <c r="Q1780" s="123">
        <v>5</v>
      </c>
      <c r="R1780" s="123">
        <v>4</v>
      </c>
      <c r="S1780" s="123">
        <v>3</v>
      </c>
      <c r="T1780" s="123">
        <v>4</v>
      </c>
      <c r="U1780" s="123">
        <v>3</v>
      </c>
      <c r="V1780" s="218" t="e">
        <v>#N/A</v>
      </c>
      <c r="X1780" s="198" t="s">
        <v>566</v>
      </c>
      <c r="Y1780" s="119" t="s">
        <v>2548</v>
      </c>
      <c r="Z1780" s="196">
        <v>12</v>
      </c>
      <c r="AA1780" s="196">
        <v>8</v>
      </c>
      <c r="AB1780" s="196">
        <v>10</v>
      </c>
      <c r="AC1780" s="196">
        <v>6</v>
      </c>
      <c r="AD1780" s="196">
        <v>5</v>
      </c>
      <c r="AE1780" s="196">
        <v>3</v>
      </c>
      <c r="AF1780" s="196">
        <v>7</v>
      </c>
      <c r="AG1780" s="196">
        <v>5</v>
      </c>
      <c r="AH1780" s="196">
        <v>4</v>
      </c>
      <c r="AI1780" s="196" t="e">
        <v>#N/A</v>
      </c>
    </row>
    <row r="1781" spans="1:162" x14ac:dyDescent="0.25">
      <c r="A1781" s="198" t="s">
        <v>568</v>
      </c>
      <c r="B1781" s="225" t="s">
        <v>2549</v>
      </c>
      <c r="C1781" s="232" t="s">
        <v>2618</v>
      </c>
      <c r="D1781" s="210" t="s">
        <v>2618</v>
      </c>
      <c r="E1781" s="210" t="s">
        <v>2618</v>
      </c>
      <c r="F1781" s="210" t="s">
        <v>2618</v>
      </c>
      <c r="G1781" s="210" t="s">
        <v>2618</v>
      </c>
      <c r="H1781" s="210" t="s">
        <v>2618</v>
      </c>
      <c r="I1781" s="210" t="s">
        <v>2618</v>
      </c>
      <c r="J1781" s="210" t="s">
        <v>2618</v>
      </c>
      <c r="K1781" s="210" t="s">
        <v>2618</v>
      </c>
      <c r="L1781" s="210" t="s">
        <v>2618</v>
      </c>
      <c r="M1781" s="210" t="s">
        <v>2618</v>
      </c>
      <c r="N1781" s="210" t="s">
        <v>2618</v>
      </c>
      <c r="O1781" s="210" t="s">
        <v>2618</v>
      </c>
      <c r="P1781" s="210" t="s">
        <v>2618</v>
      </c>
      <c r="Q1781" s="210" t="s">
        <v>2618</v>
      </c>
      <c r="R1781" s="210" t="s">
        <v>2618</v>
      </c>
      <c r="S1781" s="210" t="s">
        <v>2618</v>
      </c>
      <c r="T1781" s="210" t="s">
        <v>2618</v>
      </c>
      <c r="U1781" s="210" t="s">
        <v>2618</v>
      </c>
      <c r="V1781" s="211" t="e">
        <v>#N/A</v>
      </c>
      <c r="X1781" s="198" t="s">
        <v>562</v>
      </c>
      <c r="Y1781" s="98" t="s">
        <v>772</v>
      </c>
      <c r="Z1781" s="121">
        <v>0</v>
      </c>
      <c r="AA1781" s="121">
        <v>0</v>
      </c>
      <c r="AB1781" s="121">
        <v>0</v>
      </c>
      <c r="AC1781" s="121">
        <v>0</v>
      </c>
      <c r="AD1781" s="121">
        <v>0</v>
      </c>
      <c r="AE1781" s="121">
        <v>0</v>
      </c>
      <c r="AF1781" s="121">
        <v>0</v>
      </c>
      <c r="AG1781" s="121">
        <v>0</v>
      </c>
      <c r="AH1781" s="121">
        <v>0</v>
      </c>
      <c r="AI1781" s="121" t="e">
        <v>#N/A</v>
      </c>
    </row>
    <row r="1782" spans="1:162" ht="15" x14ac:dyDescent="0.25">
      <c r="A1782" s="198" t="s">
        <v>570</v>
      </c>
      <c r="B1782" s="226" t="s">
        <v>769</v>
      </c>
      <c r="C1782" s="233" t="s">
        <v>2618</v>
      </c>
      <c r="D1782" s="202" t="s">
        <v>2618</v>
      </c>
      <c r="E1782" s="202" t="s">
        <v>2618</v>
      </c>
      <c r="F1782" s="202" t="s">
        <v>2618</v>
      </c>
      <c r="G1782" s="202" t="s">
        <v>2631</v>
      </c>
      <c r="H1782" s="202" t="s">
        <v>2632</v>
      </c>
      <c r="I1782" s="202" t="s">
        <v>2618</v>
      </c>
      <c r="J1782" s="202" t="s">
        <v>2618</v>
      </c>
      <c r="K1782" s="202" t="s">
        <v>2618</v>
      </c>
      <c r="L1782" s="202" t="s">
        <v>2618</v>
      </c>
      <c r="M1782" s="202" t="s">
        <v>2618</v>
      </c>
      <c r="N1782" s="202" t="s">
        <v>2618</v>
      </c>
      <c r="O1782" s="202" t="s">
        <v>2618</v>
      </c>
      <c r="P1782" s="202" t="s">
        <v>2632</v>
      </c>
      <c r="Q1782" s="202" t="s">
        <v>2632</v>
      </c>
      <c r="R1782" s="202" t="s">
        <v>2618</v>
      </c>
      <c r="S1782" s="202" t="s">
        <v>2618</v>
      </c>
      <c r="T1782" s="202" t="s">
        <v>2618</v>
      </c>
      <c r="U1782" s="202" t="s">
        <v>2618</v>
      </c>
      <c r="V1782" s="203" t="e">
        <v>#N/A</v>
      </c>
      <c r="X1782" s="198" t="s">
        <v>564</v>
      </c>
      <c r="Y1782" s="107" t="s">
        <v>769</v>
      </c>
      <c r="Z1782" s="195" t="s">
        <v>2618</v>
      </c>
      <c r="AA1782" s="195" t="s">
        <v>2618</v>
      </c>
      <c r="AB1782" s="195" t="s">
        <v>2632</v>
      </c>
      <c r="AC1782" s="195" t="s">
        <v>2618</v>
      </c>
      <c r="AD1782" s="195" t="s">
        <v>2618</v>
      </c>
      <c r="AE1782" s="195" t="s">
        <v>2618</v>
      </c>
      <c r="AF1782" s="195" t="s">
        <v>2632</v>
      </c>
      <c r="AG1782" s="195" t="s">
        <v>2632</v>
      </c>
      <c r="AH1782" s="195" t="s">
        <v>2618</v>
      </c>
      <c r="AI1782" s="195" t="e">
        <v>#N/A</v>
      </c>
    </row>
    <row r="1783" spans="1:162" x14ac:dyDescent="0.25">
      <c r="A1783" s="198" t="s">
        <v>571</v>
      </c>
      <c r="B1783" s="226" t="s">
        <v>2551</v>
      </c>
      <c r="C1783" s="234">
        <v>0</v>
      </c>
      <c r="D1783" s="204">
        <v>0</v>
      </c>
      <c r="E1783" s="204">
        <v>0</v>
      </c>
      <c r="F1783" s="204">
        <v>0</v>
      </c>
      <c r="G1783" s="204">
        <v>2</v>
      </c>
      <c r="H1783" s="204">
        <v>3</v>
      </c>
      <c r="I1783" s="204">
        <v>0</v>
      </c>
      <c r="J1783" s="204">
        <v>0</v>
      </c>
      <c r="K1783" s="204">
        <v>0</v>
      </c>
      <c r="L1783" s="204">
        <v>0</v>
      </c>
      <c r="M1783" s="204">
        <v>0</v>
      </c>
      <c r="N1783" s="204">
        <v>0</v>
      </c>
      <c r="O1783" s="204">
        <v>0</v>
      </c>
      <c r="P1783" s="204">
        <v>5</v>
      </c>
      <c r="Q1783" s="204">
        <v>5</v>
      </c>
      <c r="R1783" s="204">
        <v>0</v>
      </c>
      <c r="S1783" s="204">
        <v>0</v>
      </c>
      <c r="T1783" s="204">
        <v>0</v>
      </c>
      <c r="U1783" s="204">
        <v>0</v>
      </c>
      <c r="V1783" s="205" t="e">
        <v>#N/A</v>
      </c>
      <c r="X1783" s="198" t="s">
        <v>567</v>
      </c>
      <c r="Y1783" s="91" t="s">
        <v>2551</v>
      </c>
      <c r="Z1783" s="109">
        <v>0</v>
      </c>
      <c r="AA1783" s="109">
        <v>0</v>
      </c>
      <c r="AB1783" s="109">
        <v>5</v>
      </c>
      <c r="AC1783" s="109">
        <v>0</v>
      </c>
      <c r="AD1783" s="109">
        <v>0</v>
      </c>
      <c r="AE1783" s="109">
        <v>0</v>
      </c>
      <c r="AF1783" s="109">
        <v>5</v>
      </c>
      <c r="AG1783" s="109">
        <v>5</v>
      </c>
      <c r="AH1783" s="109">
        <v>0</v>
      </c>
      <c r="AI1783" s="109" t="e">
        <v>#N/A</v>
      </c>
    </row>
    <row r="1784" spans="1:162" x14ac:dyDescent="0.25">
      <c r="A1784" s="198" t="s">
        <v>572</v>
      </c>
      <c r="B1784" s="227" t="s">
        <v>884</v>
      </c>
      <c r="C1784" s="235">
        <v>1019.5</v>
      </c>
      <c r="D1784" s="206">
        <v>1015.9</v>
      </c>
      <c r="E1784" s="206">
        <v>1016.9</v>
      </c>
      <c r="F1784" s="206">
        <v>1013.8</v>
      </c>
      <c r="G1784" s="206">
        <v>1013</v>
      </c>
      <c r="H1784" s="206">
        <v>1012.2</v>
      </c>
      <c r="I1784" s="206">
        <v>1011.85</v>
      </c>
      <c r="J1784" s="206">
        <v>1008.65</v>
      </c>
      <c r="K1784" s="206">
        <v>1008.5999999999999</v>
      </c>
      <c r="L1784" s="206">
        <v>1006.15</v>
      </c>
      <c r="M1784" s="206">
        <v>1008.35</v>
      </c>
      <c r="N1784" s="206">
        <v>1005.85</v>
      </c>
      <c r="O1784" s="206">
        <v>1006.75</v>
      </c>
      <c r="P1784" s="206">
        <v>1002.75</v>
      </c>
      <c r="Q1784" s="206">
        <v>1003.4</v>
      </c>
      <c r="R1784" s="206">
        <v>1002.1</v>
      </c>
      <c r="S1784" s="206">
        <v>1002.2</v>
      </c>
      <c r="T1784" s="206">
        <v>999.35</v>
      </c>
      <c r="U1784" s="206">
        <v>1003.25</v>
      </c>
      <c r="V1784" s="207" t="e">
        <v>#N/A</v>
      </c>
      <c r="X1784" s="198" t="s">
        <v>569</v>
      </c>
      <c r="Y1784" s="238" t="s">
        <v>705</v>
      </c>
      <c r="Z1784" s="127">
        <v>0</v>
      </c>
      <c r="AA1784" s="127">
        <v>0</v>
      </c>
      <c r="AB1784" s="127">
        <v>0</v>
      </c>
      <c r="AC1784" s="127">
        <v>0</v>
      </c>
      <c r="AD1784" s="127">
        <v>0</v>
      </c>
      <c r="AE1784" s="127">
        <v>0</v>
      </c>
      <c r="AF1784" s="127">
        <v>2</v>
      </c>
      <c r="AG1784" s="127">
        <v>0</v>
      </c>
      <c r="AH1784" s="127">
        <v>0</v>
      </c>
      <c r="AI1784" s="127" t="e">
        <v>#N/A</v>
      </c>
    </row>
    <row r="1785" spans="1:162" x14ac:dyDescent="0.25">
      <c r="A1785" s="198" t="s">
        <v>573</v>
      </c>
      <c r="B1785" s="228" t="s">
        <v>770</v>
      </c>
      <c r="C1785" s="236" t="s">
        <v>2657</v>
      </c>
      <c r="D1785" s="208" t="s">
        <v>2685</v>
      </c>
      <c r="E1785" s="208" t="s">
        <v>2651</v>
      </c>
      <c r="F1785" s="208" t="s">
        <v>2767</v>
      </c>
      <c r="G1785" s="208" t="s">
        <v>2682</v>
      </c>
      <c r="H1785" s="208" t="s">
        <v>2682</v>
      </c>
      <c r="I1785" s="208" t="s">
        <v>2654</v>
      </c>
      <c r="J1785" s="208" t="s">
        <v>2772</v>
      </c>
      <c r="K1785" s="208" t="s">
        <v>2718</v>
      </c>
      <c r="L1785" s="208" t="s">
        <v>2772</v>
      </c>
      <c r="M1785" s="208" t="s">
        <v>2734</v>
      </c>
      <c r="N1785" s="208" t="s">
        <v>2762</v>
      </c>
      <c r="O1785" s="208" t="s">
        <v>2939</v>
      </c>
      <c r="P1785" s="208" t="s">
        <v>2767</v>
      </c>
      <c r="Q1785" s="208" t="s">
        <v>2762</v>
      </c>
      <c r="R1785" s="208" t="s">
        <v>2760</v>
      </c>
      <c r="S1785" s="208" t="s">
        <v>2734</v>
      </c>
      <c r="T1785" s="208" t="s">
        <v>2683</v>
      </c>
      <c r="U1785" s="208" t="s">
        <v>2734</v>
      </c>
      <c r="V1785" s="209" t="e">
        <v>#N/A</v>
      </c>
      <c r="X1785" s="369" t="s">
        <v>1077</v>
      </c>
      <c r="Y1785" s="370" t="s">
        <v>772</v>
      </c>
      <c r="Z1785" s="371">
        <v>0</v>
      </c>
      <c r="AA1785" s="372">
        <v>0</v>
      </c>
      <c r="AB1785" s="372">
        <v>0</v>
      </c>
      <c r="AC1785" s="372">
        <v>0</v>
      </c>
      <c r="AD1785" s="372">
        <v>0</v>
      </c>
      <c r="AE1785" s="372">
        <v>0</v>
      </c>
      <c r="AF1785" s="372">
        <v>0</v>
      </c>
      <c r="AG1785" s="372">
        <v>0</v>
      </c>
      <c r="AH1785" s="372">
        <v>0</v>
      </c>
      <c r="AI1785" s="373" t="e">
        <v>#N/A</v>
      </c>
    </row>
    <row r="1786" spans="1:162" x14ac:dyDescent="0.25">
      <c r="A1786" s="198" t="s">
        <v>574</v>
      </c>
      <c r="B1786" s="229" t="s">
        <v>705</v>
      </c>
      <c r="C1786" s="237">
        <v>0</v>
      </c>
      <c r="D1786" s="213">
        <v>0</v>
      </c>
      <c r="E1786" s="213">
        <v>0</v>
      </c>
      <c r="F1786" s="213">
        <v>0</v>
      </c>
      <c r="G1786" s="213">
        <v>0</v>
      </c>
      <c r="H1786" s="213">
        <v>0</v>
      </c>
      <c r="I1786" s="213">
        <v>0</v>
      </c>
      <c r="J1786" s="213">
        <v>0</v>
      </c>
      <c r="K1786" s="213">
        <v>0</v>
      </c>
      <c r="L1786" s="213">
        <v>0</v>
      </c>
      <c r="M1786" s="213">
        <v>0</v>
      </c>
      <c r="N1786" s="213">
        <v>0</v>
      </c>
      <c r="O1786" s="213">
        <v>0</v>
      </c>
      <c r="P1786" s="213">
        <v>1</v>
      </c>
      <c r="Q1786" s="213">
        <v>0</v>
      </c>
      <c r="R1786" s="213">
        <v>0</v>
      </c>
      <c r="S1786" s="213">
        <v>0</v>
      </c>
      <c r="T1786" s="213">
        <v>0</v>
      </c>
      <c r="U1786" s="213">
        <v>0</v>
      </c>
      <c r="V1786" s="214" t="e">
        <v>#N/A</v>
      </c>
      <c r="X1786" s="369" t="s">
        <v>2378</v>
      </c>
      <c r="Y1786" s="374" t="s">
        <v>1173</v>
      </c>
      <c r="Z1786" s="375">
        <v>0</v>
      </c>
      <c r="AA1786" s="376">
        <v>0</v>
      </c>
      <c r="AB1786" s="376">
        <v>0</v>
      </c>
      <c r="AC1786" s="376">
        <v>0</v>
      </c>
      <c r="AD1786" s="376">
        <v>0</v>
      </c>
      <c r="AE1786" s="376">
        <v>0</v>
      </c>
      <c r="AF1786" s="376">
        <v>0</v>
      </c>
      <c r="AG1786" s="376">
        <v>0</v>
      </c>
      <c r="AH1786" s="376">
        <v>0</v>
      </c>
      <c r="AI1786" s="377" t="e">
        <v>#N/A</v>
      </c>
    </row>
    <row r="1787" spans="1:162" x14ac:dyDescent="0.25">
      <c r="A1787" s="198" t="s">
        <v>1077</v>
      </c>
      <c r="B1787" s="229" t="s">
        <v>772</v>
      </c>
      <c r="C1787" s="237">
        <v>0</v>
      </c>
      <c r="D1787" s="213">
        <v>0</v>
      </c>
      <c r="E1787" s="213">
        <v>0</v>
      </c>
      <c r="F1787" s="213">
        <v>0</v>
      </c>
      <c r="G1787" s="213">
        <v>0</v>
      </c>
      <c r="H1787" s="213">
        <v>0</v>
      </c>
      <c r="I1787" s="213">
        <v>0</v>
      </c>
      <c r="J1787" s="213">
        <v>0</v>
      </c>
      <c r="K1787" s="213">
        <v>0</v>
      </c>
      <c r="L1787" s="213">
        <v>0</v>
      </c>
      <c r="M1787" s="213">
        <v>0</v>
      </c>
      <c r="N1787" s="213">
        <v>0</v>
      </c>
      <c r="O1787" s="213">
        <v>0</v>
      </c>
      <c r="P1787" s="213">
        <v>0</v>
      </c>
      <c r="Q1787" s="213">
        <v>0</v>
      </c>
      <c r="R1787" s="213">
        <v>0</v>
      </c>
      <c r="S1787" s="213">
        <v>0</v>
      </c>
      <c r="T1787" s="213">
        <v>0</v>
      </c>
      <c r="U1787" s="213">
        <v>0</v>
      </c>
      <c r="V1787" s="214" t="e">
        <v>#N/A</v>
      </c>
      <c r="X1787" s="369" t="s">
        <v>2379</v>
      </c>
      <c r="Y1787" s="374" t="s">
        <v>1175</v>
      </c>
      <c r="Z1787" s="375">
        <v>0</v>
      </c>
      <c r="AA1787" s="376">
        <v>0</v>
      </c>
      <c r="AB1787" s="376">
        <v>0</v>
      </c>
      <c r="AC1787" s="376">
        <v>0</v>
      </c>
      <c r="AD1787" s="376">
        <v>0</v>
      </c>
      <c r="AE1787" s="376">
        <v>0</v>
      </c>
      <c r="AF1787" s="376">
        <v>0</v>
      </c>
      <c r="AG1787" s="376">
        <v>0</v>
      </c>
      <c r="AH1787" s="376">
        <v>0</v>
      </c>
      <c r="AI1787" s="377" t="e">
        <v>#N/A</v>
      </c>
    </row>
    <row r="1788" spans="1:162" x14ac:dyDescent="0.25">
      <c r="A1788" s="198" t="s">
        <v>2378</v>
      </c>
      <c r="B1788" s="229" t="s">
        <v>1173</v>
      </c>
      <c r="C1788" s="237">
        <v>0</v>
      </c>
      <c r="D1788" s="213">
        <v>0</v>
      </c>
      <c r="E1788" s="213">
        <v>0</v>
      </c>
      <c r="F1788" s="213">
        <v>0</v>
      </c>
      <c r="G1788" s="213">
        <v>0</v>
      </c>
      <c r="H1788" s="213">
        <v>0</v>
      </c>
      <c r="I1788" s="213">
        <v>0</v>
      </c>
      <c r="J1788" s="213">
        <v>0</v>
      </c>
      <c r="K1788" s="213">
        <v>0</v>
      </c>
      <c r="L1788" s="213">
        <v>0</v>
      </c>
      <c r="M1788" s="213">
        <v>0</v>
      </c>
      <c r="N1788" s="213">
        <v>0</v>
      </c>
      <c r="O1788" s="213">
        <v>0</v>
      </c>
      <c r="P1788" s="213">
        <v>0</v>
      </c>
      <c r="Q1788" s="213">
        <v>0</v>
      </c>
      <c r="R1788" s="213">
        <v>0</v>
      </c>
      <c r="S1788" s="213">
        <v>0</v>
      </c>
      <c r="T1788" s="213">
        <v>0</v>
      </c>
      <c r="U1788" s="213">
        <v>0</v>
      </c>
      <c r="V1788" s="214" t="e">
        <v>#N/A</v>
      </c>
      <c r="X1788" s="369" t="s">
        <v>2380</v>
      </c>
      <c r="Y1788" s="379" t="s">
        <v>1177</v>
      </c>
      <c r="Z1788" s="380">
        <v>0</v>
      </c>
      <c r="AA1788" s="381">
        <v>0</v>
      </c>
      <c r="AB1788" s="381">
        <v>0</v>
      </c>
      <c r="AC1788" s="381">
        <v>0</v>
      </c>
      <c r="AD1788" s="381">
        <v>0</v>
      </c>
      <c r="AE1788" s="381">
        <v>0</v>
      </c>
      <c r="AF1788" s="381">
        <v>0</v>
      </c>
      <c r="AG1788" s="381">
        <v>0</v>
      </c>
      <c r="AH1788" s="381">
        <v>0</v>
      </c>
      <c r="AI1788" s="382" t="e">
        <v>#N/A</v>
      </c>
    </row>
    <row r="1789" spans="1:162" x14ac:dyDescent="0.25">
      <c r="A1789" s="198" t="s">
        <v>2379</v>
      </c>
      <c r="B1789" s="378" t="s">
        <v>1175</v>
      </c>
      <c r="C1789" s="235">
        <v>0</v>
      </c>
      <c r="D1789" s="206">
        <v>0</v>
      </c>
      <c r="E1789" s="206">
        <v>0</v>
      </c>
      <c r="F1789" s="206">
        <v>0</v>
      </c>
      <c r="G1789" s="206">
        <v>0</v>
      </c>
      <c r="H1789" s="206">
        <v>0</v>
      </c>
      <c r="I1789" s="206">
        <v>0</v>
      </c>
      <c r="J1789" s="206">
        <v>0</v>
      </c>
      <c r="K1789" s="206">
        <v>0</v>
      </c>
      <c r="L1789" s="206">
        <v>0</v>
      </c>
      <c r="M1789" s="206">
        <v>0</v>
      </c>
      <c r="N1789" s="206">
        <v>0</v>
      </c>
      <c r="O1789" s="206">
        <v>0</v>
      </c>
      <c r="P1789" s="206">
        <v>0</v>
      </c>
      <c r="Q1789" s="206">
        <v>0</v>
      </c>
      <c r="R1789" s="206">
        <v>0</v>
      </c>
      <c r="S1789" s="206">
        <v>0</v>
      </c>
      <c r="T1789" s="206">
        <v>0</v>
      </c>
      <c r="U1789" s="206">
        <v>0</v>
      </c>
      <c r="V1789" s="207" t="e">
        <v>#N/A</v>
      </c>
    </row>
    <row r="1790" spans="1:162" x14ac:dyDescent="0.25">
      <c r="A1790" s="198" t="s">
        <v>2380</v>
      </c>
      <c r="B1790" s="383" t="s">
        <v>1177</v>
      </c>
      <c r="C1790" s="237">
        <v>0</v>
      </c>
      <c r="D1790" s="213">
        <v>0</v>
      </c>
      <c r="E1790" s="213">
        <v>0</v>
      </c>
      <c r="F1790" s="213">
        <v>0</v>
      </c>
      <c r="G1790" s="213">
        <v>0</v>
      </c>
      <c r="H1790" s="213">
        <v>0</v>
      </c>
      <c r="I1790" s="213">
        <v>0</v>
      </c>
      <c r="J1790" s="213">
        <v>0</v>
      </c>
      <c r="K1790" s="213">
        <v>0</v>
      </c>
      <c r="L1790" s="213">
        <v>0</v>
      </c>
      <c r="M1790" s="213">
        <v>0</v>
      </c>
      <c r="N1790" s="213">
        <v>0</v>
      </c>
      <c r="O1790" s="213">
        <v>0</v>
      </c>
      <c r="P1790" s="213">
        <v>0</v>
      </c>
      <c r="Q1790" s="213">
        <v>0</v>
      </c>
      <c r="R1790" s="213">
        <v>0</v>
      </c>
      <c r="S1790" s="213">
        <v>0</v>
      </c>
      <c r="T1790" s="213">
        <v>0</v>
      </c>
      <c r="U1790" s="213">
        <v>0</v>
      </c>
      <c r="V1790" s="214" t="e">
        <v>#N/A</v>
      </c>
    </row>
    <row r="1791" spans="1:162" x14ac:dyDescent="0.25">
      <c r="A1791" t="s">
        <v>3592</v>
      </c>
      <c r="B1791" t="s">
        <v>3579</v>
      </c>
      <c r="C1791">
        <v>6</v>
      </c>
      <c r="D1791">
        <v>0</v>
      </c>
      <c r="E1791">
        <v>7</v>
      </c>
      <c r="F1791">
        <v>7</v>
      </c>
      <c r="G1791">
        <v>10</v>
      </c>
      <c r="H1791">
        <v>10</v>
      </c>
      <c r="I1791">
        <v>7</v>
      </c>
      <c r="J1791">
        <v>7</v>
      </c>
      <c r="K1791">
        <v>7</v>
      </c>
      <c r="L1791">
        <v>5</v>
      </c>
      <c r="M1791">
        <v>0</v>
      </c>
      <c r="N1791">
        <v>0</v>
      </c>
      <c r="O1791">
        <v>6</v>
      </c>
      <c r="P1791">
        <v>3</v>
      </c>
      <c r="Q1791">
        <v>10</v>
      </c>
      <c r="R1791">
        <v>10</v>
      </c>
      <c r="S1791">
        <v>7</v>
      </c>
      <c r="T1791">
        <v>7</v>
      </c>
      <c r="U1791">
        <v>6</v>
      </c>
      <c r="V1791">
        <v>0</v>
      </c>
    </row>
    <row r="1792" spans="1:162" x14ac:dyDescent="0.25">
      <c r="A1792" t="s">
        <v>3593</v>
      </c>
      <c r="B1792" t="s">
        <v>3581</v>
      </c>
      <c r="C1792">
        <v>0</v>
      </c>
      <c r="D1792">
        <v>7</v>
      </c>
      <c r="E1792">
        <v>7</v>
      </c>
      <c r="F1792">
        <v>7</v>
      </c>
      <c r="G1792">
        <v>10</v>
      </c>
      <c r="H1792">
        <v>10</v>
      </c>
      <c r="I1792">
        <v>7</v>
      </c>
      <c r="J1792">
        <v>7</v>
      </c>
      <c r="K1792">
        <v>7</v>
      </c>
      <c r="L1792">
        <v>5</v>
      </c>
      <c r="M1792">
        <v>0</v>
      </c>
      <c r="N1792">
        <v>6</v>
      </c>
      <c r="O1792">
        <v>4</v>
      </c>
      <c r="P1792">
        <v>10</v>
      </c>
      <c r="Q1792">
        <v>10</v>
      </c>
      <c r="R1792">
        <v>7</v>
      </c>
      <c r="S1792">
        <v>7</v>
      </c>
      <c r="T1792">
        <v>6</v>
      </c>
      <c r="U1792">
        <v>1</v>
      </c>
      <c r="V1792" t="e">
        <v>#N/A</v>
      </c>
    </row>
    <row r="1793" spans="1:208" x14ac:dyDescent="0.25">
      <c r="A1793" t="s">
        <v>3594</v>
      </c>
      <c r="B1793" t="s">
        <v>3411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 t="e">
        <v>#N/A</v>
      </c>
    </row>
    <row r="1803" spans="1:208" s="390" customFormat="1" x14ac:dyDescent="0.25">
      <c r="A1803" s="262"/>
      <c r="B1803" s="262"/>
      <c r="C1803" s="262"/>
      <c r="D1803" s="262"/>
      <c r="E1803" s="262"/>
      <c r="F1803" s="262"/>
      <c r="G1803" s="262"/>
      <c r="H1803" s="262"/>
      <c r="I1803" s="262"/>
      <c r="J1803" s="262"/>
      <c r="K1803" s="262"/>
      <c r="L1803" s="262"/>
      <c r="M1803" s="262"/>
      <c r="N1803" s="262"/>
      <c r="O1803" s="262"/>
      <c r="P1803" s="262"/>
      <c r="Q1803" s="262"/>
      <c r="R1803" s="262"/>
      <c r="S1803" s="262"/>
      <c r="T1803" s="262"/>
      <c r="U1803" s="262"/>
      <c r="V1803" s="262"/>
      <c r="W1803" s="262"/>
      <c r="X1803" s="262"/>
      <c r="Y1803" s="262"/>
      <c r="Z1803" s="262"/>
      <c r="AA1803" s="262"/>
      <c r="AB1803" s="262"/>
      <c r="AC1803" s="262"/>
      <c r="AD1803" s="262"/>
      <c r="AE1803" s="262"/>
      <c r="AF1803" s="262"/>
      <c r="AG1803" s="262"/>
      <c r="AH1803" s="262"/>
      <c r="AI1803" s="262"/>
      <c r="AJ1803" s="262"/>
      <c r="AK1803" s="262"/>
      <c r="AL1803" s="389"/>
      <c r="AM1803" s="6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  <c r="CE1803"/>
      <c r="CF1803"/>
      <c r="CG1803"/>
      <c r="CH1803"/>
      <c r="CI1803"/>
      <c r="CJ1803"/>
      <c r="CK1803"/>
      <c r="CL1803"/>
      <c r="CM1803"/>
      <c r="CN1803"/>
      <c r="CO1803"/>
      <c r="CP1803"/>
      <c r="CQ1803"/>
      <c r="CR1803"/>
      <c r="CS1803"/>
      <c r="CT1803"/>
      <c r="CU1803"/>
      <c r="CV1803"/>
      <c r="CW1803"/>
      <c r="CX1803"/>
      <c r="CY1803"/>
      <c r="CZ1803"/>
      <c r="DA1803"/>
      <c r="DB1803"/>
      <c r="DC1803"/>
      <c r="DD1803"/>
      <c r="DE1803"/>
      <c r="DF1803"/>
      <c r="DG1803"/>
      <c r="DH1803"/>
      <c r="DI1803"/>
      <c r="DJ1803"/>
      <c r="DK1803"/>
      <c r="DL1803"/>
      <c r="DM1803"/>
      <c r="DN1803"/>
      <c r="DO1803"/>
      <c r="DP1803"/>
      <c r="DQ1803"/>
      <c r="DR1803"/>
      <c r="DS1803"/>
      <c r="DT1803"/>
      <c r="DU1803"/>
      <c r="DV1803"/>
      <c r="DW1803"/>
      <c r="DX1803"/>
      <c r="DY1803"/>
      <c r="DZ1803"/>
      <c r="EA1803"/>
      <c r="EB1803"/>
      <c r="EC1803"/>
      <c r="ED1803"/>
      <c r="EE1803"/>
      <c r="EF1803"/>
      <c r="EG1803"/>
      <c r="EH1803"/>
      <c r="EI1803"/>
      <c r="EJ1803"/>
      <c r="EK1803"/>
      <c r="EL1803"/>
      <c r="EM1803"/>
      <c r="EN1803"/>
      <c r="EO1803"/>
      <c r="EP1803"/>
      <c r="EQ1803"/>
      <c r="ER1803"/>
      <c r="ES1803"/>
      <c r="ET1803"/>
      <c r="EU1803"/>
      <c r="EV1803"/>
      <c r="EW1803"/>
      <c r="EX1803"/>
      <c r="EY1803"/>
      <c r="EZ1803"/>
      <c r="FA1803"/>
      <c r="FB1803"/>
      <c r="FC1803"/>
      <c r="FD1803"/>
      <c r="FE1803"/>
      <c r="FF1803" s="35"/>
      <c r="FJ1803" s="1274"/>
      <c r="FK1803" s="1274"/>
      <c r="FL1803" s="1274"/>
      <c r="FN1803" s="35"/>
      <c r="FO1803" s="35"/>
      <c r="FP1803" s="35"/>
      <c r="FQ1803" s="35"/>
      <c r="FR1803" s="35"/>
      <c r="FS1803" s="35"/>
      <c r="FV1803" s="35"/>
      <c r="FW1803" s="35"/>
      <c r="FZ1803" s="1279"/>
      <c r="GA1803" s="1279"/>
      <c r="GB1803" s="35"/>
      <c r="GC1803" s="35"/>
      <c r="GD1803" s="35"/>
      <c r="GE1803" s="35"/>
      <c r="GF1803" s="35"/>
      <c r="GG1803" s="35"/>
      <c r="GH1803" s="35"/>
      <c r="GI1803" s="35"/>
      <c r="GJ1803" s="35"/>
      <c r="GK1803" s="35"/>
      <c r="GL1803" s="35"/>
      <c r="GM1803" s="35"/>
      <c r="GN1803" s="35"/>
      <c r="GO1803" s="35"/>
      <c r="GP1803" s="35"/>
      <c r="GQ1803" s="35"/>
      <c r="GR1803" s="35"/>
      <c r="GS1803" s="35"/>
      <c r="GT1803" s="35"/>
      <c r="GU1803" s="35"/>
      <c r="GV1803" s="35"/>
      <c r="GW1803" s="35"/>
      <c r="GX1803" s="35"/>
      <c r="GY1803" s="35"/>
      <c r="GZ1803" s="35"/>
    </row>
    <row r="1804" spans="1:208" x14ac:dyDescent="0.25">
      <c r="A1804" s="253" t="s">
        <v>576</v>
      </c>
      <c r="B1804" s="254" t="s">
        <v>2552</v>
      </c>
      <c r="C1804" s="384">
        <v>43683.333333333336</v>
      </c>
      <c r="D1804" s="256" t="s">
        <v>2618</v>
      </c>
      <c r="E1804" s="256" t="s">
        <v>3775</v>
      </c>
      <c r="F1804" s="256" t="s">
        <v>2618</v>
      </c>
      <c r="G1804" s="256" t="s">
        <v>3782</v>
      </c>
      <c r="H1804" s="256" t="s">
        <v>2618</v>
      </c>
      <c r="I1804" s="256" t="s">
        <v>3788</v>
      </c>
      <c r="J1804" s="256" t="s">
        <v>2618</v>
      </c>
      <c r="K1804" s="256" t="s">
        <v>3789</v>
      </c>
      <c r="L1804" s="256" t="s">
        <v>2618</v>
      </c>
      <c r="M1804" s="256" t="s">
        <v>3790</v>
      </c>
      <c r="N1804" s="256" t="s">
        <v>2618</v>
      </c>
      <c r="O1804" s="256" t="s">
        <v>3791</v>
      </c>
      <c r="P1804" s="256" t="s">
        <v>2618</v>
      </c>
      <c r="Q1804" s="256" t="s">
        <v>3792</v>
      </c>
      <c r="R1804" s="256" t="s">
        <v>2618</v>
      </c>
      <c r="S1804" s="256" t="s">
        <v>3793</v>
      </c>
      <c r="T1804" s="256" t="s">
        <v>2618</v>
      </c>
      <c r="U1804" s="256" t="s">
        <v>3803</v>
      </c>
      <c r="V1804" s="257" t="s">
        <v>2618</v>
      </c>
      <c r="X1804" s="258"/>
      <c r="Y1804" s="188" t="s">
        <v>2550</v>
      </c>
      <c r="Z1804" s="259" t="s">
        <v>2620</v>
      </c>
      <c r="AA1804" s="260" t="s">
        <v>2621</v>
      </c>
      <c r="AB1804" s="260" t="s">
        <v>2622</v>
      </c>
      <c r="AC1804" s="260" t="s">
        <v>2623</v>
      </c>
      <c r="AD1804" s="260" t="s">
        <v>2624</v>
      </c>
      <c r="AE1804" s="260" t="s">
        <v>2625</v>
      </c>
      <c r="AF1804" s="260" t="s">
        <v>2619</v>
      </c>
      <c r="AG1804" s="260" t="s">
        <v>2620</v>
      </c>
      <c r="AH1804" s="260" t="s">
        <v>2621</v>
      </c>
      <c r="AI1804" s="261" t="s">
        <v>2622</v>
      </c>
      <c r="FN1804" s="390"/>
      <c r="FO1804" s="390"/>
      <c r="FP1804" s="390"/>
      <c r="FQ1804" s="390"/>
      <c r="FR1804" s="390"/>
      <c r="FS1804" s="390"/>
      <c r="FV1804" s="390"/>
      <c r="FW1804" s="390"/>
      <c r="FZ1804" s="1280"/>
      <c r="GA1804" s="1280"/>
      <c r="GB1804" s="390"/>
      <c r="GC1804" s="390"/>
      <c r="GD1804" s="390"/>
      <c r="GE1804" s="390"/>
      <c r="GF1804" s="390"/>
      <c r="GG1804" s="390"/>
      <c r="GH1804" s="390"/>
      <c r="GI1804" s="390"/>
      <c r="GJ1804" s="390"/>
      <c r="GK1804" s="390"/>
      <c r="GL1804" s="390"/>
      <c r="GM1804" s="390"/>
      <c r="GN1804" s="390"/>
      <c r="GV1804" s="390"/>
      <c r="GW1804" s="390"/>
      <c r="GX1804" s="390"/>
      <c r="GY1804" s="390"/>
      <c r="GZ1804" s="390"/>
    </row>
    <row r="1805" spans="1:208" x14ac:dyDescent="0.25">
      <c r="A1805" s="198" t="s">
        <v>578</v>
      </c>
      <c r="B1805" s="220" t="s">
        <v>2593</v>
      </c>
      <c r="C1805" s="124" t="s">
        <v>2521</v>
      </c>
      <c r="D1805" s="124" t="s">
        <v>2522</v>
      </c>
      <c r="E1805" s="124" t="s">
        <v>2521</v>
      </c>
      <c r="F1805" s="124" t="s">
        <v>2522</v>
      </c>
      <c r="G1805" s="124" t="s">
        <v>2521</v>
      </c>
      <c r="H1805" s="124" t="s">
        <v>2522</v>
      </c>
      <c r="I1805" s="124" t="s">
        <v>2521</v>
      </c>
      <c r="J1805" s="124" t="s">
        <v>2522</v>
      </c>
      <c r="K1805" s="124" t="s">
        <v>2521</v>
      </c>
      <c r="L1805" s="124" t="s">
        <v>2522</v>
      </c>
      <c r="M1805" s="124" t="s">
        <v>2521</v>
      </c>
      <c r="N1805" s="124" t="s">
        <v>2522</v>
      </c>
      <c r="O1805" s="124" t="s">
        <v>2521</v>
      </c>
      <c r="P1805" s="124" t="s">
        <v>2522</v>
      </c>
      <c r="Q1805" s="124" t="s">
        <v>2521</v>
      </c>
      <c r="R1805" s="124" t="s">
        <v>2522</v>
      </c>
      <c r="S1805" s="124" t="s">
        <v>2521</v>
      </c>
      <c r="T1805" s="124" t="s">
        <v>2522</v>
      </c>
      <c r="U1805" s="124" t="s">
        <v>2521</v>
      </c>
      <c r="V1805" s="252" t="s">
        <v>2522</v>
      </c>
      <c r="X1805" s="197"/>
      <c r="Y1805" s="188" t="s">
        <v>2593</v>
      </c>
      <c r="Z1805" s="94" t="s">
        <v>3777</v>
      </c>
      <c r="AA1805" s="95" t="s">
        <v>3778</v>
      </c>
      <c r="AB1805" s="95" t="s">
        <v>3783</v>
      </c>
      <c r="AC1805" s="95" t="s">
        <v>3794</v>
      </c>
      <c r="AD1805" s="95" t="s">
        <v>3795</v>
      </c>
      <c r="AE1805" s="95" t="s">
        <v>3796</v>
      </c>
      <c r="AF1805" s="95" t="s">
        <v>3797</v>
      </c>
      <c r="AG1805" s="95" t="s">
        <v>3798</v>
      </c>
      <c r="AH1805" s="95" t="s">
        <v>3799</v>
      </c>
      <c r="AI1805" s="96" t="s">
        <v>3804</v>
      </c>
      <c r="GO1805" s="390"/>
      <c r="GP1805" s="390"/>
      <c r="GQ1805" s="390"/>
      <c r="GR1805" s="390"/>
      <c r="GS1805" s="390"/>
      <c r="GT1805" s="390"/>
      <c r="GU1805" s="390"/>
    </row>
    <row r="1806" spans="1:208" x14ac:dyDescent="0.25">
      <c r="A1806" s="198" t="s">
        <v>580</v>
      </c>
      <c r="B1806" s="221" t="s">
        <v>2553</v>
      </c>
      <c r="C1806" s="118">
        <v>43683.333333333336</v>
      </c>
      <c r="D1806" s="189">
        <v>43683.833333333336</v>
      </c>
      <c r="E1806" s="190">
        <v>43684.333333333336</v>
      </c>
      <c r="F1806" s="189">
        <v>43684.833333333336</v>
      </c>
      <c r="G1806" s="190">
        <v>43685.333333333336</v>
      </c>
      <c r="H1806" s="189">
        <v>43685.833333333336</v>
      </c>
      <c r="I1806" s="191">
        <v>43686.333333333336</v>
      </c>
      <c r="J1806" s="189">
        <v>43686.833333333336</v>
      </c>
      <c r="K1806" s="190">
        <v>43687.333333333336</v>
      </c>
      <c r="L1806" s="189">
        <v>43687.833333333336</v>
      </c>
      <c r="M1806" s="190">
        <v>43688.333333333336</v>
      </c>
      <c r="N1806" s="189">
        <v>43688.833333333336</v>
      </c>
      <c r="O1806" s="191">
        <v>43689.333333333336</v>
      </c>
      <c r="P1806" s="189">
        <v>43689.833333333336</v>
      </c>
      <c r="Q1806" s="190">
        <v>43690.333333333336</v>
      </c>
      <c r="R1806" s="189">
        <v>43690.833333333336</v>
      </c>
      <c r="S1806" s="190">
        <v>43691.333333333336</v>
      </c>
      <c r="T1806" s="189">
        <v>43691.833333333336</v>
      </c>
      <c r="U1806" s="190">
        <v>43692.333333333336</v>
      </c>
      <c r="V1806" s="192">
        <v>43692.833333333336</v>
      </c>
      <c r="X1806" s="198" t="s">
        <v>575</v>
      </c>
      <c r="Y1806" s="215"/>
      <c r="Z1806" s="116">
        <v>43683.833333333336</v>
      </c>
      <c r="AA1806" s="99">
        <v>43684.833333333336</v>
      </c>
      <c r="AB1806" s="99">
        <v>43685.833333333336</v>
      </c>
      <c r="AC1806" s="99">
        <v>43686.833333333336</v>
      </c>
      <c r="AD1806" s="99">
        <v>43687.833333333336</v>
      </c>
      <c r="AE1806" s="99">
        <v>43688.833333333336</v>
      </c>
      <c r="AF1806" s="99">
        <v>43689.833333333336</v>
      </c>
      <c r="AG1806" s="99">
        <v>43690.833333333336</v>
      </c>
      <c r="AH1806" s="99">
        <v>43691.833333333336</v>
      </c>
      <c r="AI1806" s="99">
        <v>43692.833333333336</v>
      </c>
    </row>
    <row r="1807" spans="1:208" x14ac:dyDescent="0.25">
      <c r="A1807" s="198" t="s">
        <v>582</v>
      </c>
      <c r="B1807" s="222" t="s">
        <v>2545</v>
      </c>
      <c r="C1807" s="230" t="e">
        <v>#N/A</v>
      </c>
      <c r="D1807" s="199">
        <v>23.1</v>
      </c>
      <c r="E1807" s="199" t="e">
        <v>#N/A</v>
      </c>
      <c r="F1807" s="199">
        <v>26.5</v>
      </c>
      <c r="G1807" s="199" t="e">
        <v>#N/A</v>
      </c>
      <c r="H1807" s="199">
        <v>24.2</v>
      </c>
      <c r="I1807" s="199" t="e">
        <v>#N/A</v>
      </c>
      <c r="J1807" s="199">
        <v>29.6</v>
      </c>
      <c r="K1807" s="199" t="e">
        <v>#N/A</v>
      </c>
      <c r="L1807" s="199">
        <v>25.1</v>
      </c>
      <c r="M1807" s="199" t="e">
        <v>#N/A</v>
      </c>
      <c r="N1807" s="199">
        <v>29.8</v>
      </c>
      <c r="O1807" s="199" t="e">
        <v>#N/A</v>
      </c>
      <c r="P1807" s="199">
        <v>30.6</v>
      </c>
      <c r="Q1807" s="199" t="e">
        <v>#N/A</v>
      </c>
      <c r="R1807" s="199">
        <v>24</v>
      </c>
      <c r="S1807" s="199" t="e">
        <v>#N/A</v>
      </c>
      <c r="T1807" s="199">
        <v>17.5</v>
      </c>
      <c r="U1807" s="199" t="e">
        <v>#N/A</v>
      </c>
      <c r="V1807" s="104" t="e">
        <v>#N/A</v>
      </c>
      <c r="X1807" s="198" t="s">
        <v>577</v>
      </c>
      <c r="Y1807" s="100" t="s">
        <v>2545</v>
      </c>
      <c r="Z1807" s="120">
        <v>23.1</v>
      </c>
      <c r="AA1807" s="120">
        <v>26.5</v>
      </c>
      <c r="AB1807" s="120">
        <v>24.2</v>
      </c>
      <c r="AC1807" s="120">
        <v>29.6</v>
      </c>
      <c r="AD1807" s="120">
        <v>25.1</v>
      </c>
      <c r="AE1807" s="120">
        <v>29.8</v>
      </c>
      <c r="AF1807" s="120">
        <v>30.6</v>
      </c>
      <c r="AG1807" s="120">
        <v>24</v>
      </c>
      <c r="AH1807" s="120">
        <v>17.5</v>
      </c>
      <c r="AI1807" s="120" t="e">
        <v>#N/A</v>
      </c>
    </row>
    <row r="1808" spans="1:208" x14ac:dyDescent="0.25">
      <c r="A1808" s="198" t="s">
        <v>583</v>
      </c>
      <c r="B1808" s="223" t="s">
        <v>2546</v>
      </c>
      <c r="C1808" s="103">
        <v>3.4000000000000004</v>
      </c>
      <c r="D1808" s="200" t="e">
        <v>#N/A</v>
      </c>
      <c r="E1808" s="200">
        <v>9.1999999999999993</v>
      </c>
      <c r="F1808" s="200" t="e">
        <v>#N/A</v>
      </c>
      <c r="G1808" s="200">
        <v>11.6</v>
      </c>
      <c r="H1808" s="200" t="e">
        <v>#N/A</v>
      </c>
      <c r="I1808" s="200">
        <v>12</v>
      </c>
      <c r="J1808" s="200" t="e">
        <v>#N/A</v>
      </c>
      <c r="K1808" s="200">
        <v>13.5</v>
      </c>
      <c r="L1808" s="200" t="e">
        <v>#N/A</v>
      </c>
      <c r="M1808" s="200">
        <v>8.5</v>
      </c>
      <c r="N1808" s="200" t="e">
        <v>#N/A</v>
      </c>
      <c r="O1808" s="200">
        <v>8.9</v>
      </c>
      <c r="P1808" s="200" t="e">
        <v>#N/A</v>
      </c>
      <c r="Q1808" s="200">
        <v>15.3</v>
      </c>
      <c r="R1808" s="200" t="e">
        <v>#N/A</v>
      </c>
      <c r="S1808" s="200">
        <v>13</v>
      </c>
      <c r="T1808" s="200" t="e">
        <v>#N/A</v>
      </c>
      <c r="U1808" s="200">
        <v>12.6</v>
      </c>
      <c r="V1808" s="216" t="e">
        <v>#N/A</v>
      </c>
      <c r="X1808" s="198" t="s">
        <v>579</v>
      </c>
      <c r="Y1808" s="101" t="s">
        <v>2546</v>
      </c>
      <c r="Z1808" s="97">
        <v>3.4000000000000004</v>
      </c>
      <c r="AA1808" s="97">
        <v>9.1999999999999993</v>
      </c>
      <c r="AB1808" s="97">
        <v>11.6</v>
      </c>
      <c r="AC1808" s="97">
        <v>12</v>
      </c>
      <c r="AD1808" s="97">
        <v>13.5</v>
      </c>
      <c r="AE1808" s="97">
        <v>8.5</v>
      </c>
      <c r="AF1808" s="97">
        <v>8.9</v>
      </c>
      <c r="AG1808" s="97">
        <v>15.3</v>
      </c>
      <c r="AH1808" s="97">
        <v>13</v>
      </c>
      <c r="AI1808" s="97" t="e">
        <v>#N/A</v>
      </c>
    </row>
    <row r="1809" spans="1:162" x14ac:dyDescent="0.25">
      <c r="A1809" s="198" t="s">
        <v>585</v>
      </c>
      <c r="B1809" s="224" t="s">
        <v>2547</v>
      </c>
      <c r="C1809" s="108" t="e">
        <v>#N/A</v>
      </c>
      <c r="D1809" s="201">
        <v>38.1</v>
      </c>
      <c r="E1809" s="201" t="e">
        <v>#N/A</v>
      </c>
      <c r="F1809" s="201">
        <v>41.5</v>
      </c>
      <c r="G1809" s="201" t="e">
        <v>#N/A</v>
      </c>
      <c r="H1809" s="201">
        <v>31.2</v>
      </c>
      <c r="I1809" s="201" t="e">
        <v>#N/A</v>
      </c>
      <c r="J1809" s="201">
        <v>44.6</v>
      </c>
      <c r="K1809" s="201" t="e">
        <v>#N/A</v>
      </c>
      <c r="L1809" s="201">
        <v>32.1</v>
      </c>
      <c r="M1809" s="201" t="e">
        <v>#N/A</v>
      </c>
      <c r="N1809" s="201">
        <v>44.8</v>
      </c>
      <c r="O1809" s="201" t="e">
        <v>#N/A</v>
      </c>
      <c r="P1809" s="201">
        <v>45.6</v>
      </c>
      <c r="Q1809" s="201" t="e">
        <v>#N/A</v>
      </c>
      <c r="R1809" s="201">
        <v>31</v>
      </c>
      <c r="S1809" s="201" t="e">
        <v>#N/A</v>
      </c>
      <c r="T1809" s="201">
        <v>21.5</v>
      </c>
      <c r="U1809" s="201" t="e">
        <v>#N/A</v>
      </c>
      <c r="V1809" s="217" t="e">
        <v>#N/A</v>
      </c>
      <c r="X1809" s="198" t="s">
        <v>581</v>
      </c>
      <c r="Y1809" s="102" t="s">
        <v>2547</v>
      </c>
      <c r="Z1809" s="120">
        <v>38.1</v>
      </c>
      <c r="AA1809" s="120">
        <v>41.5</v>
      </c>
      <c r="AB1809" s="120">
        <v>31.2</v>
      </c>
      <c r="AC1809" s="120">
        <v>44.6</v>
      </c>
      <c r="AD1809" s="120">
        <v>32.1</v>
      </c>
      <c r="AE1809" s="120">
        <v>44.8</v>
      </c>
      <c r="AF1809" s="120">
        <v>45.6</v>
      </c>
      <c r="AG1809" s="120">
        <v>31</v>
      </c>
      <c r="AH1809" s="120">
        <v>21.5</v>
      </c>
      <c r="AI1809" s="120" t="e">
        <v>#N/A</v>
      </c>
      <c r="FF1809" s="390"/>
    </row>
    <row r="1810" spans="1:162" x14ac:dyDescent="0.25">
      <c r="A1810" s="198" t="s">
        <v>587</v>
      </c>
      <c r="B1810" s="212" t="s">
        <v>2548</v>
      </c>
      <c r="C1810" s="231">
        <v>7</v>
      </c>
      <c r="D1810" s="123">
        <v>6</v>
      </c>
      <c r="E1810" s="123">
        <v>4</v>
      </c>
      <c r="F1810" s="123">
        <v>5</v>
      </c>
      <c r="G1810" s="123">
        <v>4</v>
      </c>
      <c r="H1810" s="123">
        <v>4</v>
      </c>
      <c r="I1810" s="123">
        <v>2</v>
      </c>
      <c r="J1810" s="123">
        <v>2</v>
      </c>
      <c r="K1810" s="123">
        <v>2</v>
      </c>
      <c r="L1810" s="123">
        <v>3</v>
      </c>
      <c r="M1810" s="123">
        <v>3</v>
      </c>
      <c r="N1810" s="123">
        <v>4</v>
      </c>
      <c r="O1810" s="123">
        <v>2</v>
      </c>
      <c r="P1810" s="123">
        <v>3</v>
      </c>
      <c r="Q1810" s="123">
        <v>5</v>
      </c>
      <c r="R1810" s="123">
        <v>7</v>
      </c>
      <c r="S1810" s="123">
        <v>4</v>
      </c>
      <c r="T1810" s="123">
        <v>7</v>
      </c>
      <c r="U1810" s="123">
        <v>2</v>
      </c>
      <c r="V1810" s="218" t="e">
        <v>#N/A</v>
      </c>
      <c r="X1810" s="198" t="s">
        <v>588</v>
      </c>
      <c r="Y1810" s="119" t="s">
        <v>2548</v>
      </c>
      <c r="Z1810" s="196">
        <v>9</v>
      </c>
      <c r="AA1810" s="196">
        <v>5</v>
      </c>
      <c r="AB1810" s="196">
        <v>4</v>
      </c>
      <c r="AC1810" s="196">
        <v>3</v>
      </c>
      <c r="AD1810" s="196">
        <v>3</v>
      </c>
      <c r="AE1810" s="196">
        <v>4</v>
      </c>
      <c r="AF1810" s="196">
        <v>3</v>
      </c>
      <c r="AG1810" s="196">
        <v>7</v>
      </c>
      <c r="AH1810" s="196">
        <v>7</v>
      </c>
      <c r="AI1810" s="196" t="e">
        <v>#N/A</v>
      </c>
    </row>
    <row r="1811" spans="1:162" x14ac:dyDescent="0.25">
      <c r="A1811" s="198" t="s">
        <v>590</v>
      </c>
      <c r="B1811" s="225" t="s">
        <v>2549</v>
      </c>
      <c r="C1811" s="232" t="s">
        <v>2618</v>
      </c>
      <c r="D1811" s="210" t="s">
        <v>2618</v>
      </c>
      <c r="E1811" s="210" t="s">
        <v>2618</v>
      </c>
      <c r="F1811" s="210" t="s">
        <v>2618</v>
      </c>
      <c r="G1811" s="210" t="s">
        <v>2618</v>
      </c>
      <c r="H1811" s="210" t="s">
        <v>2618</v>
      </c>
      <c r="I1811" s="210" t="s">
        <v>2618</v>
      </c>
      <c r="J1811" s="210" t="s">
        <v>2618</v>
      </c>
      <c r="K1811" s="210" t="s">
        <v>2618</v>
      </c>
      <c r="L1811" s="210" t="s">
        <v>2618</v>
      </c>
      <c r="M1811" s="210" t="s">
        <v>2618</v>
      </c>
      <c r="N1811" s="210" t="s">
        <v>2618</v>
      </c>
      <c r="O1811" s="210" t="s">
        <v>2618</v>
      </c>
      <c r="P1811" s="210" t="s">
        <v>2618</v>
      </c>
      <c r="Q1811" s="210" t="s">
        <v>2618</v>
      </c>
      <c r="R1811" s="210" t="s">
        <v>2618</v>
      </c>
      <c r="S1811" s="210" t="s">
        <v>2618</v>
      </c>
      <c r="T1811" s="210" t="s">
        <v>2618</v>
      </c>
      <c r="U1811" s="210" t="s">
        <v>2618</v>
      </c>
      <c r="V1811" s="211" t="e">
        <v>#N/A</v>
      </c>
      <c r="X1811" s="198" t="s">
        <v>584</v>
      </c>
      <c r="Y1811" s="98" t="s">
        <v>772</v>
      </c>
      <c r="Z1811" s="121">
        <v>0</v>
      </c>
      <c r="AA1811" s="121">
        <v>0</v>
      </c>
      <c r="AB1811" s="121">
        <v>0</v>
      </c>
      <c r="AC1811" s="121">
        <v>0</v>
      </c>
      <c r="AD1811" s="121">
        <v>0</v>
      </c>
      <c r="AE1811" s="121">
        <v>0</v>
      </c>
      <c r="AF1811" s="121">
        <v>0</v>
      </c>
      <c r="AG1811" s="121">
        <v>0</v>
      </c>
      <c r="AH1811" s="121">
        <v>0</v>
      </c>
      <c r="AI1811" s="121" t="e">
        <v>#N/A</v>
      </c>
    </row>
    <row r="1812" spans="1:162" ht="15" x14ac:dyDescent="0.25">
      <c r="A1812" s="198" t="s">
        <v>592</v>
      </c>
      <c r="B1812" s="226" t="s">
        <v>769</v>
      </c>
      <c r="C1812" s="233" t="s">
        <v>2618</v>
      </c>
      <c r="D1812" s="202" t="s">
        <v>2618</v>
      </c>
      <c r="E1812" s="202" t="s">
        <v>2618</v>
      </c>
      <c r="F1812" s="202" t="s">
        <v>2618</v>
      </c>
      <c r="G1812" s="202" t="s">
        <v>2618</v>
      </c>
      <c r="H1812" s="202" t="s">
        <v>2618</v>
      </c>
      <c r="I1812" s="202" t="s">
        <v>2618</v>
      </c>
      <c r="J1812" s="202" t="s">
        <v>2618</v>
      </c>
      <c r="K1812" s="202" t="s">
        <v>2618</v>
      </c>
      <c r="L1812" s="202" t="s">
        <v>2618</v>
      </c>
      <c r="M1812" s="202" t="s">
        <v>2618</v>
      </c>
      <c r="N1812" s="202" t="s">
        <v>2631</v>
      </c>
      <c r="O1812" s="202" t="s">
        <v>2618</v>
      </c>
      <c r="P1812" s="202" t="s">
        <v>2618</v>
      </c>
      <c r="Q1812" s="202" t="s">
        <v>2618</v>
      </c>
      <c r="R1812" s="202" t="s">
        <v>2631</v>
      </c>
      <c r="S1812" s="202" t="s">
        <v>2632</v>
      </c>
      <c r="T1812" s="202" t="s">
        <v>2632</v>
      </c>
      <c r="U1812" s="202" t="s">
        <v>2632</v>
      </c>
      <c r="V1812" s="203" t="e">
        <v>#N/A</v>
      </c>
      <c r="X1812" s="198" t="s">
        <v>586</v>
      </c>
      <c r="Y1812" s="107" t="s">
        <v>769</v>
      </c>
      <c r="Z1812" s="195" t="s">
        <v>2618</v>
      </c>
      <c r="AA1812" s="195" t="s">
        <v>2618</v>
      </c>
      <c r="AB1812" s="195" t="s">
        <v>2618</v>
      </c>
      <c r="AC1812" s="195" t="s">
        <v>2618</v>
      </c>
      <c r="AD1812" s="195" t="s">
        <v>2618</v>
      </c>
      <c r="AE1812" s="195" t="s">
        <v>2631</v>
      </c>
      <c r="AF1812" s="195" t="s">
        <v>2618</v>
      </c>
      <c r="AG1812" s="195" t="s">
        <v>2631</v>
      </c>
      <c r="AH1812" s="195" t="s">
        <v>2632</v>
      </c>
      <c r="AI1812" s="195" t="e">
        <v>#N/A</v>
      </c>
    </row>
    <row r="1813" spans="1:162" x14ac:dyDescent="0.25">
      <c r="A1813" s="198" t="s">
        <v>593</v>
      </c>
      <c r="B1813" s="226" t="s">
        <v>2551</v>
      </c>
      <c r="C1813" s="234">
        <v>0</v>
      </c>
      <c r="D1813" s="204">
        <v>0</v>
      </c>
      <c r="E1813" s="204">
        <v>0</v>
      </c>
      <c r="F1813" s="204">
        <v>0</v>
      </c>
      <c r="G1813" s="204">
        <v>0</v>
      </c>
      <c r="H1813" s="204">
        <v>0</v>
      </c>
      <c r="I1813" s="204">
        <v>0</v>
      </c>
      <c r="J1813" s="204">
        <v>0</v>
      </c>
      <c r="K1813" s="204">
        <v>0</v>
      </c>
      <c r="L1813" s="204">
        <v>0</v>
      </c>
      <c r="M1813" s="204">
        <v>0</v>
      </c>
      <c r="N1813" s="204">
        <v>1</v>
      </c>
      <c r="O1813" s="204">
        <v>0</v>
      </c>
      <c r="P1813" s="204">
        <v>0</v>
      </c>
      <c r="Q1813" s="204">
        <v>0</v>
      </c>
      <c r="R1813" s="204">
        <v>2</v>
      </c>
      <c r="S1813" s="204">
        <v>3</v>
      </c>
      <c r="T1813" s="204">
        <v>5</v>
      </c>
      <c r="U1813" s="204">
        <v>5</v>
      </c>
      <c r="V1813" s="205" t="e">
        <v>#N/A</v>
      </c>
      <c r="X1813" s="198" t="s">
        <v>589</v>
      </c>
      <c r="Y1813" s="91" t="s">
        <v>2551</v>
      </c>
      <c r="Z1813" s="109">
        <v>0</v>
      </c>
      <c r="AA1813" s="109">
        <v>0</v>
      </c>
      <c r="AB1813" s="109">
        <v>0</v>
      </c>
      <c r="AC1813" s="109">
        <v>0</v>
      </c>
      <c r="AD1813" s="109">
        <v>0</v>
      </c>
      <c r="AE1813" s="109">
        <v>1</v>
      </c>
      <c r="AF1813" s="109">
        <v>0</v>
      </c>
      <c r="AG1813" s="109">
        <v>2</v>
      </c>
      <c r="AH1813" s="109">
        <v>10</v>
      </c>
      <c r="AI1813" s="109" t="e">
        <v>#N/A</v>
      </c>
    </row>
    <row r="1814" spans="1:162" x14ac:dyDescent="0.25">
      <c r="A1814" s="198" t="s">
        <v>594</v>
      </c>
      <c r="B1814" s="227" t="s">
        <v>884</v>
      </c>
      <c r="C1814" s="235">
        <v>1021</v>
      </c>
      <c r="D1814" s="206">
        <v>1016.55</v>
      </c>
      <c r="E1814" s="206">
        <v>1017.7</v>
      </c>
      <c r="F1814" s="206">
        <v>1013.6500000000001</v>
      </c>
      <c r="G1814" s="206">
        <v>1014.9000000000001</v>
      </c>
      <c r="H1814" s="206">
        <v>1011.25</v>
      </c>
      <c r="I1814" s="206">
        <v>1010.7</v>
      </c>
      <c r="J1814" s="206">
        <v>1007.5</v>
      </c>
      <c r="K1814" s="206">
        <v>1007.15</v>
      </c>
      <c r="L1814" s="206">
        <v>1004.55</v>
      </c>
      <c r="M1814" s="206">
        <v>1006.15</v>
      </c>
      <c r="N1814" s="206">
        <v>1004.65</v>
      </c>
      <c r="O1814" s="206">
        <v>1006.5999999999999</v>
      </c>
      <c r="P1814" s="206">
        <v>1004.4</v>
      </c>
      <c r="Q1814" s="206">
        <v>1003.85</v>
      </c>
      <c r="R1814" s="206">
        <v>1001.7</v>
      </c>
      <c r="S1814" s="206">
        <v>1002.0999999999999</v>
      </c>
      <c r="T1814" s="206">
        <v>1001.5999999999999</v>
      </c>
      <c r="U1814" s="206">
        <v>1002.7</v>
      </c>
      <c r="V1814" s="207" t="e">
        <v>#N/A</v>
      </c>
      <c r="X1814" s="198" t="s">
        <v>591</v>
      </c>
      <c r="Y1814" s="238" t="s">
        <v>705</v>
      </c>
      <c r="Z1814" s="127">
        <v>0</v>
      </c>
      <c r="AA1814" s="127">
        <v>0</v>
      </c>
      <c r="AB1814" s="127">
        <v>0</v>
      </c>
      <c r="AC1814" s="127">
        <v>0</v>
      </c>
      <c r="AD1814" s="127">
        <v>0</v>
      </c>
      <c r="AE1814" s="127">
        <v>0</v>
      </c>
      <c r="AF1814" s="127">
        <v>0</v>
      </c>
      <c r="AG1814" s="127">
        <v>2</v>
      </c>
      <c r="AH1814" s="127">
        <v>0</v>
      </c>
      <c r="AI1814" s="127" t="e">
        <v>#N/A</v>
      </c>
    </row>
    <row r="1815" spans="1:162" x14ac:dyDescent="0.25">
      <c r="A1815" s="198" t="s">
        <v>595</v>
      </c>
      <c r="B1815" s="228" t="s">
        <v>770</v>
      </c>
      <c r="C1815" s="236" t="s">
        <v>2651</v>
      </c>
      <c r="D1815" s="208" t="s">
        <v>2732</v>
      </c>
      <c r="E1815" s="208" t="s">
        <v>2718</v>
      </c>
      <c r="F1815" s="208" t="s">
        <v>2649</v>
      </c>
      <c r="G1815" s="208" t="s">
        <v>2682</v>
      </c>
      <c r="H1815" s="208" t="s">
        <v>2651</v>
      </c>
      <c r="I1815" s="208" t="s">
        <v>2734</v>
      </c>
      <c r="J1815" s="208" t="s">
        <v>2861</v>
      </c>
      <c r="K1815" s="208" t="s">
        <v>3781</v>
      </c>
      <c r="L1815" s="208" t="s">
        <v>3779</v>
      </c>
      <c r="M1815" s="208" t="s">
        <v>2718</v>
      </c>
      <c r="N1815" s="208" t="s">
        <v>2939</v>
      </c>
      <c r="O1815" s="208" t="s">
        <v>2860</v>
      </c>
      <c r="P1815" s="208" t="s">
        <v>2654</v>
      </c>
      <c r="Q1815" s="208" t="s">
        <v>2939</v>
      </c>
      <c r="R1815" s="208" t="s">
        <v>2762</v>
      </c>
      <c r="S1815" s="208" t="s">
        <v>2654</v>
      </c>
      <c r="T1815" s="208" t="s">
        <v>2772</v>
      </c>
      <c r="U1815" s="208" t="s">
        <v>2860</v>
      </c>
      <c r="V1815" s="209" t="e">
        <v>#N/A</v>
      </c>
      <c r="X1815" s="369" t="s">
        <v>1078</v>
      </c>
      <c r="Y1815" s="370" t="s">
        <v>772</v>
      </c>
      <c r="Z1815" s="371">
        <v>0</v>
      </c>
      <c r="AA1815" s="372">
        <v>0</v>
      </c>
      <c r="AB1815" s="372">
        <v>0</v>
      </c>
      <c r="AC1815" s="372">
        <v>0</v>
      </c>
      <c r="AD1815" s="372">
        <v>0</v>
      </c>
      <c r="AE1815" s="372">
        <v>0</v>
      </c>
      <c r="AF1815" s="372">
        <v>0</v>
      </c>
      <c r="AG1815" s="372">
        <v>0</v>
      </c>
      <c r="AH1815" s="372">
        <v>0</v>
      </c>
      <c r="AI1815" s="373" t="e">
        <v>#N/A</v>
      </c>
    </row>
    <row r="1816" spans="1:162" x14ac:dyDescent="0.25">
      <c r="A1816" s="198" t="s">
        <v>596</v>
      </c>
      <c r="B1816" s="229" t="s">
        <v>705</v>
      </c>
      <c r="C1816" s="237">
        <v>0</v>
      </c>
      <c r="D1816" s="213">
        <v>0</v>
      </c>
      <c r="E1816" s="213">
        <v>0</v>
      </c>
      <c r="F1816" s="213">
        <v>0</v>
      </c>
      <c r="G1816" s="213">
        <v>0</v>
      </c>
      <c r="H1816" s="213">
        <v>0</v>
      </c>
      <c r="I1816" s="213">
        <v>0</v>
      </c>
      <c r="J1816" s="213">
        <v>0</v>
      </c>
      <c r="K1816" s="213">
        <v>0</v>
      </c>
      <c r="L1816" s="213">
        <v>0</v>
      </c>
      <c r="M1816" s="213">
        <v>0</v>
      </c>
      <c r="N1816" s="213">
        <v>0</v>
      </c>
      <c r="O1816" s="213">
        <v>0</v>
      </c>
      <c r="P1816" s="213">
        <v>0</v>
      </c>
      <c r="Q1816" s="213">
        <v>0</v>
      </c>
      <c r="R1816" s="213">
        <v>1</v>
      </c>
      <c r="S1816" s="213">
        <v>0</v>
      </c>
      <c r="T1816" s="213">
        <v>0</v>
      </c>
      <c r="U1816" s="213">
        <v>0</v>
      </c>
      <c r="V1816" s="214" t="e">
        <v>#N/A</v>
      </c>
      <c r="X1816" s="369" t="s">
        <v>2381</v>
      </c>
      <c r="Y1816" s="374" t="s">
        <v>1173</v>
      </c>
      <c r="Z1816" s="375">
        <v>0</v>
      </c>
      <c r="AA1816" s="376">
        <v>0</v>
      </c>
      <c r="AB1816" s="376">
        <v>0</v>
      </c>
      <c r="AC1816" s="376">
        <v>0</v>
      </c>
      <c r="AD1816" s="376">
        <v>0</v>
      </c>
      <c r="AE1816" s="376">
        <v>0</v>
      </c>
      <c r="AF1816" s="376">
        <v>0</v>
      </c>
      <c r="AG1816" s="376">
        <v>0</v>
      </c>
      <c r="AH1816" s="376">
        <v>0</v>
      </c>
      <c r="AI1816" s="377" t="e">
        <v>#N/A</v>
      </c>
    </row>
    <row r="1817" spans="1:162" x14ac:dyDescent="0.25">
      <c r="A1817" s="198" t="s">
        <v>1078</v>
      </c>
      <c r="B1817" s="229" t="s">
        <v>772</v>
      </c>
      <c r="C1817" s="237">
        <v>0</v>
      </c>
      <c r="D1817" s="213">
        <v>0</v>
      </c>
      <c r="E1817" s="213">
        <v>0</v>
      </c>
      <c r="F1817" s="213">
        <v>0</v>
      </c>
      <c r="G1817" s="213">
        <v>0</v>
      </c>
      <c r="H1817" s="213">
        <v>0</v>
      </c>
      <c r="I1817" s="213">
        <v>0</v>
      </c>
      <c r="J1817" s="213">
        <v>0</v>
      </c>
      <c r="K1817" s="213">
        <v>0</v>
      </c>
      <c r="L1817" s="213">
        <v>0</v>
      </c>
      <c r="M1817" s="213">
        <v>0</v>
      </c>
      <c r="N1817" s="213">
        <v>0</v>
      </c>
      <c r="O1817" s="213">
        <v>0</v>
      </c>
      <c r="P1817" s="213">
        <v>0</v>
      </c>
      <c r="Q1817" s="213">
        <v>0</v>
      </c>
      <c r="R1817" s="213">
        <v>0</v>
      </c>
      <c r="S1817" s="213">
        <v>0</v>
      </c>
      <c r="T1817" s="213">
        <v>0</v>
      </c>
      <c r="U1817" s="213">
        <v>0</v>
      </c>
      <c r="V1817" s="214" t="e">
        <v>#N/A</v>
      </c>
      <c r="X1817" s="369" t="s">
        <v>2382</v>
      </c>
      <c r="Y1817" s="374" t="s">
        <v>1175</v>
      </c>
      <c r="Z1817" s="375">
        <v>0</v>
      </c>
      <c r="AA1817" s="376">
        <v>0</v>
      </c>
      <c r="AB1817" s="376">
        <v>0</v>
      </c>
      <c r="AC1817" s="376">
        <v>0</v>
      </c>
      <c r="AD1817" s="376">
        <v>0</v>
      </c>
      <c r="AE1817" s="376">
        <v>0</v>
      </c>
      <c r="AF1817" s="376">
        <v>0</v>
      </c>
      <c r="AG1817" s="376">
        <v>0</v>
      </c>
      <c r="AH1817" s="376">
        <v>0</v>
      </c>
      <c r="AI1817" s="377" t="e">
        <v>#N/A</v>
      </c>
    </row>
    <row r="1818" spans="1:162" x14ac:dyDescent="0.25">
      <c r="A1818" s="198" t="s">
        <v>2381</v>
      </c>
      <c r="B1818" s="229" t="s">
        <v>1173</v>
      </c>
      <c r="C1818" s="237">
        <v>0</v>
      </c>
      <c r="D1818" s="213">
        <v>0</v>
      </c>
      <c r="E1818" s="213">
        <v>0</v>
      </c>
      <c r="F1818" s="213">
        <v>0</v>
      </c>
      <c r="G1818" s="213">
        <v>0</v>
      </c>
      <c r="H1818" s="213">
        <v>0</v>
      </c>
      <c r="I1818" s="213">
        <v>0</v>
      </c>
      <c r="J1818" s="213">
        <v>0</v>
      </c>
      <c r="K1818" s="213">
        <v>0</v>
      </c>
      <c r="L1818" s="213">
        <v>0</v>
      </c>
      <c r="M1818" s="213">
        <v>0</v>
      </c>
      <c r="N1818" s="213">
        <v>0</v>
      </c>
      <c r="O1818" s="213">
        <v>0</v>
      </c>
      <c r="P1818" s="213">
        <v>0</v>
      </c>
      <c r="Q1818" s="213">
        <v>0</v>
      </c>
      <c r="R1818" s="213">
        <v>0</v>
      </c>
      <c r="S1818" s="213">
        <v>0</v>
      </c>
      <c r="T1818" s="213">
        <v>0</v>
      </c>
      <c r="U1818" s="213">
        <v>0</v>
      </c>
      <c r="V1818" s="214" t="e">
        <v>#N/A</v>
      </c>
      <c r="X1818" s="369" t="s">
        <v>2383</v>
      </c>
      <c r="Y1818" s="379" t="s">
        <v>1177</v>
      </c>
      <c r="Z1818" s="380">
        <v>0</v>
      </c>
      <c r="AA1818" s="381">
        <v>0</v>
      </c>
      <c r="AB1818" s="381">
        <v>0</v>
      </c>
      <c r="AC1818" s="381">
        <v>0</v>
      </c>
      <c r="AD1818" s="381">
        <v>0</v>
      </c>
      <c r="AE1818" s="381">
        <v>0</v>
      </c>
      <c r="AF1818" s="381">
        <v>0</v>
      </c>
      <c r="AG1818" s="381">
        <v>0</v>
      </c>
      <c r="AH1818" s="381">
        <v>0</v>
      </c>
      <c r="AI1818" s="382" t="e">
        <v>#N/A</v>
      </c>
    </row>
    <row r="1819" spans="1:162" x14ac:dyDescent="0.25">
      <c r="A1819" s="198" t="s">
        <v>2382</v>
      </c>
      <c r="B1819" s="378" t="s">
        <v>1175</v>
      </c>
      <c r="C1819" s="235">
        <v>0</v>
      </c>
      <c r="D1819" s="206">
        <v>0</v>
      </c>
      <c r="E1819" s="206">
        <v>0</v>
      </c>
      <c r="F1819" s="206">
        <v>0</v>
      </c>
      <c r="G1819" s="206">
        <v>0</v>
      </c>
      <c r="H1819" s="206">
        <v>0</v>
      </c>
      <c r="I1819" s="206">
        <v>0</v>
      </c>
      <c r="J1819" s="206">
        <v>0</v>
      </c>
      <c r="K1819" s="206">
        <v>0</v>
      </c>
      <c r="L1819" s="206">
        <v>0</v>
      </c>
      <c r="M1819" s="206">
        <v>0</v>
      </c>
      <c r="N1819" s="206">
        <v>0</v>
      </c>
      <c r="O1819" s="206">
        <v>0</v>
      </c>
      <c r="P1819" s="206">
        <v>0</v>
      </c>
      <c r="Q1819" s="206">
        <v>0</v>
      </c>
      <c r="R1819" s="206">
        <v>0</v>
      </c>
      <c r="S1819" s="206">
        <v>0</v>
      </c>
      <c r="T1819" s="206">
        <v>0</v>
      </c>
      <c r="U1819" s="206">
        <v>0</v>
      </c>
      <c r="V1819" s="207" t="e">
        <v>#N/A</v>
      </c>
    </row>
    <row r="1820" spans="1:162" x14ac:dyDescent="0.25">
      <c r="A1820" s="198" t="s">
        <v>2383</v>
      </c>
      <c r="B1820" s="383" t="s">
        <v>1177</v>
      </c>
      <c r="C1820" s="237">
        <v>0</v>
      </c>
      <c r="D1820" s="213">
        <v>0</v>
      </c>
      <c r="E1820" s="213">
        <v>0</v>
      </c>
      <c r="F1820" s="213">
        <v>0</v>
      </c>
      <c r="G1820" s="213">
        <v>0</v>
      </c>
      <c r="H1820" s="213">
        <v>0</v>
      </c>
      <c r="I1820" s="213">
        <v>0</v>
      </c>
      <c r="J1820" s="213">
        <v>0</v>
      </c>
      <c r="K1820" s="213">
        <v>0</v>
      </c>
      <c r="L1820" s="213">
        <v>0</v>
      </c>
      <c r="M1820" s="213">
        <v>0</v>
      </c>
      <c r="N1820" s="213">
        <v>0</v>
      </c>
      <c r="O1820" s="213">
        <v>0</v>
      </c>
      <c r="P1820" s="213">
        <v>0</v>
      </c>
      <c r="Q1820" s="213">
        <v>0</v>
      </c>
      <c r="R1820" s="213">
        <v>0</v>
      </c>
      <c r="S1820" s="213">
        <v>0</v>
      </c>
      <c r="T1820" s="213">
        <v>0</v>
      </c>
      <c r="U1820" s="213">
        <v>0</v>
      </c>
      <c r="V1820" s="214" t="e">
        <v>#N/A</v>
      </c>
    </row>
    <row r="1821" spans="1:162" x14ac:dyDescent="0.25">
      <c r="A1821" t="s">
        <v>3595</v>
      </c>
      <c r="B1821" t="s">
        <v>3579</v>
      </c>
      <c r="C1821">
        <v>0</v>
      </c>
      <c r="D1821">
        <v>1</v>
      </c>
      <c r="E1821">
        <v>7</v>
      </c>
      <c r="F1821">
        <v>7</v>
      </c>
      <c r="G1821">
        <v>7</v>
      </c>
      <c r="H1821">
        <v>7</v>
      </c>
      <c r="I1821">
        <v>7</v>
      </c>
      <c r="J1821">
        <v>6</v>
      </c>
      <c r="K1821">
        <v>7</v>
      </c>
      <c r="L1821">
        <v>7</v>
      </c>
      <c r="M1821">
        <v>7</v>
      </c>
      <c r="N1821">
        <v>1</v>
      </c>
      <c r="O1821">
        <v>2</v>
      </c>
      <c r="P1821">
        <v>2</v>
      </c>
      <c r="Q1821">
        <v>7</v>
      </c>
      <c r="R1821">
        <v>7</v>
      </c>
      <c r="S1821">
        <v>10</v>
      </c>
      <c r="T1821">
        <v>10</v>
      </c>
      <c r="U1821">
        <v>10</v>
      </c>
      <c r="V1821">
        <v>10</v>
      </c>
    </row>
    <row r="1822" spans="1:162" x14ac:dyDescent="0.25">
      <c r="A1822" t="s">
        <v>3596</v>
      </c>
      <c r="B1822" t="s">
        <v>3581</v>
      </c>
      <c r="C1822">
        <v>0</v>
      </c>
      <c r="D1822">
        <v>7</v>
      </c>
      <c r="E1822">
        <v>7</v>
      </c>
      <c r="F1822">
        <v>2</v>
      </c>
      <c r="G1822">
        <v>7</v>
      </c>
      <c r="H1822">
        <v>7</v>
      </c>
      <c r="I1822">
        <v>6</v>
      </c>
      <c r="J1822">
        <v>5</v>
      </c>
      <c r="K1822">
        <v>7</v>
      </c>
      <c r="L1822">
        <v>7</v>
      </c>
      <c r="M1822">
        <v>4</v>
      </c>
      <c r="N1822">
        <v>1</v>
      </c>
      <c r="O1822">
        <v>2</v>
      </c>
      <c r="P1822">
        <v>6</v>
      </c>
      <c r="Q1822">
        <v>7</v>
      </c>
      <c r="R1822">
        <v>10</v>
      </c>
      <c r="S1822">
        <v>10</v>
      </c>
      <c r="T1822">
        <v>10</v>
      </c>
      <c r="U1822">
        <v>10</v>
      </c>
      <c r="V1822" t="e">
        <v>#N/A</v>
      </c>
    </row>
    <row r="1823" spans="1:162" x14ac:dyDescent="0.25">
      <c r="A1823" t="s">
        <v>3597</v>
      </c>
      <c r="B1823" t="s">
        <v>3411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 t="e">
        <v>#N/A</v>
      </c>
    </row>
    <row r="1833" spans="1:208" s="390" customFormat="1" x14ac:dyDescent="0.25">
      <c r="A1833" s="262"/>
      <c r="B1833" s="262"/>
      <c r="C1833" s="262"/>
      <c r="D1833" s="262"/>
      <c r="E1833" s="262"/>
      <c r="F1833" s="262"/>
      <c r="G1833" s="262"/>
      <c r="H1833" s="262"/>
      <c r="I1833" s="262"/>
      <c r="J1833" s="262"/>
      <c r="K1833" s="262"/>
      <c r="L1833" s="262"/>
      <c r="M1833" s="262"/>
      <c r="N1833" s="262"/>
      <c r="O1833" s="262"/>
      <c r="P1833" s="262"/>
      <c r="Q1833" s="262"/>
      <c r="R1833" s="262"/>
      <c r="S1833" s="262"/>
      <c r="T1833" s="262"/>
      <c r="U1833" s="262"/>
      <c r="V1833" s="262"/>
      <c r="W1833" s="262"/>
      <c r="X1833" s="262"/>
      <c r="Y1833" s="262"/>
      <c r="Z1833" s="262"/>
      <c r="AA1833" s="262"/>
      <c r="AB1833" s="262"/>
      <c r="AC1833" s="262"/>
      <c r="AD1833" s="262"/>
      <c r="AE1833" s="262"/>
      <c r="AF1833" s="262"/>
      <c r="AG1833" s="262"/>
      <c r="AH1833" s="262"/>
      <c r="AI1833" s="262"/>
      <c r="AJ1833" s="262"/>
      <c r="AK1833" s="262"/>
      <c r="AL1833" s="389"/>
      <c r="AM1833" s="6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  <c r="CE1833"/>
      <c r="CF1833"/>
      <c r="CG1833"/>
      <c r="CH1833"/>
      <c r="CI1833"/>
      <c r="CJ1833"/>
      <c r="CK1833"/>
      <c r="CL1833"/>
      <c r="CM1833"/>
      <c r="CN1833"/>
      <c r="CO1833"/>
      <c r="CP1833"/>
      <c r="CQ1833"/>
      <c r="CR1833"/>
      <c r="CS1833"/>
      <c r="CT1833"/>
      <c r="CU1833"/>
      <c r="CV1833"/>
      <c r="CW1833"/>
      <c r="CX1833"/>
      <c r="CY1833"/>
      <c r="CZ1833"/>
      <c r="DA1833"/>
      <c r="DB1833"/>
      <c r="DC1833"/>
      <c r="DD1833"/>
      <c r="DE1833"/>
      <c r="DF1833"/>
      <c r="DG1833"/>
      <c r="DH1833"/>
      <c r="DI1833"/>
      <c r="DJ1833"/>
      <c r="DK1833"/>
      <c r="DL1833"/>
      <c r="DM1833"/>
      <c r="DN1833"/>
      <c r="DO1833"/>
      <c r="DP1833"/>
      <c r="DQ1833"/>
      <c r="DR1833"/>
      <c r="DS1833"/>
      <c r="DT1833"/>
      <c r="DU1833"/>
      <c r="DV1833"/>
      <c r="DW1833"/>
      <c r="DX1833"/>
      <c r="DY1833"/>
      <c r="DZ1833"/>
      <c r="EA1833"/>
      <c r="EB1833"/>
      <c r="EC1833"/>
      <c r="ED1833"/>
      <c r="EE1833"/>
      <c r="EF1833"/>
      <c r="EG1833"/>
      <c r="EH1833"/>
      <c r="EI1833"/>
      <c r="EJ1833"/>
      <c r="EK1833"/>
      <c r="EL1833"/>
      <c r="EM1833"/>
      <c r="EN1833"/>
      <c r="EO1833"/>
      <c r="EP1833"/>
      <c r="EQ1833"/>
      <c r="ER1833"/>
      <c r="ES1833"/>
      <c r="ET1833"/>
      <c r="EU1833"/>
      <c r="EV1833"/>
      <c r="EW1833"/>
      <c r="EX1833"/>
      <c r="EY1833"/>
      <c r="EZ1833"/>
      <c r="FA1833"/>
      <c r="FB1833"/>
      <c r="FC1833"/>
      <c r="FD1833"/>
      <c r="FE1833"/>
      <c r="FF1833" s="35"/>
      <c r="FJ1833" s="1274"/>
      <c r="FK1833" s="1274"/>
      <c r="FL1833" s="1274"/>
      <c r="FN1833" s="35"/>
      <c r="FO1833" s="35"/>
      <c r="FP1833" s="35"/>
      <c r="FQ1833" s="35"/>
      <c r="FR1833" s="35"/>
      <c r="FS1833" s="35"/>
      <c r="FV1833" s="35"/>
      <c r="FW1833" s="35"/>
      <c r="FZ1833" s="1279"/>
      <c r="GA1833" s="1279"/>
      <c r="GB1833" s="35"/>
      <c r="GC1833" s="35"/>
      <c r="GD1833" s="35"/>
      <c r="GE1833" s="35"/>
      <c r="GF1833" s="35"/>
      <c r="GG1833" s="35"/>
      <c r="GH1833" s="35"/>
      <c r="GI1833" s="35"/>
      <c r="GJ1833" s="35"/>
      <c r="GK1833" s="35"/>
      <c r="GL1833" s="35"/>
      <c r="GM1833" s="35"/>
      <c r="GN1833" s="35"/>
      <c r="GO1833" s="35"/>
      <c r="GP1833" s="35"/>
      <c r="GQ1833" s="35"/>
      <c r="GR1833" s="35"/>
      <c r="GS1833" s="35"/>
      <c r="GT1833" s="35"/>
      <c r="GU1833" s="35"/>
      <c r="GV1833" s="35"/>
      <c r="GW1833" s="35"/>
      <c r="GX1833" s="35"/>
      <c r="GY1833" s="35"/>
      <c r="GZ1833" s="35"/>
    </row>
    <row r="1834" spans="1:208" x14ac:dyDescent="0.25">
      <c r="A1834" s="253" t="s">
        <v>598</v>
      </c>
      <c r="B1834" s="254" t="s">
        <v>2552</v>
      </c>
      <c r="C1834" s="384">
        <v>43683.333333333336</v>
      </c>
      <c r="D1834" s="256" t="s">
        <v>2618</v>
      </c>
      <c r="E1834" s="256" t="s">
        <v>3775</v>
      </c>
      <c r="F1834" s="256" t="s">
        <v>2618</v>
      </c>
      <c r="G1834" s="256" t="s">
        <v>3782</v>
      </c>
      <c r="H1834" s="256" t="s">
        <v>2618</v>
      </c>
      <c r="I1834" s="256" t="s">
        <v>3788</v>
      </c>
      <c r="J1834" s="256" t="s">
        <v>2618</v>
      </c>
      <c r="K1834" s="256" t="s">
        <v>3789</v>
      </c>
      <c r="L1834" s="256" t="s">
        <v>2618</v>
      </c>
      <c r="M1834" s="256" t="s">
        <v>3790</v>
      </c>
      <c r="N1834" s="256" t="s">
        <v>2618</v>
      </c>
      <c r="O1834" s="256" t="s">
        <v>3791</v>
      </c>
      <c r="P1834" s="256" t="s">
        <v>2618</v>
      </c>
      <c r="Q1834" s="256" t="s">
        <v>3792</v>
      </c>
      <c r="R1834" s="256" t="s">
        <v>2618</v>
      </c>
      <c r="S1834" s="256" t="s">
        <v>3793</v>
      </c>
      <c r="T1834" s="256" t="s">
        <v>2618</v>
      </c>
      <c r="U1834" s="256" t="s">
        <v>3803</v>
      </c>
      <c r="V1834" s="257" t="s">
        <v>2618</v>
      </c>
      <c r="X1834" s="258"/>
      <c r="Y1834" s="188" t="s">
        <v>2550</v>
      </c>
      <c r="Z1834" s="259" t="s">
        <v>2620</v>
      </c>
      <c r="AA1834" s="260" t="s">
        <v>2621</v>
      </c>
      <c r="AB1834" s="260" t="s">
        <v>2622</v>
      </c>
      <c r="AC1834" s="260" t="s">
        <v>2623</v>
      </c>
      <c r="AD1834" s="260" t="s">
        <v>2624</v>
      </c>
      <c r="AE1834" s="260" t="s">
        <v>2625</v>
      </c>
      <c r="AF1834" s="260" t="s">
        <v>2619</v>
      </c>
      <c r="AG1834" s="260" t="s">
        <v>2620</v>
      </c>
      <c r="AH1834" s="260" t="s">
        <v>2621</v>
      </c>
      <c r="AI1834" s="261" t="s">
        <v>2622</v>
      </c>
      <c r="FN1834" s="390"/>
      <c r="FO1834" s="390"/>
      <c r="FP1834" s="390"/>
      <c r="FQ1834" s="390"/>
      <c r="FR1834" s="390"/>
      <c r="FS1834" s="390"/>
      <c r="FV1834" s="390"/>
      <c r="FW1834" s="390"/>
      <c r="FZ1834" s="1280"/>
      <c r="GA1834" s="1280"/>
      <c r="GB1834" s="390"/>
      <c r="GC1834" s="390"/>
      <c r="GD1834" s="390"/>
      <c r="GE1834" s="390"/>
      <c r="GF1834" s="390"/>
      <c r="GG1834" s="390"/>
      <c r="GH1834" s="390"/>
      <c r="GI1834" s="390"/>
      <c r="GJ1834" s="390"/>
      <c r="GK1834" s="390"/>
      <c r="GL1834" s="390"/>
      <c r="GM1834" s="390"/>
      <c r="GN1834" s="390"/>
      <c r="GV1834" s="390"/>
      <c r="GW1834" s="390"/>
      <c r="GX1834" s="390"/>
      <c r="GY1834" s="390"/>
      <c r="GZ1834" s="390"/>
    </row>
    <row r="1835" spans="1:208" x14ac:dyDescent="0.25">
      <c r="A1835" s="198" t="s">
        <v>600</v>
      </c>
      <c r="B1835" s="220" t="s">
        <v>2594</v>
      </c>
      <c r="C1835" s="124" t="s">
        <v>2521</v>
      </c>
      <c r="D1835" s="124" t="s">
        <v>2522</v>
      </c>
      <c r="E1835" s="124" t="s">
        <v>2521</v>
      </c>
      <c r="F1835" s="124" t="s">
        <v>2522</v>
      </c>
      <c r="G1835" s="124" t="s">
        <v>2521</v>
      </c>
      <c r="H1835" s="124" t="s">
        <v>2522</v>
      </c>
      <c r="I1835" s="124" t="s">
        <v>2521</v>
      </c>
      <c r="J1835" s="124" t="s">
        <v>2522</v>
      </c>
      <c r="K1835" s="124" t="s">
        <v>2521</v>
      </c>
      <c r="L1835" s="124" t="s">
        <v>2522</v>
      </c>
      <c r="M1835" s="124" t="s">
        <v>2521</v>
      </c>
      <c r="N1835" s="124" t="s">
        <v>2522</v>
      </c>
      <c r="O1835" s="124" t="s">
        <v>2521</v>
      </c>
      <c r="P1835" s="124" t="s">
        <v>2522</v>
      </c>
      <c r="Q1835" s="124" t="s">
        <v>2521</v>
      </c>
      <c r="R1835" s="124" t="s">
        <v>2522</v>
      </c>
      <c r="S1835" s="124" t="s">
        <v>2521</v>
      </c>
      <c r="T1835" s="124" t="s">
        <v>2522</v>
      </c>
      <c r="U1835" s="124" t="s">
        <v>2521</v>
      </c>
      <c r="V1835" s="252" t="s">
        <v>2522</v>
      </c>
      <c r="X1835" s="197"/>
      <c r="Y1835" s="188" t="s">
        <v>2594</v>
      </c>
      <c r="Z1835" s="94" t="s">
        <v>3777</v>
      </c>
      <c r="AA1835" s="95" t="s">
        <v>3778</v>
      </c>
      <c r="AB1835" s="95" t="s">
        <v>3783</v>
      </c>
      <c r="AC1835" s="95" t="s">
        <v>3794</v>
      </c>
      <c r="AD1835" s="95" t="s">
        <v>3795</v>
      </c>
      <c r="AE1835" s="95" t="s">
        <v>3796</v>
      </c>
      <c r="AF1835" s="95" t="s">
        <v>3797</v>
      </c>
      <c r="AG1835" s="95" t="s">
        <v>3798</v>
      </c>
      <c r="AH1835" s="95" t="s">
        <v>3799</v>
      </c>
      <c r="AI1835" s="96" t="s">
        <v>3804</v>
      </c>
      <c r="GO1835" s="390"/>
      <c r="GP1835" s="390"/>
      <c r="GQ1835" s="390"/>
      <c r="GR1835" s="390"/>
      <c r="GS1835" s="390"/>
      <c r="GT1835" s="390"/>
      <c r="GU1835" s="390"/>
    </row>
    <row r="1836" spans="1:208" x14ac:dyDescent="0.25">
      <c r="A1836" s="198" t="s">
        <v>602</v>
      </c>
      <c r="B1836" s="221" t="s">
        <v>2553</v>
      </c>
      <c r="C1836" s="118">
        <v>43683.333333333336</v>
      </c>
      <c r="D1836" s="189">
        <v>43683.833333333336</v>
      </c>
      <c r="E1836" s="190">
        <v>43684.333333333336</v>
      </c>
      <c r="F1836" s="189">
        <v>43684.833333333336</v>
      </c>
      <c r="G1836" s="190">
        <v>43685.333333333336</v>
      </c>
      <c r="H1836" s="189">
        <v>43685.833333333336</v>
      </c>
      <c r="I1836" s="191">
        <v>43686.333333333336</v>
      </c>
      <c r="J1836" s="189">
        <v>43686.833333333336</v>
      </c>
      <c r="K1836" s="190">
        <v>43687.333333333336</v>
      </c>
      <c r="L1836" s="189">
        <v>43687.833333333336</v>
      </c>
      <c r="M1836" s="190">
        <v>43688.333333333336</v>
      </c>
      <c r="N1836" s="189">
        <v>43688.833333333336</v>
      </c>
      <c r="O1836" s="191">
        <v>43689.333333333336</v>
      </c>
      <c r="P1836" s="189">
        <v>43689.833333333336</v>
      </c>
      <c r="Q1836" s="190">
        <v>43690.333333333336</v>
      </c>
      <c r="R1836" s="189">
        <v>43690.833333333336</v>
      </c>
      <c r="S1836" s="190">
        <v>43691.333333333336</v>
      </c>
      <c r="T1836" s="189">
        <v>43691.833333333336</v>
      </c>
      <c r="U1836" s="190">
        <v>43692.333333333336</v>
      </c>
      <c r="V1836" s="192">
        <v>43692.833333333336</v>
      </c>
      <c r="X1836" s="198" t="s">
        <v>597</v>
      </c>
      <c r="Y1836" s="215"/>
      <c r="Z1836" s="116">
        <v>43683.833333333336</v>
      </c>
      <c r="AA1836" s="99">
        <v>43684.833333333336</v>
      </c>
      <c r="AB1836" s="99">
        <v>43685.833333333336</v>
      </c>
      <c r="AC1836" s="99">
        <v>43686.833333333336</v>
      </c>
      <c r="AD1836" s="99">
        <v>43687.833333333336</v>
      </c>
      <c r="AE1836" s="99">
        <v>43688.833333333336</v>
      </c>
      <c r="AF1836" s="99">
        <v>43689.833333333336</v>
      </c>
      <c r="AG1836" s="99">
        <v>43690.833333333336</v>
      </c>
      <c r="AH1836" s="99">
        <v>43691.833333333336</v>
      </c>
      <c r="AI1836" s="99">
        <v>43692.833333333336</v>
      </c>
    </row>
    <row r="1837" spans="1:208" x14ac:dyDescent="0.25">
      <c r="A1837" s="198" t="s">
        <v>604</v>
      </c>
      <c r="B1837" s="222" t="s">
        <v>2545</v>
      </c>
      <c r="C1837" s="230" t="e">
        <v>#N/A</v>
      </c>
      <c r="D1837" s="199">
        <v>23.8</v>
      </c>
      <c r="E1837" s="199" t="e">
        <v>#N/A</v>
      </c>
      <c r="F1837" s="199">
        <v>27.4</v>
      </c>
      <c r="G1837" s="199" t="e">
        <v>#N/A</v>
      </c>
      <c r="H1837" s="199">
        <v>24.6</v>
      </c>
      <c r="I1837" s="199" t="e">
        <v>#N/A</v>
      </c>
      <c r="J1837" s="199">
        <v>22</v>
      </c>
      <c r="K1837" s="199" t="e">
        <v>#N/A</v>
      </c>
      <c r="L1837" s="199">
        <v>26.2</v>
      </c>
      <c r="M1837" s="199" t="e">
        <v>#N/A</v>
      </c>
      <c r="N1837" s="199">
        <v>24.4</v>
      </c>
      <c r="O1837" s="199" t="e">
        <v>#N/A</v>
      </c>
      <c r="P1837" s="199">
        <v>27.7</v>
      </c>
      <c r="Q1837" s="199" t="e">
        <v>#N/A</v>
      </c>
      <c r="R1837" s="199">
        <v>27.5</v>
      </c>
      <c r="S1837" s="199" t="e">
        <v>#N/A</v>
      </c>
      <c r="T1837" s="199">
        <v>22.6</v>
      </c>
      <c r="U1837" s="199" t="e">
        <v>#N/A</v>
      </c>
      <c r="V1837" s="104" t="e">
        <v>#N/A</v>
      </c>
      <c r="X1837" s="198" t="s">
        <v>599</v>
      </c>
      <c r="Y1837" s="100" t="s">
        <v>2545</v>
      </c>
      <c r="Z1837" s="120">
        <v>23.8</v>
      </c>
      <c r="AA1837" s="120">
        <v>27.4</v>
      </c>
      <c r="AB1837" s="120">
        <v>24.6</v>
      </c>
      <c r="AC1837" s="120">
        <v>22</v>
      </c>
      <c r="AD1837" s="120">
        <v>26.2</v>
      </c>
      <c r="AE1837" s="120">
        <v>24.4</v>
      </c>
      <c r="AF1837" s="120">
        <v>27.7</v>
      </c>
      <c r="AG1837" s="120">
        <v>27.5</v>
      </c>
      <c r="AH1837" s="120">
        <v>22.6</v>
      </c>
      <c r="AI1837" s="120" t="e">
        <v>#N/A</v>
      </c>
    </row>
    <row r="1838" spans="1:208" x14ac:dyDescent="0.25">
      <c r="A1838" s="198" t="s">
        <v>605</v>
      </c>
      <c r="B1838" s="223" t="s">
        <v>2546</v>
      </c>
      <c r="C1838" s="103">
        <v>14.4</v>
      </c>
      <c r="D1838" s="200" t="e">
        <v>#N/A</v>
      </c>
      <c r="E1838" s="200">
        <v>13.9</v>
      </c>
      <c r="F1838" s="200" t="e">
        <v>#N/A</v>
      </c>
      <c r="G1838" s="200">
        <v>14.5</v>
      </c>
      <c r="H1838" s="200" t="e">
        <v>#N/A</v>
      </c>
      <c r="I1838" s="200">
        <v>17.5</v>
      </c>
      <c r="J1838" s="200" t="e">
        <v>#N/A</v>
      </c>
      <c r="K1838" s="200">
        <v>8.9</v>
      </c>
      <c r="L1838" s="200" t="e">
        <v>#N/A</v>
      </c>
      <c r="M1838" s="200">
        <v>16.3</v>
      </c>
      <c r="N1838" s="200" t="e">
        <v>#N/A</v>
      </c>
      <c r="O1838" s="200">
        <v>10.9</v>
      </c>
      <c r="P1838" s="200" t="e">
        <v>#N/A</v>
      </c>
      <c r="Q1838" s="200">
        <v>9.5</v>
      </c>
      <c r="R1838" s="200" t="e">
        <v>#N/A</v>
      </c>
      <c r="S1838" s="200">
        <v>14.5</v>
      </c>
      <c r="T1838" s="200" t="e">
        <v>#N/A</v>
      </c>
      <c r="U1838" s="200">
        <v>16.600000000000001</v>
      </c>
      <c r="V1838" s="216" t="e">
        <v>#N/A</v>
      </c>
      <c r="X1838" s="198" t="s">
        <v>601</v>
      </c>
      <c r="Y1838" s="101" t="s">
        <v>2546</v>
      </c>
      <c r="Z1838" s="97">
        <v>14.4</v>
      </c>
      <c r="AA1838" s="97">
        <v>13.9</v>
      </c>
      <c r="AB1838" s="97">
        <v>14.5</v>
      </c>
      <c r="AC1838" s="97">
        <v>17.5</v>
      </c>
      <c r="AD1838" s="97">
        <v>8.9</v>
      </c>
      <c r="AE1838" s="97">
        <v>16.3</v>
      </c>
      <c r="AF1838" s="97">
        <v>10.9</v>
      </c>
      <c r="AG1838" s="97">
        <v>9.5</v>
      </c>
      <c r="AH1838" s="97">
        <v>14.5</v>
      </c>
      <c r="AI1838" s="97" t="e">
        <v>#N/A</v>
      </c>
    </row>
    <row r="1839" spans="1:208" x14ac:dyDescent="0.25">
      <c r="A1839" s="198" t="s">
        <v>607</v>
      </c>
      <c r="B1839" s="224" t="s">
        <v>2547</v>
      </c>
      <c r="C1839" s="108" t="e">
        <v>#N/A</v>
      </c>
      <c r="D1839" s="201">
        <v>30.8</v>
      </c>
      <c r="E1839" s="201" t="e">
        <v>#N/A</v>
      </c>
      <c r="F1839" s="201">
        <v>42.4</v>
      </c>
      <c r="G1839" s="201" t="e">
        <v>#N/A</v>
      </c>
      <c r="H1839" s="201">
        <v>31.6</v>
      </c>
      <c r="I1839" s="201" t="e">
        <v>#N/A</v>
      </c>
      <c r="J1839" s="201">
        <v>36</v>
      </c>
      <c r="K1839" s="201" t="e">
        <v>#N/A</v>
      </c>
      <c r="L1839" s="201">
        <v>39.200000000000003</v>
      </c>
      <c r="M1839" s="201" t="e">
        <v>#N/A</v>
      </c>
      <c r="N1839" s="201">
        <v>28.4</v>
      </c>
      <c r="O1839" s="201" t="e">
        <v>#N/A</v>
      </c>
      <c r="P1839" s="201">
        <v>42.7</v>
      </c>
      <c r="Q1839" s="201" t="e">
        <v>#N/A</v>
      </c>
      <c r="R1839" s="201">
        <v>42.5</v>
      </c>
      <c r="S1839" s="201" t="e">
        <v>#N/A</v>
      </c>
      <c r="T1839" s="201">
        <v>29.6</v>
      </c>
      <c r="U1839" s="201" t="e">
        <v>#N/A</v>
      </c>
      <c r="V1839" s="217" t="e">
        <v>#N/A</v>
      </c>
      <c r="X1839" s="198" t="s">
        <v>603</v>
      </c>
      <c r="Y1839" s="102" t="s">
        <v>2547</v>
      </c>
      <c r="Z1839" s="120">
        <v>30.8</v>
      </c>
      <c r="AA1839" s="120">
        <v>42.4</v>
      </c>
      <c r="AB1839" s="120">
        <v>31.6</v>
      </c>
      <c r="AC1839" s="120">
        <v>36</v>
      </c>
      <c r="AD1839" s="120">
        <v>39.200000000000003</v>
      </c>
      <c r="AE1839" s="120">
        <v>28.4</v>
      </c>
      <c r="AF1839" s="120">
        <v>42.7</v>
      </c>
      <c r="AG1839" s="120">
        <v>42.5</v>
      </c>
      <c r="AH1839" s="120">
        <v>29.6</v>
      </c>
      <c r="AI1839" s="120" t="e">
        <v>#N/A</v>
      </c>
      <c r="FF1839" s="390"/>
    </row>
    <row r="1840" spans="1:208" x14ac:dyDescent="0.25">
      <c r="A1840" s="198" t="s">
        <v>609</v>
      </c>
      <c r="B1840" s="212" t="s">
        <v>2548</v>
      </c>
      <c r="C1840" s="231">
        <v>10</v>
      </c>
      <c r="D1840" s="123">
        <v>8</v>
      </c>
      <c r="E1840" s="123">
        <v>6</v>
      </c>
      <c r="F1840" s="123">
        <v>6</v>
      </c>
      <c r="G1840" s="123">
        <v>5</v>
      </c>
      <c r="H1840" s="123">
        <v>3</v>
      </c>
      <c r="I1840" s="123">
        <v>7</v>
      </c>
      <c r="J1840" s="123">
        <v>7</v>
      </c>
      <c r="K1840" s="123">
        <v>5</v>
      </c>
      <c r="L1840" s="123">
        <v>5</v>
      </c>
      <c r="M1840" s="123">
        <v>5</v>
      </c>
      <c r="N1840" s="123">
        <v>5</v>
      </c>
      <c r="O1840" s="123">
        <v>5</v>
      </c>
      <c r="P1840" s="123">
        <v>6</v>
      </c>
      <c r="Q1840" s="123">
        <v>5</v>
      </c>
      <c r="R1840" s="123">
        <v>4</v>
      </c>
      <c r="S1840" s="123">
        <v>8</v>
      </c>
      <c r="T1840" s="123">
        <v>9</v>
      </c>
      <c r="U1840" s="123">
        <v>9</v>
      </c>
      <c r="V1840" s="218" t="e">
        <v>#N/A</v>
      </c>
      <c r="X1840" s="198" t="s">
        <v>610</v>
      </c>
      <c r="Y1840" s="119" t="s">
        <v>2548</v>
      </c>
      <c r="Z1840" s="196">
        <v>10</v>
      </c>
      <c r="AA1840" s="196">
        <v>6</v>
      </c>
      <c r="AB1840" s="196">
        <v>5</v>
      </c>
      <c r="AC1840" s="196">
        <v>7</v>
      </c>
      <c r="AD1840" s="196">
        <v>6</v>
      </c>
      <c r="AE1840" s="196">
        <v>5</v>
      </c>
      <c r="AF1840" s="196">
        <v>6</v>
      </c>
      <c r="AG1840" s="196">
        <v>5</v>
      </c>
      <c r="AH1840" s="196">
        <v>9</v>
      </c>
      <c r="AI1840" s="196" t="e">
        <v>#N/A</v>
      </c>
    </row>
    <row r="1841" spans="1:35" x14ac:dyDescent="0.25">
      <c r="A1841" s="198" t="s">
        <v>612</v>
      </c>
      <c r="B1841" s="225" t="s">
        <v>2549</v>
      </c>
      <c r="C1841" s="232" t="s">
        <v>2618</v>
      </c>
      <c r="D1841" s="210" t="s">
        <v>2618</v>
      </c>
      <c r="E1841" s="210" t="s">
        <v>2618</v>
      </c>
      <c r="F1841" s="210" t="s">
        <v>2618</v>
      </c>
      <c r="G1841" s="210" t="s">
        <v>2618</v>
      </c>
      <c r="H1841" s="210" t="s">
        <v>2618</v>
      </c>
      <c r="I1841" s="210" t="s">
        <v>2618</v>
      </c>
      <c r="J1841" s="210" t="s">
        <v>2618</v>
      </c>
      <c r="K1841" s="210" t="s">
        <v>2618</v>
      </c>
      <c r="L1841" s="210" t="s">
        <v>2618</v>
      </c>
      <c r="M1841" s="210" t="s">
        <v>2618</v>
      </c>
      <c r="N1841" s="210" t="s">
        <v>2618</v>
      </c>
      <c r="O1841" s="210" t="s">
        <v>2618</v>
      </c>
      <c r="P1841" s="210" t="s">
        <v>2618</v>
      </c>
      <c r="Q1841" s="210" t="s">
        <v>2618</v>
      </c>
      <c r="R1841" s="210" t="s">
        <v>2618</v>
      </c>
      <c r="S1841" s="210" t="s">
        <v>2618</v>
      </c>
      <c r="T1841" s="210" t="s">
        <v>2618</v>
      </c>
      <c r="U1841" s="210" t="s">
        <v>2618</v>
      </c>
      <c r="V1841" s="211" t="e">
        <v>#N/A</v>
      </c>
      <c r="X1841" s="198" t="s">
        <v>606</v>
      </c>
      <c r="Y1841" s="98" t="s">
        <v>772</v>
      </c>
      <c r="Z1841" s="121">
        <v>0</v>
      </c>
      <c r="AA1841" s="121">
        <v>0</v>
      </c>
      <c r="AB1841" s="121">
        <v>0</v>
      </c>
      <c r="AC1841" s="121">
        <v>0</v>
      </c>
      <c r="AD1841" s="121">
        <v>0</v>
      </c>
      <c r="AE1841" s="121">
        <v>0</v>
      </c>
      <c r="AF1841" s="121">
        <v>0</v>
      </c>
      <c r="AG1841" s="121">
        <v>0</v>
      </c>
      <c r="AH1841" s="121">
        <v>0</v>
      </c>
      <c r="AI1841" s="121" t="e">
        <v>#N/A</v>
      </c>
    </row>
    <row r="1842" spans="1:35" ht="15" x14ac:dyDescent="0.25">
      <c r="A1842" s="198" t="s">
        <v>614</v>
      </c>
      <c r="B1842" s="226" t="s">
        <v>769</v>
      </c>
      <c r="C1842" s="233" t="s">
        <v>2618</v>
      </c>
      <c r="D1842" s="202" t="s">
        <v>2618</v>
      </c>
      <c r="E1842" s="202" t="s">
        <v>2618</v>
      </c>
      <c r="F1842" s="202" t="s">
        <v>2618</v>
      </c>
      <c r="G1842" s="202" t="s">
        <v>2618</v>
      </c>
      <c r="H1842" s="202" t="s">
        <v>2618</v>
      </c>
      <c r="I1842" s="202" t="s">
        <v>2631</v>
      </c>
      <c r="J1842" s="202" t="s">
        <v>2631</v>
      </c>
      <c r="K1842" s="202" t="s">
        <v>2618</v>
      </c>
      <c r="L1842" s="202" t="s">
        <v>2618</v>
      </c>
      <c r="M1842" s="202" t="s">
        <v>2631</v>
      </c>
      <c r="N1842" s="202" t="s">
        <v>2632</v>
      </c>
      <c r="O1842" s="202" t="s">
        <v>2618</v>
      </c>
      <c r="P1842" s="202" t="s">
        <v>2618</v>
      </c>
      <c r="Q1842" s="202" t="s">
        <v>2618</v>
      </c>
      <c r="R1842" s="202" t="s">
        <v>2618</v>
      </c>
      <c r="S1842" s="202" t="s">
        <v>2618</v>
      </c>
      <c r="T1842" s="202" t="s">
        <v>2618</v>
      </c>
      <c r="U1842" s="202" t="s">
        <v>2618</v>
      </c>
      <c r="V1842" s="203" t="e">
        <v>#N/A</v>
      </c>
      <c r="X1842" s="198" t="s">
        <v>608</v>
      </c>
      <c r="Y1842" s="107" t="s">
        <v>769</v>
      </c>
      <c r="Z1842" s="195" t="s">
        <v>2618</v>
      </c>
      <c r="AA1842" s="195" t="s">
        <v>2618</v>
      </c>
      <c r="AB1842" s="195" t="s">
        <v>2618</v>
      </c>
      <c r="AC1842" s="195" t="s">
        <v>2631</v>
      </c>
      <c r="AD1842" s="195" t="s">
        <v>2618</v>
      </c>
      <c r="AE1842" s="195" t="s">
        <v>2632</v>
      </c>
      <c r="AF1842" s="195" t="s">
        <v>2618</v>
      </c>
      <c r="AG1842" s="195" t="s">
        <v>2618</v>
      </c>
      <c r="AH1842" s="195" t="s">
        <v>2618</v>
      </c>
      <c r="AI1842" s="195" t="e">
        <v>#N/A</v>
      </c>
    </row>
    <row r="1843" spans="1:35" x14ac:dyDescent="0.25">
      <c r="A1843" s="198" t="s">
        <v>615</v>
      </c>
      <c r="B1843" s="226" t="s">
        <v>2551</v>
      </c>
      <c r="C1843" s="234">
        <v>0</v>
      </c>
      <c r="D1843" s="204">
        <v>0</v>
      </c>
      <c r="E1843" s="204">
        <v>0</v>
      </c>
      <c r="F1843" s="204">
        <v>0</v>
      </c>
      <c r="G1843" s="204">
        <v>0</v>
      </c>
      <c r="H1843" s="204">
        <v>0</v>
      </c>
      <c r="I1843" s="204">
        <v>1</v>
      </c>
      <c r="J1843" s="204">
        <v>2</v>
      </c>
      <c r="K1843" s="204">
        <v>0</v>
      </c>
      <c r="L1843" s="204">
        <v>0</v>
      </c>
      <c r="M1843" s="204">
        <v>2</v>
      </c>
      <c r="N1843" s="204">
        <v>10</v>
      </c>
      <c r="O1843" s="204">
        <v>0</v>
      </c>
      <c r="P1843" s="204">
        <v>0</v>
      </c>
      <c r="Q1843" s="204">
        <v>0</v>
      </c>
      <c r="R1843" s="204">
        <v>0</v>
      </c>
      <c r="S1843" s="204">
        <v>0</v>
      </c>
      <c r="T1843" s="204">
        <v>0</v>
      </c>
      <c r="U1843" s="204">
        <v>0</v>
      </c>
      <c r="V1843" s="205" t="e">
        <v>#N/A</v>
      </c>
      <c r="X1843" s="198" t="s">
        <v>611</v>
      </c>
      <c r="Y1843" s="91" t="s">
        <v>2551</v>
      </c>
      <c r="Z1843" s="109">
        <v>0</v>
      </c>
      <c r="AA1843" s="109">
        <v>0</v>
      </c>
      <c r="AB1843" s="109">
        <v>0</v>
      </c>
      <c r="AC1843" s="109">
        <v>2</v>
      </c>
      <c r="AD1843" s="109">
        <v>0</v>
      </c>
      <c r="AE1843" s="109">
        <v>10</v>
      </c>
      <c r="AF1843" s="109">
        <v>0</v>
      </c>
      <c r="AG1843" s="109">
        <v>0</v>
      </c>
      <c r="AH1843" s="109">
        <v>0</v>
      </c>
      <c r="AI1843" s="109" t="e">
        <v>#N/A</v>
      </c>
    </row>
    <row r="1844" spans="1:35" x14ac:dyDescent="0.25">
      <c r="A1844" s="198" t="s">
        <v>616</v>
      </c>
      <c r="B1844" s="227" t="s">
        <v>884</v>
      </c>
      <c r="C1844" s="235">
        <v>1013.8</v>
      </c>
      <c r="D1844" s="206">
        <v>1012.8</v>
      </c>
      <c r="E1844" s="206">
        <v>1013.2</v>
      </c>
      <c r="F1844" s="206">
        <v>1011.65</v>
      </c>
      <c r="G1844" s="206">
        <v>1012.55</v>
      </c>
      <c r="H1844" s="206">
        <v>1010.05</v>
      </c>
      <c r="I1844" s="206">
        <v>1008.7</v>
      </c>
      <c r="J1844" s="206">
        <v>1008.8499999999999</v>
      </c>
      <c r="K1844" s="206">
        <v>1008.7</v>
      </c>
      <c r="L1844" s="206">
        <v>1004.7</v>
      </c>
      <c r="M1844" s="206">
        <v>1003.75</v>
      </c>
      <c r="N1844" s="206">
        <v>1001.9000000000001</v>
      </c>
      <c r="O1844" s="206">
        <v>1004.75</v>
      </c>
      <c r="P1844" s="206">
        <v>1006.35</v>
      </c>
      <c r="Q1844" s="206">
        <v>1008.8</v>
      </c>
      <c r="R1844" s="206">
        <v>1008</v>
      </c>
      <c r="S1844" s="206">
        <v>1009</v>
      </c>
      <c r="T1844" s="206">
        <v>1006.85</v>
      </c>
      <c r="U1844" s="206">
        <v>1007.45</v>
      </c>
      <c r="V1844" s="207" t="e">
        <v>#N/A</v>
      </c>
      <c r="X1844" s="198" t="s">
        <v>613</v>
      </c>
      <c r="Y1844" s="238" t="s">
        <v>705</v>
      </c>
      <c r="Z1844" s="127">
        <v>0</v>
      </c>
      <c r="AA1844" s="127">
        <v>0</v>
      </c>
      <c r="AB1844" s="127">
        <v>0</v>
      </c>
      <c r="AC1844" s="127">
        <v>2</v>
      </c>
      <c r="AD1844" s="127">
        <v>0</v>
      </c>
      <c r="AE1844" s="127">
        <v>2</v>
      </c>
      <c r="AF1844" s="127">
        <v>0</v>
      </c>
      <c r="AG1844" s="127">
        <v>0</v>
      </c>
      <c r="AH1844" s="127">
        <v>0</v>
      </c>
      <c r="AI1844" s="127" t="e">
        <v>#N/A</v>
      </c>
    </row>
    <row r="1845" spans="1:35" x14ac:dyDescent="0.25">
      <c r="A1845" s="198" t="s">
        <v>617</v>
      </c>
      <c r="B1845" s="228" t="s">
        <v>770</v>
      </c>
      <c r="C1845" s="236" t="s">
        <v>2684</v>
      </c>
      <c r="D1845" s="208" t="s">
        <v>2963</v>
      </c>
      <c r="E1845" s="208" t="s">
        <v>2650</v>
      </c>
      <c r="F1845" s="208" t="s">
        <v>2732</v>
      </c>
      <c r="G1845" s="208" t="s">
        <v>2650</v>
      </c>
      <c r="H1845" s="208" t="s">
        <v>2734</v>
      </c>
      <c r="I1845" s="208" t="s">
        <v>2757</v>
      </c>
      <c r="J1845" s="208" t="s">
        <v>2759</v>
      </c>
      <c r="K1845" s="208" t="s">
        <v>2964</v>
      </c>
      <c r="L1845" s="208" t="s">
        <v>2770</v>
      </c>
      <c r="M1845" s="208" t="s">
        <v>2964</v>
      </c>
      <c r="N1845" s="208" t="s">
        <v>2964</v>
      </c>
      <c r="O1845" s="208" t="s">
        <v>2681</v>
      </c>
      <c r="P1845" s="208" t="s">
        <v>2650</v>
      </c>
      <c r="Q1845" s="208" t="s">
        <v>2656</v>
      </c>
      <c r="R1845" s="208" t="s">
        <v>2772</v>
      </c>
      <c r="S1845" s="208" t="s">
        <v>2758</v>
      </c>
      <c r="T1845" s="208" t="s">
        <v>2764</v>
      </c>
      <c r="U1845" s="208" t="s">
        <v>2658</v>
      </c>
      <c r="V1845" s="209" t="e">
        <v>#N/A</v>
      </c>
      <c r="X1845" s="369" t="s">
        <v>1079</v>
      </c>
      <c r="Y1845" s="370" t="s">
        <v>772</v>
      </c>
      <c r="Z1845" s="371">
        <v>0</v>
      </c>
      <c r="AA1845" s="372">
        <v>0</v>
      </c>
      <c r="AB1845" s="372">
        <v>0</v>
      </c>
      <c r="AC1845" s="372">
        <v>0</v>
      </c>
      <c r="AD1845" s="372">
        <v>0</v>
      </c>
      <c r="AE1845" s="372">
        <v>0</v>
      </c>
      <c r="AF1845" s="372">
        <v>0</v>
      </c>
      <c r="AG1845" s="372">
        <v>0</v>
      </c>
      <c r="AH1845" s="372">
        <v>0</v>
      </c>
      <c r="AI1845" s="373" t="e">
        <v>#N/A</v>
      </c>
    </row>
    <row r="1846" spans="1:35" x14ac:dyDescent="0.25">
      <c r="A1846" s="198" t="s">
        <v>618</v>
      </c>
      <c r="B1846" s="229" t="s">
        <v>705</v>
      </c>
      <c r="C1846" s="237">
        <v>0</v>
      </c>
      <c r="D1846" s="213">
        <v>0</v>
      </c>
      <c r="E1846" s="213">
        <v>0</v>
      </c>
      <c r="F1846" s="213">
        <v>0</v>
      </c>
      <c r="G1846" s="213">
        <v>0</v>
      </c>
      <c r="H1846" s="213">
        <v>0</v>
      </c>
      <c r="I1846" s="213">
        <v>0</v>
      </c>
      <c r="J1846" s="213">
        <v>1</v>
      </c>
      <c r="K1846" s="213">
        <v>0</v>
      </c>
      <c r="L1846" s="213">
        <v>0</v>
      </c>
      <c r="M1846" s="213">
        <v>0</v>
      </c>
      <c r="N1846" s="213">
        <v>1</v>
      </c>
      <c r="O1846" s="213">
        <v>0</v>
      </c>
      <c r="P1846" s="213">
        <v>0</v>
      </c>
      <c r="Q1846" s="213">
        <v>0</v>
      </c>
      <c r="R1846" s="213">
        <v>0</v>
      </c>
      <c r="S1846" s="213">
        <v>0</v>
      </c>
      <c r="T1846" s="213">
        <v>0</v>
      </c>
      <c r="U1846" s="213">
        <v>0</v>
      </c>
      <c r="V1846" s="214" t="e">
        <v>#N/A</v>
      </c>
      <c r="X1846" s="369" t="s">
        <v>2384</v>
      </c>
      <c r="Y1846" s="374" t="s">
        <v>1173</v>
      </c>
      <c r="Z1846" s="375">
        <v>0</v>
      </c>
      <c r="AA1846" s="376">
        <v>0</v>
      </c>
      <c r="AB1846" s="376">
        <v>0</v>
      </c>
      <c r="AC1846" s="376">
        <v>0</v>
      </c>
      <c r="AD1846" s="376">
        <v>0</v>
      </c>
      <c r="AE1846" s="376">
        <v>0</v>
      </c>
      <c r="AF1846" s="376">
        <v>0</v>
      </c>
      <c r="AG1846" s="376">
        <v>0</v>
      </c>
      <c r="AH1846" s="376">
        <v>0</v>
      </c>
      <c r="AI1846" s="377" t="e">
        <v>#N/A</v>
      </c>
    </row>
    <row r="1847" spans="1:35" x14ac:dyDescent="0.25">
      <c r="A1847" s="198" t="s">
        <v>1079</v>
      </c>
      <c r="B1847" s="229" t="s">
        <v>772</v>
      </c>
      <c r="C1847" s="237">
        <v>0</v>
      </c>
      <c r="D1847" s="213">
        <v>0</v>
      </c>
      <c r="E1847" s="213">
        <v>0</v>
      </c>
      <c r="F1847" s="213">
        <v>0</v>
      </c>
      <c r="G1847" s="213">
        <v>0</v>
      </c>
      <c r="H1847" s="213">
        <v>0</v>
      </c>
      <c r="I1847" s="213">
        <v>0</v>
      </c>
      <c r="J1847" s="213">
        <v>0</v>
      </c>
      <c r="K1847" s="213">
        <v>0</v>
      </c>
      <c r="L1847" s="213">
        <v>0</v>
      </c>
      <c r="M1847" s="213">
        <v>0</v>
      </c>
      <c r="N1847" s="213">
        <v>0</v>
      </c>
      <c r="O1847" s="213">
        <v>0</v>
      </c>
      <c r="P1847" s="213">
        <v>0</v>
      </c>
      <c r="Q1847" s="213">
        <v>0</v>
      </c>
      <c r="R1847" s="213">
        <v>0</v>
      </c>
      <c r="S1847" s="213">
        <v>0</v>
      </c>
      <c r="T1847" s="213">
        <v>0</v>
      </c>
      <c r="U1847" s="213">
        <v>0</v>
      </c>
      <c r="V1847" s="214" t="e">
        <v>#N/A</v>
      </c>
      <c r="X1847" s="369" t="s">
        <v>2385</v>
      </c>
      <c r="Y1847" s="374" t="s">
        <v>1175</v>
      </c>
      <c r="Z1847" s="375">
        <v>0</v>
      </c>
      <c r="AA1847" s="376">
        <v>0</v>
      </c>
      <c r="AB1847" s="376">
        <v>0</v>
      </c>
      <c r="AC1847" s="376">
        <v>0</v>
      </c>
      <c r="AD1847" s="376">
        <v>0</v>
      </c>
      <c r="AE1847" s="376">
        <v>0</v>
      </c>
      <c r="AF1847" s="376">
        <v>0</v>
      </c>
      <c r="AG1847" s="376">
        <v>0</v>
      </c>
      <c r="AH1847" s="376">
        <v>0</v>
      </c>
      <c r="AI1847" s="377" t="e">
        <v>#N/A</v>
      </c>
    </row>
    <row r="1848" spans="1:35" x14ac:dyDescent="0.25">
      <c r="A1848" s="198" t="s">
        <v>2384</v>
      </c>
      <c r="B1848" s="229" t="s">
        <v>1173</v>
      </c>
      <c r="C1848" s="237">
        <v>0</v>
      </c>
      <c r="D1848" s="213">
        <v>0</v>
      </c>
      <c r="E1848" s="213">
        <v>0</v>
      </c>
      <c r="F1848" s="213">
        <v>0</v>
      </c>
      <c r="G1848" s="213">
        <v>0</v>
      </c>
      <c r="H1848" s="213">
        <v>0</v>
      </c>
      <c r="I1848" s="213">
        <v>0</v>
      </c>
      <c r="J1848" s="213">
        <v>0</v>
      </c>
      <c r="K1848" s="213">
        <v>0</v>
      </c>
      <c r="L1848" s="213">
        <v>0</v>
      </c>
      <c r="M1848" s="213">
        <v>0</v>
      </c>
      <c r="N1848" s="213">
        <v>0</v>
      </c>
      <c r="O1848" s="213">
        <v>0</v>
      </c>
      <c r="P1848" s="213">
        <v>0</v>
      </c>
      <c r="Q1848" s="213">
        <v>0</v>
      </c>
      <c r="R1848" s="213">
        <v>0</v>
      </c>
      <c r="S1848" s="213">
        <v>0</v>
      </c>
      <c r="T1848" s="213">
        <v>0</v>
      </c>
      <c r="U1848" s="213">
        <v>0</v>
      </c>
      <c r="V1848" s="214" t="e">
        <v>#N/A</v>
      </c>
      <c r="X1848" s="369" t="s">
        <v>2386</v>
      </c>
      <c r="Y1848" s="379" t="s">
        <v>1177</v>
      </c>
      <c r="Z1848" s="380">
        <v>0</v>
      </c>
      <c r="AA1848" s="381">
        <v>0</v>
      </c>
      <c r="AB1848" s="381">
        <v>0</v>
      </c>
      <c r="AC1848" s="381">
        <v>0</v>
      </c>
      <c r="AD1848" s="381">
        <v>0</v>
      </c>
      <c r="AE1848" s="381">
        <v>0</v>
      </c>
      <c r="AF1848" s="381">
        <v>0</v>
      </c>
      <c r="AG1848" s="381">
        <v>0</v>
      </c>
      <c r="AH1848" s="381">
        <v>0</v>
      </c>
      <c r="AI1848" s="382" t="e">
        <v>#N/A</v>
      </c>
    </row>
    <row r="1849" spans="1:35" x14ac:dyDescent="0.25">
      <c r="A1849" s="198" t="s">
        <v>2385</v>
      </c>
      <c r="B1849" s="378" t="s">
        <v>1175</v>
      </c>
      <c r="C1849" s="235">
        <v>0</v>
      </c>
      <c r="D1849" s="206">
        <v>0</v>
      </c>
      <c r="E1849" s="206">
        <v>0</v>
      </c>
      <c r="F1849" s="206">
        <v>0</v>
      </c>
      <c r="G1849" s="206">
        <v>0</v>
      </c>
      <c r="H1849" s="206">
        <v>0</v>
      </c>
      <c r="I1849" s="206">
        <v>0</v>
      </c>
      <c r="J1849" s="206">
        <v>0</v>
      </c>
      <c r="K1849" s="206">
        <v>0</v>
      </c>
      <c r="L1849" s="206">
        <v>0</v>
      </c>
      <c r="M1849" s="206">
        <v>0</v>
      </c>
      <c r="N1849" s="206">
        <v>0</v>
      </c>
      <c r="O1849" s="206">
        <v>0</v>
      </c>
      <c r="P1849" s="206">
        <v>0</v>
      </c>
      <c r="Q1849" s="206">
        <v>0</v>
      </c>
      <c r="R1849" s="206">
        <v>0</v>
      </c>
      <c r="S1849" s="206">
        <v>0</v>
      </c>
      <c r="T1849" s="206">
        <v>0</v>
      </c>
      <c r="U1849" s="206">
        <v>0</v>
      </c>
      <c r="V1849" s="207" t="e">
        <v>#N/A</v>
      </c>
    </row>
    <row r="1850" spans="1:35" x14ac:dyDescent="0.25">
      <c r="A1850" s="198" t="s">
        <v>2386</v>
      </c>
      <c r="B1850" s="383" t="s">
        <v>1177</v>
      </c>
      <c r="C1850" s="237">
        <v>0</v>
      </c>
      <c r="D1850" s="213">
        <v>0</v>
      </c>
      <c r="E1850" s="213">
        <v>0</v>
      </c>
      <c r="F1850" s="213">
        <v>0</v>
      </c>
      <c r="G1850" s="213">
        <v>0</v>
      </c>
      <c r="H1850" s="213">
        <v>0</v>
      </c>
      <c r="I1850" s="213">
        <v>0</v>
      </c>
      <c r="J1850" s="213">
        <v>0</v>
      </c>
      <c r="K1850" s="213">
        <v>0</v>
      </c>
      <c r="L1850" s="213">
        <v>0</v>
      </c>
      <c r="M1850" s="213">
        <v>0</v>
      </c>
      <c r="N1850" s="213">
        <v>0</v>
      </c>
      <c r="O1850" s="213">
        <v>0</v>
      </c>
      <c r="P1850" s="213">
        <v>0</v>
      </c>
      <c r="Q1850" s="213">
        <v>0</v>
      </c>
      <c r="R1850" s="213">
        <v>0</v>
      </c>
      <c r="S1850" s="213">
        <v>0</v>
      </c>
      <c r="T1850" s="213">
        <v>0</v>
      </c>
      <c r="U1850" s="213">
        <v>0</v>
      </c>
      <c r="V1850" s="214" t="e">
        <v>#N/A</v>
      </c>
    </row>
    <row r="1851" spans="1:35" x14ac:dyDescent="0.25">
      <c r="A1851" t="s">
        <v>3598</v>
      </c>
      <c r="B1851" t="s">
        <v>3579</v>
      </c>
      <c r="C1851">
        <v>6</v>
      </c>
      <c r="D1851">
        <v>7</v>
      </c>
      <c r="E1851">
        <v>7</v>
      </c>
      <c r="F1851">
        <v>7</v>
      </c>
      <c r="G1851">
        <v>6</v>
      </c>
      <c r="H1851">
        <v>7</v>
      </c>
      <c r="I1851">
        <v>7</v>
      </c>
      <c r="J1851">
        <v>10</v>
      </c>
      <c r="K1851">
        <v>3</v>
      </c>
      <c r="L1851">
        <v>4</v>
      </c>
      <c r="M1851">
        <v>7</v>
      </c>
      <c r="N1851">
        <v>10</v>
      </c>
      <c r="O1851">
        <v>7</v>
      </c>
      <c r="P1851">
        <v>0</v>
      </c>
      <c r="Q1851">
        <v>0</v>
      </c>
      <c r="R1851">
        <v>0</v>
      </c>
      <c r="S1851">
        <v>7</v>
      </c>
      <c r="T1851">
        <v>7</v>
      </c>
      <c r="U1851">
        <v>7</v>
      </c>
      <c r="V1851">
        <v>7</v>
      </c>
    </row>
    <row r="1852" spans="1:35" x14ac:dyDescent="0.25">
      <c r="A1852" t="s">
        <v>3599</v>
      </c>
      <c r="B1852" t="s">
        <v>3581</v>
      </c>
      <c r="C1852">
        <v>7</v>
      </c>
      <c r="D1852">
        <v>7</v>
      </c>
      <c r="E1852">
        <v>7</v>
      </c>
      <c r="F1852">
        <v>5</v>
      </c>
      <c r="G1852">
        <v>7</v>
      </c>
      <c r="H1852">
        <v>7</v>
      </c>
      <c r="I1852">
        <v>10</v>
      </c>
      <c r="J1852">
        <v>10</v>
      </c>
      <c r="K1852">
        <v>0</v>
      </c>
      <c r="L1852">
        <v>7</v>
      </c>
      <c r="M1852">
        <v>10</v>
      </c>
      <c r="N1852">
        <v>10</v>
      </c>
      <c r="O1852">
        <v>0</v>
      </c>
      <c r="P1852">
        <v>0</v>
      </c>
      <c r="Q1852">
        <v>0</v>
      </c>
      <c r="R1852">
        <v>0</v>
      </c>
      <c r="S1852">
        <v>7</v>
      </c>
      <c r="T1852">
        <v>7</v>
      </c>
      <c r="U1852">
        <v>7</v>
      </c>
      <c r="V1852" t="e">
        <v>#N/A</v>
      </c>
    </row>
    <row r="1853" spans="1:35" x14ac:dyDescent="0.25">
      <c r="A1853" t="s">
        <v>3600</v>
      </c>
      <c r="B1853" t="s">
        <v>3411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 t="e">
        <v>#N/A</v>
      </c>
    </row>
    <row r="1863" spans="1:208" s="390" customFormat="1" x14ac:dyDescent="0.25">
      <c r="A1863" s="262"/>
      <c r="B1863" s="262"/>
      <c r="C1863" s="262"/>
      <c r="D1863" s="262"/>
      <c r="E1863" s="262"/>
      <c r="F1863" s="262"/>
      <c r="G1863" s="262"/>
      <c r="H1863" s="262"/>
      <c r="I1863" s="262"/>
      <c r="J1863" s="262"/>
      <c r="K1863" s="262"/>
      <c r="L1863" s="262"/>
      <c r="M1863" s="262"/>
      <c r="N1863" s="262"/>
      <c r="O1863" s="262"/>
      <c r="P1863" s="262"/>
      <c r="Q1863" s="262"/>
      <c r="R1863" s="262"/>
      <c r="S1863" s="262"/>
      <c r="T1863" s="262"/>
      <c r="U1863" s="262"/>
      <c r="V1863" s="262"/>
      <c r="W1863" s="262"/>
      <c r="X1863" s="262"/>
      <c r="Y1863" s="262"/>
      <c r="Z1863" s="262"/>
      <c r="AA1863" s="262"/>
      <c r="AB1863" s="262"/>
      <c r="AC1863" s="262"/>
      <c r="AD1863" s="262"/>
      <c r="AE1863" s="262"/>
      <c r="AF1863" s="262"/>
      <c r="AG1863" s="262"/>
      <c r="AH1863" s="262"/>
      <c r="AI1863" s="262"/>
      <c r="AJ1863" s="262"/>
      <c r="AK1863" s="262"/>
      <c r="AL1863" s="389"/>
      <c r="AM1863" s="6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  <c r="CD1863"/>
      <c r="CE1863"/>
      <c r="CF1863"/>
      <c r="CG1863"/>
      <c r="CH1863"/>
      <c r="CI1863"/>
      <c r="CJ1863"/>
      <c r="CK1863"/>
      <c r="CL1863"/>
      <c r="CM1863"/>
      <c r="CN1863"/>
      <c r="CO1863"/>
      <c r="CP1863"/>
      <c r="CQ1863"/>
      <c r="CR1863"/>
      <c r="CS1863"/>
      <c r="CT1863"/>
      <c r="CU1863"/>
      <c r="CV1863"/>
      <c r="CW1863"/>
      <c r="CX1863"/>
      <c r="CY1863"/>
      <c r="CZ1863"/>
      <c r="DA1863"/>
      <c r="DB1863"/>
      <c r="DC1863"/>
      <c r="DD1863"/>
      <c r="DE1863"/>
      <c r="DF1863"/>
      <c r="DG1863"/>
      <c r="DH1863"/>
      <c r="DI1863"/>
      <c r="DJ1863"/>
      <c r="DK1863"/>
      <c r="DL1863"/>
      <c r="DM1863"/>
      <c r="DN1863"/>
      <c r="DO1863"/>
      <c r="DP1863"/>
      <c r="DQ1863"/>
      <c r="DR1863"/>
      <c r="DS1863"/>
      <c r="DT1863"/>
      <c r="DU1863"/>
      <c r="DV1863"/>
      <c r="DW1863"/>
      <c r="DX1863"/>
      <c r="DY1863"/>
      <c r="DZ1863"/>
      <c r="EA1863"/>
      <c r="EB1863"/>
      <c r="EC1863"/>
      <c r="ED1863"/>
      <c r="EE1863"/>
      <c r="EF1863"/>
      <c r="EG1863"/>
      <c r="EH1863"/>
      <c r="EI1863"/>
      <c r="EJ1863"/>
      <c r="EK1863"/>
      <c r="EL1863"/>
      <c r="EM1863"/>
      <c r="EN1863"/>
      <c r="EO1863"/>
      <c r="EP1863"/>
      <c r="EQ1863"/>
      <c r="ER1863"/>
      <c r="ES1863"/>
      <c r="ET1863"/>
      <c r="EU1863"/>
      <c r="EV1863"/>
      <c r="EW1863"/>
      <c r="EX1863"/>
      <c r="EY1863"/>
      <c r="EZ1863"/>
      <c r="FA1863"/>
      <c r="FB1863"/>
      <c r="FC1863"/>
      <c r="FD1863"/>
      <c r="FE1863"/>
      <c r="FF1863" s="35"/>
      <c r="FJ1863" s="1274"/>
      <c r="FK1863" s="1274"/>
      <c r="FL1863" s="1274"/>
      <c r="FN1863" s="35"/>
      <c r="FO1863" s="35"/>
      <c r="FP1863" s="35"/>
      <c r="FQ1863" s="35"/>
      <c r="FR1863" s="35"/>
      <c r="FS1863" s="35"/>
      <c r="FV1863" s="35"/>
      <c r="FW1863" s="35"/>
      <c r="FZ1863" s="1279"/>
      <c r="GA1863" s="1279"/>
      <c r="GB1863" s="35"/>
      <c r="GC1863" s="35"/>
      <c r="GD1863" s="35"/>
      <c r="GE1863" s="35"/>
      <c r="GF1863" s="35"/>
      <c r="GG1863" s="35"/>
      <c r="GH1863" s="35"/>
      <c r="GI1863" s="35"/>
      <c r="GJ1863" s="35"/>
      <c r="GK1863" s="35"/>
      <c r="GL1863" s="35"/>
      <c r="GM1863" s="35"/>
      <c r="GN1863" s="35"/>
      <c r="GO1863" s="35"/>
      <c r="GP1863" s="35"/>
      <c r="GQ1863" s="35"/>
      <c r="GR1863" s="35"/>
      <c r="GS1863" s="35"/>
      <c r="GT1863" s="35"/>
      <c r="GU1863" s="35"/>
      <c r="GV1863" s="35"/>
      <c r="GW1863" s="35"/>
      <c r="GX1863" s="35"/>
      <c r="GY1863" s="35"/>
      <c r="GZ1863" s="35"/>
    </row>
    <row r="1864" spans="1:208" x14ac:dyDescent="0.25">
      <c r="A1864" s="253" t="s">
        <v>622</v>
      </c>
      <c r="B1864" s="254" t="s">
        <v>2552</v>
      </c>
      <c r="C1864" s="384">
        <v>43683.416666666664</v>
      </c>
      <c r="D1864" s="256" t="s">
        <v>2618</v>
      </c>
      <c r="E1864" s="256" t="s">
        <v>3775</v>
      </c>
      <c r="F1864" s="256" t="s">
        <v>2618</v>
      </c>
      <c r="G1864" s="256" t="s">
        <v>3782</v>
      </c>
      <c r="H1864" s="256" t="s">
        <v>2618</v>
      </c>
      <c r="I1864" s="256" t="s">
        <v>3788</v>
      </c>
      <c r="J1864" s="256" t="s">
        <v>2618</v>
      </c>
      <c r="K1864" s="256" t="s">
        <v>3789</v>
      </c>
      <c r="L1864" s="256" t="s">
        <v>2618</v>
      </c>
      <c r="M1864" s="256" t="s">
        <v>3790</v>
      </c>
      <c r="N1864" s="256" t="s">
        <v>2618</v>
      </c>
      <c r="O1864" s="256" t="s">
        <v>3791</v>
      </c>
      <c r="P1864" s="256" t="s">
        <v>2618</v>
      </c>
      <c r="Q1864" s="256" t="s">
        <v>3792</v>
      </c>
      <c r="R1864" s="256" t="s">
        <v>2618</v>
      </c>
      <c r="S1864" s="256" t="s">
        <v>3793</v>
      </c>
      <c r="T1864" s="256" t="s">
        <v>2618</v>
      </c>
      <c r="U1864" s="256" t="s">
        <v>3803</v>
      </c>
      <c r="V1864" s="257" t="s">
        <v>2618</v>
      </c>
      <c r="X1864" s="258"/>
      <c r="Y1864" s="188" t="s">
        <v>2550</v>
      </c>
      <c r="Z1864" s="259" t="s">
        <v>2620</v>
      </c>
      <c r="AA1864" s="260" t="s">
        <v>2621</v>
      </c>
      <c r="AB1864" s="260" t="s">
        <v>2622</v>
      </c>
      <c r="AC1864" s="260" t="s">
        <v>2623</v>
      </c>
      <c r="AD1864" s="260" t="s">
        <v>2624</v>
      </c>
      <c r="AE1864" s="260" t="s">
        <v>2625</v>
      </c>
      <c r="AF1864" s="260" t="s">
        <v>2619</v>
      </c>
      <c r="AG1864" s="260" t="s">
        <v>2620</v>
      </c>
      <c r="AH1864" s="260" t="s">
        <v>2621</v>
      </c>
      <c r="AI1864" s="261" t="s">
        <v>2622</v>
      </c>
      <c r="FN1864" s="390"/>
      <c r="FO1864" s="390"/>
      <c r="FP1864" s="390"/>
      <c r="FQ1864" s="390"/>
      <c r="FR1864" s="390"/>
      <c r="FS1864" s="390"/>
      <c r="FV1864" s="390"/>
      <c r="FW1864" s="390"/>
      <c r="FZ1864" s="1280"/>
      <c r="GA1864" s="1280"/>
      <c r="GB1864" s="390"/>
      <c r="GC1864" s="390"/>
      <c r="GD1864" s="390"/>
      <c r="GE1864" s="390"/>
      <c r="GF1864" s="390"/>
      <c r="GG1864" s="390"/>
      <c r="GH1864" s="390"/>
      <c r="GI1864" s="390"/>
      <c r="GJ1864" s="390"/>
      <c r="GK1864" s="390"/>
      <c r="GL1864" s="390"/>
      <c r="GM1864" s="390"/>
      <c r="GN1864" s="390"/>
      <c r="GV1864" s="390"/>
      <c r="GW1864" s="390"/>
      <c r="GX1864" s="390"/>
      <c r="GY1864" s="390"/>
      <c r="GZ1864" s="390"/>
    </row>
    <row r="1865" spans="1:208" x14ac:dyDescent="0.25">
      <c r="A1865" s="198" t="s">
        <v>624</v>
      </c>
      <c r="B1865" s="220" t="s">
        <v>2597</v>
      </c>
      <c r="C1865" s="124" t="s">
        <v>2521</v>
      </c>
      <c r="D1865" s="124" t="s">
        <v>2522</v>
      </c>
      <c r="E1865" s="124" t="s">
        <v>2521</v>
      </c>
      <c r="F1865" s="124" t="s">
        <v>2522</v>
      </c>
      <c r="G1865" s="124" t="s">
        <v>2521</v>
      </c>
      <c r="H1865" s="124" t="s">
        <v>2522</v>
      </c>
      <c r="I1865" s="124" t="s">
        <v>2521</v>
      </c>
      <c r="J1865" s="124" t="s">
        <v>2522</v>
      </c>
      <c r="K1865" s="124" t="s">
        <v>2521</v>
      </c>
      <c r="L1865" s="124" t="s">
        <v>2522</v>
      </c>
      <c r="M1865" s="124" t="s">
        <v>2521</v>
      </c>
      <c r="N1865" s="124" t="s">
        <v>2522</v>
      </c>
      <c r="O1865" s="124" t="s">
        <v>2521</v>
      </c>
      <c r="P1865" s="124" t="s">
        <v>2522</v>
      </c>
      <c r="Q1865" s="124" t="s">
        <v>2521</v>
      </c>
      <c r="R1865" s="124" t="s">
        <v>2522</v>
      </c>
      <c r="S1865" s="124" t="s">
        <v>2521</v>
      </c>
      <c r="T1865" s="124" t="s">
        <v>2522</v>
      </c>
      <c r="U1865" s="124" t="s">
        <v>2521</v>
      </c>
      <c r="V1865" s="252" t="s">
        <v>2522</v>
      </c>
      <c r="X1865" s="197"/>
      <c r="Y1865" s="188" t="s">
        <v>2597</v>
      </c>
      <c r="Z1865" s="94" t="s">
        <v>3777</v>
      </c>
      <c r="AA1865" s="95" t="s">
        <v>3778</v>
      </c>
      <c r="AB1865" s="95" t="s">
        <v>3783</v>
      </c>
      <c r="AC1865" s="95" t="s">
        <v>3794</v>
      </c>
      <c r="AD1865" s="95" t="s">
        <v>3795</v>
      </c>
      <c r="AE1865" s="95" t="s">
        <v>3796</v>
      </c>
      <c r="AF1865" s="95" t="s">
        <v>3797</v>
      </c>
      <c r="AG1865" s="95" t="s">
        <v>3798</v>
      </c>
      <c r="AH1865" s="95" t="s">
        <v>3799</v>
      </c>
      <c r="AI1865" s="96" t="s">
        <v>3804</v>
      </c>
      <c r="GO1865" s="390"/>
      <c r="GP1865" s="390"/>
      <c r="GQ1865" s="390"/>
      <c r="GR1865" s="390"/>
      <c r="GS1865" s="390"/>
      <c r="GT1865" s="390"/>
      <c r="GU1865" s="390"/>
    </row>
    <row r="1866" spans="1:208" x14ac:dyDescent="0.25">
      <c r="A1866" s="198" t="s">
        <v>626</v>
      </c>
      <c r="B1866" s="221" t="s">
        <v>2553</v>
      </c>
      <c r="C1866" s="118">
        <v>43683.416666666664</v>
      </c>
      <c r="D1866" s="189">
        <v>43683.916666666664</v>
      </c>
      <c r="E1866" s="190">
        <v>43684.416666666664</v>
      </c>
      <c r="F1866" s="189">
        <v>43684.916666666664</v>
      </c>
      <c r="G1866" s="190">
        <v>43685.416666666664</v>
      </c>
      <c r="H1866" s="189">
        <v>43685.916666666664</v>
      </c>
      <c r="I1866" s="191">
        <v>43686.416666666664</v>
      </c>
      <c r="J1866" s="189">
        <v>43686.916666666664</v>
      </c>
      <c r="K1866" s="190">
        <v>43687.416666666664</v>
      </c>
      <c r="L1866" s="189">
        <v>43687.916666666664</v>
      </c>
      <c r="M1866" s="190">
        <v>43688.416666666664</v>
      </c>
      <c r="N1866" s="189">
        <v>43688.916666666664</v>
      </c>
      <c r="O1866" s="191">
        <v>43689.416666666664</v>
      </c>
      <c r="P1866" s="189">
        <v>43689.916666666664</v>
      </c>
      <c r="Q1866" s="190">
        <v>43690.416666666664</v>
      </c>
      <c r="R1866" s="189">
        <v>43690.916666666664</v>
      </c>
      <c r="S1866" s="190">
        <v>43691.416666666664</v>
      </c>
      <c r="T1866" s="189">
        <v>43691.916666666664</v>
      </c>
      <c r="U1866" s="190">
        <v>43692.416666666664</v>
      </c>
      <c r="V1866" s="192">
        <v>43692.916666666664</v>
      </c>
      <c r="X1866" s="198" t="s">
        <v>621</v>
      </c>
      <c r="Y1866" s="215"/>
      <c r="Z1866" s="116">
        <v>43683.916666666664</v>
      </c>
      <c r="AA1866" s="99">
        <v>43684.916666666664</v>
      </c>
      <c r="AB1866" s="99">
        <v>43685.916666666664</v>
      </c>
      <c r="AC1866" s="99">
        <v>43686.916666666664</v>
      </c>
      <c r="AD1866" s="99">
        <v>43687.916666666664</v>
      </c>
      <c r="AE1866" s="99">
        <v>43688.916666666664</v>
      </c>
      <c r="AF1866" s="99">
        <v>43689.916666666664</v>
      </c>
      <c r="AG1866" s="99">
        <v>43690.916666666664</v>
      </c>
      <c r="AH1866" s="99">
        <v>43691.916666666664</v>
      </c>
      <c r="AI1866" s="99">
        <v>43692.916666666664</v>
      </c>
    </row>
    <row r="1867" spans="1:208" x14ac:dyDescent="0.25">
      <c r="A1867" s="198" t="s">
        <v>628</v>
      </c>
      <c r="B1867" s="222" t="s">
        <v>2545</v>
      </c>
      <c r="C1867" s="230" t="e">
        <v>#N/A</v>
      </c>
      <c r="D1867" s="199">
        <v>21</v>
      </c>
      <c r="E1867" s="199" t="e">
        <v>#N/A</v>
      </c>
      <c r="F1867" s="199">
        <v>18.8</v>
      </c>
      <c r="G1867" s="199" t="e">
        <v>#N/A</v>
      </c>
      <c r="H1867" s="199">
        <v>22.1</v>
      </c>
      <c r="I1867" s="199" t="e">
        <v>#N/A</v>
      </c>
      <c r="J1867" s="199">
        <v>17.399999999999999</v>
      </c>
      <c r="K1867" s="199" t="e">
        <v>#N/A</v>
      </c>
      <c r="L1867" s="199">
        <v>15.6</v>
      </c>
      <c r="M1867" s="199" t="e">
        <v>#N/A</v>
      </c>
      <c r="N1867" s="199">
        <v>13.2</v>
      </c>
      <c r="O1867" s="199" t="e">
        <v>#N/A</v>
      </c>
      <c r="P1867" s="199">
        <v>23.8</v>
      </c>
      <c r="Q1867" s="199" t="e">
        <v>#N/A</v>
      </c>
      <c r="R1867" s="199">
        <v>21.8</v>
      </c>
      <c r="S1867" s="199" t="e">
        <v>#N/A</v>
      </c>
      <c r="T1867" s="199">
        <v>22.9</v>
      </c>
      <c r="U1867" s="199" t="e">
        <v>#N/A</v>
      </c>
      <c r="V1867" s="104" t="e">
        <v>#N/A</v>
      </c>
      <c r="X1867" s="198" t="s">
        <v>623</v>
      </c>
      <c r="Y1867" s="100" t="s">
        <v>2545</v>
      </c>
      <c r="Z1867" s="120">
        <v>21</v>
      </c>
      <c r="AA1867" s="120">
        <v>18.8</v>
      </c>
      <c r="AB1867" s="120">
        <v>22.1</v>
      </c>
      <c r="AC1867" s="120">
        <v>17.399999999999999</v>
      </c>
      <c r="AD1867" s="120">
        <v>16.100000000000001</v>
      </c>
      <c r="AE1867" s="120">
        <v>14</v>
      </c>
      <c r="AF1867" s="120">
        <v>23.8</v>
      </c>
      <c r="AG1867" s="120">
        <v>21.8</v>
      </c>
      <c r="AH1867" s="120">
        <v>22.9</v>
      </c>
      <c r="AI1867" s="120" t="e">
        <v>#N/A</v>
      </c>
    </row>
    <row r="1868" spans="1:208" x14ac:dyDescent="0.25">
      <c r="A1868" s="198" t="s">
        <v>629</v>
      </c>
      <c r="B1868" s="223" t="s">
        <v>2546</v>
      </c>
      <c r="C1868" s="103">
        <v>19.600000000000001</v>
      </c>
      <c r="D1868" s="200" t="e">
        <v>#N/A</v>
      </c>
      <c r="E1868" s="200">
        <v>17</v>
      </c>
      <c r="F1868" s="200" t="e">
        <v>#N/A</v>
      </c>
      <c r="G1868" s="200">
        <v>13.9</v>
      </c>
      <c r="H1868" s="200" t="e">
        <v>#N/A</v>
      </c>
      <c r="I1868" s="200">
        <v>15.6</v>
      </c>
      <c r="J1868" s="200" t="e">
        <v>#N/A</v>
      </c>
      <c r="K1868" s="200">
        <v>14.4</v>
      </c>
      <c r="L1868" s="200" t="e">
        <v>#N/A</v>
      </c>
      <c r="M1868" s="200">
        <v>13.6</v>
      </c>
      <c r="N1868" s="200" t="e">
        <v>#N/A</v>
      </c>
      <c r="O1868" s="200">
        <v>13.4</v>
      </c>
      <c r="P1868" s="200" t="e">
        <v>#N/A</v>
      </c>
      <c r="Q1868" s="200">
        <v>9.3000000000000007</v>
      </c>
      <c r="R1868" s="200" t="e">
        <v>#N/A</v>
      </c>
      <c r="S1868" s="200">
        <v>8.4</v>
      </c>
      <c r="T1868" s="200" t="e">
        <v>#N/A</v>
      </c>
      <c r="U1868" s="200">
        <v>8</v>
      </c>
      <c r="V1868" s="216" t="e">
        <v>#N/A</v>
      </c>
      <c r="X1868" s="198" t="s">
        <v>625</v>
      </c>
      <c r="Y1868" s="101" t="s">
        <v>2546</v>
      </c>
      <c r="Z1868" s="97">
        <v>17.7</v>
      </c>
      <c r="AA1868" s="97">
        <v>16.7</v>
      </c>
      <c r="AB1868" s="97">
        <v>13.9</v>
      </c>
      <c r="AC1868" s="97">
        <v>15.6</v>
      </c>
      <c r="AD1868" s="97">
        <v>14.4</v>
      </c>
      <c r="AE1868" s="97">
        <v>13.1</v>
      </c>
      <c r="AF1868" s="97">
        <v>13.4</v>
      </c>
      <c r="AG1868" s="97">
        <v>9.3000000000000007</v>
      </c>
      <c r="AH1868" s="97">
        <v>8.4</v>
      </c>
      <c r="AI1868" s="97" t="e">
        <v>#N/A</v>
      </c>
    </row>
    <row r="1869" spans="1:208" x14ac:dyDescent="0.25">
      <c r="A1869" s="198" t="s">
        <v>631</v>
      </c>
      <c r="B1869" s="224" t="s">
        <v>2547</v>
      </c>
      <c r="C1869" s="108" t="e">
        <v>#N/A</v>
      </c>
      <c r="D1869" s="201">
        <v>31</v>
      </c>
      <c r="E1869" s="201" t="e">
        <v>#N/A</v>
      </c>
      <c r="F1869" s="201">
        <v>25.8</v>
      </c>
      <c r="G1869" s="201" t="e">
        <v>#N/A</v>
      </c>
      <c r="H1869" s="201">
        <v>29.1</v>
      </c>
      <c r="I1869" s="201" t="e">
        <v>#N/A</v>
      </c>
      <c r="J1869" s="201">
        <v>24.4</v>
      </c>
      <c r="K1869" s="201" t="e">
        <v>#N/A</v>
      </c>
      <c r="L1869" s="201">
        <v>22.6</v>
      </c>
      <c r="M1869" s="201" t="e">
        <v>#N/A</v>
      </c>
      <c r="N1869" s="201">
        <v>17.100000000000001</v>
      </c>
      <c r="O1869" s="201" t="e">
        <v>#N/A</v>
      </c>
      <c r="P1869" s="201">
        <v>37.799999999999997</v>
      </c>
      <c r="Q1869" s="201" t="e">
        <v>#N/A</v>
      </c>
      <c r="R1869" s="201">
        <v>36.799999999999997</v>
      </c>
      <c r="S1869" s="201" t="e">
        <v>#N/A</v>
      </c>
      <c r="T1869" s="201">
        <v>36.9</v>
      </c>
      <c r="U1869" s="201" t="e">
        <v>#N/A</v>
      </c>
      <c r="V1869" s="217" t="e">
        <v>#N/A</v>
      </c>
      <c r="X1869" s="198" t="s">
        <v>627</v>
      </c>
      <c r="Y1869" s="102" t="s">
        <v>2547</v>
      </c>
      <c r="Z1869" s="120">
        <v>31</v>
      </c>
      <c r="AA1869" s="120">
        <v>25.8</v>
      </c>
      <c r="AB1869" s="120">
        <v>29.1</v>
      </c>
      <c r="AC1869" s="120">
        <v>24.4</v>
      </c>
      <c r="AD1869" s="120">
        <v>22.6</v>
      </c>
      <c r="AE1869" s="120">
        <v>17.100000000000001</v>
      </c>
      <c r="AF1869" s="120">
        <v>37.799999999999997</v>
      </c>
      <c r="AG1869" s="120">
        <v>36.799999999999997</v>
      </c>
      <c r="AH1869" s="120">
        <v>36.9</v>
      </c>
      <c r="AI1869" s="120" t="e">
        <v>#N/A</v>
      </c>
      <c r="FF1869" s="390"/>
    </row>
    <row r="1870" spans="1:208" x14ac:dyDescent="0.25">
      <c r="A1870" s="198" t="s">
        <v>633</v>
      </c>
      <c r="B1870" s="212" t="s">
        <v>2548</v>
      </c>
      <c r="C1870" s="231">
        <v>8</v>
      </c>
      <c r="D1870" s="123">
        <v>10</v>
      </c>
      <c r="E1870" s="123">
        <v>9</v>
      </c>
      <c r="F1870" s="123">
        <v>6</v>
      </c>
      <c r="G1870" s="123">
        <v>11</v>
      </c>
      <c r="H1870" s="123">
        <v>14</v>
      </c>
      <c r="I1870" s="123">
        <v>3</v>
      </c>
      <c r="J1870" s="123">
        <v>3</v>
      </c>
      <c r="K1870" s="123">
        <v>5</v>
      </c>
      <c r="L1870" s="123">
        <v>5</v>
      </c>
      <c r="M1870" s="123">
        <v>8</v>
      </c>
      <c r="N1870" s="123">
        <v>7</v>
      </c>
      <c r="O1870" s="123">
        <v>9</v>
      </c>
      <c r="P1870" s="123">
        <v>3</v>
      </c>
      <c r="Q1870" s="123">
        <v>11</v>
      </c>
      <c r="R1870" s="123">
        <v>8</v>
      </c>
      <c r="S1870" s="123">
        <v>10</v>
      </c>
      <c r="T1870" s="123">
        <v>7</v>
      </c>
      <c r="U1870" s="123">
        <v>4</v>
      </c>
      <c r="V1870" s="218" t="e">
        <v>#N/A</v>
      </c>
      <c r="X1870" s="198" t="s">
        <v>634</v>
      </c>
      <c r="Y1870" s="119" t="s">
        <v>2548</v>
      </c>
      <c r="Z1870" s="196">
        <v>11</v>
      </c>
      <c r="AA1870" s="196">
        <v>9</v>
      </c>
      <c r="AB1870" s="196">
        <v>14</v>
      </c>
      <c r="AC1870" s="196">
        <v>14</v>
      </c>
      <c r="AD1870" s="196">
        <v>5</v>
      </c>
      <c r="AE1870" s="196">
        <v>8</v>
      </c>
      <c r="AF1870" s="196">
        <v>9</v>
      </c>
      <c r="AG1870" s="196">
        <v>11</v>
      </c>
      <c r="AH1870" s="196">
        <v>10</v>
      </c>
      <c r="AI1870" s="196" t="e">
        <v>#N/A</v>
      </c>
    </row>
    <row r="1871" spans="1:208" x14ac:dyDescent="0.25">
      <c r="A1871" s="198" t="s">
        <v>636</v>
      </c>
      <c r="B1871" s="225" t="s">
        <v>2549</v>
      </c>
      <c r="C1871" s="232" t="s">
        <v>2618</v>
      </c>
      <c r="D1871" s="210" t="s">
        <v>2618</v>
      </c>
      <c r="E1871" s="210" t="s">
        <v>2618</v>
      </c>
      <c r="F1871" s="210" t="s">
        <v>2618</v>
      </c>
      <c r="G1871" s="210" t="s">
        <v>2618</v>
      </c>
      <c r="H1871" s="210" t="s">
        <v>2618</v>
      </c>
      <c r="I1871" s="210" t="s">
        <v>2618</v>
      </c>
      <c r="J1871" s="210" t="s">
        <v>2618</v>
      </c>
      <c r="K1871" s="210" t="s">
        <v>2618</v>
      </c>
      <c r="L1871" s="210" t="s">
        <v>2618</v>
      </c>
      <c r="M1871" s="210" t="s">
        <v>2618</v>
      </c>
      <c r="N1871" s="210" t="s">
        <v>2618</v>
      </c>
      <c r="O1871" s="210" t="s">
        <v>2618</v>
      </c>
      <c r="P1871" s="210" t="s">
        <v>2618</v>
      </c>
      <c r="Q1871" s="210" t="s">
        <v>2618</v>
      </c>
      <c r="R1871" s="210" t="s">
        <v>2618</v>
      </c>
      <c r="S1871" s="210" t="s">
        <v>2618</v>
      </c>
      <c r="T1871" s="210" t="s">
        <v>2618</v>
      </c>
      <c r="U1871" s="210" t="s">
        <v>2618</v>
      </c>
      <c r="V1871" s="211" t="e">
        <v>#N/A</v>
      </c>
      <c r="X1871" s="198" t="s">
        <v>630</v>
      </c>
      <c r="Y1871" s="98" t="s">
        <v>772</v>
      </c>
      <c r="Z1871" s="121">
        <v>0</v>
      </c>
      <c r="AA1871" s="121">
        <v>0</v>
      </c>
      <c r="AB1871" s="121">
        <v>0</v>
      </c>
      <c r="AC1871" s="121">
        <v>0</v>
      </c>
      <c r="AD1871" s="121">
        <v>0</v>
      </c>
      <c r="AE1871" s="121">
        <v>0</v>
      </c>
      <c r="AF1871" s="121">
        <v>0</v>
      </c>
      <c r="AG1871" s="121">
        <v>0</v>
      </c>
      <c r="AH1871" s="121">
        <v>0</v>
      </c>
      <c r="AI1871" s="121" t="e">
        <v>#N/A</v>
      </c>
    </row>
    <row r="1872" spans="1:208" ht="15" x14ac:dyDescent="0.25">
      <c r="A1872" s="198" t="s">
        <v>638</v>
      </c>
      <c r="B1872" s="226" t="s">
        <v>769</v>
      </c>
      <c r="C1872" s="233" t="s">
        <v>2631</v>
      </c>
      <c r="D1872" s="202" t="s">
        <v>2618</v>
      </c>
      <c r="E1872" s="202" t="s">
        <v>2618</v>
      </c>
      <c r="F1872" s="202" t="s">
        <v>2618</v>
      </c>
      <c r="G1872" s="202" t="s">
        <v>2618</v>
      </c>
      <c r="H1872" s="202" t="s">
        <v>2618</v>
      </c>
      <c r="I1872" s="202" t="s">
        <v>2618</v>
      </c>
      <c r="J1872" s="202" t="s">
        <v>2618</v>
      </c>
      <c r="K1872" s="202" t="s">
        <v>2631</v>
      </c>
      <c r="L1872" s="202" t="s">
        <v>2618</v>
      </c>
      <c r="M1872" s="202" t="s">
        <v>773</v>
      </c>
      <c r="N1872" s="202" t="s">
        <v>773</v>
      </c>
      <c r="O1872" s="202" t="s">
        <v>2632</v>
      </c>
      <c r="P1872" s="202" t="s">
        <v>2618</v>
      </c>
      <c r="Q1872" s="202" t="s">
        <v>2618</v>
      </c>
      <c r="R1872" s="202" t="s">
        <v>2618</v>
      </c>
      <c r="S1872" s="202" t="s">
        <v>2618</v>
      </c>
      <c r="T1872" s="202" t="s">
        <v>2618</v>
      </c>
      <c r="U1872" s="202" t="s">
        <v>2618</v>
      </c>
      <c r="V1872" s="203" t="e">
        <v>#N/A</v>
      </c>
      <c r="X1872" s="198" t="s">
        <v>632</v>
      </c>
      <c r="Y1872" s="107" t="s">
        <v>769</v>
      </c>
      <c r="Z1872" s="195" t="s">
        <v>2631</v>
      </c>
      <c r="AA1872" s="195" t="s">
        <v>2618</v>
      </c>
      <c r="AB1872" s="195" t="s">
        <v>2618</v>
      </c>
      <c r="AC1872" s="195" t="s">
        <v>2618</v>
      </c>
      <c r="AD1872" s="195" t="s">
        <v>2631</v>
      </c>
      <c r="AE1872" s="195" t="s">
        <v>773</v>
      </c>
      <c r="AF1872" s="195" t="s">
        <v>2632</v>
      </c>
      <c r="AG1872" s="195" t="s">
        <v>2618</v>
      </c>
      <c r="AH1872" s="195" t="s">
        <v>2618</v>
      </c>
      <c r="AI1872" s="195" t="e">
        <v>#N/A</v>
      </c>
    </row>
    <row r="1873" spans="1:35" x14ac:dyDescent="0.25">
      <c r="A1873" s="198" t="s">
        <v>639</v>
      </c>
      <c r="B1873" s="226" t="s">
        <v>2551</v>
      </c>
      <c r="C1873" s="234">
        <v>1</v>
      </c>
      <c r="D1873" s="204">
        <v>0</v>
      </c>
      <c r="E1873" s="204">
        <v>0</v>
      </c>
      <c r="F1873" s="204">
        <v>0</v>
      </c>
      <c r="G1873" s="204">
        <v>0</v>
      </c>
      <c r="H1873" s="204">
        <v>0</v>
      </c>
      <c r="I1873" s="204">
        <v>0</v>
      </c>
      <c r="J1873" s="204">
        <v>0</v>
      </c>
      <c r="K1873" s="204">
        <v>1</v>
      </c>
      <c r="L1873" s="204">
        <v>0</v>
      </c>
      <c r="M1873" s="204">
        <v>20</v>
      </c>
      <c r="N1873" s="204">
        <v>30</v>
      </c>
      <c r="O1873" s="204">
        <v>10</v>
      </c>
      <c r="P1873" s="204">
        <v>0</v>
      </c>
      <c r="Q1873" s="204">
        <v>0</v>
      </c>
      <c r="R1873" s="204">
        <v>0</v>
      </c>
      <c r="S1873" s="204">
        <v>0</v>
      </c>
      <c r="T1873" s="204">
        <v>0</v>
      </c>
      <c r="U1873" s="204">
        <v>0</v>
      </c>
      <c r="V1873" s="205" t="e">
        <v>#N/A</v>
      </c>
      <c r="X1873" s="198" t="s">
        <v>635</v>
      </c>
      <c r="Y1873" s="91" t="s">
        <v>2551</v>
      </c>
      <c r="Z1873" s="109">
        <v>1</v>
      </c>
      <c r="AA1873" s="109">
        <v>0</v>
      </c>
      <c r="AB1873" s="109">
        <v>0</v>
      </c>
      <c r="AC1873" s="109">
        <v>0</v>
      </c>
      <c r="AD1873" s="109">
        <v>1</v>
      </c>
      <c r="AE1873" s="109">
        <v>40</v>
      </c>
      <c r="AF1873" s="109">
        <v>10</v>
      </c>
      <c r="AG1873" s="109">
        <v>0</v>
      </c>
      <c r="AH1873" s="109">
        <v>0</v>
      </c>
      <c r="AI1873" s="109" t="e">
        <v>#N/A</v>
      </c>
    </row>
    <row r="1874" spans="1:35" x14ac:dyDescent="0.25">
      <c r="A1874" s="198" t="s">
        <v>640</v>
      </c>
      <c r="B1874" s="227" t="s">
        <v>884</v>
      </c>
      <c r="C1874" s="235">
        <v>1010.05</v>
      </c>
      <c r="D1874" s="206">
        <v>1010.7</v>
      </c>
      <c r="E1874" s="206">
        <v>1010.55</v>
      </c>
      <c r="F1874" s="206">
        <v>1009.75</v>
      </c>
      <c r="G1874" s="206">
        <v>1011.4000000000001</v>
      </c>
      <c r="H1874" s="206">
        <v>1008.6500000000001</v>
      </c>
      <c r="I1874" s="206">
        <v>1008.1</v>
      </c>
      <c r="J1874" s="206">
        <v>1007.7</v>
      </c>
      <c r="K1874" s="206">
        <v>1007.1500000000001</v>
      </c>
      <c r="L1874" s="206">
        <v>1007.25</v>
      </c>
      <c r="M1874" s="206">
        <v>1004.9</v>
      </c>
      <c r="N1874" s="206">
        <v>1002.6500000000001</v>
      </c>
      <c r="O1874" s="206">
        <v>1002.9</v>
      </c>
      <c r="P1874" s="206">
        <v>1004.6500000000001</v>
      </c>
      <c r="Q1874" s="206">
        <v>1008.95</v>
      </c>
      <c r="R1874" s="206">
        <v>1009.5999999999999</v>
      </c>
      <c r="S1874" s="206">
        <v>1011.35</v>
      </c>
      <c r="T1874" s="206">
        <v>1009.3</v>
      </c>
      <c r="U1874" s="206">
        <v>1010.45</v>
      </c>
      <c r="V1874" s="207" t="e">
        <v>#N/A</v>
      </c>
      <c r="X1874" s="198" t="s">
        <v>637</v>
      </c>
      <c r="Y1874" s="238" t="s">
        <v>705</v>
      </c>
      <c r="Z1874" s="127">
        <v>0</v>
      </c>
      <c r="AA1874" s="127">
        <v>0</v>
      </c>
      <c r="AB1874" s="127">
        <v>0</v>
      </c>
      <c r="AC1874" s="127">
        <v>0</v>
      </c>
      <c r="AD1874" s="127">
        <v>0</v>
      </c>
      <c r="AE1874" s="127">
        <v>0</v>
      </c>
      <c r="AF1874" s="127">
        <v>0</v>
      </c>
      <c r="AG1874" s="127">
        <v>0</v>
      </c>
      <c r="AH1874" s="127">
        <v>0</v>
      </c>
      <c r="AI1874" s="127" t="e">
        <v>#N/A</v>
      </c>
    </row>
    <row r="1875" spans="1:35" x14ac:dyDescent="0.25">
      <c r="A1875" s="198" t="s">
        <v>641</v>
      </c>
      <c r="B1875" s="228" t="s">
        <v>770</v>
      </c>
      <c r="C1875" s="236" t="s">
        <v>2684</v>
      </c>
      <c r="D1875" s="208" t="s">
        <v>1419</v>
      </c>
      <c r="E1875" s="208" t="s">
        <v>2651</v>
      </c>
      <c r="F1875" s="208" t="s">
        <v>2649</v>
      </c>
      <c r="G1875" s="208" t="s">
        <v>2684</v>
      </c>
      <c r="H1875" s="208" t="s">
        <v>1419</v>
      </c>
      <c r="I1875" s="208" t="s">
        <v>2938</v>
      </c>
      <c r="J1875" s="208" t="s">
        <v>2682</v>
      </c>
      <c r="K1875" s="208" t="s">
        <v>2652</v>
      </c>
      <c r="L1875" s="208" t="s">
        <v>2655</v>
      </c>
      <c r="M1875" s="208" t="s">
        <v>2685</v>
      </c>
      <c r="N1875" s="208" t="s">
        <v>2657</v>
      </c>
      <c r="O1875" s="208" t="s">
        <v>2657</v>
      </c>
      <c r="P1875" s="208" t="s">
        <v>2762</v>
      </c>
      <c r="Q1875" s="208" t="s">
        <v>2684</v>
      </c>
      <c r="R1875" s="208" t="s">
        <v>2684</v>
      </c>
      <c r="S1875" s="208" t="s">
        <v>2684</v>
      </c>
      <c r="T1875" s="208" t="s">
        <v>2657</v>
      </c>
      <c r="U1875" s="208" t="s">
        <v>2655</v>
      </c>
      <c r="V1875" s="209" t="e">
        <v>#N/A</v>
      </c>
      <c r="X1875" s="369" t="s">
        <v>1080</v>
      </c>
      <c r="Y1875" s="370" t="s">
        <v>772</v>
      </c>
      <c r="Z1875" s="371">
        <v>0</v>
      </c>
      <c r="AA1875" s="372">
        <v>0</v>
      </c>
      <c r="AB1875" s="372">
        <v>0</v>
      </c>
      <c r="AC1875" s="372">
        <v>0</v>
      </c>
      <c r="AD1875" s="372">
        <v>0</v>
      </c>
      <c r="AE1875" s="372">
        <v>0</v>
      </c>
      <c r="AF1875" s="372">
        <v>0</v>
      </c>
      <c r="AG1875" s="372">
        <v>0</v>
      </c>
      <c r="AH1875" s="372">
        <v>0</v>
      </c>
      <c r="AI1875" s="373" t="e">
        <v>#N/A</v>
      </c>
    </row>
    <row r="1876" spans="1:35" x14ac:dyDescent="0.25">
      <c r="A1876" s="198" t="s">
        <v>642</v>
      </c>
      <c r="B1876" s="229" t="s">
        <v>705</v>
      </c>
      <c r="C1876" s="237">
        <v>0</v>
      </c>
      <c r="D1876" s="213">
        <v>0</v>
      </c>
      <c r="E1876" s="213">
        <v>0</v>
      </c>
      <c r="F1876" s="213">
        <v>0</v>
      </c>
      <c r="G1876" s="213">
        <v>0</v>
      </c>
      <c r="H1876" s="213">
        <v>0</v>
      </c>
      <c r="I1876" s="213">
        <v>0</v>
      </c>
      <c r="J1876" s="213">
        <v>0</v>
      </c>
      <c r="K1876" s="213">
        <v>0</v>
      </c>
      <c r="L1876" s="213">
        <v>0</v>
      </c>
      <c r="M1876" s="213">
        <v>0</v>
      </c>
      <c r="N1876" s="213">
        <v>0</v>
      </c>
      <c r="O1876" s="213">
        <v>0</v>
      </c>
      <c r="P1876" s="213">
        <v>0</v>
      </c>
      <c r="Q1876" s="213">
        <v>0</v>
      </c>
      <c r="R1876" s="213">
        <v>0</v>
      </c>
      <c r="S1876" s="213">
        <v>0</v>
      </c>
      <c r="T1876" s="213">
        <v>0</v>
      </c>
      <c r="U1876" s="213">
        <v>0</v>
      </c>
      <c r="V1876" s="214" t="e">
        <v>#N/A</v>
      </c>
      <c r="X1876" s="369" t="s">
        <v>2387</v>
      </c>
      <c r="Y1876" s="374" t="s">
        <v>1173</v>
      </c>
      <c r="Z1876" s="375">
        <v>0</v>
      </c>
      <c r="AA1876" s="376">
        <v>0</v>
      </c>
      <c r="AB1876" s="376">
        <v>0</v>
      </c>
      <c r="AC1876" s="376">
        <v>0</v>
      </c>
      <c r="AD1876" s="376">
        <v>0</v>
      </c>
      <c r="AE1876" s="376">
        <v>0</v>
      </c>
      <c r="AF1876" s="376">
        <v>0</v>
      </c>
      <c r="AG1876" s="376">
        <v>0</v>
      </c>
      <c r="AH1876" s="376">
        <v>0</v>
      </c>
      <c r="AI1876" s="377" t="e">
        <v>#N/A</v>
      </c>
    </row>
    <row r="1877" spans="1:35" x14ac:dyDescent="0.25">
      <c r="A1877" s="198" t="s">
        <v>1080</v>
      </c>
      <c r="B1877" s="229" t="s">
        <v>772</v>
      </c>
      <c r="C1877" s="237">
        <v>0</v>
      </c>
      <c r="D1877" s="213">
        <v>0</v>
      </c>
      <c r="E1877" s="213">
        <v>0</v>
      </c>
      <c r="F1877" s="213">
        <v>0</v>
      </c>
      <c r="G1877" s="213">
        <v>0</v>
      </c>
      <c r="H1877" s="213">
        <v>0</v>
      </c>
      <c r="I1877" s="213">
        <v>0</v>
      </c>
      <c r="J1877" s="213">
        <v>0</v>
      </c>
      <c r="K1877" s="213">
        <v>0</v>
      </c>
      <c r="L1877" s="213">
        <v>0</v>
      </c>
      <c r="M1877" s="213">
        <v>0</v>
      </c>
      <c r="N1877" s="213">
        <v>0</v>
      </c>
      <c r="O1877" s="213">
        <v>0</v>
      </c>
      <c r="P1877" s="213">
        <v>0</v>
      </c>
      <c r="Q1877" s="213">
        <v>0</v>
      </c>
      <c r="R1877" s="213">
        <v>0</v>
      </c>
      <c r="S1877" s="213">
        <v>0</v>
      </c>
      <c r="T1877" s="213">
        <v>0</v>
      </c>
      <c r="U1877" s="213">
        <v>0</v>
      </c>
      <c r="V1877" s="214" t="e">
        <v>#N/A</v>
      </c>
      <c r="X1877" s="369" t="s">
        <v>2388</v>
      </c>
      <c r="Y1877" s="374" t="s">
        <v>1175</v>
      </c>
      <c r="Z1877" s="375">
        <v>0</v>
      </c>
      <c r="AA1877" s="376">
        <v>0</v>
      </c>
      <c r="AB1877" s="376">
        <v>0</v>
      </c>
      <c r="AC1877" s="376">
        <v>0</v>
      </c>
      <c r="AD1877" s="376">
        <v>0</v>
      </c>
      <c r="AE1877" s="376">
        <v>0</v>
      </c>
      <c r="AF1877" s="376">
        <v>0</v>
      </c>
      <c r="AG1877" s="376">
        <v>0</v>
      </c>
      <c r="AH1877" s="376">
        <v>0</v>
      </c>
      <c r="AI1877" s="377" t="e">
        <v>#N/A</v>
      </c>
    </row>
    <row r="1878" spans="1:35" x14ac:dyDescent="0.25">
      <c r="A1878" s="198" t="s">
        <v>2387</v>
      </c>
      <c r="B1878" s="229" t="s">
        <v>1173</v>
      </c>
      <c r="C1878" s="237">
        <v>0</v>
      </c>
      <c r="D1878" s="213">
        <v>0</v>
      </c>
      <c r="E1878" s="213">
        <v>0</v>
      </c>
      <c r="F1878" s="213">
        <v>0</v>
      </c>
      <c r="G1878" s="213">
        <v>0</v>
      </c>
      <c r="H1878" s="213">
        <v>0</v>
      </c>
      <c r="I1878" s="213">
        <v>0</v>
      </c>
      <c r="J1878" s="213">
        <v>0</v>
      </c>
      <c r="K1878" s="213">
        <v>0</v>
      </c>
      <c r="L1878" s="213">
        <v>0</v>
      </c>
      <c r="M1878" s="213">
        <v>0</v>
      </c>
      <c r="N1878" s="213">
        <v>0</v>
      </c>
      <c r="O1878" s="213">
        <v>0</v>
      </c>
      <c r="P1878" s="213">
        <v>0</v>
      </c>
      <c r="Q1878" s="213">
        <v>0</v>
      </c>
      <c r="R1878" s="213">
        <v>0</v>
      </c>
      <c r="S1878" s="213">
        <v>0</v>
      </c>
      <c r="T1878" s="213">
        <v>0</v>
      </c>
      <c r="U1878" s="213">
        <v>0</v>
      </c>
      <c r="V1878" s="214" t="e">
        <v>#N/A</v>
      </c>
      <c r="X1878" s="369" t="s">
        <v>2389</v>
      </c>
      <c r="Y1878" s="379" t="s">
        <v>1177</v>
      </c>
      <c r="Z1878" s="380">
        <v>0</v>
      </c>
      <c r="AA1878" s="381">
        <v>0</v>
      </c>
      <c r="AB1878" s="381">
        <v>0</v>
      </c>
      <c r="AC1878" s="381">
        <v>0</v>
      </c>
      <c r="AD1878" s="381">
        <v>0</v>
      </c>
      <c r="AE1878" s="381">
        <v>0</v>
      </c>
      <c r="AF1878" s="381">
        <v>0</v>
      </c>
      <c r="AG1878" s="381">
        <v>0</v>
      </c>
      <c r="AH1878" s="381">
        <v>0</v>
      </c>
      <c r="AI1878" s="382" t="e">
        <v>#N/A</v>
      </c>
    </row>
    <row r="1879" spans="1:35" x14ac:dyDescent="0.25">
      <c r="A1879" s="198" t="s">
        <v>2388</v>
      </c>
      <c r="B1879" s="378" t="s">
        <v>1175</v>
      </c>
      <c r="C1879" s="235">
        <v>0</v>
      </c>
      <c r="D1879" s="206">
        <v>0</v>
      </c>
      <c r="E1879" s="206">
        <v>0</v>
      </c>
      <c r="F1879" s="206">
        <v>0</v>
      </c>
      <c r="G1879" s="206">
        <v>0</v>
      </c>
      <c r="H1879" s="206">
        <v>0</v>
      </c>
      <c r="I1879" s="206">
        <v>0</v>
      </c>
      <c r="J1879" s="206">
        <v>0</v>
      </c>
      <c r="K1879" s="206">
        <v>0</v>
      </c>
      <c r="L1879" s="206">
        <v>0</v>
      </c>
      <c r="M1879" s="206">
        <v>0</v>
      </c>
      <c r="N1879" s="206">
        <v>0</v>
      </c>
      <c r="O1879" s="206">
        <v>0</v>
      </c>
      <c r="P1879" s="206">
        <v>0</v>
      </c>
      <c r="Q1879" s="206">
        <v>0</v>
      </c>
      <c r="R1879" s="206">
        <v>0</v>
      </c>
      <c r="S1879" s="206">
        <v>0</v>
      </c>
      <c r="T1879" s="206">
        <v>0</v>
      </c>
      <c r="U1879" s="206">
        <v>0</v>
      </c>
      <c r="V1879" s="207" t="e">
        <v>#N/A</v>
      </c>
    </row>
    <row r="1880" spans="1:35" x14ac:dyDescent="0.25">
      <c r="A1880" s="198" t="s">
        <v>2389</v>
      </c>
      <c r="B1880" s="383" t="s">
        <v>1177</v>
      </c>
      <c r="C1880" s="237">
        <v>0</v>
      </c>
      <c r="D1880" s="213">
        <v>0</v>
      </c>
      <c r="E1880" s="213">
        <v>0</v>
      </c>
      <c r="F1880" s="213">
        <v>0</v>
      </c>
      <c r="G1880" s="213">
        <v>0</v>
      </c>
      <c r="H1880" s="213">
        <v>0</v>
      </c>
      <c r="I1880" s="213">
        <v>0</v>
      </c>
      <c r="J1880" s="213">
        <v>0</v>
      </c>
      <c r="K1880" s="213">
        <v>0</v>
      </c>
      <c r="L1880" s="213">
        <v>0</v>
      </c>
      <c r="M1880" s="213">
        <v>0</v>
      </c>
      <c r="N1880" s="213">
        <v>0</v>
      </c>
      <c r="O1880" s="213">
        <v>0</v>
      </c>
      <c r="P1880" s="213">
        <v>0</v>
      </c>
      <c r="Q1880" s="213">
        <v>0</v>
      </c>
      <c r="R1880" s="213">
        <v>0</v>
      </c>
      <c r="S1880" s="213">
        <v>0</v>
      </c>
      <c r="T1880" s="213">
        <v>0</v>
      </c>
      <c r="U1880" s="213">
        <v>0</v>
      </c>
      <c r="V1880" s="214" t="e">
        <v>#N/A</v>
      </c>
    </row>
    <row r="1881" spans="1:35" x14ac:dyDescent="0.25">
      <c r="A1881" t="s">
        <v>3601</v>
      </c>
      <c r="B1881" t="s">
        <v>3602</v>
      </c>
      <c r="C1881">
        <v>7</v>
      </c>
      <c r="D1881">
        <v>10</v>
      </c>
      <c r="E1881">
        <v>7</v>
      </c>
      <c r="F1881">
        <v>7</v>
      </c>
      <c r="G1881">
        <v>7</v>
      </c>
      <c r="H1881">
        <v>7</v>
      </c>
      <c r="I1881">
        <v>7</v>
      </c>
      <c r="J1881">
        <v>7</v>
      </c>
      <c r="K1881">
        <v>10</v>
      </c>
      <c r="L1881">
        <v>7</v>
      </c>
      <c r="M1881">
        <v>7</v>
      </c>
      <c r="N1881">
        <v>10</v>
      </c>
      <c r="O1881">
        <v>10</v>
      </c>
      <c r="P1881">
        <v>6</v>
      </c>
      <c r="Q1881">
        <v>3</v>
      </c>
      <c r="R1881">
        <v>3</v>
      </c>
      <c r="S1881">
        <v>2</v>
      </c>
      <c r="T1881">
        <v>2</v>
      </c>
      <c r="U1881">
        <v>0</v>
      </c>
      <c r="V1881">
        <v>3</v>
      </c>
    </row>
    <row r="1882" spans="1:35" x14ac:dyDescent="0.25">
      <c r="A1882" t="s">
        <v>3603</v>
      </c>
      <c r="B1882" t="s">
        <v>3604</v>
      </c>
      <c r="C1882">
        <v>10</v>
      </c>
      <c r="D1882">
        <v>7</v>
      </c>
      <c r="E1882">
        <v>7</v>
      </c>
      <c r="F1882">
        <v>7</v>
      </c>
      <c r="G1882">
        <v>7</v>
      </c>
      <c r="H1882">
        <v>7</v>
      </c>
      <c r="I1882">
        <v>7</v>
      </c>
      <c r="J1882">
        <v>7</v>
      </c>
      <c r="K1882">
        <v>10</v>
      </c>
      <c r="L1882">
        <v>7</v>
      </c>
      <c r="M1882">
        <v>10</v>
      </c>
      <c r="N1882">
        <v>10</v>
      </c>
      <c r="O1882">
        <v>10</v>
      </c>
      <c r="P1882">
        <v>2</v>
      </c>
      <c r="Q1882">
        <v>3</v>
      </c>
      <c r="R1882">
        <v>0</v>
      </c>
      <c r="S1882">
        <v>2</v>
      </c>
      <c r="T1882">
        <v>2</v>
      </c>
      <c r="U1882">
        <v>3</v>
      </c>
      <c r="V1882" t="e">
        <v>#N/A</v>
      </c>
    </row>
    <row r="1883" spans="1:35" x14ac:dyDescent="0.25">
      <c r="A1883" t="s">
        <v>3605</v>
      </c>
      <c r="B1883" t="s">
        <v>3411</v>
      </c>
      <c r="C1883">
        <v>36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63</v>
      </c>
      <c r="K1883">
        <v>10</v>
      </c>
      <c r="L1883">
        <v>0</v>
      </c>
      <c r="M1883">
        <v>1</v>
      </c>
      <c r="N1883">
        <v>1</v>
      </c>
      <c r="O1883">
        <v>11</v>
      </c>
      <c r="P1883">
        <v>19</v>
      </c>
      <c r="Q1883">
        <v>0</v>
      </c>
      <c r="R1883">
        <v>0</v>
      </c>
      <c r="S1883">
        <v>0</v>
      </c>
      <c r="T1883">
        <v>0</v>
      </c>
      <c r="U1883">
        <v>0</v>
      </c>
      <c r="V1883" t="e">
        <v>#N/A</v>
      </c>
    </row>
    <row r="1893" spans="1:208" s="390" customFormat="1" x14ac:dyDescent="0.25">
      <c r="A1893" s="262"/>
      <c r="B1893" s="262"/>
      <c r="C1893" s="262"/>
      <c r="D1893" s="262"/>
      <c r="E1893" s="262"/>
      <c r="F1893" s="262"/>
      <c r="G1893" s="262"/>
      <c r="H1893" s="262"/>
      <c r="I1893" s="262"/>
      <c r="J1893" s="262"/>
      <c r="K1893" s="262"/>
      <c r="L1893" s="262"/>
      <c r="M1893" s="262"/>
      <c r="N1893" s="262"/>
      <c r="O1893" s="262"/>
      <c r="P1893" s="262"/>
      <c r="Q1893" s="262"/>
      <c r="R1893" s="262"/>
      <c r="S1893" s="262"/>
      <c r="T1893" s="262"/>
      <c r="U1893" s="262"/>
      <c r="V1893" s="262"/>
      <c r="W1893" s="262"/>
      <c r="X1893" s="262"/>
      <c r="Y1893" s="262"/>
      <c r="Z1893" s="262"/>
      <c r="AA1893" s="262"/>
      <c r="AB1893" s="262"/>
      <c r="AC1893" s="262"/>
      <c r="AD1893" s="262"/>
      <c r="AE1893" s="262"/>
      <c r="AF1893" s="262"/>
      <c r="AG1893" s="262"/>
      <c r="AH1893" s="262"/>
      <c r="AI1893" s="262"/>
      <c r="AJ1893" s="262"/>
      <c r="AK1893" s="262"/>
      <c r="AL1893" s="389"/>
      <c r="AM1893" s="6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  <c r="CD1893"/>
      <c r="CE1893"/>
      <c r="CF1893"/>
      <c r="CG1893"/>
      <c r="CH1893"/>
      <c r="CI1893"/>
      <c r="CJ1893"/>
      <c r="CK1893"/>
      <c r="CL1893"/>
      <c r="CM1893"/>
      <c r="CN1893"/>
      <c r="CO1893"/>
      <c r="CP1893"/>
      <c r="CQ1893"/>
      <c r="CR1893"/>
      <c r="CS1893"/>
      <c r="CT1893"/>
      <c r="CU1893"/>
      <c r="CV1893"/>
      <c r="CW1893"/>
      <c r="CX1893"/>
      <c r="CY1893"/>
      <c r="CZ1893"/>
      <c r="DA1893"/>
      <c r="DB1893"/>
      <c r="DC1893"/>
      <c r="DD1893"/>
      <c r="DE1893"/>
      <c r="DF1893"/>
      <c r="DG1893"/>
      <c r="DH1893"/>
      <c r="DI1893"/>
      <c r="DJ1893"/>
      <c r="DK1893"/>
      <c r="DL1893"/>
      <c r="DM1893"/>
      <c r="DN1893"/>
      <c r="DO1893"/>
      <c r="DP1893"/>
      <c r="DQ1893"/>
      <c r="DR1893"/>
      <c r="DS1893"/>
      <c r="DT1893"/>
      <c r="DU1893"/>
      <c r="DV1893"/>
      <c r="DW1893"/>
      <c r="DX1893"/>
      <c r="DY1893"/>
      <c r="DZ1893"/>
      <c r="EA1893"/>
      <c r="EB1893"/>
      <c r="EC1893"/>
      <c r="ED1893"/>
      <c r="EE1893"/>
      <c r="EF1893"/>
      <c r="EG1893"/>
      <c r="EH1893"/>
      <c r="EI1893"/>
      <c r="EJ1893"/>
      <c r="EK1893"/>
      <c r="EL1893"/>
      <c r="EM1893"/>
      <c r="EN1893"/>
      <c r="EO1893"/>
      <c r="EP1893"/>
      <c r="EQ1893"/>
      <c r="ER1893"/>
      <c r="ES1893"/>
      <c r="ET1893"/>
      <c r="EU1893"/>
      <c r="EV1893"/>
      <c r="EW1893"/>
      <c r="EX1893"/>
      <c r="EY1893"/>
      <c r="EZ1893"/>
      <c r="FA1893"/>
      <c r="FB1893"/>
      <c r="FC1893"/>
      <c r="FD1893"/>
      <c r="FE1893"/>
      <c r="FF1893" s="35"/>
      <c r="FJ1893" s="1274"/>
      <c r="FK1893" s="1274"/>
      <c r="FL1893" s="1274"/>
      <c r="FN1893" s="35"/>
      <c r="FO1893" s="35"/>
      <c r="FP1893" s="35"/>
      <c r="FQ1893" s="35"/>
      <c r="FR1893" s="35"/>
      <c r="FS1893" s="35"/>
      <c r="FV1893" s="35"/>
      <c r="FW1893" s="35"/>
      <c r="FZ1893" s="1279"/>
      <c r="GA1893" s="1279"/>
      <c r="GB1893" s="35"/>
      <c r="GC1893" s="35"/>
      <c r="GD1893" s="35"/>
      <c r="GE1893" s="35"/>
      <c r="GF1893" s="35"/>
      <c r="GG1893" s="35"/>
      <c r="GH1893" s="35"/>
      <c r="GI1893" s="35"/>
      <c r="GJ1893" s="35"/>
      <c r="GK1893" s="35"/>
      <c r="GL1893" s="35"/>
      <c r="GM1893" s="35"/>
      <c r="GN1893" s="35"/>
      <c r="GO1893" s="35"/>
      <c r="GP1893" s="35"/>
      <c r="GQ1893" s="35"/>
      <c r="GR1893" s="35"/>
      <c r="GS1893" s="35"/>
      <c r="GT1893" s="35"/>
      <c r="GU1893" s="35"/>
      <c r="GV1893" s="35"/>
      <c r="GW1893" s="35"/>
      <c r="GX1893" s="35"/>
      <c r="GY1893" s="35"/>
      <c r="GZ1893" s="35"/>
    </row>
    <row r="1894" spans="1:208" x14ac:dyDescent="0.25">
      <c r="A1894" s="253" t="s">
        <v>644</v>
      </c>
      <c r="B1894" s="254" t="s">
        <v>2552</v>
      </c>
      <c r="C1894" s="384">
        <v>43683.416666666664</v>
      </c>
      <c r="D1894" s="256" t="s">
        <v>2618</v>
      </c>
      <c r="E1894" s="256" t="s">
        <v>3775</v>
      </c>
      <c r="F1894" s="256" t="s">
        <v>2618</v>
      </c>
      <c r="G1894" s="256" t="s">
        <v>3782</v>
      </c>
      <c r="H1894" s="256" t="s">
        <v>2618</v>
      </c>
      <c r="I1894" s="256" t="s">
        <v>3788</v>
      </c>
      <c r="J1894" s="256" t="s">
        <v>2618</v>
      </c>
      <c r="K1894" s="256" t="s">
        <v>3789</v>
      </c>
      <c r="L1894" s="256" t="s">
        <v>2618</v>
      </c>
      <c r="M1894" s="256" t="s">
        <v>3790</v>
      </c>
      <c r="N1894" s="256" t="s">
        <v>2618</v>
      </c>
      <c r="O1894" s="256" t="s">
        <v>3791</v>
      </c>
      <c r="P1894" s="256" t="s">
        <v>2618</v>
      </c>
      <c r="Q1894" s="256" t="s">
        <v>3792</v>
      </c>
      <c r="R1894" s="256" t="s">
        <v>2618</v>
      </c>
      <c r="S1894" s="256" t="s">
        <v>3793</v>
      </c>
      <c r="T1894" s="256" t="s">
        <v>2618</v>
      </c>
      <c r="U1894" s="256" t="s">
        <v>3803</v>
      </c>
      <c r="V1894" s="257" t="s">
        <v>2618</v>
      </c>
      <c r="X1894" s="258"/>
      <c r="Y1894" s="188" t="s">
        <v>2550</v>
      </c>
      <c r="Z1894" s="259" t="s">
        <v>2620</v>
      </c>
      <c r="AA1894" s="260" t="s">
        <v>2621</v>
      </c>
      <c r="AB1894" s="260" t="s">
        <v>2622</v>
      </c>
      <c r="AC1894" s="260" t="s">
        <v>2623</v>
      </c>
      <c r="AD1894" s="260" t="s">
        <v>2624</v>
      </c>
      <c r="AE1894" s="260" t="s">
        <v>2625</v>
      </c>
      <c r="AF1894" s="260" t="s">
        <v>2619</v>
      </c>
      <c r="AG1894" s="260" t="s">
        <v>2620</v>
      </c>
      <c r="AH1894" s="260" t="s">
        <v>2621</v>
      </c>
      <c r="AI1894" s="261" t="s">
        <v>2622</v>
      </c>
      <c r="FN1894" s="390"/>
      <c r="FO1894" s="390"/>
      <c r="FP1894" s="390"/>
      <c r="FQ1894" s="390"/>
      <c r="FR1894" s="390"/>
      <c r="FS1894" s="390"/>
      <c r="FV1894" s="390"/>
      <c r="FW1894" s="390"/>
      <c r="FZ1894" s="1280"/>
      <c r="GA1894" s="1280"/>
      <c r="GB1894" s="390"/>
      <c r="GC1894" s="390"/>
      <c r="GD1894" s="390"/>
      <c r="GE1894" s="390"/>
      <c r="GF1894" s="390"/>
      <c r="GG1894" s="390"/>
      <c r="GH1894" s="390"/>
      <c r="GI1894" s="390"/>
      <c r="GJ1894" s="390"/>
      <c r="GK1894" s="390"/>
      <c r="GL1894" s="390"/>
      <c r="GM1894" s="390"/>
      <c r="GN1894" s="390"/>
      <c r="GV1894" s="390"/>
      <c r="GW1894" s="390"/>
      <c r="GX1894" s="390"/>
      <c r="GY1894" s="390"/>
      <c r="GZ1894" s="390"/>
    </row>
    <row r="1895" spans="1:208" x14ac:dyDescent="0.25">
      <c r="A1895" s="198" t="s">
        <v>646</v>
      </c>
      <c r="B1895" s="220" t="s">
        <v>2599</v>
      </c>
      <c r="C1895" s="124" t="s">
        <v>2521</v>
      </c>
      <c r="D1895" s="124" t="s">
        <v>2522</v>
      </c>
      <c r="E1895" s="124" t="s">
        <v>2521</v>
      </c>
      <c r="F1895" s="124" t="s">
        <v>2522</v>
      </c>
      <c r="G1895" s="124" t="s">
        <v>2521</v>
      </c>
      <c r="H1895" s="124" t="s">
        <v>2522</v>
      </c>
      <c r="I1895" s="124" t="s">
        <v>2521</v>
      </c>
      <c r="J1895" s="124" t="s">
        <v>2522</v>
      </c>
      <c r="K1895" s="124" t="s">
        <v>2521</v>
      </c>
      <c r="L1895" s="124" t="s">
        <v>2522</v>
      </c>
      <c r="M1895" s="124" t="s">
        <v>2521</v>
      </c>
      <c r="N1895" s="124" t="s">
        <v>2522</v>
      </c>
      <c r="O1895" s="124" t="s">
        <v>2521</v>
      </c>
      <c r="P1895" s="124" t="s">
        <v>2522</v>
      </c>
      <c r="Q1895" s="124" t="s">
        <v>2521</v>
      </c>
      <c r="R1895" s="124" t="s">
        <v>2522</v>
      </c>
      <c r="S1895" s="124" t="s">
        <v>2521</v>
      </c>
      <c r="T1895" s="124" t="s">
        <v>2522</v>
      </c>
      <c r="U1895" s="124" t="s">
        <v>2521</v>
      </c>
      <c r="V1895" s="252" t="s">
        <v>2522</v>
      </c>
      <c r="X1895" s="197"/>
      <c r="Y1895" s="188" t="s">
        <v>2599</v>
      </c>
      <c r="Z1895" s="94" t="s">
        <v>3777</v>
      </c>
      <c r="AA1895" s="95" t="s">
        <v>3778</v>
      </c>
      <c r="AB1895" s="95" t="s">
        <v>3783</v>
      </c>
      <c r="AC1895" s="95" t="s">
        <v>3794</v>
      </c>
      <c r="AD1895" s="95" t="s">
        <v>3795</v>
      </c>
      <c r="AE1895" s="95" t="s">
        <v>3796</v>
      </c>
      <c r="AF1895" s="95" t="s">
        <v>3797</v>
      </c>
      <c r="AG1895" s="95" t="s">
        <v>3798</v>
      </c>
      <c r="AH1895" s="95" t="s">
        <v>3799</v>
      </c>
      <c r="AI1895" s="96" t="s">
        <v>3804</v>
      </c>
      <c r="GO1895" s="390"/>
      <c r="GP1895" s="390"/>
      <c r="GQ1895" s="390"/>
      <c r="GR1895" s="390"/>
      <c r="GS1895" s="390"/>
      <c r="GT1895" s="390"/>
      <c r="GU1895" s="390"/>
    </row>
    <row r="1896" spans="1:208" x14ac:dyDescent="0.25">
      <c r="A1896" s="198" t="s">
        <v>648</v>
      </c>
      <c r="B1896" s="221" t="s">
        <v>2553</v>
      </c>
      <c r="C1896" s="118">
        <v>43683.416666666664</v>
      </c>
      <c r="D1896" s="189">
        <v>43683.916666666664</v>
      </c>
      <c r="E1896" s="190">
        <v>43684.416666666664</v>
      </c>
      <c r="F1896" s="189">
        <v>43684.916666666664</v>
      </c>
      <c r="G1896" s="190">
        <v>43685.416666666664</v>
      </c>
      <c r="H1896" s="189">
        <v>43685.916666666664</v>
      </c>
      <c r="I1896" s="191">
        <v>43686.416666666664</v>
      </c>
      <c r="J1896" s="189">
        <v>43686.916666666664</v>
      </c>
      <c r="K1896" s="190">
        <v>43687.416666666664</v>
      </c>
      <c r="L1896" s="189">
        <v>43687.916666666664</v>
      </c>
      <c r="M1896" s="190">
        <v>43688.416666666664</v>
      </c>
      <c r="N1896" s="189">
        <v>43688.916666666664</v>
      </c>
      <c r="O1896" s="191">
        <v>43689.416666666664</v>
      </c>
      <c r="P1896" s="189">
        <v>43689.916666666664</v>
      </c>
      <c r="Q1896" s="190">
        <v>43690.416666666664</v>
      </c>
      <c r="R1896" s="189">
        <v>43690.916666666664</v>
      </c>
      <c r="S1896" s="190">
        <v>43691.416666666664</v>
      </c>
      <c r="T1896" s="189">
        <v>43691.916666666664</v>
      </c>
      <c r="U1896" s="190">
        <v>43692.416666666664</v>
      </c>
      <c r="V1896" s="192">
        <v>43692.916666666664</v>
      </c>
      <c r="X1896" s="198" t="s">
        <v>643</v>
      </c>
      <c r="Y1896" s="215"/>
      <c r="Z1896" s="116">
        <v>43683.916666666664</v>
      </c>
      <c r="AA1896" s="99">
        <v>43684.916666666664</v>
      </c>
      <c r="AB1896" s="99">
        <v>43685.916666666664</v>
      </c>
      <c r="AC1896" s="99">
        <v>43686.916666666664</v>
      </c>
      <c r="AD1896" s="99">
        <v>43687.916666666664</v>
      </c>
      <c r="AE1896" s="99">
        <v>43688.916666666664</v>
      </c>
      <c r="AF1896" s="99">
        <v>43689.916666666664</v>
      </c>
      <c r="AG1896" s="99">
        <v>43690.916666666664</v>
      </c>
      <c r="AH1896" s="99">
        <v>43691.916666666664</v>
      </c>
      <c r="AI1896" s="99">
        <v>43692.916666666664</v>
      </c>
    </row>
    <row r="1897" spans="1:208" x14ac:dyDescent="0.25">
      <c r="A1897" s="198" t="s">
        <v>650</v>
      </c>
      <c r="B1897" s="222" t="s">
        <v>2545</v>
      </c>
      <c r="C1897" s="230" t="e">
        <v>#N/A</v>
      </c>
      <c r="D1897" s="199">
        <v>26.6</v>
      </c>
      <c r="E1897" s="199" t="e">
        <v>#N/A</v>
      </c>
      <c r="F1897" s="199">
        <v>24.4</v>
      </c>
      <c r="G1897" s="199" t="e">
        <v>#N/A</v>
      </c>
      <c r="H1897" s="199">
        <v>21</v>
      </c>
      <c r="I1897" s="199" t="e">
        <v>#N/A</v>
      </c>
      <c r="J1897" s="199">
        <v>23.6</v>
      </c>
      <c r="K1897" s="199" t="e">
        <v>#N/A</v>
      </c>
      <c r="L1897" s="199">
        <v>19.3</v>
      </c>
      <c r="M1897" s="199" t="e">
        <v>#N/A</v>
      </c>
      <c r="N1897" s="199">
        <v>19.8</v>
      </c>
      <c r="O1897" s="199" t="e">
        <v>#N/A</v>
      </c>
      <c r="P1897" s="199">
        <v>19.899999999999999</v>
      </c>
      <c r="Q1897" s="199" t="e">
        <v>#N/A</v>
      </c>
      <c r="R1897" s="199">
        <v>24.8</v>
      </c>
      <c r="S1897" s="199" t="e">
        <v>#N/A</v>
      </c>
      <c r="T1897" s="199">
        <v>19.100000000000001</v>
      </c>
      <c r="U1897" s="199" t="e">
        <v>#N/A</v>
      </c>
      <c r="V1897" s="104" t="e">
        <v>#N/A</v>
      </c>
      <c r="X1897" s="198" t="s">
        <v>645</v>
      </c>
      <c r="Y1897" s="100" t="s">
        <v>2545</v>
      </c>
      <c r="Z1897" s="120">
        <v>26.6</v>
      </c>
      <c r="AA1897" s="120">
        <v>24.4</v>
      </c>
      <c r="AB1897" s="120">
        <v>21</v>
      </c>
      <c r="AC1897" s="120">
        <v>23.6</v>
      </c>
      <c r="AD1897" s="120">
        <v>19.3</v>
      </c>
      <c r="AE1897" s="120">
        <v>19.8</v>
      </c>
      <c r="AF1897" s="120">
        <v>19.899999999999999</v>
      </c>
      <c r="AG1897" s="120">
        <v>24.8</v>
      </c>
      <c r="AH1897" s="120">
        <v>19.100000000000001</v>
      </c>
      <c r="AI1897" s="120" t="e">
        <v>#N/A</v>
      </c>
    </row>
    <row r="1898" spans="1:208" x14ac:dyDescent="0.25">
      <c r="A1898" s="198" t="s">
        <v>651</v>
      </c>
      <c r="B1898" s="223" t="s">
        <v>2546</v>
      </c>
      <c r="C1898" s="103">
        <v>17.7</v>
      </c>
      <c r="D1898" s="200" t="e">
        <v>#N/A</v>
      </c>
      <c r="E1898" s="200">
        <v>18</v>
      </c>
      <c r="F1898" s="200" t="e">
        <v>#N/A</v>
      </c>
      <c r="G1898" s="200">
        <v>20.2</v>
      </c>
      <c r="H1898" s="200" t="e">
        <v>#N/A</v>
      </c>
      <c r="I1898" s="200">
        <v>17.2</v>
      </c>
      <c r="J1898" s="200" t="e">
        <v>#N/A</v>
      </c>
      <c r="K1898" s="200">
        <v>18.5</v>
      </c>
      <c r="L1898" s="200" t="e">
        <v>#N/A</v>
      </c>
      <c r="M1898" s="200">
        <v>19.100000000000001</v>
      </c>
      <c r="N1898" s="200" t="e">
        <v>#N/A</v>
      </c>
      <c r="O1898" s="200">
        <v>19.5</v>
      </c>
      <c r="P1898" s="200" t="e">
        <v>#N/A</v>
      </c>
      <c r="Q1898" s="200">
        <v>18.5</v>
      </c>
      <c r="R1898" s="200" t="e">
        <v>#N/A</v>
      </c>
      <c r="S1898" s="200">
        <v>19</v>
      </c>
      <c r="T1898" s="200" t="e">
        <v>#N/A</v>
      </c>
      <c r="U1898" s="200">
        <v>15</v>
      </c>
      <c r="V1898" s="216" t="e">
        <v>#N/A</v>
      </c>
      <c r="X1898" s="198" t="s">
        <v>647</v>
      </c>
      <c r="Y1898" s="101" t="s">
        <v>2546</v>
      </c>
      <c r="Z1898" s="97">
        <v>17.7</v>
      </c>
      <c r="AA1898" s="97">
        <v>18</v>
      </c>
      <c r="AB1898" s="97">
        <v>20.2</v>
      </c>
      <c r="AC1898" s="97">
        <v>17.2</v>
      </c>
      <c r="AD1898" s="97">
        <v>18.5</v>
      </c>
      <c r="AE1898" s="97">
        <v>19.100000000000001</v>
      </c>
      <c r="AF1898" s="97">
        <v>19.5</v>
      </c>
      <c r="AG1898" s="97">
        <v>18.5</v>
      </c>
      <c r="AH1898" s="97">
        <v>19</v>
      </c>
      <c r="AI1898" s="97" t="e">
        <v>#N/A</v>
      </c>
    </row>
    <row r="1899" spans="1:208" x14ac:dyDescent="0.25">
      <c r="A1899" s="198" t="s">
        <v>653</v>
      </c>
      <c r="B1899" s="224" t="s">
        <v>2547</v>
      </c>
      <c r="C1899" s="108" t="e">
        <v>#N/A</v>
      </c>
      <c r="D1899" s="201">
        <v>41.6</v>
      </c>
      <c r="E1899" s="201" t="e">
        <v>#N/A</v>
      </c>
      <c r="F1899" s="201">
        <v>38.4</v>
      </c>
      <c r="G1899" s="201" t="e">
        <v>#N/A</v>
      </c>
      <c r="H1899" s="201">
        <v>25</v>
      </c>
      <c r="I1899" s="201" t="e">
        <v>#N/A</v>
      </c>
      <c r="J1899" s="201">
        <v>34.6</v>
      </c>
      <c r="K1899" s="201" t="e">
        <v>#N/A</v>
      </c>
      <c r="L1899" s="201">
        <v>23.3</v>
      </c>
      <c r="M1899" s="201" t="e">
        <v>#N/A</v>
      </c>
      <c r="N1899" s="201">
        <v>26.8</v>
      </c>
      <c r="O1899" s="201" t="e">
        <v>#N/A</v>
      </c>
      <c r="P1899" s="201">
        <v>23.9</v>
      </c>
      <c r="Q1899" s="201" t="e">
        <v>#N/A</v>
      </c>
      <c r="R1899" s="201">
        <v>39.799999999999997</v>
      </c>
      <c r="S1899" s="201" t="e">
        <v>#N/A</v>
      </c>
      <c r="T1899" s="201">
        <v>29.1</v>
      </c>
      <c r="U1899" s="201" t="e">
        <v>#N/A</v>
      </c>
      <c r="V1899" s="217" t="e">
        <v>#N/A</v>
      </c>
      <c r="X1899" s="198" t="s">
        <v>649</v>
      </c>
      <c r="Y1899" s="102" t="s">
        <v>2547</v>
      </c>
      <c r="Z1899" s="120">
        <v>41.6</v>
      </c>
      <c r="AA1899" s="120">
        <v>38.4</v>
      </c>
      <c r="AB1899" s="120">
        <v>25</v>
      </c>
      <c r="AC1899" s="120">
        <v>34.6</v>
      </c>
      <c r="AD1899" s="120">
        <v>23.3</v>
      </c>
      <c r="AE1899" s="120">
        <v>26.8</v>
      </c>
      <c r="AF1899" s="120">
        <v>23.9</v>
      </c>
      <c r="AG1899" s="120">
        <v>39.799999999999997</v>
      </c>
      <c r="AH1899" s="120">
        <v>29.1</v>
      </c>
      <c r="AI1899" s="120" t="e">
        <v>#N/A</v>
      </c>
      <c r="FF1899" s="390"/>
    </row>
    <row r="1900" spans="1:208" x14ac:dyDescent="0.25">
      <c r="A1900" s="198" t="s">
        <v>655</v>
      </c>
      <c r="B1900" s="212" t="s">
        <v>2548</v>
      </c>
      <c r="C1900" s="231">
        <v>4</v>
      </c>
      <c r="D1900" s="123">
        <v>6</v>
      </c>
      <c r="E1900" s="123">
        <v>8</v>
      </c>
      <c r="F1900" s="123">
        <v>10</v>
      </c>
      <c r="G1900" s="123">
        <v>7</v>
      </c>
      <c r="H1900" s="123">
        <v>8</v>
      </c>
      <c r="I1900" s="123">
        <v>7</v>
      </c>
      <c r="J1900" s="123">
        <v>14</v>
      </c>
      <c r="K1900" s="123">
        <v>12</v>
      </c>
      <c r="L1900" s="123">
        <v>15</v>
      </c>
      <c r="M1900" s="123">
        <v>18</v>
      </c>
      <c r="N1900" s="123">
        <v>14</v>
      </c>
      <c r="O1900" s="123">
        <v>12</v>
      </c>
      <c r="P1900" s="123">
        <v>15</v>
      </c>
      <c r="Q1900" s="123">
        <v>14</v>
      </c>
      <c r="R1900" s="123">
        <v>8</v>
      </c>
      <c r="S1900" s="123">
        <v>10</v>
      </c>
      <c r="T1900" s="123">
        <v>11</v>
      </c>
      <c r="U1900" s="123">
        <v>12</v>
      </c>
      <c r="V1900" s="218" t="e">
        <v>#N/A</v>
      </c>
      <c r="X1900" s="198" t="s">
        <v>656</v>
      </c>
      <c r="Y1900" s="119" t="s">
        <v>2548</v>
      </c>
      <c r="Z1900" s="196">
        <v>6</v>
      </c>
      <c r="AA1900" s="196">
        <v>10</v>
      </c>
      <c r="AB1900" s="196">
        <v>8</v>
      </c>
      <c r="AC1900" s="196">
        <v>14</v>
      </c>
      <c r="AD1900" s="196">
        <v>15</v>
      </c>
      <c r="AE1900" s="196">
        <v>18</v>
      </c>
      <c r="AF1900" s="196">
        <v>15</v>
      </c>
      <c r="AG1900" s="196">
        <v>15</v>
      </c>
      <c r="AH1900" s="196">
        <v>11</v>
      </c>
      <c r="AI1900" s="196" t="e">
        <v>#N/A</v>
      </c>
    </row>
    <row r="1901" spans="1:208" x14ac:dyDescent="0.25">
      <c r="A1901" s="198" t="s">
        <v>658</v>
      </c>
      <c r="B1901" s="225" t="s">
        <v>2549</v>
      </c>
      <c r="C1901" s="232" t="s">
        <v>2618</v>
      </c>
      <c r="D1901" s="210" t="s">
        <v>2618</v>
      </c>
      <c r="E1901" s="210" t="s">
        <v>2618</v>
      </c>
      <c r="F1901" s="210" t="s">
        <v>2618</v>
      </c>
      <c r="G1901" s="210" t="s">
        <v>2618</v>
      </c>
      <c r="H1901" s="210" t="s">
        <v>2618</v>
      </c>
      <c r="I1901" s="210" t="s">
        <v>2618</v>
      </c>
      <c r="J1901" s="210" t="s">
        <v>2618</v>
      </c>
      <c r="K1901" s="210" t="s">
        <v>2618</v>
      </c>
      <c r="L1901" s="210">
        <v>15</v>
      </c>
      <c r="M1901" s="210">
        <v>18</v>
      </c>
      <c r="N1901" s="210" t="s">
        <v>2618</v>
      </c>
      <c r="O1901" s="210" t="s">
        <v>2618</v>
      </c>
      <c r="P1901" s="210">
        <v>15</v>
      </c>
      <c r="Q1901" s="210" t="s">
        <v>2618</v>
      </c>
      <c r="R1901" s="210" t="s">
        <v>2618</v>
      </c>
      <c r="S1901" s="210" t="s">
        <v>2618</v>
      </c>
      <c r="T1901" s="210" t="s">
        <v>2618</v>
      </c>
      <c r="U1901" s="210" t="s">
        <v>2618</v>
      </c>
      <c r="V1901" s="211" t="e">
        <v>#N/A</v>
      </c>
      <c r="X1901" s="198" t="s">
        <v>652</v>
      </c>
      <c r="Y1901" s="98" t="s">
        <v>772</v>
      </c>
      <c r="Z1901" s="121">
        <v>0</v>
      </c>
      <c r="AA1901" s="121">
        <v>0</v>
      </c>
      <c r="AB1901" s="121">
        <v>0</v>
      </c>
      <c r="AC1901" s="121">
        <v>0</v>
      </c>
      <c r="AD1901" s="121">
        <v>0</v>
      </c>
      <c r="AE1901" s="121">
        <v>0</v>
      </c>
      <c r="AF1901" s="121">
        <v>0</v>
      </c>
      <c r="AG1901" s="121">
        <v>0</v>
      </c>
      <c r="AH1901" s="121">
        <v>0</v>
      </c>
      <c r="AI1901" s="121" t="e">
        <v>#N/A</v>
      </c>
    </row>
    <row r="1902" spans="1:208" ht="15" x14ac:dyDescent="0.25">
      <c r="A1902" s="198" t="s">
        <v>660</v>
      </c>
      <c r="B1902" s="226" t="s">
        <v>769</v>
      </c>
      <c r="C1902" s="233" t="s">
        <v>2618</v>
      </c>
      <c r="D1902" s="202" t="s">
        <v>2618</v>
      </c>
      <c r="E1902" s="202" t="s">
        <v>2618</v>
      </c>
      <c r="F1902" s="202" t="s">
        <v>2618</v>
      </c>
      <c r="G1902" s="202" t="s">
        <v>2632</v>
      </c>
      <c r="H1902" s="202" t="s">
        <v>773</v>
      </c>
      <c r="I1902" s="202" t="s">
        <v>2618</v>
      </c>
      <c r="J1902" s="202" t="s">
        <v>2631</v>
      </c>
      <c r="K1902" s="202" t="s">
        <v>2631</v>
      </c>
      <c r="L1902" s="202" t="s">
        <v>2631</v>
      </c>
      <c r="M1902" s="202" t="s">
        <v>2618</v>
      </c>
      <c r="N1902" s="202" t="s">
        <v>2618</v>
      </c>
      <c r="O1902" s="202" t="s">
        <v>2631</v>
      </c>
      <c r="P1902" s="202" t="s">
        <v>2631</v>
      </c>
      <c r="Q1902" s="202" t="s">
        <v>2618</v>
      </c>
      <c r="R1902" s="202" t="s">
        <v>2618</v>
      </c>
      <c r="S1902" s="202" t="s">
        <v>2618</v>
      </c>
      <c r="T1902" s="202" t="s">
        <v>2618</v>
      </c>
      <c r="U1902" s="202" t="s">
        <v>2618</v>
      </c>
      <c r="V1902" s="203" t="e">
        <v>#N/A</v>
      </c>
      <c r="X1902" s="198" t="s">
        <v>654</v>
      </c>
      <c r="Y1902" s="107" t="s">
        <v>769</v>
      </c>
      <c r="Z1902" s="195" t="s">
        <v>2618</v>
      </c>
      <c r="AA1902" s="195" t="s">
        <v>2618</v>
      </c>
      <c r="AB1902" s="195" t="s">
        <v>773</v>
      </c>
      <c r="AC1902" s="195" t="s">
        <v>2631</v>
      </c>
      <c r="AD1902" s="195" t="s">
        <v>2631</v>
      </c>
      <c r="AE1902" s="195" t="s">
        <v>2618</v>
      </c>
      <c r="AF1902" s="195" t="s">
        <v>2631</v>
      </c>
      <c r="AG1902" s="195" t="s">
        <v>2618</v>
      </c>
      <c r="AH1902" s="195" t="s">
        <v>2618</v>
      </c>
      <c r="AI1902" s="195" t="e">
        <v>#N/A</v>
      </c>
    </row>
    <row r="1903" spans="1:208" x14ac:dyDescent="0.25">
      <c r="A1903" s="198" t="s">
        <v>661</v>
      </c>
      <c r="B1903" s="226" t="s">
        <v>2551</v>
      </c>
      <c r="C1903" s="234">
        <v>0</v>
      </c>
      <c r="D1903" s="204">
        <v>0</v>
      </c>
      <c r="E1903" s="204">
        <v>0</v>
      </c>
      <c r="F1903" s="204">
        <v>0</v>
      </c>
      <c r="G1903" s="204">
        <v>10</v>
      </c>
      <c r="H1903" s="204">
        <v>40</v>
      </c>
      <c r="I1903" s="204">
        <v>0</v>
      </c>
      <c r="J1903" s="204">
        <v>1</v>
      </c>
      <c r="K1903" s="204">
        <v>1</v>
      </c>
      <c r="L1903" s="204">
        <v>1</v>
      </c>
      <c r="M1903" s="204">
        <v>0</v>
      </c>
      <c r="N1903" s="204">
        <v>0</v>
      </c>
      <c r="O1903" s="204">
        <v>1</v>
      </c>
      <c r="P1903" s="204">
        <v>1</v>
      </c>
      <c r="Q1903" s="204">
        <v>0</v>
      </c>
      <c r="R1903" s="204">
        <v>0</v>
      </c>
      <c r="S1903" s="204">
        <v>0</v>
      </c>
      <c r="T1903" s="204">
        <v>0</v>
      </c>
      <c r="U1903" s="204">
        <v>0</v>
      </c>
      <c r="V1903" s="205" t="e">
        <v>#N/A</v>
      </c>
      <c r="X1903" s="198" t="s">
        <v>657</v>
      </c>
      <c r="Y1903" s="91" t="s">
        <v>2551</v>
      </c>
      <c r="Z1903" s="109">
        <v>0</v>
      </c>
      <c r="AA1903" s="109">
        <v>0</v>
      </c>
      <c r="AB1903" s="109">
        <v>50</v>
      </c>
      <c r="AC1903" s="109">
        <v>1</v>
      </c>
      <c r="AD1903" s="109">
        <v>2</v>
      </c>
      <c r="AE1903" s="109">
        <v>0</v>
      </c>
      <c r="AF1903" s="109">
        <v>2</v>
      </c>
      <c r="AG1903" s="109">
        <v>0</v>
      </c>
      <c r="AH1903" s="109">
        <v>0</v>
      </c>
      <c r="AI1903" s="109" t="e">
        <v>#N/A</v>
      </c>
    </row>
    <row r="1904" spans="1:208" x14ac:dyDescent="0.25">
      <c r="A1904" s="198" t="s">
        <v>662</v>
      </c>
      <c r="B1904" s="227" t="s">
        <v>884</v>
      </c>
      <c r="C1904" s="235">
        <v>1010.7</v>
      </c>
      <c r="D1904" s="206">
        <v>1009.0999999999999</v>
      </c>
      <c r="E1904" s="206">
        <v>1009.3</v>
      </c>
      <c r="F1904" s="206">
        <v>1007.6</v>
      </c>
      <c r="G1904" s="206">
        <v>1005.25</v>
      </c>
      <c r="H1904" s="206">
        <v>1004.55</v>
      </c>
      <c r="I1904" s="206">
        <v>1006.25</v>
      </c>
      <c r="J1904" s="206">
        <v>1006.95</v>
      </c>
      <c r="K1904" s="206">
        <v>1006.8</v>
      </c>
      <c r="L1904" s="206">
        <v>1005.9</v>
      </c>
      <c r="M1904" s="206">
        <v>1005.3499999999999</v>
      </c>
      <c r="N1904" s="206">
        <v>1004.2</v>
      </c>
      <c r="O1904" s="206">
        <v>1002.25</v>
      </c>
      <c r="P1904" s="206">
        <v>1003.7</v>
      </c>
      <c r="Q1904" s="206">
        <v>1004.9000000000001</v>
      </c>
      <c r="R1904" s="206">
        <v>1006.4000000000001</v>
      </c>
      <c r="S1904" s="206">
        <v>1008.95</v>
      </c>
      <c r="T1904" s="206">
        <v>1009.4</v>
      </c>
      <c r="U1904" s="206">
        <v>1009.9000000000001</v>
      </c>
      <c r="V1904" s="207" t="e">
        <v>#N/A</v>
      </c>
      <c r="X1904" s="198" t="s">
        <v>659</v>
      </c>
      <c r="Y1904" s="238" t="s">
        <v>705</v>
      </c>
      <c r="Z1904" s="127">
        <v>0</v>
      </c>
      <c r="AA1904" s="127">
        <v>0</v>
      </c>
      <c r="AB1904" s="127">
        <v>2</v>
      </c>
      <c r="AC1904" s="127">
        <v>0</v>
      </c>
      <c r="AD1904" s="127">
        <v>0</v>
      </c>
      <c r="AE1904" s="127">
        <v>0</v>
      </c>
      <c r="AF1904" s="127">
        <v>0</v>
      </c>
      <c r="AG1904" s="127">
        <v>0</v>
      </c>
      <c r="AH1904" s="127">
        <v>0</v>
      </c>
      <c r="AI1904" s="127" t="e">
        <v>#N/A</v>
      </c>
    </row>
    <row r="1905" spans="1:35" x14ac:dyDescent="0.25">
      <c r="A1905" s="198" t="s">
        <v>663</v>
      </c>
      <c r="B1905" s="228" t="s">
        <v>770</v>
      </c>
      <c r="C1905" s="236" t="s">
        <v>2652</v>
      </c>
      <c r="D1905" s="208" t="s">
        <v>2758</v>
      </c>
      <c r="E1905" s="208" t="s">
        <v>2794</v>
      </c>
      <c r="F1905" s="208" t="s">
        <v>2764</v>
      </c>
      <c r="G1905" s="208" t="s">
        <v>2648</v>
      </c>
      <c r="H1905" s="208" t="s">
        <v>2767</v>
      </c>
      <c r="I1905" s="208" t="s">
        <v>2658</v>
      </c>
      <c r="J1905" s="208" t="s">
        <v>1194</v>
      </c>
      <c r="K1905" s="208" t="s">
        <v>2608</v>
      </c>
      <c r="L1905" s="208" t="s">
        <v>3772</v>
      </c>
      <c r="M1905" s="208" t="s">
        <v>3805</v>
      </c>
      <c r="N1905" s="208" t="s">
        <v>3770</v>
      </c>
      <c r="O1905" s="208" t="s">
        <v>1120</v>
      </c>
      <c r="P1905" s="208" t="s">
        <v>1191</v>
      </c>
      <c r="Q1905" s="208" t="s">
        <v>3780</v>
      </c>
      <c r="R1905" s="208" t="s">
        <v>2794</v>
      </c>
      <c r="S1905" s="208" t="s">
        <v>1120</v>
      </c>
      <c r="T1905" s="208" t="s">
        <v>1120</v>
      </c>
      <c r="U1905" s="208" t="s">
        <v>3770</v>
      </c>
      <c r="V1905" s="209" t="e">
        <v>#N/A</v>
      </c>
      <c r="X1905" s="369" t="s">
        <v>1081</v>
      </c>
      <c r="Y1905" s="370" t="s">
        <v>772</v>
      </c>
      <c r="Z1905" s="371">
        <v>0</v>
      </c>
      <c r="AA1905" s="372">
        <v>0</v>
      </c>
      <c r="AB1905" s="372">
        <v>0</v>
      </c>
      <c r="AC1905" s="372">
        <v>0</v>
      </c>
      <c r="AD1905" s="372">
        <v>0</v>
      </c>
      <c r="AE1905" s="372">
        <v>0</v>
      </c>
      <c r="AF1905" s="372">
        <v>0</v>
      </c>
      <c r="AG1905" s="372">
        <v>0</v>
      </c>
      <c r="AH1905" s="372">
        <v>0</v>
      </c>
      <c r="AI1905" s="373" t="e">
        <v>#N/A</v>
      </c>
    </row>
    <row r="1906" spans="1:35" x14ac:dyDescent="0.25">
      <c r="A1906" s="198" t="s">
        <v>664</v>
      </c>
      <c r="B1906" s="229" t="s">
        <v>705</v>
      </c>
      <c r="C1906" s="237">
        <v>0</v>
      </c>
      <c r="D1906" s="213">
        <v>0</v>
      </c>
      <c r="E1906" s="213">
        <v>0</v>
      </c>
      <c r="F1906" s="213">
        <v>0</v>
      </c>
      <c r="G1906" s="213">
        <v>1</v>
      </c>
      <c r="H1906" s="213">
        <v>1</v>
      </c>
      <c r="I1906" s="213">
        <v>0</v>
      </c>
      <c r="J1906" s="213">
        <v>0</v>
      </c>
      <c r="K1906" s="213">
        <v>0</v>
      </c>
      <c r="L1906" s="213">
        <v>0</v>
      </c>
      <c r="M1906" s="213">
        <v>0</v>
      </c>
      <c r="N1906" s="213">
        <v>0</v>
      </c>
      <c r="O1906" s="213">
        <v>0</v>
      </c>
      <c r="P1906" s="213">
        <v>0</v>
      </c>
      <c r="Q1906" s="213">
        <v>0</v>
      </c>
      <c r="R1906" s="213">
        <v>0</v>
      </c>
      <c r="S1906" s="213">
        <v>0</v>
      </c>
      <c r="T1906" s="213">
        <v>0</v>
      </c>
      <c r="U1906" s="213">
        <v>0</v>
      </c>
      <c r="V1906" s="214" t="e">
        <v>#N/A</v>
      </c>
      <c r="X1906" s="369" t="s">
        <v>2390</v>
      </c>
      <c r="Y1906" s="374" t="s">
        <v>1173</v>
      </c>
      <c r="Z1906" s="375">
        <v>0</v>
      </c>
      <c r="AA1906" s="376">
        <v>0</v>
      </c>
      <c r="AB1906" s="376">
        <v>0</v>
      </c>
      <c r="AC1906" s="376">
        <v>0</v>
      </c>
      <c r="AD1906" s="376">
        <v>0</v>
      </c>
      <c r="AE1906" s="376">
        <v>0</v>
      </c>
      <c r="AF1906" s="376">
        <v>0</v>
      </c>
      <c r="AG1906" s="376">
        <v>0</v>
      </c>
      <c r="AH1906" s="376">
        <v>0</v>
      </c>
      <c r="AI1906" s="377" t="e">
        <v>#N/A</v>
      </c>
    </row>
    <row r="1907" spans="1:35" x14ac:dyDescent="0.25">
      <c r="A1907" s="198" t="s">
        <v>1081</v>
      </c>
      <c r="B1907" s="229" t="s">
        <v>772</v>
      </c>
      <c r="C1907" s="237">
        <v>0</v>
      </c>
      <c r="D1907" s="213">
        <v>0</v>
      </c>
      <c r="E1907" s="213">
        <v>0</v>
      </c>
      <c r="F1907" s="213">
        <v>0</v>
      </c>
      <c r="G1907" s="213">
        <v>0</v>
      </c>
      <c r="H1907" s="213">
        <v>0</v>
      </c>
      <c r="I1907" s="213">
        <v>0</v>
      </c>
      <c r="J1907" s="213">
        <v>0</v>
      </c>
      <c r="K1907" s="213">
        <v>0</v>
      </c>
      <c r="L1907" s="213">
        <v>0</v>
      </c>
      <c r="M1907" s="213">
        <v>0</v>
      </c>
      <c r="N1907" s="213">
        <v>0</v>
      </c>
      <c r="O1907" s="213">
        <v>0</v>
      </c>
      <c r="P1907" s="213">
        <v>0</v>
      </c>
      <c r="Q1907" s="213">
        <v>0</v>
      </c>
      <c r="R1907" s="213">
        <v>0</v>
      </c>
      <c r="S1907" s="213">
        <v>0</v>
      </c>
      <c r="T1907" s="213">
        <v>0</v>
      </c>
      <c r="U1907" s="213">
        <v>0</v>
      </c>
      <c r="V1907" s="214" t="e">
        <v>#N/A</v>
      </c>
      <c r="X1907" s="369" t="s">
        <v>2391</v>
      </c>
      <c r="Y1907" s="374" t="s">
        <v>1175</v>
      </c>
      <c r="Z1907" s="375">
        <v>0</v>
      </c>
      <c r="AA1907" s="376">
        <v>0</v>
      </c>
      <c r="AB1907" s="376">
        <v>0</v>
      </c>
      <c r="AC1907" s="376">
        <v>0</v>
      </c>
      <c r="AD1907" s="376">
        <v>0</v>
      </c>
      <c r="AE1907" s="376">
        <v>0</v>
      </c>
      <c r="AF1907" s="376">
        <v>0</v>
      </c>
      <c r="AG1907" s="376">
        <v>0</v>
      </c>
      <c r="AH1907" s="376">
        <v>0</v>
      </c>
      <c r="AI1907" s="377" t="e">
        <v>#N/A</v>
      </c>
    </row>
    <row r="1908" spans="1:35" x14ac:dyDescent="0.25">
      <c r="A1908" s="198" t="s">
        <v>2390</v>
      </c>
      <c r="B1908" s="229" t="s">
        <v>1173</v>
      </c>
      <c r="C1908" s="237">
        <v>0</v>
      </c>
      <c r="D1908" s="213">
        <v>0</v>
      </c>
      <c r="E1908" s="213">
        <v>0</v>
      </c>
      <c r="F1908" s="213">
        <v>0</v>
      </c>
      <c r="G1908" s="213">
        <v>0</v>
      </c>
      <c r="H1908" s="213">
        <v>0</v>
      </c>
      <c r="I1908" s="213">
        <v>0</v>
      </c>
      <c r="J1908" s="213">
        <v>0</v>
      </c>
      <c r="K1908" s="213">
        <v>0</v>
      </c>
      <c r="L1908" s="213">
        <v>0</v>
      </c>
      <c r="M1908" s="213">
        <v>0</v>
      </c>
      <c r="N1908" s="213">
        <v>0</v>
      </c>
      <c r="O1908" s="213">
        <v>0</v>
      </c>
      <c r="P1908" s="213">
        <v>0</v>
      </c>
      <c r="Q1908" s="213">
        <v>0</v>
      </c>
      <c r="R1908" s="213">
        <v>0</v>
      </c>
      <c r="S1908" s="213">
        <v>0</v>
      </c>
      <c r="T1908" s="213">
        <v>0</v>
      </c>
      <c r="U1908" s="213">
        <v>0</v>
      </c>
      <c r="V1908" s="214" t="e">
        <v>#N/A</v>
      </c>
      <c r="X1908" s="369" t="s">
        <v>2392</v>
      </c>
      <c r="Y1908" s="379" t="s">
        <v>1177</v>
      </c>
      <c r="Z1908" s="380">
        <v>0</v>
      </c>
      <c r="AA1908" s="381">
        <v>0</v>
      </c>
      <c r="AB1908" s="381">
        <v>0</v>
      </c>
      <c r="AC1908" s="381">
        <v>0</v>
      </c>
      <c r="AD1908" s="381">
        <v>0</v>
      </c>
      <c r="AE1908" s="381">
        <v>0</v>
      </c>
      <c r="AF1908" s="381">
        <v>0</v>
      </c>
      <c r="AG1908" s="381">
        <v>0</v>
      </c>
      <c r="AH1908" s="381">
        <v>0</v>
      </c>
      <c r="AI1908" s="382" t="e">
        <v>#N/A</v>
      </c>
    </row>
    <row r="1909" spans="1:35" x14ac:dyDescent="0.25">
      <c r="A1909" s="198" t="s">
        <v>2391</v>
      </c>
      <c r="B1909" s="378" t="s">
        <v>1175</v>
      </c>
      <c r="C1909" s="235">
        <v>0</v>
      </c>
      <c r="D1909" s="206">
        <v>0</v>
      </c>
      <c r="E1909" s="206">
        <v>0</v>
      </c>
      <c r="F1909" s="206">
        <v>0</v>
      </c>
      <c r="G1909" s="206">
        <v>0</v>
      </c>
      <c r="H1909" s="206">
        <v>0</v>
      </c>
      <c r="I1909" s="206">
        <v>0</v>
      </c>
      <c r="J1909" s="206">
        <v>0</v>
      </c>
      <c r="K1909" s="206">
        <v>0</v>
      </c>
      <c r="L1909" s="206">
        <v>0</v>
      </c>
      <c r="M1909" s="206">
        <v>0</v>
      </c>
      <c r="N1909" s="206">
        <v>0</v>
      </c>
      <c r="O1909" s="206">
        <v>0</v>
      </c>
      <c r="P1909" s="206">
        <v>0</v>
      </c>
      <c r="Q1909" s="206">
        <v>0</v>
      </c>
      <c r="R1909" s="206">
        <v>0</v>
      </c>
      <c r="S1909" s="206">
        <v>0</v>
      </c>
      <c r="T1909" s="206">
        <v>0</v>
      </c>
      <c r="U1909" s="206">
        <v>0</v>
      </c>
      <c r="V1909" s="207" t="e">
        <v>#N/A</v>
      </c>
    </row>
    <row r="1910" spans="1:35" x14ac:dyDescent="0.25">
      <c r="A1910" s="198" t="s">
        <v>2392</v>
      </c>
      <c r="B1910" s="383" t="s">
        <v>1177</v>
      </c>
      <c r="C1910" s="237">
        <v>0</v>
      </c>
      <c r="D1910" s="213">
        <v>0</v>
      </c>
      <c r="E1910" s="213">
        <v>0</v>
      </c>
      <c r="F1910" s="213">
        <v>0</v>
      </c>
      <c r="G1910" s="213">
        <v>0</v>
      </c>
      <c r="H1910" s="213">
        <v>0</v>
      </c>
      <c r="I1910" s="213">
        <v>0</v>
      </c>
      <c r="J1910" s="213">
        <v>0</v>
      </c>
      <c r="K1910" s="213">
        <v>0</v>
      </c>
      <c r="L1910" s="213">
        <v>0</v>
      </c>
      <c r="M1910" s="213">
        <v>0</v>
      </c>
      <c r="N1910" s="213">
        <v>0</v>
      </c>
      <c r="O1910" s="213">
        <v>0</v>
      </c>
      <c r="P1910" s="213">
        <v>0</v>
      </c>
      <c r="Q1910" s="213">
        <v>0</v>
      </c>
      <c r="R1910" s="213">
        <v>0</v>
      </c>
      <c r="S1910" s="213">
        <v>0</v>
      </c>
      <c r="T1910" s="213">
        <v>0</v>
      </c>
      <c r="U1910" s="213">
        <v>0</v>
      </c>
      <c r="V1910" s="214" t="e">
        <v>#N/A</v>
      </c>
    </row>
    <row r="1911" spans="1:35" x14ac:dyDescent="0.25">
      <c r="A1911" t="s">
        <v>3606</v>
      </c>
      <c r="B1911" t="s">
        <v>3602</v>
      </c>
      <c r="C1911">
        <v>6</v>
      </c>
      <c r="D1911">
        <v>2</v>
      </c>
      <c r="E1911">
        <v>2</v>
      </c>
      <c r="F1911">
        <v>3</v>
      </c>
      <c r="G1911">
        <v>10</v>
      </c>
      <c r="H1911">
        <v>10</v>
      </c>
      <c r="I1911">
        <v>7</v>
      </c>
      <c r="J1911">
        <v>5</v>
      </c>
      <c r="K1911">
        <v>10</v>
      </c>
      <c r="L1911">
        <v>10</v>
      </c>
      <c r="M1911">
        <v>7</v>
      </c>
      <c r="N1911">
        <v>7</v>
      </c>
      <c r="O1911">
        <v>7</v>
      </c>
      <c r="P1911">
        <v>10</v>
      </c>
      <c r="Q1911">
        <v>7</v>
      </c>
      <c r="R1911">
        <v>6</v>
      </c>
      <c r="S1911">
        <v>7</v>
      </c>
      <c r="T1911">
        <v>7</v>
      </c>
      <c r="U1911">
        <v>6</v>
      </c>
      <c r="V1911">
        <v>4</v>
      </c>
    </row>
    <row r="1912" spans="1:35" x14ac:dyDescent="0.25">
      <c r="A1912" t="s">
        <v>3607</v>
      </c>
      <c r="B1912" t="s">
        <v>3604</v>
      </c>
      <c r="C1912">
        <v>6</v>
      </c>
      <c r="D1912">
        <v>2</v>
      </c>
      <c r="E1912">
        <v>3</v>
      </c>
      <c r="F1912">
        <v>6</v>
      </c>
      <c r="G1912">
        <v>10</v>
      </c>
      <c r="H1912">
        <v>10</v>
      </c>
      <c r="I1912">
        <v>7</v>
      </c>
      <c r="J1912">
        <v>10</v>
      </c>
      <c r="K1912">
        <v>10</v>
      </c>
      <c r="L1912">
        <v>10</v>
      </c>
      <c r="M1912">
        <v>7</v>
      </c>
      <c r="N1912">
        <v>7</v>
      </c>
      <c r="O1912">
        <v>10</v>
      </c>
      <c r="P1912">
        <v>10</v>
      </c>
      <c r="Q1912">
        <v>6</v>
      </c>
      <c r="R1912">
        <v>3</v>
      </c>
      <c r="S1912">
        <v>7</v>
      </c>
      <c r="T1912">
        <v>6</v>
      </c>
      <c r="U1912">
        <v>4</v>
      </c>
      <c r="V1912" t="e">
        <v>#N/A</v>
      </c>
    </row>
    <row r="1913" spans="1:35" x14ac:dyDescent="0.25">
      <c r="A1913" t="s">
        <v>3608</v>
      </c>
      <c r="B1913" t="s">
        <v>3411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 t="e">
        <v>#N/A</v>
      </c>
    </row>
    <row r="1923" spans="1:208" s="390" customFormat="1" x14ac:dyDescent="0.25">
      <c r="A1923" s="262"/>
      <c r="B1923" s="262"/>
      <c r="C1923" s="262"/>
      <c r="D1923" s="262"/>
      <c r="E1923" s="262"/>
      <c r="F1923" s="262"/>
      <c r="G1923" s="262"/>
      <c r="H1923" s="262"/>
      <c r="I1923" s="262"/>
      <c r="J1923" s="262"/>
      <c r="K1923" s="262"/>
      <c r="L1923" s="262"/>
      <c r="M1923" s="262"/>
      <c r="N1923" s="262"/>
      <c r="O1923" s="262"/>
      <c r="P1923" s="262"/>
      <c r="Q1923" s="262"/>
      <c r="R1923" s="262"/>
      <c r="S1923" s="262"/>
      <c r="T1923" s="262"/>
      <c r="U1923" s="262"/>
      <c r="V1923" s="262"/>
      <c r="W1923" s="262"/>
      <c r="X1923" s="262"/>
      <c r="Y1923" s="262"/>
      <c r="Z1923" s="262"/>
      <c r="AA1923" s="262"/>
      <c r="AB1923" s="262"/>
      <c r="AC1923" s="262"/>
      <c r="AD1923" s="262"/>
      <c r="AE1923" s="262"/>
      <c r="AF1923" s="262"/>
      <c r="AG1923" s="262"/>
      <c r="AH1923" s="262"/>
      <c r="AI1923" s="262"/>
      <c r="AJ1923" s="262"/>
      <c r="AK1923" s="262"/>
      <c r="AL1923" s="389"/>
      <c r="AM1923" s="6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  <c r="CD1923"/>
      <c r="CE1923"/>
      <c r="CF1923"/>
      <c r="CG1923"/>
      <c r="CH1923"/>
      <c r="CI1923"/>
      <c r="CJ1923"/>
      <c r="CK1923"/>
      <c r="CL1923"/>
      <c r="CM1923"/>
      <c r="CN1923"/>
      <c r="CO1923"/>
      <c r="CP1923"/>
      <c r="CQ1923"/>
      <c r="CR1923"/>
      <c r="CS1923"/>
      <c r="CT1923"/>
      <c r="CU1923"/>
      <c r="CV1923"/>
      <c r="CW1923"/>
      <c r="CX1923"/>
      <c r="CY1923"/>
      <c r="CZ1923"/>
      <c r="DA1923"/>
      <c r="DB1923"/>
      <c r="DC1923"/>
      <c r="DD1923"/>
      <c r="DE1923"/>
      <c r="DF1923"/>
      <c r="DG1923"/>
      <c r="DH1923"/>
      <c r="DI1923"/>
      <c r="DJ1923"/>
      <c r="DK1923"/>
      <c r="DL1923"/>
      <c r="DM1923"/>
      <c r="DN1923"/>
      <c r="DO1923"/>
      <c r="DP1923"/>
      <c r="DQ1923"/>
      <c r="DR1923"/>
      <c r="DS1923"/>
      <c r="DT1923"/>
      <c r="DU1923"/>
      <c r="DV1923"/>
      <c r="DW1923"/>
      <c r="DX1923"/>
      <c r="DY1923"/>
      <c r="DZ1923"/>
      <c r="EA1923"/>
      <c r="EB1923"/>
      <c r="EC1923"/>
      <c r="ED1923"/>
      <c r="EE1923"/>
      <c r="EF1923"/>
      <c r="EG1923"/>
      <c r="EH1923"/>
      <c r="EI1923"/>
      <c r="EJ1923"/>
      <c r="EK1923"/>
      <c r="EL1923"/>
      <c r="EM1923"/>
      <c r="EN1923"/>
      <c r="EO1923"/>
      <c r="EP1923"/>
      <c r="EQ1923"/>
      <c r="ER1923"/>
      <c r="ES1923"/>
      <c r="ET1923"/>
      <c r="EU1923"/>
      <c r="EV1923"/>
      <c r="EW1923"/>
      <c r="EX1923"/>
      <c r="EY1923"/>
      <c r="EZ1923"/>
      <c r="FA1923"/>
      <c r="FB1923"/>
      <c r="FC1923"/>
      <c r="FD1923"/>
      <c r="FE1923"/>
      <c r="FF1923" s="35"/>
      <c r="FJ1923" s="1274"/>
      <c r="FK1923" s="1274"/>
      <c r="FL1923" s="1274"/>
      <c r="FN1923" s="35"/>
      <c r="FO1923" s="35"/>
      <c r="FP1923" s="35"/>
      <c r="FQ1923" s="35"/>
      <c r="FR1923" s="35"/>
      <c r="FS1923" s="35"/>
      <c r="FV1923" s="35"/>
      <c r="FW1923" s="35"/>
      <c r="FZ1923" s="1279"/>
      <c r="GA1923" s="1279"/>
      <c r="GB1923" s="35"/>
      <c r="GC1923" s="35"/>
      <c r="GD1923" s="35"/>
      <c r="GE1923" s="35"/>
      <c r="GF1923" s="35"/>
      <c r="GG1923" s="35"/>
      <c r="GH1923" s="35"/>
      <c r="GI1923" s="35"/>
      <c r="GJ1923" s="35"/>
      <c r="GK1923" s="35"/>
      <c r="GL1923" s="35"/>
      <c r="GM1923" s="35"/>
      <c r="GN1923" s="35"/>
      <c r="GO1923" s="35"/>
      <c r="GP1923" s="35"/>
      <c r="GQ1923" s="35"/>
      <c r="GR1923" s="35"/>
      <c r="GS1923" s="35"/>
      <c r="GT1923" s="35"/>
      <c r="GU1923" s="35"/>
      <c r="GV1923" s="35"/>
      <c r="GW1923" s="35"/>
      <c r="GX1923" s="35"/>
      <c r="GY1923" s="35"/>
      <c r="GZ1923" s="35"/>
    </row>
    <row r="1924" spans="1:208" x14ac:dyDescent="0.25">
      <c r="A1924" s="253" t="s">
        <v>666</v>
      </c>
      <c r="B1924" s="254" t="s">
        <v>2552</v>
      </c>
      <c r="C1924" s="384">
        <v>43683.416666666664</v>
      </c>
      <c r="D1924" s="256" t="s">
        <v>2618</v>
      </c>
      <c r="E1924" s="256" t="s">
        <v>3775</v>
      </c>
      <c r="F1924" s="256" t="s">
        <v>2618</v>
      </c>
      <c r="G1924" s="256" t="s">
        <v>3782</v>
      </c>
      <c r="H1924" s="256" t="s">
        <v>2618</v>
      </c>
      <c r="I1924" s="256" t="s">
        <v>3788</v>
      </c>
      <c r="J1924" s="256" t="s">
        <v>2618</v>
      </c>
      <c r="K1924" s="256" t="s">
        <v>3789</v>
      </c>
      <c r="L1924" s="256" t="s">
        <v>2618</v>
      </c>
      <c r="M1924" s="256" t="s">
        <v>3790</v>
      </c>
      <c r="N1924" s="256" t="s">
        <v>2618</v>
      </c>
      <c r="O1924" s="256" t="s">
        <v>3791</v>
      </c>
      <c r="P1924" s="256" t="s">
        <v>2618</v>
      </c>
      <c r="Q1924" s="256" t="s">
        <v>3792</v>
      </c>
      <c r="R1924" s="256" t="s">
        <v>2618</v>
      </c>
      <c r="S1924" s="256" t="s">
        <v>3793</v>
      </c>
      <c r="T1924" s="256" t="s">
        <v>2618</v>
      </c>
      <c r="U1924" s="256" t="s">
        <v>3803</v>
      </c>
      <c r="V1924" s="257" t="s">
        <v>2618</v>
      </c>
      <c r="X1924" s="258"/>
      <c r="Y1924" s="188" t="s">
        <v>2550</v>
      </c>
      <c r="Z1924" s="259" t="s">
        <v>2620</v>
      </c>
      <c r="AA1924" s="260" t="s">
        <v>2621</v>
      </c>
      <c r="AB1924" s="260" t="s">
        <v>2622</v>
      </c>
      <c r="AC1924" s="260" t="s">
        <v>2623</v>
      </c>
      <c r="AD1924" s="260" t="s">
        <v>2624</v>
      </c>
      <c r="AE1924" s="260" t="s">
        <v>2625</v>
      </c>
      <c r="AF1924" s="260" t="s">
        <v>2619</v>
      </c>
      <c r="AG1924" s="260" t="s">
        <v>2620</v>
      </c>
      <c r="AH1924" s="260" t="s">
        <v>2621</v>
      </c>
      <c r="AI1924" s="261" t="s">
        <v>2622</v>
      </c>
      <c r="FN1924" s="390"/>
      <c r="FO1924" s="390"/>
      <c r="FP1924" s="390"/>
      <c r="FQ1924" s="390"/>
      <c r="FR1924" s="390"/>
      <c r="FS1924" s="390"/>
      <c r="FV1924" s="390"/>
      <c r="FW1924" s="390"/>
      <c r="FZ1924" s="1280"/>
      <c r="GA1924" s="1280"/>
      <c r="GB1924" s="390"/>
      <c r="GC1924" s="390"/>
      <c r="GD1924" s="390"/>
      <c r="GE1924" s="390"/>
      <c r="GF1924" s="390"/>
      <c r="GG1924" s="390"/>
      <c r="GH1924" s="390"/>
      <c r="GI1924" s="390"/>
      <c r="GJ1924" s="390"/>
      <c r="GK1924" s="390"/>
      <c r="GL1924" s="390"/>
      <c r="GM1924" s="390"/>
      <c r="GN1924" s="390"/>
      <c r="GV1924" s="390"/>
      <c r="GW1924" s="390"/>
      <c r="GX1924" s="390"/>
      <c r="GY1924" s="390"/>
      <c r="GZ1924" s="390"/>
    </row>
    <row r="1925" spans="1:208" x14ac:dyDescent="0.25">
      <c r="A1925" s="198" t="s">
        <v>668</v>
      </c>
      <c r="B1925" s="220" t="s">
        <v>2601</v>
      </c>
      <c r="C1925" s="124" t="s">
        <v>2521</v>
      </c>
      <c r="D1925" s="124" t="s">
        <v>2522</v>
      </c>
      <c r="E1925" s="124" t="s">
        <v>2521</v>
      </c>
      <c r="F1925" s="124" t="s">
        <v>2522</v>
      </c>
      <c r="G1925" s="124" t="s">
        <v>2521</v>
      </c>
      <c r="H1925" s="124" t="s">
        <v>2522</v>
      </c>
      <c r="I1925" s="124" t="s">
        <v>2521</v>
      </c>
      <c r="J1925" s="124" t="s">
        <v>2522</v>
      </c>
      <c r="K1925" s="124" t="s">
        <v>2521</v>
      </c>
      <c r="L1925" s="124" t="s">
        <v>2522</v>
      </c>
      <c r="M1925" s="124" t="s">
        <v>2521</v>
      </c>
      <c r="N1925" s="124" t="s">
        <v>2522</v>
      </c>
      <c r="O1925" s="124" t="s">
        <v>2521</v>
      </c>
      <c r="P1925" s="124" t="s">
        <v>2522</v>
      </c>
      <c r="Q1925" s="124" t="s">
        <v>2521</v>
      </c>
      <c r="R1925" s="124" t="s">
        <v>2522</v>
      </c>
      <c r="S1925" s="124" t="s">
        <v>2521</v>
      </c>
      <c r="T1925" s="124" t="s">
        <v>2522</v>
      </c>
      <c r="U1925" s="124" t="s">
        <v>2521</v>
      </c>
      <c r="V1925" s="252" t="s">
        <v>2522</v>
      </c>
      <c r="X1925" s="197"/>
      <c r="Y1925" s="188" t="s">
        <v>2601</v>
      </c>
      <c r="Z1925" s="94" t="s">
        <v>3777</v>
      </c>
      <c r="AA1925" s="95" t="s">
        <v>3778</v>
      </c>
      <c r="AB1925" s="95" t="s">
        <v>3783</v>
      </c>
      <c r="AC1925" s="95" t="s">
        <v>3794</v>
      </c>
      <c r="AD1925" s="95" t="s">
        <v>3795</v>
      </c>
      <c r="AE1925" s="95" t="s">
        <v>3796</v>
      </c>
      <c r="AF1925" s="95" t="s">
        <v>3797</v>
      </c>
      <c r="AG1925" s="95" t="s">
        <v>3798</v>
      </c>
      <c r="AH1925" s="95" t="s">
        <v>3799</v>
      </c>
      <c r="AI1925" s="96" t="s">
        <v>3804</v>
      </c>
      <c r="GO1925" s="390"/>
      <c r="GP1925" s="390"/>
      <c r="GQ1925" s="390"/>
      <c r="GR1925" s="390"/>
      <c r="GS1925" s="390"/>
      <c r="GT1925" s="390"/>
      <c r="GU1925" s="390"/>
    </row>
    <row r="1926" spans="1:208" x14ac:dyDescent="0.25">
      <c r="A1926" s="198" t="s">
        <v>670</v>
      </c>
      <c r="B1926" s="221" t="s">
        <v>2553</v>
      </c>
      <c r="C1926" s="118">
        <v>43683.416666666664</v>
      </c>
      <c r="D1926" s="189">
        <v>43683.916666666664</v>
      </c>
      <c r="E1926" s="190">
        <v>43684.416666666664</v>
      </c>
      <c r="F1926" s="189">
        <v>43684.916666666664</v>
      </c>
      <c r="G1926" s="190">
        <v>43685.416666666664</v>
      </c>
      <c r="H1926" s="189">
        <v>43685.916666666664</v>
      </c>
      <c r="I1926" s="191">
        <v>43686.416666666664</v>
      </c>
      <c r="J1926" s="189">
        <v>43686.916666666664</v>
      </c>
      <c r="K1926" s="190">
        <v>43687.416666666664</v>
      </c>
      <c r="L1926" s="189">
        <v>43687.916666666664</v>
      </c>
      <c r="M1926" s="190">
        <v>43688.416666666664</v>
      </c>
      <c r="N1926" s="189">
        <v>43688.916666666664</v>
      </c>
      <c r="O1926" s="191">
        <v>43689.416666666664</v>
      </c>
      <c r="P1926" s="189">
        <v>43689.916666666664</v>
      </c>
      <c r="Q1926" s="190">
        <v>43690.416666666664</v>
      </c>
      <c r="R1926" s="189">
        <v>43690.916666666664</v>
      </c>
      <c r="S1926" s="190">
        <v>43691.416666666664</v>
      </c>
      <c r="T1926" s="189">
        <v>43691.916666666664</v>
      </c>
      <c r="U1926" s="190">
        <v>43692.416666666664</v>
      </c>
      <c r="V1926" s="192">
        <v>43692.916666666664</v>
      </c>
      <c r="X1926" s="198" t="s">
        <v>665</v>
      </c>
      <c r="Y1926" s="215"/>
      <c r="Z1926" s="116">
        <v>43683.916666666664</v>
      </c>
      <c r="AA1926" s="99">
        <v>43684.916666666664</v>
      </c>
      <c r="AB1926" s="99">
        <v>43685.916666666664</v>
      </c>
      <c r="AC1926" s="99">
        <v>43686.916666666664</v>
      </c>
      <c r="AD1926" s="99">
        <v>43687.916666666664</v>
      </c>
      <c r="AE1926" s="99">
        <v>43688.916666666664</v>
      </c>
      <c r="AF1926" s="99">
        <v>43689.916666666664</v>
      </c>
      <c r="AG1926" s="99">
        <v>43690.916666666664</v>
      </c>
      <c r="AH1926" s="99">
        <v>43691.916666666664</v>
      </c>
      <c r="AI1926" s="99">
        <v>43692.916666666664</v>
      </c>
    </row>
    <row r="1927" spans="1:208" x14ac:dyDescent="0.25">
      <c r="A1927" s="198" t="s">
        <v>672</v>
      </c>
      <c r="B1927" s="222" t="s">
        <v>2545</v>
      </c>
      <c r="C1927" s="230" t="e">
        <v>#N/A</v>
      </c>
      <c r="D1927" s="199">
        <v>23.7</v>
      </c>
      <c r="E1927" s="199" t="e">
        <v>#N/A</v>
      </c>
      <c r="F1927" s="199">
        <v>24.7</v>
      </c>
      <c r="G1927" s="199" t="e">
        <v>#N/A</v>
      </c>
      <c r="H1927" s="199">
        <v>24.5</v>
      </c>
      <c r="I1927" s="199" t="e">
        <v>#N/A</v>
      </c>
      <c r="J1927" s="199">
        <v>24.5</v>
      </c>
      <c r="K1927" s="199" t="e">
        <v>#N/A</v>
      </c>
      <c r="L1927" s="199">
        <v>25.9</v>
      </c>
      <c r="M1927" s="199" t="e">
        <v>#N/A</v>
      </c>
      <c r="N1927" s="199">
        <v>15.6</v>
      </c>
      <c r="O1927" s="199" t="e">
        <v>#N/A</v>
      </c>
      <c r="P1927" s="199">
        <v>23.6</v>
      </c>
      <c r="Q1927" s="199" t="e">
        <v>#N/A</v>
      </c>
      <c r="R1927" s="199">
        <v>22.9</v>
      </c>
      <c r="S1927" s="199" t="e">
        <v>#N/A</v>
      </c>
      <c r="T1927" s="199">
        <v>24.7</v>
      </c>
      <c r="U1927" s="199" t="e">
        <v>#N/A</v>
      </c>
      <c r="V1927" s="104" t="e">
        <v>#N/A</v>
      </c>
      <c r="X1927" s="198" t="s">
        <v>667</v>
      </c>
      <c r="Y1927" s="100" t="s">
        <v>2545</v>
      </c>
      <c r="Z1927" s="120">
        <v>23.7</v>
      </c>
      <c r="AA1927" s="120">
        <v>24.7</v>
      </c>
      <c r="AB1927" s="120">
        <v>24.5</v>
      </c>
      <c r="AC1927" s="120">
        <v>24.5</v>
      </c>
      <c r="AD1927" s="120">
        <v>25.9</v>
      </c>
      <c r="AE1927" s="120">
        <v>17.3</v>
      </c>
      <c r="AF1927" s="120">
        <v>23.6</v>
      </c>
      <c r="AG1927" s="120">
        <v>22.9</v>
      </c>
      <c r="AH1927" s="120">
        <v>24.7</v>
      </c>
      <c r="AI1927" s="120" t="e">
        <v>#N/A</v>
      </c>
    </row>
    <row r="1928" spans="1:208" x14ac:dyDescent="0.25">
      <c r="A1928" s="198" t="s">
        <v>673</v>
      </c>
      <c r="B1928" s="223" t="s">
        <v>2546</v>
      </c>
      <c r="C1928" s="103">
        <v>14.2</v>
      </c>
      <c r="D1928" s="200" t="e">
        <v>#N/A</v>
      </c>
      <c r="E1928" s="200">
        <v>13.1</v>
      </c>
      <c r="F1928" s="200" t="e">
        <v>#N/A</v>
      </c>
      <c r="G1928" s="200">
        <v>10.1</v>
      </c>
      <c r="H1928" s="200" t="e">
        <v>#N/A</v>
      </c>
      <c r="I1928" s="200">
        <v>14.4</v>
      </c>
      <c r="J1928" s="200" t="e">
        <v>#N/A</v>
      </c>
      <c r="K1928" s="200">
        <v>9.8000000000000007</v>
      </c>
      <c r="L1928" s="200" t="e">
        <v>#N/A</v>
      </c>
      <c r="M1928" s="200">
        <v>13.6</v>
      </c>
      <c r="N1928" s="200" t="e">
        <v>#N/A</v>
      </c>
      <c r="O1928" s="200">
        <v>9.6</v>
      </c>
      <c r="P1928" s="200" t="e">
        <v>#N/A</v>
      </c>
      <c r="Q1928" s="200">
        <v>7</v>
      </c>
      <c r="R1928" s="200" t="e">
        <v>#N/A</v>
      </c>
      <c r="S1928" s="200">
        <v>7</v>
      </c>
      <c r="T1928" s="200" t="e">
        <v>#N/A</v>
      </c>
      <c r="U1928" s="200">
        <v>8.1999999999999993</v>
      </c>
      <c r="V1928" s="216" t="e">
        <v>#N/A</v>
      </c>
      <c r="X1928" s="198" t="s">
        <v>669</v>
      </c>
      <c r="Y1928" s="101" t="s">
        <v>2546</v>
      </c>
      <c r="Z1928" s="97">
        <v>14.2</v>
      </c>
      <c r="AA1928" s="97">
        <v>13.1</v>
      </c>
      <c r="AB1928" s="97">
        <v>10.1</v>
      </c>
      <c r="AC1928" s="97">
        <v>14.4</v>
      </c>
      <c r="AD1928" s="97">
        <v>9.8000000000000007</v>
      </c>
      <c r="AE1928" s="97">
        <v>13.5</v>
      </c>
      <c r="AF1928" s="97">
        <v>9.6</v>
      </c>
      <c r="AG1928" s="97">
        <v>7</v>
      </c>
      <c r="AH1928" s="97">
        <v>7</v>
      </c>
      <c r="AI1928" s="97" t="e">
        <v>#N/A</v>
      </c>
    </row>
    <row r="1929" spans="1:208" x14ac:dyDescent="0.25">
      <c r="A1929" s="198" t="s">
        <v>675</v>
      </c>
      <c r="B1929" s="224" t="s">
        <v>2547</v>
      </c>
      <c r="C1929" s="108" t="e">
        <v>#N/A</v>
      </c>
      <c r="D1929" s="201">
        <v>33.700000000000003</v>
      </c>
      <c r="E1929" s="201" t="e">
        <v>#N/A</v>
      </c>
      <c r="F1929" s="201">
        <v>31.6</v>
      </c>
      <c r="G1929" s="201" t="e">
        <v>#N/A</v>
      </c>
      <c r="H1929" s="201">
        <v>34.5</v>
      </c>
      <c r="I1929" s="201" t="e">
        <v>#N/A</v>
      </c>
      <c r="J1929" s="201">
        <v>31.5</v>
      </c>
      <c r="K1929" s="201" t="e">
        <v>#N/A</v>
      </c>
      <c r="L1929" s="201">
        <v>39.9</v>
      </c>
      <c r="M1929" s="201" t="e">
        <v>#N/A</v>
      </c>
      <c r="N1929" s="201">
        <v>19.600000000000001</v>
      </c>
      <c r="O1929" s="201" t="e">
        <v>#N/A</v>
      </c>
      <c r="P1929" s="201">
        <v>38.6</v>
      </c>
      <c r="Q1929" s="201" t="e">
        <v>#N/A</v>
      </c>
      <c r="R1929" s="201">
        <v>37.9</v>
      </c>
      <c r="S1929" s="201" t="e">
        <v>#N/A</v>
      </c>
      <c r="T1929" s="201">
        <v>38.700000000000003</v>
      </c>
      <c r="U1929" s="201" t="e">
        <v>#N/A</v>
      </c>
      <c r="V1929" s="217" t="e">
        <v>#N/A</v>
      </c>
      <c r="X1929" s="198" t="s">
        <v>671</v>
      </c>
      <c r="Y1929" s="102" t="s">
        <v>2547</v>
      </c>
      <c r="Z1929" s="120">
        <v>33.700000000000003</v>
      </c>
      <c r="AA1929" s="120">
        <v>31.6</v>
      </c>
      <c r="AB1929" s="120">
        <v>34.5</v>
      </c>
      <c r="AC1929" s="120">
        <v>31.5</v>
      </c>
      <c r="AD1929" s="120">
        <v>39.9</v>
      </c>
      <c r="AE1929" s="120">
        <v>19.600000000000001</v>
      </c>
      <c r="AF1929" s="120">
        <v>38.6</v>
      </c>
      <c r="AG1929" s="120">
        <v>37.9</v>
      </c>
      <c r="AH1929" s="120">
        <v>38.700000000000003</v>
      </c>
      <c r="AI1929" s="120" t="e">
        <v>#N/A</v>
      </c>
      <c r="FF1929" s="390"/>
    </row>
    <row r="1930" spans="1:208" x14ac:dyDescent="0.25">
      <c r="A1930" s="198" t="s">
        <v>678</v>
      </c>
      <c r="B1930" s="212" t="s">
        <v>2548</v>
      </c>
      <c r="C1930" s="231">
        <v>15</v>
      </c>
      <c r="D1930" s="123">
        <v>6</v>
      </c>
      <c r="E1930" s="123">
        <v>6</v>
      </c>
      <c r="F1930" s="123">
        <v>5</v>
      </c>
      <c r="G1930" s="123">
        <v>8</v>
      </c>
      <c r="H1930" s="123">
        <v>4</v>
      </c>
      <c r="I1930" s="123">
        <v>5</v>
      </c>
      <c r="J1930" s="123">
        <v>4</v>
      </c>
      <c r="K1930" s="123">
        <v>4</v>
      </c>
      <c r="L1930" s="123">
        <v>4</v>
      </c>
      <c r="M1930" s="123">
        <v>3</v>
      </c>
      <c r="N1930" s="123">
        <v>4</v>
      </c>
      <c r="O1930" s="123">
        <v>9</v>
      </c>
      <c r="P1930" s="123">
        <v>9</v>
      </c>
      <c r="Q1930" s="123">
        <v>12</v>
      </c>
      <c r="R1930" s="123">
        <v>7</v>
      </c>
      <c r="S1930" s="123">
        <v>9</v>
      </c>
      <c r="T1930" s="123">
        <v>4</v>
      </c>
      <c r="U1930" s="123">
        <v>3</v>
      </c>
      <c r="V1930" s="218" t="e">
        <v>#N/A</v>
      </c>
      <c r="X1930" s="198" t="s">
        <v>679</v>
      </c>
      <c r="Y1930" s="119" t="s">
        <v>2548</v>
      </c>
      <c r="Z1930" s="196">
        <v>15</v>
      </c>
      <c r="AA1930" s="196">
        <v>6</v>
      </c>
      <c r="AB1930" s="196">
        <v>8</v>
      </c>
      <c r="AC1930" s="196">
        <v>5</v>
      </c>
      <c r="AD1930" s="196">
        <v>4</v>
      </c>
      <c r="AE1930" s="196">
        <v>4</v>
      </c>
      <c r="AF1930" s="196">
        <v>9</v>
      </c>
      <c r="AG1930" s="196">
        <v>12</v>
      </c>
      <c r="AH1930" s="196">
        <v>9</v>
      </c>
      <c r="AI1930" s="196" t="e">
        <v>#N/A</v>
      </c>
    </row>
    <row r="1931" spans="1:208" x14ac:dyDescent="0.25">
      <c r="A1931" s="198" t="s">
        <v>681</v>
      </c>
      <c r="B1931" s="225" t="s">
        <v>2549</v>
      </c>
      <c r="C1931" s="232">
        <v>15</v>
      </c>
      <c r="D1931" s="210" t="s">
        <v>2618</v>
      </c>
      <c r="E1931" s="210" t="s">
        <v>2618</v>
      </c>
      <c r="F1931" s="210" t="s">
        <v>2618</v>
      </c>
      <c r="G1931" s="210" t="s">
        <v>2618</v>
      </c>
      <c r="H1931" s="210" t="s">
        <v>2618</v>
      </c>
      <c r="I1931" s="210" t="s">
        <v>2618</v>
      </c>
      <c r="J1931" s="210" t="s">
        <v>2618</v>
      </c>
      <c r="K1931" s="210" t="s">
        <v>2618</v>
      </c>
      <c r="L1931" s="210" t="s">
        <v>2618</v>
      </c>
      <c r="M1931" s="210" t="s">
        <v>2618</v>
      </c>
      <c r="N1931" s="210" t="s">
        <v>2618</v>
      </c>
      <c r="O1931" s="210" t="s">
        <v>2618</v>
      </c>
      <c r="P1931" s="210" t="s">
        <v>2618</v>
      </c>
      <c r="Q1931" s="210" t="s">
        <v>2618</v>
      </c>
      <c r="R1931" s="210" t="s">
        <v>2618</v>
      </c>
      <c r="S1931" s="210" t="s">
        <v>2618</v>
      </c>
      <c r="T1931" s="210" t="s">
        <v>2618</v>
      </c>
      <c r="U1931" s="210" t="s">
        <v>2618</v>
      </c>
      <c r="V1931" s="211" t="e">
        <v>#N/A</v>
      </c>
      <c r="X1931" s="198" t="s">
        <v>674</v>
      </c>
      <c r="Y1931" s="98" t="s">
        <v>772</v>
      </c>
      <c r="Z1931" s="121">
        <v>0</v>
      </c>
      <c r="AA1931" s="121">
        <v>0</v>
      </c>
      <c r="AB1931" s="121">
        <v>0</v>
      </c>
      <c r="AC1931" s="121">
        <v>0</v>
      </c>
      <c r="AD1931" s="121">
        <v>0</v>
      </c>
      <c r="AE1931" s="121">
        <v>0</v>
      </c>
      <c r="AF1931" s="121">
        <v>0</v>
      </c>
      <c r="AG1931" s="121">
        <v>0</v>
      </c>
      <c r="AH1931" s="121">
        <v>0</v>
      </c>
      <c r="AI1931" s="121" t="e">
        <v>#N/A</v>
      </c>
    </row>
    <row r="1932" spans="1:208" ht="15" x14ac:dyDescent="0.25">
      <c r="A1932" s="198" t="s">
        <v>683</v>
      </c>
      <c r="B1932" s="226" t="s">
        <v>769</v>
      </c>
      <c r="C1932" s="233" t="s">
        <v>2618</v>
      </c>
      <c r="D1932" s="202" t="s">
        <v>2618</v>
      </c>
      <c r="E1932" s="202" t="s">
        <v>2618</v>
      </c>
      <c r="F1932" s="202" t="s">
        <v>2618</v>
      </c>
      <c r="G1932" s="202" t="s">
        <v>2618</v>
      </c>
      <c r="H1932" s="202" t="s">
        <v>2618</v>
      </c>
      <c r="I1932" s="202" t="s">
        <v>2618</v>
      </c>
      <c r="J1932" s="202" t="s">
        <v>2618</v>
      </c>
      <c r="K1932" s="202" t="s">
        <v>2618</v>
      </c>
      <c r="L1932" s="202" t="s">
        <v>2618</v>
      </c>
      <c r="M1932" s="202" t="s">
        <v>2618</v>
      </c>
      <c r="N1932" s="202" t="s">
        <v>2632</v>
      </c>
      <c r="O1932" s="202" t="s">
        <v>2618</v>
      </c>
      <c r="P1932" s="202" t="s">
        <v>2618</v>
      </c>
      <c r="Q1932" s="202" t="s">
        <v>2618</v>
      </c>
      <c r="R1932" s="202" t="s">
        <v>2618</v>
      </c>
      <c r="S1932" s="202" t="s">
        <v>2618</v>
      </c>
      <c r="T1932" s="202" t="s">
        <v>2618</v>
      </c>
      <c r="U1932" s="202" t="s">
        <v>2618</v>
      </c>
      <c r="V1932" s="203" t="e">
        <v>#N/A</v>
      </c>
      <c r="X1932" s="198" t="s">
        <v>676</v>
      </c>
      <c r="Y1932" s="107" t="s">
        <v>769</v>
      </c>
      <c r="Z1932" s="195" t="s">
        <v>2618</v>
      </c>
      <c r="AA1932" s="195" t="s">
        <v>2618</v>
      </c>
      <c r="AB1932" s="195" t="s">
        <v>2618</v>
      </c>
      <c r="AC1932" s="195" t="s">
        <v>2618</v>
      </c>
      <c r="AD1932" s="195" t="s">
        <v>2618</v>
      </c>
      <c r="AE1932" s="195" t="s">
        <v>2632</v>
      </c>
      <c r="AF1932" s="195" t="s">
        <v>2618</v>
      </c>
      <c r="AG1932" s="195" t="s">
        <v>2618</v>
      </c>
      <c r="AH1932" s="195" t="s">
        <v>2618</v>
      </c>
      <c r="AI1932" s="195" t="e">
        <v>#N/A</v>
      </c>
    </row>
    <row r="1933" spans="1:208" x14ac:dyDescent="0.25">
      <c r="A1933" s="198" t="s">
        <v>684</v>
      </c>
      <c r="B1933" s="226" t="s">
        <v>2551</v>
      </c>
      <c r="C1933" s="234">
        <v>0</v>
      </c>
      <c r="D1933" s="204">
        <v>0</v>
      </c>
      <c r="E1933" s="204">
        <v>0</v>
      </c>
      <c r="F1933" s="204">
        <v>0</v>
      </c>
      <c r="G1933" s="204">
        <v>0</v>
      </c>
      <c r="H1933" s="204">
        <v>0</v>
      </c>
      <c r="I1933" s="204">
        <v>0</v>
      </c>
      <c r="J1933" s="204">
        <v>0</v>
      </c>
      <c r="K1933" s="204">
        <v>0</v>
      </c>
      <c r="L1933" s="204">
        <v>0</v>
      </c>
      <c r="M1933" s="204">
        <v>0</v>
      </c>
      <c r="N1933" s="204">
        <v>3</v>
      </c>
      <c r="O1933" s="204">
        <v>0</v>
      </c>
      <c r="P1933" s="204">
        <v>0</v>
      </c>
      <c r="Q1933" s="204">
        <v>0</v>
      </c>
      <c r="R1933" s="204">
        <v>0</v>
      </c>
      <c r="S1933" s="204">
        <v>0</v>
      </c>
      <c r="T1933" s="204">
        <v>0</v>
      </c>
      <c r="U1933" s="204">
        <v>0</v>
      </c>
      <c r="V1933" s="205" t="e">
        <v>#N/A</v>
      </c>
      <c r="X1933" s="198" t="s">
        <v>680</v>
      </c>
      <c r="Y1933" s="91" t="s">
        <v>2551</v>
      </c>
      <c r="Z1933" s="109">
        <v>0</v>
      </c>
      <c r="AA1933" s="109">
        <v>0</v>
      </c>
      <c r="AB1933" s="109">
        <v>0</v>
      </c>
      <c r="AC1933" s="109">
        <v>0</v>
      </c>
      <c r="AD1933" s="109">
        <v>0</v>
      </c>
      <c r="AE1933" s="109">
        <v>3</v>
      </c>
      <c r="AF1933" s="109">
        <v>0</v>
      </c>
      <c r="AG1933" s="109">
        <v>0</v>
      </c>
      <c r="AH1933" s="109">
        <v>0</v>
      </c>
      <c r="AI1933" s="109" t="e">
        <v>#N/A</v>
      </c>
    </row>
    <row r="1934" spans="1:208" x14ac:dyDescent="0.25">
      <c r="A1934" s="198" t="s">
        <v>685</v>
      </c>
      <c r="B1934" s="227" t="s">
        <v>884</v>
      </c>
      <c r="C1934" s="235">
        <v>1011.65</v>
      </c>
      <c r="D1934" s="206">
        <v>1012.3</v>
      </c>
      <c r="E1934" s="206">
        <v>1012.2</v>
      </c>
      <c r="F1934" s="206">
        <v>1010.65</v>
      </c>
      <c r="G1934" s="206">
        <v>1013.55</v>
      </c>
      <c r="H1934" s="206">
        <v>1012.2</v>
      </c>
      <c r="I1934" s="206">
        <v>1010.6</v>
      </c>
      <c r="J1934" s="206">
        <v>1007.85</v>
      </c>
      <c r="K1934" s="206">
        <v>1007.85</v>
      </c>
      <c r="L1934" s="206">
        <v>1006.7</v>
      </c>
      <c r="M1934" s="206">
        <v>1006.55</v>
      </c>
      <c r="N1934" s="206">
        <v>1004.7</v>
      </c>
      <c r="O1934" s="206">
        <v>1003.35</v>
      </c>
      <c r="P1934" s="206">
        <v>1005.75</v>
      </c>
      <c r="Q1934" s="206">
        <v>1010.7</v>
      </c>
      <c r="R1934" s="206">
        <v>1010.8</v>
      </c>
      <c r="S1934" s="206">
        <v>1013.05</v>
      </c>
      <c r="T1934" s="206">
        <v>1010.8</v>
      </c>
      <c r="U1934" s="206">
        <v>1011.35</v>
      </c>
      <c r="V1934" s="207" t="e">
        <v>#N/A</v>
      </c>
      <c r="X1934" s="198" t="s">
        <v>682</v>
      </c>
      <c r="Y1934" s="238" t="s">
        <v>705</v>
      </c>
      <c r="Z1934" s="127">
        <v>0</v>
      </c>
      <c r="AA1934" s="127">
        <v>0</v>
      </c>
      <c r="AB1934" s="127">
        <v>0</v>
      </c>
      <c r="AC1934" s="127">
        <v>0</v>
      </c>
      <c r="AD1934" s="127">
        <v>0</v>
      </c>
      <c r="AE1934" s="127">
        <v>0</v>
      </c>
      <c r="AF1934" s="127">
        <v>0</v>
      </c>
      <c r="AG1934" s="127">
        <v>0</v>
      </c>
      <c r="AH1934" s="127">
        <v>0</v>
      </c>
      <c r="AI1934" s="127" t="e">
        <v>#N/A</v>
      </c>
    </row>
    <row r="1935" spans="1:208" x14ac:dyDescent="0.25">
      <c r="A1935" s="198" t="s">
        <v>686</v>
      </c>
      <c r="B1935" s="228" t="s">
        <v>770</v>
      </c>
      <c r="C1935" s="236" t="s">
        <v>324</v>
      </c>
      <c r="D1935" s="208" t="s">
        <v>2761</v>
      </c>
      <c r="E1935" s="208" t="s">
        <v>2732</v>
      </c>
      <c r="F1935" s="208" t="s">
        <v>2683</v>
      </c>
      <c r="G1935" s="208" t="s">
        <v>2732</v>
      </c>
      <c r="H1935" s="208" t="s">
        <v>2681</v>
      </c>
      <c r="I1935" s="208" t="s">
        <v>2651</v>
      </c>
      <c r="J1935" s="208" t="s">
        <v>2938</v>
      </c>
      <c r="K1935" s="208" t="s">
        <v>2653</v>
      </c>
      <c r="L1935" s="208" t="s">
        <v>2762</v>
      </c>
      <c r="M1935" s="208" t="s">
        <v>2682</v>
      </c>
      <c r="N1935" s="208" t="s">
        <v>2649</v>
      </c>
      <c r="O1935" s="208" t="s">
        <v>2963</v>
      </c>
      <c r="P1935" s="208" t="s">
        <v>2684</v>
      </c>
      <c r="Q1935" s="208" t="s">
        <v>2647</v>
      </c>
      <c r="R1935" s="208" t="s">
        <v>2769</v>
      </c>
      <c r="S1935" s="208" t="s">
        <v>2648</v>
      </c>
      <c r="T1935" s="208" t="s">
        <v>2651</v>
      </c>
      <c r="U1935" s="208" t="s">
        <v>2654</v>
      </c>
      <c r="V1935" s="209" t="e">
        <v>#N/A</v>
      </c>
      <c r="X1935" s="369" t="s">
        <v>1082</v>
      </c>
      <c r="Y1935" s="370" t="s">
        <v>772</v>
      </c>
      <c r="Z1935" s="371">
        <v>0</v>
      </c>
      <c r="AA1935" s="372">
        <v>0</v>
      </c>
      <c r="AB1935" s="372">
        <v>0</v>
      </c>
      <c r="AC1935" s="372">
        <v>0</v>
      </c>
      <c r="AD1935" s="372">
        <v>0</v>
      </c>
      <c r="AE1935" s="372">
        <v>0</v>
      </c>
      <c r="AF1935" s="372">
        <v>0</v>
      </c>
      <c r="AG1935" s="372">
        <v>0</v>
      </c>
      <c r="AH1935" s="372">
        <v>0</v>
      </c>
      <c r="AI1935" s="373" t="e">
        <v>#N/A</v>
      </c>
    </row>
    <row r="1936" spans="1:208" x14ac:dyDescent="0.25">
      <c r="A1936" s="198" t="s">
        <v>687</v>
      </c>
      <c r="B1936" s="229" t="s">
        <v>705</v>
      </c>
      <c r="C1936" s="237">
        <v>0</v>
      </c>
      <c r="D1936" s="213">
        <v>0</v>
      </c>
      <c r="E1936" s="213">
        <v>0</v>
      </c>
      <c r="F1936" s="213">
        <v>0</v>
      </c>
      <c r="G1936" s="213">
        <v>0</v>
      </c>
      <c r="H1936" s="213">
        <v>0</v>
      </c>
      <c r="I1936" s="213">
        <v>0</v>
      </c>
      <c r="J1936" s="213">
        <v>0</v>
      </c>
      <c r="K1936" s="213">
        <v>0</v>
      </c>
      <c r="L1936" s="213">
        <v>0</v>
      </c>
      <c r="M1936" s="213">
        <v>0</v>
      </c>
      <c r="N1936" s="213">
        <v>0</v>
      </c>
      <c r="O1936" s="213">
        <v>0</v>
      </c>
      <c r="P1936" s="213">
        <v>0</v>
      </c>
      <c r="Q1936" s="213">
        <v>0</v>
      </c>
      <c r="R1936" s="213">
        <v>0</v>
      </c>
      <c r="S1936" s="213">
        <v>0</v>
      </c>
      <c r="T1936" s="213">
        <v>0</v>
      </c>
      <c r="U1936" s="213">
        <v>0</v>
      </c>
      <c r="V1936" s="214" t="e">
        <v>#N/A</v>
      </c>
      <c r="X1936" s="369" t="s">
        <v>2393</v>
      </c>
      <c r="Y1936" s="374" t="s">
        <v>1173</v>
      </c>
      <c r="Z1936" s="375">
        <v>0</v>
      </c>
      <c r="AA1936" s="376">
        <v>0</v>
      </c>
      <c r="AB1936" s="376">
        <v>0</v>
      </c>
      <c r="AC1936" s="376">
        <v>0</v>
      </c>
      <c r="AD1936" s="376">
        <v>0</v>
      </c>
      <c r="AE1936" s="376">
        <v>0</v>
      </c>
      <c r="AF1936" s="376">
        <v>0</v>
      </c>
      <c r="AG1936" s="376">
        <v>0</v>
      </c>
      <c r="AH1936" s="376">
        <v>0</v>
      </c>
      <c r="AI1936" s="377" t="e">
        <v>#N/A</v>
      </c>
    </row>
    <row r="1937" spans="1:35" x14ac:dyDescent="0.25">
      <c r="A1937" s="198" t="s">
        <v>1082</v>
      </c>
      <c r="B1937" s="229" t="s">
        <v>772</v>
      </c>
      <c r="C1937" s="237">
        <v>0</v>
      </c>
      <c r="D1937" s="213">
        <v>0</v>
      </c>
      <c r="E1937" s="213">
        <v>0</v>
      </c>
      <c r="F1937" s="213">
        <v>0</v>
      </c>
      <c r="G1937" s="213">
        <v>0</v>
      </c>
      <c r="H1937" s="213">
        <v>0</v>
      </c>
      <c r="I1937" s="213">
        <v>0</v>
      </c>
      <c r="J1937" s="213">
        <v>0</v>
      </c>
      <c r="K1937" s="213">
        <v>0</v>
      </c>
      <c r="L1937" s="213">
        <v>0</v>
      </c>
      <c r="M1937" s="213">
        <v>0</v>
      </c>
      <c r="N1937" s="213">
        <v>0</v>
      </c>
      <c r="O1937" s="213">
        <v>0</v>
      </c>
      <c r="P1937" s="213">
        <v>0</v>
      </c>
      <c r="Q1937" s="213">
        <v>0</v>
      </c>
      <c r="R1937" s="213">
        <v>0</v>
      </c>
      <c r="S1937" s="213">
        <v>0</v>
      </c>
      <c r="T1937" s="213">
        <v>0</v>
      </c>
      <c r="U1937" s="213">
        <v>0</v>
      </c>
      <c r="V1937" s="214" t="e">
        <v>#N/A</v>
      </c>
      <c r="X1937" s="369" t="s">
        <v>2394</v>
      </c>
      <c r="Y1937" s="374" t="s">
        <v>1175</v>
      </c>
      <c r="Z1937" s="375">
        <v>0</v>
      </c>
      <c r="AA1937" s="376">
        <v>0</v>
      </c>
      <c r="AB1937" s="376">
        <v>0</v>
      </c>
      <c r="AC1937" s="376">
        <v>0</v>
      </c>
      <c r="AD1937" s="376">
        <v>0</v>
      </c>
      <c r="AE1937" s="376">
        <v>0</v>
      </c>
      <c r="AF1937" s="376">
        <v>0</v>
      </c>
      <c r="AG1937" s="376">
        <v>0</v>
      </c>
      <c r="AH1937" s="376">
        <v>0</v>
      </c>
      <c r="AI1937" s="377" t="e">
        <v>#N/A</v>
      </c>
    </row>
    <row r="1938" spans="1:35" x14ac:dyDescent="0.25">
      <c r="A1938" s="198" t="s">
        <v>2393</v>
      </c>
      <c r="B1938" s="229" t="s">
        <v>1173</v>
      </c>
      <c r="C1938" s="237">
        <v>0</v>
      </c>
      <c r="D1938" s="213">
        <v>0</v>
      </c>
      <c r="E1938" s="213">
        <v>0</v>
      </c>
      <c r="F1938" s="213">
        <v>0</v>
      </c>
      <c r="G1938" s="213">
        <v>0</v>
      </c>
      <c r="H1938" s="213">
        <v>0</v>
      </c>
      <c r="I1938" s="213">
        <v>0</v>
      </c>
      <c r="J1938" s="213">
        <v>0</v>
      </c>
      <c r="K1938" s="213">
        <v>0</v>
      </c>
      <c r="L1938" s="213">
        <v>0</v>
      </c>
      <c r="M1938" s="213">
        <v>0</v>
      </c>
      <c r="N1938" s="213">
        <v>0</v>
      </c>
      <c r="O1938" s="213">
        <v>0</v>
      </c>
      <c r="P1938" s="213">
        <v>0</v>
      </c>
      <c r="Q1938" s="213">
        <v>0</v>
      </c>
      <c r="R1938" s="213">
        <v>0</v>
      </c>
      <c r="S1938" s="213">
        <v>0</v>
      </c>
      <c r="T1938" s="213">
        <v>0</v>
      </c>
      <c r="U1938" s="213">
        <v>0</v>
      </c>
      <c r="V1938" s="214" t="e">
        <v>#N/A</v>
      </c>
      <c r="X1938" s="369" t="s">
        <v>2395</v>
      </c>
      <c r="Y1938" s="379" t="s">
        <v>1177</v>
      </c>
      <c r="Z1938" s="380">
        <v>0</v>
      </c>
      <c r="AA1938" s="381">
        <v>0</v>
      </c>
      <c r="AB1938" s="381">
        <v>0</v>
      </c>
      <c r="AC1938" s="381">
        <v>0</v>
      </c>
      <c r="AD1938" s="381">
        <v>0</v>
      </c>
      <c r="AE1938" s="381">
        <v>0</v>
      </c>
      <c r="AF1938" s="381">
        <v>0</v>
      </c>
      <c r="AG1938" s="381">
        <v>0</v>
      </c>
      <c r="AH1938" s="381">
        <v>0</v>
      </c>
      <c r="AI1938" s="382" t="e">
        <v>#N/A</v>
      </c>
    </row>
    <row r="1939" spans="1:35" x14ac:dyDescent="0.25">
      <c r="A1939" s="198" t="s">
        <v>2394</v>
      </c>
      <c r="B1939" s="378" t="s">
        <v>1175</v>
      </c>
      <c r="C1939" s="235">
        <v>0</v>
      </c>
      <c r="D1939" s="206">
        <v>0</v>
      </c>
      <c r="E1939" s="206">
        <v>0</v>
      </c>
      <c r="F1939" s="206">
        <v>0</v>
      </c>
      <c r="G1939" s="206">
        <v>0</v>
      </c>
      <c r="H1939" s="206">
        <v>0</v>
      </c>
      <c r="I1939" s="206">
        <v>0</v>
      </c>
      <c r="J1939" s="206">
        <v>0</v>
      </c>
      <c r="K1939" s="206">
        <v>0</v>
      </c>
      <c r="L1939" s="206">
        <v>0</v>
      </c>
      <c r="M1939" s="206">
        <v>0</v>
      </c>
      <c r="N1939" s="206">
        <v>0</v>
      </c>
      <c r="O1939" s="206">
        <v>0</v>
      </c>
      <c r="P1939" s="206">
        <v>0</v>
      </c>
      <c r="Q1939" s="206">
        <v>0</v>
      </c>
      <c r="R1939" s="206">
        <v>0</v>
      </c>
      <c r="S1939" s="206">
        <v>0</v>
      </c>
      <c r="T1939" s="206">
        <v>0</v>
      </c>
      <c r="U1939" s="206">
        <v>0</v>
      </c>
      <c r="V1939" s="207" t="e">
        <v>#N/A</v>
      </c>
    </row>
    <row r="1940" spans="1:35" x14ac:dyDescent="0.25">
      <c r="A1940" s="198" t="s">
        <v>2395</v>
      </c>
      <c r="B1940" s="383" t="s">
        <v>1177</v>
      </c>
      <c r="C1940" s="237">
        <v>0</v>
      </c>
      <c r="D1940" s="213">
        <v>0</v>
      </c>
      <c r="E1940" s="213">
        <v>0</v>
      </c>
      <c r="F1940" s="213">
        <v>0</v>
      </c>
      <c r="G1940" s="213">
        <v>0</v>
      </c>
      <c r="H1940" s="213">
        <v>0</v>
      </c>
      <c r="I1940" s="213">
        <v>0</v>
      </c>
      <c r="J1940" s="213">
        <v>0</v>
      </c>
      <c r="K1940" s="213">
        <v>0</v>
      </c>
      <c r="L1940" s="213">
        <v>0</v>
      </c>
      <c r="M1940" s="213">
        <v>0</v>
      </c>
      <c r="N1940" s="213">
        <v>0</v>
      </c>
      <c r="O1940" s="213">
        <v>0</v>
      </c>
      <c r="P1940" s="213">
        <v>0</v>
      </c>
      <c r="Q1940" s="213">
        <v>0</v>
      </c>
      <c r="R1940" s="213">
        <v>0</v>
      </c>
      <c r="S1940" s="213">
        <v>0</v>
      </c>
      <c r="T1940" s="213">
        <v>0</v>
      </c>
      <c r="U1940" s="213">
        <v>0</v>
      </c>
      <c r="V1940" s="214" t="e">
        <v>#N/A</v>
      </c>
    </row>
    <row r="1941" spans="1:35" x14ac:dyDescent="0.25">
      <c r="A1941" t="s">
        <v>3609</v>
      </c>
      <c r="B1941" t="s">
        <v>3602</v>
      </c>
      <c r="C1941">
        <v>6</v>
      </c>
      <c r="D1941">
        <v>7</v>
      </c>
      <c r="E1941">
        <v>7</v>
      </c>
      <c r="F1941">
        <v>7</v>
      </c>
      <c r="G1941">
        <v>1</v>
      </c>
      <c r="H1941">
        <v>6</v>
      </c>
      <c r="I1941">
        <v>7</v>
      </c>
      <c r="J1941">
        <v>7</v>
      </c>
      <c r="K1941">
        <v>7</v>
      </c>
      <c r="L1941">
        <v>5</v>
      </c>
      <c r="M1941">
        <v>7</v>
      </c>
      <c r="N1941">
        <v>10</v>
      </c>
      <c r="O1941">
        <v>7</v>
      </c>
      <c r="P1941">
        <v>2</v>
      </c>
      <c r="Q1941">
        <v>1</v>
      </c>
      <c r="R1941">
        <v>0</v>
      </c>
      <c r="S1941">
        <v>0</v>
      </c>
      <c r="T1941">
        <v>2</v>
      </c>
      <c r="U1941">
        <v>0</v>
      </c>
      <c r="V1941">
        <v>6</v>
      </c>
    </row>
    <row r="1942" spans="1:35" x14ac:dyDescent="0.25">
      <c r="A1942" t="s">
        <v>3610</v>
      </c>
      <c r="B1942" t="s">
        <v>3604</v>
      </c>
      <c r="C1942">
        <v>7</v>
      </c>
      <c r="D1942">
        <v>7</v>
      </c>
      <c r="E1942">
        <v>7</v>
      </c>
      <c r="F1942">
        <v>7</v>
      </c>
      <c r="G1942">
        <v>0</v>
      </c>
      <c r="H1942">
        <v>7</v>
      </c>
      <c r="I1942">
        <v>7</v>
      </c>
      <c r="J1942">
        <v>7</v>
      </c>
      <c r="K1942">
        <v>7</v>
      </c>
      <c r="L1942">
        <v>3</v>
      </c>
      <c r="M1942">
        <v>7</v>
      </c>
      <c r="N1942">
        <v>10</v>
      </c>
      <c r="O1942">
        <v>7</v>
      </c>
      <c r="P1942">
        <v>1</v>
      </c>
      <c r="Q1942">
        <v>0</v>
      </c>
      <c r="R1942">
        <v>0</v>
      </c>
      <c r="S1942">
        <v>0</v>
      </c>
      <c r="T1942">
        <v>2</v>
      </c>
      <c r="U1942">
        <v>6</v>
      </c>
      <c r="V1942" t="e">
        <v>#N/A</v>
      </c>
    </row>
    <row r="1943" spans="1:35" x14ac:dyDescent="0.25">
      <c r="A1943" t="s">
        <v>3611</v>
      </c>
      <c r="B1943" t="s">
        <v>3411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 t="e">
        <v>#N/A</v>
      </c>
    </row>
    <row r="1953" spans="1:208" s="390" customFormat="1" x14ac:dyDescent="0.25">
      <c r="A1953" s="262"/>
      <c r="B1953" s="262"/>
      <c r="C1953" s="262"/>
      <c r="D1953" s="262"/>
      <c r="E1953" s="262"/>
      <c r="F1953" s="262"/>
      <c r="G1953" s="262"/>
      <c r="H1953" s="262"/>
      <c r="I1953" s="262"/>
      <c r="J1953" s="262"/>
      <c r="K1953" s="262"/>
      <c r="L1953" s="262"/>
      <c r="M1953" s="262"/>
      <c r="N1953" s="262"/>
      <c r="O1953" s="262"/>
      <c r="P1953" s="262"/>
      <c r="Q1953" s="262"/>
      <c r="R1953" s="262"/>
      <c r="S1953" s="262"/>
      <c r="T1953" s="262"/>
      <c r="U1953" s="262"/>
      <c r="V1953" s="262"/>
      <c r="W1953" s="262"/>
      <c r="X1953" s="262"/>
      <c r="Y1953" s="262"/>
      <c r="Z1953" s="262"/>
      <c r="AA1953" s="262"/>
      <c r="AB1953" s="262"/>
      <c r="AC1953" s="262"/>
      <c r="AD1953" s="262"/>
      <c r="AE1953" s="262"/>
      <c r="AF1953" s="262"/>
      <c r="AG1953" s="262"/>
      <c r="AH1953" s="262"/>
      <c r="AI1953" s="262"/>
      <c r="AJ1953" s="262"/>
      <c r="AK1953" s="262"/>
      <c r="AL1953" s="389"/>
      <c r="AM1953" s="6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  <c r="CD1953"/>
      <c r="CE1953"/>
      <c r="CF1953"/>
      <c r="CG1953"/>
      <c r="CH1953"/>
      <c r="CI1953"/>
      <c r="CJ1953"/>
      <c r="CK1953"/>
      <c r="CL1953"/>
      <c r="CM1953"/>
      <c r="CN1953"/>
      <c r="CO1953"/>
      <c r="CP1953"/>
      <c r="CQ1953"/>
      <c r="CR1953"/>
      <c r="CS1953"/>
      <c r="CT1953"/>
      <c r="CU1953"/>
      <c r="CV1953"/>
      <c r="CW1953"/>
      <c r="CX1953"/>
      <c r="CY1953"/>
      <c r="CZ1953"/>
      <c r="DA1953"/>
      <c r="DB1953"/>
      <c r="DC1953"/>
      <c r="DD1953"/>
      <c r="DE1953"/>
      <c r="DF1953"/>
      <c r="DG1953"/>
      <c r="DH1953"/>
      <c r="DI1953"/>
      <c r="DJ1953"/>
      <c r="DK1953"/>
      <c r="DL1953"/>
      <c r="DM1953"/>
      <c r="DN1953"/>
      <c r="DO1953"/>
      <c r="DP1953"/>
      <c r="DQ1953"/>
      <c r="DR1953"/>
      <c r="DS1953"/>
      <c r="DT1953"/>
      <c r="DU1953"/>
      <c r="DV1953"/>
      <c r="DW1953"/>
      <c r="DX1953"/>
      <c r="DY1953"/>
      <c r="DZ1953"/>
      <c r="EA1953"/>
      <c r="EB1953"/>
      <c r="EC1953"/>
      <c r="ED1953"/>
      <c r="EE1953"/>
      <c r="EF1953"/>
      <c r="EG1953"/>
      <c r="EH1953"/>
      <c r="EI1953"/>
      <c r="EJ1953"/>
      <c r="EK1953"/>
      <c r="EL1953"/>
      <c r="EM1953"/>
      <c r="EN1953"/>
      <c r="EO1953"/>
      <c r="EP1953"/>
      <c r="EQ1953"/>
      <c r="ER1953"/>
      <c r="ES1953"/>
      <c r="ET1953"/>
      <c r="EU1953"/>
      <c r="EV1953"/>
      <c r="EW1953"/>
      <c r="EX1953"/>
      <c r="EY1953"/>
      <c r="EZ1953"/>
      <c r="FA1953"/>
      <c r="FB1953"/>
      <c r="FC1953"/>
      <c r="FD1953"/>
      <c r="FE1953"/>
      <c r="FF1953" s="35"/>
      <c r="FJ1953" s="1274"/>
      <c r="FK1953" s="1274"/>
      <c r="FL1953" s="1274"/>
      <c r="FN1953" s="35"/>
      <c r="FO1953" s="35"/>
      <c r="FP1953" s="35"/>
      <c r="FQ1953" s="35"/>
      <c r="FR1953" s="35"/>
      <c r="FS1953" s="35"/>
      <c r="FV1953" s="35"/>
      <c r="FW1953" s="35"/>
      <c r="FZ1953" s="1279"/>
      <c r="GA1953" s="1279"/>
      <c r="GB1953" s="35"/>
      <c r="GC1953" s="35"/>
      <c r="GD1953" s="35"/>
      <c r="GE1953" s="35"/>
      <c r="GF1953" s="35"/>
      <c r="GG1953" s="35"/>
      <c r="GH1953" s="35"/>
      <c r="GI1953" s="35"/>
      <c r="GJ1953" s="35"/>
      <c r="GK1953" s="35"/>
      <c r="GL1953" s="35"/>
      <c r="GM1953" s="35"/>
      <c r="GN1953" s="35"/>
      <c r="GO1953" s="35"/>
      <c r="GP1953" s="35"/>
      <c r="GQ1953" s="35"/>
      <c r="GR1953" s="35"/>
      <c r="GS1953" s="35"/>
      <c r="GT1953" s="35"/>
      <c r="GU1953" s="35"/>
      <c r="GV1953" s="35"/>
      <c r="GW1953" s="35"/>
      <c r="GX1953" s="35"/>
      <c r="GY1953" s="35"/>
      <c r="GZ1953" s="35"/>
    </row>
    <row r="1954" spans="1:208" x14ac:dyDescent="0.25">
      <c r="A1954" s="253" t="s">
        <v>689</v>
      </c>
      <c r="B1954" s="254" t="s">
        <v>2552</v>
      </c>
      <c r="C1954" s="384">
        <v>43683.416666666664</v>
      </c>
      <c r="D1954" s="256" t="s">
        <v>2618</v>
      </c>
      <c r="E1954" s="256" t="s">
        <v>3775</v>
      </c>
      <c r="F1954" s="256" t="s">
        <v>2618</v>
      </c>
      <c r="G1954" s="256" t="s">
        <v>3782</v>
      </c>
      <c r="H1954" s="256" t="s">
        <v>2618</v>
      </c>
      <c r="I1954" s="256" t="s">
        <v>3788</v>
      </c>
      <c r="J1954" s="256" t="s">
        <v>2618</v>
      </c>
      <c r="K1954" s="256" t="s">
        <v>3789</v>
      </c>
      <c r="L1954" s="256" t="s">
        <v>2618</v>
      </c>
      <c r="M1954" s="256" t="s">
        <v>3790</v>
      </c>
      <c r="N1954" s="256" t="s">
        <v>2618</v>
      </c>
      <c r="O1954" s="256" t="s">
        <v>3791</v>
      </c>
      <c r="P1954" s="256" t="s">
        <v>2618</v>
      </c>
      <c r="Q1954" s="256" t="s">
        <v>3792</v>
      </c>
      <c r="R1954" s="256" t="s">
        <v>2618</v>
      </c>
      <c r="S1954" s="256" t="s">
        <v>3793</v>
      </c>
      <c r="T1954" s="256" t="s">
        <v>2618</v>
      </c>
      <c r="U1954" s="256" t="s">
        <v>3803</v>
      </c>
      <c r="V1954" s="257" t="s">
        <v>2618</v>
      </c>
      <c r="X1954" s="258"/>
      <c r="Y1954" s="188" t="s">
        <v>2550</v>
      </c>
      <c r="Z1954" s="259" t="s">
        <v>2620</v>
      </c>
      <c r="AA1954" s="260" t="s">
        <v>2621</v>
      </c>
      <c r="AB1954" s="260" t="s">
        <v>2622</v>
      </c>
      <c r="AC1954" s="260" t="s">
        <v>2623</v>
      </c>
      <c r="AD1954" s="260" t="s">
        <v>2624</v>
      </c>
      <c r="AE1954" s="260" t="s">
        <v>2625</v>
      </c>
      <c r="AF1954" s="260" t="s">
        <v>2619</v>
      </c>
      <c r="AG1954" s="260" t="s">
        <v>2620</v>
      </c>
      <c r="AH1954" s="260" t="s">
        <v>2621</v>
      </c>
      <c r="AI1954" s="261" t="s">
        <v>2622</v>
      </c>
      <c r="FN1954" s="390"/>
      <c r="FO1954" s="390"/>
      <c r="FP1954" s="390"/>
      <c r="FQ1954" s="390"/>
      <c r="FR1954" s="390"/>
      <c r="FS1954" s="390"/>
      <c r="FV1954" s="390"/>
      <c r="FW1954" s="390"/>
      <c r="FZ1954" s="1280"/>
      <c r="GA1954" s="1280"/>
      <c r="GB1954" s="390"/>
      <c r="GC1954" s="390"/>
      <c r="GD1954" s="390"/>
      <c r="GE1954" s="390"/>
      <c r="GF1954" s="390"/>
      <c r="GG1954" s="390"/>
      <c r="GH1954" s="390"/>
      <c r="GI1954" s="390"/>
      <c r="GJ1954" s="390"/>
      <c r="GK1954" s="390"/>
      <c r="GL1954" s="390"/>
      <c r="GM1954" s="390"/>
      <c r="GN1954" s="390"/>
      <c r="GV1954" s="390"/>
      <c r="GW1954" s="390"/>
      <c r="GX1954" s="390"/>
      <c r="GY1954" s="390"/>
      <c r="GZ1954" s="390"/>
    </row>
    <row r="1955" spans="1:208" x14ac:dyDescent="0.25">
      <c r="A1955" s="198" t="s">
        <v>691</v>
      </c>
      <c r="B1955" s="220" t="s">
        <v>2603</v>
      </c>
      <c r="C1955" s="124" t="s">
        <v>2521</v>
      </c>
      <c r="D1955" s="124" t="s">
        <v>2522</v>
      </c>
      <c r="E1955" s="124" t="s">
        <v>2521</v>
      </c>
      <c r="F1955" s="124" t="s">
        <v>2522</v>
      </c>
      <c r="G1955" s="124" t="s">
        <v>2521</v>
      </c>
      <c r="H1955" s="124" t="s">
        <v>2522</v>
      </c>
      <c r="I1955" s="124" t="s">
        <v>2521</v>
      </c>
      <c r="J1955" s="124" t="s">
        <v>2522</v>
      </c>
      <c r="K1955" s="124" t="s">
        <v>2521</v>
      </c>
      <c r="L1955" s="124" t="s">
        <v>2522</v>
      </c>
      <c r="M1955" s="124" t="s">
        <v>2521</v>
      </c>
      <c r="N1955" s="124" t="s">
        <v>2522</v>
      </c>
      <c r="O1955" s="124" t="s">
        <v>2521</v>
      </c>
      <c r="P1955" s="124" t="s">
        <v>2522</v>
      </c>
      <c r="Q1955" s="124" t="s">
        <v>2521</v>
      </c>
      <c r="R1955" s="124" t="s">
        <v>2522</v>
      </c>
      <c r="S1955" s="124" t="s">
        <v>2521</v>
      </c>
      <c r="T1955" s="124" t="s">
        <v>2522</v>
      </c>
      <c r="U1955" s="124" t="s">
        <v>2521</v>
      </c>
      <c r="V1955" s="252" t="s">
        <v>2522</v>
      </c>
      <c r="X1955" s="197"/>
      <c r="Y1955" s="188" t="s">
        <v>2603</v>
      </c>
      <c r="Z1955" s="94" t="s">
        <v>3777</v>
      </c>
      <c r="AA1955" s="95" t="s">
        <v>3778</v>
      </c>
      <c r="AB1955" s="95" t="s">
        <v>3783</v>
      </c>
      <c r="AC1955" s="95" t="s">
        <v>3794</v>
      </c>
      <c r="AD1955" s="95" t="s">
        <v>3795</v>
      </c>
      <c r="AE1955" s="95" t="s">
        <v>3796</v>
      </c>
      <c r="AF1955" s="95" t="s">
        <v>3797</v>
      </c>
      <c r="AG1955" s="95" t="s">
        <v>3798</v>
      </c>
      <c r="AH1955" s="95" t="s">
        <v>3799</v>
      </c>
      <c r="AI1955" s="96" t="s">
        <v>3804</v>
      </c>
      <c r="GO1955" s="390"/>
      <c r="GP1955" s="390"/>
      <c r="GQ1955" s="390"/>
      <c r="GR1955" s="390"/>
      <c r="GS1955" s="390"/>
      <c r="GT1955" s="390"/>
      <c r="GU1955" s="390"/>
    </row>
    <row r="1956" spans="1:208" x14ac:dyDescent="0.25">
      <c r="A1956" s="198" t="s">
        <v>693</v>
      </c>
      <c r="B1956" s="221" t="s">
        <v>2553</v>
      </c>
      <c r="C1956" s="118">
        <v>43683.416666666664</v>
      </c>
      <c r="D1956" s="189">
        <v>43683.916666666664</v>
      </c>
      <c r="E1956" s="190">
        <v>43684.416666666664</v>
      </c>
      <c r="F1956" s="189">
        <v>43684.916666666664</v>
      </c>
      <c r="G1956" s="190">
        <v>43685.416666666664</v>
      </c>
      <c r="H1956" s="189">
        <v>43685.916666666664</v>
      </c>
      <c r="I1956" s="191">
        <v>43686.416666666664</v>
      </c>
      <c r="J1956" s="189">
        <v>43686.916666666664</v>
      </c>
      <c r="K1956" s="190">
        <v>43687.416666666664</v>
      </c>
      <c r="L1956" s="189">
        <v>43687.916666666664</v>
      </c>
      <c r="M1956" s="190">
        <v>43688.416666666664</v>
      </c>
      <c r="N1956" s="189">
        <v>43688.916666666664</v>
      </c>
      <c r="O1956" s="191">
        <v>43689.416666666664</v>
      </c>
      <c r="P1956" s="189">
        <v>43689.916666666664</v>
      </c>
      <c r="Q1956" s="190">
        <v>43690.416666666664</v>
      </c>
      <c r="R1956" s="189">
        <v>43690.916666666664</v>
      </c>
      <c r="S1956" s="190">
        <v>43691.416666666664</v>
      </c>
      <c r="T1956" s="189">
        <v>43691.916666666664</v>
      </c>
      <c r="U1956" s="190">
        <v>43692.416666666664</v>
      </c>
      <c r="V1956" s="192">
        <v>43692.916666666664</v>
      </c>
      <c r="X1956" s="198" t="s">
        <v>688</v>
      </c>
      <c r="Y1956" s="215"/>
      <c r="Z1956" s="116">
        <v>43683.916666666664</v>
      </c>
      <c r="AA1956" s="99">
        <v>43684.916666666664</v>
      </c>
      <c r="AB1956" s="99">
        <v>43685.916666666664</v>
      </c>
      <c r="AC1956" s="99">
        <v>43686.916666666664</v>
      </c>
      <c r="AD1956" s="99">
        <v>43687.916666666664</v>
      </c>
      <c r="AE1956" s="99">
        <v>43688.916666666664</v>
      </c>
      <c r="AF1956" s="99">
        <v>43689.916666666664</v>
      </c>
      <c r="AG1956" s="99">
        <v>43690.916666666664</v>
      </c>
      <c r="AH1956" s="99">
        <v>43691.916666666664</v>
      </c>
      <c r="AI1956" s="99">
        <v>43692.916666666664</v>
      </c>
    </row>
    <row r="1957" spans="1:208" x14ac:dyDescent="0.25">
      <c r="A1957" s="198" t="s">
        <v>695</v>
      </c>
      <c r="B1957" s="222" t="s">
        <v>2545</v>
      </c>
      <c r="C1957" s="230" t="e">
        <v>#N/A</v>
      </c>
      <c r="D1957" s="199">
        <v>25.9</v>
      </c>
      <c r="E1957" s="199" t="e">
        <v>#N/A</v>
      </c>
      <c r="F1957" s="199">
        <v>12.5</v>
      </c>
      <c r="G1957" s="199" t="e">
        <v>#N/A</v>
      </c>
      <c r="H1957" s="199">
        <v>20.399999999999999</v>
      </c>
      <c r="I1957" s="199" t="e">
        <v>#N/A</v>
      </c>
      <c r="J1957" s="199">
        <v>16.5</v>
      </c>
      <c r="K1957" s="199" t="e">
        <v>#N/A</v>
      </c>
      <c r="L1957" s="199">
        <v>20.399999999999999</v>
      </c>
      <c r="M1957" s="199" t="e">
        <v>#N/A</v>
      </c>
      <c r="N1957" s="199">
        <v>16.100000000000001</v>
      </c>
      <c r="O1957" s="199" t="e">
        <v>#N/A</v>
      </c>
      <c r="P1957" s="199">
        <v>16.100000000000001</v>
      </c>
      <c r="Q1957" s="199" t="e">
        <v>#N/A</v>
      </c>
      <c r="R1957" s="199">
        <v>19.3</v>
      </c>
      <c r="S1957" s="199" t="e">
        <v>#N/A</v>
      </c>
      <c r="T1957" s="199">
        <v>15.5</v>
      </c>
      <c r="U1957" s="199" t="e">
        <v>#N/A</v>
      </c>
      <c r="V1957" s="104" t="e">
        <v>#N/A</v>
      </c>
      <c r="X1957" s="198" t="s">
        <v>690</v>
      </c>
      <c r="Y1957" s="100" t="s">
        <v>2545</v>
      </c>
      <c r="Z1957" s="120">
        <v>25.9</v>
      </c>
      <c r="AA1957" s="120">
        <v>13.4</v>
      </c>
      <c r="AB1957" s="120">
        <v>20.399999999999999</v>
      </c>
      <c r="AC1957" s="120">
        <v>16.5</v>
      </c>
      <c r="AD1957" s="120">
        <v>20.399999999999999</v>
      </c>
      <c r="AE1957" s="120">
        <v>16.100000000000001</v>
      </c>
      <c r="AF1957" s="120">
        <v>16.100000000000001</v>
      </c>
      <c r="AG1957" s="120">
        <v>19.3</v>
      </c>
      <c r="AH1957" s="120">
        <v>15.5</v>
      </c>
      <c r="AI1957" s="120" t="e">
        <v>#N/A</v>
      </c>
    </row>
    <row r="1958" spans="1:208" x14ac:dyDescent="0.25">
      <c r="A1958" s="198" t="s">
        <v>696</v>
      </c>
      <c r="B1958" s="223" t="s">
        <v>2546</v>
      </c>
      <c r="C1958" s="103">
        <v>16</v>
      </c>
      <c r="D1958" s="200" t="e">
        <v>#N/A</v>
      </c>
      <c r="E1958" s="200">
        <v>12.5</v>
      </c>
      <c r="F1958" s="200" t="e">
        <v>#N/A</v>
      </c>
      <c r="G1958" s="200">
        <v>8</v>
      </c>
      <c r="H1958" s="200" t="e">
        <v>#N/A</v>
      </c>
      <c r="I1958" s="200">
        <v>10.4</v>
      </c>
      <c r="J1958" s="200" t="e">
        <v>#N/A</v>
      </c>
      <c r="K1958" s="200">
        <v>5.1999999999999993</v>
      </c>
      <c r="L1958" s="200" t="e">
        <v>#N/A</v>
      </c>
      <c r="M1958" s="200">
        <v>4.7</v>
      </c>
      <c r="N1958" s="200" t="e">
        <v>#N/A</v>
      </c>
      <c r="O1958" s="200">
        <v>12.4</v>
      </c>
      <c r="P1958" s="200" t="e">
        <v>#N/A</v>
      </c>
      <c r="Q1958" s="200">
        <v>8.5</v>
      </c>
      <c r="R1958" s="200" t="e">
        <v>#N/A</v>
      </c>
      <c r="S1958" s="200">
        <v>7.1999999999999993</v>
      </c>
      <c r="T1958" s="200" t="e">
        <v>#N/A</v>
      </c>
      <c r="U1958" s="200">
        <v>5.9</v>
      </c>
      <c r="V1958" s="216" t="e">
        <v>#N/A</v>
      </c>
      <c r="X1958" s="198" t="s">
        <v>692</v>
      </c>
      <c r="Y1958" s="101" t="s">
        <v>2546</v>
      </c>
      <c r="Z1958" s="97">
        <v>16</v>
      </c>
      <c r="AA1958" s="97">
        <v>12.1</v>
      </c>
      <c r="AB1958" s="97">
        <v>8</v>
      </c>
      <c r="AC1958" s="97">
        <v>8.8000000000000007</v>
      </c>
      <c r="AD1958" s="97">
        <v>5.1999999999999993</v>
      </c>
      <c r="AE1958" s="97">
        <v>4.7</v>
      </c>
      <c r="AF1958" s="97">
        <v>12.4</v>
      </c>
      <c r="AG1958" s="97">
        <v>8.5</v>
      </c>
      <c r="AH1958" s="97">
        <v>7.1999999999999993</v>
      </c>
      <c r="AI1958" s="97" t="e">
        <v>#N/A</v>
      </c>
    </row>
    <row r="1959" spans="1:208" x14ac:dyDescent="0.25">
      <c r="A1959" s="198" t="s">
        <v>698</v>
      </c>
      <c r="B1959" s="224" t="s">
        <v>2547</v>
      </c>
      <c r="C1959" s="108" t="e">
        <v>#N/A</v>
      </c>
      <c r="D1959" s="201">
        <v>35.9</v>
      </c>
      <c r="E1959" s="201" t="e">
        <v>#N/A</v>
      </c>
      <c r="F1959" s="201">
        <v>16.5</v>
      </c>
      <c r="G1959" s="201" t="e">
        <v>#N/A</v>
      </c>
      <c r="H1959" s="201">
        <v>30.4</v>
      </c>
      <c r="I1959" s="201" t="e">
        <v>#N/A</v>
      </c>
      <c r="J1959" s="201">
        <v>23.5</v>
      </c>
      <c r="K1959" s="201" t="e">
        <v>#N/A</v>
      </c>
      <c r="L1959" s="201">
        <v>34.4</v>
      </c>
      <c r="M1959" s="201" t="e">
        <v>#N/A</v>
      </c>
      <c r="N1959" s="201">
        <v>23.1</v>
      </c>
      <c r="O1959" s="201" t="e">
        <v>#N/A</v>
      </c>
      <c r="P1959" s="201">
        <v>20.100000000000001</v>
      </c>
      <c r="Q1959" s="201" t="e">
        <v>#N/A</v>
      </c>
      <c r="R1959" s="201">
        <v>30.3</v>
      </c>
      <c r="S1959" s="201" t="e">
        <v>#N/A</v>
      </c>
      <c r="T1959" s="201">
        <v>21.9</v>
      </c>
      <c r="U1959" s="201" t="e">
        <v>#N/A</v>
      </c>
      <c r="V1959" s="217" t="e">
        <v>#N/A</v>
      </c>
      <c r="X1959" s="198" t="s">
        <v>694</v>
      </c>
      <c r="Y1959" s="102" t="s">
        <v>2547</v>
      </c>
      <c r="Z1959" s="120">
        <v>35.9</v>
      </c>
      <c r="AA1959" s="120">
        <v>16.5</v>
      </c>
      <c r="AB1959" s="120">
        <v>30.4</v>
      </c>
      <c r="AC1959" s="120">
        <v>23.5</v>
      </c>
      <c r="AD1959" s="120">
        <v>34.4</v>
      </c>
      <c r="AE1959" s="120">
        <v>23.1</v>
      </c>
      <c r="AF1959" s="120">
        <v>20.100000000000001</v>
      </c>
      <c r="AG1959" s="120">
        <v>30.3</v>
      </c>
      <c r="AH1959" s="120">
        <v>21.9</v>
      </c>
      <c r="AI1959" s="120" t="e">
        <v>#N/A</v>
      </c>
      <c r="FF1959" s="390"/>
    </row>
    <row r="1960" spans="1:208" x14ac:dyDescent="0.25">
      <c r="A1960" s="198" t="s">
        <v>700</v>
      </c>
      <c r="B1960" s="212" t="s">
        <v>2548</v>
      </c>
      <c r="C1960" s="231">
        <v>6</v>
      </c>
      <c r="D1960" s="123">
        <v>6</v>
      </c>
      <c r="E1960" s="123">
        <v>5</v>
      </c>
      <c r="F1960" s="123">
        <v>3</v>
      </c>
      <c r="G1960" s="123">
        <v>4</v>
      </c>
      <c r="H1960" s="123">
        <v>3</v>
      </c>
      <c r="I1960" s="123">
        <v>7</v>
      </c>
      <c r="J1960" s="123">
        <v>5</v>
      </c>
      <c r="K1960" s="123">
        <v>4</v>
      </c>
      <c r="L1960" s="123">
        <v>4</v>
      </c>
      <c r="M1960" s="123">
        <v>5</v>
      </c>
      <c r="N1960" s="123">
        <v>6</v>
      </c>
      <c r="O1960" s="123">
        <v>9</v>
      </c>
      <c r="P1960" s="123">
        <v>10</v>
      </c>
      <c r="Q1960" s="123">
        <v>9</v>
      </c>
      <c r="R1960" s="123">
        <v>8</v>
      </c>
      <c r="S1960" s="123">
        <v>5</v>
      </c>
      <c r="T1960" s="123">
        <v>9</v>
      </c>
      <c r="U1960" s="123">
        <v>4</v>
      </c>
      <c r="V1960" s="218" t="e">
        <v>#N/A</v>
      </c>
      <c r="X1960" s="198" t="s">
        <v>701</v>
      </c>
      <c r="Y1960" s="119" t="s">
        <v>2548</v>
      </c>
      <c r="Z1960" s="196">
        <v>6</v>
      </c>
      <c r="AA1960" s="196">
        <v>6</v>
      </c>
      <c r="AB1960" s="196">
        <v>4</v>
      </c>
      <c r="AC1960" s="196">
        <v>7</v>
      </c>
      <c r="AD1960" s="196">
        <v>4</v>
      </c>
      <c r="AE1960" s="196">
        <v>6</v>
      </c>
      <c r="AF1960" s="196">
        <v>10</v>
      </c>
      <c r="AG1960" s="196">
        <v>9</v>
      </c>
      <c r="AH1960" s="196">
        <v>9</v>
      </c>
      <c r="AI1960" s="196" t="e">
        <v>#N/A</v>
      </c>
    </row>
    <row r="1961" spans="1:208" x14ac:dyDescent="0.25">
      <c r="A1961" s="198" t="s">
        <v>703</v>
      </c>
      <c r="B1961" s="225" t="s">
        <v>2549</v>
      </c>
      <c r="C1961" s="232" t="s">
        <v>2618</v>
      </c>
      <c r="D1961" s="210" t="s">
        <v>2618</v>
      </c>
      <c r="E1961" s="210" t="s">
        <v>2618</v>
      </c>
      <c r="F1961" s="210" t="s">
        <v>2618</v>
      </c>
      <c r="G1961" s="210" t="s">
        <v>2618</v>
      </c>
      <c r="H1961" s="210" t="s">
        <v>2618</v>
      </c>
      <c r="I1961" s="210" t="s">
        <v>2618</v>
      </c>
      <c r="J1961" s="210" t="s">
        <v>2618</v>
      </c>
      <c r="K1961" s="210" t="s">
        <v>2618</v>
      </c>
      <c r="L1961" s="210" t="s">
        <v>2618</v>
      </c>
      <c r="M1961" s="210" t="s">
        <v>2618</v>
      </c>
      <c r="N1961" s="210" t="s">
        <v>2618</v>
      </c>
      <c r="O1961" s="210" t="s">
        <v>2618</v>
      </c>
      <c r="P1961" s="210" t="s">
        <v>2618</v>
      </c>
      <c r="Q1961" s="210" t="s">
        <v>2618</v>
      </c>
      <c r="R1961" s="210" t="s">
        <v>2618</v>
      </c>
      <c r="S1961" s="210" t="s">
        <v>2618</v>
      </c>
      <c r="T1961" s="210" t="s">
        <v>2618</v>
      </c>
      <c r="U1961" s="210" t="s">
        <v>2618</v>
      </c>
      <c r="V1961" s="211" t="e">
        <v>#N/A</v>
      </c>
      <c r="X1961" s="198" t="s">
        <v>697</v>
      </c>
      <c r="Y1961" s="98" t="s">
        <v>772</v>
      </c>
      <c r="Z1961" s="121">
        <v>0</v>
      </c>
      <c r="AA1961" s="121">
        <v>0</v>
      </c>
      <c r="AB1961" s="121">
        <v>0</v>
      </c>
      <c r="AC1961" s="121">
        <v>0</v>
      </c>
      <c r="AD1961" s="121">
        <v>0</v>
      </c>
      <c r="AE1961" s="121">
        <v>0</v>
      </c>
      <c r="AF1961" s="121">
        <v>0</v>
      </c>
      <c r="AG1961" s="121">
        <v>0</v>
      </c>
      <c r="AH1961" s="121">
        <v>0</v>
      </c>
      <c r="AI1961" s="121" t="e">
        <v>#N/A</v>
      </c>
    </row>
    <row r="1962" spans="1:208" ht="15" x14ac:dyDescent="0.25">
      <c r="A1962" s="198" t="s">
        <v>2462</v>
      </c>
      <c r="B1962" s="226" t="s">
        <v>769</v>
      </c>
      <c r="C1962" s="233" t="s">
        <v>2618</v>
      </c>
      <c r="D1962" s="202" t="s">
        <v>2618</v>
      </c>
      <c r="E1962" s="202" t="s">
        <v>2632</v>
      </c>
      <c r="F1962" s="202" t="s">
        <v>2632</v>
      </c>
      <c r="G1962" s="202" t="s">
        <v>2631</v>
      </c>
      <c r="H1962" s="202" t="s">
        <v>2618</v>
      </c>
      <c r="I1962" s="202" t="s">
        <v>2618</v>
      </c>
      <c r="J1962" s="202" t="s">
        <v>2618</v>
      </c>
      <c r="K1962" s="202" t="s">
        <v>2618</v>
      </c>
      <c r="L1962" s="202" t="s">
        <v>2618</v>
      </c>
      <c r="M1962" s="202" t="s">
        <v>2618</v>
      </c>
      <c r="N1962" s="202" t="s">
        <v>2631</v>
      </c>
      <c r="O1962" s="202" t="s">
        <v>2632</v>
      </c>
      <c r="P1962" s="202" t="s">
        <v>773</v>
      </c>
      <c r="Q1962" s="202" t="s">
        <v>2618</v>
      </c>
      <c r="R1962" s="202" t="s">
        <v>2618</v>
      </c>
      <c r="S1962" s="202" t="s">
        <v>2618</v>
      </c>
      <c r="T1962" s="202" t="s">
        <v>2618</v>
      </c>
      <c r="U1962" s="202" t="s">
        <v>2618</v>
      </c>
      <c r="V1962" s="203" t="e">
        <v>#N/A</v>
      </c>
      <c r="X1962" s="198" t="s">
        <v>699</v>
      </c>
      <c r="Y1962" s="107" t="s">
        <v>769</v>
      </c>
      <c r="Z1962" s="195" t="s">
        <v>2618</v>
      </c>
      <c r="AA1962" s="195" t="s">
        <v>773</v>
      </c>
      <c r="AB1962" s="195" t="s">
        <v>2631</v>
      </c>
      <c r="AC1962" s="195" t="s">
        <v>2618</v>
      </c>
      <c r="AD1962" s="195" t="s">
        <v>2618</v>
      </c>
      <c r="AE1962" s="195" t="s">
        <v>2631</v>
      </c>
      <c r="AF1962" s="195" t="s">
        <v>773</v>
      </c>
      <c r="AG1962" s="195" t="s">
        <v>2618</v>
      </c>
      <c r="AH1962" s="195" t="s">
        <v>2618</v>
      </c>
      <c r="AI1962" s="195" t="e">
        <v>#N/A</v>
      </c>
    </row>
    <row r="1963" spans="1:208" x14ac:dyDescent="0.25">
      <c r="A1963" s="198" t="s">
        <v>2463</v>
      </c>
      <c r="B1963" s="226" t="s">
        <v>2551</v>
      </c>
      <c r="C1963" s="234">
        <v>0</v>
      </c>
      <c r="D1963" s="204">
        <v>0</v>
      </c>
      <c r="E1963" s="204">
        <v>10</v>
      </c>
      <c r="F1963" s="204">
        <v>10</v>
      </c>
      <c r="G1963" s="204">
        <v>2</v>
      </c>
      <c r="H1963" s="204">
        <v>0</v>
      </c>
      <c r="I1963" s="204">
        <v>0</v>
      </c>
      <c r="J1963" s="204">
        <v>0</v>
      </c>
      <c r="K1963" s="204">
        <v>0</v>
      </c>
      <c r="L1963" s="204">
        <v>0</v>
      </c>
      <c r="M1963" s="204">
        <v>0</v>
      </c>
      <c r="N1963" s="204">
        <v>2</v>
      </c>
      <c r="O1963" s="204">
        <v>10</v>
      </c>
      <c r="P1963" s="204">
        <v>20</v>
      </c>
      <c r="Q1963" s="204">
        <v>0</v>
      </c>
      <c r="R1963" s="204">
        <v>0</v>
      </c>
      <c r="S1963" s="204">
        <v>0</v>
      </c>
      <c r="T1963" s="204">
        <v>0</v>
      </c>
      <c r="U1963" s="204">
        <v>0</v>
      </c>
      <c r="V1963" s="205" t="e">
        <v>#N/A</v>
      </c>
      <c r="X1963" s="198" t="s">
        <v>702</v>
      </c>
      <c r="Y1963" s="91" t="s">
        <v>2551</v>
      </c>
      <c r="Z1963" s="109">
        <v>0</v>
      </c>
      <c r="AA1963" s="109">
        <v>20</v>
      </c>
      <c r="AB1963" s="109">
        <v>2</v>
      </c>
      <c r="AC1963" s="109">
        <v>0</v>
      </c>
      <c r="AD1963" s="109">
        <v>0</v>
      </c>
      <c r="AE1963" s="109">
        <v>2</v>
      </c>
      <c r="AF1963" s="109">
        <v>20</v>
      </c>
      <c r="AG1963" s="109">
        <v>0</v>
      </c>
      <c r="AH1963" s="109">
        <v>0</v>
      </c>
      <c r="AI1963" s="109" t="e">
        <v>#N/A</v>
      </c>
    </row>
    <row r="1964" spans="1:208" x14ac:dyDescent="0.25">
      <c r="A1964" s="198" t="s">
        <v>2464</v>
      </c>
      <c r="B1964" s="227" t="s">
        <v>884</v>
      </c>
      <c r="C1964" s="235">
        <v>1009.5</v>
      </c>
      <c r="D1964" s="206">
        <v>1010.85</v>
      </c>
      <c r="E1964" s="206">
        <v>1011.9</v>
      </c>
      <c r="F1964" s="206">
        <v>1010.55</v>
      </c>
      <c r="G1964" s="206">
        <v>1010.75</v>
      </c>
      <c r="H1964" s="206">
        <v>1012.5</v>
      </c>
      <c r="I1964" s="206">
        <v>1010.9000000000001</v>
      </c>
      <c r="J1964" s="206">
        <v>1010.5999999999999</v>
      </c>
      <c r="K1964" s="206">
        <v>1010.8499999999999</v>
      </c>
      <c r="L1964" s="206">
        <v>1011.55</v>
      </c>
      <c r="M1964" s="206">
        <v>1012.0999999999999</v>
      </c>
      <c r="N1964" s="206">
        <v>1009.3</v>
      </c>
      <c r="O1964" s="206">
        <v>1003.35</v>
      </c>
      <c r="P1964" s="206">
        <v>999.65</v>
      </c>
      <c r="Q1964" s="206">
        <v>1002.45</v>
      </c>
      <c r="R1964" s="206">
        <v>1005.4</v>
      </c>
      <c r="S1964" s="206">
        <v>1007.6</v>
      </c>
      <c r="T1964" s="206">
        <v>1010.65</v>
      </c>
      <c r="U1964" s="206">
        <v>1013.7</v>
      </c>
      <c r="V1964" s="207" t="e">
        <v>#N/A</v>
      </c>
      <c r="X1964" s="198" t="s">
        <v>704</v>
      </c>
      <c r="Y1964" s="238" t="s">
        <v>705</v>
      </c>
      <c r="Z1964" s="127">
        <v>0</v>
      </c>
      <c r="AA1964" s="127">
        <v>0</v>
      </c>
      <c r="AB1964" s="127">
        <v>0</v>
      </c>
      <c r="AC1964" s="127">
        <v>0</v>
      </c>
      <c r="AD1964" s="127">
        <v>0</v>
      </c>
      <c r="AE1964" s="127">
        <v>0</v>
      </c>
      <c r="AF1964" s="127">
        <v>0</v>
      </c>
      <c r="AG1964" s="127">
        <v>0</v>
      </c>
      <c r="AH1964" s="127">
        <v>0</v>
      </c>
      <c r="AI1964" s="127" t="e">
        <v>#N/A</v>
      </c>
    </row>
    <row r="1965" spans="1:208" x14ac:dyDescent="0.25">
      <c r="A1965" s="198" t="s">
        <v>2467</v>
      </c>
      <c r="B1965" s="228" t="s">
        <v>770</v>
      </c>
      <c r="C1965" s="236" t="s">
        <v>2760</v>
      </c>
      <c r="D1965" s="208" t="s">
        <v>2650</v>
      </c>
      <c r="E1965" s="208" t="s">
        <v>2651</v>
      </c>
      <c r="F1965" s="208" t="s">
        <v>2682</v>
      </c>
      <c r="G1965" s="208" t="s">
        <v>2682</v>
      </c>
      <c r="H1965" s="208" t="s">
        <v>2682</v>
      </c>
      <c r="I1965" s="208" t="s">
        <v>2650</v>
      </c>
      <c r="J1965" s="208" t="s">
        <v>2651</v>
      </c>
      <c r="K1965" s="208" t="s">
        <v>2655</v>
      </c>
      <c r="L1965" s="208" t="s">
        <v>2653</v>
      </c>
      <c r="M1965" s="208" t="s">
        <v>2652</v>
      </c>
      <c r="N1965" s="208" t="s">
        <v>2772</v>
      </c>
      <c r="O1965" s="208" t="s">
        <v>2770</v>
      </c>
      <c r="P1965" s="208" t="s">
        <v>2768</v>
      </c>
      <c r="Q1965" s="208" t="s">
        <v>2732</v>
      </c>
      <c r="R1965" s="208" t="s">
        <v>2761</v>
      </c>
      <c r="S1965" s="208" t="s">
        <v>2650</v>
      </c>
      <c r="T1965" s="208" t="s">
        <v>2732</v>
      </c>
      <c r="U1965" s="208" t="s">
        <v>2655</v>
      </c>
      <c r="V1965" s="209" t="e">
        <v>#N/A</v>
      </c>
      <c r="X1965" s="369" t="s">
        <v>1083</v>
      </c>
      <c r="Y1965" s="370" t="s">
        <v>772</v>
      </c>
      <c r="Z1965" s="371">
        <v>0</v>
      </c>
      <c r="AA1965" s="372">
        <v>0</v>
      </c>
      <c r="AB1965" s="372">
        <v>0</v>
      </c>
      <c r="AC1965" s="372">
        <v>0</v>
      </c>
      <c r="AD1965" s="372">
        <v>0</v>
      </c>
      <c r="AE1965" s="372">
        <v>0</v>
      </c>
      <c r="AF1965" s="372">
        <v>0</v>
      </c>
      <c r="AG1965" s="372">
        <v>0</v>
      </c>
      <c r="AH1965" s="372">
        <v>0</v>
      </c>
      <c r="AI1965" s="373" t="e">
        <v>#N/A</v>
      </c>
    </row>
    <row r="1966" spans="1:208" x14ac:dyDescent="0.25">
      <c r="A1966" s="198" t="s">
        <v>2469</v>
      </c>
      <c r="B1966" s="229" t="s">
        <v>705</v>
      </c>
      <c r="C1966" s="237">
        <v>0</v>
      </c>
      <c r="D1966" s="213">
        <v>0</v>
      </c>
      <c r="E1966" s="213">
        <v>0</v>
      </c>
      <c r="F1966" s="213">
        <v>0</v>
      </c>
      <c r="G1966" s="213">
        <v>0</v>
      </c>
      <c r="H1966" s="213">
        <v>0</v>
      </c>
      <c r="I1966" s="213">
        <v>0</v>
      </c>
      <c r="J1966" s="213">
        <v>0</v>
      </c>
      <c r="K1966" s="213">
        <v>0</v>
      </c>
      <c r="L1966" s="213">
        <v>0</v>
      </c>
      <c r="M1966" s="213">
        <v>0</v>
      </c>
      <c r="N1966" s="213">
        <v>0</v>
      </c>
      <c r="O1966" s="213">
        <v>0</v>
      </c>
      <c r="P1966" s="213">
        <v>0</v>
      </c>
      <c r="Q1966" s="213">
        <v>0</v>
      </c>
      <c r="R1966" s="213">
        <v>0</v>
      </c>
      <c r="S1966" s="213">
        <v>0</v>
      </c>
      <c r="T1966" s="213">
        <v>0</v>
      </c>
      <c r="U1966" s="213">
        <v>0</v>
      </c>
      <c r="V1966" s="214" t="e">
        <v>#N/A</v>
      </c>
      <c r="X1966" s="369" t="s">
        <v>2396</v>
      </c>
      <c r="Y1966" s="374" t="s">
        <v>1173</v>
      </c>
      <c r="Z1966" s="375">
        <v>0</v>
      </c>
      <c r="AA1966" s="376">
        <v>0</v>
      </c>
      <c r="AB1966" s="376">
        <v>0</v>
      </c>
      <c r="AC1966" s="376">
        <v>0</v>
      </c>
      <c r="AD1966" s="376">
        <v>0</v>
      </c>
      <c r="AE1966" s="376">
        <v>0</v>
      </c>
      <c r="AF1966" s="376">
        <v>0</v>
      </c>
      <c r="AG1966" s="376">
        <v>0</v>
      </c>
      <c r="AH1966" s="376">
        <v>0</v>
      </c>
      <c r="AI1966" s="377" t="e">
        <v>#N/A</v>
      </c>
    </row>
    <row r="1967" spans="1:208" x14ac:dyDescent="0.25">
      <c r="A1967" s="198" t="s">
        <v>1083</v>
      </c>
      <c r="B1967" s="229" t="s">
        <v>772</v>
      </c>
      <c r="C1967" s="237">
        <v>0</v>
      </c>
      <c r="D1967" s="213">
        <v>0</v>
      </c>
      <c r="E1967" s="213">
        <v>0</v>
      </c>
      <c r="F1967" s="213">
        <v>0</v>
      </c>
      <c r="G1967" s="213">
        <v>0</v>
      </c>
      <c r="H1967" s="213">
        <v>0</v>
      </c>
      <c r="I1967" s="213">
        <v>0</v>
      </c>
      <c r="J1967" s="213">
        <v>0</v>
      </c>
      <c r="K1967" s="213">
        <v>0</v>
      </c>
      <c r="L1967" s="213">
        <v>0</v>
      </c>
      <c r="M1967" s="213">
        <v>0</v>
      </c>
      <c r="N1967" s="213">
        <v>0</v>
      </c>
      <c r="O1967" s="213">
        <v>0</v>
      </c>
      <c r="P1967" s="213">
        <v>0</v>
      </c>
      <c r="Q1967" s="213">
        <v>0</v>
      </c>
      <c r="R1967" s="213">
        <v>0</v>
      </c>
      <c r="S1967" s="213">
        <v>0</v>
      </c>
      <c r="T1967" s="213">
        <v>0</v>
      </c>
      <c r="U1967" s="213">
        <v>0</v>
      </c>
      <c r="V1967" s="214" t="e">
        <v>#N/A</v>
      </c>
      <c r="X1967" s="369" t="s">
        <v>2397</v>
      </c>
      <c r="Y1967" s="374" t="s">
        <v>1175</v>
      </c>
      <c r="Z1967" s="375">
        <v>0</v>
      </c>
      <c r="AA1967" s="376">
        <v>0</v>
      </c>
      <c r="AB1967" s="376">
        <v>0</v>
      </c>
      <c r="AC1967" s="376">
        <v>0</v>
      </c>
      <c r="AD1967" s="376">
        <v>0</v>
      </c>
      <c r="AE1967" s="376">
        <v>0</v>
      </c>
      <c r="AF1967" s="376">
        <v>0</v>
      </c>
      <c r="AG1967" s="376">
        <v>0</v>
      </c>
      <c r="AH1967" s="376">
        <v>0</v>
      </c>
      <c r="AI1967" s="377" t="e">
        <v>#N/A</v>
      </c>
    </row>
    <row r="1968" spans="1:208" x14ac:dyDescent="0.25">
      <c r="A1968" s="198" t="s">
        <v>2396</v>
      </c>
      <c r="B1968" s="229" t="s">
        <v>1173</v>
      </c>
      <c r="C1968" s="237">
        <v>0</v>
      </c>
      <c r="D1968" s="213">
        <v>0</v>
      </c>
      <c r="E1968" s="213">
        <v>0</v>
      </c>
      <c r="F1968" s="213">
        <v>0</v>
      </c>
      <c r="G1968" s="213">
        <v>0</v>
      </c>
      <c r="H1968" s="213">
        <v>0</v>
      </c>
      <c r="I1968" s="213">
        <v>0</v>
      </c>
      <c r="J1968" s="213">
        <v>0</v>
      </c>
      <c r="K1968" s="213">
        <v>0</v>
      </c>
      <c r="L1968" s="213">
        <v>0</v>
      </c>
      <c r="M1968" s="213">
        <v>0</v>
      </c>
      <c r="N1968" s="213">
        <v>0</v>
      </c>
      <c r="O1968" s="213">
        <v>0</v>
      </c>
      <c r="P1968" s="213">
        <v>0</v>
      </c>
      <c r="Q1968" s="213">
        <v>0</v>
      </c>
      <c r="R1968" s="213">
        <v>0</v>
      </c>
      <c r="S1968" s="213">
        <v>0</v>
      </c>
      <c r="T1968" s="213">
        <v>0</v>
      </c>
      <c r="U1968" s="213">
        <v>0</v>
      </c>
      <c r="V1968" s="214" t="e">
        <v>#N/A</v>
      </c>
      <c r="X1968" s="369" t="s">
        <v>2398</v>
      </c>
      <c r="Y1968" s="379" t="s">
        <v>1177</v>
      </c>
      <c r="Z1968" s="380">
        <v>0</v>
      </c>
      <c r="AA1968" s="381">
        <v>0</v>
      </c>
      <c r="AB1968" s="381">
        <v>0</v>
      </c>
      <c r="AC1968" s="381">
        <v>0</v>
      </c>
      <c r="AD1968" s="381">
        <v>0</v>
      </c>
      <c r="AE1968" s="381">
        <v>0</v>
      </c>
      <c r="AF1968" s="381">
        <v>0</v>
      </c>
      <c r="AG1968" s="381">
        <v>0</v>
      </c>
      <c r="AH1968" s="381">
        <v>0</v>
      </c>
      <c r="AI1968" s="382" t="e">
        <v>#N/A</v>
      </c>
    </row>
    <row r="1969" spans="1:208" x14ac:dyDescent="0.25">
      <c r="A1969" s="198" t="s">
        <v>2397</v>
      </c>
      <c r="B1969" s="378" t="s">
        <v>1175</v>
      </c>
      <c r="C1969" s="235">
        <v>0</v>
      </c>
      <c r="D1969" s="206">
        <v>0</v>
      </c>
      <c r="E1969" s="206">
        <v>0</v>
      </c>
      <c r="F1969" s="206">
        <v>0</v>
      </c>
      <c r="G1969" s="206">
        <v>0</v>
      </c>
      <c r="H1969" s="206">
        <v>0</v>
      </c>
      <c r="I1969" s="206">
        <v>0</v>
      </c>
      <c r="J1969" s="206">
        <v>0</v>
      </c>
      <c r="K1969" s="206">
        <v>0</v>
      </c>
      <c r="L1969" s="206">
        <v>0</v>
      </c>
      <c r="M1969" s="206">
        <v>0</v>
      </c>
      <c r="N1969" s="206">
        <v>0</v>
      </c>
      <c r="O1969" s="206">
        <v>0</v>
      </c>
      <c r="P1969" s="206">
        <v>0</v>
      </c>
      <c r="Q1969" s="206">
        <v>0</v>
      </c>
      <c r="R1969" s="206">
        <v>0</v>
      </c>
      <c r="S1969" s="206">
        <v>0</v>
      </c>
      <c r="T1969" s="206">
        <v>0</v>
      </c>
      <c r="U1969" s="206">
        <v>0</v>
      </c>
      <c r="V1969" s="207" t="e">
        <v>#N/A</v>
      </c>
    </row>
    <row r="1970" spans="1:208" x14ac:dyDescent="0.25">
      <c r="A1970" s="198" t="s">
        <v>2398</v>
      </c>
      <c r="B1970" s="383" t="s">
        <v>1177</v>
      </c>
      <c r="C1970" s="237">
        <v>0</v>
      </c>
      <c r="D1970" s="213">
        <v>0</v>
      </c>
      <c r="E1970" s="213">
        <v>0</v>
      </c>
      <c r="F1970" s="213">
        <v>0</v>
      </c>
      <c r="G1970" s="213">
        <v>0</v>
      </c>
      <c r="H1970" s="213">
        <v>0</v>
      </c>
      <c r="I1970" s="213">
        <v>0</v>
      </c>
      <c r="J1970" s="213">
        <v>0</v>
      </c>
      <c r="K1970" s="213">
        <v>0</v>
      </c>
      <c r="L1970" s="213">
        <v>0</v>
      </c>
      <c r="M1970" s="213">
        <v>0</v>
      </c>
      <c r="N1970" s="213">
        <v>0</v>
      </c>
      <c r="O1970" s="213">
        <v>0</v>
      </c>
      <c r="P1970" s="213">
        <v>0</v>
      </c>
      <c r="Q1970" s="213">
        <v>0</v>
      </c>
      <c r="R1970" s="213">
        <v>0</v>
      </c>
      <c r="S1970" s="213">
        <v>0</v>
      </c>
      <c r="T1970" s="213">
        <v>0</v>
      </c>
      <c r="U1970" s="213">
        <v>0</v>
      </c>
      <c r="V1970" s="214" t="e">
        <v>#N/A</v>
      </c>
    </row>
    <row r="1971" spans="1:208" x14ac:dyDescent="0.25">
      <c r="A1971" t="s">
        <v>3612</v>
      </c>
      <c r="B1971" t="s">
        <v>3602</v>
      </c>
      <c r="C1971">
        <v>6</v>
      </c>
      <c r="D1971">
        <v>7</v>
      </c>
      <c r="E1971">
        <v>10</v>
      </c>
      <c r="F1971">
        <v>10</v>
      </c>
      <c r="G1971">
        <v>10</v>
      </c>
      <c r="H1971">
        <v>6</v>
      </c>
      <c r="I1971">
        <v>7</v>
      </c>
      <c r="J1971">
        <v>7</v>
      </c>
      <c r="K1971">
        <v>6</v>
      </c>
      <c r="L1971">
        <v>7</v>
      </c>
      <c r="M1971">
        <v>5</v>
      </c>
      <c r="N1971">
        <v>7</v>
      </c>
      <c r="O1971">
        <v>10</v>
      </c>
      <c r="P1971">
        <v>10</v>
      </c>
      <c r="Q1971">
        <v>10</v>
      </c>
      <c r="R1971">
        <v>6</v>
      </c>
      <c r="S1971">
        <v>1</v>
      </c>
      <c r="T1971">
        <v>7</v>
      </c>
      <c r="U1971">
        <v>4</v>
      </c>
      <c r="V1971">
        <v>3</v>
      </c>
    </row>
    <row r="1972" spans="1:208" x14ac:dyDescent="0.25">
      <c r="A1972" t="s">
        <v>3613</v>
      </c>
      <c r="B1972" t="s">
        <v>3604</v>
      </c>
      <c r="C1972">
        <v>7</v>
      </c>
      <c r="D1972">
        <v>6</v>
      </c>
      <c r="E1972">
        <v>10</v>
      </c>
      <c r="F1972">
        <v>10</v>
      </c>
      <c r="G1972">
        <v>10</v>
      </c>
      <c r="H1972">
        <v>6</v>
      </c>
      <c r="I1972">
        <v>7</v>
      </c>
      <c r="J1972">
        <v>7</v>
      </c>
      <c r="K1972">
        <v>7</v>
      </c>
      <c r="L1972">
        <v>3</v>
      </c>
      <c r="M1972">
        <v>7</v>
      </c>
      <c r="N1972">
        <v>10</v>
      </c>
      <c r="O1972">
        <v>10</v>
      </c>
      <c r="P1972">
        <v>10</v>
      </c>
      <c r="Q1972">
        <v>6</v>
      </c>
      <c r="R1972">
        <v>5</v>
      </c>
      <c r="S1972">
        <v>1</v>
      </c>
      <c r="T1972">
        <v>7</v>
      </c>
      <c r="U1972">
        <v>4</v>
      </c>
      <c r="V1972" t="e">
        <v>#N/A</v>
      </c>
    </row>
    <row r="1973" spans="1:208" x14ac:dyDescent="0.25">
      <c r="A1973" t="s">
        <v>3614</v>
      </c>
      <c r="B1973" t="s">
        <v>3411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 t="e">
        <v>#N/A</v>
      </c>
    </row>
    <row r="1983" spans="1:208" s="390" customFormat="1" x14ac:dyDescent="0.25">
      <c r="A1983" s="262"/>
      <c r="B1983" s="262"/>
      <c r="C1983" s="262"/>
      <c r="D1983" s="262"/>
      <c r="E1983" s="262"/>
      <c r="F1983" s="262"/>
      <c r="G1983" s="262"/>
      <c r="H1983" s="262"/>
      <c r="I1983" s="262"/>
      <c r="J1983" s="262"/>
      <c r="K1983" s="262"/>
      <c r="L1983" s="262"/>
      <c r="M1983" s="262"/>
      <c r="N1983" s="262"/>
      <c r="O1983" s="262"/>
      <c r="P1983" s="262"/>
      <c r="Q1983" s="262"/>
      <c r="R1983" s="262"/>
      <c r="S1983" s="262"/>
      <c r="T1983" s="262"/>
      <c r="U1983" s="262"/>
      <c r="V1983" s="262"/>
      <c r="W1983" s="262"/>
      <c r="X1983" s="262"/>
      <c r="Y1983" s="262"/>
      <c r="Z1983" s="262"/>
      <c r="AA1983" s="262"/>
      <c r="AB1983" s="262"/>
      <c r="AC1983" s="262"/>
      <c r="AD1983" s="262"/>
      <c r="AE1983" s="262"/>
      <c r="AF1983" s="262"/>
      <c r="AG1983" s="262"/>
      <c r="AH1983" s="262"/>
      <c r="AI1983" s="262"/>
      <c r="AJ1983" s="262"/>
      <c r="AK1983" s="262"/>
      <c r="AL1983" s="389"/>
      <c r="AM1983" s="6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  <c r="CD1983"/>
      <c r="CE1983"/>
      <c r="CF1983"/>
      <c r="CG1983"/>
      <c r="CH1983"/>
      <c r="CI1983"/>
      <c r="CJ1983"/>
      <c r="CK1983"/>
      <c r="CL1983"/>
      <c r="CM1983"/>
      <c r="CN1983"/>
      <c r="CO1983"/>
      <c r="CP1983"/>
      <c r="CQ1983"/>
      <c r="CR1983"/>
      <c r="CS1983"/>
      <c r="CT1983"/>
      <c r="CU1983"/>
      <c r="CV1983"/>
      <c r="CW1983"/>
      <c r="CX1983"/>
      <c r="CY1983"/>
      <c r="CZ1983"/>
      <c r="DA1983"/>
      <c r="DB1983"/>
      <c r="DC1983"/>
      <c r="DD1983"/>
      <c r="DE1983"/>
      <c r="DF1983"/>
      <c r="DG1983"/>
      <c r="DH1983"/>
      <c r="DI1983"/>
      <c r="DJ1983"/>
      <c r="DK1983"/>
      <c r="DL1983"/>
      <c r="DM1983"/>
      <c r="DN1983"/>
      <c r="DO1983"/>
      <c r="DP1983"/>
      <c r="DQ1983"/>
      <c r="DR1983"/>
      <c r="DS1983"/>
      <c r="DT1983"/>
      <c r="DU1983"/>
      <c r="DV1983"/>
      <c r="DW1983"/>
      <c r="DX1983"/>
      <c r="DY1983"/>
      <c r="DZ1983"/>
      <c r="EA1983"/>
      <c r="EB1983"/>
      <c r="EC1983"/>
      <c r="ED1983"/>
      <c r="EE1983"/>
      <c r="EF1983"/>
      <c r="EG1983"/>
      <c r="EH1983"/>
      <c r="EI1983"/>
      <c r="EJ1983"/>
      <c r="EK1983"/>
      <c r="EL1983"/>
      <c r="EM1983"/>
      <c r="EN1983"/>
      <c r="EO1983"/>
      <c r="EP1983"/>
      <c r="EQ1983"/>
      <c r="ER1983"/>
      <c r="ES1983"/>
      <c r="ET1983"/>
      <c r="EU1983"/>
      <c r="EV1983"/>
      <c r="EW1983"/>
      <c r="EX1983"/>
      <c r="EY1983"/>
      <c r="EZ1983"/>
      <c r="FA1983"/>
      <c r="FB1983"/>
      <c r="FC1983"/>
      <c r="FD1983"/>
      <c r="FE1983"/>
      <c r="FF1983" s="35"/>
      <c r="FJ1983" s="1274"/>
      <c r="FK1983" s="1274"/>
      <c r="FL1983" s="1274"/>
      <c r="FN1983" s="35"/>
      <c r="FO1983" s="35"/>
      <c r="FP1983" s="35"/>
      <c r="FQ1983" s="35"/>
      <c r="FR1983" s="35"/>
      <c r="FS1983" s="35"/>
      <c r="FV1983" s="35"/>
      <c r="FW1983" s="35"/>
      <c r="FZ1983" s="1279"/>
      <c r="GA1983" s="1279"/>
      <c r="GB1983" s="35"/>
      <c r="GC1983" s="35"/>
      <c r="GD1983" s="35"/>
      <c r="GE1983" s="35"/>
      <c r="GF1983" s="35"/>
      <c r="GG1983" s="35"/>
      <c r="GH1983" s="35"/>
      <c r="GI1983" s="35"/>
      <c r="GJ1983" s="35"/>
      <c r="GK1983" s="35"/>
      <c r="GL1983" s="35"/>
      <c r="GM1983" s="35"/>
      <c r="GN1983" s="35"/>
      <c r="GO1983" s="35"/>
      <c r="GP1983" s="35"/>
      <c r="GQ1983" s="35"/>
      <c r="GR1983" s="35"/>
      <c r="GS1983" s="35"/>
      <c r="GT1983" s="35"/>
      <c r="GU1983" s="35"/>
      <c r="GV1983" s="35"/>
      <c r="GW1983" s="35"/>
      <c r="GX1983" s="35"/>
      <c r="GY1983" s="35"/>
      <c r="GZ1983" s="35"/>
    </row>
    <row r="1984" spans="1:208" x14ac:dyDescent="0.25">
      <c r="A1984" s="253" t="s">
        <v>2471</v>
      </c>
      <c r="B1984" s="254" t="s">
        <v>2552</v>
      </c>
      <c r="C1984" s="384">
        <v>43683.375</v>
      </c>
      <c r="D1984" s="256" t="s">
        <v>2618</v>
      </c>
      <c r="E1984" s="256" t="s">
        <v>3775</v>
      </c>
      <c r="F1984" s="256" t="s">
        <v>2618</v>
      </c>
      <c r="G1984" s="256" t="s">
        <v>3782</v>
      </c>
      <c r="H1984" s="256" t="s">
        <v>2618</v>
      </c>
      <c r="I1984" s="256" t="s">
        <v>3788</v>
      </c>
      <c r="J1984" s="256" t="s">
        <v>2618</v>
      </c>
      <c r="K1984" s="256" t="s">
        <v>3789</v>
      </c>
      <c r="L1984" s="256" t="s">
        <v>2618</v>
      </c>
      <c r="M1984" s="256" t="s">
        <v>3790</v>
      </c>
      <c r="N1984" s="256" t="s">
        <v>2618</v>
      </c>
      <c r="O1984" s="256" t="s">
        <v>3791</v>
      </c>
      <c r="P1984" s="256" t="s">
        <v>2618</v>
      </c>
      <c r="Q1984" s="256" t="s">
        <v>3792</v>
      </c>
      <c r="R1984" s="256" t="s">
        <v>2618</v>
      </c>
      <c r="S1984" s="256" t="s">
        <v>3793</v>
      </c>
      <c r="T1984" s="256" t="s">
        <v>2618</v>
      </c>
      <c r="U1984" s="256" t="s">
        <v>3803</v>
      </c>
      <c r="V1984" s="257" t="s">
        <v>2618</v>
      </c>
      <c r="X1984" s="258"/>
      <c r="Y1984" s="188" t="s">
        <v>2550</v>
      </c>
      <c r="Z1984" s="259" t="s">
        <v>2620</v>
      </c>
      <c r="AA1984" s="260" t="s">
        <v>2621</v>
      </c>
      <c r="AB1984" s="260" t="s">
        <v>2622</v>
      </c>
      <c r="AC1984" s="260" t="s">
        <v>2623</v>
      </c>
      <c r="AD1984" s="260" t="s">
        <v>2624</v>
      </c>
      <c r="AE1984" s="260" t="s">
        <v>2625</v>
      </c>
      <c r="AF1984" s="260" t="s">
        <v>2619</v>
      </c>
      <c r="AG1984" s="260" t="s">
        <v>2620</v>
      </c>
      <c r="AH1984" s="260" t="s">
        <v>2621</v>
      </c>
      <c r="AI1984" s="261" t="s">
        <v>2622</v>
      </c>
      <c r="FN1984" s="390"/>
      <c r="FO1984" s="390"/>
      <c r="FP1984" s="390"/>
      <c r="FQ1984" s="390"/>
      <c r="FR1984" s="390"/>
      <c r="FS1984" s="390"/>
      <c r="FV1984" s="390"/>
      <c r="FW1984" s="390"/>
      <c r="FZ1984" s="1280"/>
      <c r="GA1984" s="1280"/>
      <c r="GB1984" s="390"/>
      <c r="GC1984" s="390"/>
      <c r="GD1984" s="390"/>
      <c r="GE1984" s="390"/>
      <c r="GF1984" s="390"/>
      <c r="GG1984" s="390"/>
      <c r="GH1984" s="390"/>
      <c r="GI1984" s="390"/>
      <c r="GJ1984" s="390"/>
      <c r="GK1984" s="390"/>
      <c r="GL1984" s="390"/>
      <c r="GM1984" s="390"/>
      <c r="GN1984" s="390"/>
      <c r="GV1984" s="390"/>
      <c r="GW1984" s="390"/>
      <c r="GX1984" s="390"/>
      <c r="GY1984" s="390"/>
      <c r="GZ1984" s="390"/>
    </row>
    <row r="1985" spans="1:203" x14ac:dyDescent="0.25">
      <c r="A1985" s="198" t="s">
        <v>2473</v>
      </c>
      <c r="B1985" s="220" t="s">
        <v>2605</v>
      </c>
      <c r="C1985" s="124" t="s">
        <v>2521</v>
      </c>
      <c r="D1985" s="124" t="s">
        <v>2522</v>
      </c>
      <c r="E1985" s="124" t="s">
        <v>2521</v>
      </c>
      <c r="F1985" s="124" t="s">
        <v>2522</v>
      </c>
      <c r="G1985" s="124" t="s">
        <v>2521</v>
      </c>
      <c r="H1985" s="124" t="s">
        <v>2522</v>
      </c>
      <c r="I1985" s="124" t="s">
        <v>2521</v>
      </c>
      <c r="J1985" s="124" t="s">
        <v>2522</v>
      </c>
      <c r="K1985" s="124" t="s">
        <v>2521</v>
      </c>
      <c r="L1985" s="124" t="s">
        <v>2522</v>
      </c>
      <c r="M1985" s="124" t="s">
        <v>2521</v>
      </c>
      <c r="N1985" s="124" t="s">
        <v>2522</v>
      </c>
      <c r="O1985" s="124" t="s">
        <v>2521</v>
      </c>
      <c r="P1985" s="124" t="s">
        <v>2522</v>
      </c>
      <c r="Q1985" s="124" t="s">
        <v>2521</v>
      </c>
      <c r="R1985" s="124" t="s">
        <v>2522</v>
      </c>
      <c r="S1985" s="124" t="s">
        <v>2521</v>
      </c>
      <c r="T1985" s="124" t="s">
        <v>2522</v>
      </c>
      <c r="U1985" s="124" t="s">
        <v>2521</v>
      </c>
      <c r="V1985" s="252" t="s">
        <v>2522</v>
      </c>
      <c r="X1985" s="197"/>
      <c r="Y1985" s="188" t="s">
        <v>2605</v>
      </c>
      <c r="Z1985" s="94" t="s">
        <v>3777</v>
      </c>
      <c r="AA1985" s="95" t="s">
        <v>3778</v>
      </c>
      <c r="AB1985" s="95" t="s">
        <v>3783</v>
      </c>
      <c r="AC1985" s="95" t="s">
        <v>3794</v>
      </c>
      <c r="AD1985" s="95" t="s">
        <v>3795</v>
      </c>
      <c r="AE1985" s="95" t="s">
        <v>3796</v>
      </c>
      <c r="AF1985" s="95" t="s">
        <v>3797</v>
      </c>
      <c r="AG1985" s="95" t="s">
        <v>3798</v>
      </c>
      <c r="AH1985" s="95" t="s">
        <v>3799</v>
      </c>
      <c r="AI1985" s="96" t="s">
        <v>3804</v>
      </c>
      <c r="GO1985" s="390"/>
      <c r="GP1985" s="390"/>
      <c r="GQ1985" s="390"/>
      <c r="GR1985" s="390"/>
      <c r="GS1985" s="390"/>
      <c r="GT1985" s="390"/>
      <c r="GU1985" s="390"/>
    </row>
    <row r="1986" spans="1:203" x14ac:dyDescent="0.25">
      <c r="A1986" s="198" t="s">
        <v>2475</v>
      </c>
      <c r="B1986" s="221" t="s">
        <v>2553</v>
      </c>
      <c r="C1986" s="118">
        <v>43683.375</v>
      </c>
      <c r="D1986" s="189">
        <v>43683.875</v>
      </c>
      <c r="E1986" s="190">
        <v>43684.375</v>
      </c>
      <c r="F1986" s="189">
        <v>43684.875</v>
      </c>
      <c r="G1986" s="190">
        <v>43685.375</v>
      </c>
      <c r="H1986" s="189">
        <v>43685.875</v>
      </c>
      <c r="I1986" s="191">
        <v>43686.375</v>
      </c>
      <c r="J1986" s="189">
        <v>43686.875</v>
      </c>
      <c r="K1986" s="190">
        <v>43687.375</v>
      </c>
      <c r="L1986" s="189">
        <v>43687.875</v>
      </c>
      <c r="M1986" s="190">
        <v>43688.375</v>
      </c>
      <c r="N1986" s="189">
        <v>43688.875</v>
      </c>
      <c r="O1986" s="191">
        <v>43689.375</v>
      </c>
      <c r="P1986" s="189">
        <v>43689.875</v>
      </c>
      <c r="Q1986" s="190">
        <v>43690.375</v>
      </c>
      <c r="R1986" s="189">
        <v>43690.875</v>
      </c>
      <c r="S1986" s="190">
        <v>43691.375</v>
      </c>
      <c r="T1986" s="189">
        <v>43691.875</v>
      </c>
      <c r="U1986" s="190">
        <v>43692.375</v>
      </c>
      <c r="V1986" s="192">
        <v>43692.875</v>
      </c>
      <c r="X1986" s="198" t="s">
        <v>2470</v>
      </c>
      <c r="Y1986" s="215"/>
      <c r="Z1986" s="116">
        <v>43683.875</v>
      </c>
      <c r="AA1986" s="99">
        <v>43684.875</v>
      </c>
      <c r="AB1986" s="99">
        <v>43685.875</v>
      </c>
      <c r="AC1986" s="99">
        <v>43686.875</v>
      </c>
      <c r="AD1986" s="99">
        <v>43687.875</v>
      </c>
      <c r="AE1986" s="99">
        <v>43688.875</v>
      </c>
      <c r="AF1986" s="99">
        <v>43689.875</v>
      </c>
      <c r="AG1986" s="99">
        <v>43690.875</v>
      </c>
      <c r="AH1986" s="99">
        <v>43691.875</v>
      </c>
      <c r="AI1986" s="99">
        <v>43692.875</v>
      </c>
    </row>
    <row r="1987" spans="1:203" x14ac:dyDescent="0.25">
      <c r="A1987" s="198" t="s">
        <v>2477</v>
      </c>
      <c r="B1987" s="222" t="s">
        <v>2545</v>
      </c>
      <c r="C1987" s="230" t="e">
        <v>#N/A</v>
      </c>
      <c r="D1987" s="199">
        <v>23.5</v>
      </c>
      <c r="E1987" s="199" t="e">
        <v>#N/A</v>
      </c>
      <c r="F1987" s="199">
        <v>25.6</v>
      </c>
      <c r="G1987" s="199" t="e">
        <v>#N/A</v>
      </c>
      <c r="H1987" s="199">
        <v>27.6</v>
      </c>
      <c r="I1987" s="199" t="e">
        <v>#N/A</v>
      </c>
      <c r="J1987" s="199">
        <v>25.2</v>
      </c>
      <c r="K1987" s="199" t="e">
        <v>#N/A</v>
      </c>
      <c r="L1987" s="199">
        <v>24.8</v>
      </c>
      <c r="M1987" s="199" t="e">
        <v>#N/A</v>
      </c>
      <c r="N1987" s="199">
        <v>23.7</v>
      </c>
      <c r="O1987" s="199" t="e">
        <v>#N/A</v>
      </c>
      <c r="P1987" s="199">
        <v>25.4</v>
      </c>
      <c r="Q1987" s="199" t="e">
        <v>#N/A</v>
      </c>
      <c r="R1987" s="199">
        <v>19.8</v>
      </c>
      <c r="S1987" s="199" t="e">
        <v>#N/A</v>
      </c>
      <c r="T1987" s="199">
        <v>14.5</v>
      </c>
      <c r="U1987" s="199" t="e">
        <v>#N/A</v>
      </c>
      <c r="V1987" s="104" t="e">
        <v>#N/A</v>
      </c>
      <c r="X1987" s="198" t="s">
        <v>2472</v>
      </c>
      <c r="Y1987" s="100" t="s">
        <v>2545</v>
      </c>
      <c r="Z1987" s="120">
        <v>23.5</v>
      </c>
      <c r="AA1987" s="120">
        <v>25.6</v>
      </c>
      <c r="AB1987" s="120">
        <v>27.6</v>
      </c>
      <c r="AC1987" s="120">
        <v>25.2</v>
      </c>
      <c r="AD1987" s="120">
        <v>24.8</v>
      </c>
      <c r="AE1987" s="120">
        <v>23.7</v>
      </c>
      <c r="AF1987" s="120">
        <v>25.4</v>
      </c>
      <c r="AG1987" s="120">
        <v>19.8</v>
      </c>
      <c r="AH1987" s="120">
        <v>16</v>
      </c>
      <c r="AI1987" s="120" t="e">
        <v>#N/A</v>
      </c>
    </row>
    <row r="1988" spans="1:203" x14ac:dyDescent="0.25">
      <c r="A1988" s="198" t="s">
        <v>2478</v>
      </c>
      <c r="B1988" s="223" t="s">
        <v>2546</v>
      </c>
      <c r="C1988" s="103">
        <v>2.5</v>
      </c>
      <c r="D1988" s="200" t="e">
        <v>#N/A</v>
      </c>
      <c r="E1988" s="200">
        <v>5.0999999999999996</v>
      </c>
      <c r="F1988" s="200" t="e">
        <v>#N/A</v>
      </c>
      <c r="G1988" s="200">
        <v>6.9</v>
      </c>
      <c r="H1988" s="200" t="e">
        <v>#N/A</v>
      </c>
      <c r="I1988" s="200">
        <v>12</v>
      </c>
      <c r="J1988" s="200" t="e">
        <v>#N/A</v>
      </c>
      <c r="K1988" s="200">
        <v>10.3</v>
      </c>
      <c r="L1988" s="200" t="e">
        <v>#N/A</v>
      </c>
      <c r="M1988" s="200">
        <v>7.3000000000000007</v>
      </c>
      <c r="N1988" s="200" t="e">
        <v>#N/A</v>
      </c>
      <c r="O1988" s="200">
        <v>4.5999999999999996</v>
      </c>
      <c r="P1988" s="200" t="e">
        <v>#N/A</v>
      </c>
      <c r="Q1988" s="200">
        <v>5.9</v>
      </c>
      <c r="R1988" s="200" t="e">
        <v>#N/A</v>
      </c>
      <c r="S1988" s="200">
        <v>13.8</v>
      </c>
      <c r="T1988" s="200" t="e">
        <v>#N/A</v>
      </c>
      <c r="U1988" s="200">
        <v>12</v>
      </c>
      <c r="V1988" s="216" t="e">
        <v>#N/A</v>
      </c>
      <c r="X1988" s="198" t="s">
        <v>2474</v>
      </c>
      <c r="Y1988" s="101" t="s">
        <v>2546</v>
      </c>
      <c r="Z1988" s="97">
        <v>2.5</v>
      </c>
      <c r="AA1988" s="97">
        <v>5.0999999999999996</v>
      </c>
      <c r="AB1988" s="97">
        <v>6.9</v>
      </c>
      <c r="AC1988" s="97">
        <v>12</v>
      </c>
      <c r="AD1988" s="97">
        <v>10.3</v>
      </c>
      <c r="AE1988" s="97">
        <v>7.3000000000000007</v>
      </c>
      <c r="AF1988" s="97">
        <v>4.5999999999999996</v>
      </c>
      <c r="AG1988" s="97">
        <v>5.9</v>
      </c>
      <c r="AH1988" s="97">
        <v>12.7</v>
      </c>
      <c r="AI1988" s="97" t="e">
        <v>#N/A</v>
      </c>
    </row>
    <row r="1989" spans="1:203" x14ac:dyDescent="0.25">
      <c r="A1989" s="198" t="s">
        <v>2480</v>
      </c>
      <c r="B1989" s="224" t="s">
        <v>2547</v>
      </c>
      <c r="C1989" s="108" t="e">
        <v>#N/A</v>
      </c>
      <c r="D1989" s="201">
        <v>38.5</v>
      </c>
      <c r="E1989" s="201" t="e">
        <v>#N/A</v>
      </c>
      <c r="F1989" s="201">
        <v>40.6</v>
      </c>
      <c r="G1989" s="201" t="e">
        <v>#N/A</v>
      </c>
      <c r="H1989" s="201">
        <v>42.6</v>
      </c>
      <c r="I1989" s="201" t="e">
        <v>#N/A</v>
      </c>
      <c r="J1989" s="201">
        <v>35.200000000000003</v>
      </c>
      <c r="K1989" s="201" t="e">
        <v>#N/A</v>
      </c>
      <c r="L1989" s="201">
        <v>34.799999999999997</v>
      </c>
      <c r="M1989" s="201" t="e">
        <v>#N/A</v>
      </c>
      <c r="N1989" s="201">
        <v>38.700000000000003</v>
      </c>
      <c r="O1989" s="201" t="e">
        <v>#N/A</v>
      </c>
      <c r="P1989" s="201">
        <v>40.4</v>
      </c>
      <c r="Q1989" s="201" t="e">
        <v>#N/A</v>
      </c>
      <c r="R1989" s="201">
        <v>26.8</v>
      </c>
      <c r="S1989" s="201" t="e">
        <v>#N/A</v>
      </c>
      <c r="T1989" s="201">
        <v>18.5</v>
      </c>
      <c r="U1989" s="201" t="e">
        <v>#N/A</v>
      </c>
      <c r="V1989" s="217" t="e">
        <v>#N/A</v>
      </c>
      <c r="X1989" s="198" t="s">
        <v>2476</v>
      </c>
      <c r="Y1989" s="102" t="s">
        <v>2547</v>
      </c>
      <c r="Z1989" s="120">
        <v>38.5</v>
      </c>
      <c r="AA1989" s="120">
        <v>40.6</v>
      </c>
      <c r="AB1989" s="120">
        <v>42.6</v>
      </c>
      <c r="AC1989" s="120">
        <v>35.200000000000003</v>
      </c>
      <c r="AD1989" s="120">
        <v>34.799999999999997</v>
      </c>
      <c r="AE1989" s="120">
        <v>38.700000000000003</v>
      </c>
      <c r="AF1989" s="120">
        <v>40.4</v>
      </c>
      <c r="AG1989" s="120">
        <v>26.8</v>
      </c>
      <c r="AH1989" s="120">
        <v>18.5</v>
      </c>
      <c r="AI1989" s="120" t="e">
        <v>#N/A</v>
      </c>
      <c r="FF1989" s="390"/>
    </row>
    <row r="1990" spans="1:203" x14ac:dyDescent="0.25">
      <c r="A1990" s="198" t="s">
        <v>2482</v>
      </c>
      <c r="B1990" s="212" t="s">
        <v>2548</v>
      </c>
      <c r="C1990" s="231">
        <v>5</v>
      </c>
      <c r="D1990" s="123">
        <v>4</v>
      </c>
      <c r="E1990" s="123">
        <v>4</v>
      </c>
      <c r="F1990" s="123">
        <v>5</v>
      </c>
      <c r="G1990" s="123">
        <v>2</v>
      </c>
      <c r="H1990" s="123">
        <v>3</v>
      </c>
      <c r="I1990" s="123">
        <v>2</v>
      </c>
      <c r="J1990" s="123">
        <v>3</v>
      </c>
      <c r="K1990" s="123">
        <v>3</v>
      </c>
      <c r="L1990" s="123">
        <v>5</v>
      </c>
      <c r="M1990" s="123">
        <v>7</v>
      </c>
      <c r="N1990" s="123">
        <v>7</v>
      </c>
      <c r="O1990" s="123">
        <v>3</v>
      </c>
      <c r="P1990" s="123">
        <v>4</v>
      </c>
      <c r="Q1990" s="123">
        <v>4</v>
      </c>
      <c r="R1990" s="123">
        <v>10</v>
      </c>
      <c r="S1990" s="123">
        <v>7</v>
      </c>
      <c r="T1990" s="123">
        <v>7</v>
      </c>
      <c r="U1990" s="123">
        <v>7</v>
      </c>
      <c r="V1990" s="218" t="e">
        <v>#N/A</v>
      </c>
      <c r="X1990" s="198" t="s">
        <v>2483</v>
      </c>
      <c r="Y1990" s="119" t="s">
        <v>2548</v>
      </c>
      <c r="Z1990" s="196">
        <v>7</v>
      </c>
      <c r="AA1990" s="196">
        <v>5</v>
      </c>
      <c r="AB1990" s="196">
        <v>3</v>
      </c>
      <c r="AC1990" s="196">
        <v>3</v>
      </c>
      <c r="AD1990" s="196">
        <v>5</v>
      </c>
      <c r="AE1990" s="196">
        <v>7</v>
      </c>
      <c r="AF1990" s="196">
        <v>4</v>
      </c>
      <c r="AG1990" s="196">
        <v>10</v>
      </c>
      <c r="AH1990" s="196">
        <v>10</v>
      </c>
      <c r="AI1990" s="196" t="e">
        <v>#N/A</v>
      </c>
    </row>
    <row r="1991" spans="1:203" x14ac:dyDescent="0.25">
      <c r="A1991" s="198" t="s">
        <v>2485</v>
      </c>
      <c r="B1991" s="225" t="s">
        <v>2549</v>
      </c>
      <c r="C1991" s="232" t="s">
        <v>2618</v>
      </c>
      <c r="D1991" s="210" t="s">
        <v>2618</v>
      </c>
      <c r="E1991" s="210" t="s">
        <v>2618</v>
      </c>
      <c r="F1991" s="210" t="s">
        <v>2618</v>
      </c>
      <c r="G1991" s="210" t="s">
        <v>2618</v>
      </c>
      <c r="H1991" s="210" t="s">
        <v>2618</v>
      </c>
      <c r="I1991" s="210" t="s">
        <v>2618</v>
      </c>
      <c r="J1991" s="210" t="s">
        <v>2618</v>
      </c>
      <c r="K1991" s="210" t="s">
        <v>2618</v>
      </c>
      <c r="L1991" s="210" t="s">
        <v>2618</v>
      </c>
      <c r="M1991" s="210" t="s">
        <v>2618</v>
      </c>
      <c r="N1991" s="210" t="s">
        <v>2618</v>
      </c>
      <c r="O1991" s="210" t="s">
        <v>2618</v>
      </c>
      <c r="P1991" s="210" t="s">
        <v>2618</v>
      </c>
      <c r="Q1991" s="210" t="s">
        <v>2618</v>
      </c>
      <c r="R1991" s="210" t="s">
        <v>2618</v>
      </c>
      <c r="S1991" s="210" t="s">
        <v>2618</v>
      </c>
      <c r="T1991" s="210" t="s">
        <v>2618</v>
      </c>
      <c r="U1991" s="210" t="s">
        <v>2618</v>
      </c>
      <c r="V1991" s="211" t="e">
        <v>#N/A</v>
      </c>
      <c r="X1991" s="198" t="s">
        <v>2479</v>
      </c>
      <c r="Y1991" s="98" t="s">
        <v>772</v>
      </c>
      <c r="Z1991" s="121">
        <v>0</v>
      </c>
      <c r="AA1991" s="121">
        <v>0</v>
      </c>
      <c r="AB1991" s="121">
        <v>0</v>
      </c>
      <c r="AC1991" s="121">
        <v>0</v>
      </c>
      <c r="AD1991" s="121">
        <v>0</v>
      </c>
      <c r="AE1991" s="121">
        <v>0</v>
      </c>
      <c r="AF1991" s="121">
        <v>0</v>
      </c>
      <c r="AG1991" s="121">
        <v>0</v>
      </c>
      <c r="AH1991" s="121">
        <v>0</v>
      </c>
      <c r="AI1991" s="121" t="e">
        <v>#N/A</v>
      </c>
    </row>
    <row r="1992" spans="1:203" ht="15" x14ac:dyDescent="0.25">
      <c r="A1992" s="198" t="s">
        <v>2487</v>
      </c>
      <c r="B1992" s="226" t="s">
        <v>769</v>
      </c>
      <c r="C1992" s="233" t="s">
        <v>2618</v>
      </c>
      <c r="D1992" s="202" t="s">
        <v>2618</v>
      </c>
      <c r="E1992" s="202" t="s">
        <v>2618</v>
      </c>
      <c r="F1992" s="202" t="s">
        <v>2618</v>
      </c>
      <c r="G1992" s="202" t="s">
        <v>2618</v>
      </c>
      <c r="H1992" s="202" t="s">
        <v>2618</v>
      </c>
      <c r="I1992" s="202" t="s">
        <v>2618</v>
      </c>
      <c r="J1992" s="202" t="s">
        <v>2618</v>
      </c>
      <c r="K1992" s="202" t="s">
        <v>2618</v>
      </c>
      <c r="L1992" s="202" t="s">
        <v>2618</v>
      </c>
      <c r="M1992" s="202" t="s">
        <v>2618</v>
      </c>
      <c r="N1992" s="202" t="s">
        <v>2618</v>
      </c>
      <c r="O1992" s="202" t="s">
        <v>2618</v>
      </c>
      <c r="P1992" s="202" t="s">
        <v>2618</v>
      </c>
      <c r="Q1992" s="202" t="s">
        <v>2618</v>
      </c>
      <c r="R1992" s="202" t="s">
        <v>2618</v>
      </c>
      <c r="S1992" s="202" t="s">
        <v>2632</v>
      </c>
      <c r="T1992" s="202" t="s">
        <v>2632</v>
      </c>
      <c r="U1992" s="202" t="s">
        <v>2632</v>
      </c>
      <c r="V1992" s="203" t="e">
        <v>#N/A</v>
      </c>
      <c r="X1992" s="198" t="s">
        <v>2481</v>
      </c>
      <c r="Y1992" s="107" t="s">
        <v>769</v>
      </c>
      <c r="Z1992" s="195" t="s">
        <v>2618</v>
      </c>
      <c r="AA1992" s="195" t="s">
        <v>2618</v>
      </c>
      <c r="AB1992" s="195" t="s">
        <v>2618</v>
      </c>
      <c r="AC1992" s="195" t="s">
        <v>2618</v>
      </c>
      <c r="AD1992" s="195" t="s">
        <v>2618</v>
      </c>
      <c r="AE1992" s="195" t="s">
        <v>2618</v>
      </c>
      <c r="AF1992" s="195" t="s">
        <v>2618</v>
      </c>
      <c r="AG1992" s="195" t="s">
        <v>2618</v>
      </c>
      <c r="AH1992" s="195" t="s">
        <v>773</v>
      </c>
      <c r="AI1992" s="195" t="e">
        <v>#N/A</v>
      </c>
    </row>
    <row r="1993" spans="1:203" x14ac:dyDescent="0.25">
      <c r="A1993" s="198" t="s">
        <v>2488</v>
      </c>
      <c r="B1993" s="226" t="s">
        <v>2551</v>
      </c>
      <c r="C1993" s="234">
        <v>0</v>
      </c>
      <c r="D1993" s="204">
        <v>0</v>
      </c>
      <c r="E1993" s="204">
        <v>0</v>
      </c>
      <c r="F1993" s="204">
        <v>0</v>
      </c>
      <c r="G1993" s="204">
        <v>0</v>
      </c>
      <c r="H1993" s="204">
        <v>0</v>
      </c>
      <c r="I1993" s="204">
        <v>0</v>
      </c>
      <c r="J1993" s="204">
        <v>0</v>
      </c>
      <c r="K1993" s="204">
        <v>0</v>
      </c>
      <c r="L1993" s="204">
        <v>0</v>
      </c>
      <c r="M1993" s="204">
        <v>0</v>
      </c>
      <c r="N1993" s="204">
        <v>0</v>
      </c>
      <c r="O1993" s="204">
        <v>0</v>
      </c>
      <c r="P1993" s="204">
        <v>0</v>
      </c>
      <c r="Q1993" s="204">
        <v>0</v>
      </c>
      <c r="R1993" s="204">
        <v>0</v>
      </c>
      <c r="S1993" s="204">
        <v>3</v>
      </c>
      <c r="T1993" s="204">
        <v>10</v>
      </c>
      <c r="U1993" s="204">
        <v>3</v>
      </c>
      <c r="V1993" s="205" t="e">
        <v>#N/A</v>
      </c>
      <c r="X1993" s="198" t="s">
        <v>2484</v>
      </c>
      <c r="Y1993" s="91" t="s">
        <v>2551</v>
      </c>
      <c r="Z1993" s="109">
        <v>0</v>
      </c>
      <c r="AA1993" s="109">
        <v>0</v>
      </c>
      <c r="AB1993" s="109">
        <v>0</v>
      </c>
      <c r="AC1993" s="109">
        <v>0</v>
      </c>
      <c r="AD1993" s="109">
        <v>0</v>
      </c>
      <c r="AE1993" s="109">
        <v>0</v>
      </c>
      <c r="AF1993" s="109">
        <v>0</v>
      </c>
      <c r="AG1993" s="109">
        <v>0</v>
      </c>
      <c r="AH1993" s="109">
        <v>20</v>
      </c>
      <c r="AI1993" s="109" t="e">
        <v>#N/A</v>
      </c>
    </row>
    <row r="1994" spans="1:203" x14ac:dyDescent="0.25">
      <c r="A1994" s="198" t="s">
        <v>2489</v>
      </c>
      <c r="B1994" s="227" t="s">
        <v>884</v>
      </c>
      <c r="C1994" s="235">
        <v>1020.6500000000001</v>
      </c>
      <c r="D1994" s="206">
        <v>1016.7</v>
      </c>
      <c r="E1994" s="206">
        <v>1017.3</v>
      </c>
      <c r="F1994" s="206">
        <v>1014.75</v>
      </c>
      <c r="G1994" s="206">
        <v>1015.65</v>
      </c>
      <c r="H1994" s="206">
        <v>1011.8499999999999</v>
      </c>
      <c r="I1994" s="206">
        <v>1010.5</v>
      </c>
      <c r="J1994" s="206">
        <v>1007</v>
      </c>
      <c r="K1994" s="206">
        <v>1006.4000000000001</v>
      </c>
      <c r="L1994" s="206">
        <v>1004.05</v>
      </c>
      <c r="M1994" s="206">
        <v>1005.3</v>
      </c>
      <c r="N1994" s="206">
        <v>1004.95</v>
      </c>
      <c r="O1994" s="206">
        <v>1007.5</v>
      </c>
      <c r="P1994" s="206">
        <v>1006.5</v>
      </c>
      <c r="Q1994" s="206">
        <v>1007.95</v>
      </c>
      <c r="R1994" s="206">
        <v>1006.1500000000001</v>
      </c>
      <c r="S1994" s="206">
        <v>1006.8</v>
      </c>
      <c r="T1994" s="206">
        <v>1006.2</v>
      </c>
      <c r="U1994" s="206">
        <v>1005.9000000000001</v>
      </c>
      <c r="V1994" s="207" t="e">
        <v>#N/A</v>
      </c>
      <c r="X1994" s="198" t="s">
        <v>2486</v>
      </c>
      <c r="Y1994" s="238" t="s">
        <v>705</v>
      </c>
      <c r="Z1994" s="127">
        <v>0</v>
      </c>
      <c r="AA1994" s="127">
        <v>0</v>
      </c>
      <c r="AB1994" s="127">
        <v>0</v>
      </c>
      <c r="AC1994" s="127">
        <v>0</v>
      </c>
      <c r="AD1994" s="127">
        <v>0</v>
      </c>
      <c r="AE1994" s="127">
        <v>0</v>
      </c>
      <c r="AF1994" s="127">
        <v>0</v>
      </c>
      <c r="AG1994" s="127">
        <v>0</v>
      </c>
      <c r="AH1994" s="127">
        <v>0</v>
      </c>
      <c r="AI1994" s="127" t="e">
        <v>#N/A</v>
      </c>
    </row>
    <row r="1995" spans="1:203" x14ac:dyDescent="0.25">
      <c r="A1995" s="198" t="s">
        <v>2490</v>
      </c>
      <c r="B1995" s="228" t="s">
        <v>770</v>
      </c>
      <c r="C1995" s="236" t="s">
        <v>2938</v>
      </c>
      <c r="D1995" s="208" t="s">
        <v>2683</v>
      </c>
      <c r="E1995" s="208" t="s">
        <v>2938</v>
      </c>
      <c r="F1995" s="208" t="s">
        <v>2683</v>
      </c>
      <c r="G1995" s="208" t="s">
        <v>677</v>
      </c>
      <c r="H1995" s="208" t="s">
        <v>2839</v>
      </c>
      <c r="I1995" s="208" t="s">
        <v>3766</v>
      </c>
      <c r="J1995" s="208" t="s">
        <v>2965</v>
      </c>
      <c r="K1995" s="208" t="s">
        <v>2734</v>
      </c>
      <c r="L1995" s="208" t="s">
        <v>2683</v>
      </c>
      <c r="M1995" s="208" t="s">
        <v>2681</v>
      </c>
      <c r="N1995" s="208" t="s">
        <v>2732</v>
      </c>
      <c r="O1995" s="208" t="s">
        <v>2965</v>
      </c>
      <c r="P1995" s="208" t="s">
        <v>2733</v>
      </c>
      <c r="Q1995" s="208" t="s">
        <v>2654</v>
      </c>
      <c r="R1995" s="208" t="s">
        <v>2652</v>
      </c>
      <c r="S1995" s="208" t="s">
        <v>2656</v>
      </c>
      <c r="T1995" s="208" t="s">
        <v>2655</v>
      </c>
      <c r="U1995" s="208" t="s">
        <v>2652</v>
      </c>
      <c r="V1995" s="209" t="e">
        <v>#N/A</v>
      </c>
      <c r="X1995" s="369" t="s">
        <v>1084</v>
      </c>
      <c r="Y1995" s="370" t="s">
        <v>772</v>
      </c>
      <c r="Z1995" s="371">
        <v>0</v>
      </c>
      <c r="AA1995" s="372">
        <v>0</v>
      </c>
      <c r="AB1995" s="372">
        <v>0</v>
      </c>
      <c r="AC1995" s="372">
        <v>0</v>
      </c>
      <c r="AD1995" s="372">
        <v>0</v>
      </c>
      <c r="AE1995" s="372">
        <v>0</v>
      </c>
      <c r="AF1995" s="372">
        <v>0</v>
      </c>
      <c r="AG1995" s="372">
        <v>0</v>
      </c>
      <c r="AH1995" s="372">
        <v>0</v>
      </c>
      <c r="AI1995" s="373" t="e">
        <v>#N/A</v>
      </c>
    </row>
    <row r="1996" spans="1:203" x14ac:dyDescent="0.25">
      <c r="A1996" s="198" t="s">
        <v>2491</v>
      </c>
      <c r="B1996" s="229" t="s">
        <v>705</v>
      </c>
      <c r="C1996" s="237">
        <v>0</v>
      </c>
      <c r="D1996" s="213">
        <v>0</v>
      </c>
      <c r="E1996" s="213">
        <v>0</v>
      </c>
      <c r="F1996" s="213">
        <v>0</v>
      </c>
      <c r="G1996" s="213">
        <v>0</v>
      </c>
      <c r="H1996" s="213">
        <v>0</v>
      </c>
      <c r="I1996" s="213">
        <v>0</v>
      </c>
      <c r="J1996" s="213">
        <v>0</v>
      </c>
      <c r="K1996" s="213">
        <v>0</v>
      </c>
      <c r="L1996" s="213">
        <v>0</v>
      </c>
      <c r="M1996" s="213">
        <v>0</v>
      </c>
      <c r="N1996" s="213">
        <v>0</v>
      </c>
      <c r="O1996" s="213">
        <v>0</v>
      </c>
      <c r="P1996" s="213">
        <v>0</v>
      </c>
      <c r="Q1996" s="213">
        <v>0</v>
      </c>
      <c r="R1996" s="213">
        <v>0</v>
      </c>
      <c r="S1996" s="213">
        <v>0</v>
      </c>
      <c r="T1996" s="213">
        <v>0</v>
      </c>
      <c r="U1996" s="213">
        <v>0</v>
      </c>
      <c r="V1996" s="214" t="e">
        <v>#N/A</v>
      </c>
      <c r="X1996" s="369" t="s">
        <v>2399</v>
      </c>
      <c r="Y1996" s="374" t="s">
        <v>1173</v>
      </c>
      <c r="Z1996" s="375">
        <v>0</v>
      </c>
      <c r="AA1996" s="376">
        <v>0</v>
      </c>
      <c r="AB1996" s="376">
        <v>0</v>
      </c>
      <c r="AC1996" s="376">
        <v>0</v>
      </c>
      <c r="AD1996" s="376">
        <v>0</v>
      </c>
      <c r="AE1996" s="376">
        <v>0</v>
      </c>
      <c r="AF1996" s="376">
        <v>0</v>
      </c>
      <c r="AG1996" s="376">
        <v>0</v>
      </c>
      <c r="AH1996" s="376">
        <v>0</v>
      </c>
      <c r="AI1996" s="377" t="e">
        <v>#N/A</v>
      </c>
    </row>
    <row r="1997" spans="1:203" x14ac:dyDescent="0.25">
      <c r="A1997" s="198" t="s">
        <v>1084</v>
      </c>
      <c r="B1997" s="229" t="s">
        <v>772</v>
      </c>
      <c r="C1997" s="237">
        <v>0</v>
      </c>
      <c r="D1997" s="213">
        <v>0</v>
      </c>
      <c r="E1997" s="213">
        <v>0</v>
      </c>
      <c r="F1997" s="213">
        <v>0</v>
      </c>
      <c r="G1997" s="213">
        <v>0</v>
      </c>
      <c r="H1997" s="213">
        <v>0</v>
      </c>
      <c r="I1997" s="213">
        <v>0</v>
      </c>
      <c r="J1997" s="213">
        <v>0</v>
      </c>
      <c r="K1997" s="213">
        <v>0</v>
      </c>
      <c r="L1997" s="213">
        <v>0</v>
      </c>
      <c r="M1997" s="213">
        <v>0</v>
      </c>
      <c r="N1997" s="213">
        <v>0</v>
      </c>
      <c r="O1997" s="213">
        <v>0</v>
      </c>
      <c r="P1997" s="213">
        <v>0</v>
      </c>
      <c r="Q1997" s="213">
        <v>0</v>
      </c>
      <c r="R1997" s="213">
        <v>0</v>
      </c>
      <c r="S1997" s="213">
        <v>0</v>
      </c>
      <c r="T1997" s="213">
        <v>0</v>
      </c>
      <c r="U1997" s="213">
        <v>0</v>
      </c>
      <c r="V1997" s="214" t="e">
        <v>#N/A</v>
      </c>
      <c r="X1997" s="369" t="s">
        <v>2400</v>
      </c>
      <c r="Y1997" s="374" t="s">
        <v>1175</v>
      </c>
      <c r="Z1997" s="375">
        <v>0</v>
      </c>
      <c r="AA1997" s="376">
        <v>0</v>
      </c>
      <c r="AB1997" s="376">
        <v>0</v>
      </c>
      <c r="AC1997" s="376">
        <v>0</v>
      </c>
      <c r="AD1997" s="376">
        <v>0</v>
      </c>
      <c r="AE1997" s="376">
        <v>0</v>
      </c>
      <c r="AF1997" s="376">
        <v>0</v>
      </c>
      <c r="AG1997" s="376">
        <v>0</v>
      </c>
      <c r="AH1997" s="376">
        <v>0</v>
      </c>
      <c r="AI1997" s="377" t="e">
        <v>#N/A</v>
      </c>
    </row>
    <row r="1998" spans="1:203" x14ac:dyDescent="0.25">
      <c r="A1998" s="198" t="s">
        <v>2399</v>
      </c>
      <c r="B1998" s="229" t="s">
        <v>1173</v>
      </c>
      <c r="C1998" s="237">
        <v>0</v>
      </c>
      <c r="D1998" s="213">
        <v>0</v>
      </c>
      <c r="E1998" s="213">
        <v>0</v>
      </c>
      <c r="F1998" s="213">
        <v>0</v>
      </c>
      <c r="G1998" s="213">
        <v>0</v>
      </c>
      <c r="H1998" s="213">
        <v>0</v>
      </c>
      <c r="I1998" s="213">
        <v>0</v>
      </c>
      <c r="J1998" s="213">
        <v>0</v>
      </c>
      <c r="K1998" s="213">
        <v>0</v>
      </c>
      <c r="L1998" s="213">
        <v>0</v>
      </c>
      <c r="M1998" s="213">
        <v>0</v>
      </c>
      <c r="N1998" s="213">
        <v>0</v>
      </c>
      <c r="O1998" s="213">
        <v>0</v>
      </c>
      <c r="P1998" s="213">
        <v>0</v>
      </c>
      <c r="Q1998" s="213">
        <v>0</v>
      </c>
      <c r="R1998" s="213">
        <v>0</v>
      </c>
      <c r="S1998" s="213">
        <v>0</v>
      </c>
      <c r="T1998" s="213">
        <v>0</v>
      </c>
      <c r="U1998" s="213">
        <v>0</v>
      </c>
      <c r="V1998" s="214" t="e">
        <v>#N/A</v>
      </c>
      <c r="X1998" s="369" t="s">
        <v>2401</v>
      </c>
      <c r="Y1998" s="379" t="s">
        <v>1177</v>
      </c>
      <c r="Z1998" s="380">
        <v>0</v>
      </c>
      <c r="AA1998" s="381">
        <v>0</v>
      </c>
      <c r="AB1998" s="381">
        <v>0</v>
      </c>
      <c r="AC1998" s="381">
        <v>0</v>
      </c>
      <c r="AD1998" s="381">
        <v>0</v>
      </c>
      <c r="AE1998" s="381">
        <v>0</v>
      </c>
      <c r="AF1998" s="381">
        <v>0</v>
      </c>
      <c r="AG1998" s="381">
        <v>0</v>
      </c>
      <c r="AH1998" s="381">
        <v>0</v>
      </c>
      <c r="AI1998" s="382" t="e">
        <v>#N/A</v>
      </c>
    </row>
    <row r="1999" spans="1:203" x14ac:dyDescent="0.25">
      <c r="A1999" s="198" t="s">
        <v>2400</v>
      </c>
      <c r="B1999" s="378" t="s">
        <v>1175</v>
      </c>
      <c r="C1999" s="235">
        <v>0</v>
      </c>
      <c r="D1999" s="206">
        <v>0</v>
      </c>
      <c r="E1999" s="206">
        <v>0</v>
      </c>
      <c r="F1999" s="206">
        <v>0</v>
      </c>
      <c r="G1999" s="206">
        <v>0</v>
      </c>
      <c r="H1999" s="206">
        <v>0</v>
      </c>
      <c r="I1999" s="206">
        <v>0</v>
      </c>
      <c r="J1999" s="206">
        <v>0</v>
      </c>
      <c r="K1999" s="206">
        <v>0</v>
      </c>
      <c r="L1999" s="206">
        <v>0</v>
      </c>
      <c r="M1999" s="206">
        <v>0</v>
      </c>
      <c r="N1999" s="206">
        <v>0</v>
      </c>
      <c r="O1999" s="206">
        <v>0</v>
      </c>
      <c r="P1999" s="206">
        <v>0</v>
      </c>
      <c r="Q1999" s="206">
        <v>0</v>
      </c>
      <c r="R1999" s="206">
        <v>0</v>
      </c>
      <c r="S1999" s="206">
        <v>0</v>
      </c>
      <c r="T1999" s="206">
        <v>0</v>
      </c>
      <c r="U1999" s="206">
        <v>0</v>
      </c>
      <c r="V1999" s="207" t="e">
        <v>#N/A</v>
      </c>
    </row>
    <row r="2000" spans="1:203" x14ac:dyDescent="0.25">
      <c r="A2000" s="198" t="s">
        <v>2401</v>
      </c>
      <c r="B2000" s="383" t="s">
        <v>1177</v>
      </c>
      <c r="C2000" s="237">
        <v>0</v>
      </c>
      <c r="D2000" s="213">
        <v>0</v>
      </c>
      <c r="E2000" s="213">
        <v>0</v>
      </c>
      <c r="F2000" s="213">
        <v>0</v>
      </c>
      <c r="G2000" s="213">
        <v>0</v>
      </c>
      <c r="H2000" s="213">
        <v>0</v>
      </c>
      <c r="I2000" s="213">
        <v>0</v>
      </c>
      <c r="J2000" s="213">
        <v>0</v>
      </c>
      <c r="K2000" s="213">
        <v>0</v>
      </c>
      <c r="L2000" s="213">
        <v>0</v>
      </c>
      <c r="M2000" s="213">
        <v>0</v>
      </c>
      <c r="N2000" s="213">
        <v>0</v>
      </c>
      <c r="O2000" s="213">
        <v>0</v>
      </c>
      <c r="P2000" s="213">
        <v>0</v>
      </c>
      <c r="Q2000" s="213">
        <v>0</v>
      </c>
      <c r="R2000" s="213">
        <v>0</v>
      </c>
      <c r="S2000" s="213">
        <v>0</v>
      </c>
      <c r="T2000" s="213">
        <v>0</v>
      </c>
      <c r="U2000" s="213">
        <v>0</v>
      </c>
      <c r="V2000" s="214" t="e">
        <v>#N/A</v>
      </c>
    </row>
    <row r="2001" spans="1:208" x14ac:dyDescent="0.25">
      <c r="A2001" t="s">
        <v>3615</v>
      </c>
      <c r="B2001" t="s">
        <v>3602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6</v>
      </c>
      <c r="J2001">
        <v>7</v>
      </c>
      <c r="K2001">
        <v>4</v>
      </c>
      <c r="L2001">
        <v>7</v>
      </c>
      <c r="M2001">
        <v>6</v>
      </c>
      <c r="N2001">
        <v>0</v>
      </c>
      <c r="O2001">
        <v>0</v>
      </c>
      <c r="P2001">
        <v>0</v>
      </c>
      <c r="Q2001">
        <v>2</v>
      </c>
      <c r="R2001">
        <v>7</v>
      </c>
      <c r="S2001">
        <v>10</v>
      </c>
      <c r="T2001">
        <v>10</v>
      </c>
      <c r="U2001">
        <v>10</v>
      </c>
      <c r="V2001">
        <v>10</v>
      </c>
    </row>
    <row r="2002" spans="1:208" x14ac:dyDescent="0.25">
      <c r="A2002" t="s">
        <v>3616</v>
      </c>
      <c r="B2002" t="s">
        <v>3604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1</v>
      </c>
      <c r="I2002">
        <v>7</v>
      </c>
      <c r="J2002">
        <v>6</v>
      </c>
      <c r="K2002">
        <v>7</v>
      </c>
      <c r="L2002">
        <v>6</v>
      </c>
      <c r="M2002">
        <v>1</v>
      </c>
      <c r="N2002">
        <v>0</v>
      </c>
      <c r="O2002">
        <v>0</v>
      </c>
      <c r="P2002">
        <v>2</v>
      </c>
      <c r="Q2002">
        <v>3</v>
      </c>
      <c r="R2002">
        <v>7</v>
      </c>
      <c r="S2002">
        <v>10</v>
      </c>
      <c r="T2002">
        <v>10</v>
      </c>
      <c r="U2002">
        <v>10</v>
      </c>
      <c r="V2002" t="e">
        <v>#N/A</v>
      </c>
    </row>
    <row r="2003" spans="1:208" x14ac:dyDescent="0.25">
      <c r="A2003" t="s">
        <v>3617</v>
      </c>
      <c r="B2003" t="s">
        <v>3411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 t="e">
        <v>#N/A</v>
      </c>
    </row>
    <row r="2013" spans="1:208" s="390" customFormat="1" x14ac:dyDescent="0.25">
      <c r="A2013" s="262"/>
      <c r="B2013" s="262"/>
      <c r="C2013" s="262"/>
      <c r="D2013" s="262"/>
      <c r="E2013" s="262"/>
      <c r="F2013" s="262"/>
      <c r="G2013" s="262"/>
      <c r="H2013" s="262"/>
      <c r="I2013" s="262"/>
      <c r="J2013" s="262"/>
      <c r="K2013" s="262"/>
      <c r="L2013" s="262"/>
      <c r="M2013" s="262"/>
      <c r="N2013" s="262"/>
      <c r="O2013" s="262"/>
      <c r="P2013" s="262"/>
      <c r="Q2013" s="262"/>
      <c r="R2013" s="262"/>
      <c r="S2013" s="262"/>
      <c r="T2013" s="262"/>
      <c r="U2013" s="262"/>
      <c r="V2013" s="262"/>
      <c r="W2013" s="262"/>
      <c r="X2013" s="262"/>
      <c r="Y2013" s="262"/>
      <c r="Z2013" s="262"/>
      <c r="AA2013" s="262"/>
      <c r="AB2013" s="262"/>
      <c r="AC2013" s="262"/>
      <c r="AD2013" s="262"/>
      <c r="AE2013" s="262"/>
      <c r="AF2013" s="262"/>
      <c r="AG2013" s="262"/>
      <c r="AH2013" s="262"/>
      <c r="AI2013" s="262"/>
      <c r="AJ2013" s="262"/>
      <c r="AK2013" s="262"/>
      <c r="AL2013" s="389"/>
      <c r="AM2013" s="6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  <c r="CD2013"/>
      <c r="CE2013"/>
      <c r="CF2013"/>
      <c r="CG2013"/>
      <c r="CH2013"/>
      <c r="CI2013"/>
      <c r="CJ2013"/>
      <c r="CK2013"/>
      <c r="CL2013"/>
      <c r="CM2013"/>
      <c r="CN2013"/>
      <c r="CO2013"/>
      <c r="CP2013"/>
      <c r="CQ2013"/>
      <c r="CR2013"/>
      <c r="CS2013"/>
      <c r="CT2013"/>
      <c r="CU2013"/>
      <c r="CV2013"/>
      <c r="CW2013"/>
      <c r="CX2013"/>
      <c r="CY2013"/>
      <c r="CZ2013"/>
      <c r="DA2013"/>
      <c r="DB2013"/>
      <c r="DC2013"/>
      <c r="DD2013"/>
      <c r="DE2013"/>
      <c r="DF2013"/>
      <c r="DG2013"/>
      <c r="DH2013"/>
      <c r="DI2013"/>
      <c r="DJ2013"/>
      <c r="DK2013"/>
      <c r="DL2013"/>
      <c r="DM2013"/>
      <c r="DN2013"/>
      <c r="DO2013"/>
      <c r="DP2013"/>
      <c r="DQ2013"/>
      <c r="DR2013"/>
      <c r="DS2013"/>
      <c r="DT2013"/>
      <c r="DU2013"/>
      <c r="DV2013"/>
      <c r="DW2013"/>
      <c r="DX2013"/>
      <c r="DY2013"/>
      <c r="DZ2013"/>
      <c r="EA2013"/>
      <c r="EB2013"/>
      <c r="EC2013"/>
      <c r="ED2013"/>
      <c r="EE2013"/>
      <c r="EF2013"/>
      <c r="EG2013"/>
      <c r="EH2013"/>
      <c r="EI2013"/>
      <c r="EJ2013"/>
      <c r="EK2013"/>
      <c r="EL2013"/>
      <c r="EM2013"/>
      <c r="EN2013"/>
      <c r="EO2013"/>
      <c r="EP2013"/>
      <c r="EQ2013"/>
      <c r="ER2013"/>
      <c r="ES2013"/>
      <c r="ET2013"/>
      <c r="EU2013"/>
      <c r="EV2013"/>
      <c r="EW2013"/>
      <c r="EX2013"/>
      <c r="EY2013"/>
      <c r="EZ2013"/>
      <c r="FA2013"/>
      <c r="FB2013"/>
      <c r="FC2013"/>
      <c r="FD2013"/>
      <c r="FE2013"/>
      <c r="FF2013" s="35"/>
      <c r="FJ2013" s="1274"/>
      <c r="FK2013" s="1274"/>
      <c r="FL2013" s="1274"/>
      <c r="FN2013" s="35"/>
      <c r="FO2013" s="35"/>
      <c r="FP2013" s="35"/>
      <c r="FQ2013" s="35"/>
      <c r="FR2013" s="35"/>
      <c r="FS2013" s="35"/>
      <c r="FV2013" s="35"/>
      <c r="FW2013" s="35"/>
      <c r="FZ2013" s="1279"/>
      <c r="GA2013" s="1279"/>
      <c r="GB2013" s="35"/>
      <c r="GC2013" s="35"/>
      <c r="GD2013" s="35"/>
      <c r="GE2013" s="35"/>
      <c r="GF2013" s="35"/>
      <c r="GG2013" s="35"/>
      <c r="GH2013" s="35"/>
      <c r="GI2013" s="35"/>
      <c r="GJ2013" s="35"/>
      <c r="GK2013" s="35"/>
      <c r="GL2013" s="35"/>
      <c r="GM2013" s="35"/>
      <c r="GN2013" s="35"/>
      <c r="GO2013" s="35"/>
      <c r="GP2013" s="35"/>
      <c r="GQ2013" s="35"/>
      <c r="GR2013" s="35"/>
      <c r="GS2013" s="35"/>
      <c r="GT2013" s="35"/>
      <c r="GU2013" s="35"/>
      <c r="GV2013" s="35"/>
      <c r="GW2013" s="35"/>
      <c r="GX2013" s="35"/>
      <c r="GY2013" s="35"/>
      <c r="GZ2013" s="35"/>
    </row>
    <row r="2014" spans="1:208" x14ac:dyDescent="0.25">
      <c r="A2014" s="253" t="s">
        <v>1147</v>
      </c>
      <c r="B2014" s="254" t="s">
        <v>2552</v>
      </c>
      <c r="C2014" s="384">
        <v>43683.416666666664</v>
      </c>
      <c r="D2014" s="256" t="s">
        <v>2618</v>
      </c>
      <c r="E2014" s="256" t="s">
        <v>3775</v>
      </c>
      <c r="F2014" s="256" t="s">
        <v>2618</v>
      </c>
      <c r="G2014" s="256" t="s">
        <v>3782</v>
      </c>
      <c r="H2014" s="256" t="s">
        <v>2618</v>
      </c>
      <c r="I2014" s="256" t="s">
        <v>3788</v>
      </c>
      <c r="J2014" s="256" t="s">
        <v>2618</v>
      </c>
      <c r="K2014" s="256" t="s">
        <v>3789</v>
      </c>
      <c r="L2014" s="256" t="s">
        <v>2618</v>
      </c>
      <c r="M2014" s="256" t="s">
        <v>3790</v>
      </c>
      <c r="N2014" s="256" t="s">
        <v>2618</v>
      </c>
      <c r="O2014" s="256" t="s">
        <v>3791</v>
      </c>
      <c r="P2014" s="256" t="s">
        <v>2618</v>
      </c>
      <c r="Q2014" s="256" t="s">
        <v>3792</v>
      </c>
      <c r="R2014" s="256" t="s">
        <v>2618</v>
      </c>
      <c r="S2014" s="256" t="s">
        <v>3793</v>
      </c>
      <c r="T2014" s="256" t="s">
        <v>2618</v>
      </c>
      <c r="U2014" s="256" t="s">
        <v>3803</v>
      </c>
      <c r="V2014" s="257" t="s">
        <v>2618</v>
      </c>
      <c r="X2014" s="258"/>
      <c r="Y2014" s="188" t="s">
        <v>2550</v>
      </c>
      <c r="Z2014" s="259" t="s">
        <v>2620</v>
      </c>
      <c r="AA2014" s="260" t="s">
        <v>2621</v>
      </c>
      <c r="AB2014" s="260" t="s">
        <v>2622</v>
      </c>
      <c r="AC2014" s="260" t="s">
        <v>2623</v>
      </c>
      <c r="AD2014" s="260" t="s">
        <v>2624</v>
      </c>
      <c r="AE2014" s="260" t="s">
        <v>2625</v>
      </c>
      <c r="AF2014" s="260" t="s">
        <v>2619</v>
      </c>
      <c r="AG2014" s="260" t="s">
        <v>2620</v>
      </c>
      <c r="AH2014" s="260" t="s">
        <v>2621</v>
      </c>
      <c r="AI2014" s="261" t="s">
        <v>2622</v>
      </c>
      <c r="FN2014" s="390"/>
      <c r="FO2014" s="390"/>
      <c r="FP2014" s="390"/>
      <c r="FQ2014" s="390"/>
      <c r="FR2014" s="390"/>
      <c r="FS2014" s="390"/>
      <c r="FV2014" s="390"/>
      <c r="FW2014" s="390"/>
      <c r="FZ2014" s="1280"/>
      <c r="GA2014" s="1280"/>
      <c r="GB2014" s="390"/>
      <c r="GC2014" s="390"/>
      <c r="GD2014" s="390"/>
      <c r="GE2014" s="390"/>
      <c r="GF2014" s="390"/>
      <c r="GG2014" s="390"/>
      <c r="GH2014" s="390"/>
      <c r="GI2014" s="390"/>
      <c r="GJ2014" s="390"/>
      <c r="GK2014" s="390"/>
      <c r="GL2014" s="390"/>
      <c r="GM2014" s="390"/>
      <c r="GN2014" s="390"/>
      <c r="GV2014" s="390"/>
      <c r="GW2014" s="390"/>
      <c r="GX2014" s="390"/>
      <c r="GY2014" s="390"/>
      <c r="GZ2014" s="390"/>
    </row>
    <row r="2015" spans="1:208" x14ac:dyDescent="0.25">
      <c r="A2015" s="198" t="s">
        <v>1148</v>
      </c>
      <c r="B2015" s="220" t="s">
        <v>1145</v>
      </c>
      <c r="C2015" s="124" t="s">
        <v>2521</v>
      </c>
      <c r="D2015" s="124" t="s">
        <v>2522</v>
      </c>
      <c r="E2015" s="124" t="s">
        <v>2521</v>
      </c>
      <c r="F2015" s="124" t="s">
        <v>2522</v>
      </c>
      <c r="G2015" s="124" t="s">
        <v>2521</v>
      </c>
      <c r="H2015" s="124" t="s">
        <v>2522</v>
      </c>
      <c r="I2015" s="124" t="s">
        <v>2521</v>
      </c>
      <c r="J2015" s="124" t="s">
        <v>2522</v>
      </c>
      <c r="K2015" s="124" t="s">
        <v>2521</v>
      </c>
      <c r="L2015" s="124" t="s">
        <v>2522</v>
      </c>
      <c r="M2015" s="124" t="s">
        <v>2521</v>
      </c>
      <c r="N2015" s="124" t="s">
        <v>2522</v>
      </c>
      <c r="O2015" s="124" t="s">
        <v>2521</v>
      </c>
      <c r="P2015" s="124" t="s">
        <v>2522</v>
      </c>
      <c r="Q2015" s="124" t="s">
        <v>2521</v>
      </c>
      <c r="R2015" s="124" t="s">
        <v>2522</v>
      </c>
      <c r="S2015" s="124" t="s">
        <v>2521</v>
      </c>
      <c r="T2015" s="124" t="s">
        <v>2522</v>
      </c>
      <c r="U2015" s="124" t="s">
        <v>2521</v>
      </c>
      <c r="V2015" s="252" t="s">
        <v>2522</v>
      </c>
      <c r="X2015" s="197"/>
      <c r="Y2015" s="188" t="s">
        <v>1145</v>
      </c>
      <c r="Z2015" s="94" t="s">
        <v>3777</v>
      </c>
      <c r="AA2015" s="95" t="s">
        <v>3778</v>
      </c>
      <c r="AB2015" s="95" t="s">
        <v>3783</v>
      </c>
      <c r="AC2015" s="95" t="s">
        <v>3794</v>
      </c>
      <c r="AD2015" s="95" t="s">
        <v>3795</v>
      </c>
      <c r="AE2015" s="95" t="s">
        <v>3796</v>
      </c>
      <c r="AF2015" s="95" t="s">
        <v>3797</v>
      </c>
      <c r="AG2015" s="95" t="s">
        <v>3798</v>
      </c>
      <c r="AH2015" s="95" t="s">
        <v>3799</v>
      </c>
      <c r="AI2015" s="96" t="s">
        <v>3804</v>
      </c>
      <c r="GO2015" s="390"/>
      <c r="GP2015" s="390"/>
      <c r="GQ2015" s="390"/>
      <c r="GR2015" s="390"/>
      <c r="GS2015" s="390"/>
      <c r="GT2015" s="390"/>
      <c r="GU2015" s="390"/>
    </row>
    <row r="2016" spans="1:208" x14ac:dyDescent="0.25">
      <c r="A2016" s="198" t="s">
        <v>1149</v>
      </c>
      <c r="B2016" s="221" t="s">
        <v>2553</v>
      </c>
      <c r="C2016" s="118">
        <v>43683.416666666664</v>
      </c>
      <c r="D2016" s="189">
        <v>43683.916666666664</v>
      </c>
      <c r="E2016" s="190">
        <v>43684.416666666664</v>
      </c>
      <c r="F2016" s="189">
        <v>43684.916666666664</v>
      </c>
      <c r="G2016" s="190">
        <v>43685.416666666664</v>
      </c>
      <c r="H2016" s="189">
        <v>43685.916666666664</v>
      </c>
      <c r="I2016" s="191">
        <v>43686.416666666664</v>
      </c>
      <c r="J2016" s="189">
        <v>43686.916666666664</v>
      </c>
      <c r="K2016" s="190">
        <v>43687.416666666664</v>
      </c>
      <c r="L2016" s="189">
        <v>43687.916666666664</v>
      </c>
      <c r="M2016" s="190">
        <v>43688.416666666664</v>
      </c>
      <c r="N2016" s="189">
        <v>43688.916666666664</v>
      </c>
      <c r="O2016" s="191">
        <v>43689.416666666664</v>
      </c>
      <c r="P2016" s="189">
        <v>43689.916666666664</v>
      </c>
      <c r="Q2016" s="190">
        <v>43690.416666666664</v>
      </c>
      <c r="R2016" s="189">
        <v>43690.916666666664</v>
      </c>
      <c r="S2016" s="190">
        <v>43691.416666666664</v>
      </c>
      <c r="T2016" s="189">
        <v>43691.916666666664</v>
      </c>
      <c r="U2016" s="190">
        <v>43692.416666666664</v>
      </c>
      <c r="V2016" s="192">
        <v>43692.916666666664</v>
      </c>
      <c r="X2016" s="198" t="s">
        <v>1150</v>
      </c>
      <c r="Y2016" s="215"/>
      <c r="Z2016" s="116">
        <v>43683.916666666664</v>
      </c>
      <c r="AA2016" s="99">
        <v>43684.916666666664</v>
      </c>
      <c r="AB2016" s="99">
        <v>43685.916666666664</v>
      </c>
      <c r="AC2016" s="99">
        <v>43686.916666666664</v>
      </c>
      <c r="AD2016" s="99">
        <v>43687.916666666664</v>
      </c>
      <c r="AE2016" s="99">
        <v>43688.916666666664</v>
      </c>
      <c r="AF2016" s="99">
        <v>43689.916666666664</v>
      </c>
      <c r="AG2016" s="99">
        <v>43690.916666666664</v>
      </c>
      <c r="AH2016" s="99">
        <v>43691.916666666664</v>
      </c>
      <c r="AI2016" s="99">
        <v>43692.916666666664</v>
      </c>
    </row>
    <row r="2017" spans="1:162" x14ac:dyDescent="0.25">
      <c r="A2017" s="198" t="s">
        <v>1151</v>
      </c>
      <c r="B2017" s="222" t="s">
        <v>2545</v>
      </c>
      <c r="C2017" s="230" t="e">
        <v>#N/A</v>
      </c>
      <c r="D2017" s="199">
        <v>21.6</v>
      </c>
      <c r="E2017" s="199" t="e">
        <v>#N/A</v>
      </c>
      <c r="F2017" s="199">
        <v>15.3</v>
      </c>
      <c r="G2017" s="199" t="e">
        <v>#N/A</v>
      </c>
      <c r="H2017" s="199">
        <v>21.8</v>
      </c>
      <c r="I2017" s="199" t="e">
        <v>#N/A</v>
      </c>
      <c r="J2017" s="199">
        <v>19.600000000000001</v>
      </c>
      <c r="K2017" s="199" t="e">
        <v>#N/A</v>
      </c>
      <c r="L2017" s="199">
        <v>21.8</v>
      </c>
      <c r="M2017" s="199" t="e">
        <v>#N/A</v>
      </c>
      <c r="N2017" s="199">
        <v>17.2</v>
      </c>
      <c r="O2017" s="199" t="e">
        <v>#N/A</v>
      </c>
      <c r="P2017" s="199">
        <v>17.100000000000001</v>
      </c>
      <c r="Q2017" s="199" t="e">
        <v>#N/A</v>
      </c>
      <c r="R2017" s="199">
        <v>18.8</v>
      </c>
      <c r="S2017" s="199" t="e">
        <v>#N/A</v>
      </c>
      <c r="T2017" s="199">
        <v>19.399999999999999</v>
      </c>
      <c r="U2017" s="199" t="e">
        <v>#N/A</v>
      </c>
      <c r="V2017" s="104" t="e">
        <v>#N/A</v>
      </c>
      <c r="X2017" s="198" t="s">
        <v>1152</v>
      </c>
      <c r="Y2017" s="100" t="s">
        <v>2545</v>
      </c>
      <c r="Z2017" s="120">
        <v>21.6</v>
      </c>
      <c r="AA2017" s="120">
        <v>16.399999999999999</v>
      </c>
      <c r="AB2017" s="120">
        <v>21.8</v>
      </c>
      <c r="AC2017" s="120">
        <v>19.600000000000001</v>
      </c>
      <c r="AD2017" s="120">
        <v>21.8</v>
      </c>
      <c r="AE2017" s="120">
        <v>17.2</v>
      </c>
      <c r="AF2017" s="120">
        <v>17.100000000000001</v>
      </c>
      <c r="AG2017" s="120">
        <v>18.8</v>
      </c>
      <c r="AH2017" s="120">
        <v>19.399999999999999</v>
      </c>
      <c r="AI2017" s="120" t="e">
        <v>#N/A</v>
      </c>
    </row>
    <row r="2018" spans="1:162" x14ac:dyDescent="0.25">
      <c r="A2018" s="198" t="s">
        <v>1153</v>
      </c>
      <c r="B2018" s="223" t="s">
        <v>2546</v>
      </c>
      <c r="C2018" s="103">
        <v>14.2</v>
      </c>
      <c r="D2018" s="200" t="e">
        <v>#N/A</v>
      </c>
      <c r="E2018" s="200">
        <v>15.6</v>
      </c>
      <c r="F2018" s="200" t="e">
        <v>#N/A</v>
      </c>
      <c r="G2018" s="200">
        <v>14</v>
      </c>
      <c r="H2018" s="200" t="e">
        <v>#N/A</v>
      </c>
      <c r="I2018" s="200">
        <v>12.6</v>
      </c>
      <c r="J2018" s="200" t="e">
        <v>#N/A</v>
      </c>
      <c r="K2018" s="200">
        <v>11.5</v>
      </c>
      <c r="L2018" s="200" t="e">
        <v>#N/A</v>
      </c>
      <c r="M2018" s="200">
        <v>6.8000000000000007</v>
      </c>
      <c r="N2018" s="200" t="e">
        <v>#N/A</v>
      </c>
      <c r="O2018" s="200">
        <v>14.2</v>
      </c>
      <c r="P2018" s="200" t="e">
        <v>#N/A</v>
      </c>
      <c r="Q2018" s="200">
        <v>10.3</v>
      </c>
      <c r="R2018" s="200" t="e">
        <v>#N/A</v>
      </c>
      <c r="S2018" s="200">
        <v>8.1</v>
      </c>
      <c r="T2018" s="200" t="e">
        <v>#N/A</v>
      </c>
      <c r="U2018" s="200">
        <v>6.6999999999999993</v>
      </c>
      <c r="V2018" s="216" t="e">
        <v>#N/A</v>
      </c>
      <c r="X2018" s="198" t="s">
        <v>1154</v>
      </c>
      <c r="Y2018" s="101" t="s">
        <v>2546</v>
      </c>
      <c r="Z2018" s="97">
        <v>14.2</v>
      </c>
      <c r="AA2018" s="97">
        <v>14.7</v>
      </c>
      <c r="AB2018" s="97">
        <v>14</v>
      </c>
      <c r="AC2018" s="97">
        <v>11.5</v>
      </c>
      <c r="AD2018" s="97">
        <v>11.5</v>
      </c>
      <c r="AE2018" s="97">
        <v>6.8000000000000007</v>
      </c>
      <c r="AF2018" s="97">
        <v>14.2</v>
      </c>
      <c r="AG2018" s="97">
        <v>10.3</v>
      </c>
      <c r="AH2018" s="97">
        <v>8.1</v>
      </c>
      <c r="AI2018" s="97" t="e">
        <v>#N/A</v>
      </c>
    </row>
    <row r="2019" spans="1:162" x14ac:dyDescent="0.25">
      <c r="A2019" s="198" t="s">
        <v>1155</v>
      </c>
      <c r="B2019" s="224" t="s">
        <v>2547</v>
      </c>
      <c r="C2019" s="108" t="e">
        <v>#N/A</v>
      </c>
      <c r="D2019" s="201">
        <v>31.6</v>
      </c>
      <c r="E2019" s="201" t="e">
        <v>#N/A</v>
      </c>
      <c r="F2019" s="201">
        <v>19.3</v>
      </c>
      <c r="G2019" s="201" t="e">
        <v>#N/A</v>
      </c>
      <c r="H2019" s="201">
        <v>34.799999999999997</v>
      </c>
      <c r="I2019" s="201" t="e">
        <v>#N/A</v>
      </c>
      <c r="J2019" s="201">
        <v>26.6</v>
      </c>
      <c r="K2019" s="201" t="e">
        <v>#N/A</v>
      </c>
      <c r="L2019" s="201">
        <v>35.799999999999997</v>
      </c>
      <c r="M2019" s="201" t="e">
        <v>#N/A</v>
      </c>
      <c r="N2019" s="201">
        <v>24.2</v>
      </c>
      <c r="O2019" s="201" t="e">
        <v>#N/A</v>
      </c>
      <c r="P2019" s="201">
        <v>21.1</v>
      </c>
      <c r="Q2019" s="201" t="e">
        <v>#N/A</v>
      </c>
      <c r="R2019" s="201">
        <v>32.799999999999997</v>
      </c>
      <c r="S2019" s="201" t="e">
        <v>#N/A</v>
      </c>
      <c r="T2019" s="201">
        <v>30.4</v>
      </c>
      <c r="U2019" s="201" t="e">
        <v>#N/A</v>
      </c>
      <c r="V2019" s="217" t="e">
        <v>#N/A</v>
      </c>
      <c r="X2019" s="198" t="s">
        <v>1156</v>
      </c>
      <c r="Y2019" s="102" t="s">
        <v>2547</v>
      </c>
      <c r="Z2019" s="120">
        <v>31.6</v>
      </c>
      <c r="AA2019" s="120">
        <v>19.3</v>
      </c>
      <c r="AB2019" s="120">
        <v>34.799999999999997</v>
      </c>
      <c r="AC2019" s="120">
        <v>26.6</v>
      </c>
      <c r="AD2019" s="120">
        <v>35.799999999999997</v>
      </c>
      <c r="AE2019" s="120">
        <v>24.2</v>
      </c>
      <c r="AF2019" s="120">
        <v>21.1</v>
      </c>
      <c r="AG2019" s="120">
        <v>32.799999999999997</v>
      </c>
      <c r="AH2019" s="120">
        <v>30.4</v>
      </c>
      <c r="AI2019" s="120" t="e">
        <v>#N/A</v>
      </c>
      <c r="FF2019" s="390"/>
    </row>
    <row r="2020" spans="1:162" x14ac:dyDescent="0.25">
      <c r="A2020" s="198" t="s">
        <v>1157</v>
      </c>
      <c r="B2020" s="212" t="s">
        <v>2548</v>
      </c>
      <c r="C2020" s="231">
        <v>8</v>
      </c>
      <c r="D2020" s="123">
        <v>3</v>
      </c>
      <c r="E2020" s="123">
        <v>4</v>
      </c>
      <c r="F2020" s="123">
        <v>4</v>
      </c>
      <c r="G2020" s="123">
        <v>3</v>
      </c>
      <c r="H2020" s="123">
        <v>5</v>
      </c>
      <c r="I2020" s="123">
        <v>7</v>
      </c>
      <c r="J2020" s="123">
        <v>5</v>
      </c>
      <c r="K2020" s="123">
        <v>3</v>
      </c>
      <c r="L2020" s="123">
        <v>4</v>
      </c>
      <c r="M2020" s="123">
        <v>7</v>
      </c>
      <c r="N2020" s="123">
        <v>8</v>
      </c>
      <c r="O2020" s="123">
        <v>10</v>
      </c>
      <c r="P2020" s="123">
        <v>12</v>
      </c>
      <c r="Q2020" s="123">
        <v>15</v>
      </c>
      <c r="R2020" s="123">
        <v>12</v>
      </c>
      <c r="S2020" s="123">
        <v>7</v>
      </c>
      <c r="T2020" s="123">
        <v>8</v>
      </c>
      <c r="U2020" s="123">
        <v>5</v>
      </c>
      <c r="V2020" s="218" t="e">
        <v>#N/A</v>
      </c>
      <c r="X2020" s="198" t="s">
        <v>1158</v>
      </c>
      <c r="Y2020" s="119" t="s">
        <v>2548</v>
      </c>
      <c r="Z2020" s="196">
        <v>8</v>
      </c>
      <c r="AA2020" s="196">
        <v>4</v>
      </c>
      <c r="AB2020" s="196">
        <v>5</v>
      </c>
      <c r="AC2020" s="196">
        <v>7</v>
      </c>
      <c r="AD2020" s="196">
        <v>5</v>
      </c>
      <c r="AE2020" s="196">
        <v>8</v>
      </c>
      <c r="AF2020" s="196">
        <v>12</v>
      </c>
      <c r="AG2020" s="196">
        <v>15</v>
      </c>
      <c r="AH2020" s="196">
        <v>8</v>
      </c>
      <c r="AI2020" s="196" t="e">
        <v>#N/A</v>
      </c>
    </row>
    <row r="2021" spans="1:162" x14ac:dyDescent="0.25">
      <c r="A2021" s="198" t="s">
        <v>1159</v>
      </c>
      <c r="B2021" s="225" t="s">
        <v>2549</v>
      </c>
      <c r="C2021" s="232" t="s">
        <v>2618</v>
      </c>
      <c r="D2021" s="210" t="s">
        <v>2618</v>
      </c>
      <c r="E2021" s="210" t="s">
        <v>2618</v>
      </c>
      <c r="F2021" s="210" t="s">
        <v>2618</v>
      </c>
      <c r="G2021" s="210" t="s">
        <v>2618</v>
      </c>
      <c r="H2021" s="210" t="s">
        <v>2618</v>
      </c>
      <c r="I2021" s="210" t="s">
        <v>2618</v>
      </c>
      <c r="J2021" s="210" t="s">
        <v>2618</v>
      </c>
      <c r="K2021" s="210" t="s">
        <v>2618</v>
      </c>
      <c r="L2021" s="210" t="s">
        <v>2618</v>
      </c>
      <c r="M2021" s="210" t="s">
        <v>2618</v>
      </c>
      <c r="N2021" s="210" t="s">
        <v>2618</v>
      </c>
      <c r="O2021" s="210" t="s">
        <v>2618</v>
      </c>
      <c r="P2021" s="210" t="s">
        <v>2618</v>
      </c>
      <c r="Q2021" s="210">
        <v>15</v>
      </c>
      <c r="R2021" s="210" t="s">
        <v>2618</v>
      </c>
      <c r="S2021" s="210" t="s">
        <v>2618</v>
      </c>
      <c r="T2021" s="210" t="s">
        <v>2618</v>
      </c>
      <c r="U2021" s="210" t="s">
        <v>2618</v>
      </c>
      <c r="V2021" s="211" t="e">
        <v>#N/A</v>
      </c>
      <c r="X2021" s="198" t="s">
        <v>1160</v>
      </c>
      <c r="Y2021" s="98" t="s">
        <v>772</v>
      </c>
      <c r="Z2021" s="121">
        <v>0</v>
      </c>
      <c r="AA2021" s="121">
        <v>0</v>
      </c>
      <c r="AB2021" s="121">
        <v>0</v>
      </c>
      <c r="AC2021" s="121">
        <v>0</v>
      </c>
      <c r="AD2021" s="121">
        <v>0</v>
      </c>
      <c r="AE2021" s="121">
        <v>0</v>
      </c>
      <c r="AF2021" s="121">
        <v>0</v>
      </c>
      <c r="AG2021" s="121">
        <v>0</v>
      </c>
      <c r="AH2021" s="121">
        <v>0</v>
      </c>
      <c r="AI2021" s="121" t="e">
        <v>#N/A</v>
      </c>
    </row>
    <row r="2022" spans="1:162" ht="15" x14ac:dyDescent="0.25">
      <c r="A2022" s="198" t="s">
        <v>1161</v>
      </c>
      <c r="B2022" s="226" t="s">
        <v>769</v>
      </c>
      <c r="C2022" s="233" t="s">
        <v>2618</v>
      </c>
      <c r="D2022" s="202" t="s">
        <v>2618</v>
      </c>
      <c r="E2022" s="202" t="s">
        <v>2632</v>
      </c>
      <c r="F2022" s="202" t="s">
        <v>2632</v>
      </c>
      <c r="G2022" s="202" t="s">
        <v>2631</v>
      </c>
      <c r="H2022" s="202" t="s">
        <v>2618</v>
      </c>
      <c r="I2022" s="202" t="s">
        <v>2618</v>
      </c>
      <c r="J2022" s="202" t="s">
        <v>2618</v>
      </c>
      <c r="K2022" s="202" t="s">
        <v>2618</v>
      </c>
      <c r="L2022" s="202" t="s">
        <v>2618</v>
      </c>
      <c r="M2022" s="202" t="s">
        <v>2618</v>
      </c>
      <c r="N2022" s="202" t="s">
        <v>2631</v>
      </c>
      <c r="O2022" s="202" t="s">
        <v>2632</v>
      </c>
      <c r="P2022" s="202" t="s">
        <v>773</v>
      </c>
      <c r="Q2022" s="202" t="s">
        <v>2618</v>
      </c>
      <c r="R2022" s="202" t="s">
        <v>2618</v>
      </c>
      <c r="S2022" s="202" t="s">
        <v>2618</v>
      </c>
      <c r="T2022" s="202" t="s">
        <v>2618</v>
      </c>
      <c r="U2022" s="202" t="s">
        <v>2618</v>
      </c>
      <c r="V2022" s="203" t="e">
        <v>#N/A</v>
      </c>
      <c r="X2022" s="198" t="s">
        <v>1162</v>
      </c>
      <c r="Y2022" s="107" t="s">
        <v>769</v>
      </c>
      <c r="Z2022" s="195" t="s">
        <v>2618</v>
      </c>
      <c r="AA2022" s="195" t="s">
        <v>773</v>
      </c>
      <c r="AB2022" s="195" t="s">
        <v>2631</v>
      </c>
      <c r="AC2022" s="195" t="s">
        <v>2618</v>
      </c>
      <c r="AD2022" s="195" t="s">
        <v>2618</v>
      </c>
      <c r="AE2022" s="195" t="s">
        <v>2631</v>
      </c>
      <c r="AF2022" s="195" t="s">
        <v>773</v>
      </c>
      <c r="AG2022" s="195" t="s">
        <v>2618</v>
      </c>
      <c r="AH2022" s="195" t="s">
        <v>2618</v>
      </c>
      <c r="AI2022" s="195" t="e">
        <v>#N/A</v>
      </c>
    </row>
    <row r="2023" spans="1:162" x14ac:dyDescent="0.25">
      <c r="A2023" s="198" t="s">
        <v>1163</v>
      </c>
      <c r="B2023" s="226" t="s">
        <v>2551</v>
      </c>
      <c r="C2023" s="234">
        <v>0</v>
      </c>
      <c r="D2023" s="204">
        <v>0</v>
      </c>
      <c r="E2023" s="204">
        <v>10</v>
      </c>
      <c r="F2023" s="204">
        <v>10</v>
      </c>
      <c r="G2023" s="204">
        <v>1</v>
      </c>
      <c r="H2023" s="204">
        <v>0</v>
      </c>
      <c r="I2023" s="204">
        <v>0</v>
      </c>
      <c r="J2023" s="204">
        <v>0</v>
      </c>
      <c r="K2023" s="204">
        <v>0</v>
      </c>
      <c r="L2023" s="204">
        <v>0</v>
      </c>
      <c r="M2023" s="204">
        <v>0</v>
      </c>
      <c r="N2023" s="204">
        <v>2</v>
      </c>
      <c r="O2023" s="204">
        <v>10</v>
      </c>
      <c r="P2023" s="204">
        <v>20</v>
      </c>
      <c r="Q2023" s="204">
        <v>0</v>
      </c>
      <c r="R2023" s="204">
        <v>0</v>
      </c>
      <c r="S2023" s="204">
        <v>0</v>
      </c>
      <c r="T2023" s="204">
        <v>0</v>
      </c>
      <c r="U2023" s="204">
        <v>0</v>
      </c>
      <c r="V2023" s="205" t="e">
        <v>#N/A</v>
      </c>
      <c r="X2023" s="198" t="s">
        <v>1164</v>
      </c>
      <c r="Y2023" s="91" t="s">
        <v>2551</v>
      </c>
      <c r="Z2023" s="109">
        <v>0</v>
      </c>
      <c r="AA2023" s="109">
        <v>20</v>
      </c>
      <c r="AB2023" s="109">
        <v>1</v>
      </c>
      <c r="AC2023" s="109">
        <v>0</v>
      </c>
      <c r="AD2023" s="109">
        <v>0</v>
      </c>
      <c r="AE2023" s="109">
        <v>2</v>
      </c>
      <c r="AF2023" s="109">
        <v>30</v>
      </c>
      <c r="AG2023" s="109">
        <v>0</v>
      </c>
      <c r="AH2023" s="109">
        <v>0</v>
      </c>
      <c r="AI2023" s="109" t="e">
        <v>#N/A</v>
      </c>
    </row>
    <row r="2024" spans="1:162" x14ac:dyDescent="0.25">
      <c r="A2024" s="198" t="s">
        <v>1165</v>
      </c>
      <c r="B2024" s="227" t="s">
        <v>884</v>
      </c>
      <c r="C2024" s="235">
        <v>1009.2</v>
      </c>
      <c r="D2024" s="206">
        <v>1011.05</v>
      </c>
      <c r="E2024" s="206">
        <v>1011.8</v>
      </c>
      <c r="F2024" s="206">
        <v>1010.5</v>
      </c>
      <c r="G2024" s="206">
        <v>1011</v>
      </c>
      <c r="H2024" s="206">
        <v>1012.6</v>
      </c>
      <c r="I2024" s="206">
        <v>1010.95</v>
      </c>
      <c r="J2024" s="206">
        <v>1010.55</v>
      </c>
      <c r="K2024" s="206">
        <v>1010.6500000000001</v>
      </c>
      <c r="L2024" s="206">
        <v>1011.2</v>
      </c>
      <c r="M2024" s="206">
        <v>1011.8</v>
      </c>
      <c r="N2024" s="206">
        <v>1008.85</v>
      </c>
      <c r="O2024" s="206">
        <v>1002.75</v>
      </c>
      <c r="P2024" s="206">
        <v>1000.05</v>
      </c>
      <c r="Q2024" s="206">
        <v>1003.5</v>
      </c>
      <c r="R2024" s="206">
        <v>1006</v>
      </c>
      <c r="S2024" s="206">
        <v>1008.2</v>
      </c>
      <c r="T2024" s="206">
        <v>1010.9000000000001</v>
      </c>
      <c r="U2024" s="206">
        <v>1013.8499999999999</v>
      </c>
      <c r="V2024" s="207" t="e">
        <v>#N/A</v>
      </c>
      <c r="X2024" s="198" t="s">
        <v>1166</v>
      </c>
      <c r="Y2024" s="238" t="s">
        <v>705</v>
      </c>
      <c r="Z2024" s="127">
        <v>0</v>
      </c>
      <c r="AA2024" s="127">
        <v>0</v>
      </c>
      <c r="AB2024" s="127">
        <v>0</v>
      </c>
      <c r="AC2024" s="127">
        <v>0</v>
      </c>
      <c r="AD2024" s="127">
        <v>0</v>
      </c>
      <c r="AE2024" s="127">
        <v>0</v>
      </c>
      <c r="AF2024" s="127">
        <v>0</v>
      </c>
      <c r="AG2024" s="127">
        <v>0</v>
      </c>
      <c r="AH2024" s="127">
        <v>0</v>
      </c>
      <c r="AI2024" s="127" t="e">
        <v>#N/A</v>
      </c>
    </row>
    <row r="2025" spans="1:162" x14ac:dyDescent="0.25">
      <c r="A2025" s="198" t="s">
        <v>1167</v>
      </c>
      <c r="B2025" s="228" t="s">
        <v>770</v>
      </c>
      <c r="C2025" s="236" t="s">
        <v>2763</v>
      </c>
      <c r="D2025" s="208" t="s">
        <v>2938</v>
      </c>
      <c r="E2025" s="208" t="s">
        <v>2652</v>
      </c>
      <c r="F2025" s="208" t="s">
        <v>2652</v>
      </c>
      <c r="G2025" s="208" t="s">
        <v>2938</v>
      </c>
      <c r="H2025" s="208" t="s">
        <v>2772</v>
      </c>
      <c r="I2025" s="208" t="s">
        <v>2656</v>
      </c>
      <c r="J2025" s="208" t="s">
        <v>2652</v>
      </c>
      <c r="K2025" s="208" t="s">
        <v>2965</v>
      </c>
      <c r="L2025" s="208" t="s">
        <v>2772</v>
      </c>
      <c r="M2025" s="208" t="s">
        <v>2772</v>
      </c>
      <c r="N2025" s="208" t="s">
        <v>2658</v>
      </c>
      <c r="O2025" s="208" t="s">
        <v>2758</v>
      </c>
      <c r="P2025" s="208" t="s">
        <v>213</v>
      </c>
      <c r="Q2025" s="208" t="s">
        <v>3767</v>
      </c>
      <c r="R2025" s="208" t="s">
        <v>1423</v>
      </c>
      <c r="S2025" s="208" t="s">
        <v>2647</v>
      </c>
      <c r="T2025" s="208" t="s">
        <v>2656</v>
      </c>
      <c r="U2025" s="208" t="s">
        <v>2762</v>
      </c>
      <c r="V2025" s="209" t="e">
        <v>#N/A</v>
      </c>
      <c r="X2025" s="369" t="s">
        <v>1169</v>
      </c>
      <c r="Y2025" s="370" t="s">
        <v>772</v>
      </c>
      <c r="Z2025" s="371">
        <v>0</v>
      </c>
      <c r="AA2025" s="372">
        <v>0</v>
      </c>
      <c r="AB2025" s="372">
        <v>0</v>
      </c>
      <c r="AC2025" s="372">
        <v>0</v>
      </c>
      <c r="AD2025" s="372">
        <v>0</v>
      </c>
      <c r="AE2025" s="372">
        <v>0</v>
      </c>
      <c r="AF2025" s="372">
        <v>0</v>
      </c>
      <c r="AG2025" s="372">
        <v>0</v>
      </c>
      <c r="AH2025" s="372">
        <v>0</v>
      </c>
      <c r="AI2025" s="373" t="e">
        <v>#N/A</v>
      </c>
    </row>
    <row r="2026" spans="1:162" x14ac:dyDescent="0.25">
      <c r="A2026" s="198" t="s">
        <v>1168</v>
      </c>
      <c r="B2026" s="229" t="s">
        <v>705</v>
      </c>
      <c r="C2026" s="237">
        <v>0</v>
      </c>
      <c r="D2026" s="213">
        <v>0</v>
      </c>
      <c r="E2026" s="213">
        <v>0</v>
      </c>
      <c r="F2026" s="213">
        <v>0</v>
      </c>
      <c r="G2026" s="213">
        <v>0</v>
      </c>
      <c r="H2026" s="213">
        <v>0</v>
      </c>
      <c r="I2026" s="213">
        <v>0</v>
      </c>
      <c r="J2026" s="213">
        <v>0</v>
      </c>
      <c r="K2026" s="213">
        <v>0</v>
      </c>
      <c r="L2026" s="213">
        <v>0</v>
      </c>
      <c r="M2026" s="213">
        <v>0</v>
      </c>
      <c r="N2026" s="213">
        <v>0</v>
      </c>
      <c r="O2026" s="213">
        <v>0</v>
      </c>
      <c r="P2026" s="213">
        <v>0</v>
      </c>
      <c r="Q2026" s="213">
        <v>0</v>
      </c>
      <c r="R2026" s="213">
        <v>0</v>
      </c>
      <c r="S2026" s="213">
        <v>0</v>
      </c>
      <c r="T2026" s="213">
        <v>0</v>
      </c>
      <c r="U2026" s="213">
        <v>0</v>
      </c>
      <c r="V2026" s="214" t="e">
        <v>#N/A</v>
      </c>
      <c r="X2026" s="369" t="s">
        <v>2402</v>
      </c>
      <c r="Y2026" s="374" t="s">
        <v>1173</v>
      </c>
      <c r="Z2026" s="375">
        <v>0</v>
      </c>
      <c r="AA2026" s="376">
        <v>0</v>
      </c>
      <c r="AB2026" s="376">
        <v>0</v>
      </c>
      <c r="AC2026" s="376">
        <v>0</v>
      </c>
      <c r="AD2026" s="376">
        <v>0</v>
      </c>
      <c r="AE2026" s="376">
        <v>0</v>
      </c>
      <c r="AF2026" s="376">
        <v>0</v>
      </c>
      <c r="AG2026" s="376">
        <v>0</v>
      </c>
      <c r="AH2026" s="376">
        <v>0</v>
      </c>
      <c r="AI2026" s="377" t="e">
        <v>#N/A</v>
      </c>
    </row>
    <row r="2027" spans="1:162" x14ac:dyDescent="0.25">
      <c r="A2027" s="198" t="s">
        <v>1169</v>
      </c>
      <c r="B2027" s="229" t="s">
        <v>772</v>
      </c>
      <c r="C2027" s="237">
        <v>0</v>
      </c>
      <c r="D2027" s="213">
        <v>0</v>
      </c>
      <c r="E2027" s="213">
        <v>0</v>
      </c>
      <c r="F2027" s="213">
        <v>0</v>
      </c>
      <c r="G2027" s="213">
        <v>0</v>
      </c>
      <c r="H2027" s="213">
        <v>0</v>
      </c>
      <c r="I2027" s="213">
        <v>0</v>
      </c>
      <c r="J2027" s="213">
        <v>0</v>
      </c>
      <c r="K2027" s="213">
        <v>0</v>
      </c>
      <c r="L2027" s="213">
        <v>0</v>
      </c>
      <c r="M2027" s="213">
        <v>0</v>
      </c>
      <c r="N2027" s="213">
        <v>0</v>
      </c>
      <c r="O2027" s="213">
        <v>0</v>
      </c>
      <c r="P2027" s="213">
        <v>0</v>
      </c>
      <c r="Q2027" s="213">
        <v>0</v>
      </c>
      <c r="R2027" s="213">
        <v>0</v>
      </c>
      <c r="S2027" s="213">
        <v>0</v>
      </c>
      <c r="T2027" s="213">
        <v>0</v>
      </c>
      <c r="U2027" s="213">
        <v>0</v>
      </c>
      <c r="V2027" s="214" t="e">
        <v>#N/A</v>
      </c>
      <c r="X2027" s="369" t="s">
        <v>2403</v>
      </c>
      <c r="Y2027" s="374" t="s">
        <v>1175</v>
      </c>
      <c r="Z2027" s="375">
        <v>0</v>
      </c>
      <c r="AA2027" s="376">
        <v>0</v>
      </c>
      <c r="AB2027" s="376">
        <v>0</v>
      </c>
      <c r="AC2027" s="376">
        <v>0</v>
      </c>
      <c r="AD2027" s="376">
        <v>0</v>
      </c>
      <c r="AE2027" s="376">
        <v>0</v>
      </c>
      <c r="AF2027" s="376">
        <v>0</v>
      </c>
      <c r="AG2027" s="376">
        <v>0</v>
      </c>
      <c r="AH2027" s="376">
        <v>0</v>
      </c>
      <c r="AI2027" s="377" t="e">
        <v>#N/A</v>
      </c>
    </row>
    <row r="2028" spans="1:162" x14ac:dyDescent="0.25">
      <c r="A2028" s="198" t="s">
        <v>2402</v>
      </c>
      <c r="B2028" s="229" t="s">
        <v>1173</v>
      </c>
      <c r="C2028" s="237">
        <v>0</v>
      </c>
      <c r="D2028" s="213">
        <v>0</v>
      </c>
      <c r="E2028" s="213">
        <v>0</v>
      </c>
      <c r="F2028" s="213">
        <v>0</v>
      </c>
      <c r="G2028" s="213">
        <v>0</v>
      </c>
      <c r="H2028" s="213">
        <v>0</v>
      </c>
      <c r="I2028" s="213">
        <v>0</v>
      </c>
      <c r="J2028" s="213">
        <v>0</v>
      </c>
      <c r="K2028" s="213">
        <v>0</v>
      </c>
      <c r="L2028" s="213">
        <v>0</v>
      </c>
      <c r="M2028" s="213">
        <v>0</v>
      </c>
      <c r="N2028" s="213">
        <v>0</v>
      </c>
      <c r="O2028" s="213">
        <v>0</v>
      </c>
      <c r="P2028" s="213">
        <v>0</v>
      </c>
      <c r="Q2028" s="213">
        <v>0</v>
      </c>
      <c r="R2028" s="213">
        <v>0</v>
      </c>
      <c r="S2028" s="213">
        <v>0</v>
      </c>
      <c r="T2028" s="213">
        <v>0</v>
      </c>
      <c r="U2028" s="213">
        <v>0</v>
      </c>
      <c r="V2028" s="214" t="e">
        <v>#N/A</v>
      </c>
      <c r="X2028" s="369" t="s">
        <v>2404</v>
      </c>
      <c r="Y2028" s="379" t="s">
        <v>1177</v>
      </c>
      <c r="Z2028" s="380">
        <v>0</v>
      </c>
      <c r="AA2028" s="381">
        <v>0</v>
      </c>
      <c r="AB2028" s="381">
        <v>0</v>
      </c>
      <c r="AC2028" s="381">
        <v>0</v>
      </c>
      <c r="AD2028" s="381">
        <v>0</v>
      </c>
      <c r="AE2028" s="381">
        <v>0</v>
      </c>
      <c r="AF2028" s="381">
        <v>0</v>
      </c>
      <c r="AG2028" s="381">
        <v>0</v>
      </c>
      <c r="AH2028" s="381">
        <v>0</v>
      </c>
      <c r="AI2028" s="382" t="e">
        <v>#N/A</v>
      </c>
    </row>
    <row r="2029" spans="1:162" x14ac:dyDescent="0.25">
      <c r="A2029" s="198" t="s">
        <v>2403</v>
      </c>
      <c r="B2029" s="378" t="s">
        <v>1175</v>
      </c>
      <c r="C2029" s="235">
        <v>0</v>
      </c>
      <c r="D2029" s="206">
        <v>0</v>
      </c>
      <c r="E2029" s="206">
        <v>0</v>
      </c>
      <c r="F2029" s="206">
        <v>0</v>
      </c>
      <c r="G2029" s="206">
        <v>0</v>
      </c>
      <c r="H2029" s="206">
        <v>0</v>
      </c>
      <c r="I2029" s="206">
        <v>0</v>
      </c>
      <c r="J2029" s="206">
        <v>0</v>
      </c>
      <c r="K2029" s="206">
        <v>0</v>
      </c>
      <c r="L2029" s="206">
        <v>0</v>
      </c>
      <c r="M2029" s="206">
        <v>0</v>
      </c>
      <c r="N2029" s="206">
        <v>0</v>
      </c>
      <c r="O2029" s="206">
        <v>0</v>
      </c>
      <c r="P2029" s="206">
        <v>0</v>
      </c>
      <c r="Q2029" s="206">
        <v>0</v>
      </c>
      <c r="R2029" s="206">
        <v>0</v>
      </c>
      <c r="S2029" s="206">
        <v>0</v>
      </c>
      <c r="T2029" s="206">
        <v>0</v>
      </c>
      <c r="U2029" s="206">
        <v>0</v>
      </c>
      <c r="V2029" s="207" t="e">
        <v>#N/A</v>
      </c>
    </row>
    <row r="2030" spans="1:162" x14ac:dyDescent="0.25">
      <c r="A2030" s="198" t="s">
        <v>2404</v>
      </c>
      <c r="B2030" s="383" t="s">
        <v>1177</v>
      </c>
      <c r="C2030" s="237">
        <v>0</v>
      </c>
      <c r="D2030" s="213">
        <v>0</v>
      </c>
      <c r="E2030" s="213">
        <v>0</v>
      </c>
      <c r="F2030" s="213">
        <v>0</v>
      </c>
      <c r="G2030" s="213">
        <v>0</v>
      </c>
      <c r="H2030" s="213">
        <v>0</v>
      </c>
      <c r="I2030" s="213">
        <v>0</v>
      </c>
      <c r="J2030" s="213">
        <v>0</v>
      </c>
      <c r="K2030" s="213">
        <v>0</v>
      </c>
      <c r="L2030" s="213">
        <v>0</v>
      </c>
      <c r="M2030" s="213">
        <v>0</v>
      </c>
      <c r="N2030" s="213">
        <v>0</v>
      </c>
      <c r="O2030" s="213">
        <v>0</v>
      </c>
      <c r="P2030" s="213">
        <v>0</v>
      </c>
      <c r="Q2030" s="213">
        <v>0</v>
      </c>
      <c r="R2030" s="213">
        <v>0</v>
      </c>
      <c r="S2030" s="213">
        <v>0</v>
      </c>
      <c r="T2030" s="213">
        <v>0</v>
      </c>
      <c r="U2030" s="213">
        <v>0</v>
      </c>
      <c r="V2030" s="214" t="e">
        <v>#N/A</v>
      </c>
    </row>
    <row r="2031" spans="1:162" x14ac:dyDescent="0.25">
      <c r="A2031" t="s">
        <v>3618</v>
      </c>
      <c r="B2031" t="s">
        <v>3602</v>
      </c>
      <c r="C2031">
        <v>4</v>
      </c>
      <c r="D2031">
        <v>7</v>
      </c>
      <c r="E2031">
        <v>10</v>
      </c>
      <c r="F2031">
        <v>10</v>
      </c>
      <c r="G2031">
        <v>10</v>
      </c>
      <c r="H2031">
        <v>6</v>
      </c>
      <c r="I2031">
        <v>7</v>
      </c>
      <c r="J2031">
        <v>7</v>
      </c>
      <c r="K2031">
        <v>6</v>
      </c>
      <c r="L2031">
        <v>7</v>
      </c>
      <c r="M2031">
        <v>5</v>
      </c>
      <c r="N2031">
        <v>7</v>
      </c>
      <c r="O2031">
        <v>10</v>
      </c>
      <c r="P2031">
        <v>10</v>
      </c>
      <c r="Q2031">
        <v>10</v>
      </c>
      <c r="R2031">
        <v>7</v>
      </c>
      <c r="S2031">
        <v>0</v>
      </c>
      <c r="T2031">
        <v>5</v>
      </c>
      <c r="U2031">
        <v>2</v>
      </c>
      <c r="V2031">
        <v>0</v>
      </c>
    </row>
    <row r="2032" spans="1:162" x14ac:dyDescent="0.25">
      <c r="A2032" t="s">
        <v>3619</v>
      </c>
      <c r="B2032" t="s">
        <v>3604</v>
      </c>
      <c r="C2032">
        <v>7</v>
      </c>
      <c r="D2032">
        <v>7</v>
      </c>
      <c r="E2032">
        <v>10</v>
      </c>
      <c r="F2032">
        <v>10</v>
      </c>
      <c r="G2032">
        <v>10</v>
      </c>
      <c r="H2032">
        <v>5</v>
      </c>
      <c r="I2032">
        <v>7</v>
      </c>
      <c r="J2032">
        <v>7</v>
      </c>
      <c r="K2032">
        <v>7</v>
      </c>
      <c r="L2032">
        <v>3</v>
      </c>
      <c r="M2032">
        <v>7</v>
      </c>
      <c r="N2032">
        <v>10</v>
      </c>
      <c r="O2032">
        <v>10</v>
      </c>
      <c r="P2032">
        <v>10</v>
      </c>
      <c r="Q2032">
        <v>7</v>
      </c>
      <c r="R2032">
        <v>2</v>
      </c>
      <c r="S2032">
        <v>0</v>
      </c>
      <c r="T2032">
        <v>5</v>
      </c>
      <c r="U2032">
        <v>0</v>
      </c>
      <c r="V2032" t="e">
        <v>#N/A</v>
      </c>
    </row>
    <row r="2033" spans="1:208" x14ac:dyDescent="0.25">
      <c r="A2033" t="s">
        <v>3620</v>
      </c>
      <c r="B2033" t="s">
        <v>3411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 t="e">
        <v>#N/A</v>
      </c>
    </row>
    <row r="2043" spans="1:208" s="390" customFormat="1" x14ac:dyDescent="0.25">
      <c r="A2043" s="262"/>
      <c r="B2043" s="262"/>
      <c r="C2043" s="262"/>
      <c r="D2043" s="262"/>
      <c r="E2043" s="262"/>
      <c r="F2043" s="262"/>
      <c r="G2043" s="262"/>
      <c r="H2043" s="262"/>
      <c r="I2043" s="262"/>
      <c r="J2043" s="262"/>
      <c r="K2043" s="262"/>
      <c r="L2043" s="262"/>
      <c r="M2043" s="262"/>
      <c r="N2043" s="262"/>
      <c r="O2043" s="262"/>
      <c r="P2043" s="262"/>
      <c r="Q2043" s="262"/>
      <c r="R2043" s="262"/>
      <c r="S2043" s="262"/>
      <c r="T2043" s="262"/>
      <c r="U2043" s="262"/>
      <c r="V2043" s="262"/>
      <c r="W2043" s="262"/>
      <c r="X2043" s="262"/>
      <c r="Y2043" s="262"/>
      <c r="Z2043" s="262"/>
      <c r="AA2043" s="262"/>
      <c r="AB2043" s="262"/>
      <c r="AC2043" s="262"/>
      <c r="AD2043" s="262"/>
      <c r="AE2043" s="262"/>
      <c r="AF2043" s="262"/>
      <c r="AG2043" s="262"/>
      <c r="AH2043" s="262"/>
      <c r="AI2043" s="262"/>
      <c r="AJ2043" s="262"/>
      <c r="AK2043" s="262"/>
      <c r="AL2043" s="389"/>
      <c r="AM2043" s="6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  <c r="CD2043"/>
      <c r="CE2043"/>
      <c r="CF2043"/>
      <c r="CG2043"/>
      <c r="CH2043"/>
      <c r="CI2043"/>
      <c r="CJ2043"/>
      <c r="CK2043"/>
      <c r="CL2043"/>
      <c r="CM2043"/>
      <c r="CN2043"/>
      <c r="CO2043"/>
      <c r="CP2043"/>
      <c r="CQ2043"/>
      <c r="CR2043"/>
      <c r="CS2043"/>
      <c r="CT2043"/>
      <c r="CU2043"/>
      <c r="CV2043"/>
      <c r="CW2043"/>
      <c r="CX2043"/>
      <c r="CY2043"/>
      <c r="CZ2043"/>
      <c r="DA2043"/>
      <c r="DB2043"/>
      <c r="DC2043"/>
      <c r="DD2043"/>
      <c r="DE2043"/>
      <c r="DF2043"/>
      <c r="DG2043"/>
      <c r="DH2043"/>
      <c r="DI2043"/>
      <c r="DJ2043"/>
      <c r="DK2043"/>
      <c r="DL2043"/>
      <c r="DM2043"/>
      <c r="DN2043"/>
      <c r="DO2043"/>
      <c r="DP2043"/>
      <c r="DQ2043"/>
      <c r="DR2043"/>
      <c r="DS2043"/>
      <c r="DT2043"/>
      <c r="DU2043"/>
      <c r="DV2043"/>
      <c r="DW2043"/>
      <c r="DX2043"/>
      <c r="DY2043"/>
      <c r="DZ2043"/>
      <c r="EA2043"/>
      <c r="EB2043"/>
      <c r="EC2043"/>
      <c r="ED2043"/>
      <c r="EE2043"/>
      <c r="EF2043"/>
      <c r="EG2043"/>
      <c r="EH2043"/>
      <c r="EI2043"/>
      <c r="EJ2043"/>
      <c r="EK2043"/>
      <c r="EL2043"/>
      <c r="EM2043"/>
      <c r="EN2043"/>
      <c r="EO2043"/>
      <c r="EP2043"/>
      <c r="EQ2043"/>
      <c r="ER2043"/>
      <c r="ES2043"/>
      <c r="ET2043"/>
      <c r="EU2043"/>
      <c r="EV2043"/>
      <c r="EW2043"/>
      <c r="EX2043"/>
      <c r="EY2043"/>
      <c r="EZ2043"/>
      <c r="FA2043"/>
      <c r="FB2043"/>
      <c r="FC2043"/>
      <c r="FD2043"/>
      <c r="FE2043"/>
      <c r="FF2043" s="35"/>
      <c r="FJ2043" s="1274"/>
      <c r="FK2043" s="1274"/>
      <c r="FL2043" s="1274"/>
      <c r="FN2043" s="35"/>
      <c r="FO2043" s="35"/>
      <c r="FP2043" s="35"/>
      <c r="FQ2043" s="35"/>
      <c r="FR2043" s="35"/>
      <c r="FS2043" s="35"/>
      <c r="FV2043" s="35"/>
      <c r="FW2043" s="35"/>
      <c r="FZ2043" s="1279"/>
      <c r="GA2043" s="1279"/>
      <c r="GB2043" s="35"/>
      <c r="GC2043" s="35"/>
      <c r="GD2043" s="35"/>
      <c r="GE2043" s="35"/>
      <c r="GF2043" s="35"/>
      <c r="GG2043" s="35"/>
      <c r="GH2043" s="35"/>
      <c r="GI2043" s="35"/>
      <c r="GJ2043" s="35"/>
      <c r="GK2043" s="35"/>
      <c r="GL2043" s="35"/>
      <c r="GM2043" s="35"/>
      <c r="GN2043" s="35"/>
      <c r="GO2043" s="35"/>
      <c r="GP2043" s="35"/>
      <c r="GQ2043" s="35"/>
      <c r="GR2043" s="35"/>
      <c r="GS2043" s="35"/>
      <c r="GT2043" s="35"/>
      <c r="GU2043" s="35"/>
      <c r="GV2043" s="35"/>
      <c r="GW2043" s="35"/>
      <c r="GX2043" s="35"/>
      <c r="GY2043" s="35"/>
      <c r="GZ2043" s="35"/>
    </row>
    <row r="2044" spans="1:208" x14ac:dyDescent="0.25">
      <c r="A2044" s="253" t="s">
        <v>1086</v>
      </c>
      <c r="B2044" s="254" t="s">
        <v>2552</v>
      </c>
      <c r="C2044" s="384">
        <v>43682.375</v>
      </c>
      <c r="D2044" s="256" t="s">
        <v>2618</v>
      </c>
      <c r="E2044" s="256" t="s">
        <v>3774</v>
      </c>
      <c r="F2044" s="256" t="s">
        <v>2618</v>
      </c>
      <c r="G2044" s="256" t="s">
        <v>3775</v>
      </c>
      <c r="H2044" s="256" t="s">
        <v>2618</v>
      </c>
      <c r="I2044" s="256" t="s">
        <v>3782</v>
      </c>
      <c r="J2044" s="256" t="s">
        <v>2618</v>
      </c>
      <c r="K2044" s="256" t="s">
        <v>3788</v>
      </c>
      <c r="L2044" s="256" t="s">
        <v>2618</v>
      </c>
      <c r="M2044" s="256" t="s">
        <v>3789</v>
      </c>
      <c r="N2044" s="256" t="s">
        <v>2618</v>
      </c>
      <c r="O2044" s="256" t="s">
        <v>3790</v>
      </c>
      <c r="P2044" s="256" t="s">
        <v>2618</v>
      </c>
      <c r="Q2044" s="256" t="s">
        <v>3791</v>
      </c>
      <c r="R2044" s="256" t="s">
        <v>2618</v>
      </c>
      <c r="S2044" s="256" t="s">
        <v>3792</v>
      </c>
      <c r="T2044" s="256" t="s">
        <v>2618</v>
      </c>
      <c r="U2044" s="256" t="s">
        <v>3793</v>
      </c>
      <c r="V2044" s="257" t="s">
        <v>2618</v>
      </c>
      <c r="X2044" s="258"/>
      <c r="Y2044" s="188" t="s">
        <v>2550</v>
      </c>
      <c r="Z2044" s="259" t="s">
        <v>2619</v>
      </c>
      <c r="AA2044" s="260" t="s">
        <v>2620</v>
      </c>
      <c r="AB2044" s="260" t="s">
        <v>2621</v>
      </c>
      <c r="AC2044" s="260" t="s">
        <v>2622</v>
      </c>
      <c r="AD2044" s="260" t="s">
        <v>2623</v>
      </c>
      <c r="AE2044" s="260" t="s">
        <v>2624</v>
      </c>
      <c r="AF2044" s="260" t="s">
        <v>2625</v>
      </c>
      <c r="AG2044" s="260" t="s">
        <v>2619</v>
      </c>
      <c r="AH2044" s="260" t="s">
        <v>2620</v>
      </c>
      <c r="AI2044" s="261" t="s">
        <v>2621</v>
      </c>
      <c r="FN2044" s="390"/>
      <c r="FO2044" s="390"/>
      <c r="FP2044" s="390"/>
      <c r="FQ2044" s="390"/>
      <c r="FR2044" s="390"/>
      <c r="FS2044" s="390"/>
      <c r="FV2044" s="390"/>
      <c r="FW2044" s="390"/>
      <c r="FZ2044" s="1280"/>
      <c r="GA2044" s="1280"/>
      <c r="GB2044" s="390"/>
      <c r="GC2044" s="390"/>
      <c r="GD2044" s="390"/>
      <c r="GE2044" s="390"/>
      <c r="GF2044" s="390"/>
      <c r="GG2044" s="390"/>
      <c r="GH2044" s="390"/>
      <c r="GI2044" s="390"/>
      <c r="GJ2044" s="390"/>
      <c r="GK2044" s="390"/>
      <c r="GL2044" s="390"/>
      <c r="GM2044" s="390"/>
      <c r="GN2044" s="390"/>
      <c r="GV2044" s="390"/>
      <c r="GW2044" s="390"/>
      <c r="GX2044" s="390"/>
      <c r="GY2044" s="390"/>
      <c r="GZ2044" s="390"/>
    </row>
    <row r="2045" spans="1:208" x14ac:dyDescent="0.25">
      <c r="A2045" s="198" t="s">
        <v>1087</v>
      </c>
      <c r="B2045" s="220" t="s">
        <v>1088</v>
      </c>
      <c r="C2045" s="124" t="s">
        <v>2521</v>
      </c>
      <c r="D2045" s="124" t="s">
        <v>2522</v>
      </c>
      <c r="E2045" s="124" t="s">
        <v>2521</v>
      </c>
      <c r="F2045" s="124" t="s">
        <v>2522</v>
      </c>
      <c r="G2045" s="124" t="s">
        <v>2521</v>
      </c>
      <c r="H2045" s="124" t="s">
        <v>2522</v>
      </c>
      <c r="I2045" s="124" t="s">
        <v>2521</v>
      </c>
      <c r="J2045" s="124" t="s">
        <v>2522</v>
      </c>
      <c r="K2045" s="124" t="s">
        <v>2521</v>
      </c>
      <c r="L2045" s="124" t="s">
        <v>2522</v>
      </c>
      <c r="M2045" s="124" t="s">
        <v>2521</v>
      </c>
      <c r="N2045" s="124" t="s">
        <v>2522</v>
      </c>
      <c r="O2045" s="124" t="s">
        <v>2521</v>
      </c>
      <c r="P2045" s="124" t="s">
        <v>2522</v>
      </c>
      <c r="Q2045" s="124" t="s">
        <v>2521</v>
      </c>
      <c r="R2045" s="124" t="s">
        <v>2522</v>
      </c>
      <c r="S2045" s="124" t="s">
        <v>2521</v>
      </c>
      <c r="T2045" s="124" t="s">
        <v>2522</v>
      </c>
      <c r="U2045" s="124" t="s">
        <v>2521</v>
      </c>
      <c r="V2045" s="252" t="s">
        <v>2522</v>
      </c>
      <c r="X2045" s="197"/>
      <c r="Y2045" s="188" t="s">
        <v>1088</v>
      </c>
      <c r="Z2045" s="94" t="s">
        <v>3776</v>
      </c>
      <c r="AA2045" s="95" t="s">
        <v>3777</v>
      </c>
      <c r="AB2045" s="95" t="s">
        <v>3778</v>
      </c>
      <c r="AC2045" s="95" t="s">
        <v>3783</v>
      </c>
      <c r="AD2045" s="95" t="s">
        <v>3794</v>
      </c>
      <c r="AE2045" s="95" t="s">
        <v>3795</v>
      </c>
      <c r="AF2045" s="95" t="s">
        <v>3796</v>
      </c>
      <c r="AG2045" s="95" t="s">
        <v>3797</v>
      </c>
      <c r="AH2045" s="95" t="s">
        <v>3798</v>
      </c>
      <c r="AI2045" s="96" t="s">
        <v>3799</v>
      </c>
      <c r="GO2045" s="390"/>
      <c r="GP2045" s="390"/>
      <c r="GQ2045" s="390"/>
      <c r="GR2045" s="390"/>
      <c r="GS2045" s="390"/>
      <c r="GT2045" s="390"/>
      <c r="GU2045" s="390"/>
    </row>
    <row r="2046" spans="1:208" x14ac:dyDescent="0.25">
      <c r="A2046" s="198" t="s">
        <v>1089</v>
      </c>
      <c r="B2046" s="221" t="s">
        <v>2553</v>
      </c>
      <c r="C2046" s="118">
        <v>43682.375</v>
      </c>
      <c r="D2046" s="189">
        <v>43682.875</v>
      </c>
      <c r="E2046" s="190">
        <v>43683.375</v>
      </c>
      <c r="F2046" s="189">
        <v>43683.875</v>
      </c>
      <c r="G2046" s="190">
        <v>43684.375</v>
      </c>
      <c r="H2046" s="189">
        <v>43684.875</v>
      </c>
      <c r="I2046" s="191">
        <v>43685.375</v>
      </c>
      <c r="J2046" s="189">
        <v>43685.875</v>
      </c>
      <c r="K2046" s="190">
        <v>43686.375</v>
      </c>
      <c r="L2046" s="189">
        <v>43686.875</v>
      </c>
      <c r="M2046" s="190">
        <v>43687.375</v>
      </c>
      <c r="N2046" s="189">
        <v>43687.875</v>
      </c>
      <c r="O2046" s="191">
        <v>43688.375</v>
      </c>
      <c r="P2046" s="189">
        <v>43688.875</v>
      </c>
      <c r="Q2046" s="190">
        <v>43689.375</v>
      </c>
      <c r="R2046" s="189">
        <v>43689.875</v>
      </c>
      <c r="S2046" s="190">
        <v>43690.375</v>
      </c>
      <c r="T2046" s="189">
        <v>43690.875</v>
      </c>
      <c r="U2046" s="190">
        <v>43691.375</v>
      </c>
      <c r="V2046" s="192">
        <v>43691.875</v>
      </c>
      <c r="X2046" s="198" t="s">
        <v>1090</v>
      </c>
      <c r="Y2046" s="215"/>
      <c r="Z2046" s="116">
        <v>43682.875</v>
      </c>
      <c r="AA2046" s="99">
        <v>43683.875</v>
      </c>
      <c r="AB2046" s="99">
        <v>43684.875</v>
      </c>
      <c r="AC2046" s="99">
        <v>43685.875</v>
      </c>
      <c r="AD2046" s="99">
        <v>43686.875</v>
      </c>
      <c r="AE2046" s="99">
        <v>43687.875</v>
      </c>
      <c r="AF2046" s="99">
        <v>43688.875</v>
      </c>
      <c r="AG2046" s="99">
        <v>43689.875</v>
      </c>
      <c r="AH2046" s="99">
        <v>43690.875</v>
      </c>
      <c r="AI2046" s="99">
        <v>43691.875</v>
      </c>
    </row>
    <row r="2047" spans="1:208" x14ac:dyDescent="0.25">
      <c r="A2047" s="198" t="s">
        <v>1091</v>
      </c>
      <c r="B2047" s="222" t="s">
        <v>2545</v>
      </c>
      <c r="C2047" s="230" t="e">
        <v>#N/A</v>
      </c>
      <c r="D2047" s="199">
        <v>21.9</v>
      </c>
      <c r="E2047" s="199" t="e">
        <v>#N/A</v>
      </c>
      <c r="F2047" s="199">
        <v>29.1</v>
      </c>
      <c r="G2047" s="199" t="e">
        <v>#N/A</v>
      </c>
      <c r="H2047" s="199">
        <v>31.2</v>
      </c>
      <c r="I2047" s="199" t="e">
        <v>#N/A</v>
      </c>
      <c r="J2047" s="199">
        <v>34</v>
      </c>
      <c r="K2047" s="199" t="e">
        <v>#N/A</v>
      </c>
      <c r="L2047" s="199">
        <v>36.1</v>
      </c>
      <c r="M2047" s="199" t="e">
        <v>#N/A</v>
      </c>
      <c r="N2047" s="199">
        <v>36.700000000000003</v>
      </c>
      <c r="O2047" s="199" t="e">
        <v>#N/A</v>
      </c>
      <c r="P2047" s="199">
        <v>34.200000000000003</v>
      </c>
      <c r="Q2047" s="199" t="e">
        <v>#N/A</v>
      </c>
      <c r="R2047" s="199">
        <v>34.799999999999997</v>
      </c>
      <c r="S2047" s="199" t="e">
        <v>#N/A</v>
      </c>
      <c r="T2047" s="199">
        <v>35.299999999999997</v>
      </c>
      <c r="U2047" s="199" t="e">
        <v>#N/A</v>
      </c>
      <c r="V2047" s="104">
        <v>31.1</v>
      </c>
      <c r="X2047" s="198" t="s">
        <v>1092</v>
      </c>
      <c r="Y2047" s="100" t="s">
        <v>2545</v>
      </c>
      <c r="Z2047" s="120">
        <v>22.1</v>
      </c>
      <c r="AA2047" s="120">
        <v>29.1</v>
      </c>
      <c r="AB2047" s="120">
        <v>31.2</v>
      </c>
      <c r="AC2047" s="120">
        <v>34</v>
      </c>
      <c r="AD2047" s="120">
        <v>36.1</v>
      </c>
      <c r="AE2047" s="120">
        <v>36.700000000000003</v>
      </c>
      <c r="AF2047" s="120">
        <v>34.200000000000003</v>
      </c>
      <c r="AG2047" s="120">
        <v>34.799999999999997</v>
      </c>
      <c r="AH2047" s="120">
        <v>35.299999999999997</v>
      </c>
      <c r="AI2047" s="120">
        <v>31.1</v>
      </c>
    </row>
    <row r="2048" spans="1:208" x14ac:dyDescent="0.25">
      <c r="A2048" s="198" t="s">
        <v>1093</v>
      </c>
      <c r="B2048" s="223" t="s">
        <v>2546</v>
      </c>
      <c r="C2048" s="103">
        <v>16.3</v>
      </c>
      <c r="D2048" s="200" t="e">
        <v>#N/A</v>
      </c>
      <c r="E2048" s="200">
        <v>19.5</v>
      </c>
      <c r="F2048" s="200" t="e">
        <v>#N/A</v>
      </c>
      <c r="G2048" s="200">
        <v>15.7</v>
      </c>
      <c r="H2048" s="200" t="e">
        <v>#N/A</v>
      </c>
      <c r="I2048" s="200">
        <v>15.2</v>
      </c>
      <c r="J2048" s="200" t="e">
        <v>#N/A</v>
      </c>
      <c r="K2048" s="200">
        <v>16.7</v>
      </c>
      <c r="L2048" s="200" t="e">
        <v>#N/A</v>
      </c>
      <c r="M2048" s="200">
        <v>19.2</v>
      </c>
      <c r="N2048" s="200" t="e">
        <v>#N/A</v>
      </c>
      <c r="O2048" s="200">
        <v>18.7</v>
      </c>
      <c r="P2048" s="200" t="e">
        <v>#N/A</v>
      </c>
      <c r="Q2048" s="200">
        <v>15.5</v>
      </c>
      <c r="R2048" s="200" t="e">
        <v>#N/A</v>
      </c>
      <c r="S2048" s="200">
        <v>15.899999999999999</v>
      </c>
      <c r="T2048" s="200" t="e">
        <v>#N/A</v>
      </c>
      <c r="U2048" s="200">
        <v>20.7</v>
      </c>
      <c r="V2048" s="216" t="e">
        <v>#N/A</v>
      </c>
      <c r="X2048" s="198" t="s">
        <v>1094</v>
      </c>
      <c r="Y2048" s="101" t="s">
        <v>2546</v>
      </c>
      <c r="Z2048" s="97">
        <v>16.3</v>
      </c>
      <c r="AA2048" s="97">
        <v>19.5</v>
      </c>
      <c r="AB2048" s="97">
        <v>15.7</v>
      </c>
      <c r="AC2048" s="97">
        <v>15.2</v>
      </c>
      <c r="AD2048" s="97">
        <v>16.7</v>
      </c>
      <c r="AE2048" s="97">
        <v>19.2</v>
      </c>
      <c r="AF2048" s="97">
        <v>18.7</v>
      </c>
      <c r="AG2048" s="97">
        <v>15.5</v>
      </c>
      <c r="AH2048" s="97">
        <v>15.899999999999999</v>
      </c>
      <c r="AI2048" s="97">
        <v>20.7</v>
      </c>
    </row>
    <row r="2049" spans="1:162" x14ac:dyDescent="0.25">
      <c r="A2049" s="198" t="s">
        <v>1095</v>
      </c>
      <c r="B2049" s="224" t="s">
        <v>2547</v>
      </c>
      <c r="C2049" s="108" t="e">
        <v>#N/A</v>
      </c>
      <c r="D2049" s="201">
        <v>28.9</v>
      </c>
      <c r="E2049" s="201" t="e">
        <v>#N/A</v>
      </c>
      <c r="F2049" s="201">
        <v>44.1</v>
      </c>
      <c r="G2049" s="201" t="e">
        <v>#N/A</v>
      </c>
      <c r="H2049" s="201">
        <v>44.2</v>
      </c>
      <c r="I2049" s="201" t="e">
        <v>#N/A</v>
      </c>
      <c r="J2049" s="201">
        <v>49</v>
      </c>
      <c r="K2049" s="201" t="e">
        <v>#N/A</v>
      </c>
      <c r="L2049" s="201">
        <v>51.1</v>
      </c>
      <c r="M2049" s="201" t="e">
        <v>#N/A</v>
      </c>
      <c r="N2049" s="201">
        <v>51.7</v>
      </c>
      <c r="O2049" s="201" t="e">
        <v>#N/A</v>
      </c>
      <c r="P2049" s="201">
        <v>49.2</v>
      </c>
      <c r="Q2049" s="201" t="e">
        <v>#N/A</v>
      </c>
      <c r="R2049" s="201">
        <v>49.8</v>
      </c>
      <c r="S2049" s="201" t="e">
        <v>#N/A</v>
      </c>
      <c r="T2049" s="201">
        <v>50.3</v>
      </c>
      <c r="U2049" s="201" t="e">
        <v>#N/A</v>
      </c>
      <c r="V2049" s="217">
        <v>44.1</v>
      </c>
      <c r="X2049" s="198" t="s">
        <v>1096</v>
      </c>
      <c r="Y2049" s="102" t="s">
        <v>2547</v>
      </c>
      <c r="Z2049" s="120">
        <v>28.9</v>
      </c>
      <c r="AA2049" s="120">
        <v>44.1</v>
      </c>
      <c r="AB2049" s="120">
        <v>44.2</v>
      </c>
      <c r="AC2049" s="120">
        <v>49</v>
      </c>
      <c r="AD2049" s="120">
        <v>51.1</v>
      </c>
      <c r="AE2049" s="120">
        <v>51.7</v>
      </c>
      <c r="AF2049" s="120">
        <v>49.2</v>
      </c>
      <c r="AG2049" s="120">
        <v>49.8</v>
      </c>
      <c r="AH2049" s="120">
        <v>50.3</v>
      </c>
      <c r="AI2049" s="120">
        <v>44.1</v>
      </c>
      <c r="FF2049" s="390"/>
    </row>
    <row r="2050" spans="1:162" x14ac:dyDescent="0.25">
      <c r="A2050" s="198" t="s">
        <v>1097</v>
      </c>
      <c r="B2050" s="212" t="s">
        <v>2548</v>
      </c>
      <c r="C2050" s="231">
        <v>10</v>
      </c>
      <c r="D2050" s="123">
        <v>7</v>
      </c>
      <c r="E2050" s="123">
        <v>5</v>
      </c>
      <c r="F2050" s="123">
        <v>8</v>
      </c>
      <c r="G2050" s="123">
        <v>4</v>
      </c>
      <c r="H2050" s="123">
        <v>6</v>
      </c>
      <c r="I2050" s="123">
        <v>3</v>
      </c>
      <c r="J2050" s="123">
        <v>7</v>
      </c>
      <c r="K2050" s="123">
        <v>4</v>
      </c>
      <c r="L2050" s="123">
        <v>4</v>
      </c>
      <c r="M2050" s="123">
        <v>7</v>
      </c>
      <c r="N2050" s="123">
        <v>8</v>
      </c>
      <c r="O2050" s="123">
        <v>5</v>
      </c>
      <c r="P2050" s="123">
        <v>10</v>
      </c>
      <c r="Q2050" s="123">
        <v>6</v>
      </c>
      <c r="R2050" s="123">
        <v>8</v>
      </c>
      <c r="S2050" s="123">
        <v>5</v>
      </c>
      <c r="T2050" s="123">
        <v>8</v>
      </c>
      <c r="U2050" s="123">
        <v>6</v>
      </c>
      <c r="V2050" s="218">
        <v>8</v>
      </c>
      <c r="X2050" s="198" t="s">
        <v>1098</v>
      </c>
      <c r="Y2050" s="119" t="s">
        <v>2548</v>
      </c>
      <c r="Z2050" s="196">
        <v>10</v>
      </c>
      <c r="AA2050" s="196">
        <v>8</v>
      </c>
      <c r="AB2050" s="196">
        <v>8</v>
      </c>
      <c r="AC2050" s="196">
        <v>7</v>
      </c>
      <c r="AD2050" s="196">
        <v>5</v>
      </c>
      <c r="AE2050" s="196">
        <v>8</v>
      </c>
      <c r="AF2050" s="196">
        <v>10</v>
      </c>
      <c r="AG2050" s="196">
        <v>10</v>
      </c>
      <c r="AH2050" s="196">
        <v>8</v>
      </c>
      <c r="AI2050" s="196">
        <v>8</v>
      </c>
    </row>
    <row r="2051" spans="1:162" x14ac:dyDescent="0.25">
      <c r="A2051" s="198" t="s">
        <v>1099</v>
      </c>
      <c r="B2051" s="225" t="s">
        <v>2549</v>
      </c>
      <c r="C2051" s="232" t="s">
        <v>2618</v>
      </c>
      <c r="D2051" s="210" t="s">
        <v>2618</v>
      </c>
      <c r="E2051" s="210" t="s">
        <v>2618</v>
      </c>
      <c r="F2051" s="210" t="s">
        <v>2618</v>
      </c>
      <c r="G2051" s="210" t="s">
        <v>2618</v>
      </c>
      <c r="H2051" s="210" t="s">
        <v>2618</v>
      </c>
      <c r="I2051" s="210" t="s">
        <v>2618</v>
      </c>
      <c r="J2051" s="210" t="s">
        <v>2618</v>
      </c>
      <c r="K2051" s="210" t="s">
        <v>2618</v>
      </c>
      <c r="L2051" s="210" t="s">
        <v>2618</v>
      </c>
      <c r="M2051" s="210" t="s">
        <v>2618</v>
      </c>
      <c r="N2051" s="210" t="s">
        <v>2618</v>
      </c>
      <c r="O2051" s="210" t="s">
        <v>2618</v>
      </c>
      <c r="P2051" s="210" t="s">
        <v>2618</v>
      </c>
      <c r="Q2051" s="210" t="s">
        <v>2618</v>
      </c>
      <c r="R2051" s="210" t="s">
        <v>2618</v>
      </c>
      <c r="S2051" s="210" t="s">
        <v>2618</v>
      </c>
      <c r="T2051" s="210" t="s">
        <v>2618</v>
      </c>
      <c r="U2051" s="210" t="s">
        <v>2618</v>
      </c>
      <c r="V2051" s="211" t="s">
        <v>2618</v>
      </c>
      <c r="X2051" s="198" t="s">
        <v>1100</v>
      </c>
      <c r="Y2051" s="98" t="s">
        <v>772</v>
      </c>
      <c r="Z2051" s="121">
        <v>0</v>
      </c>
      <c r="AA2051" s="121">
        <v>0</v>
      </c>
      <c r="AB2051" s="121">
        <v>0</v>
      </c>
      <c r="AC2051" s="121">
        <v>0</v>
      </c>
      <c r="AD2051" s="121">
        <v>0</v>
      </c>
      <c r="AE2051" s="121">
        <v>0</v>
      </c>
      <c r="AF2051" s="121">
        <v>0</v>
      </c>
      <c r="AG2051" s="121">
        <v>0</v>
      </c>
      <c r="AH2051" s="121">
        <v>0</v>
      </c>
      <c r="AI2051" s="121">
        <v>0</v>
      </c>
    </row>
    <row r="2052" spans="1:162" ht="15" x14ac:dyDescent="0.25">
      <c r="A2052" s="198" t="s">
        <v>1101</v>
      </c>
      <c r="B2052" s="226" t="s">
        <v>769</v>
      </c>
      <c r="C2052" s="233" t="s">
        <v>773</v>
      </c>
      <c r="D2052" s="202" t="s">
        <v>2618</v>
      </c>
      <c r="E2052" s="202" t="s">
        <v>2618</v>
      </c>
      <c r="F2052" s="202" t="s">
        <v>2618</v>
      </c>
      <c r="G2052" s="202" t="s">
        <v>2618</v>
      </c>
      <c r="H2052" s="202" t="s">
        <v>2618</v>
      </c>
      <c r="I2052" s="202" t="s">
        <v>2618</v>
      </c>
      <c r="J2052" s="202" t="s">
        <v>2618</v>
      </c>
      <c r="K2052" s="202" t="s">
        <v>2618</v>
      </c>
      <c r="L2052" s="202" t="s">
        <v>2618</v>
      </c>
      <c r="M2052" s="202" t="s">
        <v>2631</v>
      </c>
      <c r="N2052" s="202" t="s">
        <v>2618</v>
      </c>
      <c r="O2052" s="202" t="s">
        <v>2618</v>
      </c>
      <c r="P2052" s="202" t="s">
        <v>2618</v>
      </c>
      <c r="Q2052" s="202" t="s">
        <v>2618</v>
      </c>
      <c r="R2052" s="202" t="s">
        <v>2618</v>
      </c>
      <c r="S2052" s="202" t="s">
        <v>2618</v>
      </c>
      <c r="T2052" s="202" t="s">
        <v>2631</v>
      </c>
      <c r="U2052" s="202" t="s">
        <v>2631</v>
      </c>
      <c r="V2052" s="203" t="s">
        <v>2618</v>
      </c>
      <c r="X2052" s="198" t="s">
        <v>1102</v>
      </c>
      <c r="Y2052" s="107" t="s">
        <v>769</v>
      </c>
      <c r="Z2052" s="195" t="s">
        <v>773</v>
      </c>
      <c r="AA2052" s="195" t="s">
        <v>2618</v>
      </c>
      <c r="AB2052" s="195" t="s">
        <v>2618</v>
      </c>
      <c r="AC2052" s="195" t="s">
        <v>2618</v>
      </c>
      <c r="AD2052" s="195" t="s">
        <v>2618</v>
      </c>
      <c r="AE2052" s="195" t="s">
        <v>2631</v>
      </c>
      <c r="AF2052" s="195" t="s">
        <v>2618</v>
      </c>
      <c r="AG2052" s="195" t="s">
        <v>2618</v>
      </c>
      <c r="AH2052" s="195" t="s">
        <v>2631</v>
      </c>
      <c r="AI2052" s="195" t="s">
        <v>2631</v>
      </c>
    </row>
    <row r="2053" spans="1:162" x14ac:dyDescent="0.25">
      <c r="A2053" s="198" t="s">
        <v>1103</v>
      </c>
      <c r="B2053" s="226" t="s">
        <v>2551</v>
      </c>
      <c r="C2053" s="234">
        <v>20</v>
      </c>
      <c r="D2053" s="204">
        <v>0</v>
      </c>
      <c r="E2053" s="204">
        <v>0</v>
      </c>
      <c r="F2053" s="204">
        <v>0</v>
      </c>
      <c r="G2053" s="204">
        <v>0</v>
      </c>
      <c r="H2053" s="204">
        <v>0</v>
      </c>
      <c r="I2053" s="204">
        <v>0</v>
      </c>
      <c r="J2053" s="204">
        <v>0</v>
      </c>
      <c r="K2053" s="204">
        <v>0</v>
      </c>
      <c r="L2053" s="204">
        <v>0</v>
      </c>
      <c r="M2053" s="204">
        <v>2</v>
      </c>
      <c r="N2053" s="204">
        <v>0</v>
      </c>
      <c r="O2053" s="204">
        <v>0</v>
      </c>
      <c r="P2053" s="204">
        <v>0</v>
      </c>
      <c r="Q2053" s="204">
        <v>0</v>
      </c>
      <c r="R2053" s="204">
        <v>0</v>
      </c>
      <c r="S2053" s="204">
        <v>0</v>
      </c>
      <c r="T2053" s="204">
        <v>2</v>
      </c>
      <c r="U2053" s="204">
        <v>1</v>
      </c>
      <c r="V2053" s="205">
        <v>0</v>
      </c>
      <c r="X2053" s="198" t="s">
        <v>1104</v>
      </c>
      <c r="Y2053" s="91" t="s">
        <v>2551</v>
      </c>
      <c r="Z2053" s="109">
        <v>20</v>
      </c>
      <c r="AA2053" s="109">
        <v>0</v>
      </c>
      <c r="AB2053" s="109">
        <v>0</v>
      </c>
      <c r="AC2053" s="109">
        <v>0</v>
      </c>
      <c r="AD2053" s="109">
        <v>0</v>
      </c>
      <c r="AE2053" s="109">
        <v>2</v>
      </c>
      <c r="AF2053" s="109">
        <v>0</v>
      </c>
      <c r="AG2053" s="109">
        <v>0</v>
      </c>
      <c r="AH2053" s="109">
        <v>2</v>
      </c>
      <c r="AI2053" s="109">
        <v>1</v>
      </c>
    </row>
    <row r="2054" spans="1:162" x14ac:dyDescent="0.25">
      <c r="A2054" s="198" t="s">
        <v>1105</v>
      </c>
      <c r="B2054" s="227" t="s">
        <v>884</v>
      </c>
      <c r="C2054" s="235">
        <v>1005.35</v>
      </c>
      <c r="D2054" s="206">
        <v>1011.35</v>
      </c>
      <c r="E2054" s="206">
        <v>1015.2</v>
      </c>
      <c r="F2054" s="206">
        <v>1016.3499999999999</v>
      </c>
      <c r="G2054" s="206">
        <v>1017.45</v>
      </c>
      <c r="H2054" s="206">
        <v>1017.75</v>
      </c>
      <c r="I2054" s="206">
        <v>1018.05</v>
      </c>
      <c r="J2054" s="206">
        <v>1014.8</v>
      </c>
      <c r="K2054" s="206">
        <v>1012.5</v>
      </c>
      <c r="L2054" s="206">
        <v>1008.85</v>
      </c>
      <c r="M2054" s="206">
        <v>1009.55</v>
      </c>
      <c r="N2054" s="206">
        <v>1011.55</v>
      </c>
      <c r="O2054" s="206">
        <v>1015.7</v>
      </c>
      <c r="P2054" s="206">
        <v>1015.5999999999999</v>
      </c>
      <c r="Q2054" s="206">
        <v>1016.3</v>
      </c>
      <c r="R2054" s="206">
        <v>1014.55</v>
      </c>
      <c r="S2054" s="206">
        <v>1015</v>
      </c>
      <c r="T2054" s="206">
        <v>1014.05</v>
      </c>
      <c r="U2054" s="206">
        <v>1014.1</v>
      </c>
      <c r="V2054" s="207">
        <v>1012.15</v>
      </c>
      <c r="X2054" s="198" t="s">
        <v>1106</v>
      </c>
      <c r="Y2054" s="238" t="s">
        <v>705</v>
      </c>
      <c r="Z2054" s="127">
        <v>2</v>
      </c>
      <c r="AA2054" s="127">
        <v>0</v>
      </c>
      <c r="AB2054" s="127">
        <v>0</v>
      </c>
      <c r="AC2054" s="127">
        <v>0</v>
      </c>
      <c r="AD2054" s="127">
        <v>0</v>
      </c>
      <c r="AE2054" s="127">
        <v>2</v>
      </c>
      <c r="AF2054" s="127">
        <v>0</v>
      </c>
      <c r="AG2054" s="127">
        <v>0</v>
      </c>
      <c r="AH2054" s="127">
        <v>2</v>
      </c>
      <c r="AI2054" s="127">
        <v>2</v>
      </c>
    </row>
    <row r="2055" spans="1:162" x14ac:dyDescent="0.25">
      <c r="A2055" s="198" t="s">
        <v>1107</v>
      </c>
      <c r="B2055" s="228" t="s">
        <v>770</v>
      </c>
      <c r="C2055" s="236" t="s">
        <v>3076</v>
      </c>
      <c r="D2055" s="208" t="s">
        <v>2763</v>
      </c>
      <c r="E2055" s="208" t="s">
        <v>2760</v>
      </c>
      <c r="F2055" s="208" t="s">
        <v>2772</v>
      </c>
      <c r="G2055" s="208" t="s">
        <v>2683</v>
      </c>
      <c r="H2055" s="208" t="s">
        <v>2655</v>
      </c>
      <c r="I2055" s="208" t="s">
        <v>2654</v>
      </c>
      <c r="J2055" s="208" t="s">
        <v>2686</v>
      </c>
      <c r="K2055" s="208" t="s">
        <v>2683</v>
      </c>
      <c r="L2055" s="208" t="s">
        <v>2839</v>
      </c>
      <c r="M2055" s="208" t="s">
        <v>2757</v>
      </c>
      <c r="N2055" s="208" t="s">
        <v>2765</v>
      </c>
      <c r="O2055" s="208" t="s">
        <v>2650</v>
      </c>
      <c r="P2055" s="208" t="s">
        <v>2686</v>
      </c>
      <c r="Q2055" s="208" t="s">
        <v>2656</v>
      </c>
      <c r="R2055" s="208" t="s">
        <v>2686</v>
      </c>
      <c r="S2055" s="208" t="s">
        <v>2650</v>
      </c>
      <c r="T2055" s="208" t="s">
        <v>2685</v>
      </c>
      <c r="U2055" s="208" t="s">
        <v>2655</v>
      </c>
      <c r="V2055" s="209" t="s">
        <v>2686</v>
      </c>
      <c r="X2055" s="369" t="s">
        <v>1109</v>
      </c>
      <c r="Y2055" s="370" t="s">
        <v>772</v>
      </c>
      <c r="Z2055" s="371">
        <v>0</v>
      </c>
      <c r="AA2055" s="372">
        <v>0</v>
      </c>
      <c r="AB2055" s="372">
        <v>0</v>
      </c>
      <c r="AC2055" s="372">
        <v>0</v>
      </c>
      <c r="AD2055" s="372">
        <v>0</v>
      </c>
      <c r="AE2055" s="372">
        <v>0</v>
      </c>
      <c r="AF2055" s="372">
        <v>0</v>
      </c>
      <c r="AG2055" s="372">
        <v>0</v>
      </c>
      <c r="AH2055" s="372">
        <v>0</v>
      </c>
      <c r="AI2055" s="373">
        <v>0</v>
      </c>
    </row>
    <row r="2056" spans="1:162" x14ac:dyDescent="0.25">
      <c r="A2056" s="198" t="s">
        <v>1108</v>
      </c>
      <c r="B2056" s="229" t="s">
        <v>705</v>
      </c>
      <c r="C2056" s="237">
        <v>0</v>
      </c>
      <c r="D2056" s="213">
        <v>0</v>
      </c>
      <c r="E2056" s="213">
        <v>0</v>
      </c>
      <c r="F2056" s="213">
        <v>0</v>
      </c>
      <c r="G2056" s="213">
        <v>0</v>
      </c>
      <c r="H2056" s="213">
        <v>0</v>
      </c>
      <c r="I2056" s="213">
        <v>0</v>
      </c>
      <c r="J2056" s="213">
        <v>0</v>
      </c>
      <c r="K2056" s="213">
        <v>0</v>
      </c>
      <c r="L2056" s="213">
        <v>0</v>
      </c>
      <c r="M2056" s="213">
        <v>0</v>
      </c>
      <c r="N2056" s="213">
        <v>0</v>
      </c>
      <c r="O2056" s="213">
        <v>0</v>
      </c>
      <c r="P2056" s="213">
        <v>0</v>
      </c>
      <c r="Q2056" s="213">
        <v>0</v>
      </c>
      <c r="R2056" s="213">
        <v>0</v>
      </c>
      <c r="S2056" s="213">
        <v>0</v>
      </c>
      <c r="T2056" s="213">
        <v>1</v>
      </c>
      <c r="U2056" s="213">
        <v>0</v>
      </c>
      <c r="V2056" s="214">
        <v>0</v>
      </c>
      <c r="X2056" s="369" t="s">
        <v>2405</v>
      </c>
      <c r="Y2056" s="374" t="s">
        <v>1173</v>
      </c>
      <c r="Z2056" s="375">
        <v>0</v>
      </c>
      <c r="AA2056" s="376">
        <v>0</v>
      </c>
      <c r="AB2056" s="376">
        <v>0</v>
      </c>
      <c r="AC2056" s="376">
        <v>0</v>
      </c>
      <c r="AD2056" s="376">
        <v>0</v>
      </c>
      <c r="AE2056" s="376">
        <v>0</v>
      </c>
      <c r="AF2056" s="376">
        <v>0</v>
      </c>
      <c r="AG2056" s="376">
        <v>0</v>
      </c>
      <c r="AH2056" s="376">
        <v>0</v>
      </c>
      <c r="AI2056" s="377">
        <v>0</v>
      </c>
    </row>
    <row r="2057" spans="1:162" x14ac:dyDescent="0.25">
      <c r="A2057" s="198" t="s">
        <v>1109</v>
      </c>
      <c r="B2057" s="229" t="s">
        <v>772</v>
      </c>
      <c r="C2057" s="237">
        <v>0</v>
      </c>
      <c r="D2057" s="213">
        <v>0</v>
      </c>
      <c r="E2057" s="213">
        <v>0</v>
      </c>
      <c r="F2057" s="213">
        <v>0</v>
      </c>
      <c r="G2057" s="213">
        <v>0</v>
      </c>
      <c r="H2057" s="213">
        <v>0</v>
      </c>
      <c r="I2057" s="213">
        <v>0</v>
      </c>
      <c r="J2057" s="213">
        <v>0</v>
      </c>
      <c r="K2057" s="213">
        <v>0</v>
      </c>
      <c r="L2057" s="213">
        <v>0</v>
      </c>
      <c r="M2057" s="213">
        <v>0</v>
      </c>
      <c r="N2057" s="213">
        <v>0</v>
      </c>
      <c r="O2057" s="213">
        <v>0</v>
      </c>
      <c r="P2057" s="213">
        <v>0</v>
      </c>
      <c r="Q2057" s="213">
        <v>0</v>
      </c>
      <c r="R2057" s="213">
        <v>0</v>
      </c>
      <c r="S2057" s="213">
        <v>0</v>
      </c>
      <c r="T2057" s="213">
        <v>0</v>
      </c>
      <c r="U2057" s="213">
        <v>0</v>
      </c>
      <c r="V2057" s="214">
        <v>0</v>
      </c>
      <c r="X2057" s="369" t="s">
        <v>2406</v>
      </c>
      <c r="Y2057" s="374" t="s">
        <v>1175</v>
      </c>
      <c r="Z2057" s="375">
        <v>0</v>
      </c>
      <c r="AA2057" s="376">
        <v>0</v>
      </c>
      <c r="AB2057" s="376">
        <v>0</v>
      </c>
      <c r="AC2057" s="376">
        <v>0</v>
      </c>
      <c r="AD2057" s="376">
        <v>0</v>
      </c>
      <c r="AE2057" s="376">
        <v>0</v>
      </c>
      <c r="AF2057" s="376">
        <v>0</v>
      </c>
      <c r="AG2057" s="376">
        <v>0</v>
      </c>
      <c r="AH2057" s="376">
        <v>0</v>
      </c>
      <c r="AI2057" s="377">
        <v>0</v>
      </c>
    </row>
    <row r="2058" spans="1:162" x14ac:dyDescent="0.25">
      <c r="A2058" s="198" t="s">
        <v>2405</v>
      </c>
      <c r="B2058" s="229" t="s">
        <v>1173</v>
      </c>
      <c r="C2058" s="237">
        <v>0</v>
      </c>
      <c r="D2058" s="213">
        <v>0</v>
      </c>
      <c r="E2058" s="213">
        <v>0</v>
      </c>
      <c r="F2058" s="213">
        <v>0</v>
      </c>
      <c r="G2058" s="213">
        <v>0</v>
      </c>
      <c r="H2058" s="213">
        <v>0</v>
      </c>
      <c r="I2058" s="213">
        <v>0</v>
      </c>
      <c r="J2058" s="213">
        <v>0</v>
      </c>
      <c r="K2058" s="213">
        <v>0</v>
      </c>
      <c r="L2058" s="213">
        <v>0</v>
      </c>
      <c r="M2058" s="213">
        <v>0</v>
      </c>
      <c r="N2058" s="213">
        <v>0</v>
      </c>
      <c r="O2058" s="213">
        <v>0</v>
      </c>
      <c r="P2058" s="213">
        <v>0</v>
      </c>
      <c r="Q2058" s="213">
        <v>0</v>
      </c>
      <c r="R2058" s="213">
        <v>0</v>
      </c>
      <c r="S2058" s="213">
        <v>0</v>
      </c>
      <c r="T2058" s="213">
        <v>0</v>
      </c>
      <c r="U2058" s="213">
        <v>0</v>
      </c>
      <c r="V2058" s="214">
        <v>0</v>
      </c>
      <c r="X2058" s="369" t="s">
        <v>2407</v>
      </c>
      <c r="Y2058" s="379" t="s">
        <v>1177</v>
      </c>
      <c r="Z2058" s="380">
        <v>0</v>
      </c>
      <c r="AA2058" s="381">
        <v>0</v>
      </c>
      <c r="AB2058" s="381">
        <v>0</v>
      </c>
      <c r="AC2058" s="381">
        <v>0</v>
      </c>
      <c r="AD2058" s="381">
        <v>0</v>
      </c>
      <c r="AE2058" s="381">
        <v>0</v>
      </c>
      <c r="AF2058" s="381">
        <v>0</v>
      </c>
      <c r="AG2058" s="381">
        <v>0</v>
      </c>
      <c r="AH2058" s="381">
        <v>0</v>
      </c>
      <c r="AI2058" s="382">
        <v>0</v>
      </c>
    </row>
    <row r="2059" spans="1:162" x14ac:dyDescent="0.25">
      <c r="A2059" s="198" t="s">
        <v>2406</v>
      </c>
      <c r="B2059" s="378" t="s">
        <v>1175</v>
      </c>
      <c r="C2059" s="235">
        <v>0</v>
      </c>
      <c r="D2059" s="206">
        <v>0</v>
      </c>
      <c r="E2059" s="206">
        <v>0</v>
      </c>
      <c r="F2059" s="206">
        <v>0</v>
      </c>
      <c r="G2059" s="206">
        <v>0</v>
      </c>
      <c r="H2059" s="206">
        <v>0</v>
      </c>
      <c r="I2059" s="206">
        <v>0</v>
      </c>
      <c r="J2059" s="206">
        <v>0</v>
      </c>
      <c r="K2059" s="206">
        <v>0</v>
      </c>
      <c r="L2059" s="206">
        <v>0</v>
      </c>
      <c r="M2059" s="206">
        <v>0</v>
      </c>
      <c r="N2059" s="206">
        <v>0</v>
      </c>
      <c r="O2059" s="206">
        <v>0</v>
      </c>
      <c r="P2059" s="206">
        <v>0</v>
      </c>
      <c r="Q2059" s="206">
        <v>0</v>
      </c>
      <c r="R2059" s="206">
        <v>0</v>
      </c>
      <c r="S2059" s="206">
        <v>0</v>
      </c>
      <c r="T2059" s="206">
        <v>0</v>
      </c>
      <c r="U2059" s="206">
        <v>0</v>
      </c>
      <c r="V2059" s="207">
        <v>0</v>
      </c>
    </row>
    <row r="2060" spans="1:162" x14ac:dyDescent="0.25">
      <c r="A2060" s="198" t="s">
        <v>2407</v>
      </c>
      <c r="B2060" s="383" t="s">
        <v>1177</v>
      </c>
      <c r="C2060" s="237">
        <v>0</v>
      </c>
      <c r="D2060" s="213">
        <v>0</v>
      </c>
      <c r="E2060" s="213">
        <v>0</v>
      </c>
      <c r="F2060" s="213">
        <v>0</v>
      </c>
      <c r="G2060" s="213">
        <v>0</v>
      </c>
      <c r="H2060" s="213">
        <v>0</v>
      </c>
      <c r="I2060" s="213">
        <v>0</v>
      </c>
      <c r="J2060" s="213">
        <v>0</v>
      </c>
      <c r="K2060" s="213">
        <v>0</v>
      </c>
      <c r="L2060" s="213">
        <v>0</v>
      </c>
      <c r="M2060" s="213">
        <v>0</v>
      </c>
      <c r="N2060" s="213">
        <v>0</v>
      </c>
      <c r="O2060" s="213">
        <v>0</v>
      </c>
      <c r="P2060" s="213">
        <v>0</v>
      </c>
      <c r="Q2060" s="213">
        <v>0</v>
      </c>
      <c r="R2060" s="213">
        <v>0</v>
      </c>
      <c r="S2060" s="213">
        <v>0</v>
      </c>
      <c r="T2060" s="213">
        <v>0</v>
      </c>
      <c r="U2060" s="213">
        <v>0</v>
      </c>
      <c r="V2060" s="214">
        <v>0</v>
      </c>
    </row>
    <row r="2061" spans="1:162" x14ac:dyDescent="0.25">
      <c r="A2061" t="s">
        <v>3621</v>
      </c>
      <c r="B2061" t="s">
        <v>3407</v>
      </c>
      <c r="C2061">
        <v>6</v>
      </c>
      <c r="D2061">
        <v>7</v>
      </c>
      <c r="E2061">
        <v>7</v>
      </c>
      <c r="F2061">
        <v>6</v>
      </c>
      <c r="G2061">
        <v>4</v>
      </c>
      <c r="H2061">
        <v>4</v>
      </c>
      <c r="I2061">
        <v>1</v>
      </c>
      <c r="J2061">
        <v>0</v>
      </c>
      <c r="K2061">
        <v>0</v>
      </c>
      <c r="L2061">
        <v>0</v>
      </c>
      <c r="M2061">
        <v>8</v>
      </c>
      <c r="N2061">
        <v>0</v>
      </c>
      <c r="O2061">
        <v>3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10</v>
      </c>
      <c r="V2061">
        <v>7</v>
      </c>
    </row>
    <row r="2062" spans="1:162" x14ac:dyDescent="0.25">
      <c r="A2062" t="s">
        <v>3622</v>
      </c>
      <c r="B2062" t="s">
        <v>3623</v>
      </c>
      <c r="C2062">
        <v>6</v>
      </c>
      <c r="D2062">
        <v>7</v>
      </c>
      <c r="E2062">
        <v>7</v>
      </c>
      <c r="F2062">
        <v>0</v>
      </c>
      <c r="G2062">
        <v>4</v>
      </c>
      <c r="H2062">
        <v>4</v>
      </c>
      <c r="I2062">
        <v>0</v>
      </c>
      <c r="J2062">
        <v>0</v>
      </c>
      <c r="K2062">
        <v>0</v>
      </c>
      <c r="L2062">
        <v>0</v>
      </c>
      <c r="M2062">
        <v>8</v>
      </c>
      <c r="N2062">
        <v>0</v>
      </c>
      <c r="O2062">
        <v>3</v>
      </c>
      <c r="P2062">
        <v>0</v>
      </c>
      <c r="Q2062">
        <v>0</v>
      </c>
      <c r="R2062">
        <v>0</v>
      </c>
      <c r="S2062">
        <v>0</v>
      </c>
      <c r="T2062">
        <v>9</v>
      </c>
      <c r="U2062">
        <v>10</v>
      </c>
      <c r="V2062">
        <v>7</v>
      </c>
    </row>
    <row r="2063" spans="1:162" x14ac:dyDescent="0.25">
      <c r="A2063" t="s">
        <v>3624</v>
      </c>
      <c r="B2063" t="s">
        <v>3411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</row>
    <row r="2073" spans="1:208" s="390" customFormat="1" x14ac:dyDescent="0.25">
      <c r="A2073" s="262"/>
      <c r="B2073" s="262"/>
      <c r="C2073" s="262"/>
      <c r="D2073" s="262"/>
      <c r="E2073" s="262"/>
      <c r="F2073" s="262"/>
      <c r="G2073" s="262"/>
      <c r="H2073" s="262"/>
      <c r="I2073" s="262"/>
      <c r="J2073" s="262"/>
      <c r="K2073" s="262"/>
      <c r="L2073" s="262"/>
      <c r="M2073" s="262"/>
      <c r="N2073" s="262"/>
      <c r="O2073" s="262"/>
      <c r="P2073" s="262"/>
      <c r="Q2073" s="262"/>
      <c r="R2073" s="262"/>
      <c r="S2073" s="262"/>
      <c r="T2073" s="262"/>
      <c r="U2073" s="262"/>
      <c r="V2073" s="262"/>
      <c r="W2073" s="262"/>
      <c r="X2073" s="262"/>
      <c r="Y2073" s="262"/>
      <c r="Z2073" s="262"/>
      <c r="AA2073" s="262"/>
      <c r="AB2073" s="262"/>
      <c r="AC2073" s="262"/>
      <c r="AD2073" s="262"/>
      <c r="AE2073" s="262"/>
      <c r="AF2073" s="262"/>
      <c r="AG2073" s="262"/>
      <c r="AH2073" s="262"/>
      <c r="AI2073" s="262"/>
      <c r="AJ2073" s="262"/>
      <c r="AK2073" s="262"/>
      <c r="AL2073" s="389"/>
      <c r="AM2073" s="6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  <c r="CD2073"/>
      <c r="CE2073"/>
      <c r="CF2073"/>
      <c r="CG2073"/>
      <c r="CH2073"/>
      <c r="CI2073"/>
      <c r="CJ2073"/>
      <c r="CK2073"/>
      <c r="CL2073"/>
      <c r="CM2073"/>
      <c r="CN2073"/>
      <c r="CO2073"/>
      <c r="CP2073"/>
      <c r="CQ2073"/>
      <c r="CR2073"/>
      <c r="CS2073"/>
      <c r="CT2073"/>
      <c r="CU2073"/>
      <c r="CV2073"/>
      <c r="CW2073"/>
      <c r="CX2073"/>
      <c r="CY2073"/>
      <c r="CZ2073"/>
      <c r="DA2073"/>
      <c r="DB2073"/>
      <c r="DC2073"/>
      <c r="DD2073"/>
      <c r="DE2073"/>
      <c r="DF2073"/>
      <c r="DG2073"/>
      <c r="DH2073"/>
      <c r="DI2073"/>
      <c r="DJ2073"/>
      <c r="DK2073"/>
      <c r="DL2073"/>
      <c r="DM2073"/>
      <c r="DN2073"/>
      <c r="DO2073"/>
      <c r="DP2073"/>
      <c r="DQ2073"/>
      <c r="DR2073"/>
      <c r="DS2073"/>
      <c r="DT2073"/>
      <c r="DU2073"/>
      <c r="DV2073"/>
      <c r="DW2073"/>
      <c r="DX2073"/>
      <c r="DY2073"/>
      <c r="DZ2073"/>
      <c r="EA2073"/>
      <c r="EB2073"/>
      <c r="EC2073"/>
      <c r="ED2073"/>
      <c r="EE2073"/>
      <c r="EF2073"/>
      <c r="EG2073"/>
      <c r="EH2073"/>
      <c r="EI2073"/>
      <c r="EJ2073"/>
      <c r="EK2073"/>
      <c r="EL2073"/>
      <c r="EM2073"/>
      <c r="EN2073"/>
      <c r="EO2073"/>
      <c r="EP2073"/>
      <c r="EQ2073"/>
      <c r="ER2073"/>
      <c r="ES2073"/>
      <c r="ET2073"/>
      <c r="EU2073"/>
      <c r="EV2073"/>
      <c r="EW2073"/>
      <c r="EX2073"/>
      <c r="EY2073"/>
      <c r="EZ2073"/>
      <c r="FA2073"/>
      <c r="FB2073"/>
      <c r="FC2073"/>
      <c r="FD2073"/>
      <c r="FE2073"/>
      <c r="FF2073" s="35"/>
      <c r="FJ2073" s="1274"/>
      <c r="FK2073" s="1274"/>
      <c r="FL2073" s="1274"/>
      <c r="FN2073" s="35"/>
      <c r="FO2073" s="35"/>
      <c r="FP2073" s="35"/>
      <c r="FQ2073" s="35"/>
      <c r="FR2073" s="35"/>
      <c r="FS2073" s="35"/>
      <c r="FV2073" s="35"/>
      <c r="FW2073" s="35"/>
      <c r="FZ2073" s="1279"/>
      <c r="GA2073" s="1279"/>
      <c r="GB2073" s="35"/>
      <c r="GC2073" s="35"/>
      <c r="GD2073" s="35"/>
      <c r="GE2073" s="35"/>
      <c r="GF2073" s="35"/>
      <c r="GG2073" s="35"/>
      <c r="GH2073" s="35"/>
      <c r="GI2073" s="35"/>
      <c r="GJ2073" s="35"/>
      <c r="GK2073" s="35"/>
      <c r="GL2073" s="35"/>
      <c r="GM2073" s="35"/>
      <c r="GN2073" s="35"/>
      <c r="GO2073" s="35"/>
      <c r="GP2073" s="35"/>
      <c r="GQ2073" s="35"/>
      <c r="GR2073" s="35"/>
      <c r="GS2073" s="35"/>
      <c r="GT2073" s="35"/>
      <c r="GU2073" s="35"/>
      <c r="GV2073" s="35"/>
      <c r="GW2073" s="35"/>
      <c r="GX2073" s="35"/>
      <c r="GY2073" s="35"/>
      <c r="GZ2073" s="35"/>
    </row>
    <row r="2074" spans="1:208" x14ac:dyDescent="0.25">
      <c r="A2074" s="253" t="s">
        <v>2408</v>
      </c>
      <c r="B2074" s="254" t="s">
        <v>2552</v>
      </c>
      <c r="C2074" s="384">
        <v>43683.416666666664</v>
      </c>
      <c r="D2074" s="256" t="s">
        <v>2618</v>
      </c>
      <c r="E2074" s="256" t="s">
        <v>3775</v>
      </c>
      <c r="F2074" s="256" t="s">
        <v>2618</v>
      </c>
      <c r="G2074" s="256" t="s">
        <v>3782</v>
      </c>
      <c r="H2074" s="256" t="s">
        <v>2618</v>
      </c>
      <c r="I2074" s="256" t="s">
        <v>3788</v>
      </c>
      <c r="J2074" s="256" t="s">
        <v>2618</v>
      </c>
      <c r="K2074" s="256" t="s">
        <v>3789</v>
      </c>
      <c r="L2074" s="256" t="s">
        <v>2618</v>
      </c>
      <c r="M2074" s="256" t="s">
        <v>3790</v>
      </c>
      <c r="N2074" s="256" t="s">
        <v>2618</v>
      </c>
      <c r="O2074" s="256" t="s">
        <v>3791</v>
      </c>
      <c r="P2074" s="256" t="s">
        <v>2618</v>
      </c>
      <c r="Q2074" s="256" t="s">
        <v>3792</v>
      </c>
      <c r="R2074" s="256" t="s">
        <v>2618</v>
      </c>
      <c r="S2074" s="256" t="s">
        <v>3793</v>
      </c>
      <c r="T2074" s="256" t="s">
        <v>2618</v>
      </c>
      <c r="U2074" s="256" t="s">
        <v>3803</v>
      </c>
      <c r="V2074" s="257" t="s">
        <v>2618</v>
      </c>
      <c r="X2074" s="258"/>
      <c r="Y2074" s="188" t="s">
        <v>2550</v>
      </c>
      <c r="Z2074" s="259" t="s">
        <v>2620</v>
      </c>
      <c r="AA2074" s="260" t="s">
        <v>2621</v>
      </c>
      <c r="AB2074" s="260" t="s">
        <v>2622</v>
      </c>
      <c r="AC2074" s="260" t="s">
        <v>2623</v>
      </c>
      <c r="AD2074" s="260" t="s">
        <v>2624</v>
      </c>
      <c r="AE2074" s="260" t="s">
        <v>2625</v>
      </c>
      <c r="AF2074" s="260" t="s">
        <v>2619</v>
      </c>
      <c r="AG2074" s="260" t="s">
        <v>2620</v>
      </c>
      <c r="AH2074" s="260" t="s">
        <v>2621</v>
      </c>
      <c r="AI2074" s="261" t="s">
        <v>2622</v>
      </c>
      <c r="FN2074" s="390"/>
      <c r="FO2074" s="390"/>
      <c r="FP2074" s="390"/>
      <c r="FQ2074" s="390"/>
      <c r="FR2074" s="390"/>
      <c r="FS2074" s="390"/>
      <c r="FV2074" s="390"/>
      <c r="FW2074" s="390"/>
      <c r="FZ2074" s="1280"/>
      <c r="GA2074" s="1280"/>
      <c r="GB2074" s="390"/>
      <c r="GC2074" s="390"/>
      <c r="GD2074" s="390"/>
      <c r="GE2074" s="390"/>
      <c r="GF2074" s="390"/>
      <c r="GG2074" s="390"/>
      <c r="GH2074" s="390"/>
      <c r="GI2074" s="390"/>
      <c r="GJ2074" s="390"/>
      <c r="GK2074" s="390"/>
      <c r="GL2074" s="390"/>
      <c r="GM2074" s="390"/>
      <c r="GN2074" s="390"/>
      <c r="GV2074" s="390"/>
      <c r="GW2074" s="390"/>
      <c r="GX2074" s="390"/>
      <c r="GY2074" s="390"/>
      <c r="GZ2074" s="390"/>
    </row>
    <row r="2075" spans="1:208" x14ac:dyDescent="0.25">
      <c r="A2075" s="198" t="s">
        <v>2409</v>
      </c>
      <c r="B2075" s="220" t="s">
        <v>2410</v>
      </c>
      <c r="C2075" s="124" t="s">
        <v>2521</v>
      </c>
      <c r="D2075" s="124" t="s">
        <v>2522</v>
      </c>
      <c r="E2075" s="124" t="s">
        <v>2521</v>
      </c>
      <c r="F2075" s="124" t="s">
        <v>2522</v>
      </c>
      <c r="G2075" s="124" t="s">
        <v>2521</v>
      </c>
      <c r="H2075" s="124" t="s">
        <v>2522</v>
      </c>
      <c r="I2075" s="124" t="s">
        <v>2521</v>
      </c>
      <c r="J2075" s="124" t="s">
        <v>2522</v>
      </c>
      <c r="K2075" s="124" t="s">
        <v>2521</v>
      </c>
      <c r="L2075" s="124" t="s">
        <v>2522</v>
      </c>
      <c r="M2075" s="124" t="s">
        <v>2521</v>
      </c>
      <c r="N2075" s="124" t="s">
        <v>2522</v>
      </c>
      <c r="O2075" s="124" t="s">
        <v>2521</v>
      </c>
      <c r="P2075" s="124" t="s">
        <v>2522</v>
      </c>
      <c r="Q2075" s="124" t="s">
        <v>2521</v>
      </c>
      <c r="R2075" s="124" t="s">
        <v>2522</v>
      </c>
      <c r="S2075" s="124" t="s">
        <v>2521</v>
      </c>
      <c r="T2075" s="124" t="s">
        <v>2522</v>
      </c>
      <c r="U2075" s="124" t="s">
        <v>2521</v>
      </c>
      <c r="V2075" s="252" t="s">
        <v>2522</v>
      </c>
      <c r="X2075" s="197"/>
      <c r="Y2075" s="188" t="s">
        <v>2410</v>
      </c>
      <c r="Z2075" s="94" t="s">
        <v>3777</v>
      </c>
      <c r="AA2075" s="95" t="s">
        <v>3778</v>
      </c>
      <c r="AB2075" s="95" t="s">
        <v>3783</v>
      </c>
      <c r="AC2075" s="95" t="s">
        <v>3794</v>
      </c>
      <c r="AD2075" s="95" t="s">
        <v>3795</v>
      </c>
      <c r="AE2075" s="95" t="s">
        <v>3796</v>
      </c>
      <c r="AF2075" s="95" t="s">
        <v>3797</v>
      </c>
      <c r="AG2075" s="95" t="s">
        <v>3798</v>
      </c>
      <c r="AH2075" s="95" t="s">
        <v>3799</v>
      </c>
      <c r="AI2075" s="96" t="s">
        <v>3804</v>
      </c>
      <c r="GO2075" s="390"/>
      <c r="GP2075" s="390"/>
      <c r="GQ2075" s="390"/>
      <c r="GR2075" s="390"/>
      <c r="GS2075" s="390"/>
      <c r="GT2075" s="390"/>
      <c r="GU2075" s="390"/>
    </row>
    <row r="2076" spans="1:208" x14ac:dyDescent="0.25">
      <c r="A2076" s="198" t="s">
        <v>2411</v>
      </c>
      <c r="B2076" s="221" t="s">
        <v>2553</v>
      </c>
      <c r="C2076" s="118">
        <v>43683.416666666664</v>
      </c>
      <c r="D2076" s="189">
        <v>43683.916666666664</v>
      </c>
      <c r="E2076" s="190">
        <v>43684.416666666664</v>
      </c>
      <c r="F2076" s="189">
        <v>43684.916666666664</v>
      </c>
      <c r="G2076" s="190">
        <v>43685.416666666664</v>
      </c>
      <c r="H2076" s="189">
        <v>43685.916666666664</v>
      </c>
      <c r="I2076" s="191">
        <v>43686.416666666664</v>
      </c>
      <c r="J2076" s="189">
        <v>43686.916666666664</v>
      </c>
      <c r="K2076" s="190">
        <v>43687.416666666664</v>
      </c>
      <c r="L2076" s="189">
        <v>43687.916666666664</v>
      </c>
      <c r="M2076" s="190">
        <v>43688.416666666664</v>
      </c>
      <c r="N2076" s="189">
        <v>43688.916666666664</v>
      </c>
      <c r="O2076" s="191">
        <v>43689.416666666664</v>
      </c>
      <c r="P2076" s="189">
        <v>43689.916666666664</v>
      </c>
      <c r="Q2076" s="190">
        <v>43690.416666666664</v>
      </c>
      <c r="R2076" s="189">
        <v>43690.916666666664</v>
      </c>
      <c r="S2076" s="190">
        <v>43691.416666666664</v>
      </c>
      <c r="T2076" s="189">
        <v>43691.916666666664</v>
      </c>
      <c r="U2076" s="190">
        <v>43692.416666666664</v>
      </c>
      <c r="V2076" s="192">
        <v>43692.916666666664</v>
      </c>
      <c r="X2076" s="198" t="s">
        <v>2412</v>
      </c>
      <c r="Y2076" s="215"/>
      <c r="Z2076" s="116">
        <v>43683.916666666664</v>
      </c>
      <c r="AA2076" s="99">
        <v>43684.916666666664</v>
      </c>
      <c r="AB2076" s="99">
        <v>43685.916666666664</v>
      </c>
      <c r="AC2076" s="99">
        <v>43686.916666666664</v>
      </c>
      <c r="AD2076" s="99">
        <v>43687.916666666664</v>
      </c>
      <c r="AE2076" s="99">
        <v>43688.916666666664</v>
      </c>
      <c r="AF2076" s="99">
        <v>43689.916666666664</v>
      </c>
      <c r="AG2076" s="99">
        <v>43690.916666666664</v>
      </c>
      <c r="AH2076" s="99">
        <v>43691.916666666664</v>
      </c>
      <c r="AI2076" s="99">
        <v>43692.916666666664</v>
      </c>
    </row>
    <row r="2077" spans="1:208" x14ac:dyDescent="0.25">
      <c r="A2077" s="198" t="s">
        <v>2413</v>
      </c>
      <c r="B2077" s="222" t="s">
        <v>2545</v>
      </c>
      <c r="C2077" s="230" t="e">
        <v>#N/A</v>
      </c>
      <c r="D2077" s="199">
        <v>15.7</v>
      </c>
      <c r="E2077" s="199" t="e">
        <v>#N/A</v>
      </c>
      <c r="F2077" s="199">
        <v>17</v>
      </c>
      <c r="G2077" s="199" t="e">
        <v>#N/A</v>
      </c>
      <c r="H2077" s="199">
        <v>20.3</v>
      </c>
      <c r="I2077" s="199" t="e">
        <v>#N/A</v>
      </c>
      <c r="J2077" s="199">
        <v>17.8</v>
      </c>
      <c r="K2077" s="199" t="e">
        <v>#N/A</v>
      </c>
      <c r="L2077" s="199">
        <v>20.6</v>
      </c>
      <c r="M2077" s="199" t="e">
        <v>#N/A</v>
      </c>
      <c r="N2077" s="199">
        <v>13</v>
      </c>
      <c r="O2077" s="199" t="e">
        <v>#N/A</v>
      </c>
      <c r="P2077" s="199">
        <v>14.8</v>
      </c>
      <c r="Q2077" s="199" t="e">
        <v>#N/A</v>
      </c>
      <c r="R2077" s="199">
        <v>18.899999999999999</v>
      </c>
      <c r="S2077" s="199" t="e">
        <v>#N/A</v>
      </c>
      <c r="T2077" s="199">
        <v>18.5</v>
      </c>
      <c r="U2077" s="199" t="e">
        <v>#N/A</v>
      </c>
      <c r="V2077" s="104" t="e">
        <v>#N/A</v>
      </c>
      <c r="X2077" s="198" t="s">
        <v>2414</v>
      </c>
      <c r="Y2077" s="100" t="s">
        <v>2545</v>
      </c>
      <c r="Z2077" s="120">
        <v>18.3</v>
      </c>
      <c r="AA2077" s="120">
        <v>17</v>
      </c>
      <c r="AB2077" s="120">
        <v>20.3</v>
      </c>
      <c r="AC2077" s="120">
        <v>17.8</v>
      </c>
      <c r="AD2077" s="120">
        <v>20.6</v>
      </c>
      <c r="AE2077" s="120">
        <v>15</v>
      </c>
      <c r="AF2077" s="120">
        <v>14.8</v>
      </c>
      <c r="AG2077" s="120">
        <v>18.899999999999999</v>
      </c>
      <c r="AH2077" s="120">
        <v>18.5</v>
      </c>
      <c r="AI2077" s="120" t="e">
        <v>#N/A</v>
      </c>
    </row>
    <row r="2078" spans="1:208" x14ac:dyDescent="0.25">
      <c r="A2078" s="198" t="s">
        <v>2415</v>
      </c>
      <c r="B2078" s="223" t="s">
        <v>2546</v>
      </c>
      <c r="C2078" s="103">
        <v>16.600000000000001</v>
      </c>
      <c r="D2078" s="200" t="e">
        <v>#N/A</v>
      </c>
      <c r="E2078" s="200">
        <v>13.7</v>
      </c>
      <c r="F2078" s="200" t="e">
        <v>#N/A</v>
      </c>
      <c r="G2078" s="200">
        <v>9.9</v>
      </c>
      <c r="H2078" s="200" t="e">
        <v>#N/A</v>
      </c>
      <c r="I2078" s="200">
        <v>13.1</v>
      </c>
      <c r="J2078" s="200" t="e">
        <v>#N/A</v>
      </c>
      <c r="K2078" s="200">
        <v>13.1</v>
      </c>
      <c r="L2078" s="200" t="e">
        <v>#N/A</v>
      </c>
      <c r="M2078" s="200">
        <v>8.8000000000000007</v>
      </c>
      <c r="N2078" s="200" t="e">
        <v>#N/A</v>
      </c>
      <c r="O2078" s="200">
        <v>13</v>
      </c>
      <c r="P2078" s="200" t="e">
        <v>#N/A</v>
      </c>
      <c r="Q2078" s="200">
        <v>7.9</v>
      </c>
      <c r="R2078" s="200" t="e">
        <v>#N/A</v>
      </c>
      <c r="S2078" s="200">
        <v>8.4</v>
      </c>
      <c r="T2078" s="200" t="e">
        <v>#N/A</v>
      </c>
      <c r="U2078" s="200">
        <v>7.6999999999999993</v>
      </c>
      <c r="V2078" s="216" t="e">
        <v>#N/A</v>
      </c>
      <c r="X2078" s="198" t="s">
        <v>2416</v>
      </c>
      <c r="Y2078" s="101" t="s">
        <v>2546</v>
      </c>
      <c r="Z2078" s="97">
        <v>14.9</v>
      </c>
      <c r="AA2078" s="97">
        <v>13.7</v>
      </c>
      <c r="AB2078" s="97">
        <v>9.9</v>
      </c>
      <c r="AC2078" s="97">
        <v>13.1</v>
      </c>
      <c r="AD2078" s="97">
        <v>13.1</v>
      </c>
      <c r="AE2078" s="97">
        <v>8.8000000000000007</v>
      </c>
      <c r="AF2078" s="97">
        <v>13</v>
      </c>
      <c r="AG2078" s="97">
        <v>7.9</v>
      </c>
      <c r="AH2078" s="97">
        <v>8.4</v>
      </c>
      <c r="AI2078" s="97" t="e">
        <v>#N/A</v>
      </c>
    </row>
    <row r="2079" spans="1:208" x14ac:dyDescent="0.25">
      <c r="A2079" s="198" t="s">
        <v>2417</v>
      </c>
      <c r="B2079" s="224" t="s">
        <v>2547</v>
      </c>
      <c r="C2079" s="108" t="e">
        <v>#N/A</v>
      </c>
      <c r="D2079" s="201">
        <v>18.899999999999999</v>
      </c>
      <c r="E2079" s="201" t="e">
        <v>#N/A</v>
      </c>
      <c r="F2079" s="201">
        <v>24</v>
      </c>
      <c r="G2079" s="201" t="e">
        <v>#N/A</v>
      </c>
      <c r="H2079" s="201">
        <v>33.299999999999997</v>
      </c>
      <c r="I2079" s="201" t="e">
        <v>#N/A</v>
      </c>
      <c r="J2079" s="201">
        <v>24.8</v>
      </c>
      <c r="K2079" s="201" t="e">
        <v>#N/A</v>
      </c>
      <c r="L2079" s="201">
        <v>34.6</v>
      </c>
      <c r="M2079" s="201" t="e">
        <v>#N/A</v>
      </c>
      <c r="N2079" s="201">
        <v>17</v>
      </c>
      <c r="O2079" s="201" t="e">
        <v>#N/A</v>
      </c>
      <c r="P2079" s="201">
        <v>18.2</v>
      </c>
      <c r="Q2079" s="201" t="e">
        <v>#N/A</v>
      </c>
      <c r="R2079" s="201">
        <v>31.9</v>
      </c>
      <c r="S2079" s="201" t="e">
        <v>#N/A</v>
      </c>
      <c r="T2079" s="201">
        <v>32.5</v>
      </c>
      <c r="U2079" s="201" t="e">
        <v>#N/A</v>
      </c>
      <c r="V2079" s="217" t="e">
        <v>#N/A</v>
      </c>
      <c r="X2079" s="198" t="s">
        <v>2418</v>
      </c>
      <c r="Y2079" s="102" t="s">
        <v>2547</v>
      </c>
      <c r="Z2079" s="120">
        <v>18.899999999999999</v>
      </c>
      <c r="AA2079" s="120">
        <v>24</v>
      </c>
      <c r="AB2079" s="120">
        <v>33.299999999999997</v>
      </c>
      <c r="AC2079" s="120">
        <v>24.8</v>
      </c>
      <c r="AD2079" s="120">
        <v>34.6</v>
      </c>
      <c r="AE2079" s="120">
        <v>17</v>
      </c>
      <c r="AF2079" s="120">
        <v>18.2</v>
      </c>
      <c r="AG2079" s="120">
        <v>31.9</v>
      </c>
      <c r="AH2079" s="120">
        <v>32.5</v>
      </c>
      <c r="AI2079" s="120" t="e">
        <v>#N/A</v>
      </c>
      <c r="FF2079" s="390"/>
    </row>
    <row r="2080" spans="1:208" x14ac:dyDescent="0.25">
      <c r="A2080" s="198" t="s">
        <v>2419</v>
      </c>
      <c r="B2080" s="212" t="s">
        <v>2548</v>
      </c>
      <c r="C2080" s="231">
        <v>12</v>
      </c>
      <c r="D2080" s="123">
        <v>7</v>
      </c>
      <c r="E2080" s="123">
        <v>3</v>
      </c>
      <c r="F2080" s="123">
        <v>4</v>
      </c>
      <c r="G2080" s="123">
        <v>8</v>
      </c>
      <c r="H2080" s="123">
        <v>6</v>
      </c>
      <c r="I2080" s="123">
        <v>3</v>
      </c>
      <c r="J2080" s="123">
        <v>4</v>
      </c>
      <c r="K2080" s="123">
        <v>4</v>
      </c>
      <c r="L2080" s="123">
        <v>9</v>
      </c>
      <c r="M2080" s="123">
        <v>8</v>
      </c>
      <c r="N2080" s="123">
        <v>10</v>
      </c>
      <c r="O2080" s="123">
        <v>6</v>
      </c>
      <c r="P2080" s="123">
        <v>9</v>
      </c>
      <c r="Q2080" s="123">
        <v>12</v>
      </c>
      <c r="R2080" s="123">
        <v>12</v>
      </c>
      <c r="S2080" s="123">
        <v>10</v>
      </c>
      <c r="T2080" s="123">
        <v>11</v>
      </c>
      <c r="U2080" s="123">
        <v>5</v>
      </c>
      <c r="V2080" s="218" t="e">
        <v>#N/A</v>
      </c>
      <c r="X2080" s="198" t="s">
        <v>2420</v>
      </c>
      <c r="Y2080" s="119" t="s">
        <v>2548</v>
      </c>
      <c r="Z2080" s="196">
        <v>12</v>
      </c>
      <c r="AA2080" s="196">
        <v>4</v>
      </c>
      <c r="AB2080" s="196">
        <v>8</v>
      </c>
      <c r="AC2080" s="196">
        <v>4</v>
      </c>
      <c r="AD2080" s="196">
        <v>9</v>
      </c>
      <c r="AE2080" s="196">
        <v>10</v>
      </c>
      <c r="AF2080" s="196">
        <v>9</v>
      </c>
      <c r="AG2080" s="196">
        <v>12</v>
      </c>
      <c r="AH2080" s="196">
        <v>11</v>
      </c>
      <c r="AI2080" s="196" t="e">
        <v>#N/A</v>
      </c>
    </row>
    <row r="2081" spans="1:35" x14ac:dyDescent="0.25">
      <c r="A2081" s="198" t="s">
        <v>2421</v>
      </c>
      <c r="B2081" s="225" t="s">
        <v>2549</v>
      </c>
      <c r="C2081" s="232" t="s">
        <v>2618</v>
      </c>
      <c r="D2081" s="210" t="s">
        <v>2618</v>
      </c>
      <c r="E2081" s="210" t="s">
        <v>2618</v>
      </c>
      <c r="F2081" s="210" t="s">
        <v>2618</v>
      </c>
      <c r="G2081" s="210" t="s">
        <v>2618</v>
      </c>
      <c r="H2081" s="210" t="s">
        <v>2618</v>
      </c>
      <c r="I2081" s="210" t="s">
        <v>2618</v>
      </c>
      <c r="J2081" s="210" t="s">
        <v>2618</v>
      </c>
      <c r="K2081" s="210" t="s">
        <v>2618</v>
      </c>
      <c r="L2081" s="210" t="s">
        <v>2618</v>
      </c>
      <c r="M2081" s="210" t="s">
        <v>2618</v>
      </c>
      <c r="N2081" s="210" t="s">
        <v>2618</v>
      </c>
      <c r="O2081" s="210" t="s">
        <v>2618</v>
      </c>
      <c r="P2081" s="210" t="s">
        <v>2618</v>
      </c>
      <c r="Q2081" s="210" t="s">
        <v>2618</v>
      </c>
      <c r="R2081" s="210" t="s">
        <v>2618</v>
      </c>
      <c r="S2081" s="210" t="s">
        <v>2618</v>
      </c>
      <c r="T2081" s="210" t="s">
        <v>2618</v>
      </c>
      <c r="U2081" s="210" t="s">
        <v>2618</v>
      </c>
      <c r="V2081" s="211" t="e">
        <v>#N/A</v>
      </c>
      <c r="X2081" s="198" t="s">
        <v>2422</v>
      </c>
      <c r="Y2081" s="98" t="s">
        <v>772</v>
      </c>
      <c r="Z2081" s="121">
        <v>0</v>
      </c>
      <c r="AA2081" s="121">
        <v>0</v>
      </c>
      <c r="AB2081" s="121">
        <v>0</v>
      </c>
      <c r="AC2081" s="121">
        <v>0</v>
      </c>
      <c r="AD2081" s="121">
        <v>0</v>
      </c>
      <c r="AE2081" s="121">
        <v>0</v>
      </c>
      <c r="AF2081" s="121">
        <v>0</v>
      </c>
      <c r="AG2081" s="121">
        <v>0</v>
      </c>
      <c r="AH2081" s="121">
        <v>0</v>
      </c>
      <c r="AI2081" s="121" t="e">
        <v>#N/A</v>
      </c>
    </row>
    <row r="2082" spans="1:35" ht="15" x14ac:dyDescent="0.25">
      <c r="A2082" s="198" t="s">
        <v>2423</v>
      </c>
      <c r="B2082" s="226" t="s">
        <v>769</v>
      </c>
      <c r="C2082" s="233" t="s">
        <v>2618</v>
      </c>
      <c r="D2082" s="202" t="s">
        <v>2632</v>
      </c>
      <c r="E2082" s="202" t="s">
        <v>2632</v>
      </c>
      <c r="F2082" s="202" t="s">
        <v>2618</v>
      </c>
      <c r="G2082" s="202" t="s">
        <v>2618</v>
      </c>
      <c r="H2082" s="202" t="s">
        <v>2618</v>
      </c>
      <c r="I2082" s="202" t="s">
        <v>2618</v>
      </c>
      <c r="J2082" s="202" t="s">
        <v>2618</v>
      </c>
      <c r="K2082" s="202" t="s">
        <v>2618</v>
      </c>
      <c r="L2082" s="202" t="s">
        <v>2618</v>
      </c>
      <c r="M2082" s="202" t="s">
        <v>2618</v>
      </c>
      <c r="N2082" s="202" t="s">
        <v>2632</v>
      </c>
      <c r="O2082" s="202" t="s">
        <v>773</v>
      </c>
      <c r="P2082" s="202" t="s">
        <v>2632</v>
      </c>
      <c r="Q2082" s="202" t="s">
        <v>2618</v>
      </c>
      <c r="R2082" s="202" t="s">
        <v>2618</v>
      </c>
      <c r="S2082" s="202" t="s">
        <v>2618</v>
      </c>
      <c r="T2082" s="202" t="s">
        <v>2618</v>
      </c>
      <c r="U2082" s="202" t="s">
        <v>2618</v>
      </c>
      <c r="V2082" s="203" t="e">
        <v>#N/A</v>
      </c>
      <c r="X2082" s="198" t="s">
        <v>2424</v>
      </c>
      <c r="Y2082" s="107" t="s">
        <v>769</v>
      </c>
      <c r="Z2082" s="195" t="s">
        <v>2632</v>
      </c>
      <c r="AA2082" s="195" t="s">
        <v>2632</v>
      </c>
      <c r="AB2082" s="195" t="s">
        <v>2618</v>
      </c>
      <c r="AC2082" s="195" t="s">
        <v>2618</v>
      </c>
      <c r="AD2082" s="195" t="s">
        <v>2618</v>
      </c>
      <c r="AE2082" s="195" t="s">
        <v>2632</v>
      </c>
      <c r="AF2082" s="195" t="s">
        <v>773</v>
      </c>
      <c r="AG2082" s="195" t="s">
        <v>2618</v>
      </c>
      <c r="AH2082" s="195" t="s">
        <v>2618</v>
      </c>
      <c r="AI2082" s="195" t="e">
        <v>#N/A</v>
      </c>
    </row>
    <row r="2083" spans="1:35" x14ac:dyDescent="0.25">
      <c r="A2083" s="198" t="s">
        <v>2425</v>
      </c>
      <c r="B2083" s="226" t="s">
        <v>2551</v>
      </c>
      <c r="C2083" s="234">
        <v>0</v>
      </c>
      <c r="D2083" s="204">
        <v>5</v>
      </c>
      <c r="E2083" s="204">
        <v>5</v>
      </c>
      <c r="F2083" s="204">
        <v>0</v>
      </c>
      <c r="G2083" s="204">
        <v>0</v>
      </c>
      <c r="H2083" s="204">
        <v>0</v>
      </c>
      <c r="I2083" s="204">
        <v>0</v>
      </c>
      <c r="J2083" s="204">
        <v>0</v>
      </c>
      <c r="K2083" s="204">
        <v>0</v>
      </c>
      <c r="L2083" s="204">
        <v>0</v>
      </c>
      <c r="M2083" s="204">
        <v>0</v>
      </c>
      <c r="N2083" s="204">
        <v>10</v>
      </c>
      <c r="O2083" s="204">
        <v>20</v>
      </c>
      <c r="P2083" s="204">
        <v>5</v>
      </c>
      <c r="Q2083" s="204">
        <v>0</v>
      </c>
      <c r="R2083" s="204">
        <v>0</v>
      </c>
      <c r="S2083" s="204">
        <v>0</v>
      </c>
      <c r="T2083" s="204">
        <v>0</v>
      </c>
      <c r="U2083" s="204">
        <v>0</v>
      </c>
      <c r="V2083" s="205" t="e">
        <v>#N/A</v>
      </c>
      <c r="X2083" s="198" t="s">
        <v>2426</v>
      </c>
      <c r="Y2083" s="91" t="s">
        <v>2551</v>
      </c>
      <c r="Z2083" s="109">
        <v>5</v>
      </c>
      <c r="AA2083" s="109">
        <v>5</v>
      </c>
      <c r="AB2083" s="109">
        <v>0</v>
      </c>
      <c r="AC2083" s="109">
        <v>0</v>
      </c>
      <c r="AD2083" s="109">
        <v>0</v>
      </c>
      <c r="AE2083" s="109">
        <v>10</v>
      </c>
      <c r="AF2083" s="109">
        <v>30</v>
      </c>
      <c r="AG2083" s="109">
        <v>0</v>
      </c>
      <c r="AH2083" s="109">
        <v>0</v>
      </c>
      <c r="AI2083" s="109" t="e">
        <v>#N/A</v>
      </c>
    </row>
    <row r="2084" spans="1:35" x14ac:dyDescent="0.25">
      <c r="A2084" s="198" t="s">
        <v>2427</v>
      </c>
      <c r="B2084" s="227" t="s">
        <v>884</v>
      </c>
      <c r="C2084" s="235">
        <v>1008.35</v>
      </c>
      <c r="D2084" s="206">
        <v>1012.1</v>
      </c>
      <c r="E2084" s="206">
        <v>1012.2</v>
      </c>
      <c r="F2084" s="206">
        <v>1010.7</v>
      </c>
      <c r="G2084" s="206">
        <v>1012.0999999999999</v>
      </c>
      <c r="H2084" s="206">
        <v>1012.7</v>
      </c>
      <c r="I2084" s="206">
        <v>1011.1500000000001</v>
      </c>
      <c r="J2084" s="206">
        <v>1009.75</v>
      </c>
      <c r="K2084" s="206">
        <v>1009.4</v>
      </c>
      <c r="L2084" s="206">
        <v>1009.45</v>
      </c>
      <c r="M2084" s="206">
        <v>1010.4</v>
      </c>
      <c r="N2084" s="206">
        <v>1007.5</v>
      </c>
      <c r="O2084" s="206">
        <v>1002.35</v>
      </c>
      <c r="P2084" s="206">
        <v>1002.45</v>
      </c>
      <c r="Q2084" s="206">
        <v>1006.0999999999999</v>
      </c>
      <c r="R2084" s="206">
        <v>1008.3</v>
      </c>
      <c r="S2084" s="206">
        <v>1010.3</v>
      </c>
      <c r="T2084" s="206">
        <v>1011.55</v>
      </c>
      <c r="U2084" s="206">
        <v>1013.2</v>
      </c>
      <c r="V2084" s="207" t="e">
        <v>#N/A</v>
      </c>
      <c r="X2084" s="198" t="s">
        <v>2428</v>
      </c>
      <c r="Y2084" s="238" t="s">
        <v>705</v>
      </c>
      <c r="Z2084" s="127">
        <v>0</v>
      </c>
      <c r="AA2084" s="127">
        <v>0</v>
      </c>
      <c r="AB2084" s="127">
        <v>0</v>
      </c>
      <c r="AC2084" s="127">
        <v>0</v>
      </c>
      <c r="AD2084" s="127">
        <v>0</v>
      </c>
      <c r="AE2084" s="127">
        <v>0</v>
      </c>
      <c r="AF2084" s="127">
        <v>0</v>
      </c>
      <c r="AG2084" s="127">
        <v>0</v>
      </c>
      <c r="AH2084" s="127">
        <v>0</v>
      </c>
      <c r="AI2084" s="127" t="e">
        <v>#N/A</v>
      </c>
    </row>
    <row r="2085" spans="1:35" x14ac:dyDescent="0.25">
      <c r="A2085" s="198" t="s">
        <v>2429</v>
      </c>
      <c r="B2085" s="228" t="s">
        <v>770</v>
      </c>
      <c r="C2085" s="236" t="s">
        <v>1421</v>
      </c>
      <c r="D2085" s="208" t="s">
        <v>2768</v>
      </c>
      <c r="E2085" s="208" t="s">
        <v>2733</v>
      </c>
      <c r="F2085" s="208" t="s">
        <v>2762</v>
      </c>
      <c r="G2085" s="208" t="s">
        <v>2657</v>
      </c>
      <c r="H2085" s="208" t="s">
        <v>2768</v>
      </c>
      <c r="I2085" s="208" t="s">
        <v>2654</v>
      </c>
      <c r="J2085" s="208" t="s">
        <v>2653</v>
      </c>
      <c r="K2085" s="208" t="s">
        <v>2653</v>
      </c>
      <c r="L2085" s="208" t="s">
        <v>2940</v>
      </c>
      <c r="M2085" s="208" t="s">
        <v>2758</v>
      </c>
      <c r="N2085" s="208" t="s">
        <v>2794</v>
      </c>
      <c r="O2085" s="208" t="s">
        <v>2656</v>
      </c>
      <c r="P2085" s="208" t="s">
        <v>324</v>
      </c>
      <c r="Q2085" s="208" t="s">
        <v>213</v>
      </c>
      <c r="R2085" s="208" t="s">
        <v>1191</v>
      </c>
      <c r="S2085" s="208" t="s">
        <v>2648</v>
      </c>
      <c r="T2085" s="208" t="s">
        <v>1191</v>
      </c>
      <c r="U2085" s="208" t="s">
        <v>2770</v>
      </c>
      <c r="V2085" s="209" t="e">
        <v>#N/A</v>
      </c>
      <c r="X2085" s="369" t="s">
        <v>2430</v>
      </c>
      <c r="Y2085" s="370" t="s">
        <v>772</v>
      </c>
      <c r="Z2085" s="371">
        <v>0</v>
      </c>
      <c r="AA2085" s="372">
        <v>0</v>
      </c>
      <c r="AB2085" s="372">
        <v>0</v>
      </c>
      <c r="AC2085" s="372">
        <v>0</v>
      </c>
      <c r="AD2085" s="372">
        <v>0</v>
      </c>
      <c r="AE2085" s="372">
        <v>0</v>
      </c>
      <c r="AF2085" s="372">
        <v>0</v>
      </c>
      <c r="AG2085" s="372">
        <v>0</v>
      </c>
      <c r="AH2085" s="372">
        <v>0</v>
      </c>
      <c r="AI2085" s="373" t="e">
        <v>#N/A</v>
      </c>
    </row>
    <row r="2086" spans="1:35" x14ac:dyDescent="0.25">
      <c r="A2086" s="198" t="s">
        <v>2431</v>
      </c>
      <c r="B2086" s="229" t="s">
        <v>705</v>
      </c>
      <c r="C2086" s="237">
        <v>0</v>
      </c>
      <c r="D2086" s="213">
        <v>0</v>
      </c>
      <c r="E2086" s="213">
        <v>0</v>
      </c>
      <c r="F2086" s="213">
        <v>0</v>
      </c>
      <c r="G2086" s="213">
        <v>0</v>
      </c>
      <c r="H2086" s="213">
        <v>0</v>
      </c>
      <c r="I2086" s="213">
        <v>0</v>
      </c>
      <c r="J2086" s="213">
        <v>0</v>
      </c>
      <c r="K2086" s="213">
        <v>0</v>
      </c>
      <c r="L2086" s="213">
        <v>0</v>
      </c>
      <c r="M2086" s="213">
        <v>0</v>
      </c>
      <c r="N2086" s="213">
        <v>0</v>
      </c>
      <c r="O2086" s="213">
        <v>0</v>
      </c>
      <c r="P2086" s="213">
        <v>0</v>
      </c>
      <c r="Q2086" s="213">
        <v>0</v>
      </c>
      <c r="R2086" s="213">
        <v>0</v>
      </c>
      <c r="S2086" s="213">
        <v>0</v>
      </c>
      <c r="T2086" s="213">
        <v>0</v>
      </c>
      <c r="U2086" s="213">
        <v>0</v>
      </c>
      <c r="V2086" s="214" t="e">
        <v>#N/A</v>
      </c>
      <c r="X2086" s="369" t="s">
        <v>2432</v>
      </c>
      <c r="Y2086" s="374" t="s">
        <v>1173</v>
      </c>
      <c r="Z2086" s="375">
        <v>0</v>
      </c>
      <c r="AA2086" s="376">
        <v>0</v>
      </c>
      <c r="AB2086" s="376">
        <v>0</v>
      </c>
      <c r="AC2086" s="376">
        <v>0</v>
      </c>
      <c r="AD2086" s="376">
        <v>0</v>
      </c>
      <c r="AE2086" s="376">
        <v>0</v>
      </c>
      <c r="AF2086" s="376">
        <v>0</v>
      </c>
      <c r="AG2086" s="376">
        <v>0</v>
      </c>
      <c r="AH2086" s="376">
        <v>0</v>
      </c>
      <c r="AI2086" s="377" t="e">
        <v>#N/A</v>
      </c>
    </row>
    <row r="2087" spans="1:35" x14ac:dyDescent="0.25">
      <c r="A2087" s="198" t="s">
        <v>2430</v>
      </c>
      <c r="B2087" s="229" t="s">
        <v>772</v>
      </c>
      <c r="C2087" s="237">
        <v>0</v>
      </c>
      <c r="D2087" s="213">
        <v>0</v>
      </c>
      <c r="E2087" s="213">
        <v>0</v>
      </c>
      <c r="F2087" s="213">
        <v>0</v>
      </c>
      <c r="G2087" s="213">
        <v>0</v>
      </c>
      <c r="H2087" s="213">
        <v>0</v>
      </c>
      <c r="I2087" s="213">
        <v>0</v>
      </c>
      <c r="J2087" s="213">
        <v>0</v>
      </c>
      <c r="K2087" s="213">
        <v>0</v>
      </c>
      <c r="L2087" s="213">
        <v>0</v>
      </c>
      <c r="M2087" s="213">
        <v>0</v>
      </c>
      <c r="N2087" s="213">
        <v>0</v>
      </c>
      <c r="O2087" s="213">
        <v>0</v>
      </c>
      <c r="P2087" s="213">
        <v>0</v>
      </c>
      <c r="Q2087" s="213">
        <v>0</v>
      </c>
      <c r="R2087" s="213">
        <v>0</v>
      </c>
      <c r="S2087" s="213">
        <v>0</v>
      </c>
      <c r="T2087" s="213">
        <v>0</v>
      </c>
      <c r="U2087" s="213">
        <v>0</v>
      </c>
      <c r="V2087" s="214" t="e">
        <v>#N/A</v>
      </c>
      <c r="X2087" s="369" t="s">
        <v>2433</v>
      </c>
      <c r="Y2087" s="374" t="s">
        <v>1175</v>
      </c>
      <c r="Z2087" s="375">
        <v>0</v>
      </c>
      <c r="AA2087" s="376">
        <v>0</v>
      </c>
      <c r="AB2087" s="376">
        <v>0</v>
      </c>
      <c r="AC2087" s="376">
        <v>0</v>
      </c>
      <c r="AD2087" s="376">
        <v>0</v>
      </c>
      <c r="AE2087" s="376">
        <v>0</v>
      </c>
      <c r="AF2087" s="376">
        <v>0</v>
      </c>
      <c r="AG2087" s="376">
        <v>0</v>
      </c>
      <c r="AH2087" s="376">
        <v>0</v>
      </c>
      <c r="AI2087" s="377" t="e">
        <v>#N/A</v>
      </c>
    </row>
    <row r="2088" spans="1:35" x14ac:dyDescent="0.25">
      <c r="A2088" s="198" t="s">
        <v>2432</v>
      </c>
      <c r="B2088" s="229" t="s">
        <v>1173</v>
      </c>
      <c r="C2088" s="237">
        <v>0</v>
      </c>
      <c r="D2088" s="213">
        <v>0</v>
      </c>
      <c r="E2088" s="213">
        <v>0</v>
      </c>
      <c r="F2088" s="213">
        <v>0</v>
      </c>
      <c r="G2088" s="213">
        <v>0</v>
      </c>
      <c r="H2088" s="213">
        <v>0</v>
      </c>
      <c r="I2088" s="213">
        <v>0</v>
      </c>
      <c r="J2088" s="213">
        <v>0</v>
      </c>
      <c r="K2088" s="213">
        <v>0</v>
      </c>
      <c r="L2088" s="213">
        <v>0</v>
      </c>
      <c r="M2088" s="213">
        <v>0</v>
      </c>
      <c r="N2088" s="213">
        <v>0</v>
      </c>
      <c r="O2088" s="213">
        <v>0</v>
      </c>
      <c r="P2088" s="213">
        <v>0</v>
      </c>
      <c r="Q2088" s="213">
        <v>0</v>
      </c>
      <c r="R2088" s="213">
        <v>0</v>
      </c>
      <c r="S2088" s="213">
        <v>0</v>
      </c>
      <c r="T2088" s="213">
        <v>0</v>
      </c>
      <c r="U2088" s="213">
        <v>0</v>
      </c>
      <c r="V2088" s="214" t="e">
        <v>#N/A</v>
      </c>
      <c r="X2088" s="369" t="s">
        <v>2434</v>
      </c>
      <c r="Y2088" s="379" t="s">
        <v>1177</v>
      </c>
      <c r="Z2088" s="380">
        <v>0</v>
      </c>
      <c r="AA2088" s="381">
        <v>0</v>
      </c>
      <c r="AB2088" s="381">
        <v>0</v>
      </c>
      <c r="AC2088" s="381">
        <v>0</v>
      </c>
      <c r="AD2088" s="381">
        <v>0</v>
      </c>
      <c r="AE2088" s="381">
        <v>0</v>
      </c>
      <c r="AF2088" s="381">
        <v>0</v>
      </c>
      <c r="AG2088" s="381">
        <v>0</v>
      </c>
      <c r="AH2088" s="381">
        <v>0</v>
      </c>
      <c r="AI2088" s="382" t="e">
        <v>#N/A</v>
      </c>
    </row>
    <row r="2089" spans="1:35" x14ac:dyDescent="0.25">
      <c r="A2089" s="198" t="s">
        <v>2433</v>
      </c>
      <c r="B2089" s="378" t="s">
        <v>1175</v>
      </c>
      <c r="C2089" s="235">
        <v>0</v>
      </c>
      <c r="D2089" s="206">
        <v>0</v>
      </c>
      <c r="E2089" s="206">
        <v>0</v>
      </c>
      <c r="F2089" s="206">
        <v>0</v>
      </c>
      <c r="G2089" s="206">
        <v>0</v>
      </c>
      <c r="H2089" s="206">
        <v>0</v>
      </c>
      <c r="I2089" s="206">
        <v>0</v>
      </c>
      <c r="J2089" s="206">
        <v>0</v>
      </c>
      <c r="K2089" s="206">
        <v>0</v>
      </c>
      <c r="L2089" s="206">
        <v>0</v>
      </c>
      <c r="M2089" s="206">
        <v>0</v>
      </c>
      <c r="N2089" s="206">
        <v>0</v>
      </c>
      <c r="O2089" s="206">
        <v>0</v>
      </c>
      <c r="P2089" s="206">
        <v>0</v>
      </c>
      <c r="Q2089" s="206">
        <v>0</v>
      </c>
      <c r="R2089" s="206">
        <v>0</v>
      </c>
      <c r="S2089" s="206">
        <v>0</v>
      </c>
      <c r="T2089" s="206">
        <v>0</v>
      </c>
      <c r="U2089" s="206">
        <v>0</v>
      </c>
      <c r="V2089" s="207" t="e">
        <v>#N/A</v>
      </c>
    </row>
    <row r="2090" spans="1:35" x14ac:dyDescent="0.25">
      <c r="A2090" s="198" t="s">
        <v>2434</v>
      </c>
      <c r="B2090" s="383" t="s">
        <v>1177</v>
      </c>
      <c r="C2090" s="237">
        <v>0</v>
      </c>
      <c r="D2090" s="213">
        <v>0</v>
      </c>
      <c r="E2090" s="213">
        <v>0</v>
      </c>
      <c r="F2090" s="213">
        <v>0</v>
      </c>
      <c r="G2090" s="213">
        <v>0</v>
      </c>
      <c r="H2090" s="213">
        <v>0</v>
      </c>
      <c r="I2090" s="213">
        <v>0</v>
      </c>
      <c r="J2090" s="213">
        <v>0</v>
      </c>
      <c r="K2090" s="213">
        <v>0</v>
      </c>
      <c r="L2090" s="213">
        <v>0</v>
      </c>
      <c r="M2090" s="213">
        <v>0</v>
      </c>
      <c r="N2090" s="213">
        <v>0</v>
      </c>
      <c r="O2090" s="213">
        <v>0</v>
      </c>
      <c r="P2090" s="213">
        <v>0</v>
      </c>
      <c r="Q2090" s="213">
        <v>0</v>
      </c>
      <c r="R2090" s="213">
        <v>0</v>
      </c>
      <c r="S2090" s="213">
        <v>0</v>
      </c>
      <c r="T2090" s="213">
        <v>0</v>
      </c>
      <c r="U2090" s="213">
        <v>0</v>
      </c>
      <c r="V2090" s="214" t="e">
        <v>#N/A</v>
      </c>
    </row>
    <row r="2091" spans="1:35" x14ac:dyDescent="0.25">
      <c r="A2091" t="s">
        <v>3625</v>
      </c>
      <c r="B2091" t="s">
        <v>3407</v>
      </c>
      <c r="C2091">
        <v>6</v>
      </c>
      <c r="D2091">
        <v>10</v>
      </c>
      <c r="E2091">
        <v>10</v>
      </c>
      <c r="F2091">
        <v>10</v>
      </c>
      <c r="G2091">
        <v>7</v>
      </c>
      <c r="H2091">
        <v>4</v>
      </c>
      <c r="I2091">
        <v>7</v>
      </c>
      <c r="J2091">
        <v>7</v>
      </c>
      <c r="K2091">
        <v>7</v>
      </c>
      <c r="L2091">
        <v>6</v>
      </c>
      <c r="M2091">
        <v>5</v>
      </c>
      <c r="N2091">
        <v>10</v>
      </c>
      <c r="O2091">
        <v>10</v>
      </c>
      <c r="P2091">
        <v>10</v>
      </c>
      <c r="Q2091">
        <v>3</v>
      </c>
      <c r="R2091">
        <v>4</v>
      </c>
      <c r="S2091">
        <v>1</v>
      </c>
      <c r="T2091">
        <v>4</v>
      </c>
      <c r="U2091">
        <v>0</v>
      </c>
      <c r="V2091">
        <v>0</v>
      </c>
    </row>
    <row r="2092" spans="1:35" x14ac:dyDescent="0.25">
      <c r="A2092" t="s">
        <v>3626</v>
      </c>
      <c r="B2092" t="s">
        <v>3623</v>
      </c>
      <c r="C2092">
        <v>7</v>
      </c>
      <c r="D2092">
        <v>10</v>
      </c>
      <c r="E2092">
        <v>10</v>
      </c>
      <c r="F2092">
        <v>7</v>
      </c>
      <c r="G2092">
        <v>0</v>
      </c>
      <c r="H2092">
        <v>6</v>
      </c>
      <c r="I2092">
        <v>7</v>
      </c>
      <c r="J2092">
        <v>7</v>
      </c>
      <c r="K2092">
        <v>7</v>
      </c>
      <c r="L2092">
        <v>3</v>
      </c>
      <c r="M2092">
        <v>7</v>
      </c>
      <c r="N2092">
        <v>10</v>
      </c>
      <c r="O2092">
        <v>10</v>
      </c>
      <c r="P2092">
        <v>10</v>
      </c>
      <c r="Q2092">
        <v>0</v>
      </c>
      <c r="R2092">
        <v>4</v>
      </c>
      <c r="S2092">
        <v>4</v>
      </c>
      <c r="T2092">
        <v>3</v>
      </c>
      <c r="U2092">
        <v>0</v>
      </c>
      <c r="V2092" t="e">
        <v>#N/A</v>
      </c>
    </row>
    <row r="2093" spans="1:35" x14ac:dyDescent="0.25">
      <c r="A2093" t="s">
        <v>3627</v>
      </c>
      <c r="B2093" t="s">
        <v>3411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 t="e">
        <v>#N/A</v>
      </c>
    </row>
    <row r="2103" spans="1:208" s="390" customFormat="1" x14ac:dyDescent="0.25">
      <c r="A2103" s="262"/>
      <c r="B2103" s="262"/>
      <c r="C2103" s="262"/>
      <c r="D2103" s="262"/>
      <c r="E2103" s="262"/>
      <c r="F2103" s="262"/>
      <c r="G2103" s="262"/>
      <c r="H2103" s="262"/>
      <c r="I2103" s="262"/>
      <c r="J2103" s="262"/>
      <c r="K2103" s="262"/>
      <c r="L2103" s="262"/>
      <c r="M2103" s="262"/>
      <c r="N2103" s="262"/>
      <c r="O2103" s="262"/>
      <c r="P2103" s="262"/>
      <c r="Q2103" s="262"/>
      <c r="R2103" s="262"/>
      <c r="S2103" s="262"/>
      <c r="T2103" s="262"/>
      <c r="U2103" s="262"/>
      <c r="V2103" s="262"/>
      <c r="W2103" s="262"/>
      <c r="X2103" s="262"/>
      <c r="Y2103" s="262"/>
      <c r="Z2103" s="262"/>
      <c r="AA2103" s="262"/>
      <c r="AB2103" s="262"/>
      <c r="AC2103" s="262"/>
      <c r="AD2103" s="262"/>
      <c r="AE2103" s="262"/>
      <c r="AF2103" s="262"/>
      <c r="AG2103" s="262"/>
      <c r="AH2103" s="262"/>
      <c r="AI2103" s="262"/>
      <c r="AJ2103" s="262"/>
      <c r="AK2103" s="262"/>
      <c r="AL2103" s="389"/>
      <c r="AM2103" s="6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  <c r="CD2103"/>
      <c r="CE2103"/>
      <c r="CF2103"/>
      <c r="CG2103"/>
      <c r="CH2103"/>
      <c r="CI2103"/>
      <c r="CJ2103"/>
      <c r="CK2103"/>
      <c r="CL2103"/>
      <c r="CM2103"/>
      <c r="CN2103"/>
      <c r="CO2103"/>
      <c r="CP2103"/>
      <c r="CQ2103"/>
      <c r="CR2103"/>
      <c r="CS2103"/>
      <c r="CT2103"/>
      <c r="CU2103"/>
      <c r="CV2103"/>
      <c r="CW2103"/>
      <c r="CX2103"/>
      <c r="CY2103"/>
      <c r="CZ2103"/>
      <c r="DA2103"/>
      <c r="DB2103"/>
      <c r="DC2103"/>
      <c r="DD2103"/>
      <c r="DE2103"/>
      <c r="DF2103"/>
      <c r="DG2103"/>
      <c r="DH2103"/>
      <c r="DI2103"/>
      <c r="DJ2103"/>
      <c r="DK2103"/>
      <c r="DL2103"/>
      <c r="DM2103"/>
      <c r="DN2103"/>
      <c r="DO2103"/>
      <c r="DP2103"/>
      <c r="DQ2103"/>
      <c r="DR2103"/>
      <c r="DS2103"/>
      <c r="DT2103"/>
      <c r="DU2103"/>
      <c r="DV2103"/>
      <c r="DW2103"/>
      <c r="DX2103"/>
      <c r="DY2103"/>
      <c r="DZ2103"/>
      <c r="EA2103"/>
      <c r="EB2103"/>
      <c r="EC2103"/>
      <c r="ED2103"/>
      <c r="EE2103"/>
      <c r="EF2103"/>
      <c r="EG2103"/>
      <c r="EH2103"/>
      <c r="EI2103"/>
      <c r="EJ2103"/>
      <c r="EK2103"/>
      <c r="EL2103"/>
      <c r="EM2103"/>
      <c r="EN2103"/>
      <c r="EO2103"/>
      <c r="EP2103"/>
      <c r="EQ2103"/>
      <c r="ER2103"/>
      <c r="ES2103"/>
      <c r="ET2103"/>
      <c r="EU2103"/>
      <c r="EV2103"/>
      <c r="EW2103"/>
      <c r="EX2103"/>
      <c r="EY2103"/>
      <c r="EZ2103"/>
      <c r="FA2103"/>
      <c r="FB2103"/>
      <c r="FC2103"/>
      <c r="FD2103"/>
      <c r="FE2103"/>
      <c r="FF2103" s="35"/>
      <c r="FJ2103" s="1274"/>
      <c r="FK2103" s="1274"/>
      <c r="FL2103" s="1274"/>
      <c r="FN2103" s="35"/>
      <c r="FO2103" s="35"/>
      <c r="FP2103" s="35"/>
      <c r="FQ2103" s="35"/>
      <c r="FR2103" s="35"/>
      <c r="FS2103" s="35"/>
      <c r="FV2103" s="35"/>
      <c r="FW2103" s="35"/>
      <c r="FZ2103" s="1279"/>
      <c r="GA2103" s="1279"/>
      <c r="GB2103" s="35"/>
      <c r="GC2103" s="35"/>
      <c r="GD2103" s="35"/>
      <c r="GE2103" s="35"/>
      <c r="GF2103" s="35"/>
      <c r="GG2103" s="35"/>
      <c r="GH2103" s="35"/>
      <c r="GI2103" s="35"/>
      <c r="GJ2103" s="35"/>
      <c r="GK2103" s="35"/>
      <c r="GL2103" s="35"/>
      <c r="GM2103" s="35"/>
      <c r="GN2103" s="35"/>
      <c r="GO2103" s="35"/>
      <c r="GP2103" s="35"/>
      <c r="GQ2103" s="35"/>
      <c r="GR2103" s="35"/>
      <c r="GS2103" s="35"/>
      <c r="GT2103" s="35"/>
      <c r="GU2103" s="35"/>
      <c r="GV2103" s="35"/>
      <c r="GW2103" s="35"/>
      <c r="GX2103" s="35"/>
      <c r="GY2103" s="35"/>
      <c r="GZ2103" s="35"/>
    </row>
    <row r="2104" spans="1:208" x14ac:dyDescent="0.25">
      <c r="A2104" s="253" t="s">
        <v>2438</v>
      </c>
      <c r="B2104" s="254" t="s">
        <v>2552</v>
      </c>
      <c r="C2104" s="384">
        <v>43682.375</v>
      </c>
      <c r="D2104" s="256" t="s">
        <v>2618</v>
      </c>
      <c r="E2104" s="256" t="s">
        <v>3774</v>
      </c>
      <c r="F2104" s="256" t="s">
        <v>2618</v>
      </c>
      <c r="G2104" s="256" t="s">
        <v>3775</v>
      </c>
      <c r="H2104" s="256" t="s">
        <v>2618</v>
      </c>
      <c r="I2104" s="256" t="s">
        <v>3782</v>
      </c>
      <c r="J2104" s="256" t="s">
        <v>2618</v>
      </c>
      <c r="K2104" s="256" t="s">
        <v>3788</v>
      </c>
      <c r="L2104" s="256" t="s">
        <v>2618</v>
      </c>
      <c r="M2104" s="256" t="s">
        <v>3789</v>
      </c>
      <c r="N2104" s="256" t="s">
        <v>2618</v>
      </c>
      <c r="O2104" s="256" t="s">
        <v>3790</v>
      </c>
      <c r="P2104" s="256" t="s">
        <v>2618</v>
      </c>
      <c r="Q2104" s="256" t="s">
        <v>3791</v>
      </c>
      <c r="R2104" s="256" t="s">
        <v>2618</v>
      </c>
      <c r="S2104" s="256" t="s">
        <v>3792</v>
      </c>
      <c r="T2104" s="256" t="s">
        <v>2618</v>
      </c>
      <c r="U2104" s="256" t="s">
        <v>3793</v>
      </c>
      <c r="V2104" s="257" t="s">
        <v>2618</v>
      </c>
      <c r="X2104" s="258"/>
      <c r="Y2104" s="188" t="s">
        <v>2550</v>
      </c>
      <c r="Z2104" s="259" t="s">
        <v>2619</v>
      </c>
      <c r="AA2104" s="260" t="s">
        <v>2620</v>
      </c>
      <c r="AB2104" s="260" t="s">
        <v>2621</v>
      </c>
      <c r="AC2104" s="260" t="s">
        <v>2622</v>
      </c>
      <c r="AD2104" s="260" t="s">
        <v>2623</v>
      </c>
      <c r="AE2104" s="260" t="s">
        <v>2624</v>
      </c>
      <c r="AF2104" s="260" t="s">
        <v>2625</v>
      </c>
      <c r="AG2104" s="260" t="s">
        <v>2619</v>
      </c>
      <c r="AH2104" s="260" t="s">
        <v>2620</v>
      </c>
      <c r="AI2104" s="261" t="s">
        <v>2621</v>
      </c>
      <c r="FN2104" s="390"/>
      <c r="FO2104" s="390"/>
      <c r="FP2104" s="390"/>
      <c r="FQ2104" s="390"/>
      <c r="FR2104" s="390"/>
      <c r="FS2104" s="390"/>
      <c r="FV2104" s="390"/>
      <c r="FW2104" s="390"/>
      <c r="FZ2104" s="1280"/>
      <c r="GA2104" s="1280"/>
      <c r="GB2104" s="390"/>
      <c r="GC2104" s="390"/>
      <c r="GD2104" s="390"/>
      <c r="GE2104" s="390"/>
      <c r="GF2104" s="390"/>
      <c r="GG2104" s="390"/>
      <c r="GH2104" s="390"/>
      <c r="GI2104" s="390"/>
      <c r="GJ2104" s="390"/>
      <c r="GK2104" s="390"/>
      <c r="GL2104" s="390"/>
      <c r="GM2104" s="390"/>
      <c r="GN2104" s="390"/>
      <c r="GV2104" s="390"/>
      <c r="GW2104" s="390"/>
      <c r="GX2104" s="390"/>
      <c r="GY2104" s="390"/>
      <c r="GZ2104" s="390"/>
    </row>
    <row r="2105" spans="1:208" x14ac:dyDescent="0.25">
      <c r="A2105" s="198" t="s">
        <v>2439</v>
      </c>
      <c r="B2105" s="220" t="s">
        <v>2440</v>
      </c>
      <c r="C2105" s="124" t="s">
        <v>2521</v>
      </c>
      <c r="D2105" s="124" t="s">
        <v>2522</v>
      </c>
      <c r="E2105" s="124" t="s">
        <v>2521</v>
      </c>
      <c r="F2105" s="124" t="s">
        <v>2522</v>
      </c>
      <c r="G2105" s="124" t="s">
        <v>2521</v>
      </c>
      <c r="H2105" s="124" t="s">
        <v>2522</v>
      </c>
      <c r="I2105" s="124" t="s">
        <v>2521</v>
      </c>
      <c r="J2105" s="124" t="s">
        <v>2522</v>
      </c>
      <c r="K2105" s="124" t="s">
        <v>2521</v>
      </c>
      <c r="L2105" s="124" t="s">
        <v>2522</v>
      </c>
      <c r="M2105" s="124" t="s">
        <v>2521</v>
      </c>
      <c r="N2105" s="124" t="s">
        <v>2522</v>
      </c>
      <c r="O2105" s="124" t="s">
        <v>2521</v>
      </c>
      <c r="P2105" s="124" t="s">
        <v>2522</v>
      </c>
      <c r="Q2105" s="124" t="s">
        <v>2521</v>
      </c>
      <c r="R2105" s="124" t="s">
        <v>2522</v>
      </c>
      <c r="S2105" s="124" t="s">
        <v>2521</v>
      </c>
      <c r="T2105" s="124" t="s">
        <v>2522</v>
      </c>
      <c r="U2105" s="124" t="s">
        <v>2521</v>
      </c>
      <c r="V2105" s="252" t="s">
        <v>2522</v>
      </c>
      <c r="X2105" s="197"/>
      <c r="Y2105" s="188" t="s">
        <v>2440</v>
      </c>
      <c r="Z2105" s="94" t="s">
        <v>3776</v>
      </c>
      <c r="AA2105" s="95" t="s">
        <v>3777</v>
      </c>
      <c r="AB2105" s="95" t="s">
        <v>3778</v>
      </c>
      <c r="AC2105" s="95" t="s">
        <v>3783</v>
      </c>
      <c r="AD2105" s="95" t="s">
        <v>3794</v>
      </c>
      <c r="AE2105" s="95" t="s">
        <v>3795</v>
      </c>
      <c r="AF2105" s="95" t="s">
        <v>3796</v>
      </c>
      <c r="AG2105" s="95" t="s">
        <v>3797</v>
      </c>
      <c r="AH2105" s="95" t="s">
        <v>3798</v>
      </c>
      <c r="AI2105" s="96" t="s">
        <v>3799</v>
      </c>
      <c r="GO2105" s="390"/>
      <c r="GP2105" s="390"/>
      <c r="GQ2105" s="390"/>
      <c r="GR2105" s="390"/>
      <c r="GS2105" s="390"/>
      <c r="GT2105" s="390"/>
      <c r="GU2105" s="390"/>
    </row>
    <row r="2106" spans="1:208" x14ac:dyDescent="0.25">
      <c r="A2106" s="198" t="s">
        <v>2441</v>
      </c>
      <c r="B2106" s="221" t="s">
        <v>2553</v>
      </c>
      <c r="C2106" s="118">
        <v>43682.375</v>
      </c>
      <c r="D2106" s="189">
        <v>43682.875</v>
      </c>
      <c r="E2106" s="190">
        <v>43683.375</v>
      </c>
      <c r="F2106" s="189">
        <v>43683.875</v>
      </c>
      <c r="G2106" s="190">
        <v>43684.375</v>
      </c>
      <c r="H2106" s="189">
        <v>43684.875</v>
      </c>
      <c r="I2106" s="191">
        <v>43685.375</v>
      </c>
      <c r="J2106" s="189">
        <v>43685.875</v>
      </c>
      <c r="K2106" s="190">
        <v>43686.375</v>
      </c>
      <c r="L2106" s="189">
        <v>43686.875</v>
      </c>
      <c r="M2106" s="190">
        <v>43687.375</v>
      </c>
      <c r="N2106" s="189">
        <v>43687.875</v>
      </c>
      <c r="O2106" s="191">
        <v>43688.375</v>
      </c>
      <c r="P2106" s="189">
        <v>43688.875</v>
      </c>
      <c r="Q2106" s="190">
        <v>43689.375</v>
      </c>
      <c r="R2106" s="189">
        <v>43689.875</v>
      </c>
      <c r="S2106" s="190">
        <v>43690.375</v>
      </c>
      <c r="T2106" s="189">
        <v>43690.875</v>
      </c>
      <c r="U2106" s="190">
        <v>43691.375</v>
      </c>
      <c r="V2106" s="192">
        <v>43691.875</v>
      </c>
      <c r="X2106" s="198" t="s">
        <v>2442</v>
      </c>
      <c r="Y2106" s="215"/>
      <c r="Z2106" s="116">
        <v>43682.875</v>
      </c>
      <c r="AA2106" s="99">
        <v>43683.875</v>
      </c>
      <c r="AB2106" s="99">
        <v>43684.875</v>
      </c>
      <c r="AC2106" s="99">
        <v>43685.875</v>
      </c>
      <c r="AD2106" s="99">
        <v>43686.875</v>
      </c>
      <c r="AE2106" s="99">
        <v>43687.875</v>
      </c>
      <c r="AF2106" s="99">
        <v>43688.875</v>
      </c>
      <c r="AG2106" s="99">
        <v>43689.875</v>
      </c>
      <c r="AH2106" s="99">
        <v>43690.875</v>
      </c>
      <c r="AI2106" s="99">
        <v>43691.875</v>
      </c>
    </row>
    <row r="2107" spans="1:208" x14ac:dyDescent="0.25">
      <c r="A2107" s="198" t="s">
        <v>2443</v>
      </c>
      <c r="B2107" s="222" t="s">
        <v>2545</v>
      </c>
      <c r="C2107" s="230" t="e">
        <v>#N/A</v>
      </c>
      <c r="D2107" s="199">
        <v>23.3</v>
      </c>
      <c r="E2107" s="199" t="e">
        <v>#N/A</v>
      </c>
      <c r="F2107" s="199">
        <v>25.1</v>
      </c>
      <c r="G2107" s="199" t="e">
        <v>#N/A</v>
      </c>
      <c r="H2107" s="199">
        <v>25.9</v>
      </c>
      <c r="I2107" s="199" t="e">
        <v>#N/A</v>
      </c>
      <c r="J2107" s="199">
        <v>26.8</v>
      </c>
      <c r="K2107" s="199" t="e">
        <v>#N/A</v>
      </c>
      <c r="L2107" s="199">
        <v>27.5</v>
      </c>
      <c r="M2107" s="199" t="e">
        <v>#N/A</v>
      </c>
      <c r="N2107" s="199">
        <v>27.2</v>
      </c>
      <c r="O2107" s="199" t="e">
        <v>#N/A</v>
      </c>
      <c r="P2107" s="199">
        <v>27.1</v>
      </c>
      <c r="Q2107" s="199" t="e">
        <v>#N/A</v>
      </c>
      <c r="R2107" s="199">
        <v>28.1</v>
      </c>
      <c r="S2107" s="199" t="e">
        <v>#N/A</v>
      </c>
      <c r="T2107" s="199">
        <v>27.6</v>
      </c>
      <c r="U2107" s="199" t="e">
        <v>#N/A</v>
      </c>
      <c r="V2107" s="104">
        <v>28.6</v>
      </c>
      <c r="X2107" s="198" t="s">
        <v>2444</v>
      </c>
      <c r="Y2107" s="100" t="s">
        <v>2545</v>
      </c>
      <c r="Z2107" s="120">
        <v>23.3</v>
      </c>
      <c r="AA2107" s="120">
        <v>25.1</v>
      </c>
      <c r="AB2107" s="120">
        <v>25.9</v>
      </c>
      <c r="AC2107" s="120">
        <v>26.8</v>
      </c>
      <c r="AD2107" s="120">
        <v>27.5</v>
      </c>
      <c r="AE2107" s="120">
        <v>27.2</v>
      </c>
      <c r="AF2107" s="120">
        <v>27.1</v>
      </c>
      <c r="AG2107" s="120">
        <v>28.1</v>
      </c>
      <c r="AH2107" s="120">
        <v>27.6</v>
      </c>
      <c r="AI2107" s="120">
        <v>28.6</v>
      </c>
    </row>
    <row r="2108" spans="1:208" x14ac:dyDescent="0.25">
      <c r="A2108" s="198" t="s">
        <v>2445</v>
      </c>
      <c r="B2108" s="223" t="s">
        <v>2546</v>
      </c>
      <c r="C2108" s="103">
        <v>17</v>
      </c>
      <c r="D2108" s="200" t="e">
        <v>#N/A</v>
      </c>
      <c r="E2108" s="200">
        <v>17.7</v>
      </c>
      <c r="F2108" s="200" t="e">
        <v>#N/A</v>
      </c>
      <c r="G2108" s="200">
        <v>18.5</v>
      </c>
      <c r="H2108" s="200" t="e">
        <v>#N/A</v>
      </c>
      <c r="I2108" s="200">
        <v>18.8</v>
      </c>
      <c r="J2108" s="200" t="e">
        <v>#N/A</v>
      </c>
      <c r="K2108" s="200">
        <v>20.8</v>
      </c>
      <c r="L2108" s="200" t="e">
        <v>#N/A</v>
      </c>
      <c r="M2108" s="200">
        <v>21.2</v>
      </c>
      <c r="N2108" s="200" t="e">
        <v>#N/A</v>
      </c>
      <c r="O2108" s="200">
        <v>19.8</v>
      </c>
      <c r="P2108" s="200" t="e">
        <v>#N/A</v>
      </c>
      <c r="Q2108" s="200">
        <v>20.9</v>
      </c>
      <c r="R2108" s="200" t="e">
        <v>#N/A</v>
      </c>
      <c r="S2108" s="200">
        <v>21.1</v>
      </c>
      <c r="T2108" s="200" t="e">
        <v>#N/A</v>
      </c>
      <c r="U2108" s="200">
        <v>21.1</v>
      </c>
      <c r="V2108" s="216" t="e">
        <v>#N/A</v>
      </c>
      <c r="X2108" s="198" t="s">
        <v>2446</v>
      </c>
      <c r="Y2108" s="101" t="s">
        <v>2546</v>
      </c>
      <c r="Z2108" s="97">
        <v>17</v>
      </c>
      <c r="AA2108" s="97">
        <v>17.7</v>
      </c>
      <c r="AB2108" s="97">
        <v>18.5</v>
      </c>
      <c r="AC2108" s="97">
        <v>18.8</v>
      </c>
      <c r="AD2108" s="97">
        <v>20.8</v>
      </c>
      <c r="AE2108" s="97">
        <v>21.2</v>
      </c>
      <c r="AF2108" s="97">
        <v>19.8</v>
      </c>
      <c r="AG2108" s="97">
        <v>20.9</v>
      </c>
      <c r="AH2108" s="97">
        <v>21.1</v>
      </c>
      <c r="AI2108" s="97">
        <v>21.1</v>
      </c>
    </row>
    <row r="2109" spans="1:208" x14ac:dyDescent="0.25">
      <c r="A2109" s="198" t="s">
        <v>2447</v>
      </c>
      <c r="B2109" s="224" t="s">
        <v>2547</v>
      </c>
      <c r="C2109" s="108" t="e">
        <v>#N/A</v>
      </c>
      <c r="D2109" s="201">
        <v>38.299999999999997</v>
      </c>
      <c r="E2109" s="201" t="e">
        <v>#N/A</v>
      </c>
      <c r="F2109" s="201">
        <v>40.1</v>
      </c>
      <c r="G2109" s="201" t="e">
        <v>#N/A</v>
      </c>
      <c r="H2109" s="201">
        <v>40.9</v>
      </c>
      <c r="I2109" s="201" t="e">
        <v>#N/A</v>
      </c>
      <c r="J2109" s="201">
        <v>41.8</v>
      </c>
      <c r="K2109" s="201" t="e">
        <v>#N/A</v>
      </c>
      <c r="L2109" s="201">
        <v>42.5</v>
      </c>
      <c r="M2109" s="201" t="e">
        <v>#N/A</v>
      </c>
      <c r="N2109" s="201">
        <v>42.2</v>
      </c>
      <c r="O2109" s="201" t="e">
        <v>#N/A</v>
      </c>
      <c r="P2109" s="201">
        <v>42.1</v>
      </c>
      <c r="Q2109" s="201" t="e">
        <v>#N/A</v>
      </c>
      <c r="R2109" s="201">
        <v>43.1</v>
      </c>
      <c r="S2109" s="201" t="e">
        <v>#N/A</v>
      </c>
      <c r="T2109" s="201">
        <v>42.6</v>
      </c>
      <c r="U2109" s="201" t="e">
        <v>#N/A</v>
      </c>
      <c r="V2109" s="217">
        <v>43.6</v>
      </c>
      <c r="X2109" s="198" t="s">
        <v>2448</v>
      </c>
      <c r="Y2109" s="102" t="s">
        <v>2547</v>
      </c>
      <c r="Z2109" s="120">
        <v>38.299999999999997</v>
      </c>
      <c r="AA2109" s="120">
        <v>40.1</v>
      </c>
      <c r="AB2109" s="120">
        <v>40.9</v>
      </c>
      <c r="AC2109" s="120">
        <v>41.8</v>
      </c>
      <c r="AD2109" s="120">
        <v>42.5</v>
      </c>
      <c r="AE2109" s="120">
        <v>42.2</v>
      </c>
      <c r="AF2109" s="120">
        <v>42.1</v>
      </c>
      <c r="AG2109" s="120">
        <v>43.1</v>
      </c>
      <c r="AH2109" s="120">
        <v>42.6</v>
      </c>
      <c r="AI2109" s="120">
        <v>43.6</v>
      </c>
      <c r="FF2109" s="390"/>
    </row>
    <row r="2110" spans="1:208" x14ac:dyDescent="0.25">
      <c r="A2110" s="198" t="s">
        <v>2449</v>
      </c>
      <c r="B2110" s="212" t="s">
        <v>2548</v>
      </c>
      <c r="C2110" s="231">
        <v>10</v>
      </c>
      <c r="D2110" s="123">
        <v>6</v>
      </c>
      <c r="E2110" s="123">
        <v>8</v>
      </c>
      <c r="F2110" s="123">
        <v>8</v>
      </c>
      <c r="G2110" s="123">
        <v>3</v>
      </c>
      <c r="H2110" s="123">
        <v>4</v>
      </c>
      <c r="I2110" s="123">
        <v>7</v>
      </c>
      <c r="J2110" s="123">
        <v>9</v>
      </c>
      <c r="K2110" s="123">
        <v>8</v>
      </c>
      <c r="L2110" s="123">
        <v>9</v>
      </c>
      <c r="M2110" s="123">
        <v>8</v>
      </c>
      <c r="N2110" s="123">
        <v>8</v>
      </c>
      <c r="O2110" s="123">
        <v>10</v>
      </c>
      <c r="P2110" s="123">
        <v>10</v>
      </c>
      <c r="Q2110" s="123">
        <v>8</v>
      </c>
      <c r="R2110" s="123">
        <v>12</v>
      </c>
      <c r="S2110" s="123">
        <v>12</v>
      </c>
      <c r="T2110" s="123">
        <v>14</v>
      </c>
      <c r="U2110" s="123">
        <v>10</v>
      </c>
      <c r="V2110" s="218">
        <v>8</v>
      </c>
      <c r="X2110" s="198" t="s">
        <v>2450</v>
      </c>
      <c r="Y2110" s="119" t="s">
        <v>2548</v>
      </c>
      <c r="Z2110" s="196">
        <v>10</v>
      </c>
      <c r="AA2110" s="196">
        <v>8</v>
      </c>
      <c r="AB2110" s="196">
        <v>4</v>
      </c>
      <c r="AC2110" s="196">
        <v>9</v>
      </c>
      <c r="AD2110" s="196">
        <v>9</v>
      </c>
      <c r="AE2110" s="196">
        <v>8</v>
      </c>
      <c r="AF2110" s="196">
        <v>10</v>
      </c>
      <c r="AG2110" s="196">
        <v>12</v>
      </c>
      <c r="AH2110" s="196">
        <v>14</v>
      </c>
      <c r="AI2110" s="196">
        <v>12</v>
      </c>
    </row>
    <row r="2111" spans="1:208" x14ac:dyDescent="0.25">
      <c r="A2111" s="198" t="s">
        <v>2451</v>
      </c>
      <c r="B2111" s="225" t="s">
        <v>2549</v>
      </c>
      <c r="C2111" s="232" t="s">
        <v>2618</v>
      </c>
      <c r="D2111" s="210" t="s">
        <v>2618</v>
      </c>
      <c r="E2111" s="210" t="s">
        <v>2618</v>
      </c>
      <c r="F2111" s="210" t="s">
        <v>2618</v>
      </c>
      <c r="G2111" s="210" t="s">
        <v>2618</v>
      </c>
      <c r="H2111" s="210" t="s">
        <v>2618</v>
      </c>
      <c r="I2111" s="210" t="s">
        <v>2618</v>
      </c>
      <c r="J2111" s="210" t="s">
        <v>2618</v>
      </c>
      <c r="K2111" s="210" t="s">
        <v>2618</v>
      </c>
      <c r="L2111" s="210" t="s">
        <v>2618</v>
      </c>
      <c r="M2111" s="210" t="s">
        <v>2618</v>
      </c>
      <c r="N2111" s="210" t="s">
        <v>2618</v>
      </c>
      <c r="O2111" s="210" t="s">
        <v>2618</v>
      </c>
      <c r="P2111" s="210" t="s">
        <v>2618</v>
      </c>
      <c r="Q2111" s="210" t="s">
        <v>2618</v>
      </c>
      <c r="R2111" s="210" t="s">
        <v>2618</v>
      </c>
      <c r="S2111" s="210" t="s">
        <v>2618</v>
      </c>
      <c r="T2111" s="210" t="s">
        <v>2618</v>
      </c>
      <c r="U2111" s="210" t="s">
        <v>2618</v>
      </c>
      <c r="V2111" s="211" t="s">
        <v>2618</v>
      </c>
      <c r="X2111" s="198" t="s">
        <v>2452</v>
      </c>
      <c r="Y2111" s="98" t="s">
        <v>772</v>
      </c>
      <c r="Z2111" s="121">
        <v>0</v>
      </c>
      <c r="AA2111" s="121">
        <v>0</v>
      </c>
      <c r="AB2111" s="121">
        <v>0</v>
      </c>
      <c r="AC2111" s="121">
        <v>0</v>
      </c>
      <c r="AD2111" s="121">
        <v>0</v>
      </c>
      <c r="AE2111" s="121">
        <v>0</v>
      </c>
      <c r="AF2111" s="121">
        <v>0</v>
      </c>
      <c r="AG2111" s="121">
        <v>0</v>
      </c>
      <c r="AH2111" s="121">
        <v>0</v>
      </c>
      <c r="AI2111" s="121">
        <v>0</v>
      </c>
    </row>
    <row r="2112" spans="1:208" ht="15" x14ac:dyDescent="0.25">
      <c r="A2112" s="198" t="s">
        <v>2453</v>
      </c>
      <c r="B2112" s="226" t="s">
        <v>769</v>
      </c>
      <c r="C2112" s="233" t="s">
        <v>2618</v>
      </c>
      <c r="D2112" s="202" t="s">
        <v>2618</v>
      </c>
      <c r="E2112" s="202" t="s">
        <v>2631</v>
      </c>
      <c r="F2112" s="202" t="s">
        <v>2618</v>
      </c>
      <c r="G2112" s="202" t="s">
        <v>2618</v>
      </c>
      <c r="H2112" s="202" t="s">
        <v>2618</v>
      </c>
      <c r="I2112" s="202" t="s">
        <v>2618</v>
      </c>
      <c r="J2112" s="202" t="s">
        <v>2618</v>
      </c>
      <c r="K2112" s="202" t="s">
        <v>2618</v>
      </c>
      <c r="L2112" s="202" t="s">
        <v>2618</v>
      </c>
      <c r="M2112" s="202" t="s">
        <v>2618</v>
      </c>
      <c r="N2112" s="202" t="s">
        <v>2618</v>
      </c>
      <c r="O2112" s="202" t="s">
        <v>2618</v>
      </c>
      <c r="P2112" s="202" t="s">
        <v>2618</v>
      </c>
      <c r="Q2112" s="202" t="s">
        <v>2618</v>
      </c>
      <c r="R2112" s="202" t="s">
        <v>2618</v>
      </c>
      <c r="S2112" s="202" t="s">
        <v>2618</v>
      </c>
      <c r="T2112" s="202" t="s">
        <v>2618</v>
      </c>
      <c r="U2112" s="202" t="s">
        <v>2618</v>
      </c>
      <c r="V2112" s="203" t="s">
        <v>2618</v>
      </c>
      <c r="X2112" s="198" t="s">
        <v>2454</v>
      </c>
      <c r="Y2112" s="107" t="s">
        <v>769</v>
      </c>
      <c r="Z2112" s="195" t="s">
        <v>2618</v>
      </c>
      <c r="AA2112" s="195" t="s">
        <v>2631</v>
      </c>
      <c r="AB2112" s="195" t="s">
        <v>2618</v>
      </c>
      <c r="AC2112" s="195" t="s">
        <v>2618</v>
      </c>
      <c r="AD2112" s="195" t="s">
        <v>2618</v>
      </c>
      <c r="AE2112" s="195" t="s">
        <v>2618</v>
      </c>
      <c r="AF2112" s="195" t="s">
        <v>2618</v>
      </c>
      <c r="AG2112" s="195" t="s">
        <v>2618</v>
      </c>
      <c r="AH2112" s="195" t="s">
        <v>2618</v>
      </c>
      <c r="AI2112" s="195" t="s">
        <v>2618</v>
      </c>
    </row>
    <row r="2113" spans="1:35" x14ac:dyDescent="0.25">
      <c r="A2113" s="198" t="s">
        <v>2455</v>
      </c>
      <c r="B2113" s="226" t="s">
        <v>2551</v>
      </c>
      <c r="C2113" s="234">
        <v>0</v>
      </c>
      <c r="D2113" s="204">
        <v>0</v>
      </c>
      <c r="E2113" s="204">
        <v>2</v>
      </c>
      <c r="F2113" s="204">
        <v>0</v>
      </c>
      <c r="G2113" s="204">
        <v>0</v>
      </c>
      <c r="H2113" s="204">
        <v>0</v>
      </c>
      <c r="I2113" s="204">
        <v>0</v>
      </c>
      <c r="J2113" s="204">
        <v>0</v>
      </c>
      <c r="K2113" s="204">
        <v>0</v>
      </c>
      <c r="L2113" s="204">
        <v>0</v>
      </c>
      <c r="M2113" s="204">
        <v>0</v>
      </c>
      <c r="N2113" s="204">
        <v>0</v>
      </c>
      <c r="O2113" s="204">
        <v>0</v>
      </c>
      <c r="P2113" s="204">
        <v>0</v>
      </c>
      <c r="Q2113" s="204">
        <v>0</v>
      </c>
      <c r="R2113" s="204">
        <v>0</v>
      </c>
      <c r="S2113" s="204">
        <v>0</v>
      </c>
      <c r="T2113" s="204">
        <v>0</v>
      </c>
      <c r="U2113" s="204">
        <v>0</v>
      </c>
      <c r="V2113" s="205">
        <v>0</v>
      </c>
      <c r="X2113" s="198" t="s">
        <v>2456</v>
      </c>
      <c r="Y2113" s="91" t="s">
        <v>2551</v>
      </c>
      <c r="Z2113" s="109">
        <v>0</v>
      </c>
      <c r="AA2113" s="109">
        <v>2</v>
      </c>
      <c r="AB2113" s="109">
        <v>0</v>
      </c>
      <c r="AC2113" s="109">
        <v>0</v>
      </c>
      <c r="AD2113" s="109">
        <v>0</v>
      </c>
      <c r="AE2113" s="109">
        <v>0</v>
      </c>
      <c r="AF2113" s="109">
        <v>0</v>
      </c>
      <c r="AG2113" s="109">
        <v>0</v>
      </c>
      <c r="AH2113" s="109">
        <v>0</v>
      </c>
      <c r="AI2113" s="109">
        <v>0</v>
      </c>
    </row>
    <row r="2114" spans="1:35" x14ac:dyDescent="0.25">
      <c r="A2114" s="198" t="s">
        <v>2457</v>
      </c>
      <c r="B2114" s="227" t="s">
        <v>884</v>
      </c>
      <c r="C2114" s="235">
        <v>1010.5</v>
      </c>
      <c r="D2114" s="206">
        <v>1012.65</v>
      </c>
      <c r="E2114" s="206">
        <v>1014.2</v>
      </c>
      <c r="F2114" s="206">
        <v>1016.25</v>
      </c>
      <c r="G2114" s="206">
        <v>1017.6500000000001</v>
      </c>
      <c r="H2114" s="206">
        <v>1017.9000000000001</v>
      </c>
      <c r="I2114" s="206">
        <v>1016.8</v>
      </c>
      <c r="J2114" s="206">
        <v>1013.25</v>
      </c>
      <c r="K2114" s="206">
        <v>1011.5999999999999</v>
      </c>
      <c r="L2114" s="206">
        <v>1010.2</v>
      </c>
      <c r="M2114" s="206">
        <v>1012.2</v>
      </c>
      <c r="N2114" s="206">
        <v>1014.2</v>
      </c>
      <c r="O2114" s="206">
        <v>1015.15</v>
      </c>
      <c r="P2114" s="206">
        <v>1013.8499999999999</v>
      </c>
      <c r="Q2114" s="206">
        <v>1013.9000000000001</v>
      </c>
      <c r="R2114" s="206">
        <v>1013.0999999999999</v>
      </c>
      <c r="S2114" s="206">
        <v>1014.8</v>
      </c>
      <c r="T2114" s="206">
        <v>1013.7</v>
      </c>
      <c r="U2114" s="206">
        <v>1013.45</v>
      </c>
      <c r="V2114" s="207">
        <v>1010</v>
      </c>
      <c r="X2114" s="198" t="s">
        <v>2458</v>
      </c>
      <c r="Y2114" s="238" t="s">
        <v>705</v>
      </c>
      <c r="Z2114" s="127">
        <v>0</v>
      </c>
      <c r="AA2114" s="127">
        <v>0</v>
      </c>
      <c r="AB2114" s="127">
        <v>0</v>
      </c>
      <c r="AC2114" s="127">
        <v>0</v>
      </c>
      <c r="AD2114" s="127">
        <v>0</v>
      </c>
      <c r="AE2114" s="127">
        <v>0</v>
      </c>
      <c r="AF2114" s="127">
        <v>0</v>
      </c>
      <c r="AG2114" s="127">
        <v>0</v>
      </c>
      <c r="AH2114" s="127">
        <v>0</v>
      </c>
      <c r="AI2114" s="127">
        <v>0</v>
      </c>
    </row>
    <row r="2115" spans="1:35" x14ac:dyDescent="0.25">
      <c r="A2115" s="198" t="s">
        <v>2459</v>
      </c>
      <c r="B2115" s="228" t="s">
        <v>770</v>
      </c>
      <c r="C2115" s="236" t="s">
        <v>2856</v>
      </c>
      <c r="D2115" s="208" t="s">
        <v>2758</v>
      </c>
      <c r="E2115" s="208" t="s">
        <v>13</v>
      </c>
      <c r="F2115" s="208" t="s">
        <v>2759</v>
      </c>
      <c r="G2115" s="208" t="s">
        <v>2939</v>
      </c>
      <c r="H2115" s="208" t="s">
        <v>2655</v>
      </c>
      <c r="I2115" s="208" t="s">
        <v>2686</v>
      </c>
      <c r="J2115" s="208" t="s">
        <v>1419</v>
      </c>
      <c r="K2115" s="208" t="s">
        <v>2684</v>
      </c>
      <c r="L2115" s="208" t="s">
        <v>2766</v>
      </c>
      <c r="M2115" s="208" t="s">
        <v>2684</v>
      </c>
      <c r="N2115" s="208" t="s">
        <v>2647</v>
      </c>
      <c r="O2115" s="208" t="s">
        <v>1417</v>
      </c>
      <c r="P2115" s="208" t="s">
        <v>1421</v>
      </c>
      <c r="Q2115" s="208" t="s">
        <v>2684</v>
      </c>
      <c r="R2115" s="208" t="s">
        <v>1421</v>
      </c>
      <c r="S2115" s="208" t="s">
        <v>1421</v>
      </c>
      <c r="T2115" s="208" t="s">
        <v>2862</v>
      </c>
      <c r="U2115" s="208" t="s">
        <v>1419</v>
      </c>
      <c r="V2115" s="209" t="s">
        <v>2684</v>
      </c>
      <c r="X2115" s="369" t="s">
        <v>2461</v>
      </c>
      <c r="Y2115" s="370" t="s">
        <v>772</v>
      </c>
      <c r="Z2115" s="371">
        <v>0</v>
      </c>
      <c r="AA2115" s="372">
        <v>0</v>
      </c>
      <c r="AB2115" s="372">
        <v>0</v>
      </c>
      <c r="AC2115" s="372">
        <v>0</v>
      </c>
      <c r="AD2115" s="372">
        <v>0</v>
      </c>
      <c r="AE2115" s="372">
        <v>0</v>
      </c>
      <c r="AF2115" s="372">
        <v>0</v>
      </c>
      <c r="AG2115" s="372">
        <v>0</v>
      </c>
      <c r="AH2115" s="372">
        <v>0</v>
      </c>
      <c r="AI2115" s="373">
        <v>0</v>
      </c>
    </row>
    <row r="2116" spans="1:35" x14ac:dyDescent="0.25">
      <c r="A2116" s="198" t="s">
        <v>2460</v>
      </c>
      <c r="B2116" s="229" t="s">
        <v>705</v>
      </c>
      <c r="C2116" s="237">
        <v>0</v>
      </c>
      <c r="D2116" s="213">
        <v>0</v>
      </c>
      <c r="E2116" s="213">
        <v>0</v>
      </c>
      <c r="F2116" s="213">
        <v>0</v>
      </c>
      <c r="G2116" s="213">
        <v>0</v>
      </c>
      <c r="H2116" s="213">
        <v>0</v>
      </c>
      <c r="I2116" s="213">
        <v>0</v>
      </c>
      <c r="J2116" s="213">
        <v>0</v>
      </c>
      <c r="K2116" s="213">
        <v>0</v>
      </c>
      <c r="L2116" s="213">
        <v>0</v>
      </c>
      <c r="M2116" s="213">
        <v>0</v>
      </c>
      <c r="N2116" s="213">
        <v>0</v>
      </c>
      <c r="O2116" s="213">
        <v>0</v>
      </c>
      <c r="P2116" s="213">
        <v>0</v>
      </c>
      <c r="Q2116" s="213">
        <v>0</v>
      </c>
      <c r="R2116" s="213">
        <v>0</v>
      </c>
      <c r="S2116" s="213">
        <v>0</v>
      </c>
      <c r="T2116" s="213">
        <v>0</v>
      </c>
      <c r="U2116" s="213">
        <v>0</v>
      </c>
      <c r="V2116" s="214">
        <v>0</v>
      </c>
      <c r="X2116" s="369" t="s">
        <v>2435</v>
      </c>
      <c r="Y2116" s="374" t="s">
        <v>1173</v>
      </c>
      <c r="Z2116" s="375">
        <v>0</v>
      </c>
      <c r="AA2116" s="376">
        <v>0</v>
      </c>
      <c r="AB2116" s="376">
        <v>0</v>
      </c>
      <c r="AC2116" s="376">
        <v>0</v>
      </c>
      <c r="AD2116" s="376">
        <v>0</v>
      </c>
      <c r="AE2116" s="376">
        <v>0</v>
      </c>
      <c r="AF2116" s="376">
        <v>0</v>
      </c>
      <c r="AG2116" s="376">
        <v>0</v>
      </c>
      <c r="AH2116" s="376">
        <v>0</v>
      </c>
      <c r="AI2116" s="377">
        <v>0</v>
      </c>
    </row>
    <row r="2117" spans="1:35" x14ac:dyDescent="0.25">
      <c r="A2117" s="198" t="s">
        <v>2461</v>
      </c>
      <c r="B2117" s="229" t="s">
        <v>772</v>
      </c>
      <c r="C2117" s="237">
        <v>0</v>
      </c>
      <c r="D2117" s="213">
        <v>0</v>
      </c>
      <c r="E2117" s="213">
        <v>0</v>
      </c>
      <c r="F2117" s="213">
        <v>0</v>
      </c>
      <c r="G2117" s="213">
        <v>0</v>
      </c>
      <c r="H2117" s="213">
        <v>0</v>
      </c>
      <c r="I2117" s="213">
        <v>0</v>
      </c>
      <c r="J2117" s="213">
        <v>0</v>
      </c>
      <c r="K2117" s="213">
        <v>0</v>
      </c>
      <c r="L2117" s="213">
        <v>0</v>
      </c>
      <c r="M2117" s="213">
        <v>0</v>
      </c>
      <c r="N2117" s="213">
        <v>0</v>
      </c>
      <c r="O2117" s="213">
        <v>0</v>
      </c>
      <c r="P2117" s="213">
        <v>0</v>
      </c>
      <c r="Q2117" s="213">
        <v>0</v>
      </c>
      <c r="R2117" s="213">
        <v>0</v>
      </c>
      <c r="S2117" s="213">
        <v>0</v>
      </c>
      <c r="T2117" s="213">
        <v>0</v>
      </c>
      <c r="U2117" s="213">
        <v>0</v>
      </c>
      <c r="V2117" s="214">
        <v>0</v>
      </c>
      <c r="X2117" s="369" t="s">
        <v>2436</v>
      </c>
      <c r="Y2117" s="374" t="s">
        <v>1175</v>
      </c>
      <c r="Z2117" s="375">
        <v>0</v>
      </c>
      <c r="AA2117" s="376">
        <v>0</v>
      </c>
      <c r="AB2117" s="376">
        <v>0</v>
      </c>
      <c r="AC2117" s="376">
        <v>0</v>
      </c>
      <c r="AD2117" s="376">
        <v>0</v>
      </c>
      <c r="AE2117" s="376">
        <v>0</v>
      </c>
      <c r="AF2117" s="376">
        <v>0</v>
      </c>
      <c r="AG2117" s="376">
        <v>0</v>
      </c>
      <c r="AH2117" s="376">
        <v>0</v>
      </c>
      <c r="AI2117" s="377">
        <v>0</v>
      </c>
    </row>
    <row r="2118" spans="1:35" x14ac:dyDescent="0.25">
      <c r="A2118" s="198" t="s">
        <v>2435</v>
      </c>
      <c r="B2118" s="229" t="s">
        <v>1173</v>
      </c>
      <c r="C2118" s="237">
        <v>0</v>
      </c>
      <c r="D2118" s="213">
        <v>0</v>
      </c>
      <c r="E2118" s="213">
        <v>0</v>
      </c>
      <c r="F2118" s="213">
        <v>0</v>
      </c>
      <c r="G2118" s="213">
        <v>0</v>
      </c>
      <c r="H2118" s="213">
        <v>0</v>
      </c>
      <c r="I2118" s="213">
        <v>0</v>
      </c>
      <c r="J2118" s="213">
        <v>0</v>
      </c>
      <c r="K2118" s="213">
        <v>0</v>
      </c>
      <c r="L2118" s="213">
        <v>0</v>
      </c>
      <c r="M2118" s="213">
        <v>0</v>
      </c>
      <c r="N2118" s="213">
        <v>0</v>
      </c>
      <c r="O2118" s="213">
        <v>0</v>
      </c>
      <c r="P2118" s="213">
        <v>0</v>
      </c>
      <c r="Q2118" s="213">
        <v>0</v>
      </c>
      <c r="R2118" s="213">
        <v>0</v>
      </c>
      <c r="S2118" s="213">
        <v>0</v>
      </c>
      <c r="T2118" s="213">
        <v>0</v>
      </c>
      <c r="U2118" s="213">
        <v>0</v>
      </c>
      <c r="V2118" s="214">
        <v>0</v>
      </c>
      <c r="X2118" s="369" t="s">
        <v>2437</v>
      </c>
      <c r="Y2118" s="379" t="s">
        <v>1177</v>
      </c>
      <c r="Z2118" s="380">
        <v>0</v>
      </c>
      <c r="AA2118" s="381">
        <v>0</v>
      </c>
      <c r="AB2118" s="381">
        <v>0</v>
      </c>
      <c r="AC2118" s="381">
        <v>0</v>
      </c>
      <c r="AD2118" s="381">
        <v>0</v>
      </c>
      <c r="AE2118" s="381">
        <v>0</v>
      </c>
      <c r="AF2118" s="381">
        <v>0</v>
      </c>
      <c r="AG2118" s="381">
        <v>0</v>
      </c>
      <c r="AH2118" s="381">
        <v>0</v>
      </c>
      <c r="AI2118" s="382">
        <v>0</v>
      </c>
    </row>
    <row r="2119" spans="1:35" x14ac:dyDescent="0.25">
      <c r="A2119" s="198" t="s">
        <v>2436</v>
      </c>
      <c r="B2119" s="378" t="s">
        <v>1175</v>
      </c>
      <c r="C2119" s="235">
        <v>0</v>
      </c>
      <c r="D2119" s="206">
        <v>0</v>
      </c>
      <c r="E2119" s="206">
        <v>0</v>
      </c>
      <c r="F2119" s="206">
        <v>0</v>
      </c>
      <c r="G2119" s="206">
        <v>0</v>
      </c>
      <c r="H2119" s="206">
        <v>0</v>
      </c>
      <c r="I2119" s="206">
        <v>0</v>
      </c>
      <c r="J2119" s="206">
        <v>0</v>
      </c>
      <c r="K2119" s="206">
        <v>0</v>
      </c>
      <c r="L2119" s="206">
        <v>0</v>
      </c>
      <c r="M2119" s="206">
        <v>0</v>
      </c>
      <c r="N2119" s="206">
        <v>0</v>
      </c>
      <c r="O2119" s="206">
        <v>0</v>
      </c>
      <c r="P2119" s="206">
        <v>0</v>
      </c>
      <c r="Q2119" s="206">
        <v>0</v>
      </c>
      <c r="R2119" s="206">
        <v>0</v>
      </c>
      <c r="S2119" s="206">
        <v>0</v>
      </c>
      <c r="T2119" s="206">
        <v>0</v>
      </c>
      <c r="U2119" s="206">
        <v>0</v>
      </c>
      <c r="V2119" s="207">
        <v>0</v>
      </c>
    </row>
    <row r="2120" spans="1:35" x14ac:dyDescent="0.25">
      <c r="A2120" s="198" t="s">
        <v>2437</v>
      </c>
      <c r="B2120" s="383" t="s">
        <v>1177</v>
      </c>
      <c r="C2120" s="237">
        <v>0</v>
      </c>
      <c r="D2120" s="213">
        <v>0</v>
      </c>
      <c r="E2120" s="213">
        <v>0</v>
      </c>
      <c r="F2120" s="213">
        <v>0</v>
      </c>
      <c r="G2120" s="213">
        <v>0</v>
      </c>
      <c r="H2120" s="213">
        <v>0</v>
      </c>
      <c r="I2120" s="213">
        <v>0</v>
      </c>
      <c r="J2120" s="213">
        <v>0</v>
      </c>
      <c r="K2120" s="213">
        <v>0</v>
      </c>
      <c r="L2120" s="213">
        <v>0</v>
      </c>
      <c r="M2120" s="213">
        <v>0</v>
      </c>
      <c r="N2120" s="213">
        <v>0</v>
      </c>
      <c r="O2120" s="213">
        <v>0</v>
      </c>
      <c r="P2120" s="213">
        <v>0</v>
      </c>
      <c r="Q2120" s="213">
        <v>0</v>
      </c>
      <c r="R2120" s="213">
        <v>0</v>
      </c>
      <c r="S2120" s="213">
        <v>0</v>
      </c>
      <c r="T2120" s="213">
        <v>0</v>
      </c>
      <c r="U2120" s="213">
        <v>0</v>
      </c>
      <c r="V2120" s="214">
        <v>0</v>
      </c>
    </row>
    <row r="2121" spans="1:35" x14ac:dyDescent="0.25">
      <c r="A2121" t="s">
        <v>3628</v>
      </c>
      <c r="B2121" t="s">
        <v>3407</v>
      </c>
      <c r="C2121">
        <v>0</v>
      </c>
      <c r="D2121">
        <v>0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</row>
    <row r="2122" spans="1:35" x14ac:dyDescent="0.25">
      <c r="A2122" t="s">
        <v>3629</v>
      </c>
      <c r="B2122" t="s">
        <v>3623</v>
      </c>
      <c r="C2122">
        <v>0</v>
      </c>
      <c r="D2122">
        <v>0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35" x14ac:dyDescent="0.25">
      <c r="A2123" t="s">
        <v>3630</v>
      </c>
      <c r="B2123" t="s">
        <v>3411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</row>
    <row r="2132" spans="1:35" x14ac:dyDescent="0.25">
      <c r="A2132" s="506"/>
      <c r="B2132" s="506"/>
      <c r="C2132" s="506"/>
      <c r="D2132" s="506"/>
      <c r="E2132" s="506"/>
      <c r="F2132" s="506"/>
      <c r="G2132" s="506"/>
      <c r="H2132" s="506"/>
      <c r="I2132" s="506"/>
      <c r="J2132" s="506"/>
      <c r="K2132" s="506"/>
      <c r="L2132" s="506"/>
      <c r="M2132" s="506"/>
      <c r="N2132" s="506"/>
      <c r="O2132" s="506"/>
      <c r="P2132" s="506"/>
      <c r="Q2132" s="506"/>
      <c r="R2132" s="506"/>
      <c r="S2132" s="506"/>
      <c r="T2132" s="506"/>
      <c r="U2132" s="506"/>
      <c r="V2132" s="506"/>
      <c r="W2132" s="506"/>
      <c r="X2132" s="506"/>
      <c r="Y2132" s="506"/>
      <c r="Z2132" s="506"/>
      <c r="AA2132" s="506"/>
      <c r="AB2132" s="506"/>
      <c r="AC2132" s="506"/>
      <c r="AD2132" s="506"/>
      <c r="AE2132" s="506"/>
      <c r="AF2132" s="506"/>
      <c r="AG2132" s="506"/>
      <c r="AH2132" s="506"/>
      <c r="AI2132" s="506"/>
    </row>
    <row r="2133" spans="1:35" x14ac:dyDescent="0.25">
      <c r="A2133" s="198" t="s">
        <v>1195</v>
      </c>
      <c r="B2133" s="219" t="s">
        <v>2552</v>
      </c>
      <c r="C2133" s="593">
        <v>43682.458333333336</v>
      </c>
      <c r="D2133" s="594" t="s">
        <v>2618</v>
      </c>
      <c r="E2133" s="594" t="s">
        <v>3774</v>
      </c>
      <c r="F2133" s="594" t="s">
        <v>2618</v>
      </c>
      <c r="G2133" s="594" t="s">
        <v>3775</v>
      </c>
      <c r="H2133" s="594" t="s">
        <v>2618</v>
      </c>
      <c r="I2133" s="594" t="s">
        <v>3782</v>
      </c>
      <c r="J2133" s="594" t="s">
        <v>2618</v>
      </c>
      <c r="K2133" s="594" t="s">
        <v>3788</v>
      </c>
      <c r="L2133" s="594" t="s">
        <v>2618</v>
      </c>
      <c r="M2133" s="594" t="s">
        <v>3789</v>
      </c>
      <c r="N2133" s="594" t="s">
        <v>2618</v>
      </c>
      <c r="O2133" s="594" t="s">
        <v>3790</v>
      </c>
      <c r="P2133" s="594" t="s">
        <v>2618</v>
      </c>
      <c r="Q2133" s="594" t="s">
        <v>3791</v>
      </c>
      <c r="R2133" s="594" t="s">
        <v>2618</v>
      </c>
      <c r="S2133" s="594" t="s">
        <v>3792</v>
      </c>
      <c r="T2133" s="594" t="s">
        <v>2618</v>
      </c>
      <c r="U2133" s="594" t="s">
        <v>3793</v>
      </c>
      <c r="V2133" s="594" t="s">
        <v>2618</v>
      </c>
      <c r="X2133" s="258"/>
      <c r="Y2133" s="596" t="s">
        <v>2550</v>
      </c>
      <c r="Z2133" s="93" t="s">
        <v>2619</v>
      </c>
      <c r="AA2133" s="597" t="s">
        <v>2620</v>
      </c>
      <c r="AB2133" s="597" t="s">
        <v>2621</v>
      </c>
      <c r="AC2133" s="597" t="s">
        <v>2622</v>
      </c>
      <c r="AD2133" s="597" t="s">
        <v>2623</v>
      </c>
      <c r="AE2133" s="597" t="s">
        <v>2624</v>
      </c>
      <c r="AF2133" s="597" t="s">
        <v>2625</v>
      </c>
      <c r="AG2133" s="597" t="s">
        <v>2619</v>
      </c>
      <c r="AH2133" s="597" t="s">
        <v>2620</v>
      </c>
      <c r="AI2133" s="598" t="s">
        <v>2621</v>
      </c>
    </row>
    <row r="2134" spans="1:35" x14ac:dyDescent="0.25">
      <c r="A2134" s="198" t="s">
        <v>1196</v>
      </c>
      <c r="B2134" s="220" t="s">
        <v>1182</v>
      </c>
      <c r="C2134" s="124" t="s">
        <v>2521</v>
      </c>
      <c r="D2134" s="124" t="s">
        <v>2522</v>
      </c>
      <c r="E2134" s="124" t="s">
        <v>2521</v>
      </c>
      <c r="F2134" s="124" t="s">
        <v>2522</v>
      </c>
      <c r="G2134" s="124" t="s">
        <v>2521</v>
      </c>
      <c r="H2134" s="124" t="s">
        <v>2522</v>
      </c>
      <c r="I2134" s="124" t="s">
        <v>2521</v>
      </c>
      <c r="J2134" s="124" t="s">
        <v>2522</v>
      </c>
      <c r="K2134" s="124" t="s">
        <v>2521</v>
      </c>
      <c r="L2134" s="124" t="s">
        <v>2522</v>
      </c>
      <c r="M2134" s="124" t="s">
        <v>2521</v>
      </c>
      <c r="N2134" s="124" t="s">
        <v>2522</v>
      </c>
      <c r="O2134" s="124" t="s">
        <v>2521</v>
      </c>
      <c r="P2134" s="124" t="s">
        <v>2522</v>
      </c>
      <c r="Q2134" s="124" t="s">
        <v>2521</v>
      </c>
      <c r="R2134" s="124" t="s">
        <v>2522</v>
      </c>
      <c r="S2134" s="124" t="s">
        <v>2521</v>
      </c>
      <c r="T2134" s="124" t="s">
        <v>2522</v>
      </c>
      <c r="U2134" s="124" t="s">
        <v>2521</v>
      </c>
      <c r="V2134" s="124" t="s">
        <v>2522</v>
      </c>
      <c r="X2134" s="197"/>
      <c r="Y2134" s="188" t="s">
        <v>1182</v>
      </c>
      <c r="Z2134" s="94" t="s">
        <v>3776</v>
      </c>
      <c r="AA2134" s="95" t="s">
        <v>3777</v>
      </c>
      <c r="AB2134" s="95" t="s">
        <v>3778</v>
      </c>
      <c r="AC2134" s="95" t="s">
        <v>3783</v>
      </c>
      <c r="AD2134" s="95" t="s">
        <v>3794</v>
      </c>
      <c r="AE2134" s="95" t="s">
        <v>3795</v>
      </c>
      <c r="AF2134" s="95" t="s">
        <v>3796</v>
      </c>
      <c r="AG2134" s="95" t="s">
        <v>3797</v>
      </c>
      <c r="AH2134" s="95" t="s">
        <v>3798</v>
      </c>
      <c r="AI2134" s="96" t="s">
        <v>3799</v>
      </c>
    </row>
    <row r="2135" spans="1:35" x14ac:dyDescent="0.25">
      <c r="A2135" s="198" t="s">
        <v>1197</v>
      </c>
      <c r="B2135" s="221" t="s">
        <v>2553</v>
      </c>
      <c r="C2135" s="118">
        <v>43682.458333333336</v>
      </c>
      <c r="D2135" s="189">
        <v>43682.958333333336</v>
      </c>
      <c r="E2135" s="190">
        <v>43683.458333333336</v>
      </c>
      <c r="F2135" s="189">
        <v>43683.958333333336</v>
      </c>
      <c r="G2135" s="190">
        <v>43684.458333333336</v>
      </c>
      <c r="H2135" s="189">
        <v>43684.958333333336</v>
      </c>
      <c r="I2135" s="191">
        <v>43685.458333333336</v>
      </c>
      <c r="J2135" s="189">
        <v>43685.958333333336</v>
      </c>
      <c r="K2135" s="190">
        <v>43686.458333333336</v>
      </c>
      <c r="L2135" s="189">
        <v>43686.958333333336</v>
      </c>
      <c r="M2135" s="190">
        <v>43687.458333333336</v>
      </c>
      <c r="N2135" s="189">
        <v>43687.958333333336</v>
      </c>
      <c r="O2135" s="191">
        <v>43688.458333333336</v>
      </c>
      <c r="P2135" s="189">
        <v>43688.958333333336</v>
      </c>
      <c r="Q2135" s="190">
        <v>43689.458333333336</v>
      </c>
      <c r="R2135" s="189">
        <v>43689.958333333336</v>
      </c>
      <c r="S2135" s="190">
        <v>43690.458333333336</v>
      </c>
      <c r="T2135" s="189">
        <v>43690.958333333336</v>
      </c>
      <c r="U2135" s="190">
        <v>43691.458333333336</v>
      </c>
      <c r="V2135" s="192">
        <v>43691.958333333336</v>
      </c>
      <c r="X2135" s="198" t="s">
        <v>1198</v>
      </c>
      <c r="Y2135" s="215">
        <v>0</v>
      </c>
      <c r="Z2135" s="599">
        <v>43682.958333333336</v>
      </c>
      <c r="AA2135" s="600">
        <v>43683.958333333336</v>
      </c>
      <c r="AB2135" s="600">
        <v>43684.958333333336</v>
      </c>
      <c r="AC2135" s="600">
        <v>43685.958333333336</v>
      </c>
      <c r="AD2135" s="600">
        <v>43686.958333333336</v>
      </c>
      <c r="AE2135" s="600">
        <v>43687.958333333336</v>
      </c>
      <c r="AF2135" s="600">
        <v>43688.958333333336</v>
      </c>
      <c r="AG2135" s="600">
        <v>43689.958333333336</v>
      </c>
      <c r="AH2135" s="600">
        <v>43690.958333333336</v>
      </c>
      <c r="AI2135" s="600">
        <v>43691.958333333336</v>
      </c>
    </row>
    <row r="2136" spans="1:35" x14ac:dyDescent="0.25">
      <c r="A2136" s="198" t="s">
        <v>1199</v>
      </c>
      <c r="B2136" s="222" t="s">
        <v>2545</v>
      </c>
      <c r="C2136" s="230" t="e">
        <v>#N/A</v>
      </c>
      <c r="D2136" s="199">
        <v>30.1</v>
      </c>
      <c r="E2136" s="199" t="e">
        <v>#N/A</v>
      </c>
      <c r="F2136" s="199">
        <v>22.1</v>
      </c>
      <c r="G2136" s="199" t="e">
        <v>#N/A</v>
      </c>
      <c r="H2136" s="199">
        <v>22.8</v>
      </c>
      <c r="I2136" s="199" t="e">
        <v>#N/A</v>
      </c>
      <c r="J2136" s="199">
        <v>24.6</v>
      </c>
      <c r="K2136" s="199" t="e">
        <v>#N/A</v>
      </c>
      <c r="L2136" s="199">
        <v>26.8</v>
      </c>
      <c r="M2136" s="199" t="e">
        <v>#N/A</v>
      </c>
      <c r="N2136" s="199">
        <v>33.5</v>
      </c>
      <c r="O2136" s="199" t="e">
        <v>#N/A</v>
      </c>
      <c r="P2136" s="199">
        <v>23.3</v>
      </c>
      <c r="Q2136" s="199" t="e">
        <v>#N/A</v>
      </c>
      <c r="R2136" s="199">
        <v>23.5</v>
      </c>
      <c r="S2136" s="199" t="e">
        <v>#N/A</v>
      </c>
      <c r="T2136" s="199">
        <v>26.3</v>
      </c>
      <c r="U2136" s="199" t="e">
        <v>#N/A</v>
      </c>
      <c r="V2136" s="104">
        <v>26.5</v>
      </c>
      <c r="X2136" s="198" t="s">
        <v>1200</v>
      </c>
      <c r="Y2136" s="100" t="s">
        <v>2545</v>
      </c>
      <c r="Z2136" s="120">
        <v>30.1</v>
      </c>
      <c r="AA2136" s="120">
        <v>22.1</v>
      </c>
      <c r="AB2136" s="120">
        <v>22.8</v>
      </c>
      <c r="AC2136" s="120">
        <v>24.6</v>
      </c>
      <c r="AD2136" s="120">
        <v>26.8</v>
      </c>
      <c r="AE2136" s="120">
        <v>33.5</v>
      </c>
      <c r="AF2136" s="120">
        <v>23.3</v>
      </c>
      <c r="AG2136" s="120">
        <v>23.5</v>
      </c>
      <c r="AH2136" s="120">
        <v>26.3</v>
      </c>
      <c r="AI2136" s="120">
        <v>26.5</v>
      </c>
    </row>
    <row r="2137" spans="1:35" x14ac:dyDescent="0.25">
      <c r="A2137" s="198" t="s">
        <v>1201</v>
      </c>
      <c r="B2137" s="223" t="s">
        <v>2546</v>
      </c>
      <c r="C2137" s="103">
        <v>12.2</v>
      </c>
      <c r="D2137" s="200" t="e">
        <v>#N/A</v>
      </c>
      <c r="E2137" s="200">
        <v>12.9</v>
      </c>
      <c r="F2137" s="200" t="e">
        <v>#N/A</v>
      </c>
      <c r="G2137" s="200">
        <v>8.6</v>
      </c>
      <c r="H2137" s="200" t="e">
        <v>#N/A</v>
      </c>
      <c r="I2137" s="200">
        <v>8.5</v>
      </c>
      <c r="J2137" s="200" t="e">
        <v>#N/A</v>
      </c>
      <c r="K2137" s="200">
        <v>12.8</v>
      </c>
      <c r="L2137" s="200" t="e">
        <v>#N/A</v>
      </c>
      <c r="M2137" s="200">
        <v>16.7</v>
      </c>
      <c r="N2137" s="200" t="e">
        <v>#N/A</v>
      </c>
      <c r="O2137" s="200">
        <v>15.7</v>
      </c>
      <c r="P2137" s="200" t="e">
        <v>#N/A</v>
      </c>
      <c r="Q2137" s="200">
        <v>11.4</v>
      </c>
      <c r="R2137" s="200" t="e">
        <v>#N/A</v>
      </c>
      <c r="S2137" s="200">
        <v>16.2</v>
      </c>
      <c r="T2137" s="200" t="e">
        <v>#N/A</v>
      </c>
      <c r="U2137" s="200">
        <v>9.9</v>
      </c>
      <c r="V2137" s="216" t="e">
        <v>#N/A</v>
      </c>
      <c r="X2137" s="198" t="s">
        <v>1202</v>
      </c>
      <c r="Y2137" s="101" t="s">
        <v>2546</v>
      </c>
      <c r="Z2137" s="97">
        <v>12.2</v>
      </c>
      <c r="AA2137" s="97">
        <v>12.9</v>
      </c>
      <c r="AB2137" s="97">
        <v>8.6</v>
      </c>
      <c r="AC2137" s="97">
        <v>8.5</v>
      </c>
      <c r="AD2137" s="97">
        <v>12.8</v>
      </c>
      <c r="AE2137" s="97">
        <v>16.7</v>
      </c>
      <c r="AF2137" s="97">
        <v>15.7</v>
      </c>
      <c r="AG2137" s="97">
        <v>11.4</v>
      </c>
      <c r="AH2137" s="97">
        <v>16.2</v>
      </c>
      <c r="AI2137" s="97">
        <v>9.9</v>
      </c>
    </row>
    <row r="2138" spans="1:35" x14ac:dyDescent="0.25">
      <c r="A2138" s="198" t="s">
        <v>1203</v>
      </c>
      <c r="B2138" s="224" t="s">
        <v>2547</v>
      </c>
      <c r="C2138" s="108" t="e">
        <v>#N/A</v>
      </c>
      <c r="D2138" s="201">
        <v>43.1</v>
      </c>
      <c r="E2138" s="201" t="e">
        <v>#N/A</v>
      </c>
      <c r="F2138" s="201">
        <v>37.1</v>
      </c>
      <c r="G2138" s="201" t="e">
        <v>#N/A</v>
      </c>
      <c r="H2138" s="201">
        <v>36.799999999999997</v>
      </c>
      <c r="I2138" s="201" t="e">
        <v>#N/A</v>
      </c>
      <c r="J2138" s="201">
        <v>39.6</v>
      </c>
      <c r="K2138" s="201" t="e">
        <v>#N/A</v>
      </c>
      <c r="L2138" s="201">
        <v>35.5</v>
      </c>
      <c r="M2138" s="201" t="e">
        <v>#N/A</v>
      </c>
      <c r="N2138" s="201">
        <v>48.5</v>
      </c>
      <c r="O2138" s="201" t="e">
        <v>#N/A</v>
      </c>
      <c r="P2138" s="201">
        <v>38.299999999999997</v>
      </c>
      <c r="Q2138" s="201" t="e">
        <v>#N/A</v>
      </c>
      <c r="R2138" s="201">
        <v>38.5</v>
      </c>
      <c r="S2138" s="201" t="e">
        <v>#N/A</v>
      </c>
      <c r="T2138" s="201">
        <v>41.3</v>
      </c>
      <c r="U2138" s="201" t="e">
        <v>#N/A</v>
      </c>
      <c r="V2138" s="217">
        <v>41.5</v>
      </c>
      <c r="X2138" s="198" t="s">
        <v>1204</v>
      </c>
      <c r="Y2138" s="102" t="s">
        <v>2547</v>
      </c>
      <c r="Z2138" s="120">
        <v>43.1</v>
      </c>
      <c r="AA2138" s="120">
        <v>37.1</v>
      </c>
      <c r="AB2138" s="120">
        <v>36.799999999999997</v>
      </c>
      <c r="AC2138" s="120">
        <v>39.6</v>
      </c>
      <c r="AD2138" s="120">
        <v>35.5</v>
      </c>
      <c r="AE2138" s="120">
        <v>48.5</v>
      </c>
      <c r="AF2138" s="120">
        <v>38.299999999999997</v>
      </c>
      <c r="AG2138" s="120">
        <v>38.5</v>
      </c>
      <c r="AH2138" s="120">
        <v>41.3</v>
      </c>
      <c r="AI2138" s="120">
        <v>41.5</v>
      </c>
    </row>
    <row r="2139" spans="1:35" x14ac:dyDescent="0.25">
      <c r="A2139" s="198" t="s">
        <v>1205</v>
      </c>
      <c r="B2139" s="212" t="s">
        <v>2548</v>
      </c>
      <c r="C2139" s="231">
        <v>9</v>
      </c>
      <c r="D2139" s="123">
        <v>10</v>
      </c>
      <c r="E2139" s="123">
        <v>15</v>
      </c>
      <c r="F2139" s="123">
        <v>11</v>
      </c>
      <c r="G2139" s="123">
        <v>12</v>
      </c>
      <c r="H2139" s="123">
        <v>14</v>
      </c>
      <c r="I2139" s="123">
        <v>10</v>
      </c>
      <c r="J2139" s="123">
        <v>11</v>
      </c>
      <c r="K2139" s="123">
        <v>13</v>
      </c>
      <c r="L2139" s="123">
        <v>12</v>
      </c>
      <c r="M2139" s="123">
        <v>13</v>
      </c>
      <c r="N2139" s="123">
        <v>15</v>
      </c>
      <c r="O2139" s="123">
        <v>8</v>
      </c>
      <c r="P2139" s="123">
        <v>11</v>
      </c>
      <c r="Q2139" s="123">
        <v>7</v>
      </c>
      <c r="R2139" s="123">
        <v>6</v>
      </c>
      <c r="S2139" s="123">
        <v>11</v>
      </c>
      <c r="T2139" s="123">
        <v>10</v>
      </c>
      <c r="U2139" s="123">
        <v>7</v>
      </c>
      <c r="V2139" s="218">
        <v>5</v>
      </c>
      <c r="X2139" s="198" t="s">
        <v>1206</v>
      </c>
      <c r="Y2139" s="119" t="s">
        <v>2548</v>
      </c>
      <c r="Z2139" s="196">
        <v>10</v>
      </c>
      <c r="AA2139" s="196">
        <v>15</v>
      </c>
      <c r="AB2139" s="196">
        <v>14</v>
      </c>
      <c r="AC2139" s="196">
        <v>11</v>
      </c>
      <c r="AD2139" s="196">
        <v>13</v>
      </c>
      <c r="AE2139" s="196">
        <v>15</v>
      </c>
      <c r="AF2139" s="196">
        <v>15</v>
      </c>
      <c r="AG2139" s="196">
        <v>11</v>
      </c>
      <c r="AH2139" s="196">
        <v>11</v>
      </c>
      <c r="AI2139" s="196">
        <v>10</v>
      </c>
    </row>
    <row r="2140" spans="1:35" x14ac:dyDescent="0.25">
      <c r="A2140" s="198" t="s">
        <v>1207</v>
      </c>
      <c r="B2140" s="225" t="s">
        <v>2549</v>
      </c>
      <c r="C2140" s="232" t="s">
        <v>2618</v>
      </c>
      <c r="D2140" s="210" t="s">
        <v>2618</v>
      </c>
      <c r="E2140" s="210">
        <v>15</v>
      </c>
      <c r="F2140" s="210" t="s">
        <v>2618</v>
      </c>
      <c r="G2140" s="210" t="s">
        <v>2618</v>
      </c>
      <c r="H2140" s="210" t="s">
        <v>2618</v>
      </c>
      <c r="I2140" s="210" t="s">
        <v>2618</v>
      </c>
      <c r="J2140" s="210" t="s">
        <v>2618</v>
      </c>
      <c r="K2140" s="210" t="s">
        <v>2618</v>
      </c>
      <c r="L2140" s="210" t="s">
        <v>2618</v>
      </c>
      <c r="M2140" s="210" t="s">
        <v>2618</v>
      </c>
      <c r="N2140" s="210">
        <v>15</v>
      </c>
      <c r="O2140" s="210" t="s">
        <v>2618</v>
      </c>
      <c r="P2140" s="210" t="s">
        <v>2618</v>
      </c>
      <c r="Q2140" s="210" t="s">
        <v>2618</v>
      </c>
      <c r="R2140" s="210" t="s">
        <v>2618</v>
      </c>
      <c r="S2140" s="210" t="s">
        <v>2618</v>
      </c>
      <c r="T2140" s="210" t="s">
        <v>2618</v>
      </c>
      <c r="U2140" s="210" t="s">
        <v>2618</v>
      </c>
      <c r="V2140" s="211" t="s">
        <v>2618</v>
      </c>
      <c r="X2140" s="198" t="s">
        <v>1208</v>
      </c>
      <c r="Y2140" s="601" t="s">
        <v>772</v>
      </c>
      <c r="Z2140" s="602">
        <v>0</v>
      </c>
      <c r="AA2140" s="602">
        <v>0</v>
      </c>
      <c r="AB2140" s="602">
        <v>0</v>
      </c>
      <c r="AC2140" s="602">
        <v>0</v>
      </c>
      <c r="AD2140" s="602">
        <v>0</v>
      </c>
      <c r="AE2140" s="602">
        <v>0</v>
      </c>
      <c r="AF2140" s="602">
        <v>0</v>
      </c>
      <c r="AG2140" s="602">
        <v>0</v>
      </c>
      <c r="AH2140" s="602">
        <v>0</v>
      </c>
      <c r="AI2140" s="602">
        <v>0</v>
      </c>
    </row>
    <row r="2141" spans="1:35" ht="15" x14ac:dyDescent="0.25">
      <c r="A2141" s="198" t="s">
        <v>1209</v>
      </c>
      <c r="B2141" s="226" t="s">
        <v>769</v>
      </c>
      <c r="C2141" s="202" t="s">
        <v>2618</v>
      </c>
      <c r="D2141" s="202" t="s">
        <v>2631</v>
      </c>
      <c r="E2141" s="202" t="s">
        <v>2631</v>
      </c>
      <c r="F2141" s="202" t="s">
        <v>2618</v>
      </c>
      <c r="G2141" s="202" t="s">
        <v>2618</v>
      </c>
      <c r="H2141" s="202" t="s">
        <v>2618</v>
      </c>
      <c r="I2141" s="202" t="s">
        <v>2618</v>
      </c>
      <c r="J2141" s="202" t="s">
        <v>2618</v>
      </c>
      <c r="K2141" s="202" t="s">
        <v>2618</v>
      </c>
      <c r="L2141" s="202" t="s">
        <v>2618</v>
      </c>
      <c r="M2141" s="202" t="s">
        <v>2618</v>
      </c>
      <c r="N2141" s="202" t="s">
        <v>2618</v>
      </c>
      <c r="O2141" s="202" t="s">
        <v>2631</v>
      </c>
      <c r="P2141" s="202" t="s">
        <v>2618</v>
      </c>
      <c r="Q2141" s="202" t="s">
        <v>2618</v>
      </c>
      <c r="R2141" s="202" t="s">
        <v>2618</v>
      </c>
      <c r="S2141" s="202" t="s">
        <v>2618</v>
      </c>
      <c r="T2141" s="202" t="s">
        <v>2618</v>
      </c>
      <c r="U2141" s="202" t="s">
        <v>2618</v>
      </c>
      <c r="V2141" s="203" t="s">
        <v>2618</v>
      </c>
      <c r="X2141" s="198" t="s">
        <v>1210</v>
      </c>
      <c r="Y2141" s="107" t="s">
        <v>769</v>
      </c>
      <c r="Z2141" s="195" t="s">
        <v>2631</v>
      </c>
      <c r="AA2141" s="195" t="s">
        <v>2631</v>
      </c>
      <c r="AB2141" s="195" t="s">
        <v>2618</v>
      </c>
      <c r="AC2141" s="195" t="s">
        <v>2618</v>
      </c>
      <c r="AD2141" s="195" t="s">
        <v>2618</v>
      </c>
      <c r="AE2141" s="195" t="s">
        <v>2618</v>
      </c>
      <c r="AF2141" s="195" t="s">
        <v>2631</v>
      </c>
      <c r="AG2141" s="195" t="s">
        <v>2618</v>
      </c>
      <c r="AH2141" s="195" t="s">
        <v>2618</v>
      </c>
      <c r="AI2141" s="195" t="s">
        <v>2618</v>
      </c>
    </row>
    <row r="2142" spans="1:35" x14ac:dyDescent="0.25">
      <c r="A2142" s="198" t="s">
        <v>1211</v>
      </c>
      <c r="B2142" s="226" t="s">
        <v>2551</v>
      </c>
      <c r="C2142" s="234">
        <v>0</v>
      </c>
      <c r="D2142" s="204">
        <v>2</v>
      </c>
      <c r="E2142" s="204">
        <v>1</v>
      </c>
      <c r="F2142" s="204">
        <v>0</v>
      </c>
      <c r="G2142" s="204">
        <v>0</v>
      </c>
      <c r="H2142" s="204">
        <v>0</v>
      </c>
      <c r="I2142" s="204">
        <v>0</v>
      </c>
      <c r="J2142" s="204">
        <v>0</v>
      </c>
      <c r="K2142" s="204">
        <v>0</v>
      </c>
      <c r="L2142" s="204">
        <v>0</v>
      </c>
      <c r="M2142" s="204">
        <v>0</v>
      </c>
      <c r="N2142" s="204">
        <v>0</v>
      </c>
      <c r="O2142" s="204">
        <v>1</v>
      </c>
      <c r="P2142" s="204">
        <v>0</v>
      </c>
      <c r="Q2142" s="204">
        <v>0</v>
      </c>
      <c r="R2142" s="204">
        <v>0</v>
      </c>
      <c r="S2142" s="204">
        <v>0</v>
      </c>
      <c r="T2142" s="204">
        <v>0</v>
      </c>
      <c r="U2142" s="204">
        <v>0</v>
      </c>
      <c r="V2142" s="205">
        <v>0</v>
      </c>
      <c r="X2142" s="198" t="s">
        <v>1212</v>
      </c>
      <c r="Y2142" s="91" t="s">
        <v>2551</v>
      </c>
      <c r="Z2142" s="109">
        <v>2</v>
      </c>
      <c r="AA2142" s="109">
        <v>1</v>
      </c>
      <c r="AB2142" s="109">
        <v>0</v>
      </c>
      <c r="AC2142" s="109">
        <v>0</v>
      </c>
      <c r="AD2142" s="109">
        <v>0</v>
      </c>
      <c r="AE2142" s="109">
        <v>0</v>
      </c>
      <c r="AF2142" s="109">
        <v>1</v>
      </c>
      <c r="AG2142" s="109">
        <v>0</v>
      </c>
      <c r="AH2142" s="109">
        <v>0</v>
      </c>
      <c r="AI2142" s="109">
        <v>0</v>
      </c>
    </row>
    <row r="2143" spans="1:35" x14ac:dyDescent="0.25">
      <c r="A2143" s="198" t="s">
        <v>1213</v>
      </c>
      <c r="B2143" s="227" t="s">
        <v>884</v>
      </c>
      <c r="C2143" s="235">
        <v>1007.6500000000001</v>
      </c>
      <c r="D2143" s="206">
        <v>1003.05</v>
      </c>
      <c r="E2143" s="206">
        <v>1006.45</v>
      </c>
      <c r="F2143" s="206">
        <v>1010.3</v>
      </c>
      <c r="G2143" s="206">
        <v>1013.3</v>
      </c>
      <c r="H2143" s="206">
        <v>1013.95</v>
      </c>
      <c r="I2143" s="206">
        <v>1015.8499999999999</v>
      </c>
      <c r="J2143" s="206">
        <v>1014.3</v>
      </c>
      <c r="K2143" s="206">
        <v>1012.75</v>
      </c>
      <c r="L2143" s="206">
        <v>1010.65</v>
      </c>
      <c r="M2143" s="206">
        <v>1009.4</v>
      </c>
      <c r="N2143" s="206">
        <v>1006.1500000000001</v>
      </c>
      <c r="O2143" s="206">
        <v>1005.9000000000001</v>
      </c>
      <c r="P2143" s="206">
        <v>1009.9000000000001</v>
      </c>
      <c r="Q2143" s="206">
        <v>1014.65</v>
      </c>
      <c r="R2143" s="206">
        <v>1013</v>
      </c>
      <c r="S2143" s="206">
        <v>1010.55</v>
      </c>
      <c r="T2143" s="206">
        <v>1009</v>
      </c>
      <c r="U2143" s="206">
        <v>1012.35</v>
      </c>
      <c r="V2143" s="207">
        <v>1013.05</v>
      </c>
      <c r="X2143" s="198" t="s">
        <v>1214</v>
      </c>
      <c r="Y2143" s="238" t="s">
        <v>705</v>
      </c>
      <c r="Z2143" s="127">
        <v>2</v>
      </c>
      <c r="AA2143" s="127">
        <v>0</v>
      </c>
      <c r="AB2143" s="127">
        <v>0</v>
      </c>
      <c r="AC2143" s="127">
        <v>0</v>
      </c>
      <c r="AD2143" s="127">
        <v>0</v>
      </c>
      <c r="AE2143" s="127">
        <v>0</v>
      </c>
      <c r="AF2143" s="127">
        <v>0</v>
      </c>
      <c r="AG2143" s="127">
        <v>0</v>
      </c>
      <c r="AH2143" s="127">
        <v>0</v>
      </c>
      <c r="AI2143" s="127">
        <v>0</v>
      </c>
    </row>
    <row r="2144" spans="1:35" x14ac:dyDescent="0.25">
      <c r="A2144" s="198" t="s">
        <v>1215</v>
      </c>
      <c r="B2144" s="228" t="s">
        <v>770</v>
      </c>
      <c r="C2144" s="236" t="s">
        <v>2468</v>
      </c>
      <c r="D2144" s="208" t="s">
        <v>1110</v>
      </c>
      <c r="E2144" s="208" t="s">
        <v>1193</v>
      </c>
      <c r="F2144" s="208" t="s">
        <v>997</v>
      </c>
      <c r="G2144" s="208" t="s">
        <v>1193</v>
      </c>
      <c r="H2144" s="208" t="s">
        <v>1193</v>
      </c>
      <c r="I2144" s="208" t="s">
        <v>3281</v>
      </c>
      <c r="J2144" s="208" t="s">
        <v>997</v>
      </c>
      <c r="K2144" s="208" t="s">
        <v>1189</v>
      </c>
      <c r="L2144" s="208" t="s">
        <v>996</v>
      </c>
      <c r="M2144" s="208" t="s">
        <v>1190</v>
      </c>
      <c r="N2144" s="208" t="s">
        <v>2857</v>
      </c>
      <c r="O2144" s="208" t="s">
        <v>2766</v>
      </c>
      <c r="P2144" s="208" t="s">
        <v>3281</v>
      </c>
      <c r="Q2144" s="208" t="s">
        <v>2768</v>
      </c>
      <c r="R2144" s="208" t="s">
        <v>2757</v>
      </c>
      <c r="S2144" s="208" t="s">
        <v>997</v>
      </c>
      <c r="T2144" s="208" t="s">
        <v>3281</v>
      </c>
      <c r="U2144" s="208" t="s">
        <v>2768</v>
      </c>
      <c r="V2144" s="209" t="s">
        <v>2768</v>
      </c>
      <c r="X2144" s="369" t="s">
        <v>1216</v>
      </c>
      <c r="Y2144" s="370" t="s">
        <v>772</v>
      </c>
      <c r="Z2144" s="371">
        <v>0</v>
      </c>
      <c r="AA2144" s="372">
        <v>0</v>
      </c>
      <c r="AB2144" s="372">
        <v>0</v>
      </c>
      <c r="AC2144" s="372">
        <v>0</v>
      </c>
      <c r="AD2144" s="372">
        <v>0</v>
      </c>
      <c r="AE2144" s="372">
        <v>0</v>
      </c>
      <c r="AF2144" s="372">
        <v>0</v>
      </c>
      <c r="AG2144" s="372">
        <v>0</v>
      </c>
      <c r="AH2144" s="372">
        <v>0</v>
      </c>
      <c r="AI2144" s="373">
        <v>0</v>
      </c>
    </row>
    <row r="2145" spans="1:35" x14ac:dyDescent="0.25">
      <c r="A2145" s="198" t="s">
        <v>1217</v>
      </c>
      <c r="B2145" s="603" t="s">
        <v>705</v>
      </c>
      <c r="C2145" s="237">
        <v>0</v>
      </c>
      <c r="D2145" s="213">
        <v>1</v>
      </c>
      <c r="E2145" s="213">
        <v>0</v>
      </c>
      <c r="F2145" s="213">
        <v>0</v>
      </c>
      <c r="G2145" s="213">
        <v>0</v>
      </c>
      <c r="H2145" s="213">
        <v>0</v>
      </c>
      <c r="I2145" s="213">
        <v>0</v>
      </c>
      <c r="J2145" s="213">
        <v>0</v>
      </c>
      <c r="K2145" s="213">
        <v>0</v>
      </c>
      <c r="L2145" s="213">
        <v>0</v>
      </c>
      <c r="M2145" s="213">
        <v>0</v>
      </c>
      <c r="N2145" s="213">
        <v>0</v>
      </c>
      <c r="O2145" s="213">
        <v>0</v>
      </c>
      <c r="P2145" s="213">
        <v>0</v>
      </c>
      <c r="Q2145" s="213">
        <v>0</v>
      </c>
      <c r="R2145" s="213">
        <v>0</v>
      </c>
      <c r="S2145" s="213">
        <v>0</v>
      </c>
      <c r="T2145" s="213">
        <v>0</v>
      </c>
      <c r="U2145" s="213">
        <v>0</v>
      </c>
      <c r="V2145" s="214">
        <v>0</v>
      </c>
      <c r="X2145" s="369" t="s">
        <v>1218</v>
      </c>
      <c r="Y2145" s="374" t="s">
        <v>1173</v>
      </c>
      <c r="Z2145" s="375">
        <v>0</v>
      </c>
      <c r="AA2145" s="376">
        <v>0</v>
      </c>
      <c r="AB2145" s="376">
        <v>0</v>
      </c>
      <c r="AC2145" s="376">
        <v>0</v>
      </c>
      <c r="AD2145" s="376">
        <v>0</v>
      </c>
      <c r="AE2145" s="376">
        <v>0</v>
      </c>
      <c r="AF2145" s="376">
        <v>0</v>
      </c>
      <c r="AG2145" s="376">
        <v>0</v>
      </c>
      <c r="AH2145" s="376">
        <v>0</v>
      </c>
      <c r="AI2145" s="377">
        <v>0</v>
      </c>
    </row>
    <row r="2146" spans="1:35" x14ac:dyDescent="0.25">
      <c r="A2146" s="604" t="s">
        <v>1216</v>
      </c>
      <c r="B2146" s="605" t="s">
        <v>772</v>
      </c>
      <c r="C2146" s="606">
        <v>0</v>
      </c>
      <c r="D2146" s="606">
        <v>0</v>
      </c>
      <c r="E2146" s="606">
        <v>0</v>
      </c>
      <c r="F2146" s="606">
        <v>0</v>
      </c>
      <c r="G2146" s="606">
        <v>0</v>
      </c>
      <c r="H2146" s="606">
        <v>0</v>
      </c>
      <c r="I2146" s="606">
        <v>0</v>
      </c>
      <c r="J2146" s="606">
        <v>0</v>
      </c>
      <c r="K2146" s="606">
        <v>0</v>
      </c>
      <c r="L2146" s="606">
        <v>0</v>
      </c>
      <c r="M2146" s="606">
        <v>0</v>
      </c>
      <c r="N2146" s="606">
        <v>0</v>
      </c>
      <c r="O2146" s="606">
        <v>0</v>
      </c>
      <c r="P2146" s="606">
        <v>0</v>
      </c>
      <c r="Q2146" s="606">
        <v>0</v>
      </c>
      <c r="R2146" s="606">
        <v>0</v>
      </c>
      <c r="S2146" s="606">
        <v>0</v>
      </c>
      <c r="T2146" s="606">
        <v>0</v>
      </c>
      <c r="U2146" s="606">
        <v>0</v>
      </c>
      <c r="V2146" s="607">
        <v>0</v>
      </c>
      <c r="X2146" s="369" t="s">
        <v>1219</v>
      </c>
      <c r="Y2146" s="374" t="s">
        <v>1175</v>
      </c>
      <c r="Z2146" s="375">
        <v>0</v>
      </c>
      <c r="AA2146" s="376">
        <v>0</v>
      </c>
      <c r="AB2146" s="376">
        <v>0</v>
      </c>
      <c r="AC2146" s="376">
        <v>0</v>
      </c>
      <c r="AD2146" s="376">
        <v>0</v>
      </c>
      <c r="AE2146" s="376">
        <v>0</v>
      </c>
      <c r="AF2146" s="376">
        <v>0</v>
      </c>
      <c r="AG2146" s="376">
        <v>0</v>
      </c>
      <c r="AH2146" s="376">
        <v>0</v>
      </c>
      <c r="AI2146" s="377">
        <v>0</v>
      </c>
    </row>
    <row r="2147" spans="1:35" x14ac:dyDescent="0.25">
      <c r="A2147" s="608" t="s">
        <v>1218</v>
      </c>
      <c r="B2147" s="609" t="s">
        <v>1173</v>
      </c>
      <c r="C2147" s="610">
        <v>0</v>
      </c>
      <c r="D2147" s="610">
        <v>0</v>
      </c>
      <c r="E2147" s="610">
        <v>0</v>
      </c>
      <c r="F2147" s="610">
        <v>0</v>
      </c>
      <c r="G2147" s="610">
        <v>0</v>
      </c>
      <c r="H2147" s="610">
        <v>0</v>
      </c>
      <c r="I2147" s="610">
        <v>0</v>
      </c>
      <c r="J2147" s="610">
        <v>0</v>
      </c>
      <c r="K2147" s="610">
        <v>0</v>
      </c>
      <c r="L2147" s="610">
        <v>0</v>
      </c>
      <c r="M2147" s="610">
        <v>0</v>
      </c>
      <c r="N2147" s="610">
        <v>0</v>
      </c>
      <c r="O2147" s="610">
        <v>0</v>
      </c>
      <c r="P2147" s="610">
        <v>0</v>
      </c>
      <c r="Q2147" s="610">
        <v>0</v>
      </c>
      <c r="R2147" s="610">
        <v>0</v>
      </c>
      <c r="S2147" s="610">
        <v>0</v>
      </c>
      <c r="T2147" s="610">
        <v>0</v>
      </c>
      <c r="U2147" s="610">
        <v>0</v>
      </c>
      <c r="V2147" s="610">
        <v>0</v>
      </c>
      <c r="X2147" s="369" t="s">
        <v>1220</v>
      </c>
      <c r="Y2147" s="379" t="s">
        <v>1177</v>
      </c>
      <c r="Z2147" s="380">
        <v>0</v>
      </c>
      <c r="AA2147" s="381">
        <v>0</v>
      </c>
      <c r="AB2147" s="381">
        <v>0</v>
      </c>
      <c r="AC2147" s="381">
        <v>0</v>
      </c>
      <c r="AD2147" s="381">
        <v>0</v>
      </c>
      <c r="AE2147" s="381">
        <v>0</v>
      </c>
      <c r="AF2147" s="381">
        <v>0</v>
      </c>
      <c r="AG2147" s="381">
        <v>0</v>
      </c>
      <c r="AH2147" s="381">
        <v>0</v>
      </c>
      <c r="AI2147" s="382">
        <v>0</v>
      </c>
    </row>
    <row r="2148" spans="1:35" x14ac:dyDescent="0.25">
      <c r="A2148" s="198" t="s">
        <v>1219</v>
      </c>
      <c r="B2148" s="611" t="s">
        <v>1175</v>
      </c>
      <c r="C2148" s="612">
        <v>0</v>
      </c>
      <c r="D2148" s="612">
        <v>0</v>
      </c>
      <c r="E2148" s="612">
        <v>0</v>
      </c>
      <c r="F2148" s="612">
        <v>0</v>
      </c>
      <c r="G2148" s="612">
        <v>0</v>
      </c>
      <c r="H2148" s="612">
        <v>0</v>
      </c>
      <c r="I2148" s="612">
        <v>0</v>
      </c>
      <c r="J2148" s="612">
        <v>0</v>
      </c>
      <c r="K2148" s="612">
        <v>0</v>
      </c>
      <c r="L2148" s="612">
        <v>0</v>
      </c>
      <c r="M2148" s="612">
        <v>0</v>
      </c>
      <c r="N2148" s="612">
        <v>0</v>
      </c>
      <c r="O2148" s="612">
        <v>0</v>
      </c>
      <c r="P2148" s="612">
        <v>0</v>
      </c>
      <c r="Q2148" s="612">
        <v>0</v>
      </c>
      <c r="R2148" s="612">
        <v>0</v>
      </c>
      <c r="S2148" s="612">
        <v>0</v>
      </c>
      <c r="T2148" s="612">
        <v>0</v>
      </c>
      <c r="U2148" s="612">
        <v>0</v>
      </c>
      <c r="V2148" s="613">
        <v>0</v>
      </c>
    </row>
    <row r="2149" spans="1:35" x14ac:dyDescent="0.25">
      <c r="A2149" s="198" t="s">
        <v>1220</v>
      </c>
      <c r="B2149" s="614" t="s">
        <v>1177</v>
      </c>
      <c r="C2149" s="615">
        <v>0</v>
      </c>
      <c r="D2149" s="615">
        <v>0</v>
      </c>
      <c r="E2149" s="615">
        <v>0</v>
      </c>
      <c r="F2149" s="615">
        <v>0</v>
      </c>
      <c r="G2149" s="615">
        <v>0</v>
      </c>
      <c r="H2149" s="615">
        <v>0</v>
      </c>
      <c r="I2149" s="615">
        <v>0</v>
      </c>
      <c r="J2149" s="615">
        <v>0</v>
      </c>
      <c r="K2149" s="615">
        <v>0</v>
      </c>
      <c r="L2149" s="615">
        <v>0</v>
      </c>
      <c r="M2149" s="615">
        <v>0</v>
      </c>
      <c r="N2149" s="615">
        <v>0</v>
      </c>
      <c r="O2149" s="615">
        <v>0</v>
      </c>
      <c r="P2149" s="615">
        <v>0</v>
      </c>
      <c r="Q2149" s="615">
        <v>0</v>
      </c>
      <c r="R2149" s="615">
        <v>0</v>
      </c>
      <c r="S2149" s="615">
        <v>0</v>
      </c>
      <c r="T2149" s="615">
        <v>0</v>
      </c>
      <c r="U2149" s="615">
        <v>0</v>
      </c>
      <c r="V2149" s="616">
        <v>0</v>
      </c>
    </row>
    <row r="2150" spans="1:35" x14ac:dyDescent="0.25">
      <c r="A2150" t="s">
        <v>3631</v>
      </c>
      <c r="B2150" t="s">
        <v>3407</v>
      </c>
      <c r="C2150">
        <v>3</v>
      </c>
      <c r="D2150">
        <v>4</v>
      </c>
      <c r="E2150">
        <v>10</v>
      </c>
      <c r="F2150">
        <v>0</v>
      </c>
      <c r="G2150">
        <v>2</v>
      </c>
      <c r="H2150">
        <v>3</v>
      </c>
      <c r="I2150">
        <v>2</v>
      </c>
      <c r="J2150">
        <v>0</v>
      </c>
      <c r="K2150">
        <v>2</v>
      </c>
      <c r="L2150">
        <v>6</v>
      </c>
      <c r="M2150">
        <v>0</v>
      </c>
      <c r="N2150">
        <v>0</v>
      </c>
      <c r="O2150">
        <v>6</v>
      </c>
      <c r="P2150">
        <v>8</v>
      </c>
      <c r="Q2150">
        <v>7</v>
      </c>
      <c r="R2150">
        <v>1</v>
      </c>
      <c r="S2150">
        <v>6</v>
      </c>
      <c r="T2150">
        <v>2</v>
      </c>
      <c r="U2150">
        <v>0</v>
      </c>
      <c r="V2150">
        <v>0</v>
      </c>
    </row>
    <row r="2151" spans="1:35" x14ac:dyDescent="0.25">
      <c r="A2151" t="s">
        <v>3632</v>
      </c>
      <c r="B2151" t="s">
        <v>3623</v>
      </c>
      <c r="C2151">
        <v>3</v>
      </c>
      <c r="D2151">
        <v>10</v>
      </c>
      <c r="E2151">
        <v>6</v>
      </c>
      <c r="F2151">
        <v>2</v>
      </c>
      <c r="G2151">
        <v>0</v>
      </c>
      <c r="H2151">
        <v>3</v>
      </c>
      <c r="I2151">
        <v>0</v>
      </c>
      <c r="J2151">
        <v>0</v>
      </c>
      <c r="K2151">
        <v>6</v>
      </c>
      <c r="L2151">
        <v>6</v>
      </c>
      <c r="M2151">
        <v>0</v>
      </c>
      <c r="N2151">
        <v>3</v>
      </c>
      <c r="O2151">
        <v>8</v>
      </c>
      <c r="P2151">
        <v>0</v>
      </c>
      <c r="Q2151">
        <v>7</v>
      </c>
      <c r="R2151">
        <v>0</v>
      </c>
      <c r="S2151">
        <v>6</v>
      </c>
      <c r="T2151">
        <v>0</v>
      </c>
      <c r="U2151">
        <v>0</v>
      </c>
      <c r="V2151">
        <v>2</v>
      </c>
    </row>
    <row r="2152" spans="1:35" x14ac:dyDescent="0.25">
      <c r="A2152" t="s">
        <v>3633</v>
      </c>
      <c r="B2152" t="s">
        <v>3411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</row>
    <row r="2161" spans="1:35" x14ac:dyDescent="0.25">
      <c r="A2161" s="506"/>
      <c r="B2161" s="506"/>
      <c r="C2161" s="506"/>
      <c r="D2161" s="506"/>
      <c r="E2161" s="506"/>
      <c r="F2161" s="506"/>
      <c r="G2161" s="506"/>
      <c r="H2161" s="506"/>
      <c r="I2161" s="506"/>
      <c r="J2161" s="506"/>
      <c r="K2161" s="506"/>
      <c r="L2161" s="506"/>
      <c r="M2161" s="506"/>
      <c r="N2161" s="506"/>
      <c r="O2161" s="506"/>
      <c r="P2161" s="506"/>
      <c r="Q2161" s="506"/>
      <c r="R2161" s="506"/>
      <c r="S2161" s="506"/>
      <c r="T2161" s="506"/>
      <c r="U2161" s="506"/>
      <c r="V2161" s="506"/>
      <c r="W2161" s="506"/>
      <c r="X2161" s="506"/>
      <c r="Y2161" s="506"/>
      <c r="Z2161" s="506"/>
      <c r="AA2161" s="506"/>
      <c r="AB2161" s="506"/>
      <c r="AC2161" s="506"/>
      <c r="AD2161" s="506"/>
      <c r="AE2161" s="506"/>
      <c r="AF2161" s="506"/>
      <c r="AG2161" s="506"/>
      <c r="AH2161" s="506"/>
      <c r="AI2161" s="506"/>
    </row>
    <row r="2162" spans="1:35" x14ac:dyDescent="0.25">
      <c r="A2162" s="198" t="s">
        <v>2858</v>
      </c>
      <c r="B2162" s="219" t="s">
        <v>2552</v>
      </c>
      <c r="C2162" s="593">
        <v>43683.333333333336</v>
      </c>
      <c r="D2162" s="594" t="s">
        <v>2618</v>
      </c>
      <c r="E2162" s="594" t="s">
        <v>3775</v>
      </c>
      <c r="F2162" s="594" t="s">
        <v>2618</v>
      </c>
      <c r="G2162" s="594" t="s">
        <v>3782</v>
      </c>
      <c r="H2162" s="594" t="s">
        <v>2618</v>
      </c>
      <c r="I2162" s="594" t="s">
        <v>3788</v>
      </c>
      <c r="J2162" s="594" t="s">
        <v>2618</v>
      </c>
      <c r="K2162" s="594" t="s">
        <v>3789</v>
      </c>
      <c r="L2162" s="594" t="s">
        <v>2618</v>
      </c>
      <c r="M2162" s="594" t="s">
        <v>3790</v>
      </c>
      <c r="N2162" s="594" t="s">
        <v>2618</v>
      </c>
      <c r="O2162" s="594" t="s">
        <v>3791</v>
      </c>
      <c r="P2162" s="594" t="s">
        <v>2618</v>
      </c>
      <c r="Q2162" s="594" t="s">
        <v>3792</v>
      </c>
      <c r="R2162" s="594" t="s">
        <v>2618</v>
      </c>
      <c r="S2162" s="594" t="s">
        <v>3793</v>
      </c>
      <c r="T2162" s="594" t="s">
        <v>2618</v>
      </c>
      <c r="U2162" s="594" t="s">
        <v>3803</v>
      </c>
      <c r="V2162" s="594" t="s">
        <v>2618</v>
      </c>
      <c r="X2162" s="258"/>
      <c r="Y2162" s="596" t="s">
        <v>2550</v>
      </c>
      <c r="Z2162" s="93" t="s">
        <v>2620</v>
      </c>
      <c r="AA2162" s="597" t="s">
        <v>2621</v>
      </c>
      <c r="AB2162" s="597" t="s">
        <v>2622</v>
      </c>
      <c r="AC2162" s="597" t="s">
        <v>2623</v>
      </c>
      <c r="AD2162" s="597" t="s">
        <v>2624</v>
      </c>
      <c r="AE2162" s="597" t="s">
        <v>2625</v>
      </c>
      <c r="AF2162" s="597" t="s">
        <v>2619</v>
      </c>
      <c r="AG2162" s="597" t="s">
        <v>2620</v>
      </c>
      <c r="AH2162" s="597" t="s">
        <v>2621</v>
      </c>
      <c r="AI2162" s="598" t="s">
        <v>2622</v>
      </c>
    </row>
    <row r="2163" spans="1:35" x14ac:dyDescent="0.25">
      <c r="A2163" s="198" t="s">
        <v>2859</v>
      </c>
      <c r="B2163" s="220" t="s">
        <v>2855</v>
      </c>
      <c r="C2163" s="124" t="s">
        <v>2521</v>
      </c>
      <c r="D2163" s="124" t="s">
        <v>2522</v>
      </c>
      <c r="E2163" s="124" t="s">
        <v>2521</v>
      </c>
      <c r="F2163" s="124" t="s">
        <v>2522</v>
      </c>
      <c r="G2163" s="124" t="s">
        <v>2521</v>
      </c>
      <c r="H2163" s="124" t="s">
        <v>2522</v>
      </c>
      <c r="I2163" s="124" t="s">
        <v>2521</v>
      </c>
      <c r="J2163" s="124" t="s">
        <v>2522</v>
      </c>
      <c r="K2163" s="124" t="s">
        <v>2521</v>
      </c>
      <c r="L2163" s="124" t="s">
        <v>2522</v>
      </c>
      <c r="M2163" s="124" t="s">
        <v>2521</v>
      </c>
      <c r="N2163" s="124" t="s">
        <v>2522</v>
      </c>
      <c r="O2163" s="124" t="s">
        <v>2521</v>
      </c>
      <c r="P2163" s="124" t="s">
        <v>2522</v>
      </c>
      <c r="Q2163" s="124" t="s">
        <v>2521</v>
      </c>
      <c r="R2163" s="124" t="s">
        <v>2522</v>
      </c>
      <c r="S2163" s="124" t="s">
        <v>2521</v>
      </c>
      <c r="T2163" s="124" t="s">
        <v>2522</v>
      </c>
      <c r="U2163" s="124" t="s">
        <v>2521</v>
      </c>
      <c r="V2163" s="124" t="s">
        <v>2522</v>
      </c>
      <c r="X2163" s="197"/>
      <c r="Y2163" s="188" t="s">
        <v>2855</v>
      </c>
      <c r="Z2163" s="94" t="s">
        <v>3777</v>
      </c>
      <c r="AA2163" s="95" t="s">
        <v>3778</v>
      </c>
      <c r="AB2163" s="95" t="s">
        <v>3783</v>
      </c>
      <c r="AC2163" s="95" t="s">
        <v>3794</v>
      </c>
      <c r="AD2163" s="95" t="s">
        <v>3795</v>
      </c>
      <c r="AE2163" s="95" t="s">
        <v>3796</v>
      </c>
      <c r="AF2163" s="95" t="s">
        <v>3797</v>
      </c>
      <c r="AG2163" s="95" t="s">
        <v>3798</v>
      </c>
      <c r="AH2163" s="95" t="s">
        <v>3799</v>
      </c>
      <c r="AI2163" s="96" t="s">
        <v>3804</v>
      </c>
    </row>
    <row r="2164" spans="1:35" x14ac:dyDescent="0.25">
      <c r="A2164" s="198" t="s">
        <v>2863</v>
      </c>
      <c r="B2164" s="221" t="s">
        <v>2553</v>
      </c>
      <c r="C2164" s="118">
        <v>43683.333333333336</v>
      </c>
      <c r="D2164" s="189">
        <v>43683.833333333336</v>
      </c>
      <c r="E2164" s="190">
        <v>43684.333333333336</v>
      </c>
      <c r="F2164" s="189">
        <v>43684.833333333336</v>
      </c>
      <c r="G2164" s="190">
        <v>43685.333333333336</v>
      </c>
      <c r="H2164" s="189">
        <v>43685.833333333336</v>
      </c>
      <c r="I2164" s="191">
        <v>43686.333333333336</v>
      </c>
      <c r="J2164" s="189">
        <v>43686.833333333336</v>
      </c>
      <c r="K2164" s="190">
        <v>43687.333333333336</v>
      </c>
      <c r="L2164" s="189">
        <v>43687.833333333336</v>
      </c>
      <c r="M2164" s="190">
        <v>43688.333333333336</v>
      </c>
      <c r="N2164" s="189">
        <v>43688.833333333336</v>
      </c>
      <c r="O2164" s="191">
        <v>43689.333333333336</v>
      </c>
      <c r="P2164" s="189">
        <v>43689.833333333336</v>
      </c>
      <c r="Q2164" s="190">
        <v>43690.333333333336</v>
      </c>
      <c r="R2164" s="189">
        <v>43690.833333333336</v>
      </c>
      <c r="S2164" s="190">
        <v>43691.333333333336</v>
      </c>
      <c r="T2164" s="189">
        <v>43691.833333333336</v>
      </c>
      <c r="U2164" s="190">
        <v>43692.333333333336</v>
      </c>
      <c r="V2164" s="192">
        <v>43692.833333333336</v>
      </c>
      <c r="X2164" s="198" t="s">
        <v>2864</v>
      </c>
      <c r="Y2164" s="215">
        <v>0</v>
      </c>
      <c r="Z2164" s="599">
        <v>43683.833333333336</v>
      </c>
      <c r="AA2164" s="600">
        <v>43684.833333333336</v>
      </c>
      <c r="AB2164" s="600">
        <v>43685.833333333336</v>
      </c>
      <c r="AC2164" s="600">
        <v>43686.833333333336</v>
      </c>
      <c r="AD2164" s="600">
        <v>43687.833333333336</v>
      </c>
      <c r="AE2164" s="600">
        <v>43688.833333333336</v>
      </c>
      <c r="AF2164" s="600">
        <v>43689.833333333336</v>
      </c>
      <c r="AG2164" s="600">
        <v>43690.833333333336</v>
      </c>
      <c r="AH2164" s="600">
        <v>43691.833333333336</v>
      </c>
      <c r="AI2164" s="600">
        <v>43692.833333333336</v>
      </c>
    </row>
    <row r="2165" spans="1:35" x14ac:dyDescent="0.25">
      <c r="A2165" s="198" t="s">
        <v>2865</v>
      </c>
      <c r="B2165" s="222" t="s">
        <v>2545</v>
      </c>
      <c r="C2165" s="230" t="e">
        <v>#N/A</v>
      </c>
      <c r="D2165" s="199">
        <v>11.6</v>
      </c>
      <c r="E2165" s="199" t="e">
        <v>#N/A</v>
      </c>
      <c r="F2165" s="199">
        <v>12.7</v>
      </c>
      <c r="G2165" s="199" t="e">
        <v>#N/A</v>
      </c>
      <c r="H2165" s="199">
        <v>18.8</v>
      </c>
      <c r="I2165" s="199" t="e">
        <v>#N/A</v>
      </c>
      <c r="J2165" s="199">
        <v>20.100000000000001</v>
      </c>
      <c r="K2165" s="199" t="e">
        <v>#N/A</v>
      </c>
      <c r="L2165" s="199">
        <v>20.5</v>
      </c>
      <c r="M2165" s="199" t="e">
        <v>#N/A</v>
      </c>
      <c r="N2165" s="199">
        <v>27.7</v>
      </c>
      <c r="O2165" s="199" t="e">
        <v>#N/A</v>
      </c>
      <c r="P2165" s="199">
        <v>28.5</v>
      </c>
      <c r="Q2165" s="199" t="e">
        <v>#N/A</v>
      </c>
      <c r="R2165" s="199">
        <v>21.8</v>
      </c>
      <c r="S2165" s="199" t="e">
        <v>#N/A</v>
      </c>
      <c r="T2165" s="199">
        <v>20.2</v>
      </c>
      <c r="U2165" s="199" t="e">
        <v>#N/A</v>
      </c>
      <c r="V2165" s="104" t="e">
        <v>#N/A</v>
      </c>
      <c r="X2165" s="198" t="s">
        <v>2866</v>
      </c>
      <c r="Y2165" s="100" t="s">
        <v>2545</v>
      </c>
      <c r="Z2165" s="120">
        <v>14.5</v>
      </c>
      <c r="AA2165" s="120">
        <v>12.8</v>
      </c>
      <c r="AB2165" s="120">
        <v>18.8</v>
      </c>
      <c r="AC2165" s="120">
        <v>20.100000000000001</v>
      </c>
      <c r="AD2165" s="120">
        <v>20.5</v>
      </c>
      <c r="AE2165" s="120">
        <v>27.7</v>
      </c>
      <c r="AF2165" s="120">
        <v>28.5</v>
      </c>
      <c r="AG2165" s="120">
        <v>21.8</v>
      </c>
      <c r="AH2165" s="120">
        <v>20.2</v>
      </c>
      <c r="AI2165" s="120" t="e">
        <v>#N/A</v>
      </c>
    </row>
    <row r="2166" spans="1:35" x14ac:dyDescent="0.25">
      <c r="A2166" s="198" t="s">
        <v>2867</v>
      </c>
      <c r="B2166" s="223" t="s">
        <v>2546</v>
      </c>
      <c r="C2166" s="103">
        <v>11.9</v>
      </c>
      <c r="D2166" s="200" t="e">
        <v>#N/A</v>
      </c>
      <c r="E2166" s="200">
        <v>12.2</v>
      </c>
      <c r="F2166" s="200" t="e">
        <v>#N/A</v>
      </c>
      <c r="G2166" s="200">
        <v>11.2</v>
      </c>
      <c r="H2166" s="200" t="e">
        <v>#N/A</v>
      </c>
      <c r="I2166" s="200">
        <v>8.5</v>
      </c>
      <c r="J2166" s="200" t="e">
        <v>#N/A</v>
      </c>
      <c r="K2166" s="200">
        <v>13</v>
      </c>
      <c r="L2166" s="200" t="e">
        <v>#N/A</v>
      </c>
      <c r="M2166" s="200">
        <v>9.6</v>
      </c>
      <c r="N2166" s="200" t="e">
        <v>#N/A</v>
      </c>
      <c r="O2166" s="200">
        <v>12.1</v>
      </c>
      <c r="P2166" s="200" t="e">
        <v>#N/A</v>
      </c>
      <c r="Q2166" s="200">
        <v>14.100000000000001</v>
      </c>
      <c r="R2166" s="200" t="e">
        <v>#N/A</v>
      </c>
      <c r="S2166" s="200">
        <v>14.3</v>
      </c>
      <c r="T2166" s="200" t="e">
        <v>#N/A</v>
      </c>
      <c r="U2166" s="200">
        <v>9.1999999999999993</v>
      </c>
      <c r="V2166" s="216" t="e">
        <v>#N/A</v>
      </c>
      <c r="X2166" s="198" t="s">
        <v>2868</v>
      </c>
      <c r="Y2166" s="101" t="s">
        <v>2546</v>
      </c>
      <c r="Z2166" s="97">
        <v>11.2</v>
      </c>
      <c r="AA2166" s="97">
        <v>12</v>
      </c>
      <c r="AB2166" s="97">
        <v>11.2</v>
      </c>
      <c r="AC2166" s="97">
        <v>8.5</v>
      </c>
      <c r="AD2166" s="97">
        <v>13</v>
      </c>
      <c r="AE2166" s="97">
        <v>9.6</v>
      </c>
      <c r="AF2166" s="97">
        <v>12.1</v>
      </c>
      <c r="AG2166" s="97">
        <v>14.100000000000001</v>
      </c>
      <c r="AH2166" s="97">
        <v>14.3</v>
      </c>
      <c r="AI2166" s="97" t="e">
        <v>#N/A</v>
      </c>
    </row>
    <row r="2167" spans="1:35" x14ac:dyDescent="0.25">
      <c r="A2167" s="198" t="s">
        <v>2869</v>
      </c>
      <c r="B2167" s="224" t="s">
        <v>2547</v>
      </c>
      <c r="C2167" s="108" t="e">
        <v>#N/A</v>
      </c>
      <c r="D2167" s="201">
        <v>15.6</v>
      </c>
      <c r="E2167" s="201" t="e">
        <v>#N/A</v>
      </c>
      <c r="F2167" s="201">
        <v>16.7</v>
      </c>
      <c r="G2167" s="201" t="e">
        <v>#N/A</v>
      </c>
      <c r="H2167" s="201">
        <v>31.8</v>
      </c>
      <c r="I2167" s="201" t="e">
        <v>#N/A</v>
      </c>
      <c r="J2167" s="201">
        <v>24.1</v>
      </c>
      <c r="K2167" s="201" t="e">
        <v>#N/A</v>
      </c>
      <c r="L2167" s="201">
        <v>26.5</v>
      </c>
      <c r="M2167" s="201" t="e">
        <v>#N/A</v>
      </c>
      <c r="N2167" s="201">
        <v>42.7</v>
      </c>
      <c r="O2167" s="201" t="e">
        <v>#N/A</v>
      </c>
      <c r="P2167" s="201">
        <v>43.4</v>
      </c>
      <c r="Q2167" s="201" t="e">
        <v>#N/A</v>
      </c>
      <c r="R2167" s="201">
        <v>25.8</v>
      </c>
      <c r="S2167" s="201" t="e">
        <v>#N/A</v>
      </c>
      <c r="T2167" s="201">
        <v>24.2</v>
      </c>
      <c r="U2167" s="201" t="e">
        <v>#N/A</v>
      </c>
      <c r="V2167" s="217" t="e">
        <v>#N/A</v>
      </c>
      <c r="X2167" s="198" t="s">
        <v>2870</v>
      </c>
      <c r="Y2167" s="102" t="s">
        <v>2547</v>
      </c>
      <c r="Z2167" s="120">
        <v>15.6</v>
      </c>
      <c r="AA2167" s="120">
        <v>16.7</v>
      </c>
      <c r="AB2167" s="120">
        <v>31.8</v>
      </c>
      <c r="AC2167" s="120">
        <v>24.1</v>
      </c>
      <c r="AD2167" s="120">
        <v>26.5</v>
      </c>
      <c r="AE2167" s="120">
        <v>42.7</v>
      </c>
      <c r="AF2167" s="120">
        <v>43.4</v>
      </c>
      <c r="AG2167" s="120">
        <v>25.8</v>
      </c>
      <c r="AH2167" s="120">
        <v>24.2</v>
      </c>
      <c r="AI2167" s="120" t="e">
        <v>#N/A</v>
      </c>
    </row>
    <row r="2168" spans="1:35" x14ac:dyDescent="0.25">
      <c r="A2168" s="198" t="s">
        <v>2871</v>
      </c>
      <c r="B2168" s="212" t="s">
        <v>2548</v>
      </c>
      <c r="C2168" s="231">
        <v>18</v>
      </c>
      <c r="D2168" s="123">
        <v>19</v>
      </c>
      <c r="E2168" s="123">
        <v>17</v>
      </c>
      <c r="F2168" s="123">
        <v>18</v>
      </c>
      <c r="G2168" s="123">
        <v>14</v>
      </c>
      <c r="H2168" s="123">
        <v>10</v>
      </c>
      <c r="I2168" s="123">
        <v>8</v>
      </c>
      <c r="J2168" s="123">
        <v>5</v>
      </c>
      <c r="K2168" s="123">
        <v>7</v>
      </c>
      <c r="L2168" s="123">
        <v>5</v>
      </c>
      <c r="M2168" s="123">
        <v>4</v>
      </c>
      <c r="N2168" s="123">
        <v>5</v>
      </c>
      <c r="O2168" s="123">
        <v>4</v>
      </c>
      <c r="P2168" s="123">
        <v>8</v>
      </c>
      <c r="Q2168" s="123">
        <v>8</v>
      </c>
      <c r="R2168" s="123">
        <v>7</v>
      </c>
      <c r="S2168" s="123">
        <v>10</v>
      </c>
      <c r="T2168" s="123">
        <v>6</v>
      </c>
      <c r="U2168" s="123">
        <v>3</v>
      </c>
      <c r="V2168" s="218" t="e">
        <v>#N/A</v>
      </c>
      <c r="X2168" s="198" t="s">
        <v>2872</v>
      </c>
      <c r="Y2168" s="119" t="s">
        <v>2548</v>
      </c>
      <c r="Z2168" s="196">
        <v>19</v>
      </c>
      <c r="AA2168" s="196">
        <v>18</v>
      </c>
      <c r="AB2168" s="196">
        <v>17</v>
      </c>
      <c r="AC2168" s="196">
        <v>8</v>
      </c>
      <c r="AD2168" s="196">
        <v>7</v>
      </c>
      <c r="AE2168" s="196">
        <v>5</v>
      </c>
      <c r="AF2168" s="196">
        <v>8</v>
      </c>
      <c r="AG2168" s="196">
        <v>8</v>
      </c>
      <c r="AH2168" s="196">
        <v>10</v>
      </c>
      <c r="AI2168" s="196" t="e">
        <v>#N/A</v>
      </c>
    </row>
    <row r="2169" spans="1:35" x14ac:dyDescent="0.25">
      <c r="A2169" s="198" t="s">
        <v>2873</v>
      </c>
      <c r="B2169" s="225" t="s">
        <v>2549</v>
      </c>
      <c r="C2169" s="232">
        <v>18</v>
      </c>
      <c r="D2169" s="210">
        <v>19</v>
      </c>
      <c r="E2169" s="210">
        <v>17</v>
      </c>
      <c r="F2169" s="210">
        <v>18</v>
      </c>
      <c r="G2169" s="210" t="s">
        <v>2618</v>
      </c>
      <c r="H2169" s="210" t="s">
        <v>2618</v>
      </c>
      <c r="I2169" s="210" t="s">
        <v>2618</v>
      </c>
      <c r="J2169" s="210" t="s">
        <v>2618</v>
      </c>
      <c r="K2169" s="210" t="s">
        <v>2618</v>
      </c>
      <c r="L2169" s="210" t="s">
        <v>2618</v>
      </c>
      <c r="M2169" s="210" t="s">
        <v>2618</v>
      </c>
      <c r="N2169" s="210" t="s">
        <v>2618</v>
      </c>
      <c r="O2169" s="210" t="s">
        <v>2618</v>
      </c>
      <c r="P2169" s="210" t="s">
        <v>2618</v>
      </c>
      <c r="Q2169" s="210" t="s">
        <v>2618</v>
      </c>
      <c r="R2169" s="210" t="s">
        <v>2618</v>
      </c>
      <c r="S2169" s="210" t="s">
        <v>2618</v>
      </c>
      <c r="T2169" s="210" t="s">
        <v>2618</v>
      </c>
      <c r="U2169" s="210" t="s">
        <v>2618</v>
      </c>
      <c r="V2169" s="211" t="e">
        <v>#N/A</v>
      </c>
      <c r="X2169" s="198" t="s">
        <v>2874</v>
      </c>
      <c r="Y2169" s="601" t="s">
        <v>772</v>
      </c>
      <c r="Z2169" s="602">
        <v>0</v>
      </c>
      <c r="AA2169" s="602">
        <v>0</v>
      </c>
      <c r="AB2169" s="602">
        <v>0</v>
      </c>
      <c r="AC2169" s="602">
        <v>0</v>
      </c>
      <c r="AD2169" s="602">
        <v>0</v>
      </c>
      <c r="AE2169" s="602">
        <v>0</v>
      </c>
      <c r="AF2169" s="602">
        <v>0</v>
      </c>
      <c r="AG2169" s="602">
        <v>0</v>
      </c>
      <c r="AH2169" s="602">
        <v>0</v>
      </c>
      <c r="AI2169" s="602" t="e">
        <v>#N/A</v>
      </c>
    </row>
    <row r="2170" spans="1:35" ht="15" x14ac:dyDescent="0.25">
      <c r="A2170" s="198" t="s">
        <v>2875</v>
      </c>
      <c r="B2170" s="226" t="s">
        <v>769</v>
      </c>
      <c r="C2170" s="202" t="s">
        <v>2631</v>
      </c>
      <c r="D2170" s="202" t="s">
        <v>2632</v>
      </c>
      <c r="E2170" s="202" t="s">
        <v>2632</v>
      </c>
      <c r="F2170" s="202" t="s">
        <v>2632</v>
      </c>
      <c r="G2170" s="202" t="s">
        <v>773</v>
      </c>
      <c r="H2170" s="202" t="s">
        <v>2632</v>
      </c>
      <c r="I2170" s="202" t="s">
        <v>2618</v>
      </c>
      <c r="J2170" s="202" t="s">
        <v>2631</v>
      </c>
      <c r="K2170" s="202" t="s">
        <v>2618</v>
      </c>
      <c r="L2170" s="202" t="s">
        <v>2632</v>
      </c>
      <c r="M2170" s="202" t="s">
        <v>2618</v>
      </c>
      <c r="N2170" s="202" t="s">
        <v>2618</v>
      </c>
      <c r="O2170" s="202" t="s">
        <v>2618</v>
      </c>
      <c r="P2170" s="202" t="s">
        <v>2618</v>
      </c>
      <c r="Q2170" s="202" t="s">
        <v>2618</v>
      </c>
      <c r="R2170" s="202" t="s">
        <v>773</v>
      </c>
      <c r="S2170" s="202" t="s">
        <v>773</v>
      </c>
      <c r="T2170" s="202" t="s">
        <v>2632</v>
      </c>
      <c r="U2170" s="202" t="s">
        <v>2618</v>
      </c>
      <c r="V2170" s="203" t="e">
        <v>#N/A</v>
      </c>
      <c r="X2170" s="198" t="s">
        <v>2876</v>
      </c>
      <c r="Y2170" s="107" t="s">
        <v>769</v>
      </c>
      <c r="Z2170" s="195" t="s">
        <v>2632</v>
      </c>
      <c r="AA2170" s="195" t="s">
        <v>2632</v>
      </c>
      <c r="AB2170" s="195" t="s">
        <v>773</v>
      </c>
      <c r="AC2170" s="195" t="s">
        <v>2631</v>
      </c>
      <c r="AD2170" s="195" t="s">
        <v>2632</v>
      </c>
      <c r="AE2170" s="195" t="s">
        <v>2618</v>
      </c>
      <c r="AF2170" s="195" t="s">
        <v>2618</v>
      </c>
      <c r="AG2170" s="195" t="s">
        <v>773</v>
      </c>
      <c r="AH2170" s="195" t="s">
        <v>773</v>
      </c>
      <c r="AI2170" s="195" t="e">
        <v>#N/A</v>
      </c>
    </row>
    <row r="2171" spans="1:35" x14ac:dyDescent="0.25">
      <c r="A2171" s="198" t="s">
        <v>2877</v>
      </c>
      <c r="B2171" s="226" t="s">
        <v>2551</v>
      </c>
      <c r="C2171" s="234">
        <v>2</v>
      </c>
      <c r="D2171" s="204">
        <v>10</v>
      </c>
      <c r="E2171" s="204">
        <v>3</v>
      </c>
      <c r="F2171" s="204">
        <v>10</v>
      </c>
      <c r="G2171" s="204">
        <v>20</v>
      </c>
      <c r="H2171" s="204">
        <v>5</v>
      </c>
      <c r="I2171" s="204">
        <v>0</v>
      </c>
      <c r="J2171" s="204">
        <v>2</v>
      </c>
      <c r="K2171" s="204">
        <v>0</v>
      </c>
      <c r="L2171" s="204">
        <v>3</v>
      </c>
      <c r="M2171" s="204">
        <v>0</v>
      </c>
      <c r="N2171" s="204">
        <v>0</v>
      </c>
      <c r="O2171" s="204">
        <v>0</v>
      </c>
      <c r="P2171" s="204">
        <v>0</v>
      </c>
      <c r="Q2171" s="204">
        <v>0</v>
      </c>
      <c r="R2171" s="204">
        <v>20</v>
      </c>
      <c r="S2171" s="204">
        <v>20</v>
      </c>
      <c r="T2171" s="204">
        <v>10</v>
      </c>
      <c r="U2171" s="204">
        <v>0</v>
      </c>
      <c r="V2171" s="205" t="e">
        <v>#N/A</v>
      </c>
      <c r="X2171" s="198" t="s">
        <v>2878</v>
      </c>
      <c r="Y2171" s="91" t="s">
        <v>2551</v>
      </c>
      <c r="Z2171" s="109">
        <v>10</v>
      </c>
      <c r="AA2171" s="109">
        <v>10</v>
      </c>
      <c r="AB2171" s="109">
        <v>20</v>
      </c>
      <c r="AC2171" s="109">
        <v>2</v>
      </c>
      <c r="AD2171" s="109">
        <v>3</v>
      </c>
      <c r="AE2171" s="109">
        <v>0</v>
      </c>
      <c r="AF2171" s="109">
        <v>0</v>
      </c>
      <c r="AG2171" s="109">
        <v>20</v>
      </c>
      <c r="AH2171" s="109">
        <v>20</v>
      </c>
      <c r="AI2171" s="109" t="e">
        <v>#N/A</v>
      </c>
    </row>
    <row r="2172" spans="1:35" x14ac:dyDescent="0.25">
      <c r="A2172" s="198" t="s">
        <v>2879</v>
      </c>
      <c r="B2172" s="227" t="s">
        <v>884</v>
      </c>
      <c r="C2172" s="235">
        <v>1013.1</v>
      </c>
      <c r="D2172" s="206">
        <v>1013.2</v>
      </c>
      <c r="E2172" s="206">
        <v>1011.5999999999999</v>
      </c>
      <c r="F2172" s="206">
        <v>1010.8</v>
      </c>
      <c r="G2172" s="206">
        <v>1010.25</v>
      </c>
      <c r="H2172" s="206">
        <v>1010.7</v>
      </c>
      <c r="I2172" s="206">
        <v>1010.9</v>
      </c>
      <c r="J2172" s="206">
        <v>1008.45</v>
      </c>
      <c r="K2172" s="206">
        <v>1006.55</v>
      </c>
      <c r="L2172" s="206">
        <v>1005</v>
      </c>
      <c r="M2172" s="206">
        <v>1007</v>
      </c>
      <c r="N2172" s="206">
        <v>1006.25</v>
      </c>
      <c r="O2172" s="206">
        <v>1007.75</v>
      </c>
      <c r="P2172" s="206">
        <v>1004.7</v>
      </c>
      <c r="Q2172" s="206">
        <v>1003.65</v>
      </c>
      <c r="R2172" s="206">
        <v>1001.1500000000001</v>
      </c>
      <c r="S2172" s="206">
        <v>1000.1</v>
      </c>
      <c r="T2172" s="206">
        <v>998.9</v>
      </c>
      <c r="U2172" s="206">
        <v>1001.8499999999999</v>
      </c>
      <c r="V2172" s="207" t="e">
        <v>#N/A</v>
      </c>
      <c r="X2172" s="198" t="s">
        <v>2880</v>
      </c>
      <c r="Y2172" s="238" t="s">
        <v>705</v>
      </c>
      <c r="Z2172" s="127">
        <v>0</v>
      </c>
      <c r="AA2172" s="127">
        <v>0</v>
      </c>
      <c r="AB2172" s="127">
        <v>0</v>
      </c>
      <c r="AC2172" s="127">
        <v>2</v>
      </c>
      <c r="AD2172" s="127">
        <v>2</v>
      </c>
      <c r="AE2172" s="127">
        <v>0</v>
      </c>
      <c r="AF2172" s="127">
        <v>0</v>
      </c>
      <c r="AG2172" s="127">
        <v>2</v>
      </c>
      <c r="AH2172" s="127">
        <v>2</v>
      </c>
      <c r="AI2172" s="127" t="e">
        <v>#N/A</v>
      </c>
    </row>
    <row r="2173" spans="1:35" x14ac:dyDescent="0.25">
      <c r="A2173" s="198" t="s">
        <v>2881</v>
      </c>
      <c r="B2173" s="228" t="s">
        <v>770</v>
      </c>
      <c r="C2173" s="236" t="s">
        <v>1423</v>
      </c>
      <c r="D2173" s="208" t="s">
        <v>1423</v>
      </c>
      <c r="E2173" s="208" t="s">
        <v>1420</v>
      </c>
      <c r="F2173" s="208" t="s">
        <v>1420</v>
      </c>
      <c r="G2173" s="208" t="s">
        <v>1416</v>
      </c>
      <c r="H2173" s="208" t="s">
        <v>1417</v>
      </c>
      <c r="I2173" s="208" t="s">
        <v>2685</v>
      </c>
      <c r="J2173" s="208" t="s">
        <v>2656</v>
      </c>
      <c r="K2173" s="208" t="s">
        <v>2650</v>
      </c>
      <c r="L2173" s="208" t="s">
        <v>2650</v>
      </c>
      <c r="M2173" s="208" t="s">
        <v>2683</v>
      </c>
      <c r="N2173" s="208" t="s">
        <v>2768</v>
      </c>
      <c r="O2173" s="208" t="s">
        <v>2653</v>
      </c>
      <c r="P2173" s="208" t="s">
        <v>2940</v>
      </c>
      <c r="Q2173" s="208" t="s">
        <v>2758</v>
      </c>
      <c r="R2173" s="208" t="s">
        <v>2772</v>
      </c>
      <c r="S2173" s="208" t="s">
        <v>2658</v>
      </c>
      <c r="T2173" s="208" t="s">
        <v>2650</v>
      </c>
      <c r="U2173" s="208" t="s">
        <v>2938</v>
      </c>
      <c r="V2173" s="209" t="e">
        <v>#N/A</v>
      </c>
      <c r="X2173" s="369" t="s">
        <v>2882</v>
      </c>
      <c r="Y2173" s="370" t="s">
        <v>772</v>
      </c>
      <c r="Z2173" s="371">
        <v>0</v>
      </c>
      <c r="AA2173" s="372">
        <v>0</v>
      </c>
      <c r="AB2173" s="372">
        <v>0</v>
      </c>
      <c r="AC2173" s="372">
        <v>0</v>
      </c>
      <c r="AD2173" s="372">
        <v>0</v>
      </c>
      <c r="AE2173" s="372">
        <v>0</v>
      </c>
      <c r="AF2173" s="372">
        <v>0</v>
      </c>
      <c r="AG2173" s="372">
        <v>0</v>
      </c>
      <c r="AH2173" s="372">
        <v>0</v>
      </c>
      <c r="AI2173" s="373" t="e">
        <v>#N/A</v>
      </c>
    </row>
    <row r="2174" spans="1:35" x14ac:dyDescent="0.25">
      <c r="A2174" s="198" t="s">
        <v>2883</v>
      </c>
      <c r="B2174" s="603" t="s">
        <v>705</v>
      </c>
      <c r="C2174" s="237">
        <v>0</v>
      </c>
      <c r="D2174" s="213">
        <v>0</v>
      </c>
      <c r="E2174" s="213">
        <v>0</v>
      </c>
      <c r="F2174" s="213">
        <v>0</v>
      </c>
      <c r="G2174" s="213">
        <v>0</v>
      </c>
      <c r="H2174" s="213">
        <v>0</v>
      </c>
      <c r="I2174" s="213">
        <v>0</v>
      </c>
      <c r="J2174" s="213">
        <v>1</v>
      </c>
      <c r="K2174" s="213">
        <v>0</v>
      </c>
      <c r="L2174" s="213">
        <v>1</v>
      </c>
      <c r="M2174" s="213">
        <v>0</v>
      </c>
      <c r="N2174" s="213">
        <v>0</v>
      </c>
      <c r="O2174" s="213">
        <v>0</v>
      </c>
      <c r="P2174" s="213">
        <v>0</v>
      </c>
      <c r="Q2174" s="213">
        <v>0</v>
      </c>
      <c r="R2174" s="213">
        <v>1</v>
      </c>
      <c r="S2174" s="213">
        <v>0</v>
      </c>
      <c r="T2174" s="213">
        <v>1</v>
      </c>
      <c r="U2174" s="213">
        <v>0</v>
      </c>
      <c r="V2174" s="214" t="e">
        <v>#N/A</v>
      </c>
      <c r="X2174" s="369" t="s">
        <v>2884</v>
      </c>
      <c r="Y2174" s="374" t="s">
        <v>1173</v>
      </c>
      <c r="Z2174" s="375">
        <v>0</v>
      </c>
      <c r="AA2174" s="376">
        <v>0</v>
      </c>
      <c r="AB2174" s="376">
        <v>0</v>
      </c>
      <c r="AC2174" s="376">
        <v>0</v>
      </c>
      <c r="AD2174" s="376">
        <v>0</v>
      </c>
      <c r="AE2174" s="376">
        <v>0</v>
      </c>
      <c r="AF2174" s="376">
        <v>0</v>
      </c>
      <c r="AG2174" s="376">
        <v>0</v>
      </c>
      <c r="AH2174" s="376">
        <v>0</v>
      </c>
      <c r="AI2174" s="377" t="e">
        <v>#N/A</v>
      </c>
    </row>
    <row r="2175" spans="1:35" x14ac:dyDescent="0.25">
      <c r="A2175" s="604" t="s">
        <v>2882</v>
      </c>
      <c r="B2175" s="605" t="s">
        <v>772</v>
      </c>
      <c r="C2175" s="606">
        <v>0</v>
      </c>
      <c r="D2175" s="606">
        <v>0</v>
      </c>
      <c r="E2175" s="606">
        <v>0</v>
      </c>
      <c r="F2175" s="606">
        <v>0</v>
      </c>
      <c r="G2175" s="606">
        <v>0</v>
      </c>
      <c r="H2175" s="606">
        <v>0</v>
      </c>
      <c r="I2175" s="606">
        <v>0</v>
      </c>
      <c r="J2175" s="606">
        <v>0</v>
      </c>
      <c r="K2175" s="606">
        <v>0</v>
      </c>
      <c r="L2175" s="606">
        <v>0</v>
      </c>
      <c r="M2175" s="606">
        <v>0</v>
      </c>
      <c r="N2175" s="606">
        <v>0</v>
      </c>
      <c r="O2175" s="606">
        <v>0</v>
      </c>
      <c r="P2175" s="606">
        <v>0</v>
      </c>
      <c r="Q2175" s="606">
        <v>0</v>
      </c>
      <c r="R2175" s="606">
        <v>0</v>
      </c>
      <c r="S2175" s="606">
        <v>0</v>
      </c>
      <c r="T2175" s="606">
        <v>0</v>
      </c>
      <c r="U2175" s="606">
        <v>0</v>
      </c>
      <c r="V2175" s="607" t="e">
        <v>#N/A</v>
      </c>
      <c r="X2175" s="369" t="s">
        <v>2885</v>
      </c>
      <c r="Y2175" s="374" t="s">
        <v>1175</v>
      </c>
      <c r="Z2175" s="375">
        <v>0</v>
      </c>
      <c r="AA2175" s="376">
        <v>0</v>
      </c>
      <c r="AB2175" s="376">
        <v>0</v>
      </c>
      <c r="AC2175" s="376">
        <v>0</v>
      </c>
      <c r="AD2175" s="376">
        <v>0</v>
      </c>
      <c r="AE2175" s="376">
        <v>0</v>
      </c>
      <c r="AF2175" s="376">
        <v>0</v>
      </c>
      <c r="AG2175" s="376">
        <v>0</v>
      </c>
      <c r="AH2175" s="376">
        <v>0</v>
      </c>
      <c r="AI2175" s="377" t="e">
        <v>#N/A</v>
      </c>
    </row>
    <row r="2176" spans="1:35" x14ac:dyDescent="0.25">
      <c r="A2176" s="608" t="s">
        <v>2884</v>
      </c>
      <c r="B2176" s="609" t="s">
        <v>1173</v>
      </c>
      <c r="C2176" s="610">
        <v>0</v>
      </c>
      <c r="D2176" s="610">
        <v>0</v>
      </c>
      <c r="E2176" s="610">
        <v>0</v>
      </c>
      <c r="F2176" s="610">
        <v>0</v>
      </c>
      <c r="G2176" s="610">
        <v>0</v>
      </c>
      <c r="H2176" s="610">
        <v>0</v>
      </c>
      <c r="I2176" s="610">
        <v>0</v>
      </c>
      <c r="J2176" s="610">
        <v>0</v>
      </c>
      <c r="K2176" s="610">
        <v>0</v>
      </c>
      <c r="L2176" s="610">
        <v>0</v>
      </c>
      <c r="M2176" s="610">
        <v>0</v>
      </c>
      <c r="N2176" s="610">
        <v>0</v>
      </c>
      <c r="O2176" s="610">
        <v>0</v>
      </c>
      <c r="P2176" s="610">
        <v>0</v>
      </c>
      <c r="Q2176" s="610">
        <v>0</v>
      </c>
      <c r="R2176" s="610">
        <v>0</v>
      </c>
      <c r="S2176" s="610">
        <v>0</v>
      </c>
      <c r="T2176" s="610">
        <v>0</v>
      </c>
      <c r="U2176" s="610">
        <v>0</v>
      </c>
      <c r="V2176" s="610" t="e">
        <v>#N/A</v>
      </c>
      <c r="X2176" s="369" t="s">
        <v>2886</v>
      </c>
      <c r="Y2176" s="379" t="s">
        <v>1177</v>
      </c>
      <c r="Z2176" s="380">
        <v>0</v>
      </c>
      <c r="AA2176" s="381">
        <v>0</v>
      </c>
      <c r="AB2176" s="381">
        <v>0</v>
      </c>
      <c r="AC2176" s="381">
        <v>0</v>
      </c>
      <c r="AD2176" s="381">
        <v>0</v>
      </c>
      <c r="AE2176" s="381">
        <v>0</v>
      </c>
      <c r="AF2176" s="381">
        <v>0</v>
      </c>
      <c r="AG2176" s="381">
        <v>0</v>
      </c>
      <c r="AH2176" s="381">
        <v>0</v>
      </c>
      <c r="AI2176" s="382" t="e">
        <v>#N/A</v>
      </c>
    </row>
    <row r="2177" spans="1:35" x14ac:dyDescent="0.25">
      <c r="A2177" s="198" t="s">
        <v>2885</v>
      </c>
      <c r="B2177" s="611" t="s">
        <v>1175</v>
      </c>
      <c r="C2177" s="612">
        <v>0</v>
      </c>
      <c r="D2177" s="612">
        <v>0</v>
      </c>
      <c r="E2177" s="612">
        <v>0</v>
      </c>
      <c r="F2177" s="612">
        <v>0</v>
      </c>
      <c r="G2177" s="612">
        <v>0</v>
      </c>
      <c r="H2177" s="612">
        <v>0</v>
      </c>
      <c r="I2177" s="612">
        <v>0</v>
      </c>
      <c r="J2177" s="612">
        <v>0</v>
      </c>
      <c r="K2177" s="612">
        <v>0</v>
      </c>
      <c r="L2177" s="612">
        <v>0</v>
      </c>
      <c r="M2177" s="612">
        <v>0</v>
      </c>
      <c r="N2177" s="612">
        <v>0</v>
      </c>
      <c r="O2177" s="612">
        <v>0</v>
      </c>
      <c r="P2177" s="612">
        <v>0</v>
      </c>
      <c r="Q2177" s="612">
        <v>0</v>
      </c>
      <c r="R2177" s="612">
        <v>0</v>
      </c>
      <c r="S2177" s="612">
        <v>0</v>
      </c>
      <c r="T2177" s="612">
        <v>0</v>
      </c>
      <c r="U2177" s="612">
        <v>0</v>
      </c>
      <c r="V2177" s="613" t="e">
        <v>#N/A</v>
      </c>
    </row>
    <row r="2178" spans="1:35" x14ac:dyDescent="0.25">
      <c r="A2178" s="198" t="s">
        <v>2886</v>
      </c>
      <c r="B2178" s="614" t="s">
        <v>1177</v>
      </c>
      <c r="C2178" s="615">
        <v>0</v>
      </c>
      <c r="D2178" s="615">
        <v>0</v>
      </c>
      <c r="E2178" s="615">
        <v>0</v>
      </c>
      <c r="F2178" s="615">
        <v>0</v>
      </c>
      <c r="G2178" s="615">
        <v>0</v>
      </c>
      <c r="H2178" s="615">
        <v>0</v>
      </c>
      <c r="I2178" s="615">
        <v>0</v>
      </c>
      <c r="J2178" s="615">
        <v>0</v>
      </c>
      <c r="K2178" s="615">
        <v>0</v>
      </c>
      <c r="L2178" s="615">
        <v>0</v>
      </c>
      <c r="M2178" s="615">
        <v>0</v>
      </c>
      <c r="N2178" s="615">
        <v>0</v>
      </c>
      <c r="O2178" s="615">
        <v>0</v>
      </c>
      <c r="P2178" s="615">
        <v>0</v>
      </c>
      <c r="Q2178" s="615">
        <v>0</v>
      </c>
      <c r="R2178" s="615">
        <v>0</v>
      </c>
      <c r="S2178" s="615">
        <v>0</v>
      </c>
      <c r="T2178" s="615">
        <v>0</v>
      </c>
      <c r="U2178" s="615">
        <v>0</v>
      </c>
      <c r="V2178" s="616" t="e">
        <v>#N/A</v>
      </c>
    </row>
    <row r="2179" spans="1:35" x14ac:dyDescent="0.25">
      <c r="A2179" t="s">
        <v>3634</v>
      </c>
      <c r="B2179" t="s">
        <v>3407</v>
      </c>
      <c r="C2179">
        <v>7</v>
      </c>
      <c r="D2179">
        <v>10</v>
      </c>
      <c r="E2179">
        <v>10</v>
      </c>
      <c r="F2179">
        <v>10</v>
      </c>
      <c r="G2179">
        <v>10</v>
      </c>
      <c r="H2179">
        <v>10</v>
      </c>
      <c r="I2179">
        <v>5</v>
      </c>
      <c r="J2179">
        <v>10</v>
      </c>
      <c r="K2179">
        <v>10</v>
      </c>
      <c r="L2179">
        <v>8</v>
      </c>
      <c r="M2179">
        <v>9</v>
      </c>
      <c r="N2179">
        <v>0</v>
      </c>
      <c r="O2179">
        <v>0</v>
      </c>
      <c r="P2179">
        <v>6</v>
      </c>
      <c r="Q2179">
        <v>4</v>
      </c>
      <c r="R2179">
        <v>10</v>
      </c>
      <c r="S2179">
        <v>10</v>
      </c>
      <c r="T2179">
        <v>10</v>
      </c>
      <c r="U2179">
        <v>8</v>
      </c>
      <c r="V2179">
        <v>0</v>
      </c>
    </row>
    <row r="2180" spans="1:35" x14ac:dyDescent="0.25">
      <c r="A2180" t="s">
        <v>3635</v>
      </c>
      <c r="B2180" t="s">
        <v>3623</v>
      </c>
      <c r="C2180">
        <v>10</v>
      </c>
      <c r="D2180">
        <v>10</v>
      </c>
      <c r="E2180">
        <v>10</v>
      </c>
      <c r="F2180">
        <v>10</v>
      </c>
      <c r="G2180">
        <v>10</v>
      </c>
      <c r="H2180">
        <v>10</v>
      </c>
      <c r="I2180">
        <v>6</v>
      </c>
      <c r="J2180">
        <v>10</v>
      </c>
      <c r="K2180">
        <v>6</v>
      </c>
      <c r="L2180">
        <v>9</v>
      </c>
      <c r="M2180">
        <v>3</v>
      </c>
      <c r="N2180">
        <v>0</v>
      </c>
      <c r="O2180">
        <v>6</v>
      </c>
      <c r="P2180">
        <v>3</v>
      </c>
      <c r="Q2180">
        <v>7</v>
      </c>
      <c r="R2180">
        <v>10</v>
      </c>
      <c r="S2180">
        <v>10</v>
      </c>
      <c r="T2180">
        <v>10</v>
      </c>
      <c r="U2180">
        <v>0</v>
      </c>
      <c r="V2180" t="e">
        <v>#N/A</v>
      </c>
    </row>
    <row r="2181" spans="1:35" x14ac:dyDescent="0.25">
      <c r="A2181" t="s">
        <v>3636</v>
      </c>
      <c r="B2181" t="s">
        <v>3411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 t="e">
        <v>#N/A</v>
      </c>
    </row>
    <row r="2190" spans="1:35" x14ac:dyDescent="0.25">
      <c r="A2190" s="506"/>
      <c r="B2190" s="506"/>
      <c r="C2190" s="506"/>
      <c r="D2190" s="506"/>
      <c r="E2190" s="506"/>
      <c r="F2190" s="506"/>
      <c r="G2190" s="506"/>
      <c r="H2190" s="506"/>
      <c r="I2190" s="506"/>
      <c r="J2190" s="506"/>
      <c r="K2190" s="506"/>
      <c r="L2190" s="506"/>
      <c r="M2190" s="506"/>
      <c r="N2190" s="506"/>
      <c r="O2190" s="506"/>
      <c r="P2190" s="506"/>
      <c r="Q2190" s="506"/>
      <c r="R2190" s="506"/>
      <c r="S2190" s="506"/>
      <c r="T2190" s="506"/>
      <c r="U2190" s="506"/>
      <c r="V2190" s="506"/>
      <c r="W2190" s="506"/>
      <c r="X2190" s="506"/>
      <c r="Y2190" s="506"/>
      <c r="Z2190" s="506"/>
      <c r="AA2190" s="506"/>
      <c r="AB2190" s="506"/>
      <c r="AC2190" s="506"/>
      <c r="AD2190" s="506"/>
      <c r="AE2190" s="506"/>
      <c r="AF2190" s="506"/>
      <c r="AG2190" s="506"/>
      <c r="AH2190" s="506"/>
      <c r="AI2190" s="506"/>
    </row>
    <row r="2191" spans="1:35" x14ac:dyDescent="0.25">
      <c r="A2191" s="198" t="s">
        <v>774</v>
      </c>
      <c r="B2191" s="219" t="s">
        <v>2552</v>
      </c>
      <c r="C2191" s="593">
        <v>43683.291666666664</v>
      </c>
      <c r="D2191" s="594" t="s">
        <v>2618</v>
      </c>
      <c r="E2191" s="594" t="s">
        <v>3775</v>
      </c>
      <c r="F2191" s="594" t="s">
        <v>2618</v>
      </c>
      <c r="G2191" s="594" t="s">
        <v>3782</v>
      </c>
      <c r="H2191" s="594" t="s">
        <v>2618</v>
      </c>
      <c r="I2191" s="594" t="s">
        <v>3788</v>
      </c>
      <c r="J2191" s="594" t="s">
        <v>2618</v>
      </c>
      <c r="K2191" s="594" t="s">
        <v>3789</v>
      </c>
      <c r="L2191" s="594" t="s">
        <v>2618</v>
      </c>
      <c r="M2191" s="594" t="s">
        <v>3790</v>
      </c>
      <c r="N2191" s="594" t="s">
        <v>2618</v>
      </c>
      <c r="O2191" s="594" t="s">
        <v>3791</v>
      </c>
      <c r="P2191" s="594" t="s">
        <v>2618</v>
      </c>
      <c r="Q2191" s="594" t="s">
        <v>3792</v>
      </c>
      <c r="R2191" s="594" t="s">
        <v>2618</v>
      </c>
      <c r="S2191" s="594" t="s">
        <v>3793</v>
      </c>
      <c r="T2191" s="594" t="s">
        <v>2618</v>
      </c>
      <c r="U2191" s="594" t="s">
        <v>3803</v>
      </c>
      <c r="V2191" s="594" t="s">
        <v>2618</v>
      </c>
      <c r="X2191" s="258"/>
      <c r="Y2191" s="596" t="s">
        <v>2550</v>
      </c>
      <c r="Z2191" s="93" t="s">
        <v>2620</v>
      </c>
      <c r="AA2191" s="597" t="s">
        <v>2621</v>
      </c>
      <c r="AB2191" s="597" t="s">
        <v>2622</v>
      </c>
      <c r="AC2191" s="597" t="s">
        <v>2623</v>
      </c>
      <c r="AD2191" s="597" t="s">
        <v>2624</v>
      </c>
      <c r="AE2191" s="597" t="s">
        <v>2625</v>
      </c>
      <c r="AF2191" s="597" t="s">
        <v>2619</v>
      </c>
      <c r="AG2191" s="597" t="s">
        <v>2620</v>
      </c>
      <c r="AH2191" s="597" t="s">
        <v>2621</v>
      </c>
      <c r="AI2191" s="598" t="s">
        <v>2622</v>
      </c>
    </row>
    <row r="2192" spans="1:35" x14ac:dyDescent="0.25">
      <c r="A2192" s="198" t="s">
        <v>775</v>
      </c>
      <c r="B2192" s="220" t="s">
        <v>778</v>
      </c>
      <c r="C2192" s="124" t="s">
        <v>2521</v>
      </c>
      <c r="D2192" s="124" t="s">
        <v>2522</v>
      </c>
      <c r="E2192" s="124" t="s">
        <v>2521</v>
      </c>
      <c r="F2192" s="124" t="s">
        <v>2522</v>
      </c>
      <c r="G2192" s="124" t="s">
        <v>2521</v>
      </c>
      <c r="H2192" s="124" t="s">
        <v>2522</v>
      </c>
      <c r="I2192" s="124" t="s">
        <v>2521</v>
      </c>
      <c r="J2192" s="124" t="s">
        <v>2522</v>
      </c>
      <c r="K2192" s="124" t="s">
        <v>2521</v>
      </c>
      <c r="L2192" s="124" t="s">
        <v>2522</v>
      </c>
      <c r="M2192" s="124" t="s">
        <v>2521</v>
      </c>
      <c r="N2192" s="124" t="s">
        <v>2522</v>
      </c>
      <c r="O2192" s="124" t="s">
        <v>2521</v>
      </c>
      <c r="P2192" s="124" t="s">
        <v>2522</v>
      </c>
      <c r="Q2192" s="124" t="s">
        <v>2521</v>
      </c>
      <c r="R2192" s="124" t="s">
        <v>2522</v>
      </c>
      <c r="S2192" s="124" t="s">
        <v>2521</v>
      </c>
      <c r="T2192" s="124" t="s">
        <v>2522</v>
      </c>
      <c r="U2192" s="124" t="s">
        <v>2521</v>
      </c>
      <c r="V2192" s="124" t="s">
        <v>2522</v>
      </c>
      <c r="X2192" s="197"/>
      <c r="Y2192" s="188" t="s">
        <v>778</v>
      </c>
      <c r="Z2192" s="94" t="s">
        <v>3777</v>
      </c>
      <c r="AA2192" s="95" t="s">
        <v>3778</v>
      </c>
      <c r="AB2192" s="95" t="s">
        <v>3783</v>
      </c>
      <c r="AC2192" s="95" t="s">
        <v>3794</v>
      </c>
      <c r="AD2192" s="95" t="s">
        <v>3795</v>
      </c>
      <c r="AE2192" s="95" t="s">
        <v>3796</v>
      </c>
      <c r="AF2192" s="95" t="s">
        <v>3797</v>
      </c>
      <c r="AG2192" s="95" t="s">
        <v>3798</v>
      </c>
      <c r="AH2192" s="95" t="s">
        <v>3799</v>
      </c>
      <c r="AI2192" s="96" t="s">
        <v>3804</v>
      </c>
    </row>
    <row r="2193" spans="1:35" x14ac:dyDescent="0.25">
      <c r="A2193" s="198" t="s">
        <v>779</v>
      </c>
      <c r="B2193" s="221" t="s">
        <v>2553</v>
      </c>
      <c r="C2193" s="118">
        <v>43683.291666666664</v>
      </c>
      <c r="D2193" s="189">
        <v>43683.791666666664</v>
      </c>
      <c r="E2193" s="190">
        <v>43684.291666666664</v>
      </c>
      <c r="F2193" s="189">
        <v>43684.791666666664</v>
      </c>
      <c r="G2193" s="190">
        <v>43685.291666666664</v>
      </c>
      <c r="H2193" s="189">
        <v>43685.791666666664</v>
      </c>
      <c r="I2193" s="191">
        <v>43686.291666666664</v>
      </c>
      <c r="J2193" s="189">
        <v>43686.791666666664</v>
      </c>
      <c r="K2193" s="190">
        <v>43687.291666666664</v>
      </c>
      <c r="L2193" s="189">
        <v>43687.791666666664</v>
      </c>
      <c r="M2193" s="190">
        <v>43688.291666666664</v>
      </c>
      <c r="N2193" s="189">
        <v>43688.791666666664</v>
      </c>
      <c r="O2193" s="191">
        <v>43689.291666666664</v>
      </c>
      <c r="P2193" s="189">
        <v>43689.791666666664</v>
      </c>
      <c r="Q2193" s="190">
        <v>43690.291666666664</v>
      </c>
      <c r="R2193" s="189">
        <v>43690.791666666664</v>
      </c>
      <c r="S2193" s="190">
        <v>43691.291666666664</v>
      </c>
      <c r="T2193" s="189">
        <v>43691.791666666664</v>
      </c>
      <c r="U2193" s="190">
        <v>43692.291666666664</v>
      </c>
      <c r="V2193" s="192">
        <v>43692.791666666664</v>
      </c>
      <c r="X2193" s="198" t="s">
        <v>780</v>
      </c>
      <c r="Y2193" s="215">
        <v>0</v>
      </c>
      <c r="Z2193" s="599">
        <v>43683.791666666664</v>
      </c>
      <c r="AA2193" s="600">
        <v>43684.791666666664</v>
      </c>
      <c r="AB2193" s="600">
        <v>43685.791666666664</v>
      </c>
      <c r="AC2193" s="600">
        <v>43686.791666666664</v>
      </c>
      <c r="AD2193" s="600">
        <v>43687.791666666664</v>
      </c>
      <c r="AE2193" s="600">
        <v>43688.791666666664</v>
      </c>
      <c r="AF2193" s="600">
        <v>43689.791666666664</v>
      </c>
      <c r="AG2193" s="600">
        <v>43690.791666666664</v>
      </c>
      <c r="AH2193" s="600">
        <v>43691.791666666664</v>
      </c>
      <c r="AI2193" s="600">
        <v>43692.791666666664</v>
      </c>
    </row>
    <row r="2194" spans="1:35" x14ac:dyDescent="0.25">
      <c r="A2194" s="198" t="s">
        <v>781</v>
      </c>
      <c r="B2194" s="222" t="s">
        <v>2545</v>
      </c>
      <c r="C2194" s="230" t="e">
        <v>#N/A</v>
      </c>
      <c r="D2194" s="199">
        <v>24.2</v>
      </c>
      <c r="E2194" s="199" t="e">
        <v>#N/A</v>
      </c>
      <c r="F2194" s="199">
        <v>29</v>
      </c>
      <c r="G2194" s="199" t="e">
        <v>#N/A</v>
      </c>
      <c r="H2194" s="199">
        <v>30.8</v>
      </c>
      <c r="I2194" s="199" t="e">
        <v>#N/A</v>
      </c>
      <c r="J2194" s="199">
        <v>25.7</v>
      </c>
      <c r="K2194" s="199" t="e">
        <v>#N/A</v>
      </c>
      <c r="L2194" s="199">
        <v>20.2</v>
      </c>
      <c r="M2194" s="199" t="e">
        <v>#N/A</v>
      </c>
      <c r="N2194" s="199">
        <v>27.7</v>
      </c>
      <c r="O2194" s="199" t="e">
        <v>#N/A</v>
      </c>
      <c r="P2194" s="199">
        <v>27.8</v>
      </c>
      <c r="Q2194" s="199" t="e">
        <v>#N/A</v>
      </c>
      <c r="R2194" s="199">
        <v>18.100000000000001</v>
      </c>
      <c r="S2194" s="199" t="e">
        <v>#N/A</v>
      </c>
      <c r="T2194" s="199">
        <v>21.4</v>
      </c>
      <c r="U2194" s="199" t="e">
        <v>#N/A</v>
      </c>
      <c r="V2194" s="104" t="e">
        <v>#N/A</v>
      </c>
      <c r="X2194" s="198" t="s">
        <v>782</v>
      </c>
      <c r="Y2194" s="100" t="s">
        <v>2545</v>
      </c>
      <c r="Z2194" s="120">
        <v>24.2</v>
      </c>
      <c r="AA2194" s="120">
        <v>29</v>
      </c>
      <c r="AB2194" s="120">
        <v>30.8</v>
      </c>
      <c r="AC2194" s="120">
        <v>25.7</v>
      </c>
      <c r="AD2194" s="120">
        <v>20.2</v>
      </c>
      <c r="AE2194" s="120">
        <v>27.7</v>
      </c>
      <c r="AF2194" s="120">
        <v>27.8</v>
      </c>
      <c r="AG2194" s="120">
        <v>18.100000000000001</v>
      </c>
      <c r="AH2194" s="120">
        <v>21.4</v>
      </c>
      <c r="AI2194" s="120" t="e">
        <v>#N/A</v>
      </c>
    </row>
    <row r="2195" spans="1:35" x14ac:dyDescent="0.25">
      <c r="A2195" s="198" t="s">
        <v>783</v>
      </c>
      <c r="B2195" s="223" t="s">
        <v>2546</v>
      </c>
      <c r="C2195" s="103">
        <v>13.600000000000001</v>
      </c>
      <c r="D2195" s="200" t="e">
        <v>#N/A</v>
      </c>
      <c r="E2195" s="200">
        <v>11.3</v>
      </c>
      <c r="F2195" s="200" t="e">
        <v>#N/A</v>
      </c>
      <c r="G2195" s="200">
        <v>13.899999999999999</v>
      </c>
      <c r="H2195" s="200" t="e">
        <v>#N/A</v>
      </c>
      <c r="I2195" s="200">
        <v>8.3000000000000007</v>
      </c>
      <c r="J2195" s="200" t="e">
        <v>#N/A</v>
      </c>
      <c r="K2195" s="200">
        <v>8.6</v>
      </c>
      <c r="L2195" s="200" t="e">
        <v>#N/A</v>
      </c>
      <c r="M2195" s="200">
        <v>8.9</v>
      </c>
      <c r="N2195" s="200" t="e">
        <v>#N/A</v>
      </c>
      <c r="O2195" s="200">
        <v>9.1</v>
      </c>
      <c r="P2195" s="200" t="e">
        <v>#N/A</v>
      </c>
      <c r="Q2195" s="200">
        <v>11.6</v>
      </c>
      <c r="R2195" s="200" t="e">
        <v>#N/A</v>
      </c>
      <c r="S2195" s="200">
        <v>8.1999999999999993</v>
      </c>
      <c r="T2195" s="200" t="e">
        <v>#N/A</v>
      </c>
      <c r="U2195" s="200">
        <v>5.8000000000000007</v>
      </c>
      <c r="V2195" s="216" t="e">
        <v>#N/A</v>
      </c>
      <c r="X2195" s="198" t="s">
        <v>784</v>
      </c>
      <c r="Y2195" s="101" t="s">
        <v>2546</v>
      </c>
      <c r="Z2195" s="97">
        <v>13.600000000000001</v>
      </c>
      <c r="AA2195" s="97">
        <v>11.3</v>
      </c>
      <c r="AB2195" s="97">
        <v>13.899999999999999</v>
      </c>
      <c r="AC2195" s="97">
        <v>8.3000000000000007</v>
      </c>
      <c r="AD2195" s="97">
        <v>8.6</v>
      </c>
      <c r="AE2195" s="97">
        <v>8.9</v>
      </c>
      <c r="AF2195" s="97">
        <v>9.1</v>
      </c>
      <c r="AG2195" s="97">
        <v>11.6</v>
      </c>
      <c r="AH2195" s="97">
        <v>8.1999999999999993</v>
      </c>
      <c r="AI2195" s="97" t="e">
        <v>#N/A</v>
      </c>
    </row>
    <row r="2196" spans="1:35" x14ac:dyDescent="0.25">
      <c r="A2196" s="198" t="s">
        <v>785</v>
      </c>
      <c r="B2196" s="224" t="s">
        <v>2547</v>
      </c>
      <c r="C2196" s="108" t="e">
        <v>#N/A</v>
      </c>
      <c r="D2196" s="201">
        <v>31.2</v>
      </c>
      <c r="E2196" s="201" t="e">
        <v>#N/A</v>
      </c>
      <c r="F2196" s="201">
        <v>44</v>
      </c>
      <c r="G2196" s="201" t="e">
        <v>#N/A</v>
      </c>
      <c r="H2196" s="201">
        <v>45.8</v>
      </c>
      <c r="I2196" s="201" t="e">
        <v>#N/A</v>
      </c>
      <c r="J2196" s="201">
        <v>40.700000000000003</v>
      </c>
      <c r="K2196" s="201" t="e">
        <v>#N/A</v>
      </c>
      <c r="L2196" s="201">
        <v>31.2</v>
      </c>
      <c r="M2196" s="201" t="e">
        <v>#N/A</v>
      </c>
      <c r="N2196" s="201">
        <v>42.7</v>
      </c>
      <c r="O2196" s="201" t="e">
        <v>#N/A</v>
      </c>
      <c r="P2196" s="201">
        <v>38.799999999999997</v>
      </c>
      <c r="Q2196" s="201" t="e">
        <v>#N/A</v>
      </c>
      <c r="R2196" s="201">
        <v>22.1</v>
      </c>
      <c r="S2196" s="201" t="e">
        <v>#N/A</v>
      </c>
      <c r="T2196" s="201">
        <v>36.4</v>
      </c>
      <c r="U2196" s="201" t="e">
        <v>#N/A</v>
      </c>
      <c r="V2196" s="217" t="e">
        <v>#N/A</v>
      </c>
      <c r="X2196" s="198" t="s">
        <v>786</v>
      </c>
      <c r="Y2196" s="102" t="s">
        <v>2547</v>
      </c>
      <c r="Z2196" s="120">
        <v>31.2</v>
      </c>
      <c r="AA2196" s="120">
        <v>44</v>
      </c>
      <c r="AB2196" s="120">
        <v>45.8</v>
      </c>
      <c r="AC2196" s="120">
        <v>40.700000000000003</v>
      </c>
      <c r="AD2196" s="120">
        <v>31.2</v>
      </c>
      <c r="AE2196" s="120">
        <v>42.7</v>
      </c>
      <c r="AF2196" s="120">
        <v>38.799999999999997</v>
      </c>
      <c r="AG2196" s="120">
        <v>22.1</v>
      </c>
      <c r="AH2196" s="120">
        <v>36.4</v>
      </c>
      <c r="AI2196" s="120" t="e">
        <v>#N/A</v>
      </c>
    </row>
    <row r="2197" spans="1:35" x14ac:dyDescent="0.25">
      <c r="A2197" s="198" t="s">
        <v>787</v>
      </c>
      <c r="B2197" s="212" t="s">
        <v>2548</v>
      </c>
      <c r="C2197" s="231">
        <v>7</v>
      </c>
      <c r="D2197" s="123">
        <v>8</v>
      </c>
      <c r="E2197" s="123">
        <v>3</v>
      </c>
      <c r="F2197" s="123">
        <v>3</v>
      </c>
      <c r="G2197" s="123">
        <v>3</v>
      </c>
      <c r="H2197" s="123">
        <v>6</v>
      </c>
      <c r="I2197" s="123">
        <v>4</v>
      </c>
      <c r="J2197" s="123">
        <v>5</v>
      </c>
      <c r="K2197" s="123">
        <v>2</v>
      </c>
      <c r="L2197" s="123">
        <v>6</v>
      </c>
      <c r="M2197" s="123">
        <v>4</v>
      </c>
      <c r="N2197" s="123">
        <v>6</v>
      </c>
      <c r="O2197" s="123">
        <v>3</v>
      </c>
      <c r="P2197" s="123">
        <v>4</v>
      </c>
      <c r="Q2197" s="123">
        <v>5</v>
      </c>
      <c r="R2197" s="123">
        <v>8</v>
      </c>
      <c r="S2197" s="123">
        <v>4</v>
      </c>
      <c r="T2197" s="123">
        <v>5</v>
      </c>
      <c r="U2197" s="123">
        <v>3</v>
      </c>
      <c r="V2197" s="218" t="e">
        <v>#N/A</v>
      </c>
      <c r="X2197" s="198" t="s">
        <v>788</v>
      </c>
      <c r="Y2197" s="119" t="s">
        <v>2548</v>
      </c>
      <c r="Z2197" s="196">
        <v>8</v>
      </c>
      <c r="AA2197" s="196">
        <v>8</v>
      </c>
      <c r="AB2197" s="196">
        <v>6</v>
      </c>
      <c r="AC2197" s="196">
        <v>6</v>
      </c>
      <c r="AD2197" s="196">
        <v>6</v>
      </c>
      <c r="AE2197" s="196">
        <v>6</v>
      </c>
      <c r="AF2197" s="196">
        <v>4</v>
      </c>
      <c r="AG2197" s="196">
        <v>8</v>
      </c>
      <c r="AH2197" s="196">
        <v>8</v>
      </c>
      <c r="AI2197" s="196" t="e">
        <v>#N/A</v>
      </c>
    </row>
    <row r="2198" spans="1:35" x14ac:dyDescent="0.25">
      <c r="A2198" s="198" t="s">
        <v>789</v>
      </c>
      <c r="B2198" s="225" t="s">
        <v>2549</v>
      </c>
      <c r="C2198" s="232" t="s">
        <v>2618</v>
      </c>
      <c r="D2198" s="210" t="s">
        <v>2618</v>
      </c>
      <c r="E2198" s="210" t="s">
        <v>2618</v>
      </c>
      <c r="F2198" s="210" t="s">
        <v>2618</v>
      </c>
      <c r="G2198" s="210" t="s">
        <v>2618</v>
      </c>
      <c r="H2198" s="210" t="s">
        <v>2618</v>
      </c>
      <c r="I2198" s="210" t="s">
        <v>2618</v>
      </c>
      <c r="J2198" s="210" t="s">
        <v>2618</v>
      </c>
      <c r="K2198" s="210" t="s">
        <v>2618</v>
      </c>
      <c r="L2198" s="210" t="s">
        <v>2618</v>
      </c>
      <c r="M2198" s="210" t="s">
        <v>2618</v>
      </c>
      <c r="N2198" s="210" t="s">
        <v>2618</v>
      </c>
      <c r="O2198" s="210" t="s">
        <v>2618</v>
      </c>
      <c r="P2198" s="210" t="s">
        <v>2618</v>
      </c>
      <c r="Q2198" s="210" t="s">
        <v>2618</v>
      </c>
      <c r="R2198" s="210" t="s">
        <v>2618</v>
      </c>
      <c r="S2198" s="210" t="s">
        <v>2618</v>
      </c>
      <c r="T2198" s="210" t="s">
        <v>2618</v>
      </c>
      <c r="U2198" s="210" t="s">
        <v>2618</v>
      </c>
      <c r="V2198" s="211" t="e">
        <v>#N/A</v>
      </c>
      <c r="X2198" s="198" t="s">
        <v>790</v>
      </c>
      <c r="Y2198" s="601" t="s">
        <v>772</v>
      </c>
      <c r="Z2198" s="602">
        <v>0</v>
      </c>
      <c r="AA2198" s="602">
        <v>0</v>
      </c>
      <c r="AB2198" s="602">
        <v>0</v>
      </c>
      <c r="AC2198" s="602">
        <v>0</v>
      </c>
      <c r="AD2198" s="602">
        <v>0</v>
      </c>
      <c r="AE2198" s="602">
        <v>0</v>
      </c>
      <c r="AF2198" s="602">
        <v>0</v>
      </c>
      <c r="AG2198" s="602">
        <v>0</v>
      </c>
      <c r="AH2198" s="602">
        <v>0</v>
      </c>
      <c r="AI2198" s="602" t="e">
        <v>#N/A</v>
      </c>
    </row>
    <row r="2199" spans="1:35" ht="15" x14ac:dyDescent="0.25">
      <c r="A2199" s="198" t="s">
        <v>791</v>
      </c>
      <c r="B2199" s="226" t="s">
        <v>769</v>
      </c>
      <c r="C2199" s="202" t="s">
        <v>2618</v>
      </c>
      <c r="D2199" s="202" t="s">
        <v>2618</v>
      </c>
      <c r="E2199" s="202" t="s">
        <v>2618</v>
      </c>
      <c r="F2199" s="202" t="s">
        <v>2618</v>
      </c>
      <c r="G2199" s="202" t="s">
        <v>2618</v>
      </c>
      <c r="H2199" s="202" t="s">
        <v>2618</v>
      </c>
      <c r="I2199" s="202" t="s">
        <v>2631</v>
      </c>
      <c r="J2199" s="202" t="s">
        <v>2618</v>
      </c>
      <c r="K2199" s="202" t="s">
        <v>2618</v>
      </c>
      <c r="L2199" s="202" t="s">
        <v>2631</v>
      </c>
      <c r="M2199" s="202" t="s">
        <v>2618</v>
      </c>
      <c r="N2199" s="202" t="s">
        <v>2618</v>
      </c>
      <c r="O2199" s="202" t="s">
        <v>2618</v>
      </c>
      <c r="P2199" s="202" t="s">
        <v>2618</v>
      </c>
      <c r="Q2199" s="202" t="s">
        <v>2618</v>
      </c>
      <c r="R2199" s="202" t="s">
        <v>2632</v>
      </c>
      <c r="S2199" s="202" t="s">
        <v>2632</v>
      </c>
      <c r="T2199" s="202" t="s">
        <v>2632</v>
      </c>
      <c r="U2199" s="202" t="s">
        <v>2618</v>
      </c>
      <c r="V2199" s="203" t="e">
        <v>#N/A</v>
      </c>
      <c r="X2199" s="198" t="s">
        <v>792</v>
      </c>
      <c r="Y2199" s="107" t="s">
        <v>769</v>
      </c>
      <c r="Z2199" s="195" t="s">
        <v>2618</v>
      </c>
      <c r="AA2199" s="195" t="s">
        <v>2618</v>
      </c>
      <c r="AB2199" s="195" t="s">
        <v>2618</v>
      </c>
      <c r="AC2199" s="195" t="s">
        <v>2631</v>
      </c>
      <c r="AD2199" s="195" t="s">
        <v>2631</v>
      </c>
      <c r="AE2199" s="195" t="s">
        <v>2618</v>
      </c>
      <c r="AF2199" s="195" t="s">
        <v>2618</v>
      </c>
      <c r="AG2199" s="195" t="s">
        <v>2632</v>
      </c>
      <c r="AH2199" s="195" t="s">
        <v>2632</v>
      </c>
      <c r="AI2199" s="195" t="e">
        <v>#N/A</v>
      </c>
    </row>
    <row r="2200" spans="1:35" x14ac:dyDescent="0.25">
      <c r="A2200" s="198" t="s">
        <v>793</v>
      </c>
      <c r="B2200" s="226" t="s">
        <v>2551</v>
      </c>
      <c r="C2200" s="234">
        <v>0</v>
      </c>
      <c r="D2200" s="204">
        <v>0</v>
      </c>
      <c r="E2200" s="204">
        <v>0</v>
      </c>
      <c r="F2200" s="204">
        <v>0</v>
      </c>
      <c r="G2200" s="204">
        <v>0</v>
      </c>
      <c r="H2200" s="204">
        <v>0</v>
      </c>
      <c r="I2200" s="204">
        <v>2</v>
      </c>
      <c r="J2200" s="204">
        <v>0</v>
      </c>
      <c r="K2200" s="204">
        <v>0</v>
      </c>
      <c r="L2200" s="204">
        <v>2</v>
      </c>
      <c r="M2200" s="204">
        <v>0</v>
      </c>
      <c r="N2200" s="204">
        <v>0</v>
      </c>
      <c r="O2200" s="204">
        <v>0</v>
      </c>
      <c r="P2200" s="204">
        <v>0</v>
      </c>
      <c r="Q2200" s="204">
        <v>0</v>
      </c>
      <c r="R2200" s="204">
        <v>5</v>
      </c>
      <c r="S2200" s="204">
        <v>3</v>
      </c>
      <c r="T2200" s="204">
        <v>3</v>
      </c>
      <c r="U2200" s="204">
        <v>0</v>
      </c>
      <c r="V2200" s="205" t="e">
        <v>#N/A</v>
      </c>
      <c r="X2200" s="198" t="s">
        <v>794</v>
      </c>
      <c r="Y2200" s="91" t="s">
        <v>2551</v>
      </c>
      <c r="Z2200" s="109">
        <v>0</v>
      </c>
      <c r="AA2200" s="109">
        <v>0</v>
      </c>
      <c r="AB2200" s="109">
        <v>0</v>
      </c>
      <c r="AC2200" s="109">
        <v>2</v>
      </c>
      <c r="AD2200" s="109">
        <v>2</v>
      </c>
      <c r="AE2200" s="109">
        <v>0</v>
      </c>
      <c r="AF2200" s="109">
        <v>0</v>
      </c>
      <c r="AG2200" s="109">
        <v>5</v>
      </c>
      <c r="AH2200" s="109">
        <v>5</v>
      </c>
      <c r="AI2200" s="109" t="e">
        <v>#N/A</v>
      </c>
    </row>
    <row r="2201" spans="1:35" x14ac:dyDescent="0.25">
      <c r="A2201" s="198" t="s">
        <v>795</v>
      </c>
      <c r="B2201" s="227" t="s">
        <v>884</v>
      </c>
      <c r="C2201" s="235">
        <v>1011.85</v>
      </c>
      <c r="D2201" s="206">
        <v>1011.5</v>
      </c>
      <c r="E2201" s="206">
        <v>1010.45</v>
      </c>
      <c r="F2201" s="206">
        <v>1006.45</v>
      </c>
      <c r="G2201" s="206">
        <v>1006.3</v>
      </c>
      <c r="H2201" s="206">
        <v>1004.85</v>
      </c>
      <c r="I2201" s="206">
        <v>1008</v>
      </c>
      <c r="J2201" s="206">
        <v>1007.8</v>
      </c>
      <c r="K2201" s="206">
        <v>1010.5</v>
      </c>
      <c r="L2201" s="206">
        <v>1013</v>
      </c>
      <c r="M2201" s="206">
        <v>1013.9000000000001</v>
      </c>
      <c r="N2201" s="206">
        <v>1010.8</v>
      </c>
      <c r="O2201" s="206">
        <v>1007.65</v>
      </c>
      <c r="P2201" s="206">
        <v>1002.5999999999999</v>
      </c>
      <c r="Q2201" s="206">
        <v>1002.1</v>
      </c>
      <c r="R2201" s="206">
        <v>1003.5999999999999</v>
      </c>
      <c r="S2201" s="206">
        <v>1007</v>
      </c>
      <c r="T2201" s="206">
        <v>1008.5</v>
      </c>
      <c r="U2201" s="206">
        <v>1012.55</v>
      </c>
      <c r="V2201" s="207" t="e">
        <v>#N/A</v>
      </c>
      <c r="X2201" s="198" t="s">
        <v>796</v>
      </c>
      <c r="Y2201" s="238" t="s">
        <v>705</v>
      </c>
      <c r="Z2201" s="127">
        <v>0</v>
      </c>
      <c r="AA2201" s="127">
        <v>0</v>
      </c>
      <c r="AB2201" s="127">
        <v>0</v>
      </c>
      <c r="AC2201" s="127">
        <v>0</v>
      </c>
      <c r="AD2201" s="127">
        <v>2</v>
      </c>
      <c r="AE2201" s="127">
        <v>0</v>
      </c>
      <c r="AF2201" s="127">
        <v>0</v>
      </c>
      <c r="AG2201" s="127">
        <v>0</v>
      </c>
      <c r="AH2201" s="127">
        <v>2</v>
      </c>
      <c r="AI2201" s="127" t="e">
        <v>#N/A</v>
      </c>
    </row>
    <row r="2202" spans="1:35" x14ac:dyDescent="0.25">
      <c r="A2202" s="198" t="s">
        <v>797</v>
      </c>
      <c r="B2202" s="228" t="s">
        <v>770</v>
      </c>
      <c r="C2202" s="236" t="s">
        <v>2681</v>
      </c>
      <c r="D2202" s="208" t="s">
        <v>2648</v>
      </c>
      <c r="E2202" s="208" t="s">
        <v>2654</v>
      </c>
      <c r="F2202" s="208" t="s">
        <v>2718</v>
      </c>
      <c r="G2202" s="208" t="s">
        <v>2733</v>
      </c>
      <c r="H2202" s="208" t="s">
        <v>2762</v>
      </c>
      <c r="I2202" s="208" t="s">
        <v>2733</v>
      </c>
      <c r="J2202" s="208" t="s">
        <v>2681</v>
      </c>
      <c r="K2202" s="208" t="s">
        <v>2654</v>
      </c>
      <c r="L2202" s="208" t="s">
        <v>2653</v>
      </c>
      <c r="M2202" s="208" t="s">
        <v>2652</v>
      </c>
      <c r="N2202" s="208" t="s">
        <v>2772</v>
      </c>
      <c r="O2202" s="208" t="s">
        <v>2654</v>
      </c>
      <c r="P2202" s="208" t="s">
        <v>2939</v>
      </c>
      <c r="Q2202" s="208" t="s">
        <v>2839</v>
      </c>
      <c r="R2202" s="208" t="s">
        <v>2760</v>
      </c>
      <c r="S2202" s="208" t="s">
        <v>2760</v>
      </c>
      <c r="T2202" s="208" t="s">
        <v>2761</v>
      </c>
      <c r="U2202" s="208" t="s">
        <v>2733</v>
      </c>
      <c r="V2202" s="209" t="e">
        <v>#N/A</v>
      </c>
      <c r="X2202" s="369" t="s">
        <v>799</v>
      </c>
      <c r="Y2202" s="370" t="s">
        <v>772</v>
      </c>
      <c r="Z2202" s="371">
        <v>0</v>
      </c>
      <c r="AA2202" s="372">
        <v>0</v>
      </c>
      <c r="AB2202" s="372">
        <v>0</v>
      </c>
      <c r="AC2202" s="372">
        <v>0</v>
      </c>
      <c r="AD2202" s="372">
        <v>0</v>
      </c>
      <c r="AE2202" s="372">
        <v>0</v>
      </c>
      <c r="AF2202" s="372">
        <v>0</v>
      </c>
      <c r="AG2202" s="372">
        <v>0</v>
      </c>
      <c r="AH2202" s="372">
        <v>0</v>
      </c>
      <c r="AI2202" s="373" t="e">
        <v>#N/A</v>
      </c>
    </row>
    <row r="2203" spans="1:35" x14ac:dyDescent="0.25">
      <c r="A2203" s="198" t="s">
        <v>798</v>
      </c>
      <c r="B2203" s="603" t="s">
        <v>705</v>
      </c>
      <c r="C2203" s="237">
        <v>0</v>
      </c>
      <c r="D2203" s="213">
        <v>0</v>
      </c>
      <c r="E2203" s="213">
        <v>0</v>
      </c>
      <c r="F2203" s="213">
        <v>0</v>
      </c>
      <c r="G2203" s="213">
        <v>0</v>
      </c>
      <c r="H2203" s="213">
        <v>0</v>
      </c>
      <c r="I2203" s="213">
        <v>0</v>
      </c>
      <c r="J2203" s="213">
        <v>0</v>
      </c>
      <c r="K2203" s="213">
        <v>0</v>
      </c>
      <c r="L2203" s="213">
        <v>1</v>
      </c>
      <c r="M2203" s="213">
        <v>0</v>
      </c>
      <c r="N2203" s="213">
        <v>0</v>
      </c>
      <c r="O2203" s="213">
        <v>0</v>
      </c>
      <c r="P2203" s="213">
        <v>0</v>
      </c>
      <c r="Q2203" s="213">
        <v>0</v>
      </c>
      <c r="R2203" s="213">
        <v>0</v>
      </c>
      <c r="S2203" s="213">
        <v>0</v>
      </c>
      <c r="T2203" s="213">
        <v>1</v>
      </c>
      <c r="U2203" s="213">
        <v>0</v>
      </c>
      <c r="V2203" s="214" t="e">
        <v>#N/A</v>
      </c>
      <c r="X2203" s="369" t="s">
        <v>800</v>
      </c>
      <c r="Y2203" s="374" t="s">
        <v>1173</v>
      </c>
      <c r="Z2203" s="375">
        <v>0</v>
      </c>
      <c r="AA2203" s="376">
        <v>0</v>
      </c>
      <c r="AB2203" s="376">
        <v>0</v>
      </c>
      <c r="AC2203" s="376">
        <v>0</v>
      </c>
      <c r="AD2203" s="376">
        <v>0</v>
      </c>
      <c r="AE2203" s="376">
        <v>0</v>
      </c>
      <c r="AF2203" s="376">
        <v>0</v>
      </c>
      <c r="AG2203" s="376">
        <v>0</v>
      </c>
      <c r="AH2203" s="376">
        <v>0</v>
      </c>
      <c r="AI2203" s="377" t="e">
        <v>#N/A</v>
      </c>
    </row>
    <row r="2204" spans="1:35" x14ac:dyDescent="0.25">
      <c r="A2204" s="604" t="s">
        <v>799</v>
      </c>
      <c r="B2204" s="605" t="s">
        <v>772</v>
      </c>
      <c r="C2204" s="606">
        <v>0</v>
      </c>
      <c r="D2204" s="606">
        <v>0</v>
      </c>
      <c r="E2204" s="606">
        <v>0</v>
      </c>
      <c r="F2204" s="606">
        <v>0</v>
      </c>
      <c r="G2204" s="606">
        <v>0</v>
      </c>
      <c r="H2204" s="606">
        <v>0</v>
      </c>
      <c r="I2204" s="606">
        <v>0</v>
      </c>
      <c r="J2204" s="606">
        <v>0</v>
      </c>
      <c r="K2204" s="606">
        <v>0</v>
      </c>
      <c r="L2204" s="606">
        <v>0</v>
      </c>
      <c r="M2204" s="606">
        <v>0</v>
      </c>
      <c r="N2204" s="606">
        <v>0</v>
      </c>
      <c r="O2204" s="606">
        <v>0</v>
      </c>
      <c r="P2204" s="606">
        <v>0</v>
      </c>
      <c r="Q2204" s="606">
        <v>0</v>
      </c>
      <c r="R2204" s="606">
        <v>0</v>
      </c>
      <c r="S2204" s="606">
        <v>0</v>
      </c>
      <c r="T2204" s="606">
        <v>0</v>
      </c>
      <c r="U2204" s="606">
        <v>0</v>
      </c>
      <c r="V2204" s="607" t="e">
        <v>#N/A</v>
      </c>
      <c r="X2204" s="369" t="s">
        <v>801</v>
      </c>
      <c r="Y2204" s="374" t="s">
        <v>1175</v>
      </c>
      <c r="Z2204" s="375">
        <v>0</v>
      </c>
      <c r="AA2204" s="376">
        <v>0</v>
      </c>
      <c r="AB2204" s="376">
        <v>0</v>
      </c>
      <c r="AC2204" s="376">
        <v>0</v>
      </c>
      <c r="AD2204" s="376">
        <v>0</v>
      </c>
      <c r="AE2204" s="376">
        <v>0</v>
      </c>
      <c r="AF2204" s="376">
        <v>0</v>
      </c>
      <c r="AG2204" s="376">
        <v>0</v>
      </c>
      <c r="AH2204" s="376">
        <v>0</v>
      </c>
      <c r="AI2204" s="377" t="e">
        <v>#N/A</v>
      </c>
    </row>
    <row r="2205" spans="1:35" x14ac:dyDescent="0.25">
      <c r="A2205" s="608" t="s">
        <v>800</v>
      </c>
      <c r="B2205" s="609" t="s">
        <v>1173</v>
      </c>
      <c r="C2205" s="610">
        <v>0</v>
      </c>
      <c r="D2205" s="610">
        <v>0</v>
      </c>
      <c r="E2205" s="610">
        <v>0</v>
      </c>
      <c r="F2205" s="610">
        <v>0</v>
      </c>
      <c r="G2205" s="610">
        <v>0</v>
      </c>
      <c r="H2205" s="610">
        <v>0</v>
      </c>
      <c r="I2205" s="610">
        <v>0</v>
      </c>
      <c r="J2205" s="610">
        <v>0</v>
      </c>
      <c r="K2205" s="610">
        <v>0</v>
      </c>
      <c r="L2205" s="610">
        <v>0</v>
      </c>
      <c r="M2205" s="610">
        <v>0</v>
      </c>
      <c r="N2205" s="610">
        <v>0</v>
      </c>
      <c r="O2205" s="610">
        <v>0</v>
      </c>
      <c r="P2205" s="610">
        <v>0</v>
      </c>
      <c r="Q2205" s="610">
        <v>0</v>
      </c>
      <c r="R2205" s="610">
        <v>0</v>
      </c>
      <c r="S2205" s="610">
        <v>0</v>
      </c>
      <c r="T2205" s="610">
        <v>0</v>
      </c>
      <c r="U2205" s="610">
        <v>0</v>
      </c>
      <c r="V2205" s="610" t="e">
        <v>#N/A</v>
      </c>
      <c r="X2205" s="369" t="s">
        <v>802</v>
      </c>
      <c r="Y2205" s="379" t="s">
        <v>1177</v>
      </c>
      <c r="Z2205" s="380">
        <v>0</v>
      </c>
      <c r="AA2205" s="381">
        <v>0</v>
      </c>
      <c r="AB2205" s="381">
        <v>0</v>
      </c>
      <c r="AC2205" s="381">
        <v>0</v>
      </c>
      <c r="AD2205" s="381">
        <v>0</v>
      </c>
      <c r="AE2205" s="381">
        <v>0</v>
      </c>
      <c r="AF2205" s="381">
        <v>0</v>
      </c>
      <c r="AG2205" s="381">
        <v>0</v>
      </c>
      <c r="AH2205" s="381">
        <v>0</v>
      </c>
      <c r="AI2205" s="382" t="e">
        <v>#N/A</v>
      </c>
    </row>
    <row r="2206" spans="1:35" x14ac:dyDescent="0.25">
      <c r="A2206" s="198" t="s">
        <v>801</v>
      </c>
      <c r="B2206" s="611" t="s">
        <v>1175</v>
      </c>
      <c r="C2206" s="612">
        <v>0</v>
      </c>
      <c r="D2206" s="612">
        <v>0</v>
      </c>
      <c r="E2206" s="612">
        <v>0</v>
      </c>
      <c r="F2206" s="612">
        <v>0</v>
      </c>
      <c r="G2206" s="612">
        <v>0</v>
      </c>
      <c r="H2206" s="612">
        <v>0</v>
      </c>
      <c r="I2206" s="612">
        <v>0</v>
      </c>
      <c r="J2206" s="612">
        <v>0</v>
      </c>
      <c r="K2206" s="612">
        <v>0</v>
      </c>
      <c r="L2206" s="612">
        <v>0</v>
      </c>
      <c r="M2206" s="612">
        <v>0</v>
      </c>
      <c r="N2206" s="612">
        <v>0</v>
      </c>
      <c r="O2206" s="612">
        <v>0</v>
      </c>
      <c r="P2206" s="612">
        <v>0</v>
      </c>
      <c r="Q2206" s="612">
        <v>0</v>
      </c>
      <c r="R2206" s="612">
        <v>0</v>
      </c>
      <c r="S2206" s="612">
        <v>0</v>
      </c>
      <c r="T2206" s="612">
        <v>0</v>
      </c>
      <c r="U2206" s="612">
        <v>0</v>
      </c>
      <c r="V2206" s="613" t="e">
        <v>#N/A</v>
      </c>
    </row>
    <row r="2207" spans="1:35" x14ac:dyDescent="0.25">
      <c r="A2207" s="198" t="s">
        <v>802</v>
      </c>
      <c r="B2207" s="614" t="s">
        <v>1177</v>
      </c>
      <c r="C2207" s="615">
        <v>0</v>
      </c>
      <c r="D2207" s="615">
        <v>0</v>
      </c>
      <c r="E2207" s="615">
        <v>0</v>
      </c>
      <c r="F2207" s="615">
        <v>0</v>
      </c>
      <c r="G2207" s="615">
        <v>0</v>
      </c>
      <c r="H2207" s="615">
        <v>0</v>
      </c>
      <c r="I2207" s="615">
        <v>0</v>
      </c>
      <c r="J2207" s="615">
        <v>0</v>
      </c>
      <c r="K2207" s="615">
        <v>0</v>
      </c>
      <c r="L2207" s="615">
        <v>0</v>
      </c>
      <c r="M2207" s="615">
        <v>0</v>
      </c>
      <c r="N2207" s="615">
        <v>0</v>
      </c>
      <c r="O2207" s="615">
        <v>0</v>
      </c>
      <c r="P2207" s="615">
        <v>0</v>
      </c>
      <c r="Q2207" s="615">
        <v>0</v>
      </c>
      <c r="R2207" s="615">
        <v>0</v>
      </c>
      <c r="S2207" s="615">
        <v>0</v>
      </c>
      <c r="T2207" s="615">
        <v>0</v>
      </c>
      <c r="U2207" s="615">
        <v>0</v>
      </c>
      <c r="V2207" s="616" t="e">
        <v>#N/A</v>
      </c>
    </row>
    <row r="2208" spans="1:35" x14ac:dyDescent="0.25">
      <c r="A2208" t="s">
        <v>3637</v>
      </c>
      <c r="B2208" t="s">
        <v>3407</v>
      </c>
      <c r="C2208">
        <v>8</v>
      </c>
      <c r="D2208">
        <v>7</v>
      </c>
      <c r="E2208">
        <v>7</v>
      </c>
      <c r="F2208">
        <v>0</v>
      </c>
      <c r="G2208">
        <v>0</v>
      </c>
      <c r="H2208">
        <v>6</v>
      </c>
      <c r="I2208">
        <v>2</v>
      </c>
      <c r="J2208">
        <v>0</v>
      </c>
      <c r="K2208">
        <v>4</v>
      </c>
      <c r="L2208">
        <v>5</v>
      </c>
      <c r="M2208">
        <v>6</v>
      </c>
      <c r="N2208">
        <v>4</v>
      </c>
      <c r="O2208">
        <v>0</v>
      </c>
      <c r="P2208">
        <v>5</v>
      </c>
      <c r="Q2208">
        <v>7</v>
      </c>
      <c r="R2208">
        <v>10</v>
      </c>
      <c r="S2208">
        <v>10</v>
      </c>
      <c r="T2208">
        <v>5</v>
      </c>
      <c r="U2208">
        <v>1</v>
      </c>
      <c r="V2208">
        <v>0</v>
      </c>
    </row>
    <row r="2209" spans="1:35" x14ac:dyDescent="0.25">
      <c r="A2209" t="s">
        <v>3638</v>
      </c>
      <c r="B2209" t="s">
        <v>3623</v>
      </c>
      <c r="C2209">
        <v>6</v>
      </c>
      <c r="D2209">
        <v>7</v>
      </c>
      <c r="E2209">
        <v>5</v>
      </c>
      <c r="F2209">
        <v>0</v>
      </c>
      <c r="G2209">
        <v>6</v>
      </c>
      <c r="H2209">
        <v>0</v>
      </c>
      <c r="I2209">
        <v>2</v>
      </c>
      <c r="J2209">
        <v>4</v>
      </c>
      <c r="K2209">
        <v>1</v>
      </c>
      <c r="L2209">
        <v>6</v>
      </c>
      <c r="M2209">
        <v>4</v>
      </c>
      <c r="N2209">
        <v>1</v>
      </c>
      <c r="O2209">
        <v>0</v>
      </c>
      <c r="P2209">
        <v>6</v>
      </c>
      <c r="Q2209">
        <v>7</v>
      </c>
      <c r="R2209">
        <v>10</v>
      </c>
      <c r="S2209">
        <v>10</v>
      </c>
      <c r="T2209">
        <v>5</v>
      </c>
      <c r="U2209">
        <v>0</v>
      </c>
      <c r="V2209" t="e">
        <v>#N/A</v>
      </c>
    </row>
    <row r="2210" spans="1:35" x14ac:dyDescent="0.25">
      <c r="A2210" t="s">
        <v>3639</v>
      </c>
      <c r="B2210" t="s">
        <v>3411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 t="e">
        <v>#N/A</v>
      </c>
    </row>
    <row r="2219" spans="1:35" x14ac:dyDescent="0.25">
      <c r="A2219" s="506"/>
      <c r="B2219" s="506"/>
      <c r="C2219" s="506"/>
      <c r="D2219" s="506"/>
      <c r="E2219" s="506"/>
      <c r="F2219" s="506"/>
      <c r="G2219" s="506"/>
      <c r="H2219" s="506"/>
      <c r="I2219" s="506"/>
      <c r="J2219" s="506"/>
      <c r="K2219" s="506"/>
      <c r="L2219" s="506"/>
      <c r="M2219" s="506"/>
      <c r="N2219" s="506"/>
      <c r="O2219" s="506"/>
      <c r="P2219" s="506"/>
      <c r="Q2219" s="506"/>
      <c r="R2219" s="506"/>
      <c r="S2219" s="506"/>
      <c r="T2219" s="506"/>
      <c r="U2219" s="506"/>
      <c r="V2219" s="506"/>
      <c r="W2219" s="506"/>
      <c r="X2219" s="506"/>
      <c r="Y2219" s="506"/>
      <c r="Z2219" s="506"/>
      <c r="AA2219" s="506"/>
      <c r="AB2219" s="506"/>
      <c r="AC2219" s="506"/>
      <c r="AD2219" s="506"/>
      <c r="AE2219" s="506"/>
      <c r="AF2219" s="506"/>
      <c r="AG2219" s="506"/>
      <c r="AH2219" s="506"/>
      <c r="AI2219" s="506"/>
    </row>
    <row r="2220" spans="1:35" x14ac:dyDescent="0.25">
      <c r="A2220" s="198" t="s">
        <v>803</v>
      </c>
      <c r="B2220" s="219" t="s">
        <v>2552</v>
      </c>
      <c r="C2220" s="593">
        <v>43682.458333333336</v>
      </c>
      <c r="D2220" s="594" t="s">
        <v>2618</v>
      </c>
      <c r="E2220" s="594" t="s">
        <v>3774</v>
      </c>
      <c r="F2220" s="594" t="s">
        <v>2618</v>
      </c>
      <c r="G2220" s="594" t="s">
        <v>3775</v>
      </c>
      <c r="H2220" s="594" t="s">
        <v>2618</v>
      </c>
      <c r="I2220" s="594" t="s">
        <v>3782</v>
      </c>
      <c r="J2220" s="594" t="s">
        <v>2618</v>
      </c>
      <c r="K2220" s="594" t="s">
        <v>3788</v>
      </c>
      <c r="L2220" s="594" t="s">
        <v>2618</v>
      </c>
      <c r="M2220" s="594" t="s">
        <v>3789</v>
      </c>
      <c r="N2220" s="594" t="s">
        <v>2618</v>
      </c>
      <c r="O2220" s="594" t="s">
        <v>3790</v>
      </c>
      <c r="P2220" s="594" t="s">
        <v>2618</v>
      </c>
      <c r="Q2220" s="594" t="s">
        <v>3791</v>
      </c>
      <c r="R2220" s="594" t="s">
        <v>2618</v>
      </c>
      <c r="S2220" s="594" t="s">
        <v>3792</v>
      </c>
      <c r="T2220" s="594" t="s">
        <v>2618</v>
      </c>
      <c r="U2220" s="594" t="s">
        <v>3793</v>
      </c>
      <c r="V2220" s="594" t="s">
        <v>2618</v>
      </c>
      <c r="X2220" s="258"/>
      <c r="Y2220" s="596" t="s">
        <v>2550</v>
      </c>
      <c r="Z2220" s="93" t="s">
        <v>2619</v>
      </c>
      <c r="AA2220" s="597" t="s">
        <v>2620</v>
      </c>
      <c r="AB2220" s="597" t="s">
        <v>2621</v>
      </c>
      <c r="AC2220" s="597" t="s">
        <v>2622</v>
      </c>
      <c r="AD2220" s="597" t="s">
        <v>2623</v>
      </c>
      <c r="AE2220" s="597" t="s">
        <v>2624</v>
      </c>
      <c r="AF2220" s="597" t="s">
        <v>2625</v>
      </c>
      <c r="AG2220" s="597" t="s">
        <v>2619</v>
      </c>
      <c r="AH2220" s="597" t="s">
        <v>2620</v>
      </c>
      <c r="AI2220" s="598" t="s">
        <v>2621</v>
      </c>
    </row>
    <row r="2221" spans="1:35" x14ac:dyDescent="0.25">
      <c r="A2221" s="198" t="s">
        <v>804</v>
      </c>
      <c r="B2221" s="220" t="s">
        <v>805</v>
      </c>
      <c r="C2221" s="124" t="s">
        <v>2521</v>
      </c>
      <c r="D2221" s="124" t="s">
        <v>2522</v>
      </c>
      <c r="E2221" s="124" t="s">
        <v>2521</v>
      </c>
      <c r="F2221" s="124" t="s">
        <v>2522</v>
      </c>
      <c r="G2221" s="124" t="s">
        <v>2521</v>
      </c>
      <c r="H2221" s="124" t="s">
        <v>2522</v>
      </c>
      <c r="I2221" s="124" t="s">
        <v>2521</v>
      </c>
      <c r="J2221" s="124" t="s">
        <v>2522</v>
      </c>
      <c r="K2221" s="124" t="s">
        <v>2521</v>
      </c>
      <c r="L2221" s="124" t="s">
        <v>2522</v>
      </c>
      <c r="M2221" s="124" t="s">
        <v>2521</v>
      </c>
      <c r="N2221" s="124" t="s">
        <v>2522</v>
      </c>
      <c r="O2221" s="124" t="s">
        <v>2521</v>
      </c>
      <c r="P2221" s="124" t="s">
        <v>2522</v>
      </c>
      <c r="Q2221" s="124" t="s">
        <v>2521</v>
      </c>
      <c r="R2221" s="124" t="s">
        <v>2522</v>
      </c>
      <c r="S2221" s="124" t="s">
        <v>2521</v>
      </c>
      <c r="T2221" s="124" t="s">
        <v>2522</v>
      </c>
      <c r="U2221" s="124" t="s">
        <v>2521</v>
      </c>
      <c r="V2221" s="124" t="s">
        <v>2522</v>
      </c>
      <c r="X2221" s="197"/>
      <c r="Y2221" s="188" t="s">
        <v>805</v>
      </c>
      <c r="Z2221" s="94" t="s">
        <v>3776</v>
      </c>
      <c r="AA2221" s="95" t="s">
        <v>3777</v>
      </c>
      <c r="AB2221" s="95" t="s">
        <v>3778</v>
      </c>
      <c r="AC2221" s="95" t="s">
        <v>3783</v>
      </c>
      <c r="AD2221" s="95" t="s">
        <v>3794</v>
      </c>
      <c r="AE2221" s="95" t="s">
        <v>3795</v>
      </c>
      <c r="AF2221" s="95" t="s">
        <v>3796</v>
      </c>
      <c r="AG2221" s="95" t="s">
        <v>3797</v>
      </c>
      <c r="AH2221" s="95" t="s">
        <v>3798</v>
      </c>
      <c r="AI2221" s="96" t="s">
        <v>3799</v>
      </c>
    </row>
    <row r="2222" spans="1:35" x14ac:dyDescent="0.25">
      <c r="A2222" s="198" t="s">
        <v>806</v>
      </c>
      <c r="B2222" s="221" t="s">
        <v>2553</v>
      </c>
      <c r="C2222" s="118">
        <v>43682.458333333336</v>
      </c>
      <c r="D2222" s="189">
        <v>43682.958333333336</v>
      </c>
      <c r="E2222" s="190">
        <v>43683.458333333336</v>
      </c>
      <c r="F2222" s="189">
        <v>43683.958333333336</v>
      </c>
      <c r="G2222" s="190">
        <v>43684.458333333336</v>
      </c>
      <c r="H2222" s="189">
        <v>43684.958333333336</v>
      </c>
      <c r="I2222" s="191">
        <v>43685.458333333336</v>
      </c>
      <c r="J2222" s="189">
        <v>43685.958333333336</v>
      </c>
      <c r="K2222" s="190">
        <v>43686.458333333336</v>
      </c>
      <c r="L2222" s="189">
        <v>43686.958333333336</v>
      </c>
      <c r="M2222" s="190">
        <v>43687.458333333336</v>
      </c>
      <c r="N2222" s="189">
        <v>43687.958333333336</v>
      </c>
      <c r="O2222" s="191">
        <v>43688.458333333336</v>
      </c>
      <c r="P2222" s="189">
        <v>43688.958333333336</v>
      </c>
      <c r="Q2222" s="190">
        <v>43689.458333333336</v>
      </c>
      <c r="R2222" s="189">
        <v>43689.958333333336</v>
      </c>
      <c r="S2222" s="190">
        <v>43690.458333333336</v>
      </c>
      <c r="T2222" s="189">
        <v>43690.958333333336</v>
      </c>
      <c r="U2222" s="190">
        <v>43691.458333333336</v>
      </c>
      <c r="V2222" s="192">
        <v>43691.958333333336</v>
      </c>
      <c r="X2222" s="198" t="s">
        <v>807</v>
      </c>
      <c r="Y2222" s="215">
        <v>0</v>
      </c>
      <c r="Z2222" s="599">
        <v>43682.958333333336</v>
      </c>
      <c r="AA2222" s="600">
        <v>43683.958333333336</v>
      </c>
      <c r="AB2222" s="600">
        <v>43684.958333333336</v>
      </c>
      <c r="AC2222" s="600">
        <v>43685.958333333336</v>
      </c>
      <c r="AD2222" s="600">
        <v>43686.958333333336</v>
      </c>
      <c r="AE2222" s="600">
        <v>43687.958333333336</v>
      </c>
      <c r="AF2222" s="600">
        <v>43688.958333333336</v>
      </c>
      <c r="AG2222" s="600">
        <v>43689.958333333336</v>
      </c>
      <c r="AH2222" s="600">
        <v>43690.958333333336</v>
      </c>
      <c r="AI2222" s="600">
        <v>43691.958333333336</v>
      </c>
    </row>
    <row r="2223" spans="1:35" x14ac:dyDescent="0.25">
      <c r="A2223" s="198" t="s">
        <v>808</v>
      </c>
      <c r="B2223" s="222" t="s">
        <v>2545</v>
      </c>
      <c r="C2223" s="230" t="e">
        <v>#N/A</v>
      </c>
      <c r="D2223" s="199">
        <v>19.600000000000001</v>
      </c>
      <c r="E2223" s="199" t="e">
        <v>#N/A</v>
      </c>
      <c r="F2223" s="199">
        <v>16.8</v>
      </c>
      <c r="G2223" s="199" t="e">
        <v>#N/A</v>
      </c>
      <c r="H2223" s="199">
        <v>19.399999999999999</v>
      </c>
      <c r="I2223" s="199" t="e">
        <v>#N/A</v>
      </c>
      <c r="J2223" s="199">
        <v>14.5</v>
      </c>
      <c r="K2223" s="199" t="e">
        <v>#N/A</v>
      </c>
      <c r="L2223" s="199">
        <v>15.2</v>
      </c>
      <c r="M2223" s="199" t="e">
        <v>#N/A</v>
      </c>
      <c r="N2223" s="199">
        <v>19.100000000000001</v>
      </c>
      <c r="O2223" s="199" t="e">
        <v>#N/A</v>
      </c>
      <c r="P2223" s="199">
        <v>16.3</v>
      </c>
      <c r="Q2223" s="199" t="e">
        <v>#N/A</v>
      </c>
      <c r="R2223" s="199">
        <v>11</v>
      </c>
      <c r="S2223" s="199" t="e">
        <v>#N/A</v>
      </c>
      <c r="T2223" s="199">
        <v>13.4</v>
      </c>
      <c r="U2223" s="199" t="e">
        <v>#N/A</v>
      </c>
      <c r="V2223" s="104">
        <v>14.1</v>
      </c>
      <c r="X2223" s="198" t="s">
        <v>809</v>
      </c>
      <c r="Y2223" s="100" t="s">
        <v>2545</v>
      </c>
      <c r="Z2223" s="120">
        <v>19.600000000000001</v>
      </c>
      <c r="AA2223" s="120">
        <v>16.8</v>
      </c>
      <c r="AB2223" s="120">
        <v>19.399999999999999</v>
      </c>
      <c r="AC2223" s="120">
        <v>14.5</v>
      </c>
      <c r="AD2223" s="120">
        <v>15.2</v>
      </c>
      <c r="AE2223" s="120">
        <v>19.100000000000001</v>
      </c>
      <c r="AF2223" s="120">
        <v>16.3</v>
      </c>
      <c r="AG2223" s="120">
        <v>11</v>
      </c>
      <c r="AH2223" s="120">
        <v>13.6</v>
      </c>
      <c r="AI2223" s="120">
        <v>14.1</v>
      </c>
    </row>
    <row r="2224" spans="1:35" x14ac:dyDescent="0.25">
      <c r="A2224" s="198" t="s">
        <v>810</v>
      </c>
      <c r="B2224" s="223" t="s">
        <v>2546</v>
      </c>
      <c r="C2224" s="103">
        <v>5.6</v>
      </c>
      <c r="D2224" s="200" t="e">
        <v>#N/A</v>
      </c>
      <c r="E2224" s="200">
        <v>9.8000000000000007</v>
      </c>
      <c r="F2224" s="200" t="e">
        <v>#N/A</v>
      </c>
      <c r="G2224" s="200">
        <v>10.199999999999999</v>
      </c>
      <c r="H2224" s="200" t="e">
        <v>#N/A</v>
      </c>
      <c r="I2224" s="200">
        <v>9.6999999999999993</v>
      </c>
      <c r="J2224" s="200" t="e">
        <v>#N/A</v>
      </c>
      <c r="K2224" s="200">
        <v>3.4000000000000004</v>
      </c>
      <c r="L2224" s="200" t="e">
        <v>#N/A</v>
      </c>
      <c r="M2224" s="200">
        <v>9.6</v>
      </c>
      <c r="N2224" s="200" t="e">
        <v>#N/A</v>
      </c>
      <c r="O2224" s="200">
        <v>8.5</v>
      </c>
      <c r="P2224" s="200" t="e">
        <v>#N/A</v>
      </c>
      <c r="Q2224" s="200">
        <v>9.9</v>
      </c>
      <c r="R2224" s="200" t="e">
        <v>#N/A</v>
      </c>
      <c r="S2224" s="200">
        <v>8.4</v>
      </c>
      <c r="T2224" s="200" t="e">
        <v>#N/A</v>
      </c>
      <c r="U2224" s="200">
        <v>5.7</v>
      </c>
      <c r="V2224" s="216" t="e">
        <v>#N/A</v>
      </c>
      <c r="X2224" s="198" t="s">
        <v>811</v>
      </c>
      <c r="Y2224" s="101" t="s">
        <v>2546</v>
      </c>
      <c r="Z2224" s="97">
        <v>5.6</v>
      </c>
      <c r="AA2224" s="97">
        <v>9.8000000000000007</v>
      </c>
      <c r="AB2224" s="97">
        <v>10.199999999999999</v>
      </c>
      <c r="AC2224" s="97">
        <v>9.6</v>
      </c>
      <c r="AD2224" s="97">
        <v>3.4000000000000004</v>
      </c>
      <c r="AE2224" s="97">
        <v>9.6</v>
      </c>
      <c r="AF2224" s="97">
        <v>8.5</v>
      </c>
      <c r="AG2224" s="97">
        <v>9.9</v>
      </c>
      <c r="AH2224" s="97">
        <v>6.9</v>
      </c>
      <c r="AI2224" s="97">
        <v>5.7</v>
      </c>
    </row>
    <row r="2225" spans="1:35" x14ac:dyDescent="0.25">
      <c r="A2225" s="198" t="s">
        <v>812</v>
      </c>
      <c r="B2225" s="224" t="s">
        <v>2547</v>
      </c>
      <c r="C2225" s="108" t="e">
        <v>#N/A</v>
      </c>
      <c r="D2225" s="201">
        <v>34.6</v>
      </c>
      <c r="E2225" s="201" t="e">
        <v>#N/A</v>
      </c>
      <c r="F2225" s="201">
        <v>20.8</v>
      </c>
      <c r="G2225" s="201" t="e">
        <v>#N/A</v>
      </c>
      <c r="H2225" s="201">
        <v>30.4</v>
      </c>
      <c r="I2225" s="201" t="e">
        <v>#N/A</v>
      </c>
      <c r="J2225" s="201">
        <v>20.5</v>
      </c>
      <c r="K2225" s="201" t="e">
        <v>#N/A</v>
      </c>
      <c r="L2225" s="201">
        <v>21.2</v>
      </c>
      <c r="M2225" s="201" t="e">
        <v>#N/A</v>
      </c>
      <c r="N2225" s="201">
        <v>33.1</v>
      </c>
      <c r="O2225" s="201" t="e">
        <v>#N/A</v>
      </c>
      <c r="P2225" s="201">
        <v>23.3</v>
      </c>
      <c r="Q2225" s="201" t="e">
        <v>#N/A</v>
      </c>
      <c r="R2225" s="201">
        <v>15</v>
      </c>
      <c r="S2225" s="201" t="e">
        <v>#N/A</v>
      </c>
      <c r="T2225" s="201">
        <v>20.399999999999999</v>
      </c>
      <c r="U2225" s="201" t="e">
        <v>#N/A</v>
      </c>
      <c r="V2225" s="217">
        <v>25.1</v>
      </c>
      <c r="X2225" s="198" t="s">
        <v>813</v>
      </c>
      <c r="Y2225" s="102" t="s">
        <v>2547</v>
      </c>
      <c r="Z2225" s="120">
        <v>34.6</v>
      </c>
      <c r="AA2225" s="120">
        <v>25.2</v>
      </c>
      <c r="AB2225" s="120">
        <v>30.4</v>
      </c>
      <c r="AC2225" s="120">
        <v>20.5</v>
      </c>
      <c r="AD2225" s="120">
        <v>22.7</v>
      </c>
      <c r="AE2225" s="120">
        <v>33.1</v>
      </c>
      <c r="AF2225" s="120">
        <v>24.6</v>
      </c>
      <c r="AG2225" s="120">
        <v>15</v>
      </c>
      <c r="AH2225" s="120">
        <v>20.6</v>
      </c>
      <c r="AI2225" s="120">
        <v>25.1</v>
      </c>
    </row>
    <row r="2226" spans="1:35" x14ac:dyDescent="0.25">
      <c r="A2226" s="198" t="s">
        <v>814</v>
      </c>
      <c r="B2226" s="212" t="s">
        <v>2548</v>
      </c>
      <c r="C2226" s="231">
        <v>8</v>
      </c>
      <c r="D2226" s="123">
        <v>8</v>
      </c>
      <c r="E2226" s="123">
        <v>6</v>
      </c>
      <c r="F2226" s="123">
        <v>14</v>
      </c>
      <c r="G2226" s="123">
        <v>12</v>
      </c>
      <c r="H2226" s="123">
        <v>10</v>
      </c>
      <c r="I2226" s="123">
        <v>9</v>
      </c>
      <c r="J2226" s="123">
        <v>8</v>
      </c>
      <c r="K2226" s="123">
        <v>9</v>
      </c>
      <c r="L2226" s="123">
        <v>6</v>
      </c>
      <c r="M2226" s="123">
        <v>5</v>
      </c>
      <c r="N2226" s="123">
        <v>4</v>
      </c>
      <c r="O2226" s="123">
        <v>4</v>
      </c>
      <c r="P2226" s="123">
        <v>9</v>
      </c>
      <c r="Q2226" s="123">
        <v>10</v>
      </c>
      <c r="R2226" s="123">
        <v>4</v>
      </c>
      <c r="S2226" s="123">
        <v>5</v>
      </c>
      <c r="T2226" s="123">
        <v>6</v>
      </c>
      <c r="U2226" s="123">
        <v>6</v>
      </c>
      <c r="V2226" s="218">
        <v>3</v>
      </c>
      <c r="X2226" s="198" t="s">
        <v>815</v>
      </c>
      <c r="Y2226" s="119" t="s">
        <v>2548</v>
      </c>
      <c r="Z2226" s="196">
        <v>8</v>
      </c>
      <c r="AA2226" s="196">
        <v>14</v>
      </c>
      <c r="AB2226" s="196">
        <v>14</v>
      </c>
      <c r="AC2226" s="196">
        <v>9</v>
      </c>
      <c r="AD2226" s="196">
        <v>9</v>
      </c>
      <c r="AE2226" s="196">
        <v>5</v>
      </c>
      <c r="AF2226" s="196">
        <v>9</v>
      </c>
      <c r="AG2226" s="196">
        <v>10</v>
      </c>
      <c r="AH2226" s="196">
        <v>6</v>
      </c>
      <c r="AI2226" s="196">
        <v>6</v>
      </c>
    </row>
    <row r="2227" spans="1:35" x14ac:dyDescent="0.25">
      <c r="A2227" s="198" t="s">
        <v>816</v>
      </c>
      <c r="B2227" s="225" t="s">
        <v>2549</v>
      </c>
      <c r="C2227" s="232" t="s">
        <v>2618</v>
      </c>
      <c r="D2227" s="210" t="s">
        <v>2618</v>
      </c>
      <c r="E2227" s="210" t="s">
        <v>2618</v>
      </c>
      <c r="F2227" s="210" t="s">
        <v>2618</v>
      </c>
      <c r="G2227" s="210" t="s">
        <v>2618</v>
      </c>
      <c r="H2227" s="210" t="s">
        <v>2618</v>
      </c>
      <c r="I2227" s="210" t="s">
        <v>2618</v>
      </c>
      <c r="J2227" s="210" t="s">
        <v>2618</v>
      </c>
      <c r="K2227" s="210" t="s">
        <v>2618</v>
      </c>
      <c r="L2227" s="210" t="s">
        <v>2618</v>
      </c>
      <c r="M2227" s="210" t="s">
        <v>2618</v>
      </c>
      <c r="N2227" s="210" t="s">
        <v>2618</v>
      </c>
      <c r="O2227" s="210" t="s">
        <v>2618</v>
      </c>
      <c r="P2227" s="210" t="s">
        <v>2618</v>
      </c>
      <c r="Q2227" s="210" t="s">
        <v>2618</v>
      </c>
      <c r="R2227" s="210" t="s">
        <v>2618</v>
      </c>
      <c r="S2227" s="210" t="s">
        <v>2618</v>
      </c>
      <c r="T2227" s="210" t="s">
        <v>2618</v>
      </c>
      <c r="U2227" s="210" t="s">
        <v>2618</v>
      </c>
      <c r="V2227" s="211" t="s">
        <v>2618</v>
      </c>
      <c r="X2227" s="198" t="s">
        <v>817</v>
      </c>
      <c r="Y2227" s="601" t="s">
        <v>772</v>
      </c>
      <c r="Z2227" s="602">
        <v>0</v>
      </c>
      <c r="AA2227" s="602">
        <v>0</v>
      </c>
      <c r="AB2227" s="602">
        <v>0</v>
      </c>
      <c r="AC2227" s="602">
        <v>0</v>
      </c>
      <c r="AD2227" s="602">
        <v>0</v>
      </c>
      <c r="AE2227" s="602">
        <v>0</v>
      </c>
      <c r="AF2227" s="602">
        <v>0</v>
      </c>
      <c r="AG2227" s="602">
        <v>0</v>
      </c>
      <c r="AH2227" s="602">
        <v>0</v>
      </c>
      <c r="AI2227" s="602">
        <v>0</v>
      </c>
    </row>
    <row r="2228" spans="1:35" ht="15" x14ac:dyDescent="0.25">
      <c r="A2228" s="198" t="s">
        <v>818</v>
      </c>
      <c r="B2228" s="226" t="s">
        <v>769</v>
      </c>
      <c r="C2228" s="202" t="s">
        <v>2618</v>
      </c>
      <c r="D2228" s="202" t="s">
        <v>2618</v>
      </c>
      <c r="E2228" s="202" t="s">
        <v>2631</v>
      </c>
      <c r="F2228" s="202" t="s">
        <v>2632</v>
      </c>
      <c r="G2228" s="202" t="s">
        <v>2632</v>
      </c>
      <c r="H2228" s="202" t="s">
        <v>2631</v>
      </c>
      <c r="I2228" s="202" t="s">
        <v>2632</v>
      </c>
      <c r="J2228" s="202" t="s">
        <v>2632</v>
      </c>
      <c r="K2228" s="202" t="s">
        <v>2618</v>
      </c>
      <c r="L2228" s="202" t="s">
        <v>2631</v>
      </c>
      <c r="M2228" s="202" t="s">
        <v>2618</v>
      </c>
      <c r="N2228" s="202" t="s">
        <v>2618</v>
      </c>
      <c r="O2228" s="202" t="s">
        <v>2618</v>
      </c>
      <c r="P2228" s="202" t="s">
        <v>2632</v>
      </c>
      <c r="Q2228" s="202" t="s">
        <v>2631</v>
      </c>
      <c r="R2228" s="202" t="s">
        <v>2632</v>
      </c>
      <c r="S2228" s="202" t="s">
        <v>2618</v>
      </c>
      <c r="T2228" s="202" t="s">
        <v>2618</v>
      </c>
      <c r="U2228" s="202" t="s">
        <v>2618</v>
      </c>
      <c r="V2228" s="203" t="s">
        <v>2618</v>
      </c>
      <c r="X2228" s="198" t="s">
        <v>819</v>
      </c>
      <c r="Y2228" s="107" t="s">
        <v>769</v>
      </c>
      <c r="Z2228" s="195" t="s">
        <v>2618</v>
      </c>
      <c r="AA2228" s="195" t="s">
        <v>2632</v>
      </c>
      <c r="AB2228" s="195" t="s">
        <v>773</v>
      </c>
      <c r="AC2228" s="195" t="s">
        <v>2632</v>
      </c>
      <c r="AD2228" s="195" t="s">
        <v>2631</v>
      </c>
      <c r="AE2228" s="195" t="s">
        <v>2618</v>
      </c>
      <c r="AF2228" s="195" t="s">
        <v>2632</v>
      </c>
      <c r="AG2228" s="195" t="s">
        <v>2632</v>
      </c>
      <c r="AH2228" s="195" t="s">
        <v>2618</v>
      </c>
      <c r="AI2228" s="195" t="s">
        <v>2618</v>
      </c>
    </row>
    <row r="2229" spans="1:35" x14ac:dyDescent="0.25">
      <c r="A2229" s="198" t="s">
        <v>820</v>
      </c>
      <c r="B2229" s="226" t="s">
        <v>2551</v>
      </c>
      <c r="C2229" s="234">
        <v>0</v>
      </c>
      <c r="D2229" s="204">
        <v>0</v>
      </c>
      <c r="E2229" s="204">
        <v>1</v>
      </c>
      <c r="F2229" s="204">
        <v>10</v>
      </c>
      <c r="G2229" s="204">
        <v>10</v>
      </c>
      <c r="H2229" s="204">
        <v>2</v>
      </c>
      <c r="I2229" s="204">
        <v>3</v>
      </c>
      <c r="J2229" s="204">
        <v>3</v>
      </c>
      <c r="K2229" s="204">
        <v>0</v>
      </c>
      <c r="L2229" s="204">
        <v>1</v>
      </c>
      <c r="M2229" s="204">
        <v>0</v>
      </c>
      <c r="N2229" s="204">
        <v>0</v>
      </c>
      <c r="O2229" s="204">
        <v>0</v>
      </c>
      <c r="P2229" s="204">
        <v>3</v>
      </c>
      <c r="Q2229" s="204">
        <v>2</v>
      </c>
      <c r="R2229" s="204">
        <v>5</v>
      </c>
      <c r="S2229" s="204">
        <v>0</v>
      </c>
      <c r="T2229" s="204">
        <v>0</v>
      </c>
      <c r="U2229" s="204">
        <v>0</v>
      </c>
      <c r="V2229" s="205">
        <v>0</v>
      </c>
      <c r="X2229" s="198" t="s">
        <v>821</v>
      </c>
      <c r="Y2229" s="91" t="s">
        <v>2551</v>
      </c>
      <c r="Z2229" s="109">
        <v>0</v>
      </c>
      <c r="AA2229" s="109">
        <v>10</v>
      </c>
      <c r="AB2229" s="109">
        <v>20</v>
      </c>
      <c r="AC2229" s="109">
        <v>5</v>
      </c>
      <c r="AD2229" s="109">
        <v>1</v>
      </c>
      <c r="AE2229" s="109">
        <v>0</v>
      </c>
      <c r="AF2229" s="109">
        <v>3</v>
      </c>
      <c r="AG2229" s="109">
        <v>5</v>
      </c>
      <c r="AH2229" s="109">
        <v>0</v>
      </c>
      <c r="AI2229" s="109">
        <v>0</v>
      </c>
    </row>
    <row r="2230" spans="1:35" x14ac:dyDescent="0.25">
      <c r="A2230" s="198" t="s">
        <v>822</v>
      </c>
      <c r="B2230" s="227" t="s">
        <v>884</v>
      </c>
      <c r="C2230" s="235">
        <v>1001.8</v>
      </c>
      <c r="D2230" s="206">
        <v>1003.7</v>
      </c>
      <c r="E2230" s="206">
        <v>1003.45</v>
      </c>
      <c r="F2230" s="206">
        <v>999</v>
      </c>
      <c r="G2230" s="206">
        <v>992.8</v>
      </c>
      <c r="H2230" s="206">
        <v>991.84999999999991</v>
      </c>
      <c r="I2230" s="206">
        <v>991.2</v>
      </c>
      <c r="J2230" s="206">
        <v>992.8</v>
      </c>
      <c r="K2230" s="206">
        <v>993.90000000000009</v>
      </c>
      <c r="L2230" s="206">
        <v>996.45</v>
      </c>
      <c r="M2230" s="206">
        <v>998.6</v>
      </c>
      <c r="N2230" s="206">
        <v>999.2</v>
      </c>
      <c r="O2230" s="206">
        <v>999.3</v>
      </c>
      <c r="P2230" s="206">
        <v>998.9</v>
      </c>
      <c r="Q2230" s="206">
        <v>998.55</v>
      </c>
      <c r="R2230" s="206">
        <v>1000.55</v>
      </c>
      <c r="S2230" s="206">
        <v>1001.9000000000001</v>
      </c>
      <c r="T2230" s="206">
        <v>1002.8</v>
      </c>
      <c r="U2230" s="206">
        <v>1005.5</v>
      </c>
      <c r="V2230" s="207">
        <v>1008.85</v>
      </c>
      <c r="X2230" s="198" t="s">
        <v>823</v>
      </c>
      <c r="Y2230" s="238" t="s">
        <v>705</v>
      </c>
      <c r="Z2230" s="127">
        <v>0</v>
      </c>
      <c r="AA2230" s="127">
        <v>0</v>
      </c>
      <c r="AB2230" s="127">
        <v>0</v>
      </c>
      <c r="AC2230" s="127">
        <v>0</v>
      </c>
      <c r="AD2230" s="127">
        <v>0</v>
      </c>
      <c r="AE2230" s="127">
        <v>0</v>
      </c>
      <c r="AF2230" s="127">
        <v>0</v>
      </c>
      <c r="AG2230" s="127">
        <v>0</v>
      </c>
      <c r="AH2230" s="127">
        <v>0</v>
      </c>
      <c r="AI2230" s="127">
        <v>0</v>
      </c>
    </row>
    <row r="2231" spans="1:35" x14ac:dyDescent="0.25">
      <c r="A2231" s="198" t="s">
        <v>824</v>
      </c>
      <c r="B2231" s="228" t="s">
        <v>770</v>
      </c>
      <c r="C2231" s="236" t="s">
        <v>2759</v>
      </c>
      <c r="D2231" s="208" t="s">
        <v>2759</v>
      </c>
      <c r="E2231" s="208" t="s">
        <v>2770</v>
      </c>
      <c r="F2231" s="208" t="s">
        <v>2686</v>
      </c>
      <c r="G2231" s="208" t="s">
        <v>1120</v>
      </c>
      <c r="H2231" s="208" t="s">
        <v>2764</v>
      </c>
      <c r="I2231" s="208" t="s">
        <v>2758</v>
      </c>
      <c r="J2231" s="208" t="s">
        <v>2758</v>
      </c>
      <c r="K2231" s="208" t="s">
        <v>2759</v>
      </c>
      <c r="L2231" s="208" t="s">
        <v>2964</v>
      </c>
      <c r="M2231" s="208" t="s">
        <v>2964</v>
      </c>
      <c r="N2231" s="208" t="s">
        <v>2683</v>
      </c>
      <c r="O2231" s="208" t="s">
        <v>2651</v>
      </c>
      <c r="P2231" s="208" t="s">
        <v>2657</v>
      </c>
      <c r="Q2231" s="208" t="s">
        <v>2684</v>
      </c>
      <c r="R2231" s="208" t="s">
        <v>2681</v>
      </c>
      <c r="S2231" s="208" t="s">
        <v>2649</v>
      </c>
      <c r="T2231" s="208" t="s">
        <v>2767</v>
      </c>
      <c r="U2231" s="208" t="s">
        <v>2768</v>
      </c>
      <c r="V2231" s="209" t="s">
        <v>2683</v>
      </c>
      <c r="X2231" s="369" t="s">
        <v>826</v>
      </c>
      <c r="Y2231" s="370" t="s">
        <v>772</v>
      </c>
      <c r="Z2231" s="371">
        <v>0</v>
      </c>
      <c r="AA2231" s="372">
        <v>0</v>
      </c>
      <c r="AB2231" s="372">
        <v>0</v>
      </c>
      <c r="AC2231" s="372">
        <v>0</v>
      </c>
      <c r="AD2231" s="372">
        <v>0</v>
      </c>
      <c r="AE2231" s="372">
        <v>0</v>
      </c>
      <c r="AF2231" s="372">
        <v>0</v>
      </c>
      <c r="AG2231" s="372">
        <v>0</v>
      </c>
      <c r="AH2231" s="372">
        <v>0</v>
      </c>
      <c r="AI2231" s="373">
        <v>0</v>
      </c>
    </row>
    <row r="2232" spans="1:35" x14ac:dyDescent="0.25">
      <c r="A2232" s="198" t="s">
        <v>825</v>
      </c>
      <c r="B2232" s="603" t="s">
        <v>705</v>
      </c>
      <c r="C2232" s="237">
        <v>0</v>
      </c>
      <c r="D2232" s="213">
        <v>0</v>
      </c>
      <c r="E2232" s="213">
        <v>0</v>
      </c>
      <c r="F2232" s="213">
        <v>0</v>
      </c>
      <c r="G2232" s="213">
        <v>0</v>
      </c>
      <c r="H2232" s="213">
        <v>0</v>
      </c>
      <c r="I2232" s="213">
        <v>0</v>
      </c>
      <c r="J2232" s="213">
        <v>0</v>
      </c>
      <c r="K2232" s="213">
        <v>0</v>
      </c>
      <c r="L2232" s="213">
        <v>0</v>
      </c>
      <c r="M2232" s="213">
        <v>0</v>
      </c>
      <c r="N2232" s="213">
        <v>0</v>
      </c>
      <c r="O2232" s="213">
        <v>0</v>
      </c>
      <c r="P2232" s="213">
        <v>0</v>
      </c>
      <c r="Q2232" s="213">
        <v>0</v>
      </c>
      <c r="R2232" s="213">
        <v>0</v>
      </c>
      <c r="S2232" s="213">
        <v>0</v>
      </c>
      <c r="T2232" s="213">
        <v>0</v>
      </c>
      <c r="U2232" s="213">
        <v>0</v>
      </c>
      <c r="V2232" s="214">
        <v>0</v>
      </c>
      <c r="X2232" s="369" t="s">
        <v>827</v>
      </c>
      <c r="Y2232" s="374" t="s">
        <v>1173</v>
      </c>
      <c r="Z2232" s="375">
        <v>0</v>
      </c>
      <c r="AA2232" s="376">
        <v>0</v>
      </c>
      <c r="AB2232" s="376">
        <v>0</v>
      </c>
      <c r="AC2232" s="376">
        <v>0</v>
      </c>
      <c r="AD2232" s="376">
        <v>0</v>
      </c>
      <c r="AE2232" s="376">
        <v>0</v>
      </c>
      <c r="AF2232" s="376">
        <v>0</v>
      </c>
      <c r="AG2232" s="376">
        <v>0</v>
      </c>
      <c r="AH2232" s="376">
        <v>0</v>
      </c>
      <c r="AI2232" s="377">
        <v>0</v>
      </c>
    </row>
    <row r="2233" spans="1:35" x14ac:dyDescent="0.25">
      <c r="A2233" s="604" t="s">
        <v>826</v>
      </c>
      <c r="B2233" s="605" t="s">
        <v>772</v>
      </c>
      <c r="C2233" s="606">
        <v>0</v>
      </c>
      <c r="D2233" s="606">
        <v>0</v>
      </c>
      <c r="E2233" s="606">
        <v>0</v>
      </c>
      <c r="F2233" s="606">
        <v>0</v>
      </c>
      <c r="G2233" s="606">
        <v>0</v>
      </c>
      <c r="H2233" s="606">
        <v>0</v>
      </c>
      <c r="I2233" s="606">
        <v>0</v>
      </c>
      <c r="J2233" s="606">
        <v>0</v>
      </c>
      <c r="K2233" s="606">
        <v>0</v>
      </c>
      <c r="L2233" s="606">
        <v>0</v>
      </c>
      <c r="M2233" s="606">
        <v>0</v>
      </c>
      <c r="N2233" s="606">
        <v>0</v>
      </c>
      <c r="O2233" s="606">
        <v>0</v>
      </c>
      <c r="P2233" s="606">
        <v>0</v>
      </c>
      <c r="Q2233" s="606">
        <v>0</v>
      </c>
      <c r="R2233" s="606">
        <v>0</v>
      </c>
      <c r="S2233" s="606">
        <v>0</v>
      </c>
      <c r="T2233" s="606">
        <v>0</v>
      </c>
      <c r="U2233" s="606">
        <v>0</v>
      </c>
      <c r="V2233" s="607">
        <v>0</v>
      </c>
      <c r="X2233" s="369" t="s">
        <v>828</v>
      </c>
      <c r="Y2233" s="374" t="s">
        <v>1175</v>
      </c>
      <c r="Z2233" s="375">
        <v>0</v>
      </c>
      <c r="AA2233" s="376">
        <v>0</v>
      </c>
      <c r="AB2233" s="376">
        <v>0</v>
      </c>
      <c r="AC2233" s="376">
        <v>0</v>
      </c>
      <c r="AD2233" s="376">
        <v>0</v>
      </c>
      <c r="AE2233" s="376">
        <v>0</v>
      </c>
      <c r="AF2233" s="376">
        <v>0</v>
      </c>
      <c r="AG2233" s="376">
        <v>0</v>
      </c>
      <c r="AH2233" s="376">
        <v>0</v>
      </c>
      <c r="AI2233" s="377">
        <v>0</v>
      </c>
    </row>
    <row r="2234" spans="1:35" x14ac:dyDescent="0.25">
      <c r="A2234" s="608" t="s">
        <v>827</v>
      </c>
      <c r="B2234" s="609" t="s">
        <v>1173</v>
      </c>
      <c r="C2234" s="610">
        <v>0</v>
      </c>
      <c r="D2234" s="610">
        <v>0</v>
      </c>
      <c r="E2234" s="610">
        <v>0</v>
      </c>
      <c r="F2234" s="610">
        <v>0</v>
      </c>
      <c r="G2234" s="610">
        <v>0</v>
      </c>
      <c r="H2234" s="610">
        <v>0</v>
      </c>
      <c r="I2234" s="610">
        <v>0</v>
      </c>
      <c r="J2234" s="610">
        <v>0</v>
      </c>
      <c r="K2234" s="610">
        <v>0</v>
      </c>
      <c r="L2234" s="610">
        <v>0</v>
      </c>
      <c r="M2234" s="610">
        <v>0</v>
      </c>
      <c r="N2234" s="610">
        <v>0</v>
      </c>
      <c r="O2234" s="610">
        <v>0</v>
      </c>
      <c r="P2234" s="610">
        <v>0</v>
      </c>
      <c r="Q2234" s="610">
        <v>0</v>
      </c>
      <c r="R2234" s="610">
        <v>0</v>
      </c>
      <c r="S2234" s="610">
        <v>0</v>
      </c>
      <c r="T2234" s="610">
        <v>0</v>
      </c>
      <c r="U2234" s="610">
        <v>0</v>
      </c>
      <c r="V2234" s="610">
        <v>0</v>
      </c>
      <c r="X2234" s="369" t="s">
        <v>829</v>
      </c>
      <c r="Y2234" s="379" t="s">
        <v>1177</v>
      </c>
      <c r="Z2234" s="380">
        <v>0</v>
      </c>
      <c r="AA2234" s="381">
        <v>0</v>
      </c>
      <c r="AB2234" s="381">
        <v>0</v>
      </c>
      <c r="AC2234" s="381">
        <v>0</v>
      </c>
      <c r="AD2234" s="381">
        <v>0</v>
      </c>
      <c r="AE2234" s="381">
        <v>0</v>
      </c>
      <c r="AF2234" s="381">
        <v>0</v>
      </c>
      <c r="AG2234" s="381">
        <v>0</v>
      </c>
      <c r="AH2234" s="381">
        <v>0</v>
      </c>
      <c r="AI2234" s="382">
        <v>0</v>
      </c>
    </row>
    <row r="2235" spans="1:35" x14ac:dyDescent="0.25">
      <c r="A2235" s="198" t="s">
        <v>828</v>
      </c>
      <c r="B2235" s="611" t="s">
        <v>1175</v>
      </c>
      <c r="C2235" s="612">
        <v>0</v>
      </c>
      <c r="D2235" s="612">
        <v>0</v>
      </c>
      <c r="E2235" s="612">
        <v>0</v>
      </c>
      <c r="F2235" s="612">
        <v>0</v>
      </c>
      <c r="G2235" s="612">
        <v>0</v>
      </c>
      <c r="H2235" s="612">
        <v>0</v>
      </c>
      <c r="I2235" s="612">
        <v>0</v>
      </c>
      <c r="J2235" s="612">
        <v>0</v>
      </c>
      <c r="K2235" s="612">
        <v>0</v>
      </c>
      <c r="L2235" s="612">
        <v>0</v>
      </c>
      <c r="M2235" s="612">
        <v>0</v>
      </c>
      <c r="N2235" s="612">
        <v>0</v>
      </c>
      <c r="O2235" s="612">
        <v>0</v>
      </c>
      <c r="P2235" s="612">
        <v>0</v>
      </c>
      <c r="Q2235" s="612">
        <v>0</v>
      </c>
      <c r="R2235" s="612">
        <v>0</v>
      </c>
      <c r="S2235" s="612">
        <v>0</v>
      </c>
      <c r="T2235" s="612">
        <v>0</v>
      </c>
      <c r="U2235" s="612">
        <v>0</v>
      </c>
      <c r="V2235" s="613">
        <v>0</v>
      </c>
    </row>
    <row r="2236" spans="1:35" x14ac:dyDescent="0.25">
      <c r="A2236" s="198" t="s">
        <v>829</v>
      </c>
      <c r="B2236" s="614" t="s">
        <v>1177</v>
      </c>
      <c r="C2236" s="615">
        <v>0</v>
      </c>
      <c r="D2236" s="615">
        <v>0</v>
      </c>
      <c r="E2236" s="615">
        <v>0</v>
      </c>
      <c r="F2236" s="615">
        <v>0</v>
      </c>
      <c r="G2236" s="615">
        <v>0</v>
      </c>
      <c r="H2236" s="615">
        <v>0</v>
      </c>
      <c r="I2236" s="615">
        <v>0</v>
      </c>
      <c r="J2236" s="615">
        <v>0</v>
      </c>
      <c r="K2236" s="615">
        <v>0</v>
      </c>
      <c r="L2236" s="615">
        <v>0</v>
      </c>
      <c r="M2236" s="615">
        <v>0</v>
      </c>
      <c r="N2236" s="615">
        <v>0</v>
      </c>
      <c r="O2236" s="615">
        <v>0</v>
      </c>
      <c r="P2236" s="615">
        <v>0</v>
      </c>
      <c r="Q2236" s="615">
        <v>0</v>
      </c>
      <c r="R2236" s="615">
        <v>0</v>
      </c>
      <c r="S2236" s="615">
        <v>0</v>
      </c>
      <c r="T2236" s="615">
        <v>0</v>
      </c>
      <c r="U2236" s="615">
        <v>0</v>
      </c>
      <c r="V2236" s="616">
        <v>0</v>
      </c>
    </row>
    <row r="2237" spans="1:35" x14ac:dyDescent="0.25">
      <c r="A2237" t="s">
        <v>3640</v>
      </c>
      <c r="B2237" t="s">
        <v>3407</v>
      </c>
      <c r="C2237">
        <v>1</v>
      </c>
      <c r="D2237">
        <v>1</v>
      </c>
      <c r="E2237">
        <v>10</v>
      </c>
      <c r="F2237">
        <v>10</v>
      </c>
      <c r="G2237">
        <v>10</v>
      </c>
      <c r="H2237">
        <v>10</v>
      </c>
      <c r="I2237">
        <v>9</v>
      </c>
      <c r="J2237">
        <v>9</v>
      </c>
      <c r="K2237">
        <v>9</v>
      </c>
      <c r="L2237">
        <v>8</v>
      </c>
      <c r="M2237">
        <v>6</v>
      </c>
      <c r="N2237">
        <v>6</v>
      </c>
      <c r="O2237">
        <v>7</v>
      </c>
      <c r="P2237">
        <v>7</v>
      </c>
      <c r="Q2237">
        <v>7</v>
      </c>
      <c r="R2237">
        <v>10</v>
      </c>
      <c r="S2237">
        <v>10</v>
      </c>
      <c r="T2237">
        <v>7</v>
      </c>
      <c r="U2237">
        <v>7</v>
      </c>
      <c r="V2237">
        <v>5</v>
      </c>
    </row>
    <row r="2238" spans="1:35" x14ac:dyDescent="0.25">
      <c r="A2238" t="s">
        <v>3641</v>
      </c>
      <c r="B2238" t="s">
        <v>3623</v>
      </c>
      <c r="C2238">
        <v>1</v>
      </c>
      <c r="D2238">
        <v>4</v>
      </c>
      <c r="E2238">
        <v>10</v>
      </c>
      <c r="F2238">
        <v>10</v>
      </c>
      <c r="G2238">
        <v>10</v>
      </c>
      <c r="H2238">
        <v>5</v>
      </c>
      <c r="I2238">
        <v>9</v>
      </c>
      <c r="J2238">
        <v>9</v>
      </c>
      <c r="K2238">
        <v>6</v>
      </c>
      <c r="L2238">
        <v>8</v>
      </c>
      <c r="M2238">
        <v>6</v>
      </c>
      <c r="N2238">
        <v>7</v>
      </c>
      <c r="O2238">
        <v>6</v>
      </c>
      <c r="P2238">
        <v>7</v>
      </c>
      <c r="Q2238">
        <v>10</v>
      </c>
      <c r="R2238">
        <v>10</v>
      </c>
      <c r="S2238">
        <v>7</v>
      </c>
      <c r="T2238">
        <v>7</v>
      </c>
      <c r="U2238">
        <v>6</v>
      </c>
      <c r="V2238">
        <v>5</v>
      </c>
    </row>
    <row r="2239" spans="1:35" x14ac:dyDescent="0.25">
      <c r="A2239" t="s">
        <v>3642</v>
      </c>
      <c r="B2239" t="s">
        <v>3411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8" spans="1:35" x14ac:dyDescent="0.25">
      <c r="A2248" s="506"/>
      <c r="B2248" s="506"/>
      <c r="C2248" s="506"/>
      <c r="D2248" s="506"/>
      <c r="E2248" s="506"/>
      <c r="F2248" s="506"/>
      <c r="G2248" s="506"/>
      <c r="H2248" s="506"/>
      <c r="I2248" s="506"/>
      <c r="J2248" s="506"/>
      <c r="K2248" s="506"/>
      <c r="L2248" s="506"/>
      <c r="M2248" s="506"/>
      <c r="N2248" s="506"/>
      <c r="O2248" s="506"/>
      <c r="P2248" s="506"/>
      <c r="Q2248" s="506"/>
      <c r="R2248" s="506"/>
      <c r="S2248" s="506"/>
      <c r="T2248" s="506"/>
      <c r="U2248" s="506"/>
      <c r="V2248" s="506"/>
      <c r="W2248" s="506"/>
      <c r="X2248" s="506"/>
      <c r="Y2248" s="506"/>
      <c r="Z2248" s="506"/>
      <c r="AA2248" s="506"/>
      <c r="AB2248" s="506"/>
      <c r="AC2248" s="506"/>
      <c r="AD2248" s="506"/>
      <c r="AE2248" s="506"/>
      <c r="AF2248" s="506"/>
      <c r="AG2248" s="506"/>
      <c r="AH2248" s="506"/>
      <c r="AI2248" s="506"/>
    </row>
    <row r="2249" spans="1:35" x14ac:dyDescent="0.25">
      <c r="A2249" s="198" t="s">
        <v>830</v>
      </c>
      <c r="B2249" s="219" t="s">
        <v>2552</v>
      </c>
      <c r="C2249" s="593">
        <v>43682.375</v>
      </c>
      <c r="D2249" s="594" t="s">
        <v>2618</v>
      </c>
      <c r="E2249" s="594" t="s">
        <v>3774</v>
      </c>
      <c r="F2249" s="594" t="s">
        <v>2618</v>
      </c>
      <c r="G2249" s="594" t="s">
        <v>3775</v>
      </c>
      <c r="H2249" s="594" t="s">
        <v>2618</v>
      </c>
      <c r="I2249" s="594" t="s">
        <v>3782</v>
      </c>
      <c r="J2249" s="594" t="s">
        <v>2618</v>
      </c>
      <c r="K2249" s="594" t="s">
        <v>3788</v>
      </c>
      <c r="L2249" s="594" t="s">
        <v>2618</v>
      </c>
      <c r="M2249" s="594" t="s">
        <v>3789</v>
      </c>
      <c r="N2249" s="594" t="s">
        <v>2618</v>
      </c>
      <c r="O2249" s="594" t="s">
        <v>3790</v>
      </c>
      <c r="P2249" s="594" t="s">
        <v>2618</v>
      </c>
      <c r="Q2249" s="594" t="s">
        <v>3791</v>
      </c>
      <c r="R2249" s="594" t="s">
        <v>2618</v>
      </c>
      <c r="S2249" s="594" t="s">
        <v>3792</v>
      </c>
      <c r="T2249" s="594" t="s">
        <v>2618</v>
      </c>
      <c r="U2249" s="594" t="s">
        <v>3793</v>
      </c>
      <c r="V2249" s="594" t="s">
        <v>2618</v>
      </c>
      <c r="X2249" s="258"/>
      <c r="Y2249" s="596" t="s">
        <v>2550</v>
      </c>
      <c r="Z2249" s="93" t="s">
        <v>2619</v>
      </c>
      <c r="AA2249" s="597" t="s">
        <v>2620</v>
      </c>
      <c r="AB2249" s="597" t="s">
        <v>2621</v>
      </c>
      <c r="AC2249" s="597" t="s">
        <v>2622</v>
      </c>
      <c r="AD2249" s="597" t="s">
        <v>2623</v>
      </c>
      <c r="AE2249" s="597" t="s">
        <v>2624</v>
      </c>
      <c r="AF2249" s="597" t="s">
        <v>2625</v>
      </c>
      <c r="AG2249" s="597" t="s">
        <v>2619</v>
      </c>
      <c r="AH2249" s="597" t="s">
        <v>2620</v>
      </c>
      <c r="AI2249" s="598" t="s">
        <v>2621</v>
      </c>
    </row>
    <row r="2250" spans="1:35" x14ac:dyDescent="0.25">
      <c r="A2250" s="198" t="s">
        <v>831</v>
      </c>
      <c r="B2250" s="220" t="s">
        <v>832</v>
      </c>
      <c r="C2250" s="124" t="s">
        <v>2521</v>
      </c>
      <c r="D2250" s="124" t="s">
        <v>2522</v>
      </c>
      <c r="E2250" s="124" t="s">
        <v>2521</v>
      </c>
      <c r="F2250" s="124" t="s">
        <v>2522</v>
      </c>
      <c r="G2250" s="124" t="s">
        <v>2521</v>
      </c>
      <c r="H2250" s="124" t="s">
        <v>2522</v>
      </c>
      <c r="I2250" s="124" t="s">
        <v>2521</v>
      </c>
      <c r="J2250" s="124" t="s">
        <v>2522</v>
      </c>
      <c r="K2250" s="124" t="s">
        <v>2521</v>
      </c>
      <c r="L2250" s="124" t="s">
        <v>2522</v>
      </c>
      <c r="M2250" s="124" t="s">
        <v>2521</v>
      </c>
      <c r="N2250" s="124" t="s">
        <v>2522</v>
      </c>
      <c r="O2250" s="124" t="s">
        <v>2521</v>
      </c>
      <c r="P2250" s="124" t="s">
        <v>2522</v>
      </c>
      <c r="Q2250" s="124" t="s">
        <v>2521</v>
      </c>
      <c r="R2250" s="124" t="s">
        <v>2522</v>
      </c>
      <c r="S2250" s="124" t="s">
        <v>2521</v>
      </c>
      <c r="T2250" s="124" t="s">
        <v>2522</v>
      </c>
      <c r="U2250" s="124" t="s">
        <v>2521</v>
      </c>
      <c r="V2250" s="124" t="s">
        <v>2522</v>
      </c>
      <c r="X2250" s="197"/>
      <c r="Y2250" s="188" t="s">
        <v>832</v>
      </c>
      <c r="Z2250" s="94" t="s">
        <v>3776</v>
      </c>
      <c r="AA2250" s="95" t="s">
        <v>3777</v>
      </c>
      <c r="AB2250" s="95" t="s">
        <v>3778</v>
      </c>
      <c r="AC2250" s="95" t="s">
        <v>3783</v>
      </c>
      <c r="AD2250" s="95" t="s">
        <v>3794</v>
      </c>
      <c r="AE2250" s="95" t="s">
        <v>3795</v>
      </c>
      <c r="AF2250" s="95" t="s">
        <v>3796</v>
      </c>
      <c r="AG2250" s="95" t="s">
        <v>3797</v>
      </c>
      <c r="AH2250" s="95" t="s">
        <v>3798</v>
      </c>
      <c r="AI2250" s="96" t="s">
        <v>3799</v>
      </c>
    </row>
    <row r="2251" spans="1:35" x14ac:dyDescent="0.25">
      <c r="A2251" s="198" t="s">
        <v>833</v>
      </c>
      <c r="B2251" s="221" t="s">
        <v>2553</v>
      </c>
      <c r="C2251" s="118">
        <v>43682.375</v>
      </c>
      <c r="D2251" s="189">
        <v>43682.875</v>
      </c>
      <c r="E2251" s="190">
        <v>43683.375</v>
      </c>
      <c r="F2251" s="189">
        <v>43683.875</v>
      </c>
      <c r="G2251" s="190">
        <v>43684.375</v>
      </c>
      <c r="H2251" s="189">
        <v>43684.875</v>
      </c>
      <c r="I2251" s="191">
        <v>43685.375</v>
      </c>
      <c r="J2251" s="189">
        <v>43685.875</v>
      </c>
      <c r="K2251" s="190">
        <v>43686.375</v>
      </c>
      <c r="L2251" s="189">
        <v>43686.875</v>
      </c>
      <c r="M2251" s="190">
        <v>43687.375</v>
      </c>
      <c r="N2251" s="189">
        <v>43687.875</v>
      </c>
      <c r="O2251" s="191">
        <v>43688.375</v>
      </c>
      <c r="P2251" s="189">
        <v>43688.875</v>
      </c>
      <c r="Q2251" s="190">
        <v>43689.375</v>
      </c>
      <c r="R2251" s="189">
        <v>43689.875</v>
      </c>
      <c r="S2251" s="190">
        <v>43690.375</v>
      </c>
      <c r="T2251" s="189">
        <v>43690.875</v>
      </c>
      <c r="U2251" s="190">
        <v>43691.375</v>
      </c>
      <c r="V2251" s="192">
        <v>43691.875</v>
      </c>
      <c r="X2251" s="198" t="s">
        <v>834</v>
      </c>
      <c r="Y2251" s="215">
        <v>0</v>
      </c>
      <c r="Z2251" s="599">
        <v>43682.875</v>
      </c>
      <c r="AA2251" s="600">
        <v>43683.875</v>
      </c>
      <c r="AB2251" s="600">
        <v>43684.875</v>
      </c>
      <c r="AC2251" s="600">
        <v>43685.875</v>
      </c>
      <c r="AD2251" s="600">
        <v>43686.875</v>
      </c>
      <c r="AE2251" s="600">
        <v>43687.875</v>
      </c>
      <c r="AF2251" s="600">
        <v>43688.875</v>
      </c>
      <c r="AG2251" s="600">
        <v>43689.875</v>
      </c>
      <c r="AH2251" s="600">
        <v>43690.875</v>
      </c>
      <c r="AI2251" s="600">
        <v>43691.875</v>
      </c>
    </row>
    <row r="2252" spans="1:35" x14ac:dyDescent="0.25">
      <c r="A2252" s="198" t="s">
        <v>835</v>
      </c>
      <c r="B2252" s="222" t="s">
        <v>2545</v>
      </c>
      <c r="C2252" s="230" t="e">
        <v>#N/A</v>
      </c>
      <c r="D2252" s="199">
        <v>10.199999999999999</v>
      </c>
      <c r="E2252" s="199" t="e">
        <v>#N/A</v>
      </c>
      <c r="F2252" s="199">
        <v>12.4</v>
      </c>
      <c r="G2252" s="199" t="e">
        <v>#N/A</v>
      </c>
      <c r="H2252" s="199">
        <v>20.6</v>
      </c>
      <c r="I2252" s="199" t="e">
        <v>#N/A</v>
      </c>
      <c r="J2252" s="199">
        <v>22.4</v>
      </c>
      <c r="K2252" s="199" t="e">
        <v>#N/A</v>
      </c>
      <c r="L2252" s="199">
        <v>17.100000000000001</v>
      </c>
      <c r="M2252" s="199" t="e">
        <v>#N/A</v>
      </c>
      <c r="N2252" s="199">
        <v>20.399999999999999</v>
      </c>
      <c r="O2252" s="199" t="e">
        <v>#N/A</v>
      </c>
      <c r="P2252" s="199">
        <v>17.7</v>
      </c>
      <c r="Q2252" s="199" t="e">
        <v>#N/A</v>
      </c>
      <c r="R2252" s="199">
        <v>15.6</v>
      </c>
      <c r="S2252" s="199" t="e">
        <v>#N/A</v>
      </c>
      <c r="T2252" s="199">
        <v>16.3</v>
      </c>
      <c r="U2252" s="199" t="e">
        <v>#N/A</v>
      </c>
      <c r="V2252" s="104">
        <v>19.899999999999999</v>
      </c>
      <c r="X2252" s="198" t="s">
        <v>836</v>
      </c>
      <c r="Y2252" s="100" t="s">
        <v>2545</v>
      </c>
      <c r="Z2252" s="120">
        <v>10.199999999999999</v>
      </c>
      <c r="AA2252" s="120">
        <v>12.4</v>
      </c>
      <c r="AB2252" s="120">
        <v>20.6</v>
      </c>
      <c r="AC2252" s="120">
        <v>22.4</v>
      </c>
      <c r="AD2252" s="120">
        <v>17.100000000000001</v>
      </c>
      <c r="AE2252" s="120">
        <v>20.399999999999999</v>
      </c>
      <c r="AF2252" s="120">
        <v>17.7</v>
      </c>
      <c r="AG2252" s="120">
        <v>15.6</v>
      </c>
      <c r="AH2252" s="120">
        <v>16.3</v>
      </c>
      <c r="AI2252" s="120">
        <v>19.899999999999999</v>
      </c>
    </row>
    <row r="2253" spans="1:35" x14ac:dyDescent="0.25">
      <c r="A2253" s="198" t="s">
        <v>837</v>
      </c>
      <c r="B2253" s="223" t="s">
        <v>2546</v>
      </c>
      <c r="C2253" s="103">
        <v>7.7</v>
      </c>
      <c r="D2253" s="200" t="e">
        <v>#N/A</v>
      </c>
      <c r="E2253" s="200">
        <v>8.9</v>
      </c>
      <c r="F2253" s="200" t="e">
        <v>#N/A</v>
      </c>
      <c r="G2253" s="200">
        <v>5.8000000000000007</v>
      </c>
      <c r="H2253" s="200" t="e">
        <v>#N/A</v>
      </c>
      <c r="I2253" s="200">
        <v>10.199999999999999</v>
      </c>
      <c r="J2253" s="200" t="e">
        <v>#N/A</v>
      </c>
      <c r="K2253" s="200">
        <v>12.4</v>
      </c>
      <c r="L2253" s="200" t="e">
        <v>#N/A</v>
      </c>
      <c r="M2253" s="200">
        <v>6.1999999999999993</v>
      </c>
      <c r="N2253" s="200" t="e">
        <v>#N/A</v>
      </c>
      <c r="O2253" s="200">
        <v>12.5</v>
      </c>
      <c r="P2253" s="200" t="e">
        <v>#N/A</v>
      </c>
      <c r="Q2253" s="200">
        <v>9.5</v>
      </c>
      <c r="R2253" s="200" t="e">
        <v>#N/A</v>
      </c>
      <c r="S2253" s="200">
        <v>6.5</v>
      </c>
      <c r="T2253" s="200" t="e">
        <v>#N/A</v>
      </c>
      <c r="U2253" s="200">
        <v>13.9</v>
      </c>
      <c r="V2253" s="216" t="e">
        <v>#N/A</v>
      </c>
      <c r="X2253" s="198" t="s">
        <v>838</v>
      </c>
      <c r="Y2253" s="101" t="s">
        <v>2546</v>
      </c>
      <c r="Z2253" s="97">
        <v>7.7</v>
      </c>
      <c r="AA2253" s="97">
        <v>8.9</v>
      </c>
      <c r="AB2253" s="97">
        <v>5.8000000000000007</v>
      </c>
      <c r="AC2253" s="97">
        <v>10.199999999999999</v>
      </c>
      <c r="AD2253" s="97">
        <v>12.4</v>
      </c>
      <c r="AE2253" s="97">
        <v>6.1999999999999993</v>
      </c>
      <c r="AF2253" s="97">
        <v>12.5</v>
      </c>
      <c r="AG2253" s="97">
        <v>9.5</v>
      </c>
      <c r="AH2253" s="97">
        <v>6.5</v>
      </c>
      <c r="AI2253" s="97">
        <v>13.9</v>
      </c>
    </row>
    <row r="2254" spans="1:35" x14ac:dyDescent="0.25">
      <c r="A2254" s="198" t="s">
        <v>839</v>
      </c>
      <c r="B2254" s="224" t="s">
        <v>2547</v>
      </c>
      <c r="C2254" s="108" t="e">
        <v>#N/A</v>
      </c>
      <c r="D2254" s="201">
        <v>17.2</v>
      </c>
      <c r="E2254" s="201" t="e">
        <v>#N/A</v>
      </c>
      <c r="F2254" s="201">
        <v>16.399999999999999</v>
      </c>
      <c r="G2254" s="201" t="e">
        <v>#N/A</v>
      </c>
      <c r="H2254" s="201">
        <v>35.6</v>
      </c>
      <c r="I2254" s="201" t="e">
        <v>#N/A</v>
      </c>
      <c r="J2254" s="201">
        <v>37.4</v>
      </c>
      <c r="K2254" s="201" t="e">
        <v>#N/A</v>
      </c>
      <c r="L2254" s="201">
        <v>24.1</v>
      </c>
      <c r="M2254" s="201" t="e">
        <v>#N/A</v>
      </c>
      <c r="N2254" s="201">
        <v>34.4</v>
      </c>
      <c r="O2254" s="201" t="e">
        <v>#N/A</v>
      </c>
      <c r="P2254" s="201">
        <v>21.7</v>
      </c>
      <c r="Q2254" s="201" t="e">
        <v>#N/A</v>
      </c>
      <c r="R2254" s="201">
        <v>20.8</v>
      </c>
      <c r="S2254" s="201" t="e">
        <v>#N/A</v>
      </c>
      <c r="T2254" s="201">
        <v>26.3</v>
      </c>
      <c r="U2254" s="201" t="e">
        <v>#N/A</v>
      </c>
      <c r="V2254" s="217">
        <v>30.9</v>
      </c>
      <c r="X2254" s="198" t="s">
        <v>840</v>
      </c>
      <c r="Y2254" s="102" t="s">
        <v>2547</v>
      </c>
      <c r="Z2254" s="120">
        <v>17.2</v>
      </c>
      <c r="AA2254" s="120">
        <v>16.399999999999999</v>
      </c>
      <c r="AB2254" s="120">
        <v>35.6</v>
      </c>
      <c r="AC2254" s="120">
        <v>37.4</v>
      </c>
      <c r="AD2254" s="120">
        <v>24.1</v>
      </c>
      <c r="AE2254" s="120">
        <v>34.4</v>
      </c>
      <c r="AF2254" s="120">
        <v>21.7</v>
      </c>
      <c r="AG2254" s="120">
        <v>20.8</v>
      </c>
      <c r="AH2254" s="120">
        <v>26.3</v>
      </c>
      <c r="AI2254" s="120">
        <v>30.9</v>
      </c>
    </row>
    <row r="2255" spans="1:35" x14ac:dyDescent="0.25">
      <c r="A2255" s="198" t="s">
        <v>841</v>
      </c>
      <c r="B2255" s="212" t="s">
        <v>2548</v>
      </c>
      <c r="C2255" s="231">
        <v>10</v>
      </c>
      <c r="D2255" s="123">
        <v>11</v>
      </c>
      <c r="E2255" s="123">
        <v>11</v>
      </c>
      <c r="F2255" s="123">
        <v>9</v>
      </c>
      <c r="G2255" s="123">
        <v>7</v>
      </c>
      <c r="H2255" s="123">
        <v>5</v>
      </c>
      <c r="I2255" s="123">
        <v>4</v>
      </c>
      <c r="J2255" s="123">
        <v>7</v>
      </c>
      <c r="K2255" s="123">
        <v>7</v>
      </c>
      <c r="L2255" s="123">
        <v>8</v>
      </c>
      <c r="M2255" s="123">
        <v>7</v>
      </c>
      <c r="N2255" s="123">
        <v>8</v>
      </c>
      <c r="O2255" s="123">
        <v>6</v>
      </c>
      <c r="P2255" s="123">
        <v>6</v>
      </c>
      <c r="Q2255" s="123">
        <v>8</v>
      </c>
      <c r="R2255" s="123">
        <v>7</v>
      </c>
      <c r="S2255" s="123">
        <v>8</v>
      </c>
      <c r="T2255" s="123">
        <v>10</v>
      </c>
      <c r="U2255" s="123">
        <v>10</v>
      </c>
      <c r="V2255" s="218">
        <v>12</v>
      </c>
      <c r="X2255" s="198" t="s">
        <v>842</v>
      </c>
      <c r="Y2255" s="119" t="s">
        <v>2548</v>
      </c>
      <c r="Z2255" s="196">
        <v>11</v>
      </c>
      <c r="AA2255" s="196">
        <v>11</v>
      </c>
      <c r="AB2255" s="196">
        <v>8</v>
      </c>
      <c r="AC2255" s="196">
        <v>7</v>
      </c>
      <c r="AD2255" s="196">
        <v>8</v>
      </c>
      <c r="AE2255" s="196">
        <v>8</v>
      </c>
      <c r="AF2255" s="196">
        <v>6</v>
      </c>
      <c r="AG2255" s="196">
        <v>8</v>
      </c>
      <c r="AH2255" s="196">
        <v>10</v>
      </c>
      <c r="AI2255" s="196">
        <v>12</v>
      </c>
    </row>
    <row r="2256" spans="1:35" x14ac:dyDescent="0.25">
      <c r="A2256" s="198" t="s">
        <v>843</v>
      </c>
      <c r="B2256" s="225" t="s">
        <v>2549</v>
      </c>
      <c r="C2256" s="232" t="s">
        <v>2618</v>
      </c>
      <c r="D2256" s="210" t="s">
        <v>2618</v>
      </c>
      <c r="E2256" s="210" t="s">
        <v>2618</v>
      </c>
      <c r="F2256" s="210" t="s">
        <v>2618</v>
      </c>
      <c r="G2256" s="210" t="s">
        <v>2618</v>
      </c>
      <c r="H2256" s="210" t="s">
        <v>2618</v>
      </c>
      <c r="I2256" s="210" t="s">
        <v>2618</v>
      </c>
      <c r="J2256" s="210" t="s">
        <v>2618</v>
      </c>
      <c r="K2256" s="210" t="s">
        <v>2618</v>
      </c>
      <c r="L2256" s="210" t="s">
        <v>2618</v>
      </c>
      <c r="M2256" s="210" t="s">
        <v>2618</v>
      </c>
      <c r="N2256" s="210" t="s">
        <v>2618</v>
      </c>
      <c r="O2256" s="210" t="s">
        <v>2618</v>
      </c>
      <c r="P2256" s="210" t="s">
        <v>2618</v>
      </c>
      <c r="Q2256" s="210" t="s">
        <v>2618</v>
      </c>
      <c r="R2256" s="210" t="s">
        <v>2618</v>
      </c>
      <c r="S2256" s="210" t="s">
        <v>2618</v>
      </c>
      <c r="T2256" s="210" t="s">
        <v>2618</v>
      </c>
      <c r="U2256" s="210" t="s">
        <v>2618</v>
      </c>
      <c r="V2256" s="211" t="s">
        <v>2618</v>
      </c>
      <c r="X2256" s="198" t="s">
        <v>844</v>
      </c>
      <c r="Y2256" s="601" t="s">
        <v>772</v>
      </c>
      <c r="Z2256" s="602">
        <v>0</v>
      </c>
      <c r="AA2256" s="602">
        <v>0</v>
      </c>
      <c r="AB2256" s="602">
        <v>0</v>
      </c>
      <c r="AC2256" s="602">
        <v>0</v>
      </c>
      <c r="AD2256" s="602">
        <v>0</v>
      </c>
      <c r="AE2256" s="602">
        <v>0</v>
      </c>
      <c r="AF2256" s="602">
        <v>0</v>
      </c>
      <c r="AG2256" s="602">
        <v>0</v>
      </c>
      <c r="AH2256" s="602">
        <v>0</v>
      </c>
      <c r="AI2256" s="602">
        <v>0</v>
      </c>
    </row>
    <row r="2257" spans="1:35" ht="15" x14ac:dyDescent="0.25">
      <c r="A2257" s="198" t="s">
        <v>845</v>
      </c>
      <c r="B2257" s="226" t="s">
        <v>769</v>
      </c>
      <c r="C2257" s="202" t="s">
        <v>2618</v>
      </c>
      <c r="D2257" s="202" t="s">
        <v>2618</v>
      </c>
      <c r="E2257" s="202" t="s">
        <v>2631</v>
      </c>
      <c r="F2257" s="202" t="s">
        <v>2631</v>
      </c>
      <c r="G2257" s="202" t="s">
        <v>2618</v>
      </c>
      <c r="H2257" s="202" t="s">
        <v>2618</v>
      </c>
      <c r="I2257" s="202" t="s">
        <v>2631</v>
      </c>
      <c r="J2257" s="202" t="s">
        <v>2618</v>
      </c>
      <c r="K2257" s="202" t="s">
        <v>2618</v>
      </c>
      <c r="L2257" s="202" t="s">
        <v>2618</v>
      </c>
      <c r="M2257" s="202" t="s">
        <v>2618</v>
      </c>
      <c r="N2257" s="202" t="s">
        <v>2618</v>
      </c>
      <c r="O2257" s="202" t="s">
        <v>2618</v>
      </c>
      <c r="P2257" s="202" t="s">
        <v>2631</v>
      </c>
      <c r="Q2257" s="202" t="s">
        <v>2618</v>
      </c>
      <c r="R2257" s="202" t="s">
        <v>2632</v>
      </c>
      <c r="S2257" s="202" t="s">
        <v>2618</v>
      </c>
      <c r="T2257" s="202" t="s">
        <v>2631</v>
      </c>
      <c r="U2257" s="202" t="s">
        <v>2632</v>
      </c>
      <c r="V2257" s="203" t="s">
        <v>2618</v>
      </c>
      <c r="X2257" s="198" t="s">
        <v>846</v>
      </c>
      <c r="Y2257" s="107" t="s">
        <v>769</v>
      </c>
      <c r="Z2257" s="195" t="s">
        <v>2618</v>
      </c>
      <c r="AA2257" s="195" t="s">
        <v>2632</v>
      </c>
      <c r="AB2257" s="195" t="s">
        <v>2618</v>
      </c>
      <c r="AC2257" s="195" t="s">
        <v>2631</v>
      </c>
      <c r="AD2257" s="195" t="s">
        <v>2618</v>
      </c>
      <c r="AE2257" s="195" t="s">
        <v>2618</v>
      </c>
      <c r="AF2257" s="195" t="s">
        <v>2631</v>
      </c>
      <c r="AG2257" s="195" t="s">
        <v>2632</v>
      </c>
      <c r="AH2257" s="195" t="s">
        <v>2631</v>
      </c>
      <c r="AI2257" s="195" t="s">
        <v>2632</v>
      </c>
    </row>
    <row r="2258" spans="1:35" x14ac:dyDescent="0.25">
      <c r="A2258" s="198" t="s">
        <v>847</v>
      </c>
      <c r="B2258" s="226" t="s">
        <v>2551</v>
      </c>
      <c r="C2258" s="234">
        <v>0</v>
      </c>
      <c r="D2258" s="204">
        <v>0</v>
      </c>
      <c r="E2258" s="204">
        <v>2</v>
      </c>
      <c r="F2258" s="204">
        <v>2</v>
      </c>
      <c r="G2258" s="204">
        <v>0</v>
      </c>
      <c r="H2258" s="204">
        <v>0</v>
      </c>
      <c r="I2258" s="204">
        <v>2</v>
      </c>
      <c r="J2258" s="204">
        <v>0</v>
      </c>
      <c r="K2258" s="204">
        <v>0</v>
      </c>
      <c r="L2258" s="204">
        <v>0</v>
      </c>
      <c r="M2258" s="204">
        <v>0</v>
      </c>
      <c r="N2258" s="204">
        <v>0</v>
      </c>
      <c r="O2258" s="204">
        <v>0</v>
      </c>
      <c r="P2258" s="204">
        <v>1</v>
      </c>
      <c r="Q2258" s="204">
        <v>0</v>
      </c>
      <c r="R2258" s="204">
        <v>3</v>
      </c>
      <c r="S2258" s="204">
        <v>0</v>
      </c>
      <c r="T2258" s="204">
        <v>2</v>
      </c>
      <c r="U2258" s="204">
        <v>10</v>
      </c>
      <c r="V2258" s="205">
        <v>0</v>
      </c>
      <c r="X2258" s="198" t="s">
        <v>848</v>
      </c>
      <c r="Y2258" s="91" t="s">
        <v>2551</v>
      </c>
      <c r="Z2258" s="109">
        <v>0</v>
      </c>
      <c r="AA2258" s="109">
        <v>3</v>
      </c>
      <c r="AB2258" s="109">
        <v>0</v>
      </c>
      <c r="AC2258" s="109">
        <v>2</v>
      </c>
      <c r="AD2258" s="109">
        <v>0</v>
      </c>
      <c r="AE2258" s="109">
        <v>0</v>
      </c>
      <c r="AF2258" s="109">
        <v>1</v>
      </c>
      <c r="AG2258" s="109">
        <v>3</v>
      </c>
      <c r="AH2258" s="109">
        <v>2</v>
      </c>
      <c r="AI2258" s="109">
        <v>10</v>
      </c>
    </row>
    <row r="2259" spans="1:35" x14ac:dyDescent="0.25">
      <c r="A2259" s="198" t="s">
        <v>849</v>
      </c>
      <c r="B2259" s="227" t="s">
        <v>884</v>
      </c>
      <c r="C2259" s="235">
        <v>998.9</v>
      </c>
      <c r="D2259" s="206">
        <v>998.59999999999991</v>
      </c>
      <c r="E2259" s="206">
        <v>1000.2</v>
      </c>
      <c r="F2259" s="206">
        <v>1003.9</v>
      </c>
      <c r="G2259" s="206">
        <v>1007.3499999999999</v>
      </c>
      <c r="H2259" s="206">
        <v>1006.1500000000001</v>
      </c>
      <c r="I2259" s="206">
        <v>1003.25</v>
      </c>
      <c r="J2259" s="206">
        <v>1004.6500000000001</v>
      </c>
      <c r="K2259" s="206">
        <v>1003.75</v>
      </c>
      <c r="L2259" s="206">
        <v>1006.3499999999999</v>
      </c>
      <c r="M2259" s="206">
        <v>1011.85</v>
      </c>
      <c r="N2259" s="206">
        <v>1012.15</v>
      </c>
      <c r="O2259" s="206">
        <v>1009.75</v>
      </c>
      <c r="P2259" s="206">
        <v>1006.05</v>
      </c>
      <c r="Q2259" s="206">
        <v>1005.4</v>
      </c>
      <c r="R2259" s="206">
        <v>1008.8</v>
      </c>
      <c r="S2259" s="206">
        <v>1013.45</v>
      </c>
      <c r="T2259" s="206">
        <v>1008.3</v>
      </c>
      <c r="U2259" s="206">
        <v>1000.8499999999999</v>
      </c>
      <c r="V2259" s="207">
        <v>999.6</v>
      </c>
      <c r="X2259" s="198" t="s">
        <v>850</v>
      </c>
      <c r="Y2259" s="238" t="s">
        <v>705</v>
      </c>
      <c r="Z2259" s="127">
        <v>0</v>
      </c>
      <c r="AA2259" s="127">
        <v>0</v>
      </c>
      <c r="AB2259" s="127">
        <v>0</v>
      </c>
      <c r="AC2259" s="127">
        <v>0</v>
      </c>
      <c r="AD2259" s="127">
        <v>0</v>
      </c>
      <c r="AE2259" s="127">
        <v>0</v>
      </c>
      <c r="AF2259" s="127">
        <v>0</v>
      </c>
      <c r="AG2259" s="127">
        <v>0</v>
      </c>
      <c r="AH2259" s="127">
        <v>0</v>
      </c>
      <c r="AI2259" s="127">
        <v>0</v>
      </c>
    </row>
    <row r="2260" spans="1:35" x14ac:dyDescent="0.25">
      <c r="A2260" s="198" t="s">
        <v>851</v>
      </c>
      <c r="B2260" s="228" t="s">
        <v>770</v>
      </c>
      <c r="C2260" s="236" t="s">
        <v>58</v>
      </c>
      <c r="D2260" s="208" t="s">
        <v>2765</v>
      </c>
      <c r="E2260" s="208" t="s">
        <v>2765</v>
      </c>
      <c r="F2260" s="208" t="s">
        <v>2765</v>
      </c>
      <c r="G2260" s="208" t="s">
        <v>3076</v>
      </c>
      <c r="H2260" s="208" t="s">
        <v>2653</v>
      </c>
      <c r="I2260" s="208" t="s">
        <v>2938</v>
      </c>
      <c r="J2260" s="208" t="s">
        <v>2650</v>
      </c>
      <c r="K2260" s="208" t="s">
        <v>2657</v>
      </c>
      <c r="L2260" s="208" t="s">
        <v>2732</v>
      </c>
      <c r="M2260" s="208" t="s">
        <v>3076</v>
      </c>
      <c r="N2260" s="208" t="s">
        <v>2763</v>
      </c>
      <c r="O2260" s="208" t="s">
        <v>2770</v>
      </c>
      <c r="P2260" s="208" t="s">
        <v>2770</v>
      </c>
      <c r="Q2260" s="208" t="s">
        <v>3076</v>
      </c>
      <c r="R2260" s="208" t="s">
        <v>2650</v>
      </c>
      <c r="S2260" s="208" t="s">
        <v>2658</v>
      </c>
      <c r="T2260" s="208" t="s">
        <v>2468</v>
      </c>
      <c r="U2260" s="208" t="s">
        <v>13</v>
      </c>
      <c r="V2260" s="209" t="s">
        <v>1110</v>
      </c>
      <c r="X2260" s="369" t="s">
        <v>853</v>
      </c>
      <c r="Y2260" s="370" t="s">
        <v>772</v>
      </c>
      <c r="Z2260" s="371">
        <v>0</v>
      </c>
      <c r="AA2260" s="372">
        <v>0</v>
      </c>
      <c r="AB2260" s="372">
        <v>0</v>
      </c>
      <c r="AC2260" s="372">
        <v>0</v>
      </c>
      <c r="AD2260" s="372">
        <v>0</v>
      </c>
      <c r="AE2260" s="372">
        <v>0</v>
      </c>
      <c r="AF2260" s="372">
        <v>0</v>
      </c>
      <c r="AG2260" s="372">
        <v>0</v>
      </c>
      <c r="AH2260" s="372">
        <v>0</v>
      </c>
      <c r="AI2260" s="373">
        <v>0</v>
      </c>
    </row>
    <row r="2261" spans="1:35" x14ac:dyDescent="0.25">
      <c r="A2261" s="198" t="s">
        <v>852</v>
      </c>
      <c r="B2261" s="603" t="s">
        <v>705</v>
      </c>
      <c r="C2261" s="237">
        <v>0</v>
      </c>
      <c r="D2261" s="213">
        <v>0</v>
      </c>
      <c r="E2261" s="213">
        <v>0</v>
      </c>
      <c r="F2261" s="213">
        <v>0</v>
      </c>
      <c r="G2261" s="213">
        <v>0</v>
      </c>
      <c r="H2261" s="213">
        <v>0</v>
      </c>
      <c r="I2261" s="213">
        <v>0</v>
      </c>
      <c r="J2261" s="213">
        <v>0</v>
      </c>
      <c r="K2261" s="213">
        <v>0</v>
      </c>
      <c r="L2261" s="213">
        <v>0</v>
      </c>
      <c r="M2261" s="213">
        <v>0</v>
      </c>
      <c r="N2261" s="213">
        <v>0</v>
      </c>
      <c r="O2261" s="213">
        <v>0</v>
      </c>
      <c r="P2261" s="213">
        <v>0</v>
      </c>
      <c r="Q2261" s="213">
        <v>0</v>
      </c>
      <c r="R2261" s="213">
        <v>0</v>
      </c>
      <c r="S2261" s="213">
        <v>0</v>
      </c>
      <c r="T2261" s="213">
        <v>0</v>
      </c>
      <c r="U2261" s="213">
        <v>0</v>
      </c>
      <c r="V2261" s="214">
        <v>0</v>
      </c>
      <c r="X2261" s="369" t="s">
        <v>854</v>
      </c>
      <c r="Y2261" s="374" t="s">
        <v>1173</v>
      </c>
      <c r="Z2261" s="375">
        <v>0</v>
      </c>
      <c r="AA2261" s="376">
        <v>0</v>
      </c>
      <c r="AB2261" s="376">
        <v>0</v>
      </c>
      <c r="AC2261" s="376">
        <v>0</v>
      </c>
      <c r="AD2261" s="376">
        <v>0</v>
      </c>
      <c r="AE2261" s="376">
        <v>0</v>
      </c>
      <c r="AF2261" s="376">
        <v>0</v>
      </c>
      <c r="AG2261" s="376">
        <v>0</v>
      </c>
      <c r="AH2261" s="376">
        <v>0</v>
      </c>
      <c r="AI2261" s="377">
        <v>0</v>
      </c>
    </row>
    <row r="2262" spans="1:35" x14ac:dyDescent="0.25">
      <c r="A2262" s="604" t="s">
        <v>853</v>
      </c>
      <c r="B2262" s="605" t="s">
        <v>772</v>
      </c>
      <c r="C2262" s="606">
        <v>0</v>
      </c>
      <c r="D2262" s="606">
        <v>0</v>
      </c>
      <c r="E2262" s="606">
        <v>0</v>
      </c>
      <c r="F2262" s="606">
        <v>0</v>
      </c>
      <c r="G2262" s="606">
        <v>0</v>
      </c>
      <c r="H2262" s="606">
        <v>0</v>
      </c>
      <c r="I2262" s="606">
        <v>0</v>
      </c>
      <c r="J2262" s="606">
        <v>0</v>
      </c>
      <c r="K2262" s="606">
        <v>0</v>
      </c>
      <c r="L2262" s="606">
        <v>0</v>
      </c>
      <c r="M2262" s="606">
        <v>0</v>
      </c>
      <c r="N2262" s="606">
        <v>0</v>
      </c>
      <c r="O2262" s="606">
        <v>0</v>
      </c>
      <c r="P2262" s="606">
        <v>0</v>
      </c>
      <c r="Q2262" s="606">
        <v>0</v>
      </c>
      <c r="R2262" s="606">
        <v>0</v>
      </c>
      <c r="S2262" s="606">
        <v>0</v>
      </c>
      <c r="T2262" s="606">
        <v>0</v>
      </c>
      <c r="U2262" s="606">
        <v>0</v>
      </c>
      <c r="V2262" s="607">
        <v>0</v>
      </c>
      <c r="X2262" s="369" t="s">
        <v>855</v>
      </c>
      <c r="Y2262" s="374" t="s">
        <v>1175</v>
      </c>
      <c r="Z2262" s="375">
        <v>0</v>
      </c>
      <c r="AA2262" s="376">
        <v>0</v>
      </c>
      <c r="AB2262" s="376">
        <v>0</v>
      </c>
      <c r="AC2262" s="376">
        <v>0</v>
      </c>
      <c r="AD2262" s="376">
        <v>0</v>
      </c>
      <c r="AE2262" s="376">
        <v>0</v>
      </c>
      <c r="AF2262" s="376">
        <v>0</v>
      </c>
      <c r="AG2262" s="376">
        <v>0</v>
      </c>
      <c r="AH2262" s="376">
        <v>0</v>
      </c>
      <c r="AI2262" s="377">
        <v>0</v>
      </c>
    </row>
    <row r="2263" spans="1:35" x14ac:dyDescent="0.25">
      <c r="A2263" s="608" t="s">
        <v>854</v>
      </c>
      <c r="B2263" s="609" t="s">
        <v>1173</v>
      </c>
      <c r="C2263" s="610">
        <v>0</v>
      </c>
      <c r="D2263" s="610">
        <v>0</v>
      </c>
      <c r="E2263" s="610">
        <v>0</v>
      </c>
      <c r="F2263" s="610">
        <v>0</v>
      </c>
      <c r="G2263" s="610">
        <v>0</v>
      </c>
      <c r="H2263" s="610">
        <v>0</v>
      </c>
      <c r="I2263" s="610">
        <v>0</v>
      </c>
      <c r="J2263" s="610">
        <v>0</v>
      </c>
      <c r="K2263" s="610">
        <v>0</v>
      </c>
      <c r="L2263" s="610">
        <v>0</v>
      </c>
      <c r="M2263" s="610">
        <v>0</v>
      </c>
      <c r="N2263" s="610">
        <v>0</v>
      </c>
      <c r="O2263" s="610">
        <v>0</v>
      </c>
      <c r="P2263" s="610">
        <v>0</v>
      </c>
      <c r="Q2263" s="610">
        <v>0</v>
      </c>
      <c r="R2263" s="610">
        <v>0</v>
      </c>
      <c r="S2263" s="610">
        <v>0</v>
      </c>
      <c r="T2263" s="610">
        <v>0</v>
      </c>
      <c r="U2263" s="610">
        <v>0</v>
      </c>
      <c r="V2263" s="610">
        <v>0</v>
      </c>
      <c r="X2263" s="369" t="s">
        <v>856</v>
      </c>
      <c r="Y2263" s="379" t="s">
        <v>1177</v>
      </c>
      <c r="Z2263" s="380">
        <v>0</v>
      </c>
      <c r="AA2263" s="381">
        <v>0</v>
      </c>
      <c r="AB2263" s="381">
        <v>0</v>
      </c>
      <c r="AC2263" s="381">
        <v>0</v>
      </c>
      <c r="AD2263" s="381">
        <v>0</v>
      </c>
      <c r="AE2263" s="381">
        <v>0</v>
      </c>
      <c r="AF2263" s="381">
        <v>0</v>
      </c>
      <c r="AG2263" s="381">
        <v>0</v>
      </c>
      <c r="AH2263" s="381">
        <v>0</v>
      </c>
      <c r="AI2263" s="382">
        <v>0</v>
      </c>
    </row>
    <row r="2264" spans="1:35" x14ac:dyDescent="0.25">
      <c r="A2264" s="198" t="s">
        <v>855</v>
      </c>
      <c r="B2264" s="611" t="s">
        <v>1175</v>
      </c>
      <c r="C2264" s="612">
        <v>0</v>
      </c>
      <c r="D2264" s="612">
        <v>0</v>
      </c>
      <c r="E2264" s="612">
        <v>0</v>
      </c>
      <c r="F2264" s="612">
        <v>0</v>
      </c>
      <c r="G2264" s="612">
        <v>0</v>
      </c>
      <c r="H2264" s="612">
        <v>0</v>
      </c>
      <c r="I2264" s="612">
        <v>0</v>
      </c>
      <c r="J2264" s="612">
        <v>0</v>
      </c>
      <c r="K2264" s="612">
        <v>0</v>
      </c>
      <c r="L2264" s="612">
        <v>0</v>
      </c>
      <c r="M2264" s="612">
        <v>0</v>
      </c>
      <c r="N2264" s="612">
        <v>0</v>
      </c>
      <c r="O2264" s="612">
        <v>0</v>
      </c>
      <c r="P2264" s="612">
        <v>0</v>
      </c>
      <c r="Q2264" s="612">
        <v>0</v>
      </c>
      <c r="R2264" s="612">
        <v>0</v>
      </c>
      <c r="S2264" s="612">
        <v>0</v>
      </c>
      <c r="T2264" s="612">
        <v>0</v>
      </c>
      <c r="U2264" s="612">
        <v>0</v>
      </c>
      <c r="V2264" s="613">
        <v>0</v>
      </c>
    </row>
    <row r="2265" spans="1:35" x14ac:dyDescent="0.25">
      <c r="A2265" s="198" t="s">
        <v>856</v>
      </c>
      <c r="B2265" s="614" t="s">
        <v>1177</v>
      </c>
      <c r="C2265" s="615">
        <v>0</v>
      </c>
      <c r="D2265" s="615">
        <v>0</v>
      </c>
      <c r="E2265" s="615">
        <v>0</v>
      </c>
      <c r="F2265" s="615">
        <v>0</v>
      </c>
      <c r="G2265" s="615">
        <v>0</v>
      </c>
      <c r="H2265" s="615">
        <v>0</v>
      </c>
      <c r="I2265" s="615">
        <v>0</v>
      </c>
      <c r="J2265" s="615">
        <v>0</v>
      </c>
      <c r="K2265" s="615">
        <v>0</v>
      </c>
      <c r="L2265" s="615">
        <v>0</v>
      </c>
      <c r="M2265" s="615">
        <v>0</v>
      </c>
      <c r="N2265" s="615">
        <v>0</v>
      </c>
      <c r="O2265" s="615">
        <v>0</v>
      </c>
      <c r="P2265" s="615">
        <v>0</v>
      </c>
      <c r="Q2265" s="615">
        <v>0</v>
      </c>
      <c r="R2265" s="615">
        <v>0</v>
      </c>
      <c r="S2265" s="615">
        <v>0</v>
      </c>
      <c r="T2265" s="615">
        <v>0</v>
      </c>
      <c r="U2265" s="615">
        <v>0</v>
      </c>
      <c r="V2265" s="616">
        <v>0</v>
      </c>
    </row>
    <row r="2266" spans="1:35" x14ac:dyDescent="0.25">
      <c r="A2266" t="s">
        <v>3643</v>
      </c>
      <c r="B2266" t="s">
        <v>3407</v>
      </c>
      <c r="C2266">
        <v>7</v>
      </c>
      <c r="D2266">
        <v>7</v>
      </c>
      <c r="E2266">
        <v>7</v>
      </c>
      <c r="F2266">
        <v>10</v>
      </c>
      <c r="G2266">
        <v>9</v>
      </c>
      <c r="H2266">
        <v>0</v>
      </c>
      <c r="I2266">
        <v>10</v>
      </c>
      <c r="J2266">
        <v>4</v>
      </c>
      <c r="K2266">
        <v>7</v>
      </c>
      <c r="L2266">
        <v>7</v>
      </c>
      <c r="M2266">
        <v>7</v>
      </c>
      <c r="N2266">
        <v>3</v>
      </c>
      <c r="O2266">
        <v>6</v>
      </c>
      <c r="P2266">
        <v>10</v>
      </c>
      <c r="Q2266">
        <v>7</v>
      </c>
      <c r="R2266">
        <v>9</v>
      </c>
      <c r="S2266">
        <v>3</v>
      </c>
      <c r="T2266">
        <v>6</v>
      </c>
      <c r="U2266">
        <v>10</v>
      </c>
      <c r="V2266">
        <v>9</v>
      </c>
    </row>
    <row r="2267" spans="1:35" x14ac:dyDescent="0.25">
      <c r="A2267" t="s">
        <v>3644</v>
      </c>
      <c r="B2267" t="s">
        <v>3623</v>
      </c>
      <c r="C2267">
        <v>7</v>
      </c>
      <c r="D2267">
        <v>7</v>
      </c>
      <c r="E2267">
        <v>10</v>
      </c>
      <c r="F2267">
        <v>10</v>
      </c>
      <c r="G2267">
        <v>2</v>
      </c>
      <c r="H2267">
        <v>5</v>
      </c>
      <c r="I2267">
        <v>10</v>
      </c>
      <c r="J2267">
        <v>5</v>
      </c>
      <c r="K2267">
        <v>7</v>
      </c>
      <c r="L2267">
        <v>7</v>
      </c>
      <c r="M2267">
        <v>2</v>
      </c>
      <c r="N2267">
        <v>3</v>
      </c>
      <c r="O2267">
        <v>7</v>
      </c>
      <c r="P2267">
        <v>10</v>
      </c>
      <c r="Q2267">
        <v>6</v>
      </c>
      <c r="R2267">
        <v>9</v>
      </c>
      <c r="S2267">
        <v>0</v>
      </c>
      <c r="T2267">
        <v>10</v>
      </c>
      <c r="U2267">
        <v>10</v>
      </c>
      <c r="V2267">
        <v>5</v>
      </c>
    </row>
    <row r="2268" spans="1:35" x14ac:dyDescent="0.25">
      <c r="A2268" t="s">
        <v>3645</v>
      </c>
      <c r="B2268" t="s">
        <v>3411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</row>
    <row r="2277" spans="1:35" x14ac:dyDescent="0.25">
      <c r="A2277" s="506"/>
      <c r="B2277" s="506"/>
      <c r="C2277" s="506"/>
      <c r="D2277" s="506"/>
      <c r="E2277" s="506"/>
      <c r="F2277" s="506"/>
      <c r="G2277" s="506"/>
      <c r="H2277" s="506"/>
      <c r="I2277" s="506"/>
      <c r="J2277" s="506"/>
      <c r="K2277" s="506"/>
      <c r="L2277" s="506"/>
      <c r="M2277" s="506"/>
      <c r="N2277" s="506"/>
      <c r="O2277" s="506"/>
      <c r="P2277" s="506"/>
      <c r="Q2277" s="506"/>
      <c r="R2277" s="506"/>
      <c r="S2277" s="506"/>
      <c r="T2277" s="506"/>
      <c r="U2277" s="506"/>
      <c r="V2277" s="506"/>
      <c r="W2277" s="506"/>
      <c r="X2277" s="506"/>
      <c r="Y2277" s="506"/>
      <c r="Z2277" s="506"/>
      <c r="AA2277" s="506"/>
      <c r="AB2277" s="506"/>
      <c r="AC2277" s="506"/>
      <c r="AD2277" s="506"/>
      <c r="AE2277" s="506"/>
      <c r="AF2277" s="506"/>
      <c r="AG2277" s="506"/>
      <c r="AH2277" s="506"/>
      <c r="AI2277" s="506"/>
    </row>
    <row r="2278" spans="1:35" x14ac:dyDescent="0.25">
      <c r="A2278" s="198" t="s">
        <v>857</v>
      </c>
      <c r="B2278" s="219" t="s">
        <v>2552</v>
      </c>
      <c r="C2278" s="593">
        <v>43682.375</v>
      </c>
      <c r="D2278" s="594" t="s">
        <v>2618</v>
      </c>
      <c r="E2278" s="594" t="s">
        <v>3774</v>
      </c>
      <c r="F2278" s="594" t="s">
        <v>2618</v>
      </c>
      <c r="G2278" s="594" t="s">
        <v>3775</v>
      </c>
      <c r="H2278" s="594" t="s">
        <v>2618</v>
      </c>
      <c r="I2278" s="594" t="s">
        <v>3782</v>
      </c>
      <c r="J2278" s="594" t="s">
        <v>2618</v>
      </c>
      <c r="K2278" s="594" t="s">
        <v>3788</v>
      </c>
      <c r="L2278" s="594" t="s">
        <v>2618</v>
      </c>
      <c r="M2278" s="594" t="s">
        <v>3789</v>
      </c>
      <c r="N2278" s="594" t="s">
        <v>2618</v>
      </c>
      <c r="O2278" s="594" t="s">
        <v>3790</v>
      </c>
      <c r="P2278" s="594" t="s">
        <v>2618</v>
      </c>
      <c r="Q2278" s="594" t="s">
        <v>3791</v>
      </c>
      <c r="R2278" s="594" t="s">
        <v>2618</v>
      </c>
      <c r="S2278" s="594" t="s">
        <v>3792</v>
      </c>
      <c r="T2278" s="594" t="s">
        <v>2618</v>
      </c>
      <c r="U2278" s="594" t="s">
        <v>3793</v>
      </c>
      <c r="V2278" s="594" t="s">
        <v>2618</v>
      </c>
      <c r="X2278" s="595"/>
      <c r="Y2278" s="596" t="s">
        <v>2550</v>
      </c>
      <c r="Z2278" s="93" t="s">
        <v>2619</v>
      </c>
      <c r="AA2278" s="597" t="s">
        <v>2620</v>
      </c>
      <c r="AB2278" s="597" t="s">
        <v>2621</v>
      </c>
      <c r="AC2278" s="597" t="s">
        <v>2622</v>
      </c>
      <c r="AD2278" s="597" t="s">
        <v>2623</v>
      </c>
      <c r="AE2278" s="597" t="s">
        <v>2624</v>
      </c>
      <c r="AF2278" s="597" t="s">
        <v>2625</v>
      </c>
      <c r="AG2278" s="597" t="s">
        <v>2619</v>
      </c>
      <c r="AH2278" s="597" t="s">
        <v>2620</v>
      </c>
      <c r="AI2278" s="598" t="s">
        <v>2621</v>
      </c>
    </row>
    <row r="2279" spans="1:35" x14ac:dyDescent="0.25">
      <c r="A2279" s="198" t="s">
        <v>858</v>
      </c>
      <c r="B2279" s="220" t="s">
        <v>859</v>
      </c>
      <c r="C2279" s="124" t="s">
        <v>2521</v>
      </c>
      <c r="D2279" s="124" t="s">
        <v>2522</v>
      </c>
      <c r="E2279" s="124" t="s">
        <v>2521</v>
      </c>
      <c r="F2279" s="124" t="s">
        <v>2522</v>
      </c>
      <c r="G2279" s="124" t="s">
        <v>2521</v>
      </c>
      <c r="H2279" s="124" t="s">
        <v>2522</v>
      </c>
      <c r="I2279" s="124" t="s">
        <v>2521</v>
      </c>
      <c r="J2279" s="124" t="s">
        <v>2522</v>
      </c>
      <c r="K2279" s="124" t="s">
        <v>2521</v>
      </c>
      <c r="L2279" s="124" t="s">
        <v>2522</v>
      </c>
      <c r="M2279" s="124" t="s">
        <v>2521</v>
      </c>
      <c r="N2279" s="124" t="s">
        <v>2522</v>
      </c>
      <c r="O2279" s="124" t="s">
        <v>2521</v>
      </c>
      <c r="P2279" s="124" t="s">
        <v>2522</v>
      </c>
      <c r="Q2279" s="124" t="s">
        <v>2521</v>
      </c>
      <c r="R2279" s="124" t="s">
        <v>2522</v>
      </c>
      <c r="S2279" s="124" t="s">
        <v>2521</v>
      </c>
      <c r="T2279" s="124" t="s">
        <v>2522</v>
      </c>
      <c r="U2279" s="124" t="s">
        <v>2521</v>
      </c>
      <c r="V2279" s="124" t="s">
        <v>2522</v>
      </c>
      <c r="X2279" s="197"/>
      <c r="Y2279" s="188" t="s">
        <v>859</v>
      </c>
      <c r="Z2279" s="94" t="s">
        <v>3776</v>
      </c>
      <c r="AA2279" s="95" t="s">
        <v>3777</v>
      </c>
      <c r="AB2279" s="95" t="s">
        <v>3778</v>
      </c>
      <c r="AC2279" s="95" t="s">
        <v>3783</v>
      </c>
      <c r="AD2279" s="95" t="s">
        <v>3794</v>
      </c>
      <c r="AE2279" s="95" t="s">
        <v>3795</v>
      </c>
      <c r="AF2279" s="95" t="s">
        <v>3796</v>
      </c>
      <c r="AG2279" s="95" t="s">
        <v>3797</v>
      </c>
      <c r="AH2279" s="95" t="s">
        <v>3798</v>
      </c>
      <c r="AI2279" s="96" t="s">
        <v>3799</v>
      </c>
    </row>
    <row r="2280" spans="1:35" x14ac:dyDescent="0.25">
      <c r="A2280" s="198" t="s">
        <v>860</v>
      </c>
      <c r="B2280" s="221" t="s">
        <v>2553</v>
      </c>
      <c r="C2280" s="118">
        <v>43682.375</v>
      </c>
      <c r="D2280" s="189">
        <v>43682.875</v>
      </c>
      <c r="E2280" s="190">
        <v>43683.375</v>
      </c>
      <c r="F2280" s="189">
        <v>43683.875</v>
      </c>
      <c r="G2280" s="190">
        <v>43684.375</v>
      </c>
      <c r="H2280" s="189">
        <v>43684.875</v>
      </c>
      <c r="I2280" s="191">
        <v>43685.375</v>
      </c>
      <c r="J2280" s="189">
        <v>43685.875</v>
      </c>
      <c r="K2280" s="190">
        <v>43686.375</v>
      </c>
      <c r="L2280" s="189">
        <v>43686.875</v>
      </c>
      <c r="M2280" s="190">
        <v>43687.375</v>
      </c>
      <c r="N2280" s="189">
        <v>43687.875</v>
      </c>
      <c r="O2280" s="191">
        <v>43688.375</v>
      </c>
      <c r="P2280" s="189">
        <v>43688.875</v>
      </c>
      <c r="Q2280" s="190">
        <v>43689.375</v>
      </c>
      <c r="R2280" s="189">
        <v>43689.875</v>
      </c>
      <c r="S2280" s="190">
        <v>43690.375</v>
      </c>
      <c r="T2280" s="189">
        <v>43690.875</v>
      </c>
      <c r="U2280" s="190">
        <v>43691.375</v>
      </c>
      <c r="V2280" s="192">
        <v>43691.875</v>
      </c>
      <c r="X2280" s="198" t="s">
        <v>861</v>
      </c>
      <c r="Y2280" s="215">
        <v>0</v>
      </c>
      <c r="Z2280" s="599">
        <v>43682.875</v>
      </c>
      <c r="AA2280" s="600">
        <v>43683.875</v>
      </c>
      <c r="AB2280" s="600">
        <v>43684.875</v>
      </c>
      <c r="AC2280" s="600">
        <v>43685.875</v>
      </c>
      <c r="AD2280" s="600">
        <v>43686.875</v>
      </c>
      <c r="AE2280" s="600">
        <v>43687.875</v>
      </c>
      <c r="AF2280" s="600">
        <v>43688.875</v>
      </c>
      <c r="AG2280" s="600">
        <v>43689.875</v>
      </c>
      <c r="AH2280" s="600">
        <v>43690.875</v>
      </c>
      <c r="AI2280" s="600">
        <v>43691.875</v>
      </c>
    </row>
    <row r="2281" spans="1:35" x14ac:dyDescent="0.25">
      <c r="A2281" s="198" t="s">
        <v>862</v>
      </c>
      <c r="B2281" s="222" t="s">
        <v>2545</v>
      </c>
      <c r="C2281" s="230" t="e">
        <v>#N/A</v>
      </c>
      <c r="D2281" s="199">
        <v>9.3000000000000007</v>
      </c>
      <c r="E2281" s="199" t="e">
        <v>#N/A</v>
      </c>
      <c r="F2281" s="199">
        <v>10.199999999999999</v>
      </c>
      <c r="G2281" s="199" t="e">
        <v>#N/A</v>
      </c>
      <c r="H2281" s="199">
        <v>13.7</v>
      </c>
      <c r="I2281" s="199" t="e">
        <v>#N/A</v>
      </c>
      <c r="J2281" s="199">
        <v>14</v>
      </c>
      <c r="K2281" s="199" t="e">
        <v>#N/A</v>
      </c>
      <c r="L2281" s="199">
        <v>12.5</v>
      </c>
      <c r="M2281" s="199" t="e">
        <v>#N/A</v>
      </c>
      <c r="N2281" s="199">
        <v>12</v>
      </c>
      <c r="O2281" s="199" t="e">
        <v>#N/A</v>
      </c>
      <c r="P2281" s="199">
        <v>11.6</v>
      </c>
      <c r="Q2281" s="199" t="e">
        <v>#N/A</v>
      </c>
      <c r="R2281" s="199">
        <v>11.4</v>
      </c>
      <c r="S2281" s="199" t="e">
        <v>#N/A</v>
      </c>
      <c r="T2281" s="199">
        <v>11.1</v>
      </c>
      <c r="U2281" s="199" t="e">
        <v>#N/A</v>
      </c>
      <c r="V2281" s="104">
        <v>14.8</v>
      </c>
      <c r="X2281" s="198" t="s">
        <v>863</v>
      </c>
      <c r="Y2281" s="100" t="s">
        <v>2545</v>
      </c>
      <c r="Z2281" s="120">
        <v>9.3000000000000007</v>
      </c>
      <c r="AA2281" s="120">
        <v>10.199999999999999</v>
      </c>
      <c r="AB2281" s="120">
        <v>13.7</v>
      </c>
      <c r="AC2281" s="120">
        <v>14</v>
      </c>
      <c r="AD2281" s="120">
        <v>12.5</v>
      </c>
      <c r="AE2281" s="120">
        <v>12</v>
      </c>
      <c r="AF2281" s="120">
        <v>11.6</v>
      </c>
      <c r="AG2281" s="120">
        <v>11.4</v>
      </c>
      <c r="AH2281" s="120">
        <v>11.1</v>
      </c>
      <c r="AI2281" s="120">
        <v>14.8</v>
      </c>
    </row>
    <row r="2282" spans="1:35" x14ac:dyDescent="0.25">
      <c r="A2282" s="198" t="s">
        <v>864</v>
      </c>
      <c r="B2282" s="223" t="s">
        <v>2546</v>
      </c>
      <c r="C2282" s="103">
        <v>7.1</v>
      </c>
      <c r="D2282" s="200" t="e">
        <v>#N/A</v>
      </c>
      <c r="E2282" s="200">
        <v>7.5</v>
      </c>
      <c r="F2282" s="200" t="e">
        <v>#N/A</v>
      </c>
      <c r="G2282" s="200">
        <v>7.6</v>
      </c>
      <c r="H2282" s="200" t="e">
        <v>#N/A</v>
      </c>
      <c r="I2282" s="200">
        <v>3.0999999999999996</v>
      </c>
      <c r="J2282" s="200" t="e">
        <v>#N/A</v>
      </c>
      <c r="K2282" s="200">
        <v>1.7999999999999998</v>
      </c>
      <c r="L2282" s="200" t="e">
        <v>#N/A</v>
      </c>
      <c r="M2282" s="200">
        <v>0.5</v>
      </c>
      <c r="N2282" s="200" t="e">
        <v>#N/A</v>
      </c>
      <c r="O2282" s="200">
        <v>0.29999999999999982</v>
      </c>
      <c r="P2282" s="200" t="e">
        <v>#N/A</v>
      </c>
      <c r="Q2282" s="200">
        <v>0.70000000000000018</v>
      </c>
      <c r="R2282" s="200" t="e">
        <v>#N/A</v>
      </c>
      <c r="S2282" s="200">
        <v>7.8</v>
      </c>
      <c r="T2282" s="200" t="e">
        <v>#N/A</v>
      </c>
      <c r="U2282" s="200">
        <v>8.4</v>
      </c>
      <c r="V2282" s="216" t="e">
        <v>#N/A</v>
      </c>
      <c r="X2282" s="198" t="s">
        <v>865</v>
      </c>
      <c r="Y2282" s="101" t="s">
        <v>2546</v>
      </c>
      <c r="Z2282" s="97">
        <v>7.1</v>
      </c>
      <c r="AA2282" s="97">
        <v>7.5</v>
      </c>
      <c r="AB2282" s="97">
        <v>7.6</v>
      </c>
      <c r="AC2282" s="97">
        <v>3.0999999999999996</v>
      </c>
      <c r="AD2282" s="97">
        <v>1.7999999999999998</v>
      </c>
      <c r="AE2282" s="97">
        <v>0.5</v>
      </c>
      <c r="AF2282" s="97">
        <v>0.29999999999999982</v>
      </c>
      <c r="AG2282" s="97">
        <v>0.70000000000000018</v>
      </c>
      <c r="AH2282" s="97">
        <v>7.8</v>
      </c>
      <c r="AI2282" s="97">
        <v>8.4</v>
      </c>
    </row>
    <row r="2283" spans="1:35" x14ac:dyDescent="0.25">
      <c r="A2283" s="198" t="s">
        <v>866</v>
      </c>
      <c r="B2283" s="224" t="s">
        <v>2547</v>
      </c>
      <c r="C2283" s="108" t="e">
        <v>#N/A</v>
      </c>
      <c r="D2283" s="201">
        <v>16.3</v>
      </c>
      <c r="E2283" s="201" t="e">
        <v>#N/A</v>
      </c>
      <c r="F2283" s="201">
        <v>17.2</v>
      </c>
      <c r="G2283" s="201" t="e">
        <v>#N/A</v>
      </c>
      <c r="H2283" s="201">
        <v>26.7</v>
      </c>
      <c r="I2283" s="201" t="e">
        <v>#N/A</v>
      </c>
      <c r="J2283" s="201">
        <v>28</v>
      </c>
      <c r="K2283" s="201" t="e">
        <v>#N/A</v>
      </c>
      <c r="L2283" s="201">
        <v>23.5</v>
      </c>
      <c r="M2283" s="201" t="e">
        <v>#N/A</v>
      </c>
      <c r="N2283" s="201">
        <v>27</v>
      </c>
      <c r="O2283" s="201" t="e">
        <v>#N/A</v>
      </c>
      <c r="P2283" s="201">
        <v>26.6</v>
      </c>
      <c r="Q2283" s="201" t="e">
        <v>#N/A</v>
      </c>
      <c r="R2283" s="201">
        <v>26.4</v>
      </c>
      <c r="S2283" s="201" t="e">
        <v>#N/A</v>
      </c>
      <c r="T2283" s="201">
        <v>21.1</v>
      </c>
      <c r="U2283" s="201" t="e">
        <v>#N/A</v>
      </c>
      <c r="V2283" s="217">
        <v>27.8</v>
      </c>
      <c r="X2283" s="198" t="s">
        <v>867</v>
      </c>
      <c r="Y2283" s="102" t="s">
        <v>2547</v>
      </c>
      <c r="Z2283" s="120">
        <v>16.3</v>
      </c>
      <c r="AA2283" s="120">
        <v>17.2</v>
      </c>
      <c r="AB2283" s="120">
        <v>26.7</v>
      </c>
      <c r="AC2283" s="120">
        <v>28</v>
      </c>
      <c r="AD2283" s="120">
        <v>23.5</v>
      </c>
      <c r="AE2283" s="120">
        <v>27</v>
      </c>
      <c r="AF2283" s="120">
        <v>26.6</v>
      </c>
      <c r="AG2283" s="120">
        <v>26.4</v>
      </c>
      <c r="AH2283" s="120">
        <v>21.1</v>
      </c>
      <c r="AI2283" s="120">
        <v>27.8</v>
      </c>
    </row>
    <row r="2284" spans="1:35" x14ac:dyDescent="0.25">
      <c r="A2284" s="198" t="s">
        <v>868</v>
      </c>
      <c r="B2284" s="212" t="s">
        <v>2548</v>
      </c>
      <c r="C2284" s="231">
        <v>14</v>
      </c>
      <c r="D2284" s="123">
        <v>10</v>
      </c>
      <c r="E2284" s="123">
        <v>7</v>
      </c>
      <c r="F2284" s="123">
        <v>7</v>
      </c>
      <c r="G2284" s="123">
        <v>5</v>
      </c>
      <c r="H2284" s="123">
        <v>6</v>
      </c>
      <c r="I2284" s="123">
        <v>7</v>
      </c>
      <c r="J2284" s="123">
        <v>7</v>
      </c>
      <c r="K2284" s="123">
        <v>8</v>
      </c>
      <c r="L2284" s="123">
        <v>8</v>
      </c>
      <c r="M2284" s="123">
        <v>7</v>
      </c>
      <c r="N2284" s="123">
        <v>7</v>
      </c>
      <c r="O2284" s="123">
        <v>5</v>
      </c>
      <c r="P2284" s="123">
        <v>4</v>
      </c>
      <c r="Q2284" s="123">
        <v>4</v>
      </c>
      <c r="R2284" s="123">
        <v>3</v>
      </c>
      <c r="S2284" s="123">
        <v>3</v>
      </c>
      <c r="T2284" s="123">
        <v>4</v>
      </c>
      <c r="U2284" s="123">
        <v>5</v>
      </c>
      <c r="V2284" s="218">
        <v>7</v>
      </c>
      <c r="X2284" s="198" t="s">
        <v>869</v>
      </c>
      <c r="Y2284" s="119" t="s">
        <v>2548</v>
      </c>
      <c r="Z2284" s="196">
        <v>14</v>
      </c>
      <c r="AA2284" s="196">
        <v>9</v>
      </c>
      <c r="AB2284" s="196">
        <v>7</v>
      </c>
      <c r="AC2284" s="196">
        <v>7</v>
      </c>
      <c r="AD2284" s="196">
        <v>8</v>
      </c>
      <c r="AE2284" s="196">
        <v>7</v>
      </c>
      <c r="AF2284" s="196">
        <v>6</v>
      </c>
      <c r="AG2284" s="196">
        <v>4</v>
      </c>
      <c r="AH2284" s="196">
        <v>4</v>
      </c>
      <c r="AI2284" s="196">
        <v>7</v>
      </c>
    </row>
    <row r="2285" spans="1:35" x14ac:dyDescent="0.25">
      <c r="A2285" s="198" t="s">
        <v>870</v>
      </c>
      <c r="B2285" s="225" t="s">
        <v>2549</v>
      </c>
      <c r="C2285" s="232" t="s">
        <v>2618</v>
      </c>
      <c r="D2285" s="210" t="s">
        <v>2618</v>
      </c>
      <c r="E2285" s="210" t="s">
        <v>2618</v>
      </c>
      <c r="F2285" s="210" t="s">
        <v>2618</v>
      </c>
      <c r="G2285" s="210" t="s">
        <v>2618</v>
      </c>
      <c r="H2285" s="210" t="s">
        <v>2618</v>
      </c>
      <c r="I2285" s="210" t="s">
        <v>2618</v>
      </c>
      <c r="J2285" s="210" t="s">
        <v>2618</v>
      </c>
      <c r="K2285" s="210" t="s">
        <v>2618</v>
      </c>
      <c r="L2285" s="210" t="s">
        <v>2618</v>
      </c>
      <c r="M2285" s="210" t="s">
        <v>2618</v>
      </c>
      <c r="N2285" s="210" t="s">
        <v>2618</v>
      </c>
      <c r="O2285" s="210" t="s">
        <v>2618</v>
      </c>
      <c r="P2285" s="210" t="s">
        <v>2618</v>
      </c>
      <c r="Q2285" s="210" t="s">
        <v>2618</v>
      </c>
      <c r="R2285" s="210" t="s">
        <v>2618</v>
      </c>
      <c r="S2285" s="210" t="s">
        <v>2618</v>
      </c>
      <c r="T2285" s="210" t="s">
        <v>2618</v>
      </c>
      <c r="U2285" s="210" t="s">
        <v>2618</v>
      </c>
      <c r="V2285" s="211" t="s">
        <v>2618</v>
      </c>
      <c r="X2285" s="198" t="s">
        <v>871</v>
      </c>
      <c r="Y2285" s="601" t="s">
        <v>772</v>
      </c>
      <c r="Z2285" s="602">
        <v>0</v>
      </c>
      <c r="AA2285" s="602">
        <v>0</v>
      </c>
      <c r="AB2285" s="602">
        <v>0</v>
      </c>
      <c r="AC2285" s="602">
        <v>0</v>
      </c>
      <c r="AD2285" s="602">
        <v>0</v>
      </c>
      <c r="AE2285" s="602">
        <v>0</v>
      </c>
      <c r="AF2285" s="602">
        <v>0</v>
      </c>
      <c r="AG2285" s="602">
        <v>0</v>
      </c>
      <c r="AH2285" s="602">
        <v>0</v>
      </c>
      <c r="AI2285" s="602">
        <v>0</v>
      </c>
    </row>
    <row r="2286" spans="1:35" ht="15" x14ac:dyDescent="0.25">
      <c r="A2286" s="198" t="s">
        <v>872</v>
      </c>
      <c r="B2286" s="226" t="s">
        <v>769</v>
      </c>
      <c r="C2286" s="202" t="s">
        <v>2631</v>
      </c>
      <c r="D2286" s="202" t="s">
        <v>2618</v>
      </c>
      <c r="E2286" s="202" t="s">
        <v>2618</v>
      </c>
      <c r="F2286" s="202" t="s">
        <v>2618</v>
      </c>
      <c r="G2286" s="202" t="s">
        <v>2618</v>
      </c>
      <c r="H2286" s="202" t="s">
        <v>2618</v>
      </c>
      <c r="I2286" s="202" t="s">
        <v>2618</v>
      </c>
      <c r="J2286" s="202" t="s">
        <v>2618</v>
      </c>
      <c r="K2286" s="202" t="s">
        <v>2618</v>
      </c>
      <c r="L2286" s="202" t="s">
        <v>2618</v>
      </c>
      <c r="M2286" s="202" t="s">
        <v>2618</v>
      </c>
      <c r="N2286" s="202" t="s">
        <v>2618</v>
      </c>
      <c r="O2286" s="202" t="s">
        <v>2618</v>
      </c>
      <c r="P2286" s="202" t="s">
        <v>2618</v>
      </c>
      <c r="Q2286" s="202" t="s">
        <v>2618</v>
      </c>
      <c r="R2286" s="202" t="s">
        <v>2618</v>
      </c>
      <c r="S2286" s="202" t="s">
        <v>2631</v>
      </c>
      <c r="T2286" s="202" t="s">
        <v>2618</v>
      </c>
      <c r="U2286" s="202" t="s">
        <v>2618</v>
      </c>
      <c r="V2286" s="203" t="s">
        <v>2618</v>
      </c>
      <c r="X2286" s="198" t="s">
        <v>873</v>
      </c>
      <c r="Y2286" s="107" t="s">
        <v>769</v>
      </c>
      <c r="Z2286" s="195" t="s">
        <v>2631</v>
      </c>
      <c r="AA2286" s="195" t="s">
        <v>2618</v>
      </c>
      <c r="AB2286" s="195" t="s">
        <v>2618</v>
      </c>
      <c r="AC2286" s="195" t="s">
        <v>2618</v>
      </c>
      <c r="AD2286" s="195" t="s">
        <v>2618</v>
      </c>
      <c r="AE2286" s="195" t="s">
        <v>2618</v>
      </c>
      <c r="AF2286" s="195" t="s">
        <v>2618</v>
      </c>
      <c r="AG2286" s="195" t="s">
        <v>2618</v>
      </c>
      <c r="AH2286" s="195" t="s">
        <v>2631</v>
      </c>
      <c r="AI2286" s="195" t="s">
        <v>2618</v>
      </c>
    </row>
    <row r="2287" spans="1:35" x14ac:dyDescent="0.25">
      <c r="A2287" s="198" t="s">
        <v>874</v>
      </c>
      <c r="B2287" s="226" t="s">
        <v>2551</v>
      </c>
      <c r="C2287" s="234">
        <v>2</v>
      </c>
      <c r="D2287" s="204">
        <v>0</v>
      </c>
      <c r="E2287" s="204">
        <v>0</v>
      </c>
      <c r="F2287" s="204">
        <v>0</v>
      </c>
      <c r="G2287" s="204">
        <v>0</v>
      </c>
      <c r="H2287" s="204">
        <v>0</v>
      </c>
      <c r="I2287" s="204">
        <v>0</v>
      </c>
      <c r="J2287" s="204">
        <v>0</v>
      </c>
      <c r="K2287" s="204">
        <v>0</v>
      </c>
      <c r="L2287" s="204">
        <v>0</v>
      </c>
      <c r="M2287" s="204">
        <v>0</v>
      </c>
      <c r="N2287" s="204">
        <v>0</v>
      </c>
      <c r="O2287" s="204">
        <v>0</v>
      </c>
      <c r="P2287" s="204">
        <v>0</v>
      </c>
      <c r="Q2287" s="204">
        <v>0</v>
      </c>
      <c r="R2287" s="204">
        <v>0</v>
      </c>
      <c r="S2287" s="204">
        <v>1</v>
      </c>
      <c r="T2287" s="204">
        <v>0</v>
      </c>
      <c r="U2287" s="204">
        <v>0</v>
      </c>
      <c r="V2287" s="205">
        <v>0</v>
      </c>
      <c r="X2287" s="198" t="s">
        <v>875</v>
      </c>
      <c r="Y2287" s="91" t="s">
        <v>2551</v>
      </c>
      <c r="Z2287" s="109">
        <v>2</v>
      </c>
      <c r="AA2287" s="109">
        <v>0</v>
      </c>
      <c r="AB2287" s="109">
        <v>0</v>
      </c>
      <c r="AC2287" s="109">
        <v>0</v>
      </c>
      <c r="AD2287" s="109">
        <v>0</v>
      </c>
      <c r="AE2287" s="109">
        <v>0</v>
      </c>
      <c r="AF2287" s="109">
        <v>0</v>
      </c>
      <c r="AG2287" s="109">
        <v>0</v>
      </c>
      <c r="AH2287" s="109">
        <v>1</v>
      </c>
      <c r="AI2287" s="109">
        <v>0</v>
      </c>
    </row>
    <row r="2288" spans="1:35" x14ac:dyDescent="0.25">
      <c r="A2288" s="198" t="s">
        <v>876</v>
      </c>
      <c r="B2288" s="227" t="s">
        <v>884</v>
      </c>
      <c r="C2288" s="235">
        <v>1003</v>
      </c>
      <c r="D2288" s="206">
        <v>1003.4</v>
      </c>
      <c r="E2288" s="206">
        <v>1004.2</v>
      </c>
      <c r="F2288" s="206">
        <v>1004.75</v>
      </c>
      <c r="G2288" s="206">
        <v>1005.9</v>
      </c>
      <c r="H2288" s="206">
        <v>1006.1</v>
      </c>
      <c r="I2288" s="206">
        <v>1007.25</v>
      </c>
      <c r="J2288" s="206">
        <v>1007.8</v>
      </c>
      <c r="K2288" s="206">
        <v>1008.65</v>
      </c>
      <c r="L2288" s="206">
        <v>1009.55</v>
      </c>
      <c r="M2288" s="206">
        <v>1011.9</v>
      </c>
      <c r="N2288" s="206">
        <v>1011.2</v>
      </c>
      <c r="O2288" s="206">
        <v>1011.85</v>
      </c>
      <c r="P2288" s="206">
        <v>1010.8</v>
      </c>
      <c r="Q2288" s="206">
        <v>1012.85</v>
      </c>
      <c r="R2288" s="206">
        <v>1012.4000000000001</v>
      </c>
      <c r="S2288" s="206">
        <v>1010.95</v>
      </c>
      <c r="T2288" s="206">
        <v>1006.05</v>
      </c>
      <c r="U2288" s="206">
        <v>1001.65</v>
      </c>
      <c r="V2288" s="207">
        <v>999.2</v>
      </c>
      <c r="X2288" s="198" t="s">
        <v>877</v>
      </c>
      <c r="Y2288" s="238" t="s">
        <v>705</v>
      </c>
      <c r="Z2288" s="127">
        <v>0</v>
      </c>
      <c r="AA2288" s="127">
        <v>0</v>
      </c>
      <c r="AB2288" s="127">
        <v>0</v>
      </c>
      <c r="AC2288" s="127">
        <v>0</v>
      </c>
      <c r="AD2288" s="127">
        <v>0</v>
      </c>
      <c r="AE2288" s="127">
        <v>0</v>
      </c>
      <c r="AF2288" s="127">
        <v>0</v>
      </c>
      <c r="AG2288" s="127">
        <v>0</v>
      </c>
      <c r="AH2288" s="127">
        <v>0</v>
      </c>
      <c r="AI2288" s="127">
        <v>0</v>
      </c>
    </row>
    <row r="2289" spans="1:35" x14ac:dyDescent="0.25">
      <c r="A2289" s="198" t="s">
        <v>878</v>
      </c>
      <c r="B2289" s="228" t="s">
        <v>770</v>
      </c>
      <c r="C2289" s="236" t="s">
        <v>213</v>
      </c>
      <c r="D2289" s="208" t="s">
        <v>2647</v>
      </c>
      <c r="E2289" s="208" t="s">
        <v>2769</v>
      </c>
      <c r="F2289" s="208" t="s">
        <v>2761</v>
      </c>
      <c r="G2289" s="208" t="s">
        <v>2761</v>
      </c>
      <c r="H2289" s="208" t="s">
        <v>2761</v>
      </c>
      <c r="I2289" s="208" t="s">
        <v>2767</v>
      </c>
      <c r="J2289" s="208" t="s">
        <v>2769</v>
      </c>
      <c r="K2289" s="208" t="s">
        <v>2647</v>
      </c>
      <c r="L2289" s="208" t="s">
        <v>2963</v>
      </c>
      <c r="M2289" s="208" t="s">
        <v>2769</v>
      </c>
      <c r="N2289" s="208" t="s">
        <v>2657</v>
      </c>
      <c r="O2289" s="208" t="s">
        <v>2732</v>
      </c>
      <c r="P2289" s="208" t="s">
        <v>2651</v>
      </c>
      <c r="Q2289" s="208" t="s">
        <v>2649</v>
      </c>
      <c r="R2289" s="208" t="s">
        <v>2655</v>
      </c>
      <c r="S2289" s="208" t="s">
        <v>2939</v>
      </c>
      <c r="T2289" s="208" t="s">
        <v>2655</v>
      </c>
      <c r="U2289" s="208" t="s">
        <v>2650</v>
      </c>
      <c r="V2289" s="209" t="s">
        <v>2648</v>
      </c>
      <c r="X2289" s="369" t="s">
        <v>880</v>
      </c>
      <c r="Y2289" s="370" t="s">
        <v>772</v>
      </c>
      <c r="Z2289" s="371">
        <v>0</v>
      </c>
      <c r="AA2289" s="372">
        <v>0</v>
      </c>
      <c r="AB2289" s="372">
        <v>0</v>
      </c>
      <c r="AC2289" s="372">
        <v>0</v>
      </c>
      <c r="AD2289" s="372">
        <v>0</v>
      </c>
      <c r="AE2289" s="372">
        <v>0</v>
      </c>
      <c r="AF2289" s="372">
        <v>0</v>
      </c>
      <c r="AG2289" s="372">
        <v>0</v>
      </c>
      <c r="AH2289" s="372">
        <v>0</v>
      </c>
      <c r="AI2289" s="373">
        <v>0</v>
      </c>
    </row>
    <row r="2290" spans="1:35" x14ac:dyDescent="0.25">
      <c r="A2290" s="198" t="s">
        <v>879</v>
      </c>
      <c r="B2290" s="603" t="s">
        <v>705</v>
      </c>
      <c r="C2290" s="237">
        <v>0</v>
      </c>
      <c r="D2290" s="213">
        <v>0</v>
      </c>
      <c r="E2290" s="213">
        <v>0</v>
      </c>
      <c r="F2290" s="213">
        <v>0</v>
      </c>
      <c r="G2290" s="213">
        <v>0</v>
      </c>
      <c r="H2290" s="213">
        <v>0</v>
      </c>
      <c r="I2290" s="213">
        <v>0</v>
      </c>
      <c r="J2290" s="213">
        <v>0</v>
      </c>
      <c r="K2290" s="213">
        <v>0</v>
      </c>
      <c r="L2290" s="213">
        <v>0</v>
      </c>
      <c r="M2290" s="213">
        <v>0</v>
      </c>
      <c r="N2290" s="213">
        <v>0</v>
      </c>
      <c r="O2290" s="213">
        <v>0</v>
      </c>
      <c r="P2290" s="213">
        <v>0</v>
      </c>
      <c r="Q2290" s="213">
        <v>0</v>
      </c>
      <c r="R2290" s="213">
        <v>0</v>
      </c>
      <c r="S2290" s="213">
        <v>0</v>
      </c>
      <c r="T2290" s="213">
        <v>0</v>
      </c>
      <c r="U2290" s="213">
        <v>0</v>
      </c>
      <c r="V2290" s="214">
        <v>0</v>
      </c>
      <c r="X2290" s="369" t="s">
        <v>881</v>
      </c>
      <c r="Y2290" s="374" t="s">
        <v>1173</v>
      </c>
      <c r="Z2290" s="375">
        <v>0</v>
      </c>
      <c r="AA2290" s="376">
        <v>0</v>
      </c>
      <c r="AB2290" s="376">
        <v>0</v>
      </c>
      <c r="AC2290" s="376">
        <v>0</v>
      </c>
      <c r="AD2290" s="376">
        <v>0</v>
      </c>
      <c r="AE2290" s="376">
        <v>0</v>
      </c>
      <c r="AF2290" s="376">
        <v>0</v>
      </c>
      <c r="AG2290" s="376">
        <v>0</v>
      </c>
      <c r="AH2290" s="376">
        <v>0</v>
      </c>
      <c r="AI2290" s="377">
        <v>0</v>
      </c>
    </row>
    <row r="2291" spans="1:35" x14ac:dyDescent="0.25">
      <c r="A2291" s="604" t="s">
        <v>880</v>
      </c>
      <c r="B2291" s="605" t="s">
        <v>772</v>
      </c>
      <c r="C2291" s="606">
        <v>0</v>
      </c>
      <c r="D2291" s="606">
        <v>0</v>
      </c>
      <c r="E2291" s="606">
        <v>0</v>
      </c>
      <c r="F2291" s="606">
        <v>0</v>
      </c>
      <c r="G2291" s="606">
        <v>0</v>
      </c>
      <c r="H2291" s="606">
        <v>0</v>
      </c>
      <c r="I2291" s="606">
        <v>0</v>
      </c>
      <c r="J2291" s="606">
        <v>0</v>
      </c>
      <c r="K2291" s="606">
        <v>0</v>
      </c>
      <c r="L2291" s="606">
        <v>0</v>
      </c>
      <c r="M2291" s="606">
        <v>0</v>
      </c>
      <c r="N2291" s="606">
        <v>0</v>
      </c>
      <c r="O2291" s="606">
        <v>0</v>
      </c>
      <c r="P2291" s="606">
        <v>0</v>
      </c>
      <c r="Q2291" s="606">
        <v>0</v>
      </c>
      <c r="R2291" s="606">
        <v>0</v>
      </c>
      <c r="S2291" s="606">
        <v>0</v>
      </c>
      <c r="T2291" s="606">
        <v>0</v>
      </c>
      <c r="U2291" s="606">
        <v>0</v>
      </c>
      <c r="V2291" s="607">
        <v>0</v>
      </c>
      <c r="X2291" s="369" t="s">
        <v>882</v>
      </c>
      <c r="Y2291" s="374" t="s">
        <v>1175</v>
      </c>
      <c r="Z2291" s="375">
        <v>0</v>
      </c>
      <c r="AA2291" s="376">
        <v>0</v>
      </c>
      <c r="AB2291" s="376">
        <v>0</v>
      </c>
      <c r="AC2291" s="376">
        <v>0</v>
      </c>
      <c r="AD2291" s="376">
        <v>0</v>
      </c>
      <c r="AE2291" s="376">
        <v>0</v>
      </c>
      <c r="AF2291" s="376">
        <v>0</v>
      </c>
      <c r="AG2291" s="376">
        <v>0</v>
      </c>
      <c r="AH2291" s="376">
        <v>0</v>
      </c>
      <c r="AI2291" s="377">
        <v>0</v>
      </c>
    </row>
    <row r="2292" spans="1:35" x14ac:dyDescent="0.25">
      <c r="A2292" s="608" t="s">
        <v>881</v>
      </c>
      <c r="B2292" s="609" t="s">
        <v>1173</v>
      </c>
      <c r="C2292" s="610">
        <v>0</v>
      </c>
      <c r="D2292" s="610">
        <v>0</v>
      </c>
      <c r="E2292" s="610">
        <v>0</v>
      </c>
      <c r="F2292" s="610">
        <v>0</v>
      </c>
      <c r="G2292" s="610">
        <v>0</v>
      </c>
      <c r="H2292" s="610">
        <v>0</v>
      </c>
      <c r="I2292" s="610">
        <v>0</v>
      </c>
      <c r="J2292" s="610">
        <v>0</v>
      </c>
      <c r="K2292" s="610">
        <v>0</v>
      </c>
      <c r="L2292" s="610">
        <v>0</v>
      </c>
      <c r="M2292" s="610">
        <v>0</v>
      </c>
      <c r="N2292" s="610">
        <v>0</v>
      </c>
      <c r="O2292" s="610">
        <v>0</v>
      </c>
      <c r="P2292" s="610">
        <v>0</v>
      </c>
      <c r="Q2292" s="610">
        <v>0</v>
      </c>
      <c r="R2292" s="610">
        <v>0</v>
      </c>
      <c r="S2292" s="610">
        <v>0</v>
      </c>
      <c r="T2292" s="610">
        <v>0</v>
      </c>
      <c r="U2292" s="610">
        <v>0</v>
      </c>
      <c r="V2292" s="610">
        <v>0</v>
      </c>
      <c r="X2292" s="369" t="s">
        <v>883</v>
      </c>
      <c r="Y2292" s="379" t="s">
        <v>1177</v>
      </c>
      <c r="Z2292" s="380">
        <v>0</v>
      </c>
      <c r="AA2292" s="381">
        <v>0</v>
      </c>
      <c r="AB2292" s="381">
        <v>0</v>
      </c>
      <c r="AC2292" s="381">
        <v>0</v>
      </c>
      <c r="AD2292" s="381">
        <v>0</v>
      </c>
      <c r="AE2292" s="381">
        <v>0</v>
      </c>
      <c r="AF2292" s="381">
        <v>0</v>
      </c>
      <c r="AG2292" s="381">
        <v>0</v>
      </c>
      <c r="AH2292" s="381">
        <v>0</v>
      </c>
      <c r="AI2292" s="382">
        <v>0</v>
      </c>
    </row>
    <row r="2293" spans="1:35" x14ac:dyDescent="0.25">
      <c r="A2293" s="608" t="s">
        <v>882</v>
      </c>
      <c r="B2293" s="609" t="s">
        <v>1175</v>
      </c>
      <c r="C2293" s="617">
        <v>0</v>
      </c>
      <c r="D2293" s="617">
        <v>0</v>
      </c>
      <c r="E2293" s="617">
        <v>0</v>
      </c>
      <c r="F2293" s="617">
        <v>0</v>
      </c>
      <c r="G2293" s="617">
        <v>0</v>
      </c>
      <c r="H2293" s="617">
        <v>0</v>
      </c>
      <c r="I2293" s="617">
        <v>0</v>
      </c>
      <c r="J2293" s="617">
        <v>0</v>
      </c>
      <c r="K2293" s="617">
        <v>0</v>
      </c>
      <c r="L2293" s="617">
        <v>0</v>
      </c>
      <c r="M2293" s="617">
        <v>0</v>
      </c>
      <c r="N2293" s="617">
        <v>0</v>
      </c>
      <c r="O2293" s="617">
        <v>0</v>
      </c>
      <c r="P2293" s="617">
        <v>0</v>
      </c>
      <c r="Q2293" s="617">
        <v>0</v>
      </c>
      <c r="R2293" s="617">
        <v>0</v>
      </c>
      <c r="S2293" s="617">
        <v>0</v>
      </c>
      <c r="T2293" s="617">
        <v>0</v>
      </c>
      <c r="U2293" s="617">
        <v>0</v>
      </c>
      <c r="V2293" s="617">
        <v>0</v>
      </c>
    </row>
    <row r="2294" spans="1:35" x14ac:dyDescent="0.25">
      <c r="A2294" s="608" t="s">
        <v>883</v>
      </c>
      <c r="B2294" s="609" t="s">
        <v>1177</v>
      </c>
      <c r="C2294" s="617">
        <v>0</v>
      </c>
      <c r="D2294" s="617">
        <v>0</v>
      </c>
      <c r="E2294" s="617">
        <v>0</v>
      </c>
      <c r="F2294" s="617">
        <v>0</v>
      </c>
      <c r="G2294" s="617">
        <v>0</v>
      </c>
      <c r="H2294" s="617">
        <v>0</v>
      </c>
      <c r="I2294" s="617">
        <v>0</v>
      </c>
      <c r="J2294" s="617">
        <v>0</v>
      </c>
      <c r="K2294" s="617">
        <v>0</v>
      </c>
      <c r="L2294" s="617">
        <v>0</v>
      </c>
      <c r="M2294" s="617">
        <v>0</v>
      </c>
      <c r="N2294" s="617">
        <v>0</v>
      </c>
      <c r="O2294" s="617">
        <v>0</v>
      </c>
      <c r="P2294" s="617">
        <v>0</v>
      </c>
      <c r="Q2294" s="617">
        <v>0</v>
      </c>
      <c r="R2294" s="617">
        <v>0</v>
      </c>
      <c r="S2294" s="617">
        <v>0</v>
      </c>
      <c r="T2294" s="617">
        <v>0</v>
      </c>
      <c r="U2294" s="617">
        <v>0</v>
      </c>
      <c r="V2294" s="617">
        <v>0</v>
      </c>
    </row>
    <row r="2295" spans="1:35" x14ac:dyDescent="0.25">
      <c r="A2295" t="s">
        <v>3646</v>
      </c>
      <c r="B2295" t="s">
        <v>3407</v>
      </c>
      <c r="C2295">
        <v>10</v>
      </c>
      <c r="D2295">
        <v>10</v>
      </c>
      <c r="E2295">
        <v>7</v>
      </c>
      <c r="F2295">
        <v>7</v>
      </c>
      <c r="G2295">
        <v>7</v>
      </c>
      <c r="H2295">
        <v>7</v>
      </c>
      <c r="I2295">
        <v>2</v>
      </c>
      <c r="J2295">
        <v>2</v>
      </c>
      <c r="K2295">
        <v>1</v>
      </c>
      <c r="L2295">
        <v>5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7</v>
      </c>
      <c r="T2295">
        <v>10</v>
      </c>
      <c r="U2295">
        <v>6</v>
      </c>
      <c r="V2295">
        <v>7</v>
      </c>
    </row>
    <row r="2296" spans="1:35" x14ac:dyDescent="0.25">
      <c r="A2296" t="s">
        <v>3647</v>
      </c>
      <c r="B2296" t="s">
        <v>3623</v>
      </c>
      <c r="C2296">
        <v>10</v>
      </c>
      <c r="D2296">
        <v>7</v>
      </c>
      <c r="E2296">
        <v>7</v>
      </c>
      <c r="F2296">
        <v>7</v>
      </c>
      <c r="G2296">
        <v>7</v>
      </c>
      <c r="H2296">
        <v>4</v>
      </c>
      <c r="I2296">
        <v>2</v>
      </c>
      <c r="J2296">
        <v>2</v>
      </c>
      <c r="K2296">
        <v>0</v>
      </c>
      <c r="L2296">
        <v>5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10</v>
      </c>
      <c r="T2296">
        <v>6</v>
      </c>
      <c r="U2296">
        <v>7</v>
      </c>
      <c r="V2296">
        <v>5</v>
      </c>
    </row>
    <row r="2297" spans="1:35" x14ac:dyDescent="0.25">
      <c r="A2297" t="s">
        <v>3648</v>
      </c>
      <c r="B2297" t="s">
        <v>3411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306" spans="1:35" x14ac:dyDescent="0.25">
      <c r="A2306" s="506"/>
      <c r="B2306" s="506"/>
      <c r="C2306" s="506"/>
      <c r="D2306" s="506"/>
      <c r="E2306" s="506"/>
      <c r="F2306" s="506"/>
      <c r="G2306" s="506"/>
      <c r="H2306" s="506"/>
      <c r="I2306" s="506"/>
      <c r="J2306" s="506"/>
      <c r="K2306" s="506"/>
      <c r="L2306" s="506"/>
      <c r="M2306" s="506"/>
      <c r="N2306" s="506"/>
      <c r="O2306" s="506"/>
      <c r="P2306" s="506"/>
      <c r="Q2306" s="506"/>
      <c r="R2306" s="506"/>
      <c r="S2306" s="506"/>
      <c r="T2306" s="506"/>
      <c r="U2306" s="506"/>
      <c r="V2306" s="506"/>
      <c r="W2306" s="506"/>
      <c r="X2306" s="506"/>
      <c r="Y2306" s="506"/>
      <c r="Z2306" s="506"/>
      <c r="AA2306" s="506"/>
      <c r="AB2306" s="506"/>
      <c r="AC2306" s="506"/>
      <c r="AD2306" s="506"/>
      <c r="AE2306" s="506"/>
      <c r="AF2306" s="506"/>
      <c r="AG2306" s="506"/>
      <c r="AH2306" s="506"/>
      <c r="AI2306" s="506"/>
    </row>
    <row r="2307" spans="1:35" x14ac:dyDescent="0.25">
      <c r="A2307" s="198" t="s">
        <v>1221</v>
      </c>
      <c r="B2307" s="219" t="s">
        <v>2552</v>
      </c>
      <c r="C2307" s="593" t="s">
        <v>3773</v>
      </c>
      <c r="D2307" s="594" t="s">
        <v>2618</v>
      </c>
      <c r="E2307" s="594" t="s">
        <v>3774</v>
      </c>
      <c r="F2307" s="594" t="s">
        <v>2618</v>
      </c>
      <c r="G2307" s="594" t="s">
        <v>3775</v>
      </c>
      <c r="H2307" s="594" t="s">
        <v>2618</v>
      </c>
      <c r="I2307" s="594" t="s">
        <v>3782</v>
      </c>
      <c r="J2307" s="594" t="s">
        <v>2618</v>
      </c>
      <c r="K2307" s="594" t="s">
        <v>3788</v>
      </c>
      <c r="L2307" s="594" t="s">
        <v>2618</v>
      </c>
      <c r="M2307" s="594" t="s">
        <v>3789</v>
      </c>
      <c r="N2307" s="594" t="s">
        <v>2618</v>
      </c>
      <c r="O2307" s="594" t="s">
        <v>3790</v>
      </c>
      <c r="P2307" s="594" t="s">
        <v>2618</v>
      </c>
      <c r="Q2307" s="594" t="s">
        <v>3791</v>
      </c>
      <c r="R2307" s="594" t="s">
        <v>2618</v>
      </c>
      <c r="S2307" s="594" t="s">
        <v>3792</v>
      </c>
      <c r="T2307" s="594" t="s">
        <v>2618</v>
      </c>
      <c r="U2307" s="594" t="s">
        <v>3793</v>
      </c>
      <c r="V2307" s="594" t="s">
        <v>2618</v>
      </c>
      <c r="X2307" s="595"/>
      <c r="Y2307" s="596" t="s">
        <v>2550</v>
      </c>
      <c r="Z2307" s="93" t="s">
        <v>2619</v>
      </c>
      <c r="AA2307" s="597" t="s">
        <v>2620</v>
      </c>
      <c r="AB2307" s="597" t="s">
        <v>2621</v>
      </c>
      <c r="AC2307" s="597" t="s">
        <v>2622</v>
      </c>
      <c r="AD2307" s="597" t="s">
        <v>2623</v>
      </c>
      <c r="AE2307" s="597" t="s">
        <v>2624</v>
      </c>
      <c r="AF2307" s="597" t="s">
        <v>2625</v>
      </c>
      <c r="AG2307" s="597" t="s">
        <v>2619</v>
      </c>
      <c r="AH2307" s="597" t="s">
        <v>2620</v>
      </c>
      <c r="AI2307" s="598" t="s">
        <v>2621</v>
      </c>
    </row>
    <row r="2308" spans="1:35" x14ac:dyDescent="0.25">
      <c r="A2308" s="198" t="s">
        <v>1222</v>
      </c>
      <c r="B2308" s="220" t="s">
        <v>1183</v>
      </c>
      <c r="C2308" s="124" t="s">
        <v>2521</v>
      </c>
      <c r="D2308" s="124" t="s">
        <v>2522</v>
      </c>
      <c r="E2308" s="124" t="s">
        <v>2521</v>
      </c>
      <c r="F2308" s="124" t="s">
        <v>2522</v>
      </c>
      <c r="G2308" s="124" t="s">
        <v>2521</v>
      </c>
      <c r="H2308" s="124" t="s">
        <v>2522</v>
      </c>
      <c r="I2308" s="124" t="s">
        <v>2521</v>
      </c>
      <c r="J2308" s="124" t="s">
        <v>2522</v>
      </c>
      <c r="K2308" s="124" t="s">
        <v>2521</v>
      </c>
      <c r="L2308" s="124" t="s">
        <v>2522</v>
      </c>
      <c r="M2308" s="124" t="s">
        <v>2521</v>
      </c>
      <c r="N2308" s="124" t="s">
        <v>2522</v>
      </c>
      <c r="O2308" s="124" t="s">
        <v>2521</v>
      </c>
      <c r="P2308" s="124" t="s">
        <v>2522</v>
      </c>
      <c r="Q2308" s="124" t="s">
        <v>2521</v>
      </c>
      <c r="R2308" s="124" t="s">
        <v>2522</v>
      </c>
      <c r="S2308" s="124" t="s">
        <v>2521</v>
      </c>
      <c r="T2308" s="124" t="s">
        <v>2522</v>
      </c>
      <c r="U2308" s="124" t="s">
        <v>2521</v>
      </c>
      <c r="V2308" s="124" t="s">
        <v>2522</v>
      </c>
      <c r="X2308" s="197"/>
      <c r="Y2308" s="188" t="s">
        <v>1183</v>
      </c>
      <c r="Z2308" s="94" t="s">
        <v>3776</v>
      </c>
      <c r="AA2308" s="95" t="s">
        <v>3777</v>
      </c>
      <c r="AB2308" s="95" t="s">
        <v>3778</v>
      </c>
      <c r="AC2308" s="95" t="s">
        <v>3783</v>
      </c>
      <c r="AD2308" s="95" t="s">
        <v>3794</v>
      </c>
      <c r="AE2308" s="95" t="s">
        <v>3795</v>
      </c>
      <c r="AF2308" s="95" t="s">
        <v>3796</v>
      </c>
      <c r="AG2308" s="95" t="s">
        <v>3797</v>
      </c>
      <c r="AH2308" s="95" t="s">
        <v>3798</v>
      </c>
      <c r="AI2308" s="96" t="s">
        <v>3799</v>
      </c>
    </row>
    <row r="2309" spans="1:35" x14ac:dyDescent="0.25">
      <c r="A2309" s="198" t="s">
        <v>1223</v>
      </c>
      <c r="B2309" s="221" t="s">
        <v>2553</v>
      </c>
      <c r="C2309" s="118">
        <v>43682.458333333336</v>
      </c>
      <c r="D2309" s="189">
        <v>43682.958333333336</v>
      </c>
      <c r="E2309" s="190">
        <v>43683.458333333336</v>
      </c>
      <c r="F2309" s="189">
        <v>43683.958333333336</v>
      </c>
      <c r="G2309" s="190">
        <v>43684.458333333336</v>
      </c>
      <c r="H2309" s="189">
        <v>43684.958333333336</v>
      </c>
      <c r="I2309" s="191">
        <v>43685.458333333336</v>
      </c>
      <c r="J2309" s="189">
        <v>43685.958333333336</v>
      </c>
      <c r="K2309" s="190">
        <v>43686.458333333336</v>
      </c>
      <c r="L2309" s="189">
        <v>43686.958333333336</v>
      </c>
      <c r="M2309" s="190">
        <v>43687.458333333336</v>
      </c>
      <c r="N2309" s="189">
        <v>43687.958333333336</v>
      </c>
      <c r="O2309" s="191">
        <v>43688.458333333336</v>
      </c>
      <c r="P2309" s="189">
        <v>43688.958333333336</v>
      </c>
      <c r="Q2309" s="190">
        <v>43689.458333333336</v>
      </c>
      <c r="R2309" s="189">
        <v>43689.958333333336</v>
      </c>
      <c r="S2309" s="190">
        <v>43690.458333333336</v>
      </c>
      <c r="T2309" s="189">
        <v>43690.958333333336</v>
      </c>
      <c r="U2309" s="190">
        <v>43691.458333333336</v>
      </c>
      <c r="V2309" s="192">
        <v>43691.958333333336</v>
      </c>
      <c r="X2309" s="198" t="s">
        <v>1224</v>
      </c>
      <c r="Y2309" s="215">
        <v>0</v>
      </c>
      <c r="Z2309" s="599">
        <v>43682.958333333336</v>
      </c>
      <c r="AA2309" s="600">
        <v>43683.958333333336</v>
      </c>
      <c r="AB2309" s="600">
        <v>43684.958333333336</v>
      </c>
      <c r="AC2309" s="600">
        <v>43685.958333333336</v>
      </c>
      <c r="AD2309" s="600">
        <v>43686.958333333336</v>
      </c>
      <c r="AE2309" s="600">
        <v>43687.958333333336</v>
      </c>
      <c r="AF2309" s="600">
        <v>43688.958333333336</v>
      </c>
      <c r="AG2309" s="600">
        <v>43689.958333333336</v>
      </c>
      <c r="AH2309" s="600">
        <v>43690.958333333336</v>
      </c>
      <c r="AI2309" s="600">
        <v>43691.958333333336</v>
      </c>
    </row>
    <row r="2310" spans="1:35" x14ac:dyDescent="0.25">
      <c r="A2310" s="198" t="s">
        <v>1225</v>
      </c>
      <c r="B2310" s="222" t="s">
        <v>2545</v>
      </c>
      <c r="C2310" s="230" t="e">
        <v>#N/A</v>
      </c>
      <c r="D2310" s="199">
        <v>20.8</v>
      </c>
      <c r="E2310" s="199" t="e">
        <v>#N/A</v>
      </c>
      <c r="F2310" s="199">
        <v>25.1</v>
      </c>
      <c r="G2310" s="199" t="e">
        <v>#N/A</v>
      </c>
      <c r="H2310" s="199">
        <v>16.7</v>
      </c>
      <c r="I2310" s="199" t="e">
        <v>#N/A</v>
      </c>
      <c r="J2310" s="199">
        <v>22.1</v>
      </c>
      <c r="K2310" s="199" t="e">
        <v>#N/A</v>
      </c>
      <c r="L2310" s="199">
        <v>20.5</v>
      </c>
      <c r="M2310" s="199" t="e">
        <v>#N/A</v>
      </c>
      <c r="N2310" s="199">
        <v>19</v>
      </c>
      <c r="O2310" s="199" t="e">
        <v>#N/A</v>
      </c>
      <c r="P2310" s="199">
        <v>19.600000000000001</v>
      </c>
      <c r="Q2310" s="199" t="e">
        <v>#N/A</v>
      </c>
      <c r="R2310" s="199">
        <v>17.3</v>
      </c>
      <c r="S2310" s="199" t="e">
        <v>#N/A</v>
      </c>
      <c r="T2310" s="199">
        <v>11.5</v>
      </c>
      <c r="U2310" s="199" t="e">
        <v>#N/A</v>
      </c>
      <c r="V2310" s="104">
        <v>12.2</v>
      </c>
      <c r="X2310" s="198" t="s">
        <v>1226</v>
      </c>
      <c r="Y2310" s="100" t="s">
        <v>2545</v>
      </c>
      <c r="Z2310" s="120">
        <v>20.8</v>
      </c>
      <c r="AA2310" s="120">
        <v>25.1</v>
      </c>
      <c r="AB2310" s="120">
        <v>23.1</v>
      </c>
      <c r="AC2310" s="120">
        <v>22.1</v>
      </c>
      <c r="AD2310" s="120">
        <v>20.5</v>
      </c>
      <c r="AE2310" s="120">
        <v>19</v>
      </c>
      <c r="AF2310" s="120">
        <v>19.600000000000001</v>
      </c>
      <c r="AG2310" s="120">
        <v>18.8</v>
      </c>
      <c r="AH2310" s="120">
        <v>13.8</v>
      </c>
      <c r="AI2310" s="120">
        <v>12.2</v>
      </c>
    </row>
    <row r="2311" spans="1:35" x14ac:dyDescent="0.25">
      <c r="A2311" s="198" t="s">
        <v>1227</v>
      </c>
      <c r="B2311" s="223" t="s">
        <v>2546</v>
      </c>
      <c r="C2311" s="103">
        <v>15.2</v>
      </c>
      <c r="D2311" s="200" t="e">
        <v>#N/A</v>
      </c>
      <c r="E2311" s="200">
        <v>8.5</v>
      </c>
      <c r="F2311" s="200" t="e">
        <v>#N/A</v>
      </c>
      <c r="G2311" s="200">
        <v>16.600000000000001</v>
      </c>
      <c r="H2311" s="200" t="e">
        <v>#N/A</v>
      </c>
      <c r="I2311" s="200">
        <v>13.9</v>
      </c>
      <c r="J2311" s="200" t="e">
        <v>#N/A</v>
      </c>
      <c r="K2311" s="200">
        <v>7.5</v>
      </c>
      <c r="L2311" s="200" t="e">
        <v>#N/A</v>
      </c>
      <c r="M2311" s="200">
        <v>8.1</v>
      </c>
      <c r="N2311" s="200" t="e">
        <v>#N/A</v>
      </c>
      <c r="O2311" s="200">
        <v>13.2</v>
      </c>
      <c r="P2311" s="200" t="e">
        <v>#N/A</v>
      </c>
      <c r="Q2311" s="200">
        <v>13.8</v>
      </c>
      <c r="R2311" s="200" t="e">
        <v>#N/A</v>
      </c>
      <c r="S2311" s="200">
        <v>12.6</v>
      </c>
      <c r="T2311" s="200" t="e">
        <v>#N/A</v>
      </c>
      <c r="U2311" s="200">
        <v>8.5</v>
      </c>
      <c r="V2311" s="216" t="e">
        <v>#N/A</v>
      </c>
      <c r="X2311" s="198" t="s">
        <v>1228</v>
      </c>
      <c r="Y2311" s="101" t="s">
        <v>2546</v>
      </c>
      <c r="Z2311" s="97">
        <v>15.2</v>
      </c>
      <c r="AA2311" s="97">
        <v>8.5</v>
      </c>
      <c r="AB2311" s="97">
        <v>14.5</v>
      </c>
      <c r="AC2311" s="97">
        <v>13.9</v>
      </c>
      <c r="AD2311" s="97">
        <v>7.5</v>
      </c>
      <c r="AE2311" s="97">
        <v>8.1</v>
      </c>
      <c r="AF2311" s="97">
        <v>13.2</v>
      </c>
      <c r="AG2311" s="97">
        <v>13.5</v>
      </c>
      <c r="AH2311" s="97">
        <v>8.9</v>
      </c>
      <c r="AI2311" s="97">
        <v>8.5</v>
      </c>
    </row>
    <row r="2312" spans="1:35" x14ac:dyDescent="0.25">
      <c r="A2312" s="198" t="s">
        <v>1229</v>
      </c>
      <c r="B2312" s="224" t="s">
        <v>2547</v>
      </c>
      <c r="C2312" s="108" t="e">
        <v>#N/A</v>
      </c>
      <c r="D2312" s="201">
        <v>27.8</v>
      </c>
      <c r="E2312" s="201" t="e">
        <v>#N/A</v>
      </c>
      <c r="F2312" s="201">
        <v>36.1</v>
      </c>
      <c r="G2312" s="201" t="e">
        <v>#N/A</v>
      </c>
      <c r="H2312" s="201">
        <v>20.7</v>
      </c>
      <c r="I2312" s="201" t="e">
        <v>#N/A</v>
      </c>
      <c r="J2312" s="201">
        <v>36.1</v>
      </c>
      <c r="K2312" s="201" t="e">
        <v>#N/A</v>
      </c>
      <c r="L2312" s="201">
        <v>31.5</v>
      </c>
      <c r="M2312" s="201" t="e">
        <v>#N/A</v>
      </c>
      <c r="N2312" s="201">
        <v>26</v>
      </c>
      <c r="O2312" s="201" t="e">
        <v>#N/A</v>
      </c>
      <c r="P2312" s="201">
        <v>29.6</v>
      </c>
      <c r="Q2312" s="201" t="e">
        <v>#N/A</v>
      </c>
      <c r="R2312" s="201">
        <v>24.3</v>
      </c>
      <c r="S2312" s="201" t="e">
        <v>#N/A</v>
      </c>
      <c r="T2312" s="201">
        <v>21.5</v>
      </c>
      <c r="U2312" s="201" t="e">
        <v>#N/A</v>
      </c>
      <c r="V2312" s="217">
        <v>22.2</v>
      </c>
      <c r="X2312" s="198" t="s">
        <v>1230</v>
      </c>
      <c r="Y2312" s="102" t="s">
        <v>2547</v>
      </c>
      <c r="Z2312" s="120">
        <v>27.8</v>
      </c>
      <c r="AA2312" s="120">
        <v>36.6</v>
      </c>
      <c r="AB2312" s="120">
        <v>30.1</v>
      </c>
      <c r="AC2312" s="120">
        <v>36.1</v>
      </c>
      <c r="AD2312" s="120">
        <v>32</v>
      </c>
      <c r="AE2312" s="120">
        <v>27.9</v>
      </c>
      <c r="AF2312" s="120">
        <v>29.6</v>
      </c>
      <c r="AG2312" s="120">
        <v>24.3</v>
      </c>
      <c r="AH2312" s="120">
        <v>21.5</v>
      </c>
      <c r="AI2312" s="120">
        <v>22.2</v>
      </c>
    </row>
    <row r="2313" spans="1:35" x14ac:dyDescent="0.25">
      <c r="A2313" s="198" t="s">
        <v>1231</v>
      </c>
      <c r="B2313" s="212" t="s">
        <v>2548</v>
      </c>
      <c r="C2313" s="231">
        <v>5</v>
      </c>
      <c r="D2313" s="123">
        <v>5</v>
      </c>
      <c r="E2313" s="123">
        <v>10</v>
      </c>
      <c r="F2313" s="123">
        <v>13</v>
      </c>
      <c r="G2313" s="123">
        <v>17</v>
      </c>
      <c r="H2313" s="123">
        <v>14</v>
      </c>
      <c r="I2313" s="123">
        <v>10</v>
      </c>
      <c r="J2313" s="123">
        <v>8</v>
      </c>
      <c r="K2313" s="123">
        <v>9</v>
      </c>
      <c r="L2313" s="123">
        <v>7</v>
      </c>
      <c r="M2313" s="123">
        <v>7</v>
      </c>
      <c r="N2313" s="123">
        <v>10</v>
      </c>
      <c r="O2313" s="123">
        <v>7</v>
      </c>
      <c r="P2313" s="123">
        <v>7</v>
      </c>
      <c r="Q2313" s="123">
        <v>9</v>
      </c>
      <c r="R2313" s="123">
        <v>8</v>
      </c>
      <c r="S2313" s="123">
        <v>14</v>
      </c>
      <c r="T2313" s="123">
        <v>10</v>
      </c>
      <c r="U2313" s="123">
        <v>7</v>
      </c>
      <c r="V2313" s="218">
        <v>11</v>
      </c>
      <c r="X2313" s="198" t="s">
        <v>1232</v>
      </c>
      <c r="Y2313" s="119" t="s">
        <v>2548</v>
      </c>
      <c r="Z2313" s="196">
        <v>5</v>
      </c>
      <c r="AA2313" s="196">
        <v>13</v>
      </c>
      <c r="AB2313" s="196">
        <v>17</v>
      </c>
      <c r="AC2313" s="196">
        <v>10</v>
      </c>
      <c r="AD2313" s="196">
        <v>9</v>
      </c>
      <c r="AE2313" s="196">
        <v>10</v>
      </c>
      <c r="AF2313" s="196">
        <v>10</v>
      </c>
      <c r="AG2313" s="196">
        <v>9</v>
      </c>
      <c r="AH2313" s="196">
        <v>14</v>
      </c>
      <c r="AI2313" s="196">
        <v>11</v>
      </c>
    </row>
    <row r="2314" spans="1:35" x14ac:dyDescent="0.25">
      <c r="A2314" s="198" t="s">
        <v>1233</v>
      </c>
      <c r="B2314" s="225" t="s">
        <v>2549</v>
      </c>
      <c r="C2314" s="232" t="s">
        <v>2618</v>
      </c>
      <c r="D2314" s="210" t="s">
        <v>2618</v>
      </c>
      <c r="E2314" s="210" t="s">
        <v>2618</v>
      </c>
      <c r="F2314" s="210" t="s">
        <v>2618</v>
      </c>
      <c r="G2314" s="210">
        <v>17</v>
      </c>
      <c r="H2314" s="210" t="s">
        <v>2618</v>
      </c>
      <c r="I2314" s="210" t="s">
        <v>2618</v>
      </c>
      <c r="J2314" s="210" t="s">
        <v>2618</v>
      </c>
      <c r="K2314" s="210" t="s">
        <v>2618</v>
      </c>
      <c r="L2314" s="210" t="s">
        <v>2618</v>
      </c>
      <c r="M2314" s="210" t="s">
        <v>2618</v>
      </c>
      <c r="N2314" s="210" t="s">
        <v>2618</v>
      </c>
      <c r="O2314" s="210" t="s">
        <v>2618</v>
      </c>
      <c r="P2314" s="210" t="s">
        <v>2618</v>
      </c>
      <c r="Q2314" s="210" t="s">
        <v>2618</v>
      </c>
      <c r="R2314" s="210" t="s">
        <v>2618</v>
      </c>
      <c r="S2314" s="210" t="s">
        <v>2618</v>
      </c>
      <c r="T2314" s="210" t="s">
        <v>2618</v>
      </c>
      <c r="U2314" s="210" t="s">
        <v>2618</v>
      </c>
      <c r="V2314" s="211" t="s">
        <v>2618</v>
      </c>
      <c r="X2314" s="198" t="s">
        <v>1234</v>
      </c>
      <c r="Y2314" s="601" t="s">
        <v>772</v>
      </c>
      <c r="Z2314" s="602">
        <v>0</v>
      </c>
      <c r="AA2314" s="602">
        <v>0</v>
      </c>
      <c r="AB2314" s="602">
        <v>0</v>
      </c>
      <c r="AC2314" s="602">
        <v>0</v>
      </c>
      <c r="AD2314" s="602">
        <v>0</v>
      </c>
      <c r="AE2314" s="602">
        <v>0</v>
      </c>
      <c r="AF2314" s="602">
        <v>0</v>
      </c>
      <c r="AG2314" s="602">
        <v>0</v>
      </c>
      <c r="AH2314" s="602">
        <v>0</v>
      </c>
      <c r="AI2314" s="602">
        <v>0</v>
      </c>
    </row>
    <row r="2315" spans="1:35" ht="15" x14ac:dyDescent="0.25">
      <c r="A2315" s="198" t="s">
        <v>1235</v>
      </c>
      <c r="B2315" s="226" t="s">
        <v>769</v>
      </c>
      <c r="C2315" s="202" t="s">
        <v>2632</v>
      </c>
      <c r="D2315" s="202" t="s">
        <v>2632</v>
      </c>
      <c r="E2315" s="202" t="s">
        <v>2618</v>
      </c>
      <c r="F2315" s="202" t="s">
        <v>2618</v>
      </c>
      <c r="G2315" s="202" t="s">
        <v>2618</v>
      </c>
      <c r="H2315" s="202" t="s">
        <v>2632</v>
      </c>
      <c r="I2315" s="202" t="s">
        <v>2618</v>
      </c>
      <c r="J2315" s="202" t="s">
        <v>2618</v>
      </c>
      <c r="K2315" s="202" t="s">
        <v>2618</v>
      </c>
      <c r="L2315" s="202" t="s">
        <v>2618</v>
      </c>
      <c r="M2315" s="202" t="s">
        <v>2618</v>
      </c>
      <c r="N2315" s="202" t="s">
        <v>2618</v>
      </c>
      <c r="O2315" s="202" t="s">
        <v>2632</v>
      </c>
      <c r="P2315" s="202" t="s">
        <v>2631</v>
      </c>
      <c r="Q2315" s="202" t="s">
        <v>773</v>
      </c>
      <c r="R2315" s="202" t="s">
        <v>2618</v>
      </c>
      <c r="S2315" s="202" t="s">
        <v>773</v>
      </c>
      <c r="T2315" s="202" t="s">
        <v>2618</v>
      </c>
      <c r="U2315" s="202" t="s">
        <v>2618</v>
      </c>
      <c r="V2315" s="203" t="s">
        <v>2618</v>
      </c>
      <c r="X2315" s="198" t="s">
        <v>1236</v>
      </c>
      <c r="Y2315" s="107" t="s">
        <v>769</v>
      </c>
      <c r="Z2315" s="195" t="s">
        <v>2632</v>
      </c>
      <c r="AA2315" s="195" t="s">
        <v>2618</v>
      </c>
      <c r="AB2315" s="195" t="s">
        <v>2632</v>
      </c>
      <c r="AC2315" s="195" t="s">
        <v>2618</v>
      </c>
      <c r="AD2315" s="195" t="s">
        <v>2618</v>
      </c>
      <c r="AE2315" s="195" t="s">
        <v>2618</v>
      </c>
      <c r="AF2315" s="195" t="s">
        <v>2632</v>
      </c>
      <c r="AG2315" s="195" t="s">
        <v>773</v>
      </c>
      <c r="AH2315" s="195" t="s">
        <v>773</v>
      </c>
      <c r="AI2315" s="195" t="s">
        <v>2618</v>
      </c>
    </row>
    <row r="2316" spans="1:35" x14ac:dyDescent="0.25">
      <c r="A2316" s="198" t="s">
        <v>1237</v>
      </c>
      <c r="B2316" s="226" t="s">
        <v>2551</v>
      </c>
      <c r="C2316" s="234">
        <v>3</v>
      </c>
      <c r="D2316" s="204">
        <v>5</v>
      </c>
      <c r="E2316" s="204">
        <v>0</v>
      </c>
      <c r="F2316" s="204">
        <v>0</v>
      </c>
      <c r="G2316" s="204">
        <v>0</v>
      </c>
      <c r="H2316" s="204">
        <v>5</v>
      </c>
      <c r="I2316" s="204">
        <v>0</v>
      </c>
      <c r="J2316" s="204">
        <v>0</v>
      </c>
      <c r="K2316" s="204">
        <v>0</v>
      </c>
      <c r="L2316" s="204">
        <v>0</v>
      </c>
      <c r="M2316" s="204">
        <v>0</v>
      </c>
      <c r="N2316" s="204">
        <v>0</v>
      </c>
      <c r="O2316" s="204">
        <v>10</v>
      </c>
      <c r="P2316" s="204">
        <v>1</v>
      </c>
      <c r="Q2316" s="204">
        <v>20</v>
      </c>
      <c r="R2316" s="204">
        <v>0</v>
      </c>
      <c r="S2316" s="204">
        <v>30</v>
      </c>
      <c r="T2316" s="204">
        <v>0</v>
      </c>
      <c r="U2316" s="204">
        <v>0</v>
      </c>
      <c r="V2316" s="205">
        <v>0</v>
      </c>
      <c r="X2316" s="198" t="s">
        <v>1238</v>
      </c>
      <c r="Y2316" s="91" t="s">
        <v>2551</v>
      </c>
      <c r="Z2316" s="109">
        <v>10</v>
      </c>
      <c r="AA2316" s="109">
        <v>0</v>
      </c>
      <c r="AB2316" s="109">
        <v>5</v>
      </c>
      <c r="AC2316" s="109">
        <v>0</v>
      </c>
      <c r="AD2316" s="109">
        <v>0</v>
      </c>
      <c r="AE2316" s="109">
        <v>0</v>
      </c>
      <c r="AF2316" s="109">
        <v>10</v>
      </c>
      <c r="AG2316" s="109">
        <v>20</v>
      </c>
      <c r="AH2316" s="109">
        <v>30</v>
      </c>
      <c r="AI2316" s="109">
        <v>0</v>
      </c>
    </row>
    <row r="2317" spans="1:35" x14ac:dyDescent="0.25">
      <c r="A2317" s="198" t="s">
        <v>1239</v>
      </c>
      <c r="B2317" s="227" t="s">
        <v>884</v>
      </c>
      <c r="C2317" s="235">
        <v>1006.15</v>
      </c>
      <c r="D2317" s="206">
        <v>1007.2</v>
      </c>
      <c r="E2317" s="206">
        <v>1009.3499999999999</v>
      </c>
      <c r="F2317" s="206">
        <v>1008.05</v>
      </c>
      <c r="G2317" s="206">
        <v>1002.4</v>
      </c>
      <c r="H2317" s="206">
        <v>998.8</v>
      </c>
      <c r="I2317" s="206">
        <v>997.55</v>
      </c>
      <c r="J2317" s="206">
        <v>999</v>
      </c>
      <c r="K2317" s="206">
        <v>1000.2</v>
      </c>
      <c r="L2317" s="206">
        <v>1001.8</v>
      </c>
      <c r="M2317" s="206">
        <v>1003.2</v>
      </c>
      <c r="N2317" s="206">
        <v>1002.2</v>
      </c>
      <c r="O2317" s="206">
        <v>999.95</v>
      </c>
      <c r="P2317" s="206">
        <v>998.8</v>
      </c>
      <c r="Q2317" s="206">
        <v>993.45</v>
      </c>
      <c r="R2317" s="206">
        <v>995.59999999999991</v>
      </c>
      <c r="S2317" s="206">
        <v>990.75</v>
      </c>
      <c r="T2317" s="206">
        <v>997.1</v>
      </c>
      <c r="U2317" s="206">
        <v>1002.6</v>
      </c>
      <c r="V2317" s="207">
        <v>1006.25</v>
      </c>
      <c r="X2317" s="198" t="s">
        <v>1240</v>
      </c>
      <c r="Y2317" s="238" t="s">
        <v>705</v>
      </c>
      <c r="Z2317" s="127">
        <v>2</v>
      </c>
      <c r="AA2317" s="127">
        <v>0</v>
      </c>
      <c r="AB2317" s="127">
        <v>2</v>
      </c>
      <c r="AC2317" s="127">
        <v>0</v>
      </c>
      <c r="AD2317" s="127">
        <v>0</v>
      </c>
      <c r="AE2317" s="127">
        <v>0</v>
      </c>
      <c r="AF2317" s="127">
        <v>0</v>
      </c>
      <c r="AG2317" s="127">
        <v>0</v>
      </c>
      <c r="AH2317" s="127">
        <v>0</v>
      </c>
      <c r="AI2317" s="127">
        <v>0</v>
      </c>
    </row>
    <row r="2318" spans="1:35" x14ac:dyDescent="0.25">
      <c r="A2318" s="198" t="s">
        <v>1241</v>
      </c>
      <c r="B2318" s="228" t="s">
        <v>770</v>
      </c>
      <c r="C2318" s="236" t="s">
        <v>2653</v>
      </c>
      <c r="D2318" s="208" t="s">
        <v>3076</v>
      </c>
      <c r="E2318" s="208" t="s">
        <v>1110</v>
      </c>
      <c r="F2318" s="208" t="s">
        <v>2610</v>
      </c>
      <c r="G2318" s="208" t="s">
        <v>3772</v>
      </c>
      <c r="H2318" s="208" t="s">
        <v>2468</v>
      </c>
      <c r="I2318" s="208" t="s">
        <v>996</v>
      </c>
      <c r="J2318" s="208" t="s">
        <v>2940</v>
      </c>
      <c r="K2318" s="208" t="s">
        <v>1110</v>
      </c>
      <c r="L2318" s="208" t="s">
        <v>2758</v>
      </c>
      <c r="M2318" s="208" t="s">
        <v>2653</v>
      </c>
      <c r="N2318" s="208" t="s">
        <v>2794</v>
      </c>
      <c r="O2318" s="208" t="s">
        <v>2770</v>
      </c>
      <c r="P2318" s="208" t="s">
        <v>2772</v>
      </c>
      <c r="Q2318" s="208" t="s">
        <v>2763</v>
      </c>
      <c r="R2318" s="208" t="s">
        <v>2657</v>
      </c>
      <c r="S2318" s="208" t="s">
        <v>1189</v>
      </c>
      <c r="T2318" s="208" t="s">
        <v>2765</v>
      </c>
      <c r="U2318" s="208" t="s">
        <v>2765</v>
      </c>
      <c r="V2318" s="209" t="s">
        <v>2765</v>
      </c>
      <c r="X2318" s="369" t="s">
        <v>1242</v>
      </c>
      <c r="Y2318" s="370" t="s">
        <v>772</v>
      </c>
      <c r="Z2318" s="371">
        <v>0</v>
      </c>
      <c r="AA2318" s="372">
        <v>0</v>
      </c>
      <c r="AB2318" s="372">
        <v>0</v>
      </c>
      <c r="AC2318" s="372">
        <v>0</v>
      </c>
      <c r="AD2318" s="372">
        <v>0</v>
      </c>
      <c r="AE2318" s="372">
        <v>0</v>
      </c>
      <c r="AF2318" s="372">
        <v>0</v>
      </c>
      <c r="AG2318" s="372">
        <v>0</v>
      </c>
      <c r="AH2318" s="372">
        <v>0</v>
      </c>
      <c r="AI2318" s="373">
        <v>0</v>
      </c>
    </row>
    <row r="2319" spans="1:35" x14ac:dyDescent="0.25">
      <c r="A2319" s="198" t="s">
        <v>1243</v>
      </c>
      <c r="B2319" s="603" t="s">
        <v>705</v>
      </c>
      <c r="C2319" s="237">
        <v>0</v>
      </c>
      <c r="D2319" s="213">
        <v>1</v>
      </c>
      <c r="E2319" s="213">
        <v>0</v>
      </c>
      <c r="F2319" s="213">
        <v>0</v>
      </c>
      <c r="G2319" s="213">
        <v>0</v>
      </c>
      <c r="H2319" s="213">
        <v>0</v>
      </c>
      <c r="I2319" s="213">
        <v>0</v>
      </c>
      <c r="J2319" s="213">
        <v>0</v>
      </c>
      <c r="K2319" s="213">
        <v>0</v>
      </c>
      <c r="L2319" s="213">
        <v>0</v>
      </c>
      <c r="M2319" s="213">
        <v>0</v>
      </c>
      <c r="N2319" s="213">
        <v>0</v>
      </c>
      <c r="O2319" s="213">
        <v>0</v>
      </c>
      <c r="P2319" s="213">
        <v>0</v>
      </c>
      <c r="Q2319" s="213">
        <v>0</v>
      </c>
      <c r="R2319" s="213">
        <v>0</v>
      </c>
      <c r="S2319" s="213">
        <v>0</v>
      </c>
      <c r="T2319" s="213">
        <v>0</v>
      </c>
      <c r="U2319" s="213">
        <v>0</v>
      </c>
      <c r="V2319" s="214">
        <v>0</v>
      </c>
      <c r="X2319" s="369" t="s">
        <v>1244</v>
      </c>
      <c r="Y2319" s="374" t="s">
        <v>1173</v>
      </c>
      <c r="Z2319" s="375">
        <v>0</v>
      </c>
      <c r="AA2319" s="376">
        <v>0</v>
      </c>
      <c r="AB2319" s="376">
        <v>0</v>
      </c>
      <c r="AC2319" s="376">
        <v>0</v>
      </c>
      <c r="AD2319" s="376">
        <v>0</v>
      </c>
      <c r="AE2319" s="376">
        <v>0</v>
      </c>
      <c r="AF2319" s="376">
        <v>0</v>
      </c>
      <c r="AG2319" s="376">
        <v>0</v>
      </c>
      <c r="AH2319" s="376">
        <v>0</v>
      </c>
      <c r="AI2319" s="377">
        <v>0</v>
      </c>
    </row>
    <row r="2320" spans="1:35" x14ac:dyDescent="0.25">
      <c r="A2320" s="604" t="s">
        <v>1242</v>
      </c>
      <c r="B2320" s="605" t="s">
        <v>772</v>
      </c>
      <c r="C2320" s="606">
        <v>0</v>
      </c>
      <c r="D2320" s="606">
        <v>0</v>
      </c>
      <c r="E2320" s="606">
        <v>0</v>
      </c>
      <c r="F2320" s="606">
        <v>0</v>
      </c>
      <c r="G2320" s="606">
        <v>0</v>
      </c>
      <c r="H2320" s="606">
        <v>0</v>
      </c>
      <c r="I2320" s="606">
        <v>0</v>
      </c>
      <c r="J2320" s="606">
        <v>0</v>
      </c>
      <c r="K2320" s="606">
        <v>0</v>
      </c>
      <c r="L2320" s="606">
        <v>0</v>
      </c>
      <c r="M2320" s="606">
        <v>0</v>
      </c>
      <c r="N2320" s="606">
        <v>0</v>
      </c>
      <c r="O2320" s="606">
        <v>0</v>
      </c>
      <c r="P2320" s="606">
        <v>0</v>
      </c>
      <c r="Q2320" s="606">
        <v>0</v>
      </c>
      <c r="R2320" s="606">
        <v>0</v>
      </c>
      <c r="S2320" s="606">
        <v>0</v>
      </c>
      <c r="T2320" s="606">
        <v>0</v>
      </c>
      <c r="U2320" s="606">
        <v>0</v>
      </c>
      <c r="V2320" s="607">
        <v>0</v>
      </c>
      <c r="X2320" s="369" t="s">
        <v>1245</v>
      </c>
      <c r="Y2320" s="374" t="s">
        <v>1175</v>
      </c>
      <c r="Z2320" s="375">
        <v>0</v>
      </c>
      <c r="AA2320" s="376">
        <v>0</v>
      </c>
      <c r="AB2320" s="376">
        <v>0</v>
      </c>
      <c r="AC2320" s="376">
        <v>0</v>
      </c>
      <c r="AD2320" s="376">
        <v>0</v>
      </c>
      <c r="AE2320" s="376">
        <v>0</v>
      </c>
      <c r="AF2320" s="376">
        <v>0</v>
      </c>
      <c r="AG2320" s="376">
        <v>0</v>
      </c>
      <c r="AH2320" s="376">
        <v>0</v>
      </c>
      <c r="AI2320" s="377">
        <v>0</v>
      </c>
    </row>
    <row r="2321" spans="1:35" x14ac:dyDescent="0.25">
      <c r="A2321" s="608" t="s">
        <v>1244</v>
      </c>
      <c r="B2321" s="609" t="s">
        <v>1173</v>
      </c>
      <c r="C2321" s="610">
        <v>0</v>
      </c>
      <c r="D2321" s="610">
        <v>0</v>
      </c>
      <c r="E2321" s="610">
        <v>0</v>
      </c>
      <c r="F2321" s="610">
        <v>0</v>
      </c>
      <c r="G2321" s="610">
        <v>0</v>
      </c>
      <c r="H2321" s="610">
        <v>0</v>
      </c>
      <c r="I2321" s="610">
        <v>0</v>
      </c>
      <c r="J2321" s="610">
        <v>0</v>
      </c>
      <c r="K2321" s="610">
        <v>0</v>
      </c>
      <c r="L2321" s="610">
        <v>0</v>
      </c>
      <c r="M2321" s="610">
        <v>0</v>
      </c>
      <c r="N2321" s="610">
        <v>0</v>
      </c>
      <c r="O2321" s="610">
        <v>0</v>
      </c>
      <c r="P2321" s="610">
        <v>0</v>
      </c>
      <c r="Q2321" s="610">
        <v>0</v>
      </c>
      <c r="R2321" s="610">
        <v>0</v>
      </c>
      <c r="S2321" s="610">
        <v>0</v>
      </c>
      <c r="T2321" s="610">
        <v>0</v>
      </c>
      <c r="U2321" s="610">
        <v>0</v>
      </c>
      <c r="V2321" s="610">
        <v>0</v>
      </c>
      <c r="X2321" s="369" t="s">
        <v>1246</v>
      </c>
      <c r="Y2321" s="379" t="s">
        <v>1177</v>
      </c>
      <c r="Z2321" s="380">
        <v>0</v>
      </c>
      <c r="AA2321" s="381">
        <v>0</v>
      </c>
      <c r="AB2321" s="381">
        <v>0</v>
      </c>
      <c r="AC2321" s="381">
        <v>0</v>
      </c>
      <c r="AD2321" s="381">
        <v>0</v>
      </c>
      <c r="AE2321" s="381">
        <v>0</v>
      </c>
      <c r="AF2321" s="381">
        <v>0</v>
      </c>
      <c r="AG2321" s="381">
        <v>0</v>
      </c>
      <c r="AH2321" s="381">
        <v>0</v>
      </c>
      <c r="AI2321" s="382">
        <v>0</v>
      </c>
    </row>
    <row r="2322" spans="1:35" x14ac:dyDescent="0.25">
      <c r="A2322" s="608" t="s">
        <v>1245</v>
      </c>
      <c r="B2322" s="609" t="s">
        <v>1175</v>
      </c>
      <c r="C2322" s="617">
        <v>0</v>
      </c>
      <c r="D2322" s="617">
        <v>0</v>
      </c>
      <c r="E2322" s="617">
        <v>0</v>
      </c>
      <c r="F2322" s="617">
        <v>0</v>
      </c>
      <c r="G2322" s="617">
        <v>0</v>
      </c>
      <c r="H2322" s="617">
        <v>0</v>
      </c>
      <c r="I2322" s="617">
        <v>0</v>
      </c>
      <c r="J2322" s="617">
        <v>0</v>
      </c>
      <c r="K2322" s="617">
        <v>0</v>
      </c>
      <c r="L2322" s="617">
        <v>0</v>
      </c>
      <c r="M2322" s="617">
        <v>0</v>
      </c>
      <c r="N2322" s="617">
        <v>0</v>
      </c>
      <c r="O2322" s="617">
        <v>0</v>
      </c>
      <c r="P2322" s="617">
        <v>0</v>
      </c>
      <c r="Q2322" s="617">
        <v>0</v>
      </c>
      <c r="R2322" s="617">
        <v>0</v>
      </c>
      <c r="S2322" s="617">
        <v>0</v>
      </c>
      <c r="T2322" s="617">
        <v>0</v>
      </c>
      <c r="U2322" s="617">
        <v>0</v>
      </c>
      <c r="V2322" s="617">
        <v>0</v>
      </c>
    </row>
    <row r="2323" spans="1:35" x14ac:dyDescent="0.25">
      <c r="A2323" s="608" t="s">
        <v>1246</v>
      </c>
      <c r="B2323" s="609" t="s">
        <v>1177</v>
      </c>
      <c r="C2323" s="617">
        <v>0</v>
      </c>
      <c r="D2323" s="617">
        <v>0</v>
      </c>
      <c r="E2323" s="617">
        <v>0</v>
      </c>
      <c r="F2323" s="617">
        <v>0</v>
      </c>
      <c r="G2323" s="617">
        <v>0</v>
      </c>
      <c r="H2323" s="617">
        <v>0</v>
      </c>
      <c r="I2323" s="617">
        <v>0</v>
      </c>
      <c r="J2323" s="617">
        <v>0</v>
      </c>
      <c r="K2323" s="617">
        <v>0</v>
      </c>
      <c r="L2323" s="617">
        <v>0</v>
      </c>
      <c r="M2323" s="617">
        <v>0</v>
      </c>
      <c r="N2323" s="617">
        <v>0</v>
      </c>
      <c r="O2323" s="617">
        <v>0</v>
      </c>
      <c r="P2323" s="617">
        <v>0</v>
      </c>
      <c r="Q2323" s="617">
        <v>0</v>
      </c>
      <c r="R2323" s="617">
        <v>0</v>
      </c>
      <c r="S2323" s="617">
        <v>0</v>
      </c>
      <c r="T2323" s="617">
        <v>0</v>
      </c>
      <c r="U2323" s="617">
        <v>0</v>
      </c>
      <c r="V2323" s="617">
        <v>0</v>
      </c>
    </row>
    <row r="2324" spans="1:35" x14ac:dyDescent="0.25">
      <c r="A2324" t="s">
        <v>3649</v>
      </c>
      <c r="B2324" t="s">
        <v>3407</v>
      </c>
      <c r="C2324">
        <v>10</v>
      </c>
      <c r="D2324">
        <v>10</v>
      </c>
      <c r="E2324">
        <v>3</v>
      </c>
      <c r="F2324">
        <v>5</v>
      </c>
      <c r="G2324">
        <v>7</v>
      </c>
      <c r="H2324">
        <v>10</v>
      </c>
      <c r="I2324">
        <v>10</v>
      </c>
      <c r="J2324">
        <v>4</v>
      </c>
      <c r="K2324">
        <v>0</v>
      </c>
      <c r="L2324">
        <v>5</v>
      </c>
      <c r="M2324">
        <v>4</v>
      </c>
      <c r="N2324">
        <v>7</v>
      </c>
      <c r="O2324">
        <v>10</v>
      </c>
      <c r="P2324">
        <v>10</v>
      </c>
      <c r="Q2324">
        <v>10</v>
      </c>
      <c r="R2324">
        <v>10</v>
      </c>
      <c r="S2324">
        <v>10</v>
      </c>
      <c r="T2324">
        <v>10</v>
      </c>
      <c r="U2324">
        <v>7</v>
      </c>
      <c r="V2324">
        <v>7</v>
      </c>
    </row>
    <row r="2325" spans="1:35" x14ac:dyDescent="0.25">
      <c r="A2325" t="s">
        <v>3650</v>
      </c>
      <c r="B2325" t="s">
        <v>3623</v>
      </c>
      <c r="C2325">
        <v>10</v>
      </c>
      <c r="D2325">
        <v>7</v>
      </c>
      <c r="E2325">
        <v>3</v>
      </c>
      <c r="F2325">
        <v>7</v>
      </c>
      <c r="G2325">
        <v>7</v>
      </c>
      <c r="H2325">
        <v>10</v>
      </c>
      <c r="I2325">
        <v>7</v>
      </c>
      <c r="J2325">
        <v>2</v>
      </c>
      <c r="K2325">
        <v>0</v>
      </c>
      <c r="L2325">
        <v>5</v>
      </c>
      <c r="M2325">
        <v>5</v>
      </c>
      <c r="N2325">
        <v>7</v>
      </c>
      <c r="O2325">
        <v>10</v>
      </c>
      <c r="P2325">
        <v>6</v>
      </c>
      <c r="Q2325">
        <v>10</v>
      </c>
      <c r="R2325">
        <v>7</v>
      </c>
      <c r="S2325">
        <v>10</v>
      </c>
      <c r="T2325">
        <v>6</v>
      </c>
      <c r="U2325">
        <v>7</v>
      </c>
      <c r="V2325">
        <v>6</v>
      </c>
    </row>
    <row r="2326" spans="1:35" x14ac:dyDescent="0.25">
      <c r="A2326" t="s">
        <v>3651</v>
      </c>
      <c r="B2326" t="s">
        <v>3411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</row>
    <row r="2335" spans="1:35" x14ac:dyDescent="0.25">
      <c r="A2335" s="506"/>
      <c r="B2335" s="506"/>
      <c r="C2335" s="506"/>
      <c r="D2335" s="506"/>
      <c r="E2335" s="506"/>
      <c r="F2335" s="506"/>
      <c r="G2335" s="506"/>
      <c r="H2335" s="506"/>
      <c r="I2335" s="506"/>
      <c r="J2335" s="506"/>
      <c r="K2335" s="506"/>
      <c r="L2335" s="506"/>
      <c r="M2335" s="506"/>
      <c r="N2335" s="506"/>
      <c r="O2335" s="506"/>
      <c r="P2335" s="506"/>
      <c r="Q2335" s="506"/>
      <c r="R2335" s="506"/>
      <c r="S2335" s="506"/>
      <c r="T2335" s="506"/>
      <c r="U2335" s="506"/>
      <c r="V2335" s="506"/>
      <c r="W2335" s="506"/>
      <c r="X2335" s="506"/>
      <c r="Y2335" s="506"/>
      <c r="Z2335" s="506"/>
      <c r="AA2335" s="506"/>
      <c r="AB2335" s="506"/>
      <c r="AC2335" s="506"/>
      <c r="AD2335" s="506"/>
      <c r="AE2335" s="506"/>
      <c r="AF2335" s="506"/>
      <c r="AG2335" s="506"/>
      <c r="AH2335" s="506"/>
      <c r="AI2335" s="506"/>
    </row>
    <row r="2336" spans="1:35" x14ac:dyDescent="0.25">
      <c r="A2336" s="198" t="s">
        <v>1247</v>
      </c>
      <c r="B2336" s="219" t="s">
        <v>2552</v>
      </c>
      <c r="C2336" s="593">
        <v>43683.333333333336</v>
      </c>
      <c r="D2336" s="594" t="s">
        <v>2618</v>
      </c>
      <c r="E2336" s="594" t="s">
        <v>3775</v>
      </c>
      <c r="F2336" s="594" t="s">
        <v>2618</v>
      </c>
      <c r="G2336" s="594" t="s">
        <v>3782</v>
      </c>
      <c r="H2336" s="594" t="s">
        <v>2618</v>
      </c>
      <c r="I2336" s="594" t="s">
        <v>3788</v>
      </c>
      <c r="J2336" s="594" t="s">
        <v>2618</v>
      </c>
      <c r="K2336" s="594" t="s">
        <v>3789</v>
      </c>
      <c r="L2336" s="594" t="s">
        <v>2618</v>
      </c>
      <c r="M2336" s="594" t="s">
        <v>3790</v>
      </c>
      <c r="N2336" s="594" t="s">
        <v>2618</v>
      </c>
      <c r="O2336" s="594" t="s">
        <v>3791</v>
      </c>
      <c r="P2336" s="594" t="s">
        <v>2618</v>
      </c>
      <c r="Q2336" s="594" t="s">
        <v>3792</v>
      </c>
      <c r="R2336" s="594" t="s">
        <v>2618</v>
      </c>
      <c r="S2336" s="594" t="s">
        <v>3793</v>
      </c>
      <c r="T2336" s="594" t="s">
        <v>2618</v>
      </c>
      <c r="U2336" s="594" t="s">
        <v>3803</v>
      </c>
      <c r="V2336" s="594" t="s">
        <v>2618</v>
      </c>
      <c r="X2336" s="595"/>
      <c r="Y2336" s="596" t="s">
        <v>2550</v>
      </c>
      <c r="Z2336" s="93" t="s">
        <v>2620</v>
      </c>
      <c r="AA2336" s="597" t="s">
        <v>2621</v>
      </c>
      <c r="AB2336" s="597" t="s">
        <v>2622</v>
      </c>
      <c r="AC2336" s="597" t="s">
        <v>2623</v>
      </c>
      <c r="AD2336" s="597" t="s">
        <v>2624</v>
      </c>
      <c r="AE2336" s="597" t="s">
        <v>2625</v>
      </c>
      <c r="AF2336" s="597" t="s">
        <v>2619</v>
      </c>
      <c r="AG2336" s="597" t="s">
        <v>2620</v>
      </c>
      <c r="AH2336" s="597" t="s">
        <v>2621</v>
      </c>
      <c r="AI2336" s="598" t="s">
        <v>2622</v>
      </c>
    </row>
    <row r="2337" spans="1:35" x14ac:dyDescent="0.25">
      <c r="A2337" s="198" t="s">
        <v>1248</v>
      </c>
      <c r="B2337" s="220" t="s">
        <v>1184</v>
      </c>
      <c r="C2337" s="124" t="s">
        <v>2521</v>
      </c>
      <c r="D2337" s="124" t="s">
        <v>2522</v>
      </c>
      <c r="E2337" s="124" t="s">
        <v>2521</v>
      </c>
      <c r="F2337" s="124" t="s">
        <v>2522</v>
      </c>
      <c r="G2337" s="124" t="s">
        <v>2521</v>
      </c>
      <c r="H2337" s="124" t="s">
        <v>2522</v>
      </c>
      <c r="I2337" s="124" t="s">
        <v>2521</v>
      </c>
      <c r="J2337" s="124" t="s">
        <v>2522</v>
      </c>
      <c r="K2337" s="124" t="s">
        <v>2521</v>
      </c>
      <c r="L2337" s="124" t="s">
        <v>2522</v>
      </c>
      <c r="M2337" s="124" t="s">
        <v>2521</v>
      </c>
      <c r="N2337" s="124" t="s">
        <v>2522</v>
      </c>
      <c r="O2337" s="124" t="s">
        <v>2521</v>
      </c>
      <c r="P2337" s="124" t="s">
        <v>2522</v>
      </c>
      <c r="Q2337" s="124" t="s">
        <v>2521</v>
      </c>
      <c r="R2337" s="124" t="s">
        <v>2522</v>
      </c>
      <c r="S2337" s="124" t="s">
        <v>2521</v>
      </c>
      <c r="T2337" s="124" t="s">
        <v>2522</v>
      </c>
      <c r="U2337" s="124" t="s">
        <v>2521</v>
      </c>
      <c r="V2337" s="124" t="s">
        <v>2522</v>
      </c>
      <c r="X2337" s="197"/>
      <c r="Y2337" s="188" t="s">
        <v>1184</v>
      </c>
      <c r="Z2337" s="94" t="s">
        <v>3777</v>
      </c>
      <c r="AA2337" s="95" t="s">
        <v>3778</v>
      </c>
      <c r="AB2337" s="95" t="s">
        <v>3783</v>
      </c>
      <c r="AC2337" s="95" t="s">
        <v>3794</v>
      </c>
      <c r="AD2337" s="95" t="s">
        <v>3795</v>
      </c>
      <c r="AE2337" s="95" t="s">
        <v>3796</v>
      </c>
      <c r="AF2337" s="95" t="s">
        <v>3797</v>
      </c>
      <c r="AG2337" s="95" t="s">
        <v>3798</v>
      </c>
      <c r="AH2337" s="95" t="s">
        <v>3799</v>
      </c>
      <c r="AI2337" s="96" t="s">
        <v>3804</v>
      </c>
    </row>
    <row r="2338" spans="1:35" x14ac:dyDescent="0.25">
      <c r="A2338" s="198" t="s">
        <v>1249</v>
      </c>
      <c r="B2338" s="221" t="s">
        <v>2553</v>
      </c>
      <c r="C2338" s="118">
        <v>43683.333333333336</v>
      </c>
      <c r="D2338" s="189">
        <v>43683.833333333336</v>
      </c>
      <c r="E2338" s="190">
        <v>43684.333333333336</v>
      </c>
      <c r="F2338" s="189">
        <v>43684.833333333336</v>
      </c>
      <c r="G2338" s="190">
        <v>43685.333333333336</v>
      </c>
      <c r="H2338" s="189">
        <v>43685.833333333336</v>
      </c>
      <c r="I2338" s="191">
        <v>43686.333333333336</v>
      </c>
      <c r="J2338" s="189">
        <v>43686.833333333336</v>
      </c>
      <c r="K2338" s="190">
        <v>43687.333333333336</v>
      </c>
      <c r="L2338" s="189">
        <v>43687.833333333336</v>
      </c>
      <c r="M2338" s="190">
        <v>43688.333333333336</v>
      </c>
      <c r="N2338" s="189">
        <v>43688.833333333336</v>
      </c>
      <c r="O2338" s="191">
        <v>43689.333333333336</v>
      </c>
      <c r="P2338" s="189">
        <v>43689.833333333336</v>
      </c>
      <c r="Q2338" s="190">
        <v>43690.333333333336</v>
      </c>
      <c r="R2338" s="189">
        <v>43690.833333333336</v>
      </c>
      <c r="S2338" s="190">
        <v>43691.333333333336</v>
      </c>
      <c r="T2338" s="189">
        <v>43691.833333333336</v>
      </c>
      <c r="U2338" s="190">
        <v>43692.333333333336</v>
      </c>
      <c r="V2338" s="192">
        <v>43692.833333333336</v>
      </c>
      <c r="X2338" s="198" t="s">
        <v>1250</v>
      </c>
      <c r="Y2338" s="215">
        <v>0</v>
      </c>
      <c r="Z2338" s="599">
        <v>43683.833333333336</v>
      </c>
      <c r="AA2338" s="600">
        <v>43684.833333333336</v>
      </c>
      <c r="AB2338" s="600">
        <v>43685.833333333336</v>
      </c>
      <c r="AC2338" s="600">
        <v>43686.833333333336</v>
      </c>
      <c r="AD2338" s="600">
        <v>43687.833333333336</v>
      </c>
      <c r="AE2338" s="600">
        <v>43688.833333333336</v>
      </c>
      <c r="AF2338" s="600">
        <v>43689.833333333336</v>
      </c>
      <c r="AG2338" s="600">
        <v>43690.833333333336</v>
      </c>
      <c r="AH2338" s="600">
        <v>43691.833333333336</v>
      </c>
      <c r="AI2338" s="600">
        <v>43692.833333333336</v>
      </c>
    </row>
    <row r="2339" spans="1:35" x14ac:dyDescent="0.25">
      <c r="A2339" s="198" t="s">
        <v>1251</v>
      </c>
      <c r="B2339" s="222" t="s">
        <v>2545</v>
      </c>
      <c r="C2339" s="230" t="e">
        <v>#N/A</v>
      </c>
      <c r="D2339" s="199">
        <v>27</v>
      </c>
      <c r="E2339" s="199" t="e">
        <v>#N/A</v>
      </c>
      <c r="F2339" s="199">
        <v>28.9</v>
      </c>
      <c r="G2339" s="199" t="e">
        <v>#N/A</v>
      </c>
      <c r="H2339" s="199">
        <v>29.9</v>
      </c>
      <c r="I2339" s="199" t="e">
        <v>#N/A</v>
      </c>
      <c r="J2339" s="199">
        <v>30.1</v>
      </c>
      <c r="K2339" s="199" t="e">
        <v>#N/A</v>
      </c>
      <c r="L2339" s="199">
        <v>29.4</v>
      </c>
      <c r="M2339" s="199" t="e">
        <v>#N/A</v>
      </c>
      <c r="N2339" s="199">
        <v>28.7</v>
      </c>
      <c r="O2339" s="199" t="e">
        <v>#N/A</v>
      </c>
      <c r="P2339" s="199">
        <v>12.3</v>
      </c>
      <c r="Q2339" s="199" t="e">
        <v>#N/A</v>
      </c>
      <c r="R2339" s="199">
        <v>20.100000000000001</v>
      </c>
      <c r="S2339" s="199" t="e">
        <v>#N/A</v>
      </c>
      <c r="T2339" s="199">
        <v>24.2</v>
      </c>
      <c r="U2339" s="199" t="e">
        <v>#N/A</v>
      </c>
      <c r="V2339" s="104" t="e">
        <v>#N/A</v>
      </c>
      <c r="X2339" s="198" t="s">
        <v>1252</v>
      </c>
      <c r="Y2339" s="100" t="s">
        <v>2545</v>
      </c>
      <c r="Z2339" s="120">
        <v>27</v>
      </c>
      <c r="AA2339" s="120">
        <v>28.9</v>
      </c>
      <c r="AB2339" s="120">
        <v>29.9</v>
      </c>
      <c r="AC2339" s="120">
        <v>30.1</v>
      </c>
      <c r="AD2339" s="120">
        <v>29.4</v>
      </c>
      <c r="AE2339" s="120">
        <v>28.7</v>
      </c>
      <c r="AF2339" s="120">
        <v>13.9</v>
      </c>
      <c r="AG2339" s="120">
        <v>20.100000000000001</v>
      </c>
      <c r="AH2339" s="120">
        <v>24.2</v>
      </c>
      <c r="AI2339" s="120" t="e">
        <v>#N/A</v>
      </c>
    </row>
    <row r="2340" spans="1:35" x14ac:dyDescent="0.25">
      <c r="A2340" s="198" t="s">
        <v>1253</v>
      </c>
      <c r="B2340" s="223" t="s">
        <v>2546</v>
      </c>
      <c r="C2340" s="103">
        <v>6.5</v>
      </c>
      <c r="D2340" s="200" t="e">
        <v>#N/A</v>
      </c>
      <c r="E2340" s="200">
        <v>7.6999999999999993</v>
      </c>
      <c r="F2340" s="200" t="e">
        <v>#N/A</v>
      </c>
      <c r="G2340" s="200">
        <v>9.5</v>
      </c>
      <c r="H2340" s="200" t="e">
        <v>#N/A</v>
      </c>
      <c r="I2340" s="200">
        <v>10.199999999999999</v>
      </c>
      <c r="J2340" s="200" t="e">
        <v>#N/A</v>
      </c>
      <c r="K2340" s="200">
        <v>9.5</v>
      </c>
      <c r="L2340" s="200" t="e">
        <v>#N/A</v>
      </c>
      <c r="M2340" s="200">
        <v>9.6999999999999993</v>
      </c>
      <c r="N2340" s="200" t="e">
        <v>#N/A</v>
      </c>
      <c r="O2340" s="200">
        <v>12.5</v>
      </c>
      <c r="P2340" s="200" t="e">
        <v>#N/A</v>
      </c>
      <c r="Q2340" s="200">
        <v>5.4</v>
      </c>
      <c r="R2340" s="200" t="e">
        <v>#N/A</v>
      </c>
      <c r="S2340" s="200">
        <v>5.1999999999999993</v>
      </c>
      <c r="T2340" s="200" t="e">
        <v>#N/A</v>
      </c>
      <c r="U2340" s="200">
        <v>6.9</v>
      </c>
      <c r="V2340" s="216" t="e">
        <v>#N/A</v>
      </c>
      <c r="X2340" s="198" t="s">
        <v>1254</v>
      </c>
      <c r="Y2340" s="101" t="s">
        <v>2546</v>
      </c>
      <c r="Z2340" s="97">
        <v>6.5</v>
      </c>
      <c r="AA2340" s="97">
        <v>7.6999999999999993</v>
      </c>
      <c r="AB2340" s="97">
        <v>9.5</v>
      </c>
      <c r="AC2340" s="97">
        <v>10.199999999999999</v>
      </c>
      <c r="AD2340" s="97">
        <v>9.5</v>
      </c>
      <c r="AE2340" s="97">
        <v>9.6999999999999993</v>
      </c>
      <c r="AF2340" s="97">
        <v>12.1</v>
      </c>
      <c r="AG2340" s="97">
        <v>5.4</v>
      </c>
      <c r="AH2340" s="97">
        <v>5.1999999999999993</v>
      </c>
      <c r="AI2340" s="97" t="e">
        <v>#N/A</v>
      </c>
    </row>
    <row r="2341" spans="1:35" x14ac:dyDescent="0.25">
      <c r="A2341" s="198" t="s">
        <v>1255</v>
      </c>
      <c r="B2341" s="224" t="s">
        <v>2547</v>
      </c>
      <c r="C2341" s="108" t="e">
        <v>#N/A</v>
      </c>
      <c r="D2341" s="201">
        <v>42</v>
      </c>
      <c r="E2341" s="201" t="e">
        <v>#N/A</v>
      </c>
      <c r="F2341" s="201">
        <v>43.9</v>
      </c>
      <c r="G2341" s="201" t="e">
        <v>#N/A</v>
      </c>
      <c r="H2341" s="201">
        <v>44.9</v>
      </c>
      <c r="I2341" s="201" t="e">
        <v>#N/A</v>
      </c>
      <c r="J2341" s="201">
        <v>45.1</v>
      </c>
      <c r="K2341" s="201" t="e">
        <v>#N/A</v>
      </c>
      <c r="L2341" s="201">
        <v>44.4</v>
      </c>
      <c r="M2341" s="201" t="e">
        <v>#N/A</v>
      </c>
      <c r="N2341" s="201">
        <v>39.700000000000003</v>
      </c>
      <c r="O2341" s="201" t="e">
        <v>#N/A</v>
      </c>
      <c r="P2341" s="201">
        <v>16.3</v>
      </c>
      <c r="Q2341" s="201" t="e">
        <v>#N/A</v>
      </c>
      <c r="R2341" s="201">
        <v>30.1</v>
      </c>
      <c r="S2341" s="201" t="e">
        <v>#N/A</v>
      </c>
      <c r="T2341" s="201">
        <v>39.200000000000003</v>
      </c>
      <c r="U2341" s="201" t="e">
        <v>#N/A</v>
      </c>
      <c r="V2341" s="217" t="e">
        <v>#N/A</v>
      </c>
      <c r="X2341" s="198" t="s">
        <v>1256</v>
      </c>
      <c r="Y2341" s="102" t="s">
        <v>2547</v>
      </c>
      <c r="Z2341" s="120">
        <v>42</v>
      </c>
      <c r="AA2341" s="120">
        <v>43.9</v>
      </c>
      <c r="AB2341" s="120">
        <v>44.9</v>
      </c>
      <c r="AC2341" s="120">
        <v>45.1</v>
      </c>
      <c r="AD2341" s="120">
        <v>44.4</v>
      </c>
      <c r="AE2341" s="120">
        <v>39.700000000000003</v>
      </c>
      <c r="AF2341" s="120">
        <v>16.3</v>
      </c>
      <c r="AG2341" s="120">
        <v>30.1</v>
      </c>
      <c r="AH2341" s="120">
        <v>39.200000000000003</v>
      </c>
      <c r="AI2341" s="120" t="e">
        <v>#N/A</v>
      </c>
    </row>
    <row r="2342" spans="1:35" x14ac:dyDescent="0.25">
      <c r="A2342" s="198" t="s">
        <v>1257</v>
      </c>
      <c r="B2342" s="212" t="s">
        <v>2548</v>
      </c>
      <c r="C2342" s="231">
        <v>3</v>
      </c>
      <c r="D2342" s="123">
        <v>3</v>
      </c>
      <c r="E2342" s="123">
        <v>2</v>
      </c>
      <c r="F2342" s="123">
        <v>3</v>
      </c>
      <c r="G2342" s="123">
        <v>2</v>
      </c>
      <c r="H2342" s="123">
        <v>3</v>
      </c>
      <c r="I2342" s="123">
        <v>2</v>
      </c>
      <c r="J2342" s="123">
        <v>5</v>
      </c>
      <c r="K2342" s="123">
        <v>2</v>
      </c>
      <c r="L2342" s="123">
        <v>4</v>
      </c>
      <c r="M2342" s="123">
        <v>2</v>
      </c>
      <c r="N2342" s="123">
        <v>5</v>
      </c>
      <c r="O2342" s="123">
        <v>3</v>
      </c>
      <c r="P2342" s="123">
        <v>4</v>
      </c>
      <c r="Q2342" s="123">
        <v>2</v>
      </c>
      <c r="R2342" s="123">
        <v>3</v>
      </c>
      <c r="S2342" s="123">
        <v>3</v>
      </c>
      <c r="T2342" s="123">
        <v>3</v>
      </c>
      <c r="U2342" s="123">
        <v>3</v>
      </c>
      <c r="V2342" s="218" t="e">
        <v>#N/A</v>
      </c>
      <c r="X2342" s="198" t="s">
        <v>1258</v>
      </c>
      <c r="Y2342" s="119" t="s">
        <v>2548</v>
      </c>
      <c r="Z2342" s="196">
        <v>3</v>
      </c>
      <c r="AA2342" s="196">
        <v>3</v>
      </c>
      <c r="AB2342" s="196">
        <v>3</v>
      </c>
      <c r="AC2342" s="196">
        <v>5</v>
      </c>
      <c r="AD2342" s="196">
        <v>5</v>
      </c>
      <c r="AE2342" s="196">
        <v>5</v>
      </c>
      <c r="AF2342" s="196">
        <v>5</v>
      </c>
      <c r="AG2342" s="196">
        <v>3</v>
      </c>
      <c r="AH2342" s="196">
        <v>3</v>
      </c>
      <c r="AI2342" s="196" t="e">
        <v>#N/A</v>
      </c>
    </row>
    <row r="2343" spans="1:35" x14ac:dyDescent="0.25">
      <c r="A2343" s="198" t="s">
        <v>1259</v>
      </c>
      <c r="B2343" s="225" t="s">
        <v>2549</v>
      </c>
      <c r="C2343" s="232" t="s">
        <v>2618</v>
      </c>
      <c r="D2343" s="210" t="s">
        <v>2618</v>
      </c>
      <c r="E2343" s="210" t="s">
        <v>2618</v>
      </c>
      <c r="F2343" s="210" t="s">
        <v>2618</v>
      </c>
      <c r="G2343" s="210" t="s">
        <v>2618</v>
      </c>
      <c r="H2343" s="210" t="s">
        <v>2618</v>
      </c>
      <c r="I2343" s="210" t="s">
        <v>2618</v>
      </c>
      <c r="J2343" s="210" t="s">
        <v>2618</v>
      </c>
      <c r="K2343" s="210" t="s">
        <v>2618</v>
      </c>
      <c r="L2343" s="210" t="s">
        <v>2618</v>
      </c>
      <c r="M2343" s="210" t="s">
        <v>2618</v>
      </c>
      <c r="N2343" s="210" t="s">
        <v>2618</v>
      </c>
      <c r="O2343" s="210" t="s">
        <v>2618</v>
      </c>
      <c r="P2343" s="210" t="s">
        <v>2618</v>
      </c>
      <c r="Q2343" s="210" t="s">
        <v>2618</v>
      </c>
      <c r="R2343" s="210" t="s">
        <v>2618</v>
      </c>
      <c r="S2343" s="210" t="s">
        <v>2618</v>
      </c>
      <c r="T2343" s="210" t="s">
        <v>2618</v>
      </c>
      <c r="U2343" s="210" t="s">
        <v>2618</v>
      </c>
      <c r="V2343" s="211" t="e">
        <v>#N/A</v>
      </c>
      <c r="X2343" s="198" t="s">
        <v>1260</v>
      </c>
      <c r="Y2343" s="601" t="s">
        <v>772</v>
      </c>
      <c r="Z2343" s="602">
        <v>0</v>
      </c>
      <c r="AA2343" s="602">
        <v>0</v>
      </c>
      <c r="AB2343" s="602">
        <v>0</v>
      </c>
      <c r="AC2343" s="602">
        <v>0</v>
      </c>
      <c r="AD2343" s="602">
        <v>0</v>
      </c>
      <c r="AE2343" s="602">
        <v>0</v>
      </c>
      <c r="AF2343" s="602">
        <v>0</v>
      </c>
      <c r="AG2343" s="602">
        <v>0</v>
      </c>
      <c r="AH2343" s="602">
        <v>0</v>
      </c>
      <c r="AI2343" s="602" t="e">
        <v>#N/A</v>
      </c>
    </row>
    <row r="2344" spans="1:35" ht="15" x14ac:dyDescent="0.25">
      <c r="A2344" s="198" t="s">
        <v>1261</v>
      </c>
      <c r="B2344" s="226" t="s">
        <v>769</v>
      </c>
      <c r="C2344" s="202" t="s">
        <v>2618</v>
      </c>
      <c r="D2344" s="202" t="s">
        <v>2618</v>
      </c>
      <c r="E2344" s="202" t="s">
        <v>2618</v>
      </c>
      <c r="F2344" s="202" t="s">
        <v>2618</v>
      </c>
      <c r="G2344" s="202" t="s">
        <v>2618</v>
      </c>
      <c r="H2344" s="202" t="s">
        <v>2618</v>
      </c>
      <c r="I2344" s="202" t="s">
        <v>2618</v>
      </c>
      <c r="J2344" s="202" t="s">
        <v>2618</v>
      </c>
      <c r="K2344" s="202" t="s">
        <v>2618</v>
      </c>
      <c r="L2344" s="202" t="s">
        <v>2618</v>
      </c>
      <c r="M2344" s="202" t="s">
        <v>2618</v>
      </c>
      <c r="N2344" s="202" t="s">
        <v>2618</v>
      </c>
      <c r="O2344" s="202" t="s">
        <v>2631</v>
      </c>
      <c r="P2344" s="202" t="s">
        <v>773</v>
      </c>
      <c r="Q2344" s="202" t="s">
        <v>2618</v>
      </c>
      <c r="R2344" s="202" t="s">
        <v>2618</v>
      </c>
      <c r="S2344" s="202" t="s">
        <v>2618</v>
      </c>
      <c r="T2344" s="202" t="s">
        <v>2618</v>
      </c>
      <c r="U2344" s="202" t="s">
        <v>2618</v>
      </c>
      <c r="V2344" s="203" t="e">
        <v>#N/A</v>
      </c>
      <c r="X2344" s="198" t="s">
        <v>1262</v>
      </c>
      <c r="Y2344" s="107" t="s">
        <v>769</v>
      </c>
      <c r="Z2344" s="195" t="s">
        <v>2618</v>
      </c>
      <c r="AA2344" s="195" t="s">
        <v>2618</v>
      </c>
      <c r="AB2344" s="195" t="s">
        <v>2618</v>
      </c>
      <c r="AC2344" s="195" t="s">
        <v>2618</v>
      </c>
      <c r="AD2344" s="195" t="s">
        <v>2618</v>
      </c>
      <c r="AE2344" s="195" t="s">
        <v>2618</v>
      </c>
      <c r="AF2344" s="195" t="s">
        <v>773</v>
      </c>
      <c r="AG2344" s="195" t="s">
        <v>2618</v>
      </c>
      <c r="AH2344" s="195" t="s">
        <v>2618</v>
      </c>
      <c r="AI2344" s="195" t="e">
        <v>#N/A</v>
      </c>
    </row>
    <row r="2345" spans="1:35" x14ac:dyDescent="0.25">
      <c r="A2345" s="198" t="s">
        <v>1263</v>
      </c>
      <c r="B2345" s="226" t="s">
        <v>2551</v>
      </c>
      <c r="C2345" s="234">
        <v>0</v>
      </c>
      <c r="D2345" s="204">
        <v>0</v>
      </c>
      <c r="E2345" s="204">
        <v>0</v>
      </c>
      <c r="F2345" s="204">
        <v>0</v>
      </c>
      <c r="G2345" s="204">
        <v>0</v>
      </c>
      <c r="H2345" s="204">
        <v>0</v>
      </c>
      <c r="I2345" s="204">
        <v>0</v>
      </c>
      <c r="J2345" s="204">
        <v>0</v>
      </c>
      <c r="K2345" s="204">
        <v>0</v>
      </c>
      <c r="L2345" s="204">
        <v>0</v>
      </c>
      <c r="M2345" s="204">
        <v>0</v>
      </c>
      <c r="N2345" s="204">
        <v>0</v>
      </c>
      <c r="O2345" s="204">
        <v>2</v>
      </c>
      <c r="P2345" s="204">
        <v>20</v>
      </c>
      <c r="Q2345" s="204">
        <v>0</v>
      </c>
      <c r="R2345" s="204">
        <v>0</v>
      </c>
      <c r="S2345" s="204">
        <v>0</v>
      </c>
      <c r="T2345" s="204">
        <v>0</v>
      </c>
      <c r="U2345" s="204">
        <v>0</v>
      </c>
      <c r="V2345" s="205" t="e">
        <v>#N/A</v>
      </c>
      <c r="X2345" s="198" t="s">
        <v>1264</v>
      </c>
      <c r="Y2345" s="91" t="s">
        <v>2551</v>
      </c>
      <c r="Z2345" s="109">
        <v>0</v>
      </c>
      <c r="AA2345" s="109">
        <v>0</v>
      </c>
      <c r="AB2345" s="109">
        <v>0</v>
      </c>
      <c r="AC2345" s="109">
        <v>0</v>
      </c>
      <c r="AD2345" s="109">
        <v>0</v>
      </c>
      <c r="AE2345" s="109">
        <v>0</v>
      </c>
      <c r="AF2345" s="109">
        <v>20</v>
      </c>
      <c r="AG2345" s="109">
        <v>0</v>
      </c>
      <c r="AH2345" s="109">
        <v>0</v>
      </c>
      <c r="AI2345" s="109" t="e">
        <v>#N/A</v>
      </c>
    </row>
    <row r="2346" spans="1:35" x14ac:dyDescent="0.25">
      <c r="A2346" s="198" t="s">
        <v>1265</v>
      </c>
      <c r="B2346" s="227" t="s">
        <v>884</v>
      </c>
      <c r="C2346" s="235">
        <v>1019.95</v>
      </c>
      <c r="D2346" s="206">
        <v>1016.65</v>
      </c>
      <c r="E2346" s="206">
        <v>1017.3499999999999</v>
      </c>
      <c r="F2346" s="206">
        <v>1013.85</v>
      </c>
      <c r="G2346" s="206">
        <v>1013.65</v>
      </c>
      <c r="H2346" s="206">
        <v>1009.8</v>
      </c>
      <c r="I2346" s="206">
        <v>1009.95</v>
      </c>
      <c r="J2346" s="206">
        <v>1007.5</v>
      </c>
      <c r="K2346" s="206">
        <v>1008.15</v>
      </c>
      <c r="L2346" s="206">
        <v>1006</v>
      </c>
      <c r="M2346" s="206">
        <v>1007.35</v>
      </c>
      <c r="N2346" s="206">
        <v>1006.3</v>
      </c>
      <c r="O2346" s="206">
        <v>1007.4000000000001</v>
      </c>
      <c r="P2346" s="206">
        <v>1007.75</v>
      </c>
      <c r="Q2346" s="206">
        <v>1006.4</v>
      </c>
      <c r="R2346" s="206">
        <v>1003.3</v>
      </c>
      <c r="S2346" s="206">
        <v>1002.3</v>
      </c>
      <c r="T2346" s="206">
        <v>1000.05</v>
      </c>
      <c r="U2346" s="206">
        <v>1002.8</v>
      </c>
      <c r="V2346" s="207" t="e">
        <v>#N/A</v>
      </c>
      <c r="X2346" s="198" t="s">
        <v>1266</v>
      </c>
      <c r="Y2346" s="238" t="s">
        <v>705</v>
      </c>
      <c r="Z2346" s="127">
        <v>0</v>
      </c>
      <c r="AA2346" s="127">
        <v>0</v>
      </c>
      <c r="AB2346" s="127">
        <v>0</v>
      </c>
      <c r="AC2346" s="127">
        <v>0</v>
      </c>
      <c r="AD2346" s="127">
        <v>0</v>
      </c>
      <c r="AE2346" s="127">
        <v>0</v>
      </c>
      <c r="AF2346" s="127">
        <v>0</v>
      </c>
      <c r="AG2346" s="127">
        <v>0</v>
      </c>
      <c r="AH2346" s="127">
        <v>0</v>
      </c>
      <c r="AI2346" s="127" t="e">
        <v>#N/A</v>
      </c>
    </row>
    <row r="2347" spans="1:35" x14ac:dyDescent="0.25">
      <c r="A2347" s="198" t="s">
        <v>1267</v>
      </c>
      <c r="B2347" s="228" t="s">
        <v>770</v>
      </c>
      <c r="C2347" s="236" t="s">
        <v>2733</v>
      </c>
      <c r="D2347" s="208" t="s">
        <v>2861</v>
      </c>
      <c r="E2347" s="208" t="s">
        <v>3771</v>
      </c>
      <c r="F2347" s="208" t="s">
        <v>2861</v>
      </c>
      <c r="G2347" s="208" t="s">
        <v>2939</v>
      </c>
      <c r="H2347" s="208" t="s">
        <v>2861</v>
      </c>
      <c r="I2347" s="208" t="s">
        <v>2939</v>
      </c>
      <c r="J2347" s="208" t="s">
        <v>2762</v>
      </c>
      <c r="K2347" s="208" t="s">
        <v>3771</v>
      </c>
      <c r="L2347" s="208" t="s">
        <v>2839</v>
      </c>
      <c r="M2347" s="208" t="s">
        <v>3771</v>
      </c>
      <c r="N2347" s="208" t="s">
        <v>2762</v>
      </c>
      <c r="O2347" s="208" t="s">
        <v>2965</v>
      </c>
      <c r="P2347" s="208" t="s">
        <v>2734</v>
      </c>
      <c r="Q2347" s="208" t="s">
        <v>3766</v>
      </c>
      <c r="R2347" s="208" t="s">
        <v>2938</v>
      </c>
      <c r="S2347" s="208" t="s">
        <v>2734</v>
      </c>
      <c r="T2347" s="208" t="s">
        <v>2682</v>
      </c>
      <c r="U2347" s="208" t="s">
        <v>2839</v>
      </c>
      <c r="V2347" s="209" t="e">
        <v>#N/A</v>
      </c>
      <c r="X2347" s="369" t="s">
        <v>1268</v>
      </c>
      <c r="Y2347" s="370" t="s">
        <v>772</v>
      </c>
      <c r="Z2347" s="371">
        <v>0</v>
      </c>
      <c r="AA2347" s="372">
        <v>0</v>
      </c>
      <c r="AB2347" s="372">
        <v>0</v>
      </c>
      <c r="AC2347" s="372">
        <v>0</v>
      </c>
      <c r="AD2347" s="372">
        <v>0</v>
      </c>
      <c r="AE2347" s="372">
        <v>0</v>
      </c>
      <c r="AF2347" s="372">
        <v>0</v>
      </c>
      <c r="AG2347" s="372">
        <v>0</v>
      </c>
      <c r="AH2347" s="372">
        <v>0</v>
      </c>
      <c r="AI2347" s="373" t="e">
        <v>#N/A</v>
      </c>
    </row>
    <row r="2348" spans="1:35" x14ac:dyDescent="0.25">
      <c r="A2348" s="198" t="s">
        <v>1269</v>
      </c>
      <c r="B2348" s="603" t="s">
        <v>705</v>
      </c>
      <c r="C2348" s="237">
        <v>0</v>
      </c>
      <c r="D2348" s="213">
        <v>0</v>
      </c>
      <c r="E2348" s="213">
        <v>0</v>
      </c>
      <c r="F2348" s="213">
        <v>0</v>
      </c>
      <c r="G2348" s="213">
        <v>0</v>
      </c>
      <c r="H2348" s="213">
        <v>0</v>
      </c>
      <c r="I2348" s="213">
        <v>0</v>
      </c>
      <c r="J2348" s="213">
        <v>0</v>
      </c>
      <c r="K2348" s="213">
        <v>0</v>
      </c>
      <c r="L2348" s="213">
        <v>0</v>
      </c>
      <c r="M2348" s="213">
        <v>0</v>
      </c>
      <c r="N2348" s="213">
        <v>0</v>
      </c>
      <c r="O2348" s="213">
        <v>0</v>
      </c>
      <c r="P2348" s="213">
        <v>0</v>
      </c>
      <c r="Q2348" s="213">
        <v>0</v>
      </c>
      <c r="R2348" s="213">
        <v>0</v>
      </c>
      <c r="S2348" s="213">
        <v>0</v>
      </c>
      <c r="T2348" s="213">
        <v>0</v>
      </c>
      <c r="U2348" s="213">
        <v>0</v>
      </c>
      <c r="V2348" s="214" t="e">
        <v>#N/A</v>
      </c>
      <c r="X2348" s="369" t="s">
        <v>1270</v>
      </c>
      <c r="Y2348" s="374" t="s">
        <v>1173</v>
      </c>
      <c r="Z2348" s="375">
        <v>0</v>
      </c>
      <c r="AA2348" s="376">
        <v>0</v>
      </c>
      <c r="AB2348" s="376">
        <v>0</v>
      </c>
      <c r="AC2348" s="376">
        <v>0</v>
      </c>
      <c r="AD2348" s="376">
        <v>0</v>
      </c>
      <c r="AE2348" s="376">
        <v>0</v>
      </c>
      <c r="AF2348" s="376">
        <v>0</v>
      </c>
      <c r="AG2348" s="376">
        <v>0</v>
      </c>
      <c r="AH2348" s="376">
        <v>0</v>
      </c>
      <c r="AI2348" s="377" t="e">
        <v>#N/A</v>
      </c>
    </row>
    <row r="2349" spans="1:35" x14ac:dyDescent="0.25">
      <c r="A2349" s="604" t="s">
        <v>1268</v>
      </c>
      <c r="B2349" s="605" t="s">
        <v>772</v>
      </c>
      <c r="C2349" s="606">
        <v>0</v>
      </c>
      <c r="D2349" s="606">
        <v>0</v>
      </c>
      <c r="E2349" s="606">
        <v>0</v>
      </c>
      <c r="F2349" s="606">
        <v>0</v>
      </c>
      <c r="G2349" s="606">
        <v>0</v>
      </c>
      <c r="H2349" s="606">
        <v>0</v>
      </c>
      <c r="I2349" s="606">
        <v>0</v>
      </c>
      <c r="J2349" s="606">
        <v>0</v>
      </c>
      <c r="K2349" s="606">
        <v>0</v>
      </c>
      <c r="L2349" s="606">
        <v>0</v>
      </c>
      <c r="M2349" s="606">
        <v>0</v>
      </c>
      <c r="N2349" s="606">
        <v>0</v>
      </c>
      <c r="O2349" s="606">
        <v>0</v>
      </c>
      <c r="P2349" s="606">
        <v>0</v>
      </c>
      <c r="Q2349" s="606">
        <v>0</v>
      </c>
      <c r="R2349" s="606">
        <v>0</v>
      </c>
      <c r="S2349" s="606">
        <v>0</v>
      </c>
      <c r="T2349" s="606">
        <v>0</v>
      </c>
      <c r="U2349" s="606">
        <v>0</v>
      </c>
      <c r="V2349" s="607" t="e">
        <v>#N/A</v>
      </c>
      <c r="X2349" s="369" t="s">
        <v>1271</v>
      </c>
      <c r="Y2349" s="374" t="s">
        <v>1175</v>
      </c>
      <c r="Z2349" s="375">
        <v>0</v>
      </c>
      <c r="AA2349" s="376">
        <v>0</v>
      </c>
      <c r="AB2349" s="376">
        <v>0</v>
      </c>
      <c r="AC2349" s="376">
        <v>0</v>
      </c>
      <c r="AD2349" s="376">
        <v>0</v>
      </c>
      <c r="AE2349" s="376">
        <v>0</v>
      </c>
      <c r="AF2349" s="376">
        <v>0</v>
      </c>
      <c r="AG2349" s="376">
        <v>0</v>
      </c>
      <c r="AH2349" s="376">
        <v>0</v>
      </c>
      <c r="AI2349" s="377" t="e">
        <v>#N/A</v>
      </c>
    </row>
    <row r="2350" spans="1:35" x14ac:dyDescent="0.25">
      <c r="A2350" s="608" t="s">
        <v>1270</v>
      </c>
      <c r="B2350" s="609" t="s">
        <v>1173</v>
      </c>
      <c r="C2350" s="610">
        <v>0</v>
      </c>
      <c r="D2350" s="610">
        <v>0</v>
      </c>
      <c r="E2350" s="610">
        <v>0</v>
      </c>
      <c r="F2350" s="610">
        <v>0</v>
      </c>
      <c r="G2350" s="610">
        <v>0</v>
      </c>
      <c r="H2350" s="610">
        <v>0</v>
      </c>
      <c r="I2350" s="610">
        <v>0</v>
      </c>
      <c r="J2350" s="610">
        <v>0</v>
      </c>
      <c r="K2350" s="610">
        <v>0</v>
      </c>
      <c r="L2350" s="610">
        <v>0</v>
      </c>
      <c r="M2350" s="610">
        <v>0</v>
      </c>
      <c r="N2350" s="610">
        <v>0</v>
      </c>
      <c r="O2350" s="610">
        <v>0</v>
      </c>
      <c r="P2350" s="610">
        <v>0</v>
      </c>
      <c r="Q2350" s="610">
        <v>0</v>
      </c>
      <c r="R2350" s="610">
        <v>0</v>
      </c>
      <c r="S2350" s="610">
        <v>0</v>
      </c>
      <c r="T2350" s="610">
        <v>0</v>
      </c>
      <c r="U2350" s="610">
        <v>0</v>
      </c>
      <c r="V2350" s="610" t="e">
        <v>#N/A</v>
      </c>
      <c r="X2350" s="369" t="s">
        <v>1272</v>
      </c>
      <c r="Y2350" s="379" t="s">
        <v>1177</v>
      </c>
      <c r="Z2350" s="380">
        <v>0</v>
      </c>
      <c r="AA2350" s="381">
        <v>0</v>
      </c>
      <c r="AB2350" s="381">
        <v>0</v>
      </c>
      <c r="AC2350" s="381">
        <v>0</v>
      </c>
      <c r="AD2350" s="381">
        <v>0</v>
      </c>
      <c r="AE2350" s="381">
        <v>0</v>
      </c>
      <c r="AF2350" s="381">
        <v>0</v>
      </c>
      <c r="AG2350" s="381">
        <v>0</v>
      </c>
      <c r="AH2350" s="381">
        <v>0</v>
      </c>
      <c r="AI2350" s="382" t="e">
        <v>#N/A</v>
      </c>
    </row>
    <row r="2351" spans="1:35" x14ac:dyDescent="0.25">
      <c r="A2351" s="608" t="s">
        <v>1271</v>
      </c>
      <c r="B2351" s="609" t="s">
        <v>1175</v>
      </c>
      <c r="C2351" s="617">
        <v>0</v>
      </c>
      <c r="D2351" s="617">
        <v>0</v>
      </c>
      <c r="E2351" s="617">
        <v>0</v>
      </c>
      <c r="F2351" s="617">
        <v>0</v>
      </c>
      <c r="G2351" s="617">
        <v>0</v>
      </c>
      <c r="H2351" s="617">
        <v>0</v>
      </c>
      <c r="I2351" s="617">
        <v>0</v>
      </c>
      <c r="J2351" s="617">
        <v>0</v>
      </c>
      <c r="K2351" s="617">
        <v>0</v>
      </c>
      <c r="L2351" s="617">
        <v>0</v>
      </c>
      <c r="M2351" s="617">
        <v>0</v>
      </c>
      <c r="N2351" s="617">
        <v>0</v>
      </c>
      <c r="O2351" s="617">
        <v>0</v>
      </c>
      <c r="P2351" s="617">
        <v>0</v>
      </c>
      <c r="Q2351" s="617">
        <v>0</v>
      </c>
      <c r="R2351" s="617">
        <v>0</v>
      </c>
      <c r="S2351" s="617">
        <v>0</v>
      </c>
      <c r="T2351" s="617">
        <v>0</v>
      </c>
      <c r="U2351" s="617">
        <v>0</v>
      </c>
      <c r="V2351" s="617" t="e">
        <v>#N/A</v>
      </c>
    </row>
    <row r="2352" spans="1:35" x14ac:dyDescent="0.25">
      <c r="A2352" s="608" t="s">
        <v>1272</v>
      </c>
      <c r="B2352" s="609" t="s">
        <v>1177</v>
      </c>
      <c r="C2352" s="617">
        <v>0</v>
      </c>
      <c r="D2352" s="617">
        <v>0</v>
      </c>
      <c r="E2352" s="617">
        <v>0</v>
      </c>
      <c r="F2352" s="617">
        <v>0</v>
      </c>
      <c r="G2352" s="617">
        <v>0</v>
      </c>
      <c r="H2352" s="617">
        <v>0</v>
      </c>
      <c r="I2352" s="617">
        <v>0</v>
      </c>
      <c r="J2352" s="617">
        <v>0</v>
      </c>
      <c r="K2352" s="617">
        <v>0</v>
      </c>
      <c r="L2352" s="617">
        <v>0</v>
      </c>
      <c r="M2352" s="617">
        <v>0</v>
      </c>
      <c r="N2352" s="617">
        <v>0</v>
      </c>
      <c r="O2352" s="617">
        <v>0</v>
      </c>
      <c r="P2352" s="617">
        <v>0</v>
      </c>
      <c r="Q2352" s="617">
        <v>0</v>
      </c>
      <c r="R2352" s="617">
        <v>0</v>
      </c>
      <c r="S2352" s="617">
        <v>0</v>
      </c>
      <c r="T2352" s="617">
        <v>0</v>
      </c>
      <c r="U2352" s="617">
        <v>0</v>
      </c>
      <c r="V2352" s="617" t="e">
        <v>#N/A</v>
      </c>
    </row>
    <row r="2353" spans="1:35" x14ac:dyDescent="0.25">
      <c r="A2353" t="s">
        <v>3652</v>
      </c>
      <c r="B2353" t="s">
        <v>3407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5</v>
      </c>
      <c r="L2353">
        <v>3</v>
      </c>
      <c r="M2353">
        <v>0</v>
      </c>
      <c r="N2353">
        <v>5</v>
      </c>
      <c r="O2353">
        <v>7</v>
      </c>
      <c r="P2353">
        <v>10</v>
      </c>
      <c r="Q2353">
        <v>10</v>
      </c>
      <c r="R2353">
        <v>6</v>
      </c>
      <c r="S2353">
        <v>7</v>
      </c>
      <c r="T2353">
        <v>0</v>
      </c>
      <c r="U2353">
        <v>0</v>
      </c>
      <c r="V2353">
        <v>0</v>
      </c>
    </row>
    <row r="2354" spans="1:35" x14ac:dyDescent="0.25">
      <c r="A2354" t="s">
        <v>3653</v>
      </c>
      <c r="B2354" t="s">
        <v>3623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4</v>
      </c>
      <c r="K2354">
        <v>5</v>
      </c>
      <c r="L2354">
        <v>0</v>
      </c>
      <c r="M2354">
        <v>0</v>
      </c>
      <c r="N2354">
        <v>7</v>
      </c>
      <c r="O2354">
        <v>10</v>
      </c>
      <c r="P2354">
        <v>10</v>
      </c>
      <c r="Q2354">
        <v>6</v>
      </c>
      <c r="R2354">
        <v>7</v>
      </c>
      <c r="S2354">
        <v>4</v>
      </c>
      <c r="T2354">
        <v>0</v>
      </c>
      <c r="U2354">
        <v>0</v>
      </c>
      <c r="V2354" t="e">
        <v>#N/A</v>
      </c>
    </row>
    <row r="2355" spans="1:35" x14ac:dyDescent="0.25">
      <c r="A2355" t="s">
        <v>3654</v>
      </c>
      <c r="B2355" t="s">
        <v>3411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 t="e">
        <v>#N/A</v>
      </c>
    </row>
    <row r="2363" spans="1:35" x14ac:dyDescent="0.25">
      <c r="A2363" s="506"/>
      <c r="B2363" s="506"/>
      <c r="C2363" s="506"/>
      <c r="D2363" s="506"/>
      <c r="E2363" s="506"/>
      <c r="F2363" s="506"/>
      <c r="G2363" s="506"/>
      <c r="H2363" s="506"/>
      <c r="I2363" s="506"/>
      <c r="J2363" s="506"/>
      <c r="K2363" s="506"/>
      <c r="L2363" s="506"/>
      <c r="M2363" s="506"/>
      <c r="N2363" s="506"/>
      <c r="O2363" s="506"/>
      <c r="P2363" s="506"/>
      <c r="Q2363" s="506"/>
      <c r="R2363" s="506"/>
      <c r="S2363" s="506"/>
      <c r="T2363" s="506"/>
      <c r="U2363" s="506"/>
      <c r="V2363" s="506"/>
      <c r="W2363" s="506"/>
      <c r="X2363" s="506"/>
      <c r="Y2363" s="506"/>
      <c r="Z2363" s="506"/>
      <c r="AA2363" s="506"/>
      <c r="AB2363" s="506"/>
      <c r="AC2363" s="506"/>
      <c r="AD2363" s="506"/>
      <c r="AE2363" s="506"/>
      <c r="AF2363" s="506"/>
      <c r="AG2363" s="506"/>
      <c r="AH2363" s="506"/>
      <c r="AI2363" s="506"/>
    </row>
    <row r="2364" spans="1:35" x14ac:dyDescent="0.25">
      <c r="A2364" s="198" t="s">
        <v>1273</v>
      </c>
      <c r="B2364" s="219" t="s">
        <v>2552</v>
      </c>
      <c r="C2364" s="593">
        <v>43683.375</v>
      </c>
      <c r="D2364" s="594" t="s">
        <v>2618</v>
      </c>
      <c r="E2364" s="594" t="s">
        <v>3775</v>
      </c>
      <c r="F2364" s="594" t="s">
        <v>2618</v>
      </c>
      <c r="G2364" s="594" t="s">
        <v>3782</v>
      </c>
      <c r="H2364" s="594" t="s">
        <v>2618</v>
      </c>
      <c r="I2364" s="594" t="s">
        <v>3788</v>
      </c>
      <c r="J2364" s="594" t="s">
        <v>2618</v>
      </c>
      <c r="K2364" s="594" t="s">
        <v>3789</v>
      </c>
      <c r="L2364" s="594" t="s">
        <v>2618</v>
      </c>
      <c r="M2364" s="594" t="s">
        <v>3790</v>
      </c>
      <c r="N2364" s="594" t="s">
        <v>2618</v>
      </c>
      <c r="O2364" s="594" t="s">
        <v>3791</v>
      </c>
      <c r="P2364" s="594" t="s">
        <v>2618</v>
      </c>
      <c r="Q2364" s="594" t="s">
        <v>3792</v>
      </c>
      <c r="R2364" s="594" t="s">
        <v>2618</v>
      </c>
      <c r="S2364" s="594" t="s">
        <v>3793</v>
      </c>
      <c r="T2364" s="594" t="s">
        <v>2618</v>
      </c>
      <c r="U2364" s="594" t="s">
        <v>3803</v>
      </c>
      <c r="V2364" s="594" t="s">
        <v>2618</v>
      </c>
      <c r="X2364" s="258"/>
      <c r="Y2364" s="596" t="s">
        <v>2550</v>
      </c>
      <c r="Z2364" s="93" t="s">
        <v>2620</v>
      </c>
      <c r="AA2364" s="597" t="s">
        <v>2621</v>
      </c>
      <c r="AB2364" s="597" t="s">
        <v>2622</v>
      </c>
      <c r="AC2364" s="597" t="s">
        <v>2623</v>
      </c>
      <c r="AD2364" s="597" t="s">
        <v>2624</v>
      </c>
      <c r="AE2364" s="597" t="s">
        <v>2625</v>
      </c>
      <c r="AF2364" s="597" t="s">
        <v>2619</v>
      </c>
      <c r="AG2364" s="597" t="s">
        <v>2620</v>
      </c>
      <c r="AH2364" s="597" t="s">
        <v>2621</v>
      </c>
      <c r="AI2364" s="598" t="s">
        <v>2622</v>
      </c>
    </row>
    <row r="2365" spans="1:35" x14ac:dyDescent="0.25">
      <c r="A2365" s="198" t="s">
        <v>1274</v>
      </c>
      <c r="B2365" s="220" t="s">
        <v>1185</v>
      </c>
      <c r="C2365" s="124" t="s">
        <v>2521</v>
      </c>
      <c r="D2365" s="124" t="s">
        <v>2522</v>
      </c>
      <c r="E2365" s="124" t="s">
        <v>2521</v>
      </c>
      <c r="F2365" s="124" t="s">
        <v>2522</v>
      </c>
      <c r="G2365" s="124" t="s">
        <v>2521</v>
      </c>
      <c r="H2365" s="124" t="s">
        <v>2522</v>
      </c>
      <c r="I2365" s="124" t="s">
        <v>2521</v>
      </c>
      <c r="J2365" s="124" t="s">
        <v>2522</v>
      </c>
      <c r="K2365" s="124" t="s">
        <v>2521</v>
      </c>
      <c r="L2365" s="124" t="s">
        <v>2522</v>
      </c>
      <c r="M2365" s="124" t="s">
        <v>2521</v>
      </c>
      <c r="N2365" s="124" t="s">
        <v>2522</v>
      </c>
      <c r="O2365" s="124" t="s">
        <v>2521</v>
      </c>
      <c r="P2365" s="124" t="s">
        <v>2522</v>
      </c>
      <c r="Q2365" s="124" t="s">
        <v>2521</v>
      </c>
      <c r="R2365" s="124" t="s">
        <v>2522</v>
      </c>
      <c r="S2365" s="124" t="s">
        <v>2521</v>
      </c>
      <c r="T2365" s="124" t="s">
        <v>2522</v>
      </c>
      <c r="U2365" s="124" t="s">
        <v>2521</v>
      </c>
      <c r="V2365" s="124" t="s">
        <v>2522</v>
      </c>
      <c r="X2365" s="197"/>
      <c r="Y2365" s="188" t="s">
        <v>1185</v>
      </c>
      <c r="Z2365" s="94" t="s">
        <v>3777</v>
      </c>
      <c r="AA2365" s="95" t="s">
        <v>3778</v>
      </c>
      <c r="AB2365" s="95" t="s">
        <v>3783</v>
      </c>
      <c r="AC2365" s="95" t="s">
        <v>3794</v>
      </c>
      <c r="AD2365" s="95" t="s">
        <v>3795</v>
      </c>
      <c r="AE2365" s="95" t="s">
        <v>3796</v>
      </c>
      <c r="AF2365" s="95" t="s">
        <v>3797</v>
      </c>
      <c r="AG2365" s="95" t="s">
        <v>3798</v>
      </c>
      <c r="AH2365" s="95" t="s">
        <v>3799</v>
      </c>
      <c r="AI2365" s="96" t="s">
        <v>3804</v>
      </c>
    </row>
    <row r="2366" spans="1:35" x14ac:dyDescent="0.25">
      <c r="A2366" s="198" t="s">
        <v>1275</v>
      </c>
      <c r="B2366" s="221" t="s">
        <v>2553</v>
      </c>
      <c r="C2366" s="118">
        <v>43683.375</v>
      </c>
      <c r="D2366" s="189">
        <v>43683.875</v>
      </c>
      <c r="E2366" s="190">
        <v>43684.375</v>
      </c>
      <c r="F2366" s="189">
        <v>43684.875</v>
      </c>
      <c r="G2366" s="190">
        <v>43685.375</v>
      </c>
      <c r="H2366" s="189">
        <v>43685.875</v>
      </c>
      <c r="I2366" s="191">
        <v>43686.375</v>
      </c>
      <c r="J2366" s="189">
        <v>43686.875</v>
      </c>
      <c r="K2366" s="190">
        <v>43687.375</v>
      </c>
      <c r="L2366" s="189">
        <v>43687.875</v>
      </c>
      <c r="M2366" s="190">
        <v>43688.375</v>
      </c>
      <c r="N2366" s="189">
        <v>43688.875</v>
      </c>
      <c r="O2366" s="191">
        <v>43689.375</v>
      </c>
      <c r="P2366" s="189">
        <v>43689.875</v>
      </c>
      <c r="Q2366" s="190">
        <v>43690.375</v>
      </c>
      <c r="R2366" s="189">
        <v>43690.875</v>
      </c>
      <c r="S2366" s="190">
        <v>43691.375</v>
      </c>
      <c r="T2366" s="189">
        <v>43691.875</v>
      </c>
      <c r="U2366" s="190">
        <v>43692.375</v>
      </c>
      <c r="V2366" s="192">
        <v>43692.875</v>
      </c>
      <c r="X2366" s="198" t="s">
        <v>1276</v>
      </c>
      <c r="Y2366" s="215">
        <v>0</v>
      </c>
      <c r="Z2366" s="599">
        <v>43683.875</v>
      </c>
      <c r="AA2366" s="600">
        <v>43684.875</v>
      </c>
      <c r="AB2366" s="600">
        <v>43685.875</v>
      </c>
      <c r="AC2366" s="600">
        <v>43686.875</v>
      </c>
      <c r="AD2366" s="600">
        <v>43687.875</v>
      </c>
      <c r="AE2366" s="600">
        <v>43688.875</v>
      </c>
      <c r="AF2366" s="600">
        <v>43689.875</v>
      </c>
      <c r="AG2366" s="600">
        <v>43690.875</v>
      </c>
      <c r="AH2366" s="600">
        <v>43691.875</v>
      </c>
      <c r="AI2366" s="600">
        <v>43692.875</v>
      </c>
    </row>
    <row r="2367" spans="1:35" x14ac:dyDescent="0.25">
      <c r="A2367" s="198" t="s">
        <v>1277</v>
      </c>
      <c r="B2367" s="222" t="s">
        <v>2545</v>
      </c>
      <c r="C2367" s="230" t="e">
        <v>#N/A</v>
      </c>
      <c r="D2367" s="199">
        <v>21.1</v>
      </c>
      <c r="E2367" s="199" t="e">
        <v>#N/A</v>
      </c>
      <c r="F2367" s="199">
        <v>24.3</v>
      </c>
      <c r="G2367" s="199" t="e">
        <v>#N/A</v>
      </c>
      <c r="H2367" s="199">
        <v>23.5</v>
      </c>
      <c r="I2367" s="199" t="e">
        <v>#N/A</v>
      </c>
      <c r="J2367" s="199">
        <v>25.3</v>
      </c>
      <c r="K2367" s="199" t="e">
        <v>#N/A</v>
      </c>
      <c r="L2367" s="199">
        <v>24.2</v>
      </c>
      <c r="M2367" s="199" t="e">
        <v>#N/A</v>
      </c>
      <c r="N2367" s="199">
        <v>23</v>
      </c>
      <c r="O2367" s="199" t="e">
        <v>#N/A</v>
      </c>
      <c r="P2367" s="199">
        <v>21.5</v>
      </c>
      <c r="Q2367" s="199" t="e">
        <v>#N/A</v>
      </c>
      <c r="R2367" s="199">
        <v>12.9</v>
      </c>
      <c r="S2367" s="199" t="e">
        <v>#N/A</v>
      </c>
      <c r="T2367" s="199">
        <v>12.6</v>
      </c>
      <c r="U2367" s="199" t="e">
        <v>#N/A</v>
      </c>
      <c r="V2367" s="104" t="e">
        <v>#N/A</v>
      </c>
      <c r="X2367" s="198" t="s">
        <v>1278</v>
      </c>
      <c r="Y2367" s="100" t="s">
        <v>2545</v>
      </c>
      <c r="Z2367" s="120">
        <v>21.1</v>
      </c>
      <c r="AA2367" s="120">
        <v>24.3</v>
      </c>
      <c r="AB2367" s="120">
        <v>23.5</v>
      </c>
      <c r="AC2367" s="120">
        <v>25.3</v>
      </c>
      <c r="AD2367" s="120">
        <v>24.2</v>
      </c>
      <c r="AE2367" s="120">
        <v>23</v>
      </c>
      <c r="AF2367" s="120">
        <v>21.5</v>
      </c>
      <c r="AG2367" s="120">
        <v>13</v>
      </c>
      <c r="AH2367" s="120">
        <v>12.6</v>
      </c>
      <c r="AI2367" s="120" t="e">
        <v>#N/A</v>
      </c>
    </row>
    <row r="2368" spans="1:35" x14ac:dyDescent="0.25">
      <c r="A2368" s="198" t="s">
        <v>1279</v>
      </c>
      <c r="B2368" s="223" t="s">
        <v>2546</v>
      </c>
      <c r="C2368" s="103">
        <v>1.5</v>
      </c>
      <c r="D2368" s="200" t="e">
        <v>#N/A</v>
      </c>
      <c r="E2368" s="200">
        <v>4.5999999999999996</v>
      </c>
      <c r="F2368" s="200" t="e">
        <v>#N/A</v>
      </c>
      <c r="G2368" s="200">
        <v>7</v>
      </c>
      <c r="H2368" s="200" t="e">
        <v>#N/A</v>
      </c>
      <c r="I2368" s="200">
        <v>7.8000000000000007</v>
      </c>
      <c r="J2368" s="200" t="e">
        <v>#N/A</v>
      </c>
      <c r="K2368" s="200">
        <v>7.1999999999999993</v>
      </c>
      <c r="L2368" s="200" t="e">
        <v>#N/A</v>
      </c>
      <c r="M2368" s="200">
        <v>6.6999999999999993</v>
      </c>
      <c r="N2368" s="200" t="e">
        <v>#N/A</v>
      </c>
      <c r="O2368" s="200">
        <v>7.6</v>
      </c>
      <c r="P2368" s="200" t="e">
        <v>#N/A</v>
      </c>
      <c r="Q2368" s="200">
        <v>12.9</v>
      </c>
      <c r="R2368" s="200" t="e">
        <v>#N/A</v>
      </c>
      <c r="S2368" s="200">
        <v>11.2</v>
      </c>
      <c r="T2368" s="200" t="e">
        <v>#N/A</v>
      </c>
      <c r="U2368" s="200">
        <v>11.1</v>
      </c>
      <c r="V2368" s="216" t="e">
        <v>#N/A</v>
      </c>
      <c r="X2368" s="198" t="s">
        <v>1280</v>
      </c>
      <c r="Y2368" s="101" t="s">
        <v>2546</v>
      </c>
      <c r="Z2368" s="97">
        <v>1.5</v>
      </c>
      <c r="AA2368" s="97">
        <v>4.5999999999999996</v>
      </c>
      <c r="AB2368" s="97">
        <v>7</v>
      </c>
      <c r="AC2368" s="97">
        <v>7.8000000000000007</v>
      </c>
      <c r="AD2368" s="97">
        <v>7.1999999999999993</v>
      </c>
      <c r="AE2368" s="97">
        <v>6.6999999999999993</v>
      </c>
      <c r="AF2368" s="97">
        <v>7.6</v>
      </c>
      <c r="AG2368" s="97">
        <v>11.4</v>
      </c>
      <c r="AH2368" s="97">
        <v>11.2</v>
      </c>
      <c r="AI2368" s="97" t="e">
        <v>#N/A</v>
      </c>
    </row>
    <row r="2369" spans="1:35" x14ac:dyDescent="0.25">
      <c r="A2369" s="198" t="s">
        <v>1281</v>
      </c>
      <c r="B2369" s="224" t="s">
        <v>2547</v>
      </c>
      <c r="C2369" s="108" t="e">
        <v>#N/A</v>
      </c>
      <c r="D2369" s="201">
        <v>36.1</v>
      </c>
      <c r="E2369" s="201" t="e">
        <v>#N/A</v>
      </c>
      <c r="F2369" s="201">
        <v>39.299999999999997</v>
      </c>
      <c r="G2369" s="201" t="e">
        <v>#N/A</v>
      </c>
      <c r="H2369" s="201">
        <v>30.2</v>
      </c>
      <c r="I2369" s="201" t="e">
        <v>#N/A</v>
      </c>
      <c r="J2369" s="201">
        <v>40.299999999999997</v>
      </c>
      <c r="K2369" s="201" t="e">
        <v>#N/A</v>
      </c>
      <c r="L2369" s="201">
        <v>39.200000000000003</v>
      </c>
      <c r="M2369" s="201" t="e">
        <v>#N/A</v>
      </c>
      <c r="N2369" s="201">
        <v>37</v>
      </c>
      <c r="O2369" s="201" t="e">
        <v>#N/A</v>
      </c>
      <c r="P2369" s="201">
        <v>28.5</v>
      </c>
      <c r="Q2369" s="201" t="e">
        <v>#N/A</v>
      </c>
      <c r="R2369" s="201">
        <v>16.899999999999999</v>
      </c>
      <c r="S2369" s="201" t="e">
        <v>#N/A</v>
      </c>
      <c r="T2369" s="201">
        <v>16.600000000000001</v>
      </c>
      <c r="U2369" s="201" t="e">
        <v>#N/A</v>
      </c>
      <c r="V2369" s="217" t="e">
        <v>#N/A</v>
      </c>
      <c r="X2369" s="198" t="s">
        <v>1282</v>
      </c>
      <c r="Y2369" s="102" t="s">
        <v>2547</v>
      </c>
      <c r="Z2369" s="120">
        <v>36.1</v>
      </c>
      <c r="AA2369" s="120">
        <v>39.299999999999997</v>
      </c>
      <c r="AB2369" s="120">
        <v>30.2</v>
      </c>
      <c r="AC2369" s="120">
        <v>40.299999999999997</v>
      </c>
      <c r="AD2369" s="120">
        <v>39.200000000000003</v>
      </c>
      <c r="AE2369" s="120">
        <v>37</v>
      </c>
      <c r="AF2369" s="120">
        <v>28.5</v>
      </c>
      <c r="AG2369" s="120">
        <v>16.899999999999999</v>
      </c>
      <c r="AH2369" s="120">
        <v>16.600000000000001</v>
      </c>
      <c r="AI2369" s="120" t="e">
        <v>#N/A</v>
      </c>
    </row>
    <row r="2370" spans="1:35" x14ac:dyDescent="0.25">
      <c r="A2370" s="198" t="s">
        <v>1283</v>
      </c>
      <c r="B2370" s="212" t="s">
        <v>2548</v>
      </c>
      <c r="C2370" s="231">
        <v>2</v>
      </c>
      <c r="D2370" s="123">
        <v>3</v>
      </c>
      <c r="E2370" s="123">
        <v>2</v>
      </c>
      <c r="F2370" s="123">
        <v>4</v>
      </c>
      <c r="G2370" s="123">
        <v>3</v>
      </c>
      <c r="H2370" s="123">
        <v>3</v>
      </c>
      <c r="I2370" s="123">
        <v>2</v>
      </c>
      <c r="J2370" s="123">
        <v>4</v>
      </c>
      <c r="K2370" s="123">
        <v>2</v>
      </c>
      <c r="L2370" s="123">
        <v>4</v>
      </c>
      <c r="M2370" s="123">
        <v>3</v>
      </c>
      <c r="N2370" s="123">
        <v>4</v>
      </c>
      <c r="O2370" s="123">
        <v>2</v>
      </c>
      <c r="P2370" s="123">
        <v>3</v>
      </c>
      <c r="Q2370" s="123">
        <v>3</v>
      </c>
      <c r="R2370" s="123">
        <v>3</v>
      </c>
      <c r="S2370" s="123">
        <v>3</v>
      </c>
      <c r="T2370" s="123">
        <v>3</v>
      </c>
      <c r="U2370" s="123">
        <v>2</v>
      </c>
      <c r="V2370" s="218" t="e">
        <v>#N/A</v>
      </c>
      <c r="X2370" s="198" t="s">
        <v>1284</v>
      </c>
      <c r="Y2370" s="119" t="s">
        <v>2548</v>
      </c>
      <c r="Z2370" s="196">
        <v>3</v>
      </c>
      <c r="AA2370" s="196">
        <v>4</v>
      </c>
      <c r="AB2370" s="196">
        <v>4</v>
      </c>
      <c r="AC2370" s="196">
        <v>4</v>
      </c>
      <c r="AD2370" s="196">
        <v>4</v>
      </c>
      <c r="AE2370" s="196">
        <v>4</v>
      </c>
      <c r="AF2370" s="196">
        <v>3</v>
      </c>
      <c r="AG2370" s="196">
        <v>3</v>
      </c>
      <c r="AH2370" s="196">
        <v>3</v>
      </c>
      <c r="AI2370" s="196" t="e">
        <v>#N/A</v>
      </c>
    </row>
    <row r="2371" spans="1:35" x14ac:dyDescent="0.25">
      <c r="A2371" s="198" t="s">
        <v>1285</v>
      </c>
      <c r="B2371" s="225" t="s">
        <v>2549</v>
      </c>
      <c r="C2371" s="232" t="s">
        <v>2618</v>
      </c>
      <c r="D2371" s="210" t="s">
        <v>2618</v>
      </c>
      <c r="E2371" s="210" t="s">
        <v>2618</v>
      </c>
      <c r="F2371" s="210" t="s">
        <v>2618</v>
      </c>
      <c r="G2371" s="210" t="s">
        <v>2618</v>
      </c>
      <c r="H2371" s="210" t="s">
        <v>2618</v>
      </c>
      <c r="I2371" s="210" t="s">
        <v>2618</v>
      </c>
      <c r="J2371" s="210" t="s">
        <v>2618</v>
      </c>
      <c r="K2371" s="210" t="s">
        <v>2618</v>
      </c>
      <c r="L2371" s="210" t="s">
        <v>2618</v>
      </c>
      <c r="M2371" s="210" t="s">
        <v>2618</v>
      </c>
      <c r="N2371" s="210" t="s">
        <v>2618</v>
      </c>
      <c r="O2371" s="210" t="s">
        <v>2618</v>
      </c>
      <c r="P2371" s="210" t="s">
        <v>2618</v>
      </c>
      <c r="Q2371" s="210" t="s">
        <v>2618</v>
      </c>
      <c r="R2371" s="210" t="s">
        <v>2618</v>
      </c>
      <c r="S2371" s="210" t="s">
        <v>2618</v>
      </c>
      <c r="T2371" s="210" t="s">
        <v>2618</v>
      </c>
      <c r="U2371" s="210" t="s">
        <v>2618</v>
      </c>
      <c r="V2371" s="211" t="e">
        <v>#N/A</v>
      </c>
      <c r="X2371" s="198" t="s">
        <v>1286</v>
      </c>
      <c r="Y2371" s="601" t="s">
        <v>772</v>
      </c>
      <c r="Z2371" s="602">
        <v>0</v>
      </c>
      <c r="AA2371" s="602">
        <v>0</v>
      </c>
      <c r="AB2371" s="602">
        <v>0</v>
      </c>
      <c r="AC2371" s="602">
        <v>0</v>
      </c>
      <c r="AD2371" s="602">
        <v>0</v>
      </c>
      <c r="AE2371" s="602">
        <v>0</v>
      </c>
      <c r="AF2371" s="602">
        <v>0</v>
      </c>
      <c r="AG2371" s="602">
        <v>0</v>
      </c>
      <c r="AH2371" s="602">
        <v>0</v>
      </c>
      <c r="AI2371" s="602" t="e">
        <v>#N/A</v>
      </c>
    </row>
    <row r="2372" spans="1:35" ht="15" x14ac:dyDescent="0.25">
      <c r="A2372" s="198" t="s">
        <v>1287</v>
      </c>
      <c r="B2372" s="226" t="s">
        <v>769</v>
      </c>
      <c r="C2372" s="202" t="s">
        <v>2618</v>
      </c>
      <c r="D2372" s="202" t="s">
        <v>2618</v>
      </c>
      <c r="E2372" s="202" t="s">
        <v>2618</v>
      </c>
      <c r="F2372" s="202" t="s">
        <v>2618</v>
      </c>
      <c r="G2372" s="202" t="s">
        <v>2618</v>
      </c>
      <c r="H2372" s="202" t="s">
        <v>2618</v>
      </c>
      <c r="I2372" s="202" t="s">
        <v>2618</v>
      </c>
      <c r="J2372" s="202" t="s">
        <v>2618</v>
      </c>
      <c r="K2372" s="202" t="s">
        <v>2618</v>
      </c>
      <c r="L2372" s="202" t="s">
        <v>2618</v>
      </c>
      <c r="M2372" s="202" t="s">
        <v>2618</v>
      </c>
      <c r="N2372" s="202" t="s">
        <v>2632</v>
      </c>
      <c r="O2372" s="202" t="s">
        <v>2618</v>
      </c>
      <c r="P2372" s="202" t="s">
        <v>2631</v>
      </c>
      <c r="Q2372" s="202" t="s">
        <v>773</v>
      </c>
      <c r="R2372" s="202" t="s">
        <v>773</v>
      </c>
      <c r="S2372" s="202" t="s">
        <v>773</v>
      </c>
      <c r="T2372" s="202" t="s">
        <v>2632</v>
      </c>
      <c r="U2372" s="202" t="s">
        <v>2632</v>
      </c>
      <c r="V2372" s="203" t="e">
        <v>#N/A</v>
      </c>
      <c r="X2372" s="198" t="s">
        <v>1288</v>
      </c>
      <c r="Y2372" s="107" t="s">
        <v>769</v>
      </c>
      <c r="Z2372" s="195" t="s">
        <v>2618</v>
      </c>
      <c r="AA2372" s="195" t="s">
        <v>2618</v>
      </c>
      <c r="AB2372" s="195" t="s">
        <v>2618</v>
      </c>
      <c r="AC2372" s="195" t="s">
        <v>2618</v>
      </c>
      <c r="AD2372" s="195" t="s">
        <v>2618</v>
      </c>
      <c r="AE2372" s="195" t="s">
        <v>2632</v>
      </c>
      <c r="AF2372" s="195" t="s">
        <v>2631</v>
      </c>
      <c r="AG2372" s="195" t="s">
        <v>773</v>
      </c>
      <c r="AH2372" s="195" t="s">
        <v>773</v>
      </c>
      <c r="AI2372" s="195" t="e">
        <v>#N/A</v>
      </c>
    </row>
    <row r="2373" spans="1:35" x14ac:dyDescent="0.25">
      <c r="A2373" s="198" t="s">
        <v>1289</v>
      </c>
      <c r="B2373" s="226" t="s">
        <v>2551</v>
      </c>
      <c r="C2373" s="234">
        <v>0</v>
      </c>
      <c r="D2373" s="204">
        <v>0</v>
      </c>
      <c r="E2373" s="204">
        <v>0</v>
      </c>
      <c r="F2373" s="204">
        <v>0</v>
      </c>
      <c r="G2373" s="204">
        <v>0</v>
      </c>
      <c r="H2373" s="204">
        <v>0</v>
      </c>
      <c r="I2373" s="204">
        <v>0</v>
      </c>
      <c r="J2373" s="204">
        <v>0</v>
      </c>
      <c r="K2373" s="204">
        <v>0</v>
      </c>
      <c r="L2373" s="204">
        <v>0</v>
      </c>
      <c r="M2373" s="204">
        <v>0</v>
      </c>
      <c r="N2373" s="204">
        <v>3</v>
      </c>
      <c r="O2373" s="204">
        <v>0</v>
      </c>
      <c r="P2373" s="204">
        <v>1</v>
      </c>
      <c r="Q2373" s="204">
        <v>20</v>
      </c>
      <c r="R2373" s="204">
        <v>20</v>
      </c>
      <c r="S2373" s="204">
        <v>20</v>
      </c>
      <c r="T2373" s="204">
        <v>10</v>
      </c>
      <c r="U2373" s="204">
        <v>10</v>
      </c>
      <c r="V2373" s="205" t="e">
        <v>#N/A</v>
      </c>
      <c r="X2373" s="198" t="s">
        <v>1290</v>
      </c>
      <c r="Y2373" s="91" t="s">
        <v>2551</v>
      </c>
      <c r="Z2373" s="109">
        <v>0</v>
      </c>
      <c r="AA2373" s="109">
        <v>0</v>
      </c>
      <c r="AB2373" s="109">
        <v>0</v>
      </c>
      <c r="AC2373" s="109">
        <v>0</v>
      </c>
      <c r="AD2373" s="109">
        <v>0</v>
      </c>
      <c r="AE2373" s="109">
        <v>3</v>
      </c>
      <c r="AF2373" s="109">
        <v>1</v>
      </c>
      <c r="AG2373" s="109">
        <v>40</v>
      </c>
      <c r="AH2373" s="109">
        <v>30</v>
      </c>
      <c r="AI2373" s="109" t="e">
        <v>#N/A</v>
      </c>
    </row>
    <row r="2374" spans="1:35" x14ac:dyDescent="0.25">
      <c r="A2374" s="198" t="s">
        <v>1291</v>
      </c>
      <c r="B2374" s="227" t="s">
        <v>884</v>
      </c>
      <c r="C2374" s="235">
        <v>1022.2</v>
      </c>
      <c r="D2374" s="206">
        <v>1017.55</v>
      </c>
      <c r="E2374" s="206">
        <v>1018</v>
      </c>
      <c r="F2374" s="206">
        <v>1014.85</v>
      </c>
      <c r="G2374" s="206">
        <v>1014.95</v>
      </c>
      <c r="H2374" s="206">
        <v>1011.3</v>
      </c>
      <c r="I2374" s="206">
        <v>1010.5</v>
      </c>
      <c r="J2374" s="206">
        <v>1007.75</v>
      </c>
      <c r="K2374" s="206">
        <v>1007.75</v>
      </c>
      <c r="L2374" s="206">
        <v>1006.3</v>
      </c>
      <c r="M2374" s="206">
        <v>1007.3</v>
      </c>
      <c r="N2374" s="206">
        <v>1005.8499999999999</v>
      </c>
      <c r="O2374" s="206">
        <v>1006.6</v>
      </c>
      <c r="P2374" s="206">
        <v>1004.6</v>
      </c>
      <c r="Q2374" s="206">
        <v>1003.5999999999999</v>
      </c>
      <c r="R2374" s="206">
        <v>1002.9</v>
      </c>
      <c r="S2374" s="206">
        <v>1001.8</v>
      </c>
      <c r="T2374" s="206">
        <v>1000.8</v>
      </c>
      <c r="U2374" s="206">
        <v>1002.2</v>
      </c>
      <c r="V2374" s="207" t="e">
        <v>#N/A</v>
      </c>
      <c r="X2374" s="198" t="s">
        <v>1292</v>
      </c>
      <c r="Y2374" s="238" t="s">
        <v>705</v>
      </c>
      <c r="Z2374" s="127">
        <v>0</v>
      </c>
      <c r="AA2374" s="127">
        <v>0</v>
      </c>
      <c r="AB2374" s="127">
        <v>0</v>
      </c>
      <c r="AC2374" s="127">
        <v>0</v>
      </c>
      <c r="AD2374" s="127">
        <v>0</v>
      </c>
      <c r="AE2374" s="127">
        <v>2</v>
      </c>
      <c r="AF2374" s="127">
        <v>0</v>
      </c>
      <c r="AG2374" s="127">
        <v>0</v>
      </c>
      <c r="AH2374" s="127">
        <v>0</v>
      </c>
      <c r="AI2374" s="127" t="e">
        <v>#N/A</v>
      </c>
    </row>
    <row r="2375" spans="1:35" x14ac:dyDescent="0.25">
      <c r="A2375" s="198" t="s">
        <v>1293</v>
      </c>
      <c r="B2375" s="228" t="s">
        <v>770</v>
      </c>
      <c r="C2375" s="236" t="s">
        <v>3769</v>
      </c>
      <c r="D2375" s="208" t="s">
        <v>2682</v>
      </c>
      <c r="E2375" s="208" t="s">
        <v>3769</v>
      </c>
      <c r="F2375" s="208" t="s">
        <v>2651</v>
      </c>
      <c r="G2375" s="208" t="s">
        <v>3769</v>
      </c>
      <c r="H2375" s="208" t="s">
        <v>2682</v>
      </c>
      <c r="I2375" s="208" t="s">
        <v>2861</v>
      </c>
      <c r="J2375" s="208" t="s">
        <v>2762</v>
      </c>
      <c r="K2375" s="208" t="s">
        <v>2861</v>
      </c>
      <c r="L2375" s="208" t="s">
        <v>2649</v>
      </c>
      <c r="M2375" s="208" t="s">
        <v>2682</v>
      </c>
      <c r="N2375" s="208" t="s">
        <v>2682</v>
      </c>
      <c r="O2375" s="208" t="s">
        <v>2861</v>
      </c>
      <c r="P2375" s="208" t="s">
        <v>2939</v>
      </c>
      <c r="Q2375" s="208" t="s">
        <v>2654</v>
      </c>
      <c r="R2375" s="208" t="s">
        <v>2682</v>
      </c>
      <c r="S2375" s="208" t="s">
        <v>677</v>
      </c>
      <c r="T2375" s="208" t="s">
        <v>2734</v>
      </c>
      <c r="U2375" s="208" t="s">
        <v>3781</v>
      </c>
      <c r="V2375" s="209" t="e">
        <v>#N/A</v>
      </c>
      <c r="X2375" s="369" t="s">
        <v>1294</v>
      </c>
      <c r="Y2375" s="370" t="s">
        <v>772</v>
      </c>
      <c r="Z2375" s="371">
        <v>0</v>
      </c>
      <c r="AA2375" s="372">
        <v>0</v>
      </c>
      <c r="AB2375" s="372">
        <v>0</v>
      </c>
      <c r="AC2375" s="372">
        <v>0</v>
      </c>
      <c r="AD2375" s="372">
        <v>0</v>
      </c>
      <c r="AE2375" s="372">
        <v>0</v>
      </c>
      <c r="AF2375" s="372">
        <v>0</v>
      </c>
      <c r="AG2375" s="372">
        <v>0</v>
      </c>
      <c r="AH2375" s="372">
        <v>0</v>
      </c>
      <c r="AI2375" s="373" t="e">
        <v>#N/A</v>
      </c>
    </row>
    <row r="2376" spans="1:35" x14ac:dyDescent="0.25">
      <c r="A2376" s="198" t="s">
        <v>1295</v>
      </c>
      <c r="B2376" s="603" t="s">
        <v>705</v>
      </c>
      <c r="C2376" s="237">
        <v>0</v>
      </c>
      <c r="D2376" s="213">
        <v>0</v>
      </c>
      <c r="E2376" s="213">
        <v>0</v>
      </c>
      <c r="F2376" s="213">
        <v>0</v>
      </c>
      <c r="G2376" s="213">
        <v>0</v>
      </c>
      <c r="H2376" s="213">
        <v>0</v>
      </c>
      <c r="I2376" s="213">
        <v>0</v>
      </c>
      <c r="J2376" s="213">
        <v>0</v>
      </c>
      <c r="K2376" s="213">
        <v>0</v>
      </c>
      <c r="L2376" s="213">
        <v>0</v>
      </c>
      <c r="M2376" s="213">
        <v>0</v>
      </c>
      <c r="N2376" s="213">
        <v>1</v>
      </c>
      <c r="O2376" s="213">
        <v>0</v>
      </c>
      <c r="P2376" s="213">
        <v>0</v>
      </c>
      <c r="Q2376" s="213">
        <v>0</v>
      </c>
      <c r="R2376" s="213">
        <v>0</v>
      </c>
      <c r="S2376" s="213">
        <v>0</v>
      </c>
      <c r="T2376" s="213">
        <v>0</v>
      </c>
      <c r="U2376" s="213">
        <v>0</v>
      </c>
      <c r="V2376" s="214" t="e">
        <v>#N/A</v>
      </c>
      <c r="X2376" s="369" t="s">
        <v>1296</v>
      </c>
      <c r="Y2376" s="374" t="s">
        <v>1173</v>
      </c>
      <c r="Z2376" s="375">
        <v>0</v>
      </c>
      <c r="AA2376" s="376">
        <v>0</v>
      </c>
      <c r="AB2376" s="376">
        <v>0</v>
      </c>
      <c r="AC2376" s="376">
        <v>0</v>
      </c>
      <c r="AD2376" s="376">
        <v>0</v>
      </c>
      <c r="AE2376" s="376">
        <v>0</v>
      </c>
      <c r="AF2376" s="376">
        <v>0</v>
      </c>
      <c r="AG2376" s="376">
        <v>0</v>
      </c>
      <c r="AH2376" s="376">
        <v>0</v>
      </c>
      <c r="AI2376" s="377" t="e">
        <v>#N/A</v>
      </c>
    </row>
    <row r="2377" spans="1:35" x14ac:dyDescent="0.25">
      <c r="A2377" s="604" t="s">
        <v>1294</v>
      </c>
      <c r="B2377" s="605" t="s">
        <v>772</v>
      </c>
      <c r="C2377" s="606">
        <v>0</v>
      </c>
      <c r="D2377" s="606">
        <v>0</v>
      </c>
      <c r="E2377" s="606">
        <v>0</v>
      </c>
      <c r="F2377" s="606">
        <v>0</v>
      </c>
      <c r="G2377" s="606">
        <v>0</v>
      </c>
      <c r="H2377" s="606">
        <v>0</v>
      </c>
      <c r="I2377" s="606">
        <v>0</v>
      </c>
      <c r="J2377" s="606">
        <v>0</v>
      </c>
      <c r="K2377" s="606">
        <v>0</v>
      </c>
      <c r="L2377" s="606">
        <v>0</v>
      </c>
      <c r="M2377" s="606">
        <v>0</v>
      </c>
      <c r="N2377" s="606">
        <v>0</v>
      </c>
      <c r="O2377" s="606">
        <v>0</v>
      </c>
      <c r="P2377" s="606">
        <v>0</v>
      </c>
      <c r="Q2377" s="606">
        <v>0</v>
      </c>
      <c r="R2377" s="606">
        <v>0</v>
      </c>
      <c r="S2377" s="606">
        <v>0</v>
      </c>
      <c r="T2377" s="606">
        <v>0</v>
      </c>
      <c r="U2377" s="606">
        <v>0</v>
      </c>
      <c r="V2377" s="607" t="e">
        <v>#N/A</v>
      </c>
      <c r="X2377" s="369" t="s">
        <v>1297</v>
      </c>
      <c r="Y2377" s="374" t="s">
        <v>1175</v>
      </c>
      <c r="Z2377" s="375">
        <v>0</v>
      </c>
      <c r="AA2377" s="376">
        <v>0</v>
      </c>
      <c r="AB2377" s="376">
        <v>0</v>
      </c>
      <c r="AC2377" s="376">
        <v>0</v>
      </c>
      <c r="AD2377" s="376">
        <v>0</v>
      </c>
      <c r="AE2377" s="376">
        <v>0</v>
      </c>
      <c r="AF2377" s="376">
        <v>0</v>
      </c>
      <c r="AG2377" s="376">
        <v>0</v>
      </c>
      <c r="AH2377" s="376">
        <v>0</v>
      </c>
      <c r="AI2377" s="377" t="e">
        <v>#N/A</v>
      </c>
    </row>
    <row r="2378" spans="1:35" x14ac:dyDescent="0.25">
      <c r="A2378" s="608" t="s">
        <v>1296</v>
      </c>
      <c r="B2378" s="609" t="s">
        <v>1173</v>
      </c>
      <c r="C2378" s="610">
        <v>0</v>
      </c>
      <c r="D2378" s="610">
        <v>0</v>
      </c>
      <c r="E2378" s="610">
        <v>0</v>
      </c>
      <c r="F2378" s="610">
        <v>0</v>
      </c>
      <c r="G2378" s="610">
        <v>0</v>
      </c>
      <c r="H2378" s="610">
        <v>0</v>
      </c>
      <c r="I2378" s="610">
        <v>0</v>
      </c>
      <c r="J2378" s="610">
        <v>0</v>
      </c>
      <c r="K2378" s="610">
        <v>0</v>
      </c>
      <c r="L2378" s="610">
        <v>0</v>
      </c>
      <c r="M2378" s="610">
        <v>0</v>
      </c>
      <c r="N2378" s="610">
        <v>0</v>
      </c>
      <c r="O2378" s="610">
        <v>0</v>
      </c>
      <c r="P2378" s="610">
        <v>0</v>
      </c>
      <c r="Q2378" s="610">
        <v>0</v>
      </c>
      <c r="R2378" s="610">
        <v>0</v>
      </c>
      <c r="S2378" s="610">
        <v>0</v>
      </c>
      <c r="T2378" s="610">
        <v>0</v>
      </c>
      <c r="U2378" s="610">
        <v>0</v>
      </c>
      <c r="V2378" s="610" t="e">
        <v>#N/A</v>
      </c>
      <c r="X2378" s="369" t="s">
        <v>1298</v>
      </c>
      <c r="Y2378" s="379" t="s">
        <v>1177</v>
      </c>
      <c r="Z2378" s="380">
        <v>0</v>
      </c>
      <c r="AA2378" s="381">
        <v>0</v>
      </c>
      <c r="AB2378" s="381">
        <v>0</v>
      </c>
      <c r="AC2378" s="381">
        <v>0</v>
      </c>
      <c r="AD2378" s="381">
        <v>0</v>
      </c>
      <c r="AE2378" s="381">
        <v>0</v>
      </c>
      <c r="AF2378" s="381">
        <v>0</v>
      </c>
      <c r="AG2378" s="381">
        <v>0</v>
      </c>
      <c r="AH2378" s="381">
        <v>0</v>
      </c>
      <c r="AI2378" s="382" t="e">
        <v>#N/A</v>
      </c>
    </row>
    <row r="2379" spans="1:35" x14ac:dyDescent="0.25">
      <c r="A2379" s="608" t="s">
        <v>1297</v>
      </c>
      <c r="B2379" s="609" t="s">
        <v>1175</v>
      </c>
      <c r="C2379" s="617">
        <v>0</v>
      </c>
      <c r="D2379" s="617">
        <v>0</v>
      </c>
      <c r="E2379" s="617">
        <v>0</v>
      </c>
      <c r="F2379" s="617">
        <v>0</v>
      </c>
      <c r="G2379" s="617">
        <v>0</v>
      </c>
      <c r="H2379" s="617">
        <v>0</v>
      </c>
      <c r="I2379" s="617">
        <v>0</v>
      </c>
      <c r="J2379" s="617">
        <v>0</v>
      </c>
      <c r="K2379" s="617">
        <v>0</v>
      </c>
      <c r="L2379" s="617">
        <v>0</v>
      </c>
      <c r="M2379" s="617">
        <v>0</v>
      </c>
      <c r="N2379" s="617">
        <v>0</v>
      </c>
      <c r="O2379" s="617">
        <v>0</v>
      </c>
      <c r="P2379" s="617">
        <v>0</v>
      </c>
      <c r="Q2379" s="617">
        <v>0</v>
      </c>
      <c r="R2379" s="617">
        <v>0</v>
      </c>
      <c r="S2379" s="617">
        <v>0</v>
      </c>
      <c r="T2379" s="617">
        <v>0</v>
      </c>
      <c r="U2379" s="617">
        <v>0</v>
      </c>
      <c r="V2379" s="617" t="e">
        <v>#N/A</v>
      </c>
    </row>
    <row r="2380" spans="1:35" x14ac:dyDescent="0.25">
      <c r="A2380" s="608" t="s">
        <v>1298</v>
      </c>
      <c r="B2380" s="609" t="s">
        <v>1177</v>
      </c>
      <c r="C2380" s="617">
        <v>0</v>
      </c>
      <c r="D2380" s="617">
        <v>0</v>
      </c>
      <c r="E2380" s="617">
        <v>0</v>
      </c>
      <c r="F2380" s="617">
        <v>0</v>
      </c>
      <c r="G2380" s="617">
        <v>0</v>
      </c>
      <c r="H2380" s="617">
        <v>0</v>
      </c>
      <c r="I2380" s="617">
        <v>0</v>
      </c>
      <c r="J2380" s="617">
        <v>0</v>
      </c>
      <c r="K2380" s="617">
        <v>0</v>
      </c>
      <c r="L2380" s="617">
        <v>0</v>
      </c>
      <c r="M2380" s="617">
        <v>0</v>
      </c>
      <c r="N2380" s="617">
        <v>0</v>
      </c>
      <c r="O2380" s="617">
        <v>0</v>
      </c>
      <c r="P2380" s="617">
        <v>0</v>
      </c>
      <c r="Q2380" s="617">
        <v>0</v>
      </c>
      <c r="R2380" s="617">
        <v>0</v>
      </c>
      <c r="S2380" s="617">
        <v>0</v>
      </c>
      <c r="T2380" s="617">
        <v>0</v>
      </c>
      <c r="U2380" s="617">
        <v>0</v>
      </c>
      <c r="V2380" s="617" t="e">
        <v>#N/A</v>
      </c>
    </row>
    <row r="2381" spans="1:35" x14ac:dyDescent="0.25">
      <c r="A2381" t="s">
        <v>3655</v>
      </c>
      <c r="B2381" t="s">
        <v>3407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7</v>
      </c>
      <c r="I2381">
        <v>4</v>
      </c>
      <c r="J2381">
        <v>0</v>
      </c>
      <c r="K2381">
        <v>3</v>
      </c>
      <c r="L2381">
        <v>0</v>
      </c>
      <c r="M2381">
        <v>3</v>
      </c>
      <c r="N2381">
        <v>2</v>
      </c>
      <c r="O2381">
        <v>6</v>
      </c>
      <c r="P2381">
        <v>7</v>
      </c>
      <c r="Q2381">
        <v>10</v>
      </c>
      <c r="R2381">
        <v>10</v>
      </c>
      <c r="S2381">
        <v>10</v>
      </c>
      <c r="T2381">
        <v>10</v>
      </c>
      <c r="U2381">
        <v>10</v>
      </c>
      <c r="V2381">
        <v>10</v>
      </c>
    </row>
    <row r="2382" spans="1:35" x14ac:dyDescent="0.25">
      <c r="A2382" t="s">
        <v>3656</v>
      </c>
      <c r="B2382" t="s">
        <v>3623</v>
      </c>
      <c r="C2382">
        <v>0</v>
      </c>
      <c r="D2382">
        <v>0</v>
      </c>
      <c r="E2382">
        <v>0</v>
      </c>
      <c r="F2382">
        <v>0</v>
      </c>
      <c r="G2382">
        <v>3</v>
      </c>
      <c r="H2382">
        <v>7</v>
      </c>
      <c r="I2382">
        <v>3</v>
      </c>
      <c r="J2382">
        <v>3</v>
      </c>
      <c r="K2382">
        <v>0</v>
      </c>
      <c r="L2382">
        <v>3</v>
      </c>
      <c r="M2382">
        <v>1</v>
      </c>
      <c r="N2382">
        <v>6</v>
      </c>
      <c r="O2382">
        <v>7</v>
      </c>
      <c r="P2382">
        <v>10</v>
      </c>
      <c r="Q2382">
        <v>10</v>
      </c>
      <c r="R2382">
        <v>10</v>
      </c>
      <c r="S2382">
        <v>10</v>
      </c>
      <c r="T2382">
        <v>10</v>
      </c>
      <c r="U2382">
        <v>10</v>
      </c>
      <c r="V2382" t="e">
        <v>#N/A</v>
      </c>
    </row>
    <row r="2383" spans="1:35" x14ac:dyDescent="0.25">
      <c r="A2383" t="s">
        <v>3657</v>
      </c>
      <c r="B2383" t="s">
        <v>3411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 t="e">
        <v>#N/A</v>
      </c>
    </row>
    <row r="2392" spans="1:35" x14ac:dyDescent="0.25">
      <c r="A2392" s="506"/>
      <c r="B2392" s="506"/>
      <c r="C2392" s="506"/>
      <c r="D2392" s="506"/>
      <c r="E2392" s="506"/>
      <c r="F2392" s="506"/>
      <c r="G2392" s="506"/>
      <c r="H2392" s="506"/>
      <c r="I2392" s="506"/>
      <c r="J2392" s="506"/>
      <c r="K2392" s="506"/>
      <c r="L2392" s="506"/>
      <c r="M2392" s="506"/>
      <c r="N2392" s="506"/>
      <c r="O2392" s="506"/>
      <c r="P2392" s="506"/>
      <c r="Q2392" s="506"/>
      <c r="R2392" s="506"/>
      <c r="S2392" s="506"/>
      <c r="T2392" s="506"/>
      <c r="U2392" s="506"/>
      <c r="V2392" s="506"/>
      <c r="W2392" s="506"/>
      <c r="X2392" s="506"/>
      <c r="Y2392" s="506"/>
      <c r="Z2392" s="506"/>
      <c r="AA2392" s="506"/>
      <c r="AB2392" s="506"/>
      <c r="AC2392" s="506"/>
      <c r="AD2392" s="506"/>
      <c r="AE2392" s="506"/>
      <c r="AF2392" s="506"/>
      <c r="AG2392" s="506"/>
      <c r="AH2392" s="506"/>
      <c r="AI2392" s="506"/>
    </row>
    <row r="2393" spans="1:35" x14ac:dyDescent="0.25">
      <c r="A2393" s="198" t="s">
        <v>1299</v>
      </c>
      <c r="B2393" s="219" t="s">
        <v>2552</v>
      </c>
      <c r="C2393" s="593">
        <v>43683.333333333336</v>
      </c>
      <c r="D2393" s="594" t="s">
        <v>2618</v>
      </c>
      <c r="E2393" s="594" t="s">
        <v>3775</v>
      </c>
      <c r="F2393" s="594" t="s">
        <v>2618</v>
      </c>
      <c r="G2393" s="594" t="s">
        <v>3782</v>
      </c>
      <c r="H2393" s="594" t="s">
        <v>2618</v>
      </c>
      <c r="I2393" s="594" t="s">
        <v>3788</v>
      </c>
      <c r="J2393" s="594" t="s">
        <v>2618</v>
      </c>
      <c r="K2393" s="594" t="s">
        <v>3789</v>
      </c>
      <c r="L2393" s="594" t="s">
        <v>2618</v>
      </c>
      <c r="M2393" s="594" t="s">
        <v>3790</v>
      </c>
      <c r="N2393" s="594" t="s">
        <v>2618</v>
      </c>
      <c r="O2393" s="594" t="s">
        <v>3791</v>
      </c>
      <c r="P2393" s="594" t="s">
        <v>2618</v>
      </c>
      <c r="Q2393" s="594" t="s">
        <v>3792</v>
      </c>
      <c r="R2393" s="594" t="s">
        <v>2618</v>
      </c>
      <c r="S2393" s="594" t="s">
        <v>3793</v>
      </c>
      <c r="T2393" s="594" t="s">
        <v>2618</v>
      </c>
      <c r="U2393" s="594" t="s">
        <v>3803</v>
      </c>
      <c r="V2393" s="594" t="s">
        <v>2618</v>
      </c>
      <c r="X2393" s="258"/>
      <c r="Y2393" s="596" t="s">
        <v>2550</v>
      </c>
      <c r="Z2393" s="93" t="s">
        <v>2620</v>
      </c>
      <c r="AA2393" s="597" t="s">
        <v>2621</v>
      </c>
      <c r="AB2393" s="597" t="s">
        <v>2622</v>
      </c>
      <c r="AC2393" s="597" t="s">
        <v>2623</v>
      </c>
      <c r="AD2393" s="597" t="s">
        <v>2624</v>
      </c>
      <c r="AE2393" s="597" t="s">
        <v>2625</v>
      </c>
      <c r="AF2393" s="597" t="s">
        <v>2619</v>
      </c>
      <c r="AG2393" s="597" t="s">
        <v>2620</v>
      </c>
      <c r="AH2393" s="597" t="s">
        <v>2621</v>
      </c>
      <c r="AI2393" s="598" t="s">
        <v>2622</v>
      </c>
    </row>
    <row r="2394" spans="1:35" x14ac:dyDescent="0.25">
      <c r="A2394" s="198" t="s">
        <v>1300</v>
      </c>
      <c r="B2394" s="220" t="s">
        <v>1186</v>
      </c>
      <c r="C2394" s="124" t="s">
        <v>2521</v>
      </c>
      <c r="D2394" s="124" t="s">
        <v>2522</v>
      </c>
      <c r="E2394" s="124" t="s">
        <v>2521</v>
      </c>
      <c r="F2394" s="124" t="s">
        <v>2522</v>
      </c>
      <c r="G2394" s="124" t="s">
        <v>2521</v>
      </c>
      <c r="H2394" s="124" t="s">
        <v>2522</v>
      </c>
      <c r="I2394" s="124" t="s">
        <v>2521</v>
      </c>
      <c r="J2394" s="124" t="s">
        <v>2522</v>
      </c>
      <c r="K2394" s="124" t="s">
        <v>2521</v>
      </c>
      <c r="L2394" s="124" t="s">
        <v>2522</v>
      </c>
      <c r="M2394" s="124" t="s">
        <v>2521</v>
      </c>
      <c r="N2394" s="124" t="s">
        <v>2522</v>
      </c>
      <c r="O2394" s="124" t="s">
        <v>2521</v>
      </c>
      <c r="P2394" s="124" t="s">
        <v>2522</v>
      </c>
      <c r="Q2394" s="124" t="s">
        <v>2521</v>
      </c>
      <c r="R2394" s="124" t="s">
        <v>2522</v>
      </c>
      <c r="S2394" s="124" t="s">
        <v>2521</v>
      </c>
      <c r="T2394" s="124" t="s">
        <v>2522</v>
      </c>
      <c r="U2394" s="124" t="s">
        <v>2521</v>
      </c>
      <c r="V2394" s="124" t="s">
        <v>2522</v>
      </c>
      <c r="X2394" s="197"/>
      <c r="Y2394" s="188" t="s">
        <v>1186</v>
      </c>
      <c r="Z2394" s="94" t="s">
        <v>3777</v>
      </c>
      <c r="AA2394" s="95" t="s">
        <v>3778</v>
      </c>
      <c r="AB2394" s="95" t="s">
        <v>3783</v>
      </c>
      <c r="AC2394" s="95" t="s">
        <v>3794</v>
      </c>
      <c r="AD2394" s="95" t="s">
        <v>3795</v>
      </c>
      <c r="AE2394" s="95" t="s">
        <v>3796</v>
      </c>
      <c r="AF2394" s="95" t="s">
        <v>3797</v>
      </c>
      <c r="AG2394" s="95" t="s">
        <v>3798</v>
      </c>
      <c r="AH2394" s="95" t="s">
        <v>3799</v>
      </c>
      <c r="AI2394" s="96" t="s">
        <v>3804</v>
      </c>
    </row>
    <row r="2395" spans="1:35" x14ac:dyDescent="0.25">
      <c r="A2395" s="198" t="s">
        <v>1301</v>
      </c>
      <c r="B2395" s="221" t="s">
        <v>2553</v>
      </c>
      <c r="C2395" s="118">
        <v>43683.333333333336</v>
      </c>
      <c r="D2395" s="189">
        <v>43683.833333333336</v>
      </c>
      <c r="E2395" s="190">
        <v>43684.333333333336</v>
      </c>
      <c r="F2395" s="189">
        <v>43684.833333333336</v>
      </c>
      <c r="G2395" s="190">
        <v>43685.333333333336</v>
      </c>
      <c r="H2395" s="189">
        <v>43685.833333333336</v>
      </c>
      <c r="I2395" s="191">
        <v>43686.333333333336</v>
      </c>
      <c r="J2395" s="189">
        <v>43686.833333333336</v>
      </c>
      <c r="K2395" s="190">
        <v>43687.333333333336</v>
      </c>
      <c r="L2395" s="189">
        <v>43687.833333333336</v>
      </c>
      <c r="M2395" s="190">
        <v>43688.333333333336</v>
      </c>
      <c r="N2395" s="189">
        <v>43688.833333333336</v>
      </c>
      <c r="O2395" s="191">
        <v>43689.333333333336</v>
      </c>
      <c r="P2395" s="189">
        <v>43689.833333333336</v>
      </c>
      <c r="Q2395" s="190">
        <v>43690.333333333336</v>
      </c>
      <c r="R2395" s="189">
        <v>43690.833333333336</v>
      </c>
      <c r="S2395" s="190">
        <v>43691.333333333336</v>
      </c>
      <c r="T2395" s="189">
        <v>43691.833333333336</v>
      </c>
      <c r="U2395" s="190">
        <v>43692.333333333336</v>
      </c>
      <c r="V2395" s="192">
        <v>43692.833333333336</v>
      </c>
      <c r="X2395" s="198" t="s">
        <v>1302</v>
      </c>
      <c r="Y2395" s="215">
        <v>0</v>
      </c>
      <c r="Z2395" s="599">
        <v>43683.833333333336</v>
      </c>
      <c r="AA2395" s="600">
        <v>43684.833333333336</v>
      </c>
      <c r="AB2395" s="600">
        <v>43685.833333333336</v>
      </c>
      <c r="AC2395" s="600">
        <v>43686.833333333336</v>
      </c>
      <c r="AD2395" s="600">
        <v>43687.833333333336</v>
      </c>
      <c r="AE2395" s="600">
        <v>43688.833333333336</v>
      </c>
      <c r="AF2395" s="600">
        <v>43689.833333333336</v>
      </c>
      <c r="AG2395" s="600">
        <v>43690.833333333336</v>
      </c>
      <c r="AH2395" s="600">
        <v>43691.833333333336</v>
      </c>
      <c r="AI2395" s="600">
        <v>43692.833333333336</v>
      </c>
    </row>
    <row r="2396" spans="1:35" x14ac:dyDescent="0.25">
      <c r="A2396" s="198" t="s">
        <v>1303</v>
      </c>
      <c r="B2396" s="222" t="s">
        <v>2545</v>
      </c>
      <c r="C2396" s="230" t="e">
        <v>#N/A</v>
      </c>
      <c r="D2396" s="199">
        <v>25.8</v>
      </c>
      <c r="E2396" s="199" t="e">
        <v>#N/A</v>
      </c>
      <c r="F2396" s="199">
        <v>28.4</v>
      </c>
      <c r="G2396" s="199" t="e">
        <v>#N/A</v>
      </c>
      <c r="H2396" s="199">
        <v>27.2</v>
      </c>
      <c r="I2396" s="199" t="e">
        <v>#N/A</v>
      </c>
      <c r="J2396" s="199">
        <v>25.4</v>
      </c>
      <c r="K2396" s="199" t="e">
        <v>#N/A</v>
      </c>
      <c r="L2396" s="199">
        <v>27.8</v>
      </c>
      <c r="M2396" s="199" t="e">
        <v>#N/A</v>
      </c>
      <c r="N2396" s="199">
        <v>28</v>
      </c>
      <c r="O2396" s="199" t="e">
        <v>#N/A</v>
      </c>
      <c r="P2396" s="199">
        <v>29.3</v>
      </c>
      <c r="Q2396" s="199" t="e">
        <v>#N/A</v>
      </c>
      <c r="R2396" s="199">
        <v>25.1</v>
      </c>
      <c r="S2396" s="199" t="e">
        <v>#N/A</v>
      </c>
      <c r="T2396" s="199">
        <v>14.5</v>
      </c>
      <c r="U2396" s="199" t="e">
        <v>#N/A</v>
      </c>
      <c r="V2396" s="104" t="e">
        <v>#N/A</v>
      </c>
      <c r="X2396" s="198" t="s">
        <v>1304</v>
      </c>
      <c r="Y2396" s="100" t="s">
        <v>2545</v>
      </c>
      <c r="Z2396" s="120">
        <v>25.8</v>
      </c>
      <c r="AA2396" s="120">
        <v>28.4</v>
      </c>
      <c r="AB2396" s="120">
        <v>27.2</v>
      </c>
      <c r="AC2396" s="120">
        <v>25.4</v>
      </c>
      <c r="AD2396" s="120">
        <v>27.8</v>
      </c>
      <c r="AE2396" s="120">
        <v>28</v>
      </c>
      <c r="AF2396" s="120">
        <v>29.3</v>
      </c>
      <c r="AG2396" s="120">
        <v>25.1</v>
      </c>
      <c r="AH2396" s="120">
        <v>15.9</v>
      </c>
      <c r="AI2396" s="120" t="e">
        <v>#N/A</v>
      </c>
    </row>
    <row r="2397" spans="1:35" x14ac:dyDescent="0.25">
      <c r="A2397" s="198" t="s">
        <v>1305</v>
      </c>
      <c r="B2397" s="223" t="s">
        <v>2546</v>
      </c>
      <c r="C2397" s="103">
        <v>4.3</v>
      </c>
      <c r="D2397" s="200" t="e">
        <v>#N/A</v>
      </c>
      <c r="E2397" s="200">
        <v>10.9</v>
      </c>
      <c r="F2397" s="200" t="e">
        <v>#N/A</v>
      </c>
      <c r="G2397" s="200">
        <v>8.6</v>
      </c>
      <c r="H2397" s="200" t="e">
        <v>#N/A</v>
      </c>
      <c r="I2397" s="200">
        <v>13.6</v>
      </c>
      <c r="J2397" s="200" t="e">
        <v>#N/A</v>
      </c>
      <c r="K2397" s="200">
        <v>12.1</v>
      </c>
      <c r="L2397" s="200" t="e">
        <v>#N/A</v>
      </c>
      <c r="M2397" s="200">
        <v>9</v>
      </c>
      <c r="N2397" s="200" t="e">
        <v>#N/A</v>
      </c>
      <c r="O2397" s="200">
        <v>6.1999999999999993</v>
      </c>
      <c r="P2397" s="200" t="e">
        <v>#N/A</v>
      </c>
      <c r="Q2397" s="200">
        <v>9.1999999999999993</v>
      </c>
      <c r="R2397" s="200" t="e">
        <v>#N/A</v>
      </c>
      <c r="S2397" s="200">
        <v>14.8</v>
      </c>
      <c r="T2397" s="200" t="e">
        <v>#N/A</v>
      </c>
      <c r="U2397" s="200">
        <v>13.4</v>
      </c>
      <c r="V2397" s="216" t="e">
        <v>#N/A</v>
      </c>
      <c r="X2397" s="198" t="s">
        <v>1306</v>
      </c>
      <c r="Y2397" s="101" t="s">
        <v>2546</v>
      </c>
      <c r="Z2397" s="97">
        <v>4.3</v>
      </c>
      <c r="AA2397" s="97">
        <v>10.9</v>
      </c>
      <c r="AB2397" s="97">
        <v>8.6</v>
      </c>
      <c r="AC2397" s="97">
        <v>13.6</v>
      </c>
      <c r="AD2397" s="97">
        <v>12.1</v>
      </c>
      <c r="AE2397" s="97">
        <v>9</v>
      </c>
      <c r="AF2397" s="97">
        <v>6.1999999999999993</v>
      </c>
      <c r="AG2397" s="97">
        <v>9.1999999999999993</v>
      </c>
      <c r="AH2397" s="97">
        <v>14.3</v>
      </c>
      <c r="AI2397" s="97" t="e">
        <v>#N/A</v>
      </c>
    </row>
    <row r="2398" spans="1:35" x14ac:dyDescent="0.25">
      <c r="A2398" s="198" t="s">
        <v>1307</v>
      </c>
      <c r="B2398" s="224" t="s">
        <v>2547</v>
      </c>
      <c r="C2398" s="108" t="e">
        <v>#N/A</v>
      </c>
      <c r="D2398" s="201">
        <v>40.799999999999997</v>
      </c>
      <c r="E2398" s="201" t="e">
        <v>#N/A</v>
      </c>
      <c r="F2398" s="201">
        <v>43.4</v>
      </c>
      <c r="G2398" s="201" t="e">
        <v>#N/A</v>
      </c>
      <c r="H2398" s="201">
        <v>40.200000000000003</v>
      </c>
      <c r="I2398" s="201" t="e">
        <v>#N/A</v>
      </c>
      <c r="J2398" s="201">
        <v>32.4</v>
      </c>
      <c r="K2398" s="201" t="e">
        <v>#N/A</v>
      </c>
      <c r="L2398" s="201">
        <v>40.799999999999997</v>
      </c>
      <c r="M2398" s="201" t="e">
        <v>#N/A</v>
      </c>
      <c r="N2398" s="201">
        <v>43</v>
      </c>
      <c r="O2398" s="201" t="e">
        <v>#N/A</v>
      </c>
      <c r="P2398" s="201">
        <v>44.3</v>
      </c>
      <c r="Q2398" s="201" t="e">
        <v>#N/A</v>
      </c>
      <c r="R2398" s="201">
        <v>35.1</v>
      </c>
      <c r="S2398" s="201" t="e">
        <v>#N/A</v>
      </c>
      <c r="T2398" s="201">
        <v>20.3</v>
      </c>
      <c r="U2398" s="201" t="e">
        <v>#N/A</v>
      </c>
      <c r="V2398" s="217" t="e">
        <v>#N/A</v>
      </c>
      <c r="X2398" s="198" t="s">
        <v>1308</v>
      </c>
      <c r="Y2398" s="102" t="s">
        <v>2547</v>
      </c>
      <c r="Z2398" s="120">
        <v>40.799999999999997</v>
      </c>
      <c r="AA2398" s="120">
        <v>43.4</v>
      </c>
      <c r="AB2398" s="120">
        <v>40.200000000000003</v>
      </c>
      <c r="AC2398" s="120">
        <v>32.4</v>
      </c>
      <c r="AD2398" s="120">
        <v>40.799999999999997</v>
      </c>
      <c r="AE2398" s="120">
        <v>43</v>
      </c>
      <c r="AF2398" s="120">
        <v>44.3</v>
      </c>
      <c r="AG2398" s="120">
        <v>35.1</v>
      </c>
      <c r="AH2398" s="120">
        <v>20.3</v>
      </c>
      <c r="AI2398" s="120" t="e">
        <v>#N/A</v>
      </c>
    </row>
    <row r="2399" spans="1:35" x14ac:dyDescent="0.25">
      <c r="A2399" s="198" t="s">
        <v>1309</v>
      </c>
      <c r="B2399" s="212" t="s">
        <v>2548</v>
      </c>
      <c r="C2399" s="231">
        <v>6</v>
      </c>
      <c r="D2399" s="123">
        <v>5</v>
      </c>
      <c r="E2399" s="123">
        <v>5</v>
      </c>
      <c r="F2399" s="123">
        <v>5</v>
      </c>
      <c r="G2399" s="123">
        <v>3</v>
      </c>
      <c r="H2399" s="123">
        <v>3</v>
      </c>
      <c r="I2399" s="123">
        <v>2</v>
      </c>
      <c r="J2399" s="123">
        <v>3</v>
      </c>
      <c r="K2399" s="123">
        <v>2</v>
      </c>
      <c r="L2399" s="123">
        <v>2</v>
      </c>
      <c r="M2399" s="123">
        <v>4</v>
      </c>
      <c r="N2399" s="123">
        <v>8</v>
      </c>
      <c r="O2399" s="123">
        <v>3</v>
      </c>
      <c r="P2399" s="123">
        <v>4</v>
      </c>
      <c r="Q2399" s="123">
        <v>8</v>
      </c>
      <c r="R2399" s="123">
        <v>10</v>
      </c>
      <c r="S2399" s="123">
        <v>12</v>
      </c>
      <c r="T2399" s="123">
        <v>9</v>
      </c>
      <c r="U2399" s="123">
        <v>8</v>
      </c>
      <c r="V2399" s="218" t="e">
        <v>#N/A</v>
      </c>
      <c r="X2399" s="198" t="s">
        <v>1310</v>
      </c>
      <c r="Y2399" s="119" t="s">
        <v>2548</v>
      </c>
      <c r="Z2399" s="196">
        <v>6</v>
      </c>
      <c r="AA2399" s="196">
        <v>5</v>
      </c>
      <c r="AB2399" s="196">
        <v>3</v>
      </c>
      <c r="AC2399" s="196">
        <v>3</v>
      </c>
      <c r="AD2399" s="196">
        <v>2</v>
      </c>
      <c r="AE2399" s="196">
        <v>8</v>
      </c>
      <c r="AF2399" s="196">
        <v>4</v>
      </c>
      <c r="AG2399" s="196">
        <v>10</v>
      </c>
      <c r="AH2399" s="196">
        <v>12</v>
      </c>
      <c r="AI2399" s="196" t="e">
        <v>#N/A</v>
      </c>
    </row>
    <row r="2400" spans="1:35" x14ac:dyDescent="0.25">
      <c r="A2400" s="198" t="s">
        <v>1311</v>
      </c>
      <c r="B2400" s="225" t="s">
        <v>2549</v>
      </c>
      <c r="C2400" s="232" t="s">
        <v>2618</v>
      </c>
      <c r="D2400" s="210" t="s">
        <v>2618</v>
      </c>
      <c r="E2400" s="210" t="s">
        <v>2618</v>
      </c>
      <c r="F2400" s="210" t="s">
        <v>2618</v>
      </c>
      <c r="G2400" s="210" t="s">
        <v>2618</v>
      </c>
      <c r="H2400" s="210" t="s">
        <v>2618</v>
      </c>
      <c r="I2400" s="210" t="s">
        <v>2618</v>
      </c>
      <c r="J2400" s="210" t="s">
        <v>2618</v>
      </c>
      <c r="K2400" s="210" t="s">
        <v>2618</v>
      </c>
      <c r="L2400" s="210" t="s">
        <v>2618</v>
      </c>
      <c r="M2400" s="210" t="s">
        <v>2618</v>
      </c>
      <c r="N2400" s="210" t="s">
        <v>2618</v>
      </c>
      <c r="O2400" s="210" t="s">
        <v>2618</v>
      </c>
      <c r="P2400" s="210" t="s">
        <v>2618</v>
      </c>
      <c r="Q2400" s="210" t="s">
        <v>2618</v>
      </c>
      <c r="R2400" s="210" t="s">
        <v>2618</v>
      </c>
      <c r="S2400" s="210" t="s">
        <v>2618</v>
      </c>
      <c r="T2400" s="210" t="s">
        <v>2618</v>
      </c>
      <c r="U2400" s="210" t="s">
        <v>2618</v>
      </c>
      <c r="V2400" s="211" t="e">
        <v>#N/A</v>
      </c>
      <c r="X2400" s="198" t="s">
        <v>1312</v>
      </c>
      <c r="Y2400" s="601" t="s">
        <v>772</v>
      </c>
      <c r="Z2400" s="602">
        <v>0</v>
      </c>
      <c r="AA2400" s="602">
        <v>0</v>
      </c>
      <c r="AB2400" s="602">
        <v>0</v>
      </c>
      <c r="AC2400" s="602">
        <v>0</v>
      </c>
      <c r="AD2400" s="602">
        <v>0</v>
      </c>
      <c r="AE2400" s="602">
        <v>0</v>
      </c>
      <c r="AF2400" s="602">
        <v>0</v>
      </c>
      <c r="AG2400" s="602">
        <v>0</v>
      </c>
      <c r="AH2400" s="602">
        <v>0</v>
      </c>
      <c r="AI2400" s="602" t="e">
        <v>#N/A</v>
      </c>
    </row>
    <row r="2401" spans="1:35" ht="15" x14ac:dyDescent="0.25">
      <c r="A2401" s="198" t="s">
        <v>1313</v>
      </c>
      <c r="B2401" s="226" t="s">
        <v>769</v>
      </c>
      <c r="C2401" s="202" t="s">
        <v>2618</v>
      </c>
      <c r="D2401" s="202" t="s">
        <v>2618</v>
      </c>
      <c r="E2401" s="202" t="s">
        <v>2618</v>
      </c>
      <c r="F2401" s="202" t="s">
        <v>2618</v>
      </c>
      <c r="G2401" s="202" t="s">
        <v>2618</v>
      </c>
      <c r="H2401" s="202" t="s">
        <v>2618</v>
      </c>
      <c r="I2401" s="202" t="s">
        <v>2618</v>
      </c>
      <c r="J2401" s="202" t="s">
        <v>2618</v>
      </c>
      <c r="K2401" s="202" t="s">
        <v>2618</v>
      </c>
      <c r="L2401" s="202" t="s">
        <v>2618</v>
      </c>
      <c r="M2401" s="202" t="s">
        <v>2618</v>
      </c>
      <c r="N2401" s="202" t="s">
        <v>2618</v>
      </c>
      <c r="O2401" s="202" t="s">
        <v>2618</v>
      </c>
      <c r="P2401" s="202" t="s">
        <v>2618</v>
      </c>
      <c r="Q2401" s="202" t="s">
        <v>2618</v>
      </c>
      <c r="R2401" s="202" t="s">
        <v>2632</v>
      </c>
      <c r="S2401" s="202" t="s">
        <v>2632</v>
      </c>
      <c r="T2401" s="202" t="s">
        <v>2632</v>
      </c>
      <c r="U2401" s="202" t="s">
        <v>2631</v>
      </c>
      <c r="V2401" s="203" t="e">
        <v>#N/A</v>
      </c>
      <c r="X2401" s="198" t="s">
        <v>1314</v>
      </c>
      <c r="Y2401" s="107" t="s">
        <v>769</v>
      </c>
      <c r="Z2401" s="195" t="s">
        <v>2618</v>
      </c>
      <c r="AA2401" s="195" t="s">
        <v>2618</v>
      </c>
      <c r="AB2401" s="195" t="s">
        <v>2618</v>
      </c>
      <c r="AC2401" s="195" t="s">
        <v>2618</v>
      </c>
      <c r="AD2401" s="195" t="s">
        <v>2618</v>
      </c>
      <c r="AE2401" s="195" t="s">
        <v>2618</v>
      </c>
      <c r="AF2401" s="195" t="s">
        <v>2618</v>
      </c>
      <c r="AG2401" s="195" t="s">
        <v>2632</v>
      </c>
      <c r="AH2401" s="195" t="s">
        <v>773</v>
      </c>
      <c r="AI2401" s="195" t="e">
        <v>#N/A</v>
      </c>
    </row>
    <row r="2402" spans="1:35" x14ac:dyDescent="0.25">
      <c r="A2402" s="198" t="s">
        <v>1315</v>
      </c>
      <c r="B2402" s="226" t="s">
        <v>2551</v>
      </c>
      <c r="C2402" s="234">
        <v>0</v>
      </c>
      <c r="D2402" s="204">
        <v>0</v>
      </c>
      <c r="E2402" s="204">
        <v>0</v>
      </c>
      <c r="F2402" s="204">
        <v>0</v>
      </c>
      <c r="G2402" s="204">
        <v>0</v>
      </c>
      <c r="H2402" s="204">
        <v>0</v>
      </c>
      <c r="I2402" s="204">
        <v>0</v>
      </c>
      <c r="J2402" s="204">
        <v>0</v>
      </c>
      <c r="K2402" s="204">
        <v>0</v>
      </c>
      <c r="L2402" s="204">
        <v>0</v>
      </c>
      <c r="M2402" s="204">
        <v>0</v>
      </c>
      <c r="N2402" s="204">
        <v>0</v>
      </c>
      <c r="O2402" s="204">
        <v>0</v>
      </c>
      <c r="P2402" s="204">
        <v>0</v>
      </c>
      <c r="Q2402" s="204">
        <v>0</v>
      </c>
      <c r="R2402" s="204">
        <v>5</v>
      </c>
      <c r="S2402" s="204">
        <v>10</v>
      </c>
      <c r="T2402" s="204">
        <v>10</v>
      </c>
      <c r="U2402" s="204">
        <v>1</v>
      </c>
      <c r="V2402" s="205" t="e">
        <v>#N/A</v>
      </c>
      <c r="X2402" s="198" t="s">
        <v>1316</v>
      </c>
      <c r="Y2402" s="91" t="s">
        <v>2551</v>
      </c>
      <c r="Z2402" s="109">
        <v>0</v>
      </c>
      <c r="AA2402" s="109">
        <v>0</v>
      </c>
      <c r="AB2402" s="109">
        <v>0</v>
      </c>
      <c r="AC2402" s="109">
        <v>0</v>
      </c>
      <c r="AD2402" s="109">
        <v>0</v>
      </c>
      <c r="AE2402" s="109">
        <v>0</v>
      </c>
      <c r="AF2402" s="109">
        <v>0</v>
      </c>
      <c r="AG2402" s="109">
        <v>5</v>
      </c>
      <c r="AH2402" s="109">
        <v>20</v>
      </c>
      <c r="AI2402" s="109" t="e">
        <v>#N/A</v>
      </c>
    </row>
    <row r="2403" spans="1:35" x14ac:dyDescent="0.25">
      <c r="A2403" s="198" t="s">
        <v>1317</v>
      </c>
      <c r="B2403" s="227" t="s">
        <v>884</v>
      </c>
      <c r="C2403" s="235">
        <v>1019.9000000000001</v>
      </c>
      <c r="D2403" s="206">
        <v>1016.1</v>
      </c>
      <c r="E2403" s="206">
        <v>1016.5999999999999</v>
      </c>
      <c r="F2403" s="206">
        <v>1013.55</v>
      </c>
      <c r="G2403" s="206">
        <v>1015</v>
      </c>
      <c r="H2403" s="206">
        <v>1011.35</v>
      </c>
      <c r="I2403" s="206">
        <v>1009.8</v>
      </c>
      <c r="J2403" s="206">
        <v>1006.75</v>
      </c>
      <c r="K2403" s="206">
        <v>1006.3</v>
      </c>
      <c r="L2403" s="206">
        <v>1003.8</v>
      </c>
      <c r="M2403" s="206">
        <v>1004.3499999999999</v>
      </c>
      <c r="N2403" s="206">
        <v>1004.35</v>
      </c>
      <c r="O2403" s="206">
        <v>1007.15</v>
      </c>
      <c r="P2403" s="206">
        <v>1005.85</v>
      </c>
      <c r="Q2403" s="206">
        <v>1007.1</v>
      </c>
      <c r="R2403" s="206">
        <v>1004.7</v>
      </c>
      <c r="S2403" s="206">
        <v>1005.5999999999999</v>
      </c>
      <c r="T2403" s="206">
        <v>1004.95</v>
      </c>
      <c r="U2403" s="206">
        <v>1005.0999999999999</v>
      </c>
      <c r="V2403" s="207" t="e">
        <v>#N/A</v>
      </c>
      <c r="X2403" s="198" t="s">
        <v>1318</v>
      </c>
      <c r="Y2403" s="238" t="s">
        <v>705</v>
      </c>
      <c r="Z2403" s="127">
        <v>0</v>
      </c>
      <c r="AA2403" s="127">
        <v>0</v>
      </c>
      <c r="AB2403" s="127">
        <v>0</v>
      </c>
      <c r="AC2403" s="127">
        <v>0</v>
      </c>
      <c r="AD2403" s="127">
        <v>0</v>
      </c>
      <c r="AE2403" s="127">
        <v>0</v>
      </c>
      <c r="AF2403" s="127">
        <v>0</v>
      </c>
      <c r="AG2403" s="127">
        <v>2</v>
      </c>
      <c r="AH2403" s="127">
        <v>0</v>
      </c>
      <c r="AI2403" s="127" t="e">
        <v>#N/A</v>
      </c>
    </row>
    <row r="2404" spans="1:35" x14ac:dyDescent="0.25">
      <c r="A2404" s="198" t="s">
        <v>1319</v>
      </c>
      <c r="B2404" s="228" t="s">
        <v>770</v>
      </c>
      <c r="C2404" s="236" t="s">
        <v>2651</v>
      </c>
      <c r="D2404" s="208" t="s">
        <v>2650</v>
      </c>
      <c r="E2404" s="208" t="s">
        <v>2718</v>
      </c>
      <c r="F2404" s="208" t="s">
        <v>2650</v>
      </c>
      <c r="G2404" s="208" t="s">
        <v>2718</v>
      </c>
      <c r="H2404" s="208" t="s">
        <v>2652</v>
      </c>
      <c r="I2404" s="208" t="s">
        <v>2965</v>
      </c>
      <c r="J2404" s="208" t="s">
        <v>2839</v>
      </c>
      <c r="K2404" s="208" t="s">
        <v>3771</v>
      </c>
      <c r="L2404" s="208" t="s">
        <v>2938</v>
      </c>
      <c r="M2404" s="208" t="s">
        <v>2938</v>
      </c>
      <c r="N2404" s="208" t="s">
        <v>2657</v>
      </c>
      <c r="O2404" s="208" t="s">
        <v>2718</v>
      </c>
      <c r="P2404" s="208" t="s">
        <v>2655</v>
      </c>
      <c r="Q2404" s="208" t="s">
        <v>2772</v>
      </c>
      <c r="R2404" s="208" t="s">
        <v>2772</v>
      </c>
      <c r="S2404" s="208" t="s">
        <v>2794</v>
      </c>
      <c r="T2404" s="208" t="s">
        <v>2656</v>
      </c>
      <c r="U2404" s="208" t="s">
        <v>2652</v>
      </c>
      <c r="V2404" s="209" t="e">
        <v>#N/A</v>
      </c>
      <c r="X2404" s="369" t="s">
        <v>1320</v>
      </c>
      <c r="Y2404" s="370" t="s">
        <v>772</v>
      </c>
      <c r="Z2404" s="371">
        <v>0</v>
      </c>
      <c r="AA2404" s="372">
        <v>0</v>
      </c>
      <c r="AB2404" s="372">
        <v>0</v>
      </c>
      <c r="AC2404" s="372">
        <v>0</v>
      </c>
      <c r="AD2404" s="372">
        <v>0</v>
      </c>
      <c r="AE2404" s="372">
        <v>0</v>
      </c>
      <c r="AF2404" s="372">
        <v>0</v>
      </c>
      <c r="AG2404" s="372">
        <v>0</v>
      </c>
      <c r="AH2404" s="372">
        <v>0</v>
      </c>
      <c r="AI2404" s="373" t="e">
        <v>#N/A</v>
      </c>
    </row>
    <row r="2405" spans="1:35" x14ac:dyDescent="0.25">
      <c r="A2405" s="198" t="s">
        <v>1321</v>
      </c>
      <c r="B2405" s="603" t="s">
        <v>705</v>
      </c>
      <c r="C2405" s="237">
        <v>0</v>
      </c>
      <c r="D2405" s="213">
        <v>0</v>
      </c>
      <c r="E2405" s="213">
        <v>0</v>
      </c>
      <c r="F2405" s="213">
        <v>0</v>
      </c>
      <c r="G2405" s="213">
        <v>0</v>
      </c>
      <c r="H2405" s="213">
        <v>0</v>
      </c>
      <c r="I2405" s="213">
        <v>0</v>
      </c>
      <c r="J2405" s="213">
        <v>0</v>
      </c>
      <c r="K2405" s="213">
        <v>0</v>
      </c>
      <c r="L2405" s="213">
        <v>0</v>
      </c>
      <c r="M2405" s="213">
        <v>0</v>
      </c>
      <c r="N2405" s="213">
        <v>0</v>
      </c>
      <c r="O2405" s="213">
        <v>0</v>
      </c>
      <c r="P2405" s="213">
        <v>0</v>
      </c>
      <c r="Q2405" s="213">
        <v>0</v>
      </c>
      <c r="R2405" s="213">
        <v>1</v>
      </c>
      <c r="S2405" s="213">
        <v>0</v>
      </c>
      <c r="T2405" s="213">
        <v>0</v>
      </c>
      <c r="U2405" s="213">
        <v>0</v>
      </c>
      <c r="V2405" s="214" t="e">
        <v>#N/A</v>
      </c>
      <c r="X2405" s="369" t="s">
        <v>1322</v>
      </c>
      <c r="Y2405" s="374" t="s">
        <v>1173</v>
      </c>
      <c r="Z2405" s="375">
        <v>0</v>
      </c>
      <c r="AA2405" s="376">
        <v>0</v>
      </c>
      <c r="AB2405" s="376">
        <v>0</v>
      </c>
      <c r="AC2405" s="376">
        <v>0</v>
      </c>
      <c r="AD2405" s="376">
        <v>0</v>
      </c>
      <c r="AE2405" s="376">
        <v>0</v>
      </c>
      <c r="AF2405" s="376">
        <v>0</v>
      </c>
      <c r="AG2405" s="376">
        <v>0</v>
      </c>
      <c r="AH2405" s="376">
        <v>0</v>
      </c>
      <c r="AI2405" s="377" t="e">
        <v>#N/A</v>
      </c>
    </row>
    <row r="2406" spans="1:35" x14ac:dyDescent="0.25">
      <c r="A2406" s="604" t="s">
        <v>1320</v>
      </c>
      <c r="B2406" s="605" t="s">
        <v>772</v>
      </c>
      <c r="C2406" s="606">
        <v>0</v>
      </c>
      <c r="D2406" s="606">
        <v>0</v>
      </c>
      <c r="E2406" s="606">
        <v>0</v>
      </c>
      <c r="F2406" s="606">
        <v>0</v>
      </c>
      <c r="G2406" s="606">
        <v>0</v>
      </c>
      <c r="H2406" s="606">
        <v>0</v>
      </c>
      <c r="I2406" s="606">
        <v>0</v>
      </c>
      <c r="J2406" s="606">
        <v>0</v>
      </c>
      <c r="K2406" s="606">
        <v>0</v>
      </c>
      <c r="L2406" s="606">
        <v>0</v>
      </c>
      <c r="M2406" s="606">
        <v>0</v>
      </c>
      <c r="N2406" s="606">
        <v>0</v>
      </c>
      <c r="O2406" s="606">
        <v>0</v>
      </c>
      <c r="P2406" s="606">
        <v>0</v>
      </c>
      <c r="Q2406" s="606">
        <v>0</v>
      </c>
      <c r="R2406" s="606">
        <v>0</v>
      </c>
      <c r="S2406" s="606">
        <v>0</v>
      </c>
      <c r="T2406" s="606">
        <v>0</v>
      </c>
      <c r="U2406" s="606">
        <v>0</v>
      </c>
      <c r="V2406" s="607" t="e">
        <v>#N/A</v>
      </c>
      <c r="X2406" s="369" t="s">
        <v>1323</v>
      </c>
      <c r="Y2406" s="374" t="s">
        <v>1175</v>
      </c>
      <c r="Z2406" s="375">
        <v>0</v>
      </c>
      <c r="AA2406" s="376">
        <v>0</v>
      </c>
      <c r="AB2406" s="376">
        <v>0</v>
      </c>
      <c r="AC2406" s="376">
        <v>0</v>
      </c>
      <c r="AD2406" s="376">
        <v>0</v>
      </c>
      <c r="AE2406" s="376">
        <v>0</v>
      </c>
      <c r="AF2406" s="376">
        <v>0</v>
      </c>
      <c r="AG2406" s="376">
        <v>0</v>
      </c>
      <c r="AH2406" s="376">
        <v>0</v>
      </c>
      <c r="AI2406" s="377" t="e">
        <v>#N/A</v>
      </c>
    </row>
    <row r="2407" spans="1:35" x14ac:dyDescent="0.25">
      <c r="A2407" s="608" t="s">
        <v>1322</v>
      </c>
      <c r="B2407" s="609" t="s">
        <v>1173</v>
      </c>
      <c r="C2407" s="610">
        <v>0</v>
      </c>
      <c r="D2407" s="610">
        <v>0</v>
      </c>
      <c r="E2407" s="610">
        <v>0</v>
      </c>
      <c r="F2407" s="610">
        <v>0</v>
      </c>
      <c r="G2407" s="610">
        <v>0</v>
      </c>
      <c r="H2407" s="610">
        <v>0</v>
      </c>
      <c r="I2407" s="610">
        <v>0</v>
      </c>
      <c r="J2407" s="610">
        <v>0</v>
      </c>
      <c r="K2407" s="610">
        <v>0</v>
      </c>
      <c r="L2407" s="610">
        <v>0</v>
      </c>
      <c r="M2407" s="610">
        <v>0</v>
      </c>
      <c r="N2407" s="610">
        <v>0</v>
      </c>
      <c r="O2407" s="610">
        <v>0</v>
      </c>
      <c r="P2407" s="610">
        <v>0</v>
      </c>
      <c r="Q2407" s="610">
        <v>0</v>
      </c>
      <c r="R2407" s="610">
        <v>0</v>
      </c>
      <c r="S2407" s="610">
        <v>0</v>
      </c>
      <c r="T2407" s="610">
        <v>0</v>
      </c>
      <c r="U2407" s="610">
        <v>0</v>
      </c>
      <c r="V2407" s="610" t="e">
        <v>#N/A</v>
      </c>
      <c r="X2407" s="369" t="s">
        <v>1324</v>
      </c>
      <c r="Y2407" s="379" t="s">
        <v>1177</v>
      </c>
      <c r="Z2407" s="380">
        <v>0</v>
      </c>
      <c r="AA2407" s="381">
        <v>0</v>
      </c>
      <c r="AB2407" s="381">
        <v>0</v>
      </c>
      <c r="AC2407" s="381">
        <v>0</v>
      </c>
      <c r="AD2407" s="381">
        <v>0</v>
      </c>
      <c r="AE2407" s="381">
        <v>0</v>
      </c>
      <c r="AF2407" s="381">
        <v>0</v>
      </c>
      <c r="AG2407" s="381">
        <v>0</v>
      </c>
      <c r="AH2407" s="381">
        <v>0</v>
      </c>
      <c r="AI2407" s="382" t="e">
        <v>#N/A</v>
      </c>
    </row>
    <row r="2408" spans="1:35" x14ac:dyDescent="0.25">
      <c r="A2408" s="608" t="s">
        <v>1323</v>
      </c>
      <c r="B2408" s="609" t="s">
        <v>1175</v>
      </c>
      <c r="C2408" s="617">
        <v>0</v>
      </c>
      <c r="D2408" s="617">
        <v>0</v>
      </c>
      <c r="E2408" s="617">
        <v>0</v>
      </c>
      <c r="F2408" s="617">
        <v>0</v>
      </c>
      <c r="G2408" s="617">
        <v>0</v>
      </c>
      <c r="H2408" s="617">
        <v>0</v>
      </c>
      <c r="I2408" s="617">
        <v>0</v>
      </c>
      <c r="J2408" s="617">
        <v>0</v>
      </c>
      <c r="K2408" s="617">
        <v>0</v>
      </c>
      <c r="L2408" s="617">
        <v>0</v>
      </c>
      <c r="M2408" s="617">
        <v>0</v>
      </c>
      <c r="N2408" s="617">
        <v>0</v>
      </c>
      <c r="O2408" s="617">
        <v>0</v>
      </c>
      <c r="P2408" s="617">
        <v>0</v>
      </c>
      <c r="Q2408" s="617">
        <v>0</v>
      </c>
      <c r="R2408" s="617">
        <v>0</v>
      </c>
      <c r="S2408" s="617">
        <v>0</v>
      </c>
      <c r="T2408" s="617">
        <v>0</v>
      </c>
      <c r="U2408" s="617">
        <v>0</v>
      </c>
      <c r="V2408" s="617" t="e">
        <v>#N/A</v>
      </c>
    </row>
    <row r="2409" spans="1:35" x14ac:dyDescent="0.25">
      <c r="A2409" s="608" t="s">
        <v>1324</v>
      </c>
      <c r="B2409" s="609" t="s">
        <v>1177</v>
      </c>
      <c r="C2409" s="617">
        <v>0</v>
      </c>
      <c r="D2409" s="617">
        <v>0</v>
      </c>
      <c r="E2409" s="617">
        <v>0</v>
      </c>
      <c r="F2409" s="617">
        <v>0</v>
      </c>
      <c r="G2409" s="617">
        <v>0</v>
      </c>
      <c r="H2409" s="617">
        <v>0</v>
      </c>
      <c r="I2409" s="617">
        <v>0</v>
      </c>
      <c r="J2409" s="617">
        <v>0</v>
      </c>
      <c r="K2409" s="617">
        <v>0</v>
      </c>
      <c r="L2409" s="617">
        <v>0</v>
      </c>
      <c r="M2409" s="617">
        <v>0</v>
      </c>
      <c r="N2409" s="617">
        <v>0</v>
      </c>
      <c r="O2409" s="617">
        <v>0</v>
      </c>
      <c r="P2409" s="617">
        <v>0</v>
      </c>
      <c r="Q2409" s="617">
        <v>0</v>
      </c>
      <c r="R2409" s="617">
        <v>0</v>
      </c>
      <c r="S2409" s="617">
        <v>0</v>
      </c>
      <c r="T2409" s="617">
        <v>0</v>
      </c>
      <c r="U2409" s="617">
        <v>0</v>
      </c>
      <c r="V2409" s="617" t="e">
        <v>#N/A</v>
      </c>
    </row>
    <row r="2410" spans="1:35" x14ac:dyDescent="0.25">
      <c r="A2410" t="s">
        <v>3658</v>
      </c>
      <c r="B2410" t="s">
        <v>3407</v>
      </c>
      <c r="C2410">
        <v>0</v>
      </c>
      <c r="D2410">
        <v>0</v>
      </c>
      <c r="E2410">
        <v>7</v>
      </c>
      <c r="F2410">
        <v>7</v>
      </c>
      <c r="G2410">
        <v>0</v>
      </c>
      <c r="H2410">
        <v>7</v>
      </c>
      <c r="I2410">
        <v>7</v>
      </c>
      <c r="J2410">
        <v>7</v>
      </c>
      <c r="K2410">
        <v>7</v>
      </c>
      <c r="L2410">
        <v>7</v>
      </c>
      <c r="M2410">
        <v>7</v>
      </c>
      <c r="N2410">
        <v>1</v>
      </c>
      <c r="O2410">
        <v>0</v>
      </c>
      <c r="P2410">
        <v>1</v>
      </c>
      <c r="Q2410">
        <v>1</v>
      </c>
      <c r="R2410">
        <v>6</v>
      </c>
      <c r="S2410">
        <v>10</v>
      </c>
      <c r="T2410">
        <v>10</v>
      </c>
      <c r="U2410">
        <v>10</v>
      </c>
      <c r="V2410">
        <v>7</v>
      </c>
    </row>
    <row r="2411" spans="1:35" x14ac:dyDescent="0.25">
      <c r="A2411" t="s">
        <v>3659</v>
      </c>
      <c r="B2411" t="s">
        <v>3623</v>
      </c>
      <c r="C2411">
        <v>0</v>
      </c>
      <c r="D2411">
        <v>6</v>
      </c>
      <c r="E2411">
        <v>7</v>
      </c>
      <c r="F2411">
        <v>0</v>
      </c>
      <c r="G2411">
        <v>0</v>
      </c>
      <c r="H2411">
        <v>7</v>
      </c>
      <c r="I2411">
        <v>7</v>
      </c>
      <c r="J2411">
        <v>7</v>
      </c>
      <c r="K2411">
        <v>6</v>
      </c>
      <c r="L2411">
        <v>7</v>
      </c>
      <c r="M2411">
        <v>7</v>
      </c>
      <c r="N2411">
        <v>0</v>
      </c>
      <c r="O2411">
        <v>1</v>
      </c>
      <c r="P2411">
        <v>0</v>
      </c>
      <c r="Q2411">
        <v>4</v>
      </c>
      <c r="R2411">
        <v>10</v>
      </c>
      <c r="S2411">
        <v>10</v>
      </c>
      <c r="T2411">
        <v>10</v>
      </c>
      <c r="U2411">
        <v>10</v>
      </c>
      <c r="V2411" t="e">
        <v>#N/A</v>
      </c>
    </row>
    <row r="2412" spans="1:35" x14ac:dyDescent="0.25">
      <c r="A2412" t="s">
        <v>3660</v>
      </c>
      <c r="B2412" t="s">
        <v>3411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 t="e">
        <v>#N/A</v>
      </c>
    </row>
    <row r="2421" spans="1:35" x14ac:dyDescent="0.25">
      <c r="A2421" s="506"/>
      <c r="B2421" s="506"/>
      <c r="C2421" s="506"/>
      <c r="D2421" s="506"/>
      <c r="E2421" s="506"/>
      <c r="F2421" s="506"/>
      <c r="G2421" s="506"/>
      <c r="H2421" s="506"/>
      <c r="I2421" s="506"/>
      <c r="J2421" s="506"/>
      <c r="K2421" s="506"/>
      <c r="L2421" s="506"/>
      <c r="M2421" s="506"/>
      <c r="N2421" s="506"/>
      <c r="O2421" s="506"/>
      <c r="P2421" s="506"/>
      <c r="Q2421" s="506"/>
      <c r="R2421" s="506"/>
      <c r="S2421" s="506"/>
      <c r="T2421" s="506"/>
      <c r="U2421" s="506"/>
      <c r="V2421" s="506"/>
      <c r="W2421" s="506"/>
      <c r="X2421" s="506"/>
      <c r="Y2421" s="506"/>
      <c r="Z2421" s="506"/>
      <c r="AA2421" s="506"/>
      <c r="AB2421" s="506"/>
      <c r="AC2421" s="506"/>
      <c r="AD2421" s="506"/>
      <c r="AE2421" s="506"/>
      <c r="AF2421" s="506"/>
      <c r="AG2421" s="506"/>
      <c r="AH2421" s="506"/>
      <c r="AI2421" s="506"/>
    </row>
    <row r="2422" spans="1:35" x14ac:dyDescent="0.25">
      <c r="A2422" s="198" t="s">
        <v>1325</v>
      </c>
      <c r="B2422" s="219" t="s">
        <v>2552</v>
      </c>
      <c r="C2422" s="593">
        <v>43683.416666666664</v>
      </c>
      <c r="D2422" s="594" t="s">
        <v>2618</v>
      </c>
      <c r="E2422" s="594" t="s">
        <v>3775</v>
      </c>
      <c r="F2422" s="594" t="s">
        <v>2618</v>
      </c>
      <c r="G2422" s="594" t="s">
        <v>3782</v>
      </c>
      <c r="H2422" s="594" t="s">
        <v>2618</v>
      </c>
      <c r="I2422" s="594" t="s">
        <v>3788</v>
      </c>
      <c r="J2422" s="594" t="s">
        <v>2618</v>
      </c>
      <c r="K2422" s="594" t="s">
        <v>3789</v>
      </c>
      <c r="L2422" s="594" t="s">
        <v>2618</v>
      </c>
      <c r="M2422" s="594" t="s">
        <v>3790</v>
      </c>
      <c r="N2422" s="594" t="s">
        <v>2618</v>
      </c>
      <c r="O2422" s="594" t="s">
        <v>3791</v>
      </c>
      <c r="P2422" s="594" t="s">
        <v>2618</v>
      </c>
      <c r="Q2422" s="594" t="s">
        <v>3792</v>
      </c>
      <c r="R2422" s="594" t="s">
        <v>2618</v>
      </c>
      <c r="S2422" s="594" t="s">
        <v>3793</v>
      </c>
      <c r="T2422" s="594" t="s">
        <v>2618</v>
      </c>
      <c r="U2422" s="594" t="s">
        <v>3803</v>
      </c>
      <c r="V2422" s="594" t="s">
        <v>2618</v>
      </c>
      <c r="X2422" s="258"/>
      <c r="Y2422" s="596" t="s">
        <v>2550</v>
      </c>
      <c r="Z2422" s="93" t="s">
        <v>2620</v>
      </c>
      <c r="AA2422" s="597" t="s">
        <v>2621</v>
      </c>
      <c r="AB2422" s="597" t="s">
        <v>2622</v>
      </c>
      <c r="AC2422" s="597" t="s">
        <v>2623</v>
      </c>
      <c r="AD2422" s="597" t="s">
        <v>2624</v>
      </c>
      <c r="AE2422" s="597" t="s">
        <v>2625</v>
      </c>
      <c r="AF2422" s="597" t="s">
        <v>2619</v>
      </c>
      <c r="AG2422" s="597" t="s">
        <v>2620</v>
      </c>
      <c r="AH2422" s="597" t="s">
        <v>2621</v>
      </c>
      <c r="AI2422" s="598" t="s">
        <v>2622</v>
      </c>
    </row>
    <row r="2423" spans="1:35" x14ac:dyDescent="0.25">
      <c r="A2423" s="198" t="s">
        <v>1326</v>
      </c>
      <c r="B2423" s="220" t="s">
        <v>1187</v>
      </c>
      <c r="C2423" s="124" t="s">
        <v>2521</v>
      </c>
      <c r="D2423" s="124" t="s">
        <v>2522</v>
      </c>
      <c r="E2423" s="124" t="s">
        <v>2521</v>
      </c>
      <c r="F2423" s="124" t="s">
        <v>2522</v>
      </c>
      <c r="G2423" s="124" t="s">
        <v>2521</v>
      </c>
      <c r="H2423" s="124" t="s">
        <v>2522</v>
      </c>
      <c r="I2423" s="124" t="s">
        <v>2521</v>
      </c>
      <c r="J2423" s="124" t="s">
        <v>2522</v>
      </c>
      <c r="K2423" s="124" t="s">
        <v>2521</v>
      </c>
      <c r="L2423" s="124" t="s">
        <v>2522</v>
      </c>
      <c r="M2423" s="124" t="s">
        <v>2521</v>
      </c>
      <c r="N2423" s="124" t="s">
        <v>2522</v>
      </c>
      <c r="O2423" s="124" t="s">
        <v>2521</v>
      </c>
      <c r="P2423" s="124" t="s">
        <v>2522</v>
      </c>
      <c r="Q2423" s="124" t="s">
        <v>2521</v>
      </c>
      <c r="R2423" s="124" t="s">
        <v>2522</v>
      </c>
      <c r="S2423" s="124" t="s">
        <v>2521</v>
      </c>
      <c r="T2423" s="124" t="s">
        <v>2522</v>
      </c>
      <c r="U2423" s="124" t="s">
        <v>2521</v>
      </c>
      <c r="V2423" s="124" t="s">
        <v>2522</v>
      </c>
      <c r="X2423" s="197"/>
      <c r="Y2423" s="188" t="s">
        <v>1187</v>
      </c>
      <c r="Z2423" s="94" t="s">
        <v>3777</v>
      </c>
      <c r="AA2423" s="95" t="s">
        <v>3778</v>
      </c>
      <c r="AB2423" s="95" t="s">
        <v>3783</v>
      </c>
      <c r="AC2423" s="95" t="s">
        <v>3794</v>
      </c>
      <c r="AD2423" s="95" t="s">
        <v>3795</v>
      </c>
      <c r="AE2423" s="95" t="s">
        <v>3796</v>
      </c>
      <c r="AF2423" s="95" t="s">
        <v>3797</v>
      </c>
      <c r="AG2423" s="95" t="s">
        <v>3798</v>
      </c>
      <c r="AH2423" s="95" t="s">
        <v>3799</v>
      </c>
      <c r="AI2423" s="96" t="s">
        <v>3804</v>
      </c>
    </row>
    <row r="2424" spans="1:35" x14ac:dyDescent="0.25">
      <c r="A2424" s="198" t="s">
        <v>1327</v>
      </c>
      <c r="B2424" s="221" t="s">
        <v>2553</v>
      </c>
      <c r="C2424" s="118">
        <v>43683.416666666664</v>
      </c>
      <c r="D2424" s="189">
        <v>43683.916666666664</v>
      </c>
      <c r="E2424" s="190">
        <v>43684.416666666664</v>
      </c>
      <c r="F2424" s="189">
        <v>43684.916666666664</v>
      </c>
      <c r="G2424" s="190">
        <v>43685.416666666664</v>
      </c>
      <c r="H2424" s="189">
        <v>43685.916666666664</v>
      </c>
      <c r="I2424" s="191">
        <v>43686.416666666664</v>
      </c>
      <c r="J2424" s="189">
        <v>43686.916666666664</v>
      </c>
      <c r="K2424" s="190">
        <v>43687.416666666664</v>
      </c>
      <c r="L2424" s="189">
        <v>43687.916666666664</v>
      </c>
      <c r="M2424" s="190">
        <v>43688.416666666664</v>
      </c>
      <c r="N2424" s="189">
        <v>43688.916666666664</v>
      </c>
      <c r="O2424" s="191">
        <v>43689.416666666664</v>
      </c>
      <c r="P2424" s="189">
        <v>43689.916666666664</v>
      </c>
      <c r="Q2424" s="190">
        <v>43690.416666666664</v>
      </c>
      <c r="R2424" s="189">
        <v>43690.916666666664</v>
      </c>
      <c r="S2424" s="190">
        <v>43691.416666666664</v>
      </c>
      <c r="T2424" s="189">
        <v>43691.916666666664</v>
      </c>
      <c r="U2424" s="190">
        <v>43692.416666666664</v>
      </c>
      <c r="V2424" s="192">
        <v>43692.916666666664</v>
      </c>
      <c r="X2424" s="198" t="s">
        <v>1328</v>
      </c>
      <c r="Y2424" s="215">
        <v>0</v>
      </c>
      <c r="Z2424" s="599">
        <v>43683.916666666664</v>
      </c>
      <c r="AA2424" s="600">
        <v>43684.916666666664</v>
      </c>
      <c r="AB2424" s="600">
        <v>43685.916666666664</v>
      </c>
      <c r="AC2424" s="600">
        <v>43686.916666666664</v>
      </c>
      <c r="AD2424" s="600">
        <v>43687.916666666664</v>
      </c>
      <c r="AE2424" s="600">
        <v>43688.916666666664</v>
      </c>
      <c r="AF2424" s="600">
        <v>43689.916666666664</v>
      </c>
      <c r="AG2424" s="600">
        <v>43690.916666666664</v>
      </c>
      <c r="AH2424" s="600">
        <v>43691.916666666664</v>
      </c>
      <c r="AI2424" s="600">
        <v>43692.916666666664</v>
      </c>
    </row>
    <row r="2425" spans="1:35" x14ac:dyDescent="0.25">
      <c r="A2425" s="198" t="s">
        <v>1329</v>
      </c>
      <c r="B2425" s="222" t="s">
        <v>2545</v>
      </c>
      <c r="C2425" s="230" t="e">
        <v>#N/A</v>
      </c>
      <c r="D2425" s="199">
        <v>27.8</v>
      </c>
      <c r="E2425" s="199" t="e">
        <v>#N/A</v>
      </c>
      <c r="F2425" s="199">
        <v>25.8</v>
      </c>
      <c r="G2425" s="199" t="e">
        <v>#N/A</v>
      </c>
      <c r="H2425" s="199">
        <v>21.9</v>
      </c>
      <c r="I2425" s="199" t="e">
        <v>#N/A</v>
      </c>
      <c r="J2425" s="199">
        <v>16.3</v>
      </c>
      <c r="K2425" s="199" t="e">
        <v>#N/A</v>
      </c>
      <c r="L2425" s="199">
        <v>20.399999999999999</v>
      </c>
      <c r="M2425" s="199" t="e">
        <v>#N/A</v>
      </c>
      <c r="N2425" s="199">
        <v>18.5</v>
      </c>
      <c r="O2425" s="199" t="e">
        <v>#N/A</v>
      </c>
      <c r="P2425" s="199">
        <v>22.1</v>
      </c>
      <c r="Q2425" s="199" t="e">
        <v>#N/A</v>
      </c>
      <c r="R2425" s="199">
        <v>25.9</v>
      </c>
      <c r="S2425" s="199" t="e">
        <v>#N/A</v>
      </c>
      <c r="T2425" s="199">
        <v>24.6</v>
      </c>
      <c r="U2425" s="199" t="e">
        <v>#N/A</v>
      </c>
      <c r="V2425" s="104" t="e">
        <v>#N/A</v>
      </c>
      <c r="X2425" s="198" t="s">
        <v>1330</v>
      </c>
      <c r="Y2425" s="100" t="s">
        <v>2545</v>
      </c>
      <c r="Z2425" s="120">
        <v>27.8</v>
      </c>
      <c r="AA2425" s="120">
        <v>25.8</v>
      </c>
      <c r="AB2425" s="120">
        <v>21.9</v>
      </c>
      <c r="AC2425" s="120">
        <v>16.3</v>
      </c>
      <c r="AD2425" s="120">
        <v>20.399999999999999</v>
      </c>
      <c r="AE2425" s="120">
        <v>18.5</v>
      </c>
      <c r="AF2425" s="120">
        <v>22.1</v>
      </c>
      <c r="AG2425" s="120">
        <v>25.9</v>
      </c>
      <c r="AH2425" s="120">
        <v>24.6</v>
      </c>
      <c r="AI2425" s="120" t="e">
        <v>#N/A</v>
      </c>
    </row>
    <row r="2426" spans="1:35" x14ac:dyDescent="0.25">
      <c r="A2426" s="198" t="s">
        <v>1331</v>
      </c>
      <c r="B2426" s="223" t="s">
        <v>2546</v>
      </c>
      <c r="C2426" s="103">
        <v>21.2</v>
      </c>
      <c r="D2426" s="200" t="e">
        <v>#N/A</v>
      </c>
      <c r="E2426" s="200">
        <v>20.9</v>
      </c>
      <c r="F2426" s="200" t="e">
        <v>#N/A</v>
      </c>
      <c r="G2426" s="200">
        <v>18.899999999999999</v>
      </c>
      <c r="H2426" s="200" t="e">
        <v>#N/A</v>
      </c>
      <c r="I2426" s="200">
        <v>13.6</v>
      </c>
      <c r="J2426" s="200" t="e">
        <v>#N/A</v>
      </c>
      <c r="K2426" s="200">
        <v>15</v>
      </c>
      <c r="L2426" s="200" t="e">
        <v>#N/A</v>
      </c>
      <c r="M2426" s="200">
        <v>16.2</v>
      </c>
      <c r="N2426" s="200" t="e">
        <v>#N/A</v>
      </c>
      <c r="O2426" s="200">
        <v>17</v>
      </c>
      <c r="P2426" s="200" t="e">
        <v>#N/A</v>
      </c>
      <c r="Q2426" s="200">
        <v>10.4</v>
      </c>
      <c r="R2426" s="200" t="e">
        <v>#N/A</v>
      </c>
      <c r="S2426" s="200">
        <v>7.4</v>
      </c>
      <c r="T2426" s="200" t="e">
        <v>#N/A</v>
      </c>
      <c r="U2426" s="200">
        <v>13.2</v>
      </c>
      <c r="V2426" s="216" t="e">
        <v>#N/A</v>
      </c>
      <c r="X2426" s="198" t="s">
        <v>1332</v>
      </c>
      <c r="Y2426" s="101" t="s">
        <v>2546</v>
      </c>
      <c r="Z2426" s="97">
        <v>21.2</v>
      </c>
      <c r="AA2426" s="97">
        <v>20.9</v>
      </c>
      <c r="AB2426" s="97">
        <v>18.899999999999999</v>
      </c>
      <c r="AC2426" s="97">
        <v>13.6</v>
      </c>
      <c r="AD2426" s="97">
        <v>15</v>
      </c>
      <c r="AE2426" s="97">
        <v>16.2</v>
      </c>
      <c r="AF2426" s="97">
        <v>17</v>
      </c>
      <c r="AG2426" s="97">
        <v>10.4</v>
      </c>
      <c r="AH2426" s="97">
        <v>7.4</v>
      </c>
      <c r="AI2426" s="97" t="e">
        <v>#N/A</v>
      </c>
    </row>
    <row r="2427" spans="1:35" x14ac:dyDescent="0.25">
      <c r="A2427" s="198" t="s">
        <v>1333</v>
      </c>
      <c r="B2427" s="224" t="s">
        <v>2547</v>
      </c>
      <c r="C2427" s="108" t="e">
        <v>#N/A</v>
      </c>
      <c r="D2427" s="201">
        <v>40.799999999999997</v>
      </c>
      <c r="E2427" s="201" t="e">
        <v>#N/A</v>
      </c>
      <c r="F2427" s="201">
        <v>32.799999999999997</v>
      </c>
      <c r="G2427" s="201" t="e">
        <v>#N/A</v>
      </c>
      <c r="H2427" s="201">
        <v>25.9</v>
      </c>
      <c r="I2427" s="201" t="e">
        <v>#N/A</v>
      </c>
      <c r="J2427" s="201">
        <v>20.3</v>
      </c>
      <c r="K2427" s="201" t="e">
        <v>#N/A</v>
      </c>
      <c r="L2427" s="201">
        <v>26.4</v>
      </c>
      <c r="M2427" s="201" t="e">
        <v>#N/A</v>
      </c>
      <c r="N2427" s="201">
        <v>21.6</v>
      </c>
      <c r="O2427" s="201" t="e">
        <v>#N/A</v>
      </c>
      <c r="P2427" s="201">
        <v>31.2</v>
      </c>
      <c r="Q2427" s="201" t="e">
        <v>#N/A</v>
      </c>
      <c r="R2427" s="201">
        <v>39.9</v>
      </c>
      <c r="S2427" s="201" t="e">
        <v>#N/A</v>
      </c>
      <c r="T2427" s="201">
        <v>35.6</v>
      </c>
      <c r="U2427" s="201" t="e">
        <v>#N/A</v>
      </c>
      <c r="V2427" s="217" t="e">
        <v>#N/A</v>
      </c>
      <c r="X2427" s="198" t="s">
        <v>1334</v>
      </c>
      <c r="Y2427" s="102" t="s">
        <v>2547</v>
      </c>
      <c r="Z2427" s="120">
        <v>40.799999999999997</v>
      </c>
      <c r="AA2427" s="120">
        <v>32.799999999999997</v>
      </c>
      <c r="AB2427" s="120">
        <v>25.9</v>
      </c>
      <c r="AC2427" s="120">
        <v>20.3</v>
      </c>
      <c r="AD2427" s="120">
        <v>26.4</v>
      </c>
      <c r="AE2427" s="120">
        <v>21.6</v>
      </c>
      <c r="AF2427" s="120">
        <v>31.2</v>
      </c>
      <c r="AG2427" s="120">
        <v>39.9</v>
      </c>
      <c r="AH2427" s="120">
        <v>35.6</v>
      </c>
      <c r="AI2427" s="120" t="e">
        <v>#N/A</v>
      </c>
    </row>
    <row r="2428" spans="1:35" x14ac:dyDescent="0.25">
      <c r="A2428" s="198" t="s">
        <v>1335</v>
      </c>
      <c r="B2428" s="212" t="s">
        <v>2548</v>
      </c>
      <c r="C2428" s="231">
        <v>4</v>
      </c>
      <c r="D2428" s="123">
        <v>4</v>
      </c>
      <c r="E2428" s="123">
        <v>3</v>
      </c>
      <c r="F2428" s="123">
        <v>7</v>
      </c>
      <c r="G2428" s="123">
        <v>8</v>
      </c>
      <c r="H2428" s="123">
        <v>7</v>
      </c>
      <c r="I2428" s="123">
        <v>11</v>
      </c>
      <c r="J2428" s="123">
        <v>6</v>
      </c>
      <c r="K2428" s="123">
        <v>7</v>
      </c>
      <c r="L2428" s="123">
        <v>4</v>
      </c>
      <c r="M2428" s="123">
        <v>10</v>
      </c>
      <c r="N2428" s="123">
        <v>12</v>
      </c>
      <c r="O2428" s="123">
        <v>10</v>
      </c>
      <c r="P2428" s="123">
        <v>5</v>
      </c>
      <c r="Q2428" s="123">
        <v>5</v>
      </c>
      <c r="R2428" s="123">
        <v>10</v>
      </c>
      <c r="S2428" s="123">
        <v>4</v>
      </c>
      <c r="T2428" s="123">
        <v>4</v>
      </c>
      <c r="U2428" s="123">
        <v>6</v>
      </c>
      <c r="V2428" s="218" t="e">
        <v>#N/A</v>
      </c>
      <c r="X2428" s="198" t="s">
        <v>1336</v>
      </c>
      <c r="Y2428" s="119" t="s">
        <v>2548</v>
      </c>
      <c r="Z2428" s="196">
        <v>4</v>
      </c>
      <c r="AA2428" s="196">
        <v>7</v>
      </c>
      <c r="AB2428" s="196">
        <v>8</v>
      </c>
      <c r="AC2428" s="196">
        <v>11</v>
      </c>
      <c r="AD2428" s="196">
        <v>7</v>
      </c>
      <c r="AE2428" s="196">
        <v>12</v>
      </c>
      <c r="AF2428" s="196">
        <v>12</v>
      </c>
      <c r="AG2428" s="196">
        <v>10</v>
      </c>
      <c r="AH2428" s="196">
        <v>10</v>
      </c>
      <c r="AI2428" s="196" t="e">
        <v>#N/A</v>
      </c>
    </row>
    <row r="2429" spans="1:35" x14ac:dyDescent="0.25">
      <c r="A2429" s="198" t="s">
        <v>1337</v>
      </c>
      <c r="B2429" s="225" t="s">
        <v>2549</v>
      </c>
      <c r="C2429" s="232" t="s">
        <v>2618</v>
      </c>
      <c r="D2429" s="210" t="s">
        <v>2618</v>
      </c>
      <c r="E2429" s="210" t="s">
        <v>2618</v>
      </c>
      <c r="F2429" s="210" t="s">
        <v>2618</v>
      </c>
      <c r="G2429" s="210" t="s">
        <v>2618</v>
      </c>
      <c r="H2429" s="210" t="s">
        <v>2618</v>
      </c>
      <c r="I2429" s="210" t="s">
        <v>2618</v>
      </c>
      <c r="J2429" s="210" t="s">
        <v>2618</v>
      </c>
      <c r="K2429" s="210" t="s">
        <v>2618</v>
      </c>
      <c r="L2429" s="210" t="s">
        <v>2618</v>
      </c>
      <c r="M2429" s="210" t="s">
        <v>2618</v>
      </c>
      <c r="N2429" s="210" t="s">
        <v>2618</v>
      </c>
      <c r="O2429" s="210" t="s">
        <v>2618</v>
      </c>
      <c r="P2429" s="210" t="s">
        <v>2618</v>
      </c>
      <c r="Q2429" s="210" t="s">
        <v>2618</v>
      </c>
      <c r="R2429" s="210" t="s">
        <v>2618</v>
      </c>
      <c r="S2429" s="210" t="s">
        <v>2618</v>
      </c>
      <c r="T2429" s="210" t="s">
        <v>2618</v>
      </c>
      <c r="U2429" s="210" t="s">
        <v>2618</v>
      </c>
      <c r="V2429" s="211" t="e">
        <v>#N/A</v>
      </c>
      <c r="X2429" s="198" t="s">
        <v>1338</v>
      </c>
      <c r="Y2429" s="601" t="s">
        <v>772</v>
      </c>
      <c r="Z2429" s="602">
        <v>0</v>
      </c>
      <c r="AA2429" s="602">
        <v>0</v>
      </c>
      <c r="AB2429" s="602">
        <v>0</v>
      </c>
      <c r="AC2429" s="602">
        <v>0</v>
      </c>
      <c r="AD2429" s="602">
        <v>0</v>
      </c>
      <c r="AE2429" s="602">
        <v>0</v>
      </c>
      <c r="AF2429" s="602">
        <v>0</v>
      </c>
      <c r="AG2429" s="602">
        <v>0</v>
      </c>
      <c r="AH2429" s="602">
        <v>0</v>
      </c>
      <c r="AI2429" s="602" t="e">
        <v>#N/A</v>
      </c>
    </row>
    <row r="2430" spans="1:35" ht="15" x14ac:dyDescent="0.25">
      <c r="A2430" s="198" t="s">
        <v>1339</v>
      </c>
      <c r="B2430" s="226" t="s">
        <v>769</v>
      </c>
      <c r="C2430" s="202" t="s">
        <v>2618</v>
      </c>
      <c r="D2430" s="202" t="s">
        <v>2631</v>
      </c>
      <c r="E2430" s="202" t="s">
        <v>2631</v>
      </c>
      <c r="F2430" s="202" t="s">
        <v>2631</v>
      </c>
      <c r="G2430" s="202" t="s">
        <v>2618</v>
      </c>
      <c r="H2430" s="202" t="s">
        <v>2631</v>
      </c>
      <c r="I2430" s="202" t="s">
        <v>773</v>
      </c>
      <c r="J2430" s="202" t="s">
        <v>2631</v>
      </c>
      <c r="K2430" s="202" t="s">
        <v>2632</v>
      </c>
      <c r="L2430" s="202" t="s">
        <v>2632</v>
      </c>
      <c r="M2430" s="202" t="s">
        <v>773</v>
      </c>
      <c r="N2430" s="202" t="s">
        <v>773</v>
      </c>
      <c r="O2430" s="202" t="s">
        <v>773</v>
      </c>
      <c r="P2430" s="202" t="s">
        <v>2618</v>
      </c>
      <c r="Q2430" s="202" t="s">
        <v>2618</v>
      </c>
      <c r="R2430" s="202" t="s">
        <v>2618</v>
      </c>
      <c r="S2430" s="202" t="s">
        <v>2618</v>
      </c>
      <c r="T2430" s="202" t="s">
        <v>2618</v>
      </c>
      <c r="U2430" s="202" t="s">
        <v>2618</v>
      </c>
      <c r="V2430" s="203" t="e">
        <v>#N/A</v>
      </c>
      <c r="X2430" s="198" t="s">
        <v>1340</v>
      </c>
      <c r="Y2430" s="107" t="s">
        <v>769</v>
      </c>
      <c r="Z2430" s="195" t="s">
        <v>2631</v>
      </c>
      <c r="AA2430" s="195" t="s">
        <v>2632</v>
      </c>
      <c r="AB2430" s="195" t="s">
        <v>2631</v>
      </c>
      <c r="AC2430" s="195" t="s">
        <v>773</v>
      </c>
      <c r="AD2430" s="195" t="s">
        <v>2632</v>
      </c>
      <c r="AE2430" s="195" t="s">
        <v>773</v>
      </c>
      <c r="AF2430" s="195" t="s">
        <v>773</v>
      </c>
      <c r="AG2430" s="195" t="s">
        <v>2618</v>
      </c>
      <c r="AH2430" s="195" t="s">
        <v>2618</v>
      </c>
      <c r="AI2430" s="195" t="e">
        <v>#N/A</v>
      </c>
    </row>
    <row r="2431" spans="1:35" x14ac:dyDescent="0.25">
      <c r="A2431" s="198" t="s">
        <v>1341</v>
      </c>
      <c r="B2431" s="226" t="s">
        <v>2551</v>
      </c>
      <c r="C2431" s="234">
        <v>0</v>
      </c>
      <c r="D2431" s="204">
        <v>2</v>
      </c>
      <c r="E2431" s="204">
        <v>2</v>
      </c>
      <c r="F2431" s="204">
        <v>2</v>
      </c>
      <c r="G2431" s="204">
        <v>0</v>
      </c>
      <c r="H2431" s="204">
        <v>2</v>
      </c>
      <c r="I2431" s="204">
        <v>20</v>
      </c>
      <c r="J2431" s="204">
        <v>2</v>
      </c>
      <c r="K2431" s="204">
        <v>10</v>
      </c>
      <c r="L2431" s="204">
        <v>5</v>
      </c>
      <c r="M2431" s="204">
        <v>30</v>
      </c>
      <c r="N2431" s="204">
        <v>20</v>
      </c>
      <c r="O2431" s="204">
        <v>30</v>
      </c>
      <c r="P2431" s="204">
        <v>0</v>
      </c>
      <c r="Q2431" s="204">
        <v>0</v>
      </c>
      <c r="R2431" s="204">
        <v>0</v>
      </c>
      <c r="S2431" s="204">
        <v>0</v>
      </c>
      <c r="T2431" s="204">
        <v>0</v>
      </c>
      <c r="U2431" s="204">
        <v>0</v>
      </c>
      <c r="V2431" s="205" t="e">
        <v>#N/A</v>
      </c>
      <c r="X2431" s="198" t="s">
        <v>1342</v>
      </c>
      <c r="Y2431" s="91" t="s">
        <v>2551</v>
      </c>
      <c r="Z2431" s="109">
        <v>2</v>
      </c>
      <c r="AA2431" s="109">
        <v>3</v>
      </c>
      <c r="AB2431" s="109">
        <v>2</v>
      </c>
      <c r="AC2431" s="109">
        <v>20</v>
      </c>
      <c r="AD2431" s="109">
        <v>10</v>
      </c>
      <c r="AE2431" s="109">
        <v>50</v>
      </c>
      <c r="AF2431" s="109">
        <v>30</v>
      </c>
      <c r="AG2431" s="109">
        <v>0</v>
      </c>
      <c r="AH2431" s="109">
        <v>0</v>
      </c>
      <c r="AI2431" s="109" t="e">
        <v>#N/A</v>
      </c>
    </row>
    <row r="2432" spans="1:35" x14ac:dyDescent="0.25">
      <c r="A2432" s="198" t="s">
        <v>1343</v>
      </c>
      <c r="B2432" s="227" t="s">
        <v>884</v>
      </c>
      <c r="C2432" s="235">
        <v>1010</v>
      </c>
      <c r="D2432" s="206">
        <v>1008.6</v>
      </c>
      <c r="E2432" s="206">
        <v>1009.35</v>
      </c>
      <c r="F2432" s="206">
        <v>1008.25</v>
      </c>
      <c r="G2432" s="206">
        <v>1008.9000000000001</v>
      </c>
      <c r="H2432" s="206">
        <v>1007.7</v>
      </c>
      <c r="I2432" s="206">
        <v>1006.55</v>
      </c>
      <c r="J2432" s="206">
        <v>1006.25</v>
      </c>
      <c r="K2432" s="206">
        <v>1006.1500000000001</v>
      </c>
      <c r="L2432" s="206">
        <v>1005.9</v>
      </c>
      <c r="M2432" s="206">
        <v>1003.75</v>
      </c>
      <c r="N2432" s="206">
        <v>1002.9</v>
      </c>
      <c r="O2432" s="206">
        <v>1002.2</v>
      </c>
      <c r="P2432" s="206">
        <v>1005.35</v>
      </c>
      <c r="Q2432" s="206">
        <v>1007.05</v>
      </c>
      <c r="R2432" s="206">
        <v>1007.3499999999999</v>
      </c>
      <c r="S2432" s="206">
        <v>1009.5999999999999</v>
      </c>
      <c r="T2432" s="206">
        <v>1008.5</v>
      </c>
      <c r="U2432" s="206">
        <v>1010.2</v>
      </c>
      <c r="V2432" s="207" t="e">
        <v>#N/A</v>
      </c>
      <c r="X2432" s="198" t="s">
        <v>1344</v>
      </c>
      <c r="Y2432" s="238" t="s">
        <v>705</v>
      </c>
      <c r="Z2432" s="127">
        <v>2</v>
      </c>
      <c r="AA2432" s="127">
        <v>2</v>
      </c>
      <c r="AB2432" s="127">
        <v>2</v>
      </c>
      <c r="AC2432" s="127">
        <v>0</v>
      </c>
      <c r="AD2432" s="127">
        <v>2</v>
      </c>
      <c r="AE2432" s="127">
        <v>0</v>
      </c>
      <c r="AF2432" s="127">
        <v>2</v>
      </c>
      <c r="AG2432" s="127">
        <v>0</v>
      </c>
      <c r="AH2432" s="127">
        <v>0</v>
      </c>
      <c r="AI2432" s="127" t="e">
        <v>#N/A</v>
      </c>
    </row>
    <row r="2433" spans="1:35" x14ac:dyDescent="0.25">
      <c r="A2433" s="198" t="s">
        <v>1345</v>
      </c>
      <c r="B2433" s="228" t="s">
        <v>770</v>
      </c>
      <c r="C2433" s="236" t="s">
        <v>2733</v>
      </c>
      <c r="D2433" s="208" t="s">
        <v>2651</v>
      </c>
      <c r="E2433" s="208" t="s">
        <v>2965</v>
      </c>
      <c r="F2433" s="208" t="s">
        <v>2650</v>
      </c>
      <c r="G2433" s="208" t="s">
        <v>2650</v>
      </c>
      <c r="H2433" s="208" t="s">
        <v>2655</v>
      </c>
      <c r="I2433" s="208" t="s">
        <v>2686</v>
      </c>
      <c r="J2433" s="208" t="s">
        <v>2772</v>
      </c>
      <c r="K2433" s="208" t="s">
        <v>2653</v>
      </c>
      <c r="L2433" s="208" t="s">
        <v>2655</v>
      </c>
      <c r="M2433" s="208" t="s">
        <v>2770</v>
      </c>
      <c r="N2433" s="208" t="s">
        <v>2763</v>
      </c>
      <c r="O2433" s="208" t="s">
        <v>2769</v>
      </c>
      <c r="P2433" s="208" t="s">
        <v>2649</v>
      </c>
      <c r="Q2433" s="208" t="s">
        <v>2651</v>
      </c>
      <c r="R2433" s="208" t="s">
        <v>2657</v>
      </c>
      <c r="S2433" s="208" t="s">
        <v>2655</v>
      </c>
      <c r="T2433" s="208" t="s">
        <v>2655</v>
      </c>
      <c r="U2433" s="208" t="s">
        <v>2652</v>
      </c>
      <c r="V2433" s="209" t="e">
        <v>#N/A</v>
      </c>
      <c r="X2433" s="369" t="s">
        <v>1346</v>
      </c>
      <c r="Y2433" s="370" t="s">
        <v>772</v>
      </c>
      <c r="Z2433" s="371">
        <v>0</v>
      </c>
      <c r="AA2433" s="372">
        <v>0</v>
      </c>
      <c r="AB2433" s="372">
        <v>0</v>
      </c>
      <c r="AC2433" s="372">
        <v>0</v>
      </c>
      <c r="AD2433" s="372">
        <v>0</v>
      </c>
      <c r="AE2433" s="372">
        <v>0</v>
      </c>
      <c r="AF2433" s="372">
        <v>0</v>
      </c>
      <c r="AG2433" s="372">
        <v>0</v>
      </c>
      <c r="AH2433" s="372">
        <v>0</v>
      </c>
      <c r="AI2433" s="373" t="e">
        <v>#N/A</v>
      </c>
    </row>
    <row r="2434" spans="1:35" x14ac:dyDescent="0.25">
      <c r="A2434" s="198" t="s">
        <v>1347</v>
      </c>
      <c r="B2434" s="603" t="s">
        <v>705</v>
      </c>
      <c r="C2434" s="237">
        <v>0</v>
      </c>
      <c r="D2434" s="213">
        <v>1</v>
      </c>
      <c r="E2434" s="213">
        <v>1</v>
      </c>
      <c r="F2434" s="213">
        <v>1</v>
      </c>
      <c r="G2434" s="213">
        <v>0</v>
      </c>
      <c r="H2434" s="213">
        <v>1</v>
      </c>
      <c r="I2434" s="213">
        <v>0</v>
      </c>
      <c r="J2434" s="213">
        <v>0</v>
      </c>
      <c r="K2434" s="213">
        <v>0</v>
      </c>
      <c r="L2434" s="213">
        <v>1</v>
      </c>
      <c r="M2434" s="213">
        <v>0</v>
      </c>
      <c r="N2434" s="213">
        <v>0</v>
      </c>
      <c r="O2434" s="213">
        <v>0</v>
      </c>
      <c r="P2434" s="213">
        <v>0</v>
      </c>
      <c r="Q2434" s="213">
        <v>0</v>
      </c>
      <c r="R2434" s="213">
        <v>0</v>
      </c>
      <c r="S2434" s="213">
        <v>0</v>
      </c>
      <c r="T2434" s="213">
        <v>0</v>
      </c>
      <c r="U2434" s="213">
        <v>0</v>
      </c>
      <c r="V2434" s="214" t="e">
        <v>#N/A</v>
      </c>
      <c r="X2434" s="369" t="s">
        <v>1348</v>
      </c>
      <c r="Y2434" s="374" t="s">
        <v>1173</v>
      </c>
      <c r="Z2434" s="375">
        <v>0</v>
      </c>
      <c r="AA2434" s="376">
        <v>0</v>
      </c>
      <c r="AB2434" s="376">
        <v>0</v>
      </c>
      <c r="AC2434" s="376">
        <v>0</v>
      </c>
      <c r="AD2434" s="376">
        <v>0</v>
      </c>
      <c r="AE2434" s="376">
        <v>0</v>
      </c>
      <c r="AF2434" s="376">
        <v>0</v>
      </c>
      <c r="AG2434" s="376">
        <v>0</v>
      </c>
      <c r="AH2434" s="376">
        <v>0</v>
      </c>
      <c r="AI2434" s="377" t="e">
        <v>#N/A</v>
      </c>
    </row>
    <row r="2435" spans="1:35" x14ac:dyDescent="0.25">
      <c r="A2435" s="604" t="s">
        <v>1346</v>
      </c>
      <c r="B2435" s="605" t="s">
        <v>772</v>
      </c>
      <c r="C2435" s="606">
        <v>0</v>
      </c>
      <c r="D2435" s="606">
        <v>0</v>
      </c>
      <c r="E2435" s="606">
        <v>0</v>
      </c>
      <c r="F2435" s="606">
        <v>0</v>
      </c>
      <c r="G2435" s="606">
        <v>0</v>
      </c>
      <c r="H2435" s="606">
        <v>0</v>
      </c>
      <c r="I2435" s="606">
        <v>0</v>
      </c>
      <c r="J2435" s="606">
        <v>0</v>
      </c>
      <c r="K2435" s="606">
        <v>0</v>
      </c>
      <c r="L2435" s="606">
        <v>0</v>
      </c>
      <c r="M2435" s="606">
        <v>0</v>
      </c>
      <c r="N2435" s="606">
        <v>0</v>
      </c>
      <c r="O2435" s="606">
        <v>0</v>
      </c>
      <c r="P2435" s="606">
        <v>0</v>
      </c>
      <c r="Q2435" s="606">
        <v>0</v>
      </c>
      <c r="R2435" s="606">
        <v>0</v>
      </c>
      <c r="S2435" s="606">
        <v>0</v>
      </c>
      <c r="T2435" s="606">
        <v>0</v>
      </c>
      <c r="U2435" s="606">
        <v>0</v>
      </c>
      <c r="V2435" s="607" t="e">
        <v>#N/A</v>
      </c>
      <c r="X2435" s="369" t="s">
        <v>1349</v>
      </c>
      <c r="Y2435" s="374" t="s">
        <v>1175</v>
      </c>
      <c r="Z2435" s="375">
        <v>0</v>
      </c>
      <c r="AA2435" s="376">
        <v>0</v>
      </c>
      <c r="AB2435" s="376">
        <v>0</v>
      </c>
      <c r="AC2435" s="376">
        <v>0</v>
      </c>
      <c r="AD2435" s="376">
        <v>0</v>
      </c>
      <c r="AE2435" s="376">
        <v>0</v>
      </c>
      <c r="AF2435" s="376">
        <v>0</v>
      </c>
      <c r="AG2435" s="376">
        <v>0</v>
      </c>
      <c r="AH2435" s="376">
        <v>0</v>
      </c>
      <c r="AI2435" s="377" t="e">
        <v>#N/A</v>
      </c>
    </row>
    <row r="2436" spans="1:35" x14ac:dyDescent="0.25">
      <c r="A2436" s="608" t="s">
        <v>1348</v>
      </c>
      <c r="B2436" s="609" t="s">
        <v>1173</v>
      </c>
      <c r="C2436" s="610">
        <v>0</v>
      </c>
      <c r="D2436" s="610">
        <v>0</v>
      </c>
      <c r="E2436" s="610">
        <v>0</v>
      </c>
      <c r="F2436" s="610">
        <v>0</v>
      </c>
      <c r="G2436" s="610">
        <v>0</v>
      </c>
      <c r="H2436" s="610">
        <v>0</v>
      </c>
      <c r="I2436" s="610">
        <v>0</v>
      </c>
      <c r="J2436" s="610">
        <v>0</v>
      </c>
      <c r="K2436" s="610">
        <v>0</v>
      </c>
      <c r="L2436" s="610">
        <v>0</v>
      </c>
      <c r="M2436" s="610">
        <v>0</v>
      </c>
      <c r="N2436" s="610">
        <v>0</v>
      </c>
      <c r="O2436" s="610">
        <v>0</v>
      </c>
      <c r="P2436" s="610">
        <v>0</v>
      </c>
      <c r="Q2436" s="610">
        <v>0</v>
      </c>
      <c r="R2436" s="610">
        <v>0</v>
      </c>
      <c r="S2436" s="610">
        <v>0</v>
      </c>
      <c r="T2436" s="610">
        <v>0</v>
      </c>
      <c r="U2436" s="610">
        <v>0</v>
      </c>
      <c r="V2436" s="610" t="e">
        <v>#N/A</v>
      </c>
      <c r="X2436" s="369" t="s">
        <v>1350</v>
      </c>
      <c r="Y2436" s="379" t="s">
        <v>1177</v>
      </c>
      <c r="Z2436" s="380">
        <v>0</v>
      </c>
      <c r="AA2436" s="381">
        <v>0</v>
      </c>
      <c r="AB2436" s="381">
        <v>0</v>
      </c>
      <c r="AC2436" s="381">
        <v>0</v>
      </c>
      <c r="AD2436" s="381">
        <v>0</v>
      </c>
      <c r="AE2436" s="381">
        <v>0</v>
      </c>
      <c r="AF2436" s="381">
        <v>0</v>
      </c>
      <c r="AG2436" s="381">
        <v>0</v>
      </c>
      <c r="AH2436" s="381">
        <v>0</v>
      </c>
      <c r="AI2436" s="382" t="e">
        <v>#N/A</v>
      </c>
    </row>
    <row r="2437" spans="1:35" x14ac:dyDescent="0.25">
      <c r="A2437" s="608" t="s">
        <v>1349</v>
      </c>
      <c r="B2437" s="609" t="s">
        <v>1175</v>
      </c>
      <c r="C2437" s="617">
        <v>0</v>
      </c>
      <c r="D2437" s="617">
        <v>0</v>
      </c>
      <c r="E2437" s="617">
        <v>0</v>
      </c>
      <c r="F2437" s="617">
        <v>0</v>
      </c>
      <c r="G2437" s="617">
        <v>0</v>
      </c>
      <c r="H2437" s="617">
        <v>0</v>
      </c>
      <c r="I2437" s="617">
        <v>0</v>
      </c>
      <c r="J2437" s="617">
        <v>0</v>
      </c>
      <c r="K2437" s="617">
        <v>0</v>
      </c>
      <c r="L2437" s="617">
        <v>0</v>
      </c>
      <c r="M2437" s="617">
        <v>0</v>
      </c>
      <c r="N2437" s="617">
        <v>0</v>
      </c>
      <c r="O2437" s="617">
        <v>0</v>
      </c>
      <c r="P2437" s="617">
        <v>0</v>
      </c>
      <c r="Q2437" s="617">
        <v>0</v>
      </c>
      <c r="R2437" s="617">
        <v>0</v>
      </c>
      <c r="S2437" s="617">
        <v>0</v>
      </c>
      <c r="T2437" s="617">
        <v>0</v>
      </c>
      <c r="U2437" s="617">
        <v>0</v>
      </c>
      <c r="V2437" s="617" t="e">
        <v>#N/A</v>
      </c>
    </row>
    <row r="2438" spans="1:35" x14ac:dyDescent="0.25">
      <c r="A2438" s="608" t="s">
        <v>1350</v>
      </c>
      <c r="B2438" s="609" t="s">
        <v>1177</v>
      </c>
      <c r="C2438" s="617">
        <v>0</v>
      </c>
      <c r="D2438" s="617">
        <v>0</v>
      </c>
      <c r="E2438" s="617">
        <v>0</v>
      </c>
      <c r="F2438" s="617">
        <v>0</v>
      </c>
      <c r="G2438" s="617">
        <v>0</v>
      </c>
      <c r="H2438" s="617">
        <v>0</v>
      </c>
      <c r="I2438" s="617">
        <v>0</v>
      </c>
      <c r="J2438" s="617">
        <v>0</v>
      </c>
      <c r="K2438" s="617">
        <v>0</v>
      </c>
      <c r="L2438" s="617">
        <v>0</v>
      </c>
      <c r="M2438" s="617">
        <v>0</v>
      </c>
      <c r="N2438" s="617">
        <v>0</v>
      </c>
      <c r="O2438" s="617">
        <v>0</v>
      </c>
      <c r="P2438" s="617">
        <v>0</v>
      </c>
      <c r="Q2438" s="617">
        <v>0</v>
      </c>
      <c r="R2438" s="617">
        <v>0</v>
      </c>
      <c r="S2438" s="617">
        <v>0</v>
      </c>
      <c r="T2438" s="617">
        <v>0</v>
      </c>
      <c r="U2438" s="617">
        <v>0</v>
      </c>
      <c r="V2438" s="617" t="e">
        <v>#N/A</v>
      </c>
    </row>
    <row r="2450" spans="1:35" x14ac:dyDescent="0.25">
      <c r="A2450" s="506"/>
      <c r="B2450" s="506"/>
      <c r="C2450" s="506"/>
      <c r="D2450" s="506"/>
      <c r="E2450" s="506"/>
      <c r="F2450" s="506"/>
      <c r="G2450" s="506"/>
      <c r="H2450" s="506"/>
      <c r="I2450" s="506"/>
      <c r="J2450" s="506"/>
      <c r="K2450" s="506"/>
      <c r="L2450" s="506"/>
      <c r="M2450" s="506"/>
      <c r="N2450" s="506"/>
      <c r="O2450" s="506"/>
      <c r="P2450" s="506"/>
      <c r="Q2450" s="506"/>
      <c r="R2450" s="506"/>
      <c r="S2450" s="506"/>
      <c r="T2450" s="506"/>
      <c r="U2450" s="506"/>
      <c r="V2450" s="506"/>
      <c r="W2450" s="506"/>
      <c r="X2450" s="506"/>
      <c r="Y2450" s="506"/>
      <c r="Z2450" s="506"/>
      <c r="AA2450" s="506"/>
      <c r="AB2450" s="506"/>
      <c r="AC2450" s="506"/>
      <c r="AD2450" s="506"/>
      <c r="AE2450" s="506"/>
      <c r="AF2450" s="506"/>
      <c r="AG2450" s="506"/>
      <c r="AH2450" s="506"/>
      <c r="AI2450" s="506"/>
    </row>
    <row r="2451" spans="1:35" x14ac:dyDescent="0.25">
      <c r="A2451" s="198" t="s">
        <v>1351</v>
      </c>
      <c r="B2451" s="219" t="s">
        <v>2552</v>
      </c>
      <c r="C2451" s="593">
        <v>43683.375</v>
      </c>
      <c r="D2451" s="594" t="s">
        <v>2618</v>
      </c>
      <c r="E2451" s="594" t="s">
        <v>3775</v>
      </c>
      <c r="F2451" s="594" t="s">
        <v>2618</v>
      </c>
      <c r="G2451" s="594" t="s">
        <v>3782</v>
      </c>
      <c r="H2451" s="594" t="s">
        <v>2618</v>
      </c>
      <c r="I2451" s="594" t="s">
        <v>3788</v>
      </c>
      <c r="J2451" s="594" t="s">
        <v>2618</v>
      </c>
      <c r="K2451" s="594" t="s">
        <v>3789</v>
      </c>
      <c r="L2451" s="594" t="s">
        <v>2618</v>
      </c>
      <c r="M2451" s="594" t="s">
        <v>3790</v>
      </c>
      <c r="N2451" s="594" t="s">
        <v>2618</v>
      </c>
      <c r="O2451" s="594" t="s">
        <v>3791</v>
      </c>
      <c r="P2451" s="594" t="s">
        <v>2618</v>
      </c>
      <c r="Q2451" s="594" t="s">
        <v>3792</v>
      </c>
      <c r="R2451" s="594" t="s">
        <v>2618</v>
      </c>
      <c r="S2451" s="594" t="s">
        <v>3793</v>
      </c>
      <c r="T2451" s="594" t="s">
        <v>2618</v>
      </c>
      <c r="U2451" s="594" t="s">
        <v>3803</v>
      </c>
      <c r="V2451" s="594" t="s">
        <v>2618</v>
      </c>
      <c r="X2451" s="258"/>
      <c r="Y2451" s="596" t="s">
        <v>2550</v>
      </c>
      <c r="Z2451" s="93" t="s">
        <v>2620</v>
      </c>
      <c r="AA2451" s="597" t="s">
        <v>2621</v>
      </c>
      <c r="AB2451" s="597" t="s">
        <v>2622</v>
      </c>
      <c r="AC2451" s="597" t="s">
        <v>2623</v>
      </c>
      <c r="AD2451" s="597" t="s">
        <v>2624</v>
      </c>
      <c r="AE2451" s="597" t="s">
        <v>2625</v>
      </c>
      <c r="AF2451" s="597" t="s">
        <v>2619</v>
      </c>
      <c r="AG2451" s="597" t="s">
        <v>2620</v>
      </c>
      <c r="AH2451" s="597" t="s">
        <v>2621</v>
      </c>
      <c r="AI2451" s="598" t="s">
        <v>2622</v>
      </c>
    </row>
    <row r="2452" spans="1:35" x14ac:dyDescent="0.25">
      <c r="A2452" s="198" t="s">
        <v>1352</v>
      </c>
      <c r="B2452" s="220" t="s">
        <v>1188</v>
      </c>
      <c r="C2452" s="124" t="s">
        <v>2521</v>
      </c>
      <c r="D2452" s="124" t="s">
        <v>2522</v>
      </c>
      <c r="E2452" s="124" t="s">
        <v>2521</v>
      </c>
      <c r="F2452" s="124" t="s">
        <v>2522</v>
      </c>
      <c r="G2452" s="124" t="s">
        <v>2521</v>
      </c>
      <c r="H2452" s="124" t="s">
        <v>2522</v>
      </c>
      <c r="I2452" s="124" t="s">
        <v>2521</v>
      </c>
      <c r="J2452" s="124" t="s">
        <v>2522</v>
      </c>
      <c r="K2452" s="124" t="s">
        <v>2521</v>
      </c>
      <c r="L2452" s="124" t="s">
        <v>2522</v>
      </c>
      <c r="M2452" s="124" t="s">
        <v>2521</v>
      </c>
      <c r="N2452" s="124" t="s">
        <v>2522</v>
      </c>
      <c r="O2452" s="124" t="s">
        <v>2521</v>
      </c>
      <c r="P2452" s="124" t="s">
        <v>2522</v>
      </c>
      <c r="Q2452" s="124" t="s">
        <v>2521</v>
      </c>
      <c r="R2452" s="124" t="s">
        <v>2522</v>
      </c>
      <c r="S2452" s="124" t="s">
        <v>2521</v>
      </c>
      <c r="T2452" s="124" t="s">
        <v>2522</v>
      </c>
      <c r="U2452" s="124" t="s">
        <v>2521</v>
      </c>
      <c r="V2452" s="124" t="s">
        <v>2522</v>
      </c>
      <c r="X2452" s="197"/>
      <c r="Y2452" s="188" t="s">
        <v>1188</v>
      </c>
      <c r="Z2452" s="94" t="s">
        <v>3777</v>
      </c>
      <c r="AA2452" s="95" t="s">
        <v>3778</v>
      </c>
      <c r="AB2452" s="95" t="s">
        <v>3783</v>
      </c>
      <c r="AC2452" s="95" t="s">
        <v>3794</v>
      </c>
      <c r="AD2452" s="95" t="s">
        <v>3795</v>
      </c>
      <c r="AE2452" s="95" t="s">
        <v>3796</v>
      </c>
      <c r="AF2452" s="95" t="s">
        <v>3797</v>
      </c>
      <c r="AG2452" s="95" t="s">
        <v>3798</v>
      </c>
      <c r="AH2452" s="95" t="s">
        <v>3799</v>
      </c>
      <c r="AI2452" s="96" t="s">
        <v>3804</v>
      </c>
    </row>
    <row r="2453" spans="1:35" x14ac:dyDescent="0.25">
      <c r="A2453" s="198" t="s">
        <v>1353</v>
      </c>
      <c r="B2453" s="221" t="s">
        <v>2553</v>
      </c>
      <c r="C2453" s="118">
        <v>43683.375</v>
      </c>
      <c r="D2453" s="189">
        <v>43683.875</v>
      </c>
      <c r="E2453" s="190">
        <v>43684.375</v>
      </c>
      <c r="F2453" s="189">
        <v>43684.875</v>
      </c>
      <c r="G2453" s="190">
        <v>43685.375</v>
      </c>
      <c r="H2453" s="189">
        <v>43685.875</v>
      </c>
      <c r="I2453" s="191">
        <v>43686.375</v>
      </c>
      <c r="J2453" s="189">
        <v>43686.875</v>
      </c>
      <c r="K2453" s="190">
        <v>43687.375</v>
      </c>
      <c r="L2453" s="189">
        <v>43687.875</v>
      </c>
      <c r="M2453" s="190">
        <v>43688.375</v>
      </c>
      <c r="N2453" s="189">
        <v>43688.875</v>
      </c>
      <c r="O2453" s="191">
        <v>43689.375</v>
      </c>
      <c r="P2453" s="189">
        <v>43689.875</v>
      </c>
      <c r="Q2453" s="190">
        <v>43690.375</v>
      </c>
      <c r="R2453" s="189">
        <v>43690.875</v>
      </c>
      <c r="S2453" s="190">
        <v>43691.375</v>
      </c>
      <c r="T2453" s="189">
        <v>43691.875</v>
      </c>
      <c r="U2453" s="190">
        <v>43692.375</v>
      </c>
      <c r="V2453" s="192">
        <v>43692.875</v>
      </c>
      <c r="X2453" s="198" t="s">
        <v>1354</v>
      </c>
      <c r="Y2453" s="215">
        <v>0</v>
      </c>
      <c r="Z2453" s="599">
        <v>43683.875</v>
      </c>
      <c r="AA2453" s="600">
        <v>43684.875</v>
      </c>
      <c r="AB2453" s="600">
        <v>43685.875</v>
      </c>
      <c r="AC2453" s="600">
        <v>43686.875</v>
      </c>
      <c r="AD2453" s="600">
        <v>43687.875</v>
      </c>
      <c r="AE2453" s="600">
        <v>43688.875</v>
      </c>
      <c r="AF2453" s="600">
        <v>43689.875</v>
      </c>
      <c r="AG2453" s="600">
        <v>43690.875</v>
      </c>
      <c r="AH2453" s="600">
        <v>43691.875</v>
      </c>
      <c r="AI2453" s="600">
        <v>43692.875</v>
      </c>
    </row>
    <row r="2454" spans="1:35" x14ac:dyDescent="0.25">
      <c r="A2454" s="198" t="s">
        <v>1355</v>
      </c>
      <c r="B2454" s="222" t="s">
        <v>2545</v>
      </c>
      <c r="C2454" s="230" t="e">
        <v>#N/A</v>
      </c>
      <c r="D2454" s="199">
        <v>25.2</v>
      </c>
      <c r="E2454" s="199" t="e">
        <v>#N/A</v>
      </c>
      <c r="F2454" s="199">
        <v>29.4</v>
      </c>
      <c r="G2454" s="199" t="e">
        <v>#N/A</v>
      </c>
      <c r="H2454" s="199">
        <v>28.7</v>
      </c>
      <c r="I2454" s="199" t="e">
        <v>#N/A</v>
      </c>
      <c r="J2454" s="199">
        <v>25</v>
      </c>
      <c r="K2454" s="199" t="e">
        <v>#N/A</v>
      </c>
      <c r="L2454" s="199">
        <v>27.8</v>
      </c>
      <c r="M2454" s="199" t="e">
        <v>#N/A</v>
      </c>
      <c r="N2454" s="199">
        <v>21.4</v>
      </c>
      <c r="O2454" s="199" t="e">
        <v>#N/A</v>
      </c>
      <c r="P2454" s="199">
        <v>24.4</v>
      </c>
      <c r="Q2454" s="199" t="e">
        <v>#N/A</v>
      </c>
      <c r="R2454" s="199">
        <v>26.5</v>
      </c>
      <c r="S2454" s="199" t="e">
        <v>#N/A</v>
      </c>
      <c r="T2454" s="199">
        <v>22.4</v>
      </c>
      <c r="U2454" s="199" t="e">
        <v>#N/A</v>
      </c>
      <c r="V2454" s="104" t="e">
        <v>#N/A</v>
      </c>
      <c r="X2454" s="198" t="s">
        <v>1356</v>
      </c>
      <c r="Y2454" s="100" t="s">
        <v>2545</v>
      </c>
      <c r="Z2454" s="120">
        <v>25.2</v>
      </c>
      <c r="AA2454" s="120">
        <v>29.4</v>
      </c>
      <c r="AB2454" s="120">
        <v>28.7</v>
      </c>
      <c r="AC2454" s="120">
        <v>25</v>
      </c>
      <c r="AD2454" s="120">
        <v>27.8</v>
      </c>
      <c r="AE2454" s="120">
        <v>21.4</v>
      </c>
      <c r="AF2454" s="120">
        <v>24.4</v>
      </c>
      <c r="AG2454" s="120">
        <v>26.5</v>
      </c>
      <c r="AH2454" s="120">
        <v>22.4</v>
      </c>
      <c r="AI2454" s="120" t="e">
        <v>#N/A</v>
      </c>
    </row>
    <row r="2455" spans="1:35" x14ac:dyDescent="0.25">
      <c r="A2455" s="198" t="s">
        <v>1357</v>
      </c>
      <c r="B2455" s="223" t="s">
        <v>2546</v>
      </c>
      <c r="C2455" s="103">
        <v>7.8000000000000007</v>
      </c>
      <c r="D2455" s="200" t="e">
        <v>#N/A</v>
      </c>
      <c r="E2455" s="200">
        <v>8.3000000000000007</v>
      </c>
      <c r="F2455" s="200" t="e">
        <v>#N/A</v>
      </c>
      <c r="G2455" s="200">
        <v>9.1999999999999993</v>
      </c>
      <c r="H2455" s="200" t="e">
        <v>#N/A</v>
      </c>
      <c r="I2455" s="200">
        <v>14</v>
      </c>
      <c r="J2455" s="200" t="e">
        <v>#N/A</v>
      </c>
      <c r="K2455" s="200">
        <v>8.9</v>
      </c>
      <c r="L2455" s="200" t="e">
        <v>#N/A</v>
      </c>
      <c r="M2455" s="200">
        <v>13.9</v>
      </c>
      <c r="N2455" s="200" t="e">
        <v>#N/A</v>
      </c>
      <c r="O2455" s="200">
        <v>7.1999999999999993</v>
      </c>
      <c r="P2455" s="200" t="e">
        <v>#N/A</v>
      </c>
      <c r="Q2455" s="200">
        <v>5.9</v>
      </c>
      <c r="R2455" s="200" t="e">
        <v>#N/A</v>
      </c>
      <c r="S2455" s="200">
        <v>8.3000000000000007</v>
      </c>
      <c r="T2455" s="200" t="e">
        <v>#N/A</v>
      </c>
      <c r="U2455" s="200">
        <v>13.9</v>
      </c>
      <c r="V2455" s="216" t="e">
        <v>#N/A</v>
      </c>
      <c r="X2455" s="198" t="s">
        <v>1358</v>
      </c>
      <c r="Y2455" s="101" t="s">
        <v>2546</v>
      </c>
      <c r="Z2455" s="97">
        <v>7.8000000000000007</v>
      </c>
      <c r="AA2455" s="97">
        <v>8.3000000000000007</v>
      </c>
      <c r="AB2455" s="97">
        <v>9.1999999999999993</v>
      </c>
      <c r="AC2455" s="97">
        <v>14</v>
      </c>
      <c r="AD2455" s="97">
        <v>8.9</v>
      </c>
      <c r="AE2455" s="97">
        <v>13.9</v>
      </c>
      <c r="AF2455" s="97">
        <v>7.1999999999999993</v>
      </c>
      <c r="AG2455" s="97">
        <v>5.9</v>
      </c>
      <c r="AH2455" s="97">
        <v>8.3000000000000007</v>
      </c>
      <c r="AI2455" s="97" t="e">
        <v>#N/A</v>
      </c>
    </row>
    <row r="2456" spans="1:35" x14ac:dyDescent="0.25">
      <c r="A2456" s="198" t="s">
        <v>1359</v>
      </c>
      <c r="B2456" s="224" t="s">
        <v>2547</v>
      </c>
      <c r="C2456" s="108" t="e">
        <v>#N/A</v>
      </c>
      <c r="D2456" s="201">
        <v>40.200000000000003</v>
      </c>
      <c r="E2456" s="201" t="e">
        <v>#N/A</v>
      </c>
      <c r="F2456" s="201">
        <v>44.4</v>
      </c>
      <c r="G2456" s="201" t="e">
        <v>#N/A</v>
      </c>
      <c r="H2456" s="201">
        <v>43.7</v>
      </c>
      <c r="I2456" s="201" t="e">
        <v>#N/A</v>
      </c>
      <c r="J2456" s="201">
        <v>32</v>
      </c>
      <c r="K2456" s="201" t="e">
        <v>#N/A</v>
      </c>
      <c r="L2456" s="201">
        <v>41.8</v>
      </c>
      <c r="M2456" s="201" t="e">
        <v>#N/A</v>
      </c>
      <c r="N2456" s="201">
        <v>25.2</v>
      </c>
      <c r="O2456" s="201" t="e">
        <v>#N/A</v>
      </c>
      <c r="P2456" s="201">
        <v>37.4</v>
      </c>
      <c r="Q2456" s="201" t="e">
        <v>#N/A</v>
      </c>
      <c r="R2456" s="201">
        <v>41.5</v>
      </c>
      <c r="S2456" s="201" t="e">
        <v>#N/A</v>
      </c>
      <c r="T2456" s="201">
        <v>29.4</v>
      </c>
      <c r="U2456" s="201" t="e">
        <v>#N/A</v>
      </c>
      <c r="V2456" s="217" t="e">
        <v>#N/A</v>
      </c>
      <c r="X2456" s="198" t="s">
        <v>1360</v>
      </c>
      <c r="Y2456" s="102" t="s">
        <v>2547</v>
      </c>
      <c r="Z2456" s="120">
        <v>40.200000000000003</v>
      </c>
      <c r="AA2456" s="120">
        <v>44.4</v>
      </c>
      <c r="AB2456" s="120">
        <v>43.7</v>
      </c>
      <c r="AC2456" s="120">
        <v>32</v>
      </c>
      <c r="AD2456" s="120">
        <v>41.8</v>
      </c>
      <c r="AE2456" s="120">
        <v>25.2</v>
      </c>
      <c r="AF2456" s="120">
        <v>37.4</v>
      </c>
      <c r="AG2456" s="120">
        <v>41.5</v>
      </c>
      <c r="AH2456" s="120">
        <v>29.4</v>
      </c>
      <c r="AI2456" s="120" t="e">
        <v>#N/A</v>
      </c>
    </row>
    <row r="2457" spans="1:35" x14ac:dyDescent="0.25">
      <c r="A2457" s="198" t="s">
        <v>1361</v>
      </c>
      <c r="B2457" s="212" t="s">
        <v>2548</v>
      </c>
      <c r="C2457" s="231">
        <v>6</v>
      </c>
      <c r="D2457" s="123">
        <v>5</v>
      </c>
      <c r="E2457" s="123">
        <v>3</v>
      </c>
      <c r="F2457" s="123">
        <v>4</v>
      </c>
      <c r="G2457" s="123">
        <v>3</v>
      </c>
      <c r="H2457" s="123">
        <v>4</v>
      </c>
      <c r="I2457" s="123">
        <v>3</v>
      </c>
      <c r="J2457" s="123">
        <v>3</v>
      </c>
      <c r="K2457" s="123">
        <v>3</v>
      </c>
      <c r="L2457" s="123">
        <v>3</v>
      </c>
      <c r="M2457" s="123">
        <v>4</v>
      </c>
      <c r="N2457" s="123">
        <v>3</v>
      </c>
      <c r="O2457" s="123">
        <v>3</v>
      </c>
      <c r="P2457" s="123">
        <v>5</v>
      </c>
      <c r="Q2457" s="123">
        <v>3</v>
      </c>
      <c r="R2457" s="123">
        <v>3</v>
      </c>
      <c r="S2457" s="123">
        <v>5</v>
      </c>
      <c r="T2457" s="123">
        <v>4</v>
      </c>
      <c r="U2457" s="123">
        <v>3</v>
      </c>
      <c r="V2457" s="218" t="e">
        <v>#N/A</v>
      </c>
      <c r="X2457" s="198" t="s">
        <v>1362</v>
      </c>
      <c r="Y2457" s="119" t="s">
        <v>2548</v>
      </c>
      <c r="Z2457" s="196">
        <v>6</v>
      </c>
      <c r="AA2457" s="196">
        <v>4</v>
      </c>
      <c r="AB2457" s="196">
        <v>4</v>
      </c>
      <c r="AC2457" s="196">
        <v>3</v>
      </c>
      <c r="AD2457" s="196">
        <v>3</v>
      </c>
      <c r="AE2457" s="196">
        <v>4</v>
      </c>
      <c r="AF2457" s="196">
        <v>5</v>
      </c>
      <c r="AG2457" s="196">
        <v>3</v>
      </c>
      <c r="AH2457" s="196">
        <v>5</v>
      </c>
      <c r="AI2457" s="196" t="e">
        <v>#N/A</v>
      </c>
    </row>
    <row r="2458" spans="1:35" x14ac:dyDescent="0.25">
      <c r="A2458" s="198" t="s">
        <v>1363</v>
      </c>
      <c r="B2458" s="225" t="s">
        <v>2549</v>
      </c>
      <c r="C2458" s="232" t="s">
        <v>2618</v>
      </c>
      <c r="D2458" s="210" t="s">
        <v>2618</v>
      </c>
      <c r="E2458" s="210" t="s">
        <v>2618</v>
      </c>
      <c r="F2458" s="210" t="s">
        <v>2618</v>
      </c>
      <c r="G2458" s="210" t="s">
        <v>2618</v>
      </c>
      <c r="H2458" s="210" t="s">
        <v>2618</v>
      </c>
      <c r="I2458" s="210" t="s">
        <v>2618</v>
      </c>
      <c r="J2458" s="210" t="s">
        <v>2618</v>
      </c>
      <c r="K2458" s="210" t="s">
        <v>2618</v>
      </c>
      <c r="L2458" s="210" t="s">
        <v>2618</v>
      </c>
      <c r="M2458" s="210" t="s">
        <v>2618</v>
      </c>
      <c r="N2458" s="210" t="s">
        <v>2618</v>
      </c>
      <c r="O2458" s="210" t="s">
        <v>2618</v>
      </c>
      <c r="P2458" s="210" t="s">
        <v>2618</v>
      </c>
      <c r="Q2458" s="210" t="s">
        <v>2618</v>
      </c>
      <c r="R2458" s="210" t="s">
        <v>2618</v>
      </c>
      <c r="S2458" s="210" t="s">
        <v>2618</v>
      </c>
      <c r="T2458" s="210" t="s">
        <v>2618</v>
      </c>
      <c r="U2458" s="210" t="s">
        <v>2618</v>
      </c>
      <c r="V2458" s="211" t="e">
        <v>#N/A</v>
      </c>
      <c r="X2458" s="198" t="s">
        <v>1364</v>
      </c>
      <c r="Y2458" s="601" t="s">
        <v>772</v>
      </c>
      <c r="Z2458" s="602">
        <v>0</v>
      </c>
      <c r="AA2458" s="602">
        <v>0</v>
      </c>
      <c r="AB2458" s="602">
        <v>0</v>
      </c>
      <c r="AC2458" s="602">
        <v>0</v>
      </c>
      <c r="AD2458" s="602">
        <v>0</v>
      </c>
      <c r="AE2458" s="602">
        <v>0</v>
      </c>
      <c r="AF2458" s="602">
        <v>0</v>
      </c>
      <c r="AG2458" s="602">
        <v>0</v>
      </c>
      <c r="AH2458" s="602">
        <v>0</v>
      </c>
      <c r="AI2458" s="602" t="e">
        <v>#N/A</v>
      </c>
    </row>
    <row r="2459" spans="1:35" ht="15" x14ac:dyDescent="0.25">
      <c r="A2459" s="198" t="s">
        <v>1365</v>
      </c>
      <c r="B2459" s="226" t="s">
        <v>769</v>
      </c>
      <c r="C2459" s="202" t="s">
        <v>2618</v>
      </c>
      <c r="D2459" s="202" t="s">
        <v>2618</v>
      </c>
      <c r="E2459" s="202" t="s">
        <v>2618</v>
      </c>
      <c r="F2459" s="202" t="s">
        <v>2618</v>
      </c>
      <c r="G2459" s="202" t="s">
        <v>2618</v>
      </c>
      <c r="H2459" s="202" t="s">
        <v>2618</v>
      </c>
      <c r="I2459" s="202" t="s">
        <v>2618</v>
      </c>
      <c r="J2459" s="202" t="s">
        <v>2618</v>
      </c>
      <c r="K2459" s="202" t="s">
        <v>2618</v>
      </c>
      <c r="L2459" s="202" t="s">
        <v>2631</v>
      </c>
      <c r="M2459" s="202" t="s">
        <v>2631</v>
      </c>
      <c r="N2459" s="202" t="s">
        <v>773</v>
      </c>
      <c r="O2459" s="202" t="s">
        <v>2618</v>
      </c>
      <c r="P2459" s="202" t="s">
        <v>2632</v>
      </c>
      <c r="Q2459" s="202" t="s">
        <v>2618</v>
      </c>
      <c r="R2459" s="202" t="s">
        <v>2618</v>
      </c>
      <c r="S2459" s="202" t="s">
        <v>2618</v>
      </c>
      <c r="T2459" s="202" t="s">
        <v>2618</v>
      </c>
      <c r="U2459" s="202" t="s">
        <v>2632</v>
      </c>
      <c r="V2459" s="203" t="e">
        <v>#N/A</v>
      </c>
      <c r="X2459" s="198" t="s">
        <v>1366</v>
      </c>
      <c r="Y2459" s="107" t="s">
        <v>769</v>
      </c>
      <c r="Z2459" s="195" t="s">
        <v>2618</v>
      </c>
      <c r="AA2459" s="195" t="s">
        <v>2618</v>
      </c>
      <c r="AB2459" s="195" t="s">
        <v>2618</v>
      </c>
      <c r="AC2459" s="195" t="s">
        <v>2618</v>
      </c>
      <c r="AD2459" s="195" t="s">
        <v>2631</v>
      </c>
      <c r="AE2459" s="195" t="s">
        <v>773</v>
      </c>
      <c r="AF2459" s="195" t="s">
        <v>2632</v>
      </c>
      <c r="AG2459" s="195" t="s">
        <v>2618</v>
      </c>
      <c r="AH2459" s="195" t="s">
        <v>2618</v>
      </c>
      <c r="AI2459" s="195" t="e">
        <v>#N/A</v>
      </c>
    </row>
    <row r="2460" spans="1:35" x14ac:dyDescent="0.25">
      <c r="A2460" s="198" t="s">
        <v>1367</v>
      </c>
      <c r="B2460" s="226" t="s">
        <v>2551</v>
      </c>
      <c r="C2460" s="234">
        <v>0</v>
      </c>
      <c r="D2460" s="204">
        <v>0</v>
      </c>
      <c r="E2460" s="204">
        <v>0</v>
      </c>
      <c r="F2460" s="204">
        <v>0</v>
      </c>
      <c r="G2460" s="204">
        <v>0</v>
      </c>
      <c r="H2460" s="204">
        <v>0</v>
      </c>
      <c r="I2460" s="204">
        <v>0</v>
      </c>
      <c r="J2460" s="204">
        <v>0</v>
      </c>
      <c r="K2460" s="204">
        <v>0</v>
      </c>
      <c r="L2460" s="204">
        <v>2</v>
      </c>
      <c r="M2460" s="204">
        <v>2</v>
      </c>
      <c r="N2460" s="204">
        <v>20</v>
      </c>
      <c r="O2460" s="204">
        <v>0</v>
      </c>
      <c r="P2460" s="204">
        <v>3</v>
      </c>
      <c r="Q2460" s="204">
        <v>0</v>
      </c>
      <c r="R2460" s="204">
        <v>0</v>
      </c>
      <c r="S2460" s="204">
        <v>0</v>
      </c>
      <c r="T2460" s="204">
        <v>0</v>
      </c>
      <c r="U2460" s="204">
        <v>5</v>
      </c>
      <c r="V2460" s="205" t="e">
        <v>#N/A</v>
      </c>
      <c r="X2460" s="198" t="s">
        <v>1368</v>
      </c>
      <c r="Y2460" s="91" t="s">
        <v>2551</v>
      </c>
      <c r="Z2460" s="109">
        <v>0</v>
      </c>
      <c r="AA2460" s="109">
        <v>0</v>
      </c>
      <c r="AB2460" s="109">
        <v>0</v>
      </c>
      <c r="AC2460" s="109">
        <v>0</v>
      </c>
      <c r="AD2460" s="109">
        <v>2</v>
      </c>
      <c r="AE2460" s="109">
        <v>20</v>
      </c>
      <c r="AF2460" s="109">
        <v>3</v>
      </c>
      <c r="AG2460" s="109">
        <v>0</v>
      </c>
      <c r="AH2460" s="109">
        <v>0</v>
      </c>
      <c r="AI2460" s="109" t="e">
        <v>#N/A</v>
      </c>
    </row>
    <row r="2461" spans="1:35" x14ac:dyDescent="0.25">
      <c r="A2461" s="198" t="s">
        <v>1369</v>
      </c>
      <c r="B2461" s="227" t="s">
        <v>884</v>
      </c>
      <c r="C2461" s="235">
        <v>1015.15</v>
      </c>
      <c r="D2461" s="206">
        <v>1013.25</v>
      </c>
      <c r="E2461" s="206">
        <v>1013.6</v>
      </c>
      <c r="F2461" s="206">
        <v>1011.75</v>
      </c>
      <c r="G2461" s="206">
        <v>1013.8499999999999</v>
      </c>
      <c r="H2461" s="206">
        <v>1010.7</v>
      </c>
      <c r="I2461" s="206">
        <v>1008.75</v>
      </c>
      <c r="J2461" s="206">
        <v>1006.4000000000001</v>
      </c>
      <c r="K2461" s="206">
        <v>1006.8</v>
      </c>
      <c r="L2461" s="206">
        <v>1003.75</v>
      </c>
      <c r="M2461" s="206">
        <v>1003.3499999999999</v>
      </c>
      <c r="N2461" s="206">
        <v>1001.85</v>
      </c>
      <c r="O2461" s="206">
        <v>1004.9</v>
      </c>
      <c r="P2461" s="206">
        <v>1006.55</v>
      </c>
      <c r="Q2461" s="206">
        <v>1010.85</v>
      </c>
      <c r="R2461" s="206">
        <v>1009.5</v>
      </c>
      <c r="S2461" s="206">
        <v>1010.85</v>
      </c>
      <c r="T2461" s="206">
        <v>1008.0999999999999</v>
      </c>
      <c r="U2461" s="206">
        <v>1008.9000000000001</v>
      </c>
      <c r="V2461" s="207" t="e">
        <v>#N/A</v>
      </c>
      <c r="X2461" s="198" t="s">
        <v>1370</v>
      </c>
      <c r="Y2461" s="238" t="s">
        <v>705</v>
      </c>
      <c r="Z2461" s="127">
        <v>0</v>
      </c>
      <c r="AA2461" s="127">
        <v>0</v>
      </c>
      <c r="AB2461" s="127">
        <v>0</v>
      </c>
      <c r="AC2461" s="127">
        <v>0</v>
      </c>
      <c r="AD2461" s="127">
        <v>2</v>
      </c>
      <c r="AE2461" s="127">
        <v>2</v>
      </c>
      <c r="AF2461" s="127">
        <v>2</v>
      </c>
      <c r="AG2461" s="127">
        <v>0</v>
      </c>
      <c r="AH2461" s="127">
        <v>0</v>
      </c>
      <c r="AI2461" s="127" t="e">
        <v>#N/A</v>
      </c>
    </row>
    <row r="2462" spans="1:35" x14ac:dyDescent="0.25">
      <c r="A2462" s="198" t="s">
        <v>1371</v>
      </c>
      <c r="B2462" s="228" t="s">
        <v>770</v>
      </c>
      <c r="C2462" s="236" t="s">
        <v>2651</v>
      </c>
      <c r="D2462" s="208" t="s">
        <v>2732</v>
      </c>
      <c r="E2462" s="208" t="s">
        <v>2965</v>
      </c>
      <c r="F2462" s="208" t="s">
        <v>2649</v>
      </c>
      <c r="G2462" s="208" t="s">
        <v>2682</v>
      </c>
      <c r="H2462" s="208" t="s">
        <v>2649</v>
      </c>
      <c r="I2462" s="208" t="s">
        <v>2654</v>
      </c>
      <c r="J2462" s="208" t="s">
        <v>2683</v>
      </c>
      <c r="K2462" s="208" t="s">
        <v>2939</v>
      </c>
      <c r="L2462" s="208" t="s">
        <v>2939</v>
      </c>
      <c r="M2462" s="208" t="s">
        <v>2939</v>
      </c>
      <c r="N2462" s="208" t="s">
        <v>2682</v>
      </c>
      <c r="O2462" s="208" t="s">
        <v>2654</v>
      </c>
      <c r="P2462" s="208" t="s">
        <v>2651</v>
      </c>
      <c r="Q2462" s="208" t="s">
        <v>2939</v>
      </c>
      <c r="R2462" s="208" t="s">
        <v>2682</v>
      </c>
      <c r="S2462" s="208" t="s">
        <v>2655</v>
      </c>
      <c r="T2462" s="208" t="s">
        <v>2939</v>
      </c>
      <c r="U2462" s="208" t="s">
        <v>3779</v>
      </c>
      <c r="V2462" s="209" t="e">
        <v>#N/A</v>
      </c>
      <c r="X2462" s="369" t="s">
        <v>2143</v>
      </c>
      <c r="Y2462" s="370" t="s">
        <v>772</v>
      </c>
      <c r="Z2462" s="371">
        <v>0</v>
      </c>
      <c r="AA2462" s="372">
        <v>0</v>
      </c>
      <c r="AB2462" s="372">
        <v>0</v>
      </c>
      <c r="AC2462" s="372">
        <v>0</v>
      </c>
      <c r="AD2462" s="372">
        <v>0</v>
      </c>
      <c r="AE2462" s="372">
        <v>0</v>
      </c>
      <c r="AF2462" s="372">
        <v>0</v>
      </c>
      <c r="AG2462" s="372">
        <v>0</v>
      </c>
      <c r="AH2462" s="372">
        <v>0</v>
      </c>
      <c r="AI2462" s="373" t="e">
        <v>#N/A</v>
      </c>
    </row>
    <row r="2463" spans="1:35" x14ac:dyDescent="0.25">
      <c r="A2463" s="198" t="s">
        <v>2144</v>
      </c>
      <c r="B2463" s="603" t="s">
        <v>705</v>
      </c>
      <c r="C2463" s="237">
        <v>0</v>
      </c>
      <c r="D2463" s="213">
        <v>0</v>
      </c>
      <c r="E2463" s="213">
        <v>0</v>
      </c>
      <c r="F2463" s="213">
        <v>0</v>
      </c>
      <c r="G2463" s="213">
        <v>0</v>
      </c>
      <c r="H2463" s="213">
        <v>0</v>
      </c>
      <c r="I2463" s="213">
        <v>0</v>
      </c>
      <c r="J2463" s="213">
        <v>0</v>
      </c>
      <c r="K2463" s="213">
        <v>0</v>
      </c>
      <c r="L2463" s="213">
        <v>1</v>
      </c>
      <c r="M2463" s="213">
        <v>0</v>
      </c>
      <c r="N2463" s="213">
        <v>1</v>
      </c>
      <c r="O2463" s="213">
        <v>0</v>
      </c>
      <c r="P2463" s="213">
        <v>1</v>
      </c>
      <c r="Q2463" s="213">
        <v>0</v>
      </c>
      <c r="R2463" s="213">
        <v>0</v>
      </c>
      <c r="S2463" s="213">
        <v>0</v>
      </c>
      <c r="T2463" s="213">
        <v>0</v>
      </c>
      <c r="U2463" s="213">
        <v>0</v>
      </c>
      <c r="V2463" s="214" t="e">
        <v>#N/A</v>
      </c>
      <c r="X2463" s="369" t="s">
        <v>2145</v>
      </c>
      <c r="Y2463" s="374" t="s">
        <v>1173</v>
      </c>
      <c r="Z2463" s="375">
        <v>0</v>
      </c>
      <c r="AA2463" s="376">
        <v>0</v>
      </c>
      <c r="AB2463" s="376">
        <v>0</v>
      </c>
      <c r="AC2463" s="376">
        <v>0</v>
      </c>
      <c r="AD2463" s="376">
        <v>0</v>
      </c>
      <c r="AE2463" s="376">
        <v>0</v>
      </c>
      <c r="AF2463" s="376">
        <v>0</v>
      </c>
      <c r="AG2463" s="376">
        <v>0</v>
      </c>
      <c r="AH2463" s="376">
        <v>0</v>
      </c>
      <c r="AI2463" s="377" t="e">
        <v>#N/A</v>
      </c>
    </row>
    <row r="2464" spans="1:35" x14ac:dyDescent="0.25">
      <c r="A2464" s="604" t="s">
        <v>2143</v>
      </c>
      <c r="B2464" s="605" t="s">
        <v>772</v>
      </c>
      <c r="C2464" s="606">
        <v>0</v>
      </c>
      <c r="D2464" s="606">
        <v>0</v>
      </c>
      <c r="E2464" s="606">
        <v>0</v>
      </c>
      <c r="F2464" s="606">
        <v>0</v>
      </c>
      <c r="G2464" s="606">
        <v>0</v>
      </c>
      <c r="H2464" s="606">
        <v>0</v>
      </c>
      <c r="I2464" s="606">
        <v>0</v>
      </c>
      <c r="J2464" s="606">
        <v>0</v>
      </c>
      <c r="K2464" s="606">
        <v>0</v>
      </c>
      <c r="L2464" s="606">
        <v>0</v>
      </c>
      <c r="M2464" s="606">
        <v>0</v>
      </c>
      <c r="N2464" s="606">
        <v>0</v>
      </c>
      <c r="O2464" s="606">
        <v>0</v>
      </c>
      <c r="P2464" s="606">
        <v>0</v>
      </c>
      <c r="Q2464" s="606">
        <v>0</v>
      </c>
      <c r="R2464" s="606">
        <v>0</v>
      </c>
      <c r="S2464" s="606">
        <v>0</v>
      </c>
      <c r="T2464" s="606">
        <v>0</v>
      </c>
      <c r="U2464" s="606">
        <v>0</v>
      </c>
      <c r="V2464" s="607" t="e">
        <v>#N/A</v>
      </c>
      <c r="X2464" s="369" t="s">
        <v>2146</v>
      </c>
      <c r="Y2464" s="374" t="s">
        <v>1175</v>
      </c>
      <c r="Z2464" s="375">
        <v>0</v>
      </c>
      <c r="AA2464" s="376">
        <v>0</v>
      </c>
      <c r="AB2464" s="376">
        <v>0</v>
      </c>
      <c r="AC2464" s="376">
        <v>0</v>
      </c>
      <c r="AD2464" s="376">
        <v>0</v>
      </c>
      <c r="AE2464" s="376">
        <v>0</v>
      </c>
      <c r="AF2464" s="376">
        <v>0</v>
      </c>
      <c r="AG2464" s="376">
        <v>0</v>
      </c>
      <c r="AH2464" s="376">
        <v>0</v>
      </c>
      <c r="AI2464" s="377" t="e">
        <v>#N/A</v>
      </c>
    </row>
    <row r="2465" spans="1:35" x14ac:dyDescent="0.25">
      <c r="A2465" s="608" t="s">
        <v>2145</v>
      </c>
      <c r="B2465" s="609" t="s">
        <v>1173</v>
      </c>
      <c r="C2465" s="610">
        <v>0</v>
      </c>
      <c r="D2465" s="610">
        <v>0</v>
      </c>
      <c r="E2465" s="610">
        <v>0</v>
      </c>
      <c r="F2465" s="610">
        <v>0</v>
      </c>
      <c r="G2465" s="610">
        <v>0</v>
      </c>
      <c r="H2465" s="610">
        <v>0</v>
      </c>
      <c r="I2465" s="610">
        <v>0</v>
      </c>
      <c r="J2465" s="610">
        <v>0</v>
      </c>
      <c r="K2465" s="610">
        <v>0</v>
      </c>
      <c r="L2465" s="610">
        <v>0</v>
      </c>
      <c r="M2465" s="610">
        <v>0</v>
      </c>
      <c r="N2465" s="610">
        <v>0</v>
      </c>
      <c r="O2465" s="610">
        <v>0</v>
      </c>
      <c r="P2465" s="610">
        <v>0</v>
      </c>
      <c r="Q2465" s="610">
        <v>0</v>
      </c>
      <c r="R2465" s="610">
        <v>0</v>
      </c>
      <c r="S2465" s="610">
        <v>0</v>
      </c>
      <c r="T2465" s="610">
        <v>0</v>
      </c>
      <c r="U2465" s="610">
        <v>0</v>
      </c>
      <c r="V2465" s="610" t="e">
        <v>#N/A</v>
      </c>
      <c r="X2465" s="369" t="s">
        <v>2147</v>
      </c>
      <c r="Y2465" s="379" t="s">
        <v>1177</v>
      </c>
      <c r="Z2465" s="380">
        <v>0</v>
      </c>
      <c r="AA2465" s="381">
        <v>0</v>
      </c>
      <c r="AB2465" s="381">
        <v>0</v>
      </c>
      <c r="AC2465" s="381">
        <v>0</v>
      </c>
      <c r="AD2465" s="381">
        <v>0</v>
      </c>
      <c r="AE2465" s="381">
        <v>0</v>
      </c>
      <c r="AF2465" s="381">
        <v>0</v>
      </c>
      <c r="AG2465" s="381">
        <v>0</v>
      </c>
      <c r="AH2465" s="381">
        <v>0</v>
      </c>
      <c r="AI2465" s="382" t="e">
        <v>#N/A</v>
      </c>
    </row>
    <row r="2466" spans="1:35" x14ac:dyDescent="0.25">
      <c r="A2466" s="608" t="s">
        <v>2146</v>
      </c>
      <c r="B2466" s="609" t="s">
        <v>1175</v>
      </c>
      <c r="C2466" s="617">
        <v>0</v>
      </c>
      <c r="D2466" s="617">
        <v>0</v>
      </c>
      <c r="E2466" s="617">
        <v>0</v>
      </c>
      <c r="F2466" s="617">
        <v>0</v>
      </c>
      <c r="G2466" s="617">
        <v>0</v>
      </c>
      <c r="H2466" s="617">
        <v>0</v>
      </c>
      <c r="I2466" s="617">
        <v>0</v>
      </c>
      <c r="J2466" s="617">
        <v>0</v>
      </c>
      <c r="K2466" s="617">
        <v>0</v>
      </c>
      <c r="L2466" s="617">
        <v>0</v>
      </c>
      <c r="M2466" s="617">
        <v>0</v>
      </c>
      <c r="N2466" s="617">
        <v>0</v>
      </c>
      <c r="O2466" s="617">
        <v>0</v>
      </c>
      <c r="P2466" s="617">
        <v>0</v>
      </c>
      <c r="Q2466" s="617">
        <v>0</v>
      </c>
      <c r="R2466" s="617">
        <v>0</v>
      </c>
      <c r="S2466" s="617">
        <v>0</v>
      </c>
      <c r="T2466" s="617">
        <v>0</v>
      </c>
      <c r="U2466" s="617">
        <v>0</v>
      </c>
      <c r="V2466" s="617" t="e">
        <v>#N/A</v>
      </c>
    </row>
    <row r="2467" spans="1:35" x14ac:dyDescent="0.25">
      <c r="A2467" s="608" t="s">
        <v>2147</v>
      </c>
      <c r="B2467" s="609" t="s">
        <v>1177</v>
      </c>
      <c r="C2467" s="617">
        <v>0</v>
      </c>
      <c r="D2467" s="617">
        <v>0</v>
      </c>
      <c r="E2467" s="617">
        <v>0</v>
      </c>
      <c r="F2467" s="617">
        <v>0</v>
      </c>
      <c r="G2467" s="617">
        <v>0</v>
      </c>
      <c r="H2467" s="617">
        <v>0</v>
      </c>
      <c r="I2467" s="617">
        <v>0</v>
      </c>
      <c r="J2467" s="617">
        <v>0</v>
      </c>
      <c r="K2467" s="617">
        <v>0</v>
      </c>
      <c r="L2467" s="617">
        <v>0</v>
      </c>
      <c r="M2467" s="617">
        <v>0</v>
      </c>
      <c r="N2467" s="617">
        <v>0</v>
      </c>
      <c r="O2467" s="617">
        <v>0</v>
      </c>
      <c r="P2467" s="617">
        <v>0</v>
      </c>
      <c r="Q2467" s="617">
        <v>0</v>
      </c>
      <c r="R2467" s="617">
        <v>0</v>
      </c>
      <c r="S2467" s="617">
        <v>0</v>
      </c>
      <c r="T2467" s="617">
        <v>0</v>
      </c>
      <c r="U2467" s="617">
        <v>0</v>
      </c>
      <c r="V2467" s="617" t="e">
        <v>#N/A</v>
      </c>
    </row>
    <row r="2468" spans="1:35" x14ac:dyDescent="0.25">
      <c r="A2468" t="s">
        <v>3662</v>
      </c>
      <c r="B2468" t="s">
        <v>3407</v>
      </c>
      <c r="C2468">
        <v>4</v>
      </c>
      <c r="D2468">
        <v>0</v>
      </c>
      <c r="E2468">
        <v>7</v>
      </c>
      <c r="F2468">
        <v>1</v>
      </c>
      <c r="G2468">
        <v>0</v>
      </c>
      <c r="H2468">
        <v>0</v>
      </c>
      <c r="I2468">
        <v>7</v>
      </c>
      <c r="J2468">
        <v>7</v>
      </c>
      <c r="K2468">
        <v>7</v>
      </c>
      <c r="L2468">
        <v>3</v>
      </c>
      <c r="M2468">
        <v>10</v>
      </c>
      <c r="N2468">
        <v>10</v>
      </c>
      <c r="O2468">
        <v>2</v>
      </c>
      <c r="P2468">
        <v>4</v>
      </c>
      <c r="Q2468">
        <v>0</v>
      </c>
      <c r="R2468">
        <v>0</v>
      </c>
      <c r="S2468">
        <v>4</v>
      </c>
      <c r="T2468">
        <v>7</v>
      </c>
      <c r="U2468">
        <v>10</v>
      </c>
      <c r="V2468">
        <v>10</v>
      </c>
    </row>
    <row r="2469" spans="1:35" x14ac:dyDescent="0.25">
      <c r="A2469" t="s">
        <v>3663</v>
      </c>
      <c r="B2469" t="s">
        <v>3623</v>
      </c>
      <c r="C2469">
        <v>2</v>
      </c>
      <c r="D2469">
        <v>5</v>
      </c>
      <c r="E2469">
        <v>7</v>
      </c>
      <c r="F2469">
        <v>0</v>
      </c>
      <c r="G2469">
        <v>0</v>
      </c>
      <c r="H2469">
        <v>6</v>
      </c>
      <c r="I2469">
        <v>7</v>
      </c>
      <c r="J2469">
        <v>7</v>
      </c>
      <c r="K2469">
        <v>4</v>
      </c>
      <c r="L2469">
        <v>9</v>
      </c>
      <c r="M2469">
        <v>10</v>
      </c>
      <c r="N2469">
        <v>10</v>
      </c>
      <c r="O2469">
        <v>0</v>
      </c>
      <c r="P2469">
        <v>4</v>
      </c>
      <c r="Q2469">
        <v>0</v>
      </c>
      <c r="R2469">
        <v>4</v>
      </c>
      <c r="S2469">
        <v>7</v>
      </c>
      <c r="T2469">
        <v>7</v>
      </c>
      <c r="U2469">
        <v>10</v>
      </c>
      <c r="V2469" t="e">
        <v>#N/A</v>
      </c>
    </row>
    <row r="2470" spans="1:35" x14ac:dyDescent="0.25">
      <c r="A2470" t="s">
        <v>3664</v>
      </c>
      <c r="B2470" t="s">
        <v>3411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 t="e">
        <v>#N/A</v>
      </c>
    </row>
    <row r="2479" spans="1:35" x14ac:dyDescent="0.25">
      <c r="A2479" s="506"/>
      <c r="B2479" s="506"/>
      <c r="C2479" s="506"/>
      <c r="D2479" s="506"/>
      <c r="E2479" s="506"/>
      <c r="F2479" s="506"/>
      <c r="G2479" s="506"/>
      <c r="H2479" s="506"/>
      <c r="I2479" s="506"/>
      <c r="J2479" s="506"/>
      <c r="K2479" s="506"/>
      <c r="L2479" s="506"/>
      <c r="M2479" s="506"/>
      <c r="N2479" s="506"/>
      <c r="O2479" s="506"/>
      <c r="P2479" s="506"/>
      <c r="Q2479" s="506"/>
      <c r="R2479" s="506"/>
      <c r="S2479" s="506"/>
      <c r="T2479" s="506"/>
      <c r="U2479" s="506"/>
      <c r="V2479" s="506"/>
      <c r="W2479" s="506"/>
      <c r="X2479" s="506"/>
      <c r="Y2479" s="506"/>
      <c r="Z2479" s="506"/>
      <c r="AA2479" s="506"/>
      <c r="AB2479" s="506"/>
      <c r="AC2479" s="506"/>
      <c r="AD2479" s="506"/>
      <c r="AE2479" s="506"/>
      <c r="AF2479" s="506"/>
      <c r="AG2479" s="506"/>
      <c r="AH2479" s="506"/>
      <c r="AI2479" s="506"/>
    </row>
    <row r="2480" spans="1:35" x14ac:dyDescent="0.25">
      <c r="A2480" s="198" t="s">
        <v>913</v>
      </c>
      <c r="B2480" s="219" t="s">
        <v>2552</v>
      </c>
      <c r="C2480" s="593">
        <v>43683.375</v>
      </c>
      <c r="D2480" s="594" t="s">
        <v>2618</v>
      </c>
      <c r="E2480" s="594" t="s">
        <v>3775</v>
      </c>
      <c r="F2480" s="594" t="s">
        <v>2618</v>
      </c>
      <c r="G2480" s="594" t="s">
        <v>3782</v>
      </c>
      <c r="H2480" s="594" t="s">
        <v>2618</v>
      </c>
      <c r="I2480" s="594" t="s">
        <v>3788</v>
      </c>
      <c r="J2480" s="594" t="s">
        <v>2618</v>
      </c>
      <c r="K2480" s="594" t="s">
        <v>3789</v>
      </c>
      <c r="L2480" s="594" t="s">
        <v>2618</v>
      </c>
      <c r="M2480" s="594" t="s">
        <v>3790</v>
      </c>
      <c r="N2480" s="594" t="s">
        <v>2618</v>
      </c>
      <c r="O2480" s="594" t="s">
        <v>3791</v>
      </c>
      <c r="P2480" s="594" t="s">
        <v>2618</v>
      </c>
      <c r="Q2480" s="594" t="s">
        <v>3792</v>
      </c>
      <c r="R2480" s="594" t="s">
        <v>2618</v>
      </c>
      <c r="S2480" s="594" t="s">
        <v>3793</v>
      </c>
      <c r="T2480" s="594" t="s">
        <v>2618</v>
      </c>
      <c r="U2480" s="594" t="s">
        <v>3803</v>
      </c>
      <c r="V2480" s="594" t="s">
        <v>2618</v>
      </c>
      <c r="X2480" s="258"/>
      <c r="Y2480" s="596" t="s">
        <v>2550</v>
      </c>
      <c r="Z2480" s="93" t="s">
        <v>2620</v>
      </c>
      <c r="AA2480" s="597" t="s">
        <v>2621</v>
      </c>
      <c r="AB2480" s="597" t="s">
        <v>2622</v>
      </c>
      <c r="AC2480" s="597" t="s">
        <v>2623</v>
      </c>
      <c r="AD2480" s="597" t="s">
        <v>2624</v>
      </c>
      <c r="AE2480" s="597" t="s">
        <v>2625</v>
      </c>
      <c r="AF2480" s="597" t="s">
        <v>2619</v>
      </c>
      <c r="AG2480" s="597" t="s">
        <v>2620</v>
      </c>
      <c r="AH2480" s="597" t="s">
        <v>2621</v>
      </c>
      <c r="AI2480" s="598" t="s">
        <v>2622</v>
      </c>
    </row>
    <row r="2481" spans="1:35" x14ac:dyDescent="0.25">
      <c r="A2481" s="198" t="s">
        <v>914</v>
      </c>
      <c r="B2481" s="220" t="s">
        <v>912</v>
      </c>
      <c r="C2481" s="124" t="s">
        <v>2521</v>
      </c>
      <c r="D2481" s="124" t="s">
        <v>2522</v>
      </c>
      <c r="E2481" s="124" t="s">
        <v>2521</v>
      </c>
      <c r="F2481" s="124" t="s">
        <v>2522</v>
      </c>
      <c r="G2481" s="124" t="s">
        <v>2521</v>
      </c>
      <c r="H2481" s="124" t="s">
        <v>2522</v>
      </c>
      <c r="I2481" s="124" t="s">
        <v>2521</v>
      </c>
      <c r="J2481" s="124" t="s">
        <v>2522</v>
      </c>
      <c r="K2481" s="124" t="s">
        <v>2521</v>
      </c>
      <c r="L2481" s="124" t="s">
        <v>2522</v>
      </c>
      <c r="M2481" s="124" t="s">
        <v>2521</v>
      </c>
      <c r="N2481" s="124" t="s">
        <v>2522</v>
      </c>
      <c r="O2481" s="124" t="s">
        <v>2521</v>
      </c>
      <c r="P2481" s="124" t="s">
        <v>2522</v>
      </c>
      <c r="Q2481" s="124" t="s">
        <v>2521</v>
      </c>
      <c r="R2481" s="124" t="s">
        <v>2522</v>
      </c>
      <c r="S2481" s="124" t="s">
        <v>2521</v>
      </c>
      <c r="T2481" s="124" t="s">
        <v>2522</v>
      </c>
      <c r="U2481" s="124" t="s">
        <v>2521</v>
      </c>
      <c r="V2481" s="124" t="s">
        <v>2522</v>
      </c>
      <c r="X2481" s="197"/>
      <c r="Y2481" s="188" t="s">
        <v>912</v>
      </c>
      <c r="Z2481" s="94" t="s">
        <v>3777</v>
      </c>
      <c r="AA2481" s="95" t="s">
        <v>3778</v>
      </c>
      <c r="AB2481" s="95" t="s">
        <v>3783</v>
      </c>
      <c r="AC2481" s="95" t="s">
        <v>3794</v>
      </c>
      <c r="AD2481" s="95" t="s">
        <v>3795</v>
      </c>
      <c r="AE2481" s="95" t="s">
        <v>3796</v>
      </c>
      <c r="AF2481" s="95" t="s">
        <v>3797</v>
      </c>
      <c r="AG2481" s="95" t="s">
        <v>3798</v>
      </c>
      <c r="AH2481" s="95" t="s">
        <v>3799</v>
      </c>
      <c r="AI2481" s="96" t="s">
        <v>3804</v>
      </c>
    </row>
    <row r="2482" spans="1:35" x14ac:dyDescent="0.25">
      <c r="A2482" s="198" t="s">
        <v>915</v>
      </c>
      <c r="B2482" s="221" t="s">
        <v>2553</v>
      </c>
      <c r="C2482" s="118">
        <v>43683.375</v>
      </c>
      <c r="D2482" s="189">
        <v>43683.875</v>
      </c>
      <c r="E2482" s="190">
        <v>43684.375</v>
      </c>
      <c r="F2482" s="189">
        <v>43684.875</v>
      </c>
      <c r="G2482" s="190">
        <v>43685.375</v>
      </c>
      <c r="H2482" s="189">
        <v>43685.875</v>
      </c>
      <c r="I2482" s="191">
        <v>43686.375</v>
      </c>
      <c r="J2482" s="189">
        <v>43686.875</v>
      </c>
      <c r="K2482" s="190">
        <v>43687.375</v>
      </c>
      <c r="L2482" s="189">
        <v>43687.875</v>
      </c>
      <c r="M2482" s="190">
        <v>43688.375</v>
      </c>
      <c r="N2482" s="189">
        <v>43688.875</v>
      </c>
      <c r="O2482" s="191">
        <v>43689.375</v>
      </c>
      <c r="P2482" s="189">
        <v>43689.875</v>
      </c>
      <c r="Q2482" s="190">
        <v>43690.375</v>
      </c>
      <c r="R2482" s="189">
        <v>43690.875</v>
      </c>
      <c r="S2482" s="190">
        <v>43691.375</v>
      </c>
      <c r="T2482" s="189">
        <v>43691.875</v>
      </c>
      <c r="U2482" s="190">
        <v>43692.375</v>
      </c>
      <c r="V2482" s="192">
        <v>43692.875</v>
      </c>
      <c r="X2482" s="198" t="s">
        <v>916</v>
      </c>
      <c r="Y2482" s="215">
        <v>0</v>
      </c>
      <c r="Z2482" s="599">
        <v>43683.875</v>
      </c>
      <c r="AA2482" s="600">
        <v>43684.875</v>
      </c>
      <c r="AB2482" s="600">
        <v>43685.875</v>
      </c>
      <c r="AC2482" s="600">
        <v>43686.875</v>
      </c>
      <c r="AD2482" s="600">
        <v>43687.875</v>
      </c>
      <c r="AE2482" s="600">
        <v>43688.875</v>
      </c>
      <c r="AF2482" s="600">
        <v>43689.875</v>
      </c>
      <c r="AG2482" s="600">
        <v>43690.875</v>
      </c>
      <c r="AH2482" s="600">
        <v>43691.875</v>
      </c>
      <c r="AI2482" s="600">
        <v>43692.875</v>
      </c>
    </row>
    <row r="2483" spans="1:35" x14ac:dyDescent="0.25">
      <c r="A2483" s="198" t="s">
        <v>917</v>
      </c>
      <c r="B2483" s="222" t="s">
        <v>2545</v>
      </c>
      <c r="C2483" s="230" t="e">
        <v>#N/A</v>
      </c>
      <c r="D2483" s="199">
        <v>23.8</v>
      </c>
      <c r="E2483" s="199" t="e">
        <v>#N/A</v>
      </c>
      <c r="F2483" s="199">
        <v>11</v>
      </c>
      <c r="G2483" s="199" t="e">
        <v>#N/A</v>
      </c>
      <c r="H2483" s="199">
        <v>18.100000000000001</v>
      </c>
      <c r="I2483" s="199" t="e">
        <v>#N/A</v>
      </c>
      <c r="J2483" s="199">
        <v>25</v>
      </c>
      <c r="K2483" s="199" t="e">
        <v>#N/A</v>
      </c>
      <c r="L2483" s="199">
        <v>21.9</v>
      </c>
      <c r="M2483" s="199" t="e">
        <v>#N/A</v>
      </c>
      <c r="N2483" s="199">
        <v>24.2</v>
      </c>
      <c r="O2483" s="199" t="e">
        <v>#N/A</v>
      </c>
      <c r="P2483" s="199">
        <v>11.7</v>
      </c>
      <c r="Q2483" s="199" t="e">
        <v>#N/A</v>
      </c>
      <c r="R2483" s="199">
        <v>16</v>
      </c>
      <c r="S2483" s="199" t="e">
        <v>#N/A</v>
      </c>
      <c r="T2483" s="199">
        <v>27.5</v>
      </c>
      <c r="U2483" s="199" t="e">
        <v>#N/A</v>
      </c>
      <c r="V2483" s="104" t="e">
        <v>#N/A</v>
      </c>
      <c r="X2483" s="198" t="s">
        <v>918</v>
      </c>
      <c r="Y2483" s="100" t="s">
        <v>2545</v>
      </c>
      <c r="Z2483" s="120">
        <v>23.8</v>
      </c>
      <c r="AA2483" s="120">
        <v>11</v>
      </c>
      <c r="AB2483" s="120">
        <v>18.100000000000001</v>
      </c>
      <c r="AC2483" s="120">
        <v>25</v>
      </c>
      <c r="AD2483" s="120">
        <v>21.9</v>
      </c>
      <c r="AE2483" s="120">
        <v>24.2</v>
      </c>
      <c r="AF2483" s="120">
        <v>11.7</v>
      </c>
      <c r="AG2483" s="120">
        <v>16</v>
      </c>
      <c r="AH2483" s="120">
        <v>27.5</v>
      </c>
      <c r="AI2483" s="120" t="e">
        <v>#N/A</v>
      </c>
    </row>
    <row r="2484" spans="1:35" x14ac:dyDescent="0.25">
      <c r="A2484" s="198" t="s">
        <v>919</v>
      </c>
      <c r="B2484" s="223" t="s">
        <v>2546</v>
      </c>
      <c r="C2484" s="103">
        <v>5.6</v>
      </c>
      <c r="D2484" s="200" t="e">
        <v>#N/A</v>
      </c>
      <c r="E2484" s="200">
        <v>5.4</v>
      </c>
      <c r="F2484" s="200" t="e">
        <v>#N/A</v>
      </c>
      <c r="G2484" s="200">
        <v>9.6</v>
      </c>
      <c r="H2484" s="200" t="e">
        <v>#N/A</v>
      </c>
      <c r="I2484" s="200">
        <v>4.7</v>
      </c>
      <c r="J2484" s="200" t="e">
        <v>#N/A</v>
      </c>
      <c r="K2484" s="200">
        <v>8.4</v>
      </c>
      <c r="L2484" s="200" t="e">
        <v>#N/A</v>
      </c>
      <c r="M2484" s="200">
        <v>8.1</v>
      </c>
      <c r="N2484" s="200" t="e">
        <v>#N/A</v>
      </c>
      <c r="O2484" s="200">
        <v>10.7</v>
      </c>
      <c r="P2484" s="200" t="e">
        <v>#N/A</v>
      </c>
      <c r="Q2484" s="200">
        <v>10.7</v>
      </c>
      <c r="R2484" s="200" t="e">
        <v>#N/A</v>
      </c>
      <c r="S2484" s="200">
        <v>4.4000000000000004</v>
      </c>
      <c r="T2484" s="200" t="e">
        <v>#N/A</v>
      </c>
      <c r="U2484" s="200">
        <v>7.1999999999999993</v>
      </c>
      <c r="V2484" s="216" t="e">
        <v>#N/A</v>
      </c>
      <c r="X2484" s="198" t="s">
        <v>920</v>
      </c>
      <c r="Y2484" s="101" t="s">
        <v>2546</v>
      </c>
      <c r="Z2484" s="97">
        <v>5.6</v>
      </c>
      <c r="AA2484" s="97">
        <v>5.4</v>
      </c>
      <c r="AB2484" s="97">
        <v>9.6</v>
      </c>
      <c r="AC2484" s="97">
        <v>4.7</v>
      </c>
      <c r="AD2484" s="97">
        <v>8.4</v>
      </c>
      <c r="AE2484" s="97">
        <v>8.1</v>
      </c>
      <c r="AF2484" s="97">
        <v>10.7</v>
      </c>
      <c r="AG2484" s="97">
        <v>10.7</v>
      </c>
      <c r="AH2484" s="97">
        <v>4.4000000000000004</v>
      </c>
      <c r="AI2484" s="97" t="e">
        <v>#N/A</v>
      </c>
    </row>
    <row r="2485" spans="1:35" x14ac:dyDescent="0.25">
      <c r="A2485" s="198" t="s">
        <v>921</v>
      </c>
      <c r="B2485" s="224" t="s">
        <v>2547</v>
      </c>
      <c r="C2485" s="108" t="e">
        <v>#N/A</v>
      </c>
      <c r="D2485" s="201">
        <v>38.799999999999997</v>
      </c>
      <c r="E2485" s="201" t="e">
        <v>#N/A</v>
      </c>
      <c r="F2485" s="201">
        <v>15</v>
      </c>
      <c r="G2485" s="201" t="e">
        <v>#N/A</v>
      </c>
      <c r="H2485" s="201">
        <v>21.3</v>
      </c>
      <c r="I2485" s="201" t="e">
        <v>#N/A</v>
      </c>
      <c r="J2485" s="201">
        <v>39</v>
      </c>
      <c r="K2485" s="201" t="e">
        <v>#N/A</v>
      </c>
      <c r="L2485" s="201">
        <v>22.1</v>
      </c>
      <c r="M2485" s="201" t="e">
        <v>#N/A</v>
      </c>
      <c r="N2485" s="201">
        <v>34.200000000000003</v>
      </c>
      <c r="O2485" s="201" t="e">
        <v>#N/A</v>
      </c>
      <c r="P2485" s="201">
        <v>15.7</v>
      </c>
      <c r="Q2485" s="201" t="e">
        <v>#N/A</v>
      </c>
      <c r="R2485" s="201">
        <v>22</v>
      </c>
      <c r="S2485" s="201" t="e">
        <v>#N/A</v>
      </c>
      <c r="T2485" s="201">
        <v>42.5</v>
      </c>
      <c r="U2485" s="201" t="e">
        <v>#N/A</v>
      </c>
      <c r="V2485" s="217" t="e">
        <v>#N/A</v>
      </c>
      <c r="X2485" s="198" t="s">
        <v>922</v>
      </c>
      <c r="Y2485" s="102" t="s">
        <v>2547</v>
      </c>
      <c r="Z2485" s="120">
        <v>38.799999999999997</v>
      </c>
      <c r="AA2485" s="120">
        <v>15</v>
      </c>
      <c r="AB2485" s="120">
        <v>21.3</v>
      </c>
      <c r="AC2485" s="120">
        <v>39</v>
      </c>
      <c r="AD2485" s="120">
        <v>22.1</v>
      </c>
      <c r="AE2485" s="120">
        <v>34.200000000000003</v>
      </c>
      <c r="AF2485" s="120">
        <v>15.7</v>
      </c>
      <c r="AG2485" s="120">
        <v>22</v>
      </c>
      <c r="AH2485" s="120">
        <v>42.5</v>
      </c>
      <c r="AI2485" s="120" t="e">
        <v>#N/A</v>
      </c>
    </row>
    <row r="2486" spans="1:35" x14ac:dyDescent="0.25">
      <c r="A2486" s="198" t="s">
        <v>923</v>
      </c>
      <c r="B2486" s="212" t="s">
        <v>2548</v>
      </c>
      <c r="C2486" s="231">
        <v>9</v>
      </c>
      <c r="D2486" s="123">
        <v>7</v>
      </c>
      <c r="E2486" s="123">
        <v>9</v>
      </c>
      <c r="F2486" s="123">
        <v>11</v>
      </c>
      <c r="G2486" s="123">
        <v>6</v>
      </c>
      <c r="H2486" s="123">
        <v>7</v>
      </c>
      <c r="I2486" s="123">
        <v>3</v>
      </c>
      <c r="J2486" s="123">
        <v>4</v>
      </c>
      <c r="K2486" s="123">
        <v>2</v>
      </c>
      <c r="L2486" s="123">
        <v>2</v>
      </c>
      <c r="M2486" s="123">
        <v>2</v>
      </c>
      <c r="N2486" s="123">
        <v>7</v>
      </c>
      <c r="O2486" s="123">
        <v>5</v>
      </c>
      <c r="P2486" s="123">
        <v>7</v>
      </c>
      <c r="Q2486" s="123">
        <v>9</v>
      </c>
      <c r="R2486" s="123">
        <v>6</v>
      </c>
      <c r="S2486" s="123">
        <v>3</v>
      </c>
      <c r="T2486" s="123">
        <v>4</v>
      </c>
      <c r="U2486" s="123">
        <v>7</v>
      </c>
      <c r="V2486" s="218" t="e">
        <v>#N/A</v>
      </c>
      <c r="X2486" s="198" t="s">
        <v>924</v>
      </c>
      <c r="Y2486" s="119" t="s">
        <v>2548</v>
      </c>
      <c r="Z2486" s="196">
        <v>12</v>
      </c>
      <c r="AA2486" s="196">
        <v>11</v>
      </c>
      <c r="AB2486" s="196">
        <v>7</v>
      </c>
      <c r="AC2486" s="196">
        <v>5</v>
      </c>
      <c r="AD2486" s="196">
        <v>3</v>
      </c>
      <c r="AE2486" s="196">
        <v>7</v>
      </c>
      <c r="AF2486" s="196">
        <v>7</v>
      </c>
      <c r="AG2486" s="196">
        <v>9</v>
      </c>
      <c r="AH2486" s="196">
        <v>4</v>
      </c>
      <c r="AI2486" s="196" t="e">
        <v>#N/A</v>
      </c>
    </row>
    <row r="2487" spans="1:35" x14ac:dyDescent="0.25">
      <c r="A2487" s="198" t="s">
        <v>925</v>
      </c>
      <c r="B2487" s="225" t="s">
        <v>2549</v>
      </c>
      <c r="C2487" s="232" t="s">
        <v>2618</v>
      </c>
      <c r="D2487" s="210" t="s">
        <v>2618</v>
      </c>
      <c r="E2487" s="210" t="s">
        <v>2618</v>
      </c>
      <c r="F2487" s="210" t="s">
        <v>2618</v>
      </c>
      <c r="G2487" s="210" t="s">
        <v>2618</v>
      </c>
      <c r="H2487" s="210" t="s">
        <v>2618</v>
      </c>
      <c r="I2487" s="210" t="s">
        <v>2618</v>
      </c>
      <c r="J2487" s="210" t="s">
        <v>2618</v>
      </c>
      <c r="K2487" s="210" t="s">
        <v>2618</v>
      </c>
      <c r="L2487" s="210" t="s">
        <v>2618</v>
      </c>
      <c r="M2487" s="210" t="s">
        <v>2618</v>
      </c>
      <c r="N2487" s="210" t="s">
        <v>2618</v>
      </c>
      <c r="O2487" s="210" t="s">
        <v>2618</v>
      </c>
      <c r="P2487" s="210" t="s">
        <v>2618</v>
      </c>
      <c r="Q2487" s="210" t="s">
        <v>2618</v>
      </c>
      <c r="R2487" s="210" t="s">
        <v>2618</v>
      </c>
      <c r="S2487" s="210" t="s">
        <v>2618</v>
      </c>
      <c r="T2487" s="210" t="s">
        <v>2618</v>
      </c>
      <c r="U2487" s="210" t="s">
        <v>2618</v>
      </c>
      <c r="V2487" s="211" t="e">
        <v>#N/A</v>
      </c>
      <c r="X2487" s="198" t="s">
        <v>926</v>
      </c>
      <c r="Y2487" s="601" t="s">
        <v>772</v>
      </c>
      <c r="Z2487" s="602">
        <v>0</v>
      </c>
      <c r="AA2487" s="602">
        <v>0</v>
      </c>
      <c r="AB2487" s="602">
        <v>0</v>
      </c>
      <c r="AC2487" s="602">
        <v>0</v>
      </c>
      <c r="AD2487" s="602">
        <v>0</v>
      </c>
      <c r="AE2487" s="602">
        <v>0</v>
      </c>
      <c r="AF2487" s="602">
        <v>0</v>
      </c>
      <c r="AG2487" s="602">
        <v>0</v>
      </c>
      <c r="AH2487" s="602">
        <v>0</v>
      </c>
      <c r="AI2487" s="602" t="e">
        <v>#N/A</v>
      </c>
    </row>
    <row r="2488" spans="1:35" ht="15" x14ac:dyDescent="0.25">
      <c r="A2488" s="198" t="s">
        <v>927</v>
      </c>
      <c r="B2488" s="226" t="s">
        <v>769</v>
      </c>
      <c r="C2488" s="202" t="s">
        <v>2618</v>
      </c>
      <c r="D2488" s="202" t="s">
        <v>2618</v>
      </c>
      <c r="E2488" s="202" t="s">
        <v>2618</v>
      </c>
      <c r="F2488" s="202" t="s">
        <v>2632</v>
      </c>
      <c r="G2488" s="202" t="s">
        <v>2618</v>
      </c>
      <c r="H2488" s="202" t="s">
        <v>2618</v>
      </c>
      <c r="I2488" s="202" t="s">
        <v>2618</v>
      </c>
      <c r="J2488" s="202" t="s">
        <v>2632</v>
      </c>
      <c r="K2488" s="202" t="s">
        <v>2631</v>
      </c>
      <c r="L2488" s="202" t="s">
        <v>2631</v>
      </c>
      <c r="M2488" s="202" t="s">
        <v>2618</v>
      </c>
      <c r="N2488" s="202" t="s">
        <v>2618</v>
      </c>
      <c r="O2488" s="202" t="s">
        <v>2632</v>
      </c>
      <c r="P2488" s="202" t="s">
        <v>2632</v>
      </c>
      <c r="Q2488" s="202" t="s">
        <v>2632</v>
      </c>
      <c r="R2488" s="202" t="s">
        <v>2631</v>
      </c>
      <c r="S2488" s="202" t="s">
        <v>2618</v>
      </c>
      <c r="T2488" s="202" t="s">
        <v>2618</v>
      </c>
      <c r="U2488" s="202" t="s">
        <v>2631</v>
      </c>
      <c r="V2488" s="203" t="e">
        <v>#N/A</v>
      </c>
      <c r="X2488" s="198" t="s">
        <v>928</v>
      </c>
      <c r="Y2488" s="107" t="s">
        <v>769</v>
      </c>
      <c r="Z2488" s="195" t="s">
        <v>2618</v>
      </c>
      <c r="AA2488" s="195" t="s">
        <v>2632</v>
      </c>
      <c r="AB2488" s="195" t="s">
        <v>2618</v>
      </c>
      <c r="AC2488" s="195" t="s">
        <v>2632</v>
      </c>
      <c r="AD2488" s="195" t="s">
        <v>2631</v>
      </c>
      <c r="AE2488" s="195" t="s">
        <v>2618</v>
      </c>
      <c r="AF2488" s="195" t="s">
        <v>2632</v>
      </c>
      <c r="AG2488" s="195" t="s">
        <v>2632</v>
      </c>
      <c r="AH2488" s="195" t="s">
        <v>2618</v>
      </c>
      <c r="AI2488" s="195" t="e">
        <v>#N/A</v>
      </c>
    </row>
    <row r="2489" spans="1:35" x14ac:dyDescent="0.25">
      <c r="A2489" s="198" t="s">
        <v>929</v>
      </c>
      <c r="B2489" s="226" t="s">
        <v>2551</v>
      </c>
      <c r="C2489" s="234">
        <v>0</v>
      </c>
      <c r="D2489" s="204">
        <v>0</v>
      </c>
      <c r="E2489" s="204">
        <v>0</v>
      </c>
      <c r="F2489" s="204">
        <v>5</v>
      </c>
      <c r="G2489" s="204">
        <v>0</v>
      </c>
      <c r="H2489" s="204">
        <v>0</v>
      </c>
      <c r="I2489" s="204">
        <v>0</v>
      </c>
      <c r="J2489" s="204">
        <v>5</v>
      </c>
      <c r="K2489" s="204">
        <v>1</v>
      </c>
      <c r="L2489" s="204">
        <v>2</v>
      </c>
      <c r="M2489" s="204">
        <v>0</v>
      </c>
      <c r="N2489" s="204">
        <v>0</v>
      </c>
      <c r="O2489" s="204">
        <v>5</v>
      </c>
      <c r="P2489" s="204">
        <v>10</v>
      </c>
      <c r="Q2489" s="204">
        <v>5</v>
      </c>
      <c r="R2489" s="204">
        <v>1</v>
      </c>
      <c r="S2489" s="204">
        <v>0</v>
      </c>
      <c r="T2489" s="204">
        <v>0</v>
      </c>
      <c r="U2489" s="204">
        <v>2</v>
      </c>
      <c r="V2489" s="205" t="e">
        <v>#N/A</v>
      </c>
      <c r="X2489" s="198" t="s">
        <v>930</v>
      </c>
      <c r="Y2489" s="91" t="s">
        <v>2551</v>
      </c>
      <c r="Z2489" s="109">
        <v>0</v>
      </c>
      <c r="AA2489" s="109">
        <v>5</v>
      </c>
      <c r="AB2489" s="109">
        <v>0</v>
      </c>
      <c r="AC2489" s="109">
        <v>5</v>
      </c>
      <c r="AD2489" s="109">
        <v>2</v>
      </c>
      <c r="AE2489" s="109">
        <v>0</v>
      </c>
      <c r="AF2489" s="109">
        <v>10</v>
      </c>
      <c r="AG2489" s="109">
        <v>5</v>
      </c>
      <c r="AH2489" s="109">
        <v>0</v>
      </c>
      <c r="AI2489" s="109" t="e">
        <v>#N/A</v>
      </c>
    </row>
    <row r="2490" spans="1:35" x14ac:dyDescent="0.25">
      <c r="A2490" s="198" t="s">
        <v>931</v>
      </c>
      <c r="B2490" s="227" t="s">
        <v>884</v>
      </c>
      <c r="C2490" s="235">
        <v>1017</v>
      </c>
      <c r="D2490" s="206">
        <v>1013.95</v>
      </c>
      <c r="E2490" s="206">
        <v>1016.0999999999999</v>
      </c>
      <c r="F2490" s="206">
        <v>1014.45</v>
      </c>
      <c r="G2490" s="206">
        <v>1012.9</v>
      </c>
      <c r="H2490" s="206">
        <v>1010.55</v>
      </c>
      <c r="I2490" s="206">
        <v>1009.3</v>
      </c>
      <c r="J2490" s="206">
        <v>1006</v>
      </c>
      <c r="K2490" s="206">
        <v>1007.5</v>
      </c>
      <c r="L2490" s="206">
        <v>1006.8</v>
      </c>
      <c r="M2490" s="206">
        <v>1008.8</v>
      </c>
      <c r="N2490" s="206">
        <v>1008.05</v>
      </c>
      <c r="O2490" s="206">
        <v>1008.55</v>
      </c>
      <c r="P2490" s="206">
        <v>1008.65</v>
      </c>
      <c r="Q2490" s="206">
        <v>1006.8</v>
      </c>
      <c r="R2490" s="206">
        <v>1004.3</v>
      </c>
      <c r="S2490" s="206">
        <v>1003.55</v>
      </c>
      <c r="T2490" s="206">
        <v>999.05</v>
      </c>
      <c r="U2490" s="206">
        <v>1006.4</v>
      </c>
      <c r="V2490" s="207" t="e">
        <v>#N/A</v>
      </c>
      <c r="X2490" s="198" t="s">
        <v>932</v>
      </c>
      <c r="Y2490" s="238" t="s">
        <v>705</v>
      </c>
      <c r="Z2490" s="127">
        <v>0</v>
      </c>
      <c r="AA2490" s="127">
        <v>0</v>
      </c>
      <c r="AB2490" s="127">
        <v>0</v>
      </c>
      <c r="AC2490" s="127">
        <v>2</v>
      </c>
      <c r="AD2490" s="127">
        <v>2</v>
      </c>
      <c r="AE2490" s="127">
        <v>0</v>
      </c>
      <c r="AF2490" s="127">
        <v>0</v>
      </c>
      <c r="AG2490" s="127">
        <v>0</v>
      </c>
      <c r="AH2490" s="127">
        <v>0</v>
      </c>
      <c r="AI2490" s="127" t="e">
        <v>#N/A</v>
      </c>
    </row>
    <row r="2491" spans="1:35" x14ac:dyDescent="0.25">
      <c r="A2491" s="198" t="s">
        <v>933</v>
      </c>
      <c r="B2491" s="228" t="s">
        <v>770</v>
      </c>
      <c r="C2491" s="236" t="s">
        <v>2656</v>
      </c>
      <c r="D2491" s="208" t="s">
        <v>2656</v>
      </c>
      <c r="E2491" s="208" t="s">
        <v>2656</v>
      </c>
      <c r="F2491" s="208" t="s">
        <v>2772</v>
      </c>
      <c r="G2491" s="208" t="s">
        <v>2682</v>
      </c>
      <c r="H2491" s="208" t="s">
        <v>2650</v>
      </c>
      <c r="I2491" s="208" t="s">
        <v>2654</v>
      </c>
      <c r="J2491" s="208" t="s">
        <v>2651</v>
      </c>
      <c r="K2491" s="208" t="s">
        <v>3779</v>
      </c>
      <c r="L2491" s="208" t="s">
        <v>2611</v>
      </c>
      <c r="M2491" s="208" t="s">
        <v>3769</v>
      </c>
      <c r="N2491" s="208" t="s">
        <v>2683</v>
      </c>
      <c r="O2491" s="208" t="s">
        <v>2734</v>
      </c>
      <c r="P2491" s="208" t="s">
        <v>2760</v>
      </c>
      <c r="Q2491" s="208" t="s">
        <v>2760</v>
      </c>
      <c r="R2491" s="208" t="s">
        <v>2733</v>
      </c>
      <c r="S2491" s="208" t="s">
        <v>2733</v>
      </c>
      <c r="T2491" s="208" t="s">
        <v>2734</v>
      </c>
      <c r="U2491" s="208" t="s">
        <v>2760</v>
      </c>
      <c r="V2491" s="209" t="e">
        <v>#N/A</v>
      </c>
      <c r="X2491" s="369" t="s">
        <v>934</v>
      </c>
      <c r="Y2491" s="370" t="s">
        <v>772</v>
      </c>
      <c r="Z2491" s="371">
        <v>0</v>
      </c>
      <c r="AA2491" s="372">
        <v>0</v>
      </c>
      <c r="AB2491" s="372">
        <v>0</v>
      </c>
      <c r="AC2491" s="372">
        <v>0</v>
      </c>
      <c r="AD2491" s="372">
        <v>0</v>
      </c>
      <c r="AE2491" s="372">
        <v>0</v>
      </c>
      <c r="AF2491" s="372">
        <v>0</v>
      </c>
      <c r="AG2491" s="372">
        <v>0</v>
      </c>
      <c r="AH2491" s="372">
        <v>0</v>
      </c>
      <c r="AI2491" s="373" t="e">
        <v>#N/A</v>
      </c>
    </row>
    <row r="2492" spans="1:35" x14ac:dyDescent="0.25">
      <c r="A2492" s="198" t="s">
        <v>935</v>
      </c>
      <c r="B2492" s="603" t="s">
        <v>705</v>
      </c>
      <c r="C2492" s="237">
        <v>0</v>
      </c>
      <c r="D2492" s="213">
        <v>0</v>
      </c>
      <c r="E2492" s="213">
        <v>0</v>
      </c>
      <c r="F2492" s="213">
        <v>0</v>
      </c>
      <c r="G2492" s="213">
        <v>0</v>
      </c>
      <c r="H2492" s="213">
        <v>0</v>
      </c>
      <c r="I2492" s="213">
        <v>0</v>
      </c>
      <c r="J2492" s="213">
        <v>1</v>
      </c>
      <c r="K2492" s="213">
        <v>0</v>
      </c>
      <c r="L2492" s="213">
        <v>1</v>
      </c>
      <c r="M2492" s="213">
        <v>0</v>
      </c>
      <c r="N2492" s="213">
        <v>0</v>
      </c>
      <c r="O2492" s="213">
        <v>0</v>
      </c>
      <c r="P2492" s="213">
        <v>0</v>
      </c>
      <c r="Q2492" s="213">
        <v>0</v>
      </c>
      <c r="R2492" s="213">
        <v>0</v>
      </c>
      <c r="S2492" s="213">
        <v>0</v>
      </c>
      <c r="T2492" s="213">
        <v>0</v>
      </c>
      <c r="U2492" s="213">
        <v>0</v>
      </c>
      <c r="V2492" s="214" t="e">
        <v>#N/A</v>
      </c>
      <c r="X2492" s="369" t="s">
        <v>936</v>
      </c>
      <c r="Y2492" s="374" t="s">
        <v>1173</v>
      </c>
      <c r="Z2492" s="375">
        <v>0</v>
      </c>
      <c r="AA2492" s="376">
        <v>0</v>
      </c>
      <c r="AB2492" s="376">
        <v>0</v>
      </c>
      <c r="AC2492" s="376">
        <v>0</v>
      </c>
      <c r="AD2492" s="376">
        <v>0</v>
      </c>
      <c r="AE2492" s="376">
        <v>0</v>
      </c>
      <c r="AF2492" s="376">
        <v>0</v>
      </c>
      <c r="AG2492" s="376">
        <v>0</v>
      </c>
      <c r="AH2492" s="376">
        <v>0</v>
      </c>
      <c r="AI2492" s="377" t="e">
        <v>#N/A</v>
      </c>
    </row>
    <row r="2493" spans="1:35" x14ac:dyDescent="0.25">
      <c r="A2493" s="604" t="s">
        <v>934</v>
      </c>
      <c r="B2493" s="605" t="s">
        <v>772</v>
      </c>
      <c r="C2493" s="606">
        <v>0</v>
      </c>
      <c r="D2493" s="606">
        <v>0</v>
      </c>
      <c r="E2493" s="606">
        <v>0</v>
      </c>
      <c r="F2493" s="606">
        <v>0</v>
      </c>
      <c r="G2493" s="606">
        <v>0</v>
      </c>
      <c r="H2493" s="606">
        <v>0</v>
      </c>
      <c r="I2493" s="606">
        <v>0</v>
      </c>
      <c r="J2493" s="606">
        <v>0</v>
      </c>
      <c r="K2493" s="606">
        <v>0</v>
      </c>
      <c r="L2493" s="606">
        <v>0</v>
      </c>
      <c r="M2493" s="606">
        <v>0</v>
      </c>
      <c r="N2493" s="606">
        <v>0</v>
      </c>
      <c r="O2493" s="606">
        <v>0</v>
      </c>
      <c r="P2493" s="606">
        <v>0</v>
      </c>
      <c r="Q2493" s="606">
        <v>0</v>
      </c>
      <c r="R2493" s="606">
        <v>0</v>
      </c>
      <c r="S2493" s="606">
        <v>0</v>
      </c>
      <c r="T2493" s="606">
        <v>0</v>
      </c>
      <c r="U2493" s="606">
        <v>0</v>
      </c>
      <c r="V2493" s="607" t="e">
        <v>#N/A</v>
      </c>
      <c r="X2493" s="369" t="s">
        <v>937</v>
      </c>
      <c r="Y2493" s="374" t="s">
        <v>1175</v>
      </c>
      <c r="Z2493" s="375">
        <v>0</v>
      </c>
      <c r="AA2493" s="376">
        <v>0</v>
      </c>
      <c r="AB2493" s="376">
        <v>0</v>
      </c>
      <c r="AC2493" s="376">
        <v>0</v>
      </c>
      <c r="AD2493" s="376">
        <v>0</v>
      </c>
      <c r="AE2493" s="376">
        <v>0</v>
      </c>
      <c r="AF2493" s="376">
        <v>0</v>
      </c>
      <c r="AG2493" s="376">
        <v>0</v>
      </c>
      <c r="AH2493" s="376">
        <v>0</v>
      </c>
      <c r="AI2493" s="377" t="e">
        <v>#N/A</v>
      </c>
    </row>
    <row r="2494" spans="1:35" x14ac:dyDescent="0.25">
      <c r="A2494" s="608" t="s">
        <v>936</v>
      </c>
      <c r="B2494" s="609" t="s">
        <v>1173</v>
      </c>
      <c r="C2494" s="610">
        <v>0</v>
      </c>
      <c r="D2494" s="610">
        <v>0</v>
      </c>
      <c r="E2494" s="610">
        <v>0</v>
      </c>
      <c r="F2494" s="610">
        <v>0</v>
      </c>
      <c r="G2494" s="610">
        <v>0</v>
      </c>
      <c r="H2494" s="610">
        <v>0</v>
      </c>
      <c r="I2494" s="610">
        <v>0</v>
      </c>
      <c r="J2494" s="610">
        <v>0</v>
      </c>
      <c r="K2494" s="610">
        <v>0</v>
      </c>
      <c r="L2494" s="610">
        <v>0</v>
      </c>
      <c r="M2494" s="610">
        <v>0</v>
      </c>
      <c r="N2494" s="610">
        <v>0</v>
      </c>
      <c r="O2494" s="610">
        <v>0</v>
      </c>
      <c r="P2494" s="610">
        <v>0</v>
      </c>
      <c r="Q2494" s="610">
        <v>0</v>
      </c>
      <c r="R2494" s="610">
        <v>0</v>
      </c>
      <c r="S2494" s="610">
        <v>0</v>
      </c>
      <c r="T2494" s="610">
        <v>0</v>
      </c>
      <c r="U2494" s="610">
        <v>0</v>
      </c>
      <c r="V2494" s="610" t="e">
        <v>#N/A</v>
      </c>
      <c r="X2494" s="369" t="s">
        <v>938</v>
      </c>
      <c r="Y2494" s="379" t="s">
        <v>1177</v>
      </c>
      <c r="Z2494" s="380">
        <v>0</v>
      </c>
      <c r="AA2494" s="381">
        <v>0</v>
      </c>
      <c r="AB2494" s="381">
        <v>0</v>
      </c>
      <c r="AC2494" s="381">
        <v>0</v>
      </c>
      <c r="AD2494" s="381">
        <v>0</v>
      </c>
      <c r="AE2494" s="381">
        <v>0</v>
      </c>
      <c r="AF2494" s="381">
        <v>0</v>
      </c>
      <c r="AG2494" s="381">
        <v>0</v>
      </c>
      <c r="AH2494" s="381">
        <v>0</v>
      </c>
      <c r="AI2494" s="382" t="e">
        <v>#N/A</v>
      </c>
    </row>
    <row r="2495" spans="1:35" x14ac:dyDescent="0.25">
      <c r="A2495" s="608" t="s">
        <v>937</v>
      </c>
      <c r="B2495" s="609" t="s">
        <v>1175</v>
      </c>
      <c r="C2495" s="617">
        <v>0</v>
      </c>
      <c r="D2495" s="617">
        <v>0</v>
      </c>
      <c r="E2495" s="617">
        <v>0</v>
      </c>
      <c r="F2495" s="617">
        <v>0</v>
      </c>
      <c r="G2495" s="617">
        <v>0</v>
      </c>
      <c r="H2495" s="617">
        <v>0</v>
      </c>
      <c r="I2495" s="617">
        <v>0</v>
      </c>
      <c r="J2495" s="617">
        <v>0</v>
      </c>
      <c r="K2495" s="617">
        <v>0</v>
      </c>
      <c r="L2495" s="617">
        <v>0</v>
      </c>
      <c r="M2495" s="617">
        <v>0</v>
      </c>
      <c r="N2495" s="617">
        <v>0</v>
      </c>
      <c r="O2495" s="617">
        <v>0</v>
      </c>
      <c r="P2495" s="617">
        <v>0</v>
      </c>
      <c r="Q2495" s="617">
        <v>0</v>
      </c>
      <c r="R2495" s="617">
        <v>0</v>
      </c>
      <c r="S2495" s="617">
        <v>0</v>
      </c>
      <c r="T2495" s="617">
        <v>0</v>
      </c>
      <c r="U2495" s="617">
        <v>0</v>
      </c>
      <c r="V2495" s="617" t="e">
        <v>#N/A</v>
      </c>
    </row>
    <row r="2496" spans="1:35" x14ac:dyDescent="0.25">
      <c r="A2496" s="608" t="s">
        <v>938</v>
      </c>
      <c r="B2496" s="609" t="s">
        <v>1177</v>
      </c>
      <c r="C2496" s="617">
        <v>0</v>
      </c>
      <c r="D2496" s="617">
        <v>0</v>
      </c>
      <c r="E2496" s="617">
        <v>0</v>
      </c>
      <c r="F2496" s="617">
        <v>0</v>
      </c>
      <c r="G2496" s="617">
        <v>0</v>
      </c>
      <c r="H2496" s="617">
        <v>0</v>
      </c>
      <c r="I2496" s="617">
        <v>0</v>
      </c>
      <c r="J2496" s="617">
        <v>0</v>
      </c>
      <c r="K2496" s="617">
        <v>0</v>
      </c>
      <c r="L2496" s="617">
        <v>0</v>
      </c>
      <c r="M2496" s="617">
        <v>0</v>
      </c>
      <c r="N2496" s="617">
        <v>0</v>
      </c>
      <c r="O2496" s="617">
        <v>0</v>
      </c>
      <c r="P2496" s="617">
        <v>0</v>
      </c>
      <c r="Q2496" s="617">
        <v>0</v>
      </c>
      <c r="R2496" s="617">
        <v>0</v>
      </c>
      <c r="S2496" s="617">
        <v>0</v>
      </c>
      <c r="T2496" s="617">
        <v>0</v>
      </c>
      <c r="U2496" s="617">
        <v>0</v>
      </c>
      <c r="V2496" s="617" t="e">
        <v>#N/A</v>
      </c>
    </row>
    <row r="2497" spans="1:35" x14ac:dyDescent="0.25">
      <c r="A2497" t="s">
        <v>3665</v>
      </c>
      <c r="B2497" t="s">
        <v>3407</v>
      </c>
      <c r="C2497">
        <v>9</v>
      </c>
      <c r="D2497">
        <v>0</v>
      </c>
      <c r="E2497">
        <v>0</v>
      </c>
      <c r="F2497">
        <v>10</v>
      </c>
      <c r="G2497">
        <v>10</v>
      </c>
      <c r="H2497">
        <v>7</v>
      </c>
      <c r="I2497">
        <v>7</v>
      </c>
      <c r="J2497">
        <v>3</v>
      </c>
      <c r="K2497">
        <v>3</v>
      </c>
      <c r="L2497">
        <v>10</v>
      </c>
      <c r="M2497">
        <v>1</v>
      </c>
      <c r="N2497">
        <v>6</v>
      </c>
      <c r="O2497">
        <v>7</v>
      </c>
      <c r="P2497">
        <v>10</v>
      </c>
      <c r="Q2497">
        <v>10</v>
      </c>
      <c r="R2497">
        <v>10</v>
      </c>
      <c r="S2497">
        <v>6</v>
      </c>
      <c r="T2497">
        <v>0</v>
      </c>
      <c r="U2497">
        <v>8</v>
      </c>
      <c r="V2497">
        <v>2</v>
      </c>
    </row>
    <row r="2498" spans="1:35" x14ac:dyDescent="0.25">
      <c r="A2498" t="s">
        <v>3666</v>
      </c>
      <c r="B2498" t="s">
        <v>3623</v>
      </c>
      <c r="C2498">
        <v>7</v>
      </c>
      <c r="D2498">
        <v>0</v>
      </c>
      <c r="E2498">
        <v>4</v>
      </c>
      <c r="F2498">
        <v>10</v>
      </c>
      <c r="G2498">
        <v>7</v>
      </c>
      <c r="H2498">
        <v>7</v>
      </c>
      <c r="I2498">
        <v>7</v>
      </c>
      <c r="J2498">
        <v>3</v>
      </c>
      <c r="K2498">
        <v>8</v>
      </c>
      <c r="L2498">
        <v>10</v>
      </c>
      <c r="M2498">
        <v>0</v>
      </c>
      <c r="N2498">
        <v>7</v>
      </c>
      <c r="O2498">
        <v>10</v>
      </c>
      <c r="P2498">
        <v>10</v>
      </c>
      <c r="Q2498">
        <v>10</v>
      </c>
      <c r="R2498">
        <v>9</v>
      </c>
      <c r="S2498">
        <v>1</v>
      </c>
      <c r="T2498">
        <v>0</v>
      </c>
      <c r="U2498">
        <v>8</v>
      </c>
      <c r="V2498" t="e">
        <v>#N/A</v>
      </c>
    </row>
    <row r="2499" spans="1:35" x14ac:dyDescent="0.25">
      <c r="A2499" t="s">
        <v>3667</v>
      </c>
      <c r="B2499" t="s">
        <v>3411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 t="e">
        <v>#N/A</v>
      </c>
    </row>
    <row r="2508" spans="1:35" x14ac:dyDescent="0.25">
      <c r="A2508" s="506"/>
      <c r="B2508" s="506"/>
      <c r="C2508" s="506"/>
      <c r="D2508" s="506"/>
      <c r="E2508" s="506"/>
      <c r="F2508" s="506"/>
      <c r="G2508" s="506"/>
      <c r="H2508" s="506"/>
      <c r="I2508" s="506"/>
      <c r="J2508" s="506"/>
      <c r="K2508" s="506"/>
      <c r="L2508" s="506"/>
      <c r="M2508" s="506"/>
      <c r="N2508" s="506"/>
      <c r="O2508" s="506"/>
      <c r="P2508" s="506"/>
      <c r="Q2508" s="506"/>
      <c r="R2508" s="506"/>
      <c r="S2508" s="506"/>
      <c r="T2508" s="506"/>
      <c r="U2508" s="506"/>
      <c r="V2508" s="506"/>
      <c r="W2508" s="506"/>
      <c r="X2508" s="506"/>
      <c r="Y2508" s="506"/>
      <c r="Z2508" s="506"/>
      <c r="AA2508" s="506"/>
      <c r="AB2508" s="506"/>
      <c r="AC2508" s="506"/>
      <c r="AD2508" s="506"/>
      <c r="AE2508" s="506"/>
      <c r="AF2508" s="506"/>
      <c r="AG2508" s="506"/>
      <c r="AH2508" s="506"/>
      <c r="AI2508" s="506"/>
    </row>
    <row r="2509" spans="1:35" x14ac:dyDescent="0.25">
      <c r="A2509" s="198" t="s">
        <v>522</v>
      </c>
      <c r="B2509" s="219" t="s">
        <v>2552</v>
      </c>
      <c r="C2509" s="593">
        <v>43683.375</v>
      </c>
      <c r="D2509" s="594" t="s">
        <v>2618</v>
      </c>
      <c r="E2509" s="594" t="s">
        <v>3775</v>
      </c>
      <c r="F2509" s="594" t="s">
        <v>2618</v>
      </c>
      <c r="G2509" s="594" t="s">
        <v>3782</v>
      </c>
      <c r="H2509" s="594" t="s">
        <v>2618</v>
      </c>
      <c r="I2509" s="594" t="s">
        <v>3788</v>
      </c>
      <c r="J2509" s="594" t="s">
        <v>2618</v>
      </c>
      <c r="K2509" s="594" t="s">
        <v>3789</v>
      </c>
      <c r="L2509" s="594" t="s">
        <v>2618</v>
      </c>
      <c r="M2509" s="594" t="s">
        <v>3790</v>
      </c>
      <c r="N2509" s="594" t="s">
        <v>2618</v>
      </c>
      <c r="O2509" s="594" t="s">
        <v>3791</v>
      </c>
      <c r="P2509" s="594" t="s">
        <v>2618</v>
      </c>
      <c r="Q2509" s="594" t="s">
        <v>3792</v>
      </c>
      <c r="R2509" s="594" t="s">
        <v>2618</v>
      </c>
      <c r="S2509" s="594" t="s">
        <v>3793</v>
      </c>
      <c r="T2509" s="594" t="s">
        <v>2618</v>
      </c>
      <c r="U2509" s="594" t="s">
        <v>3803</v>
      </c>
      <c r="V2509" s="594" t="s">
        <v>2618</v>
      </c>
      <c r="X2509" s="258"/>
      <c r="Y2509" s="596" t="s">
        <v>2550</v>
      </c>
      <c r="Z2509" s="93" t="s">
        <v>2620</v>
      </c>
      <c r="AA2509" s="597" t="s">
        <v>2621</v>
      </c>
      <c r="AB2509" s="597" t="s">
        <v>2622</v>
      </c>
      <c r="AC2509" s="597" t="s">
        <v>2623</v>
      </c>
      <c r="AD2509" s="597" t="s">
        <v>2624</v>
      </c>
      <c r="AE2509" s="597" t="s">
        <v>2625</v>
      </c>
      <c r="AF2509" s="597" t="s">
        <v>2619</v>
      </c>
      <c r="AG2509" s="597" t="s">
        <v>2620</v>
      </c>
      <c r="AH2509" s="597" t="s">
        <v>2621</v>
      </c>
      <c r="AI2509" s="598" t="s">
        <v>2622</v>
      </c>
    </row>
    <row r="2510" spans="1:35" x14ac:dyDescent="0.25">
      <c r="A2510" s="198" t="s">
        <v>523</v>
      </c>
      <c r="B2510" s="220" t="s">
        <v>521</v>
      </c>
      <c r="C2510" s="124" t="s">
        <v>2521</v>
      </c>
      <c r="D2510" s="124" t="s">
        <v>2522</v>
      </c>
      <c r="E2510" s="124" t="s">
        <v>2521</v>
      </c>
      <c r="F2510" s="124" t="s">
        <v>2522</v>
      </c>
      <c r="G2510" s="124" t="s">
        <v>2521</v>
      </c>
      <c r="H2510" s="124" t="s">
        <v>2522</v>
      </c>
      <c r="I2510" s="124" t="s">
        <v>2521</v>
      </c>
      <c r="J2510" s="124" t="s">
        <v>2522</v>
      </c>
      <c r="K2510" s="124" t="s">
        <v>2521</v>
      </c>
      <c r="L2510" s="124" t="s">
        <v>2522</v>
      </c>
      <c r="M2510" s="124" t="s">
        <v>2521</v>
      </c>
      <c r="N2510" s="124" t="s">
        <v>2522</v>
      </c>
      <c r="O2510" s="124" t="s">
        <v>2521</v>
      </c>
      <c r="P2510" s="124" t="s">
        <v>2522</v>
      </c>
      <c r="Q2510" s="124" t="s">
        <v>2521</v>
      </c>
      <c r="R2510" s="124" t="s">
        <v>2522</v>
      </c>
      <c r="S2510" s="124" t="s">
        <v>2521</v>
      </c>
      <c r="T2510" s="124" t="s">
        <v>2522</v>
      </c>
      <c r="U2510" s="124" t="s">
        <v>2521</v>
      </c>
      <c r="V2510" s="124" t="s">
        <v>2522</v>
      </c>
      <c r="X2510" s="197"/>
      <c r="Y2510" s="188" t="s">
        <v>521</v>
      </c>
      <c r="Z2510" s="94" t="s">
        <v>3777</v>
      </c>
      <c r="AA2510" s="95" t="s">
        <v>3778</v>
      </c>
      <c r="AB2510" s="95" t="s">
        <v>3783</v>
      </c>
      <c r="AC2510" s="95" t="s">
        <v>3794</v>
      </c>
      <c r="AD2510" s="95" t="s">
        <v>3795</v>
      </c>
      <c r="AE2510" s="95" t="s">
        <v>3796</v>
      </c>
      <c r="AF2510" s="95" t="s">
        <v>3797</v>
      </c>
      <c r="AG2510" s="95" t="s">
        <v>3798</v>
      </c>
      <c r="AH2510" s="95" t="s">
        <v>3799</v>
      </c>
      <c r="AI2510" s="96" t="s">
        <v>3804</v>
      </c>
    </row>
    <row r="2511" spans="1:35" x14ac:dyDescent="0.25">
      <c r="A2511" s="198" t="s">
        <v>524</v>
      </c>
      <c r="B2511" s="221" t="s">
        <v>2553</v>
      </c>
      <c r="C2511" s="118">
        <v>43683.375</v>
      </c>
      <c r="D2511" s="189">
        <v>43683.875</v>
      </c>
      <c r="E2511" s="190">
        <v>43684.375</v>
      </c>
      <c r="F2511" s="189">
        <v>43684.875</v>
      </c>
      <c r="G2511" s="190">
        <v>43685.375</v>
      </c>
      <c r="H2511" s="189">
        <v>43685.875</v>
      </c>
      <c r="I2511" s="191">
        <v>43686.375</v>
      </c>
      <c r="J2511" s="189">
        <v>43686.875</v>
      </c>
      <c r="K2511" s="190">
        <v>43687.375</v>
      </c>
      <c r="L2511" s="189">
        <v>43687.875</v>
      </c>
      <c r="M2511" s="190">
        <v>43688.375</v>
      </c>
      <c r="N2511" s="189">
        <v>43688.875</v>
      </c>
      <c r="O2511" s="191">
        <v>43689.375</v>
      </c>
      <c r="P2511" s="189">
        <v>43689.875</v>
      </c>
      <c r="Q2511" s="190">
        <v>43690.375</v>
      </c>
      <c r="R2511" s="189">
        <v>43690.875</v>
      </c>
      <c r="S2511" s="190">
        <v>43691.375</v>
      </c>
      <c r="T2511" s="189">
        <v>43691.875</v>
      </c>
      <c r="U2511" s="190">
        <v>43692.375</v>
      </c>
      <c r="V2511" s="192">
        <v>43692.875</v>
      </c>
      <c r="X2511" s="198" t="s">
        <v>525</v>
      </c>
      <c r="Y2511" s="215">
        <v>0</v>
      </c>
      <c r="Z2511" s="599">
        <v>43683.875</v>
      </c>
      <c r="AA2511" s="600">
        <v>43684.875</v>
      </c>
      <c r="AB2511" s="600">
        <v>43685.875</v>
      </c>
      <c r="AC2511" s="600">
        <v>43686.875</v>
      </c>
      <c r="AD2511" s="600">
        <v>43687.875</v>
      </c>
      <c r="AE2511" s="600">
        <v>43688.875</v>
      </c>
      <c r="AF2511" s="600">
        <v>43689.875</v>
      </c>
      <c r="AG2511" s="600">
        <v>43690.875</v>
      </c>
      <c r="AH2511" s="600">
        <v>43691.875</v>
      </c>
      <c r="AI2511" s="600">
        <v>43692.875</v>
      </c>
    </row>
    <row r="2512" spans="1:35" x14ac:dyDescent="0.25">
      <c r="A2512" s="198" t="s">
        <v>526</v>
      </c>
      <c r="B2512" s="222" t="s">
        <v>2545</v>
      </c>
      <c r="C2512" s="230" t="e">
        <v>#N/A</v>
      </c>
      <c r="D2512" s="199">
        <v>25.1</v>
      </c>
      <c r="E2512" s="199" t="e">
        <v>#N/A</v>
      </c>
      <c r="F2512" s="199">
        <v>28.6</v>
      </c>
      <c r="G2512" s="199" t="e">
        <v>#N/A</v>
      </c>
      <c r="H2512" s="199">
        <v>25.8</v>
      </c>
      <c r="I2512" s="199" t="e">
        <v>#N/A</v>
      </c>
      <c r="J2512" s="199">
        <v>26.4</v>
      </c>
      <c r="K2512" s="199" t="e">
        <v>#N/A</v>
      </c>
      <c r="L2512" s="199">
        <v>24.9</v>
      </c>
      <c r="M2512" s="199" t="e">
        <v>#N/A</v>
      </c>
      <c r="N2512" s="199">
        <v>29.9</v>
      </c>
      <c r="O2512" s="199" t="e">
        <v>#N/A</v>
      </c>
      <c r="P2512" s="199">
        <v>28.9</v>
      </c>
      <c r="Q2512" s="199" t="e">
        <v>#N/A</v>
      </c>
      <c r="R2512" s="199">
        <v>22.5</v>
      </c>
      <c r="S2512" s="199" t="e">
        <v>#N/A</v>
      </c>
      <c r="T2512" s="199">
        <v>17.600000000000001</v>
      </c>
      <c r="U2512" s="199" t="e">
        <v>#N/A</v>
      </c>
      <c r="V2512" s="104" t="e">
        <v>#N/A</v>
      </c>
      <c r="X2512" s="198" t="s">
        <v>527</v>
      </c>
      <c r="Y2512" s="100" t="s">
        <v>2545</v>
      </c>
      <c r="Z2512" s="120">
        <v>25.1</v>
      </c>
      <c r="AA2512" s="120">
        <v>28.6</v>
      </c>
      <c r="AB2512" s="120">
        <v>25.8</v>
      </c>
      <c r="AC2512" s="120">
        <v>26.4</v>
      </c>
      <c r="AD2512" s="120">
        <v>24.9</v>
      </c>
      <c r="AE2512" s="120">
        <v>29.9</v>
      </c>
      <c r="AF2512" s="120">
        <v>28.9</v>
      </c>
      <c r="AG2512" s="120">
        <v>22.5</v>
      </c>
      <c r="AH2512" s="120">
        <v>17.600000000000001</v>
      </c>
      <c r="AI2512" s="120" t="e">
        <v>#N/A</v>
      </c>
    </row>
    <row r="2513" spans="1:35" x14ac:dyDescent="0.25">
      <c r="A2513" s="198" t="s">
        <v>528</v>
      </c>
      <c r="B2513" s="223" t="s">
        <v>2546</v>
      </c>
      <c r="C2513" s="103">
        <v>5.6999999999999993</v>
      </c>
      <c r="D2513" s="200" t="e">
        <v>#N/A</v>
      </c>
      <c r="E2513" s="200">
        <v>11.4</v>
      </c>
      <c r="F2513" s="200" t="e">
        <v>#N/A</v>
      </c>
      <c r="G2513" s="200">
        <v>9.8000000000000007</v>
      </c>
      <c r="H2513" s="200" t="e">
        <v>#N/A</v>
      </c>
      <c r="I2513" s="200">
        <v>14</v>
      </c>
      <c r="J2513" s="200" t="e">
        <v>#N/A</v>
      </c>
      <c r="K2513" s="200">
        <v>14.8</v>
      </c>
      <c r="L2513" s="200" t="e">
        <v>#N/A</v>
      </c>
      <c r="M2513" s="200">
        <v>9.6</v>
      </c>
      <c r="N2513" s="200" t="e">
        <v>#N/A</v>
      </c>
      <c r="O2513" s="200">
        <v>9</v>
      </c>
      <c r="P2513" s="200" t="e">
        <v>#N/A</v>
      </c>
      <c r="Q2513" s="200">
        <v>16</v>
      </c>
      <c r="R2513" s="200" t="e">
        <v>#N/A</v>
      </c>
      <c r="S2513" s="200">
        <v>14.7</v>
      </c>
      <c r="T2513" s="200" t="e">
        <v>#N/A</v>
      </c>
      <c r="U2513" s="200">
        <v>13.3</v>
      </c>
      <c r="V2513" s="216" t="e">
        <v>#N/A</v>
      </c>
      <c r="X2513" s="198" t="s">
        <v>529</v>
      </c>
      <c r="Y2513" s="101" t="s">
        <v>2546</v>
      </c>
      <c r="Z2513" s="97">
        <v>5.6999999999999993</v>
      </c>
      <c r="AA2513" s="97">
        <v>11.4</v>
      </c>
      <c r="AB2513" s="97">
        <v>9.8000000000000007</v>
      </c>
      <c r="AC2513" s="97">
        <v>14</v>
      </c>
      <c r="AD2513" s="97">
        <v>14.8</v>
      </c>
      <c r="AE2513" s="97">
        <v>9.6</v>
      </c>
      <c r="AF2513" s="97">
        <v>9</v>
      </c>
      <c r="AG2513" s="97">
        <v>16</v>
      </c>
      <c r="AH2513" s="97">
        <v>14.2</v>
      </c>
      <c r="AI2513" s="97" t="e">
        <v>#N/A</v>
      </c>
    </row>
    <row r="2514" spans="1:35" x14ac:dyDescent="0.25">
      <c r="A2514" s="198" t="s">
        <v>530</v>
      </c>
      <c r="B2514" s="224" t="s">
        <v>2547</v>
      </c>
      <c r="C2514" s="108" t="e">
        <v>#N/A</v>
      </c>
      <c r="D2514" s="201">
        <v>40.1</v>
      </c>
      <c r="E2514" s="201" t="e">
        <v>#N/A</v>
      </c>
      <c r="F2514" s="201">
        <v>43.6</v>
      </c>
      <c r="G2514" s="201" t="e">
        <v>#N/A</v>
      </c>
      <c r="H2514" s="201">
        <v>32.799999999999997</v>
      </c>
      <c r="I2514" s="201" t="e">
        <v>#N/A</v>
      </c>
      <c r="J2514" s="201">
        <v>32.5</v>
      </c>
      <c r="K2514" s="201" t="e">
        <v>#N/A</v>
      </c>
      <c r="L2514" s="201">
        <v>31.9</v>
      </c>
      <c r="M2514" s="201" t="e">
        <v>#N/A</v>
      </c>
      <c r="N2514" s="201">
        <v>43.9</v>
      </c>
      <c r="O2514" s="201" t="e">
        <v>#N/A</v>
      </c>
      <c r="P2514" s="201">
        <v>43.9</v>
      </c>
      <c r="Q2514" s="201" t="e">
        <v>#N/A</v>
      </c>
      <c r="R2514" s="201">
        <v>29.5</v>
      </c>
      <c r="S2514" s="201" t="e">
        <v>#N/A</v>
      </c>
      <c r="T2514" s="201">
        <v>21.6</v>
      </c>
      <c r="U2514" s="201" t="e">
        <v>#N/A</v>
      </c>
      <c r="V2514" s="217" t="e">
        <v>#N/A</v>
      </c>
      <c r="X2514" s="198" t="s">
        <v>531</v>
      </c>
      <c r="Y2514" s="102" t="s">
        <v>2547</v>
      </c>
      <c r="Z2514" s="120">
        <v>40.1</v>
      </c>
      <c r="AA2514" s="120">
        <v>43.6</v>
      </c>
      <c r="AB2514" s="120">
        <v>32.799999999999997</v>
      </c>
      <c r="AC2514" s="120">
        <v>32.5</v>
      </c>
      <c r="AD2514" s="120">
        <v>31.9</v>
      </c>
      <c r="AE2514" s="120">
        <v>43.9</v>
      </c>
      <c r="AF2514" s="120">
        <v>43.9</v>
      </c>
      <c r="AG2514" s="120">
        <v>29.5</v>
      </c>
      <c r="AH2514" s="120">
        <v>21.6</v>
      </c>
      <c r="AI2514" s="120" t="e">
        <v>#N/A</v>
      </c>
    </row>
    <row r="2515" spans="1:35" x14ac:dyDescent="0.25">
      <c r="A2515" s="198" t="s">
        <v>532</v>
      </c>
      <c r="B2515" s="212" t="s">
        <v>2548</v>
      </c>
      <c r="C2515" s="231">
        <v>8</v>
      </c>
      <c r="D2515" s="123">
        <v>5</v>
      </c>
      <c r="E2515" s="123">
        <v>4</v>
      </c>
      <c r="F2515" s="123">
        <v>4</v>
      </c>
      <c r="G2515" s="123">
        <v>4</v>
      </c>
      <c r="H2515" s="123">
        <v>4</v>
      </c>
      <c r="I2515" s="123">
        <v>3</v>
      </c>
      <c r="J2515" s="123">
        <v>3</v>
      </c>
      <c r="K2515" s="123">
        <v>2</v>
      </c>
      <c r="L2515" s="123">
        <v>2</v>
      </c>
      <c r="M2515" s="123">
        <v>4</v>
      </c>
      <c r="N2515" s="123">
        <v>3</v>
      </c>
      <c r="O2515" s="123">
        <v>3</v>
      </c>
      <c r="P2515" s="123">
        <v>3</v>
      </c>
      <c r="Q2515" s="123">
        <v>6</v>
      </c>
      <c r="R2515" s="123">
        <v>10</v>
      </c>
      <c r="S2515" s="123">
        <v>9</v>
      </c>
      <c r="T2515" s="123">
        <v>8</v>
      </c>
      <c r="U2515" s="123">
        <v>7</v>
      </c>
      <c r="V2515" s="218" t="e">
        <v>#N/A</v>
      </c>
      <c r="X2515" s="198" t="s">
        <v>533</v>
      </c>
      <c r="Y2515" s="119" t="s">
        <v>2548</v>
      </c>
      <c r="Z2515" s="196">
        <v>8</v>
      </c>
      <c r="AA2515" s="196">
        <v>4</v>
      </c>
      <c r="AB2515" s="196">
        <v>4</v>
      </c>
      <c r="AC2515" s="196">
        <v>3</v>
      </c>
      <c r="AD2515" s="196">
        <v>3</v>
      </c>
      <c r="AE2515" s="196">
        <v>4</v>
      </c>
      <c r="AF2515" s="196">
        <v>3</v>
      </c>
      <c r="AG2515" s="196">
        <v>10</v>
      </c>
      <c r="AH2515" s="196">
        <v>10</v>
      </c>
      <c r="AI2515" s="196" t="e">
        <v>#N/A</v>
      </c>
    </row>
    <row r="2516" spans="1:35" x14ac:dyDescent="0.25">
      <c r="A2516" s="198" t="s">
        <v>534</v>
      </c>
      <c r="B2516" s="225" t="s">
        <v>2549</v>
      </c>
      <c r="C2516" s="232" t="s">
        <v>2618</v>
      </c>
      <c r="D2516" s="210" t="s">
        <v>2618</v>
      </c>
      <c r="E2516" s="210" t="s">
        <v>2618</v>
      </c>
      <c r="F2516" s="210" t="s">
        <v>2618</v>
      </c>
      <c r="G2516" s="210" t="s">
        <v>2618</v>
      </c>
      <c r="H2516" s="210" t="s">
        <v>2618</v>
      </c>
      <c r="I2516" s="210" t="s">
        <v>2618</v>
      </c>
      <c r="J2516" s="210" t="s">
        <v>2618</v>
      </c>
      <c r="K2516" s="210" t="s">
        <v>2618</v>
      </c>
      <c r="L2516" s="210" t="s">
        <v>2618</v>
      </c>
      <c r="M2516" s="210" t="s">
        <v>2618</v>
      </c>
      <c r="N2516" s="210" t="s">
        <v>2618</v>
      </c>
      <c r="O2516" s="210" t="s">
        <v>2618</v>
      </c>
      <c r="P2516" s="210" t="s">
        <v>2618</v>
      </c>
      <c r="Q2516" s="210" t="s">
        <v>2618</v>
      </c>
      <c r="R2516" s="210" t="s">
        <v>2618</v>
      </c>
      <c r="S2516" s="210" t="s">
        <v>2618</v>
      </c>
      <c r="T2516" s="210" t="s">
        <v>2618</v>
      </c>
      <c r="U2516" s="210" t="s">
        <v>2618</v>
      </c>
      <c r="V2516" s="211" t="e">
        <v>#N/A</v>
      </c>
      <c r="X2516" s="198" t="s">
        <v>535</v>
      </c>
      <c r="Y2516" s="601" t="s">
        <v>772</v>
      </c>
      <c r="Z2516" s="602">
        <v>0</v>
      </c>
      <c r="AA2516" s="602">
        <v>0</v>
      </c>
      <c r="AB2516" s="602">
        <v>0</v>
      </c>
      <c r="AC2516" s="602">
        <v>0</v>
      </c>
      <c r="AD2516" s="602">
        <v>0</v>
      </c>
      <c r="AE2516" s="602">
        <v>0</v>
      </c>
      <c r="AF2516" s="602">
        <v>0</v>
      </c>
      <c r="AG2516" s="602">
        <v>0</v>
      </c>
      <c r="AH2516" s="602">
        <v>0</v>
      </c>
      <c r="AI2516" s="602" t="e">
        <v>#N/A</v>
      </c>
    </row>
    <row r="2517" spans="1:35" ht="15" x14ac:dyDescent="0.25">
      <c r="A2517" s="198" t="s">
        <v>536</v>
      </c>
      <c r="B2517" s="226" t="s">
        <v>769</v>
      </c>
      <c r="C2517" s="202" t="s">
        <v>2618</v>
      </c>
      <c r="D2517" s="202" t="s">
        <v>2618</v>
      </c>
      <c r="E2517" s="202" t="s">
        <v>2618</v>
      </c>
      <c r="F2517" s="202" t="s">
        <v>2618</v>
      </c>
      <c r="G2517" s="202" t="s">
        <v>2618</v>
      </c>
      <c r="H2517" s="202" t="s">
        <v>2618</v>
      </c>
      <c r="I2517" s="202" t="s">
        <v>2618</v>
      </c>
      <c r="J2517" s="202" t="s">
        <v>2618</v>
      </c>
      <c r="K2517" s="202" t="s">
        <v>2618</v>
      </c>
      <c r="L2517" s="202" t="s">
        <v>2618</v>
      </c>
      <c r="M2517" s="202" t="s">
        <v>2618</v>
      </c>
      <c r="N2517" s="202" t="s">
        <v>2618</v>
      </c>
      <c r="O2517" s="202" t="s">
        <v>2618</v>
      </c>
      <c r="P2517" s="202" t="s">
        <v>2618</v>
      </c>
      <c r="Q2517" s="202" t="s">
        <v>2618</v>
      </c>
      <c r="R2517" s="202" t="s">
        <v>2618</v>
      </c>
      <c r="S2517" s="202" t="s">
        <v>2632</v>
      </c>
      <c r="T2517" s="202" t="s">
        <v>2632</v>
      </c>
      <c r="U2517" s="202" t="s">
        <v>2632</v>
      </c>
      <c r="V2517" s="203" t="e">
        <v>#N/A</v>
      </c>
      <c r="X2517" s="198" t="s">
        <v>537</v>
      </c>
      <c r="Y2517" s="107" t="s">
        <v>769</v>
      </c>
      <c r="Z2517" s="195" t="s">
        <v>2618</v>
      </c>
      <c r="AA2517" s="195" t="s">
        <v>2618</v>
      </c>
      <c r="AB2517" s="195" t="s">
        <v>2618</v>
      </c>
      <c r="AC2517" s="195" t="s">
        <v>2618</v>
      </c>
      <c r="AD2517" s="195" t="s">
        <v>2618</v>
      </c>
      <c r="AE2517" s="195" t="s">
        <v>2618</v>
      </c>
      <c r="AF2517" s="195" t="s">
        <v>2618</v>
      </c>
      <c r="AG2517" s="195" t="s">
        <v>2618</v>
      </c>
      <c r="AH2517" s="195" t="s">
        <v>773</v>
      </c>
      <c r="AI2517" s="195" t="e">
        <v>#N/A</v>
      </c>
    </row>
    <row r="2518" spans="1:35" x14ac:dyDescent="0.25">
      <c r="A2518" s="198" t="s">
        <v>538</v>
      </c>
      <c r="B2518" s="226" t="s">
        <v>2551</v>
      </c>
      <c r="C2518" s="234">
        <v>0</v>
      </c>
      <c r="D2518" s="204">
        <v>0</v>
      </c>
      <c r="E2518" s="204">
        <v>0</v>
      </c>
      <c r="F2518" s="204">
        <v>0</v>
      </c>
      <c r="G2518" s="204">
        <v>0</v>
      </c>
      <c r="H2518" s="204">
        <v>0</v>
      </c>
      <c r="I2518" s="204">
        <v>0</v>
      </c>
      <c r="J2518" s="204">
        <v>0</v>
      </c>
      <c r="K2518" s="204">
        <v>0</v>
      </c>
      <c r="L2518" s="204">
        <v>0</v>
      </c>
      <c r="M2518" s="204">
        <v>0</v>
      </c>
      <c r="N2518" s="204">
        <v>0</v>
      </c>
      <c r="O2518" s="204">
        <v>0</v>
      </c>
      <c r="P2518" s="204">
        <v>0</v>
      </c>
      <c r="Q2518" s="204">
        <v>0</v>
      </c>
      <c r="R2518" s="204">
        <v>0</v>
      </c>
      <c r="S2518" s="204">
        <v>3</v>
      </c>
      <c r="T2518" s="204">
        <v>10</v>
      </c>
      <c r="U2518" s="204">
        <v>10</v>
      </c>
      <c r="V2518" s="205" t="e">
        <v>#N/A</v>
      </c>
      <c r="X2518" s="198" t="s">
        <v>539</v>
      </c>
      <c r="Y2518" s="91" t="s">
        <v>2551</v>
      </c>
      <c r="Z2518" s="109">
        <v>0</v>
      </c>
      <c r="AA2518" s="109">
        <v>0</v>
      </c>
      <c r="AB2518" s="109">
        <v>0</v>
      </c>
      <c r="AC2518" s="109">
        <v>0</v>
      </c>
      <c r="AD2518" s="109">
        <v>0</v>
      </c>
      <c r="AE2518" s="109">
        <v>0</v>
      </c>
      <c r="AF2518" s="109">
        <v>0</v>
      </c>
      <c r="AG2518" s="109">
        <v>0</v>
      </c>
      <c r="AH2518" s="109">
        <v>20</v>
      </c>
      <c r="AI2518" s="109" t="e">
        <v>#N/A</v>
      </c>
    </row>
    <row r="2519" spans="1:35" x14ac:dyDescent="0.25">
      <c r="A2519" s="198" t="s">
        <v>540</v>
      </c>
      <c r="B2519" s="227" t="s">
        <v>884</v>
      </c>
      <c r="C2519" s="235">
        <v>1020.8</v>
      </c>
      <c r="D2519" s="206">
        <v>1016.4</v>
      </c>
      <c r="E2519" s="206">
        <v>1017.2</v>
      </c>
      <c r="F2519" s="206">
        <v>1013.55</v>
      </c>
      <c r="G2519" s="206">
        <v>1014.95</v>
      </c>
      <c r="H2519" s="206">
        <v>1010.9</v>
      </c>
      <c r="I2519" s="206">
        <v>1009.9</v>
      </c>
      <c r="J2519" s="206">
        <v>1007.1</v>
      </c>
      <c r="K2519" s="206">
        <v>1006.7</v>
      </c>
      <c r="L2519" s="206">
        <v>1004</v>
      </c>
      <c r="M2519" s="206">
        <v>1005.3499999999999</v>
      </c>
      <c r="N2519" s="206">
        <v>1004.7</v>
      </c>
      <c r="O2519" s="206">
        <v>1007.0999999999999</v>
      </c>
      <c r="P2519" s="206">
        <v>1005.3499999999999</v>
      </c>
      <c r="Q2519" s="206">
        <v>1005.5999999999999</v>
      </c>
      <c r="R2519" s="206">
        <v>1002.7</v>
      </c>
      <c r="S2519" s="206">
        <v>1003.55</v>
      </c>
      <c r="T2519" s="206">
        <v>1003.1500000000001</v>
      </c>
      <c r="U2519" s="206">
        <v>1003.55</v>
      </c>
      <c r="V2519" s="207" t="e">
        <v>#N/A</v>
      </c>
      <c r="X2519" s="198" t="s">
        <v>541</v>
      </c>
      <c r="Y2519" s="238" t="s">
        <v>705</v>
      </c>
      <c r="Z2519" s="127">
        <v>0</v>
      </c>
      <c r="AA2519" s="127">
        <v>0</v>
      </c>
      <c r="AB2519" s="127">
        <v>0</v>
      </c>
      <c r="AC2519" s="127">
        <v>0</v>
      </c>
      <c r="AD2519" s="127">
        <v>0</v>
      </c>
      <c r="AE2519" s="127">
        <v>0</v>
      </c>
      <c r="AF2519" s="127">
        <v>0</v>
      </c>
      <c r="AG2519" s="127">
        <v>0</v>
      </c>
      <c r="AH2519" s="127">
        <v>0</v>
      </c>
      <c r="AI2519" s="127" t="e">
        <v>#N/A</v>
      </c>
    </row>
    <row r="2520" spans="1:35" x14ac:dyDescent="0.25">
      <c r="A2520" s="198" t="s">
        <v>542</v>
      </c>
      <c r="B2520" s="228" t="s">
        <v>770</v>
      </c>
      <c r="C2520" s="236" t="s">
        <v>2650</v>
      </c>
      <c r="D2520" s="208" t="s">
        <v>2732</v>
      </c>
      <c r="E2520" s="208" t="s">
        <v>2651</v>
      </c>
      <c r="F2520" s="208" t="s">
        <v>2651</v>
      </c>
      <c r="G2520" s="208" t="s">
        <v>2651</v>
      </c>
      <c r="H2520" s="208" t="s">
        <v>2683</v>
      </c>
      <c r="I2520" s="208" t="s">
        <v>2733</v>
      </c>
      <c r="J2520" s="208" t="s">
        <v>2938</v>
      </c>
      <c r="K2520" s="208" t="s">
        <v>2839</v>
      </c>
      <c r="L2520" s="208" t="s">
        <v>2965</v>
      </c>
      <c r="M2520" s="208" t="s">
        <v>2682</v>
      </c>
      <c r="N2520" s="208" t="s">
        <v>2682</v>
      </c>
      <c r="O2520" s="208" t="s">
        <v>2939</v>
      </c>
      <c r="P2520" s="208" t="s">
        <v>2651</v>
      </c>
      <c r="Q2520" s="208" t="s">
        <v>2655</v>
      </c>
      <c r="R2520" s="208" t="s">
        <v>2685</v>
      </c>
      <c r="S2520" s="208" t="s">
        <v>2656</v>
      </c>
      <c r="T2520" s="208" t="s">
        <v>2656</v>
      </c>
      <c r="U2520" s="208" t="s">
        <v>2655</v>
      </c>
      <c r="V2520" s="209" t="e">
        <v>#N/A</v>
      </c>
      <c r="X2520" s="369" t="s">
        <v>543</v>
      </c>
      <c r="Y2520" s="370" t="s">
        <v>772</v>
      </c>
      <c r="Z2520" s="371">
        <v>0</v>
      </c>
      <c r="AA2520" s="372">
        <v>0</v>
      </c>
      <c r="AB2520" s="372">
        <v>0</v>
      </c>
      <c r="AC2520" s="372">
        <v>0</v>
      </c>
      <c r="AD2520" s="372">
        <v>0</v>
      </c>
      <c r="AE2520" s="372">
        <v>0</v>
      </c>
      <c r="AF2520" s="372">
        <v>0</v>
      </c>
      <c r="AG2520" s="372">
        <v>0</v>
      </c>
      <c r="AH2520" s="372">
        <v>0</v>
      </c>
      <c r="AI2520" s="373" t="e">
        <v>#N/A</v>
      </c>
    </row>
    <row r="2521" spans="1:35" x14ac:dyDescent="0.25">
      <c r="A2521" s="198" t="s">
        <v>544</v>
      </c>
      <c r="B2521" s="603" t="s">
        <v>705</v>
      </c>
      <c r="C2521" s="237">
        <v>0</v>
      </c>
      <c r="D2521" s="213">
        <v>0</v>
      </c>
      <c r="E2521" s="213">
        <v>0</v>
      </c>
      <c r="F2521" s="213">
        <v>0</v>
      </c>
      <c r="G2521" s="213">
        <v>0</v>
      </c>
      <c r="H2521" s="213">
        <v>0</v>
      </c>
      <c r="I2521" s="213">
        <v>0</v>
      </c>
      <c r="J2521" s="213">
        <v>0</v>
      </c>
      <c r="K2521" s="213">
        <v>0</v>
      </c>
      <c r="L2521" s="213">
        <v>0</v>
      </c>
      <c r="M2521" s="213">
        <v>0</v>
      </c>
      <c r="N2521" s="213">
        <v>0</v>
      </c>
      <c r="O2521" s="213">
        <v>0</v>
      </c>
      <c r="P2521" s="213">
        <v>0</v>
      </c>
      <c r="Q2521" s="213">
        <v>0</v>
      </c>
      <c r="R2521" s="213">
        <v>0</v>
      </c>
      <c r="S2521" s="213">
        <v>0</v>
      </c>
      <c r="T2521" s="213">
        <v>0</v>
      </c>
      <c r="U2521" s="213">
        <v>0</v>
      </c>
      <c r="V2521" s="214" t="e">
        <v>#N/A</v>
      </c>
      <c r="X2521" s="369" t="s">
        <v>545</v>
      </c>
      <c r="Y2521" s="374" t="s">
        <v>1173</v>
      </c>
      <c r="Z2521" s="375">
        <v>0</v>
      </c>
      <c r="AA2521" s="376">
        <v>0</v>
      </c>
      <c r="AB2521" s="376">
        <v>0</v>
      </c>
      <c r="AC2521" s="376">
        <v>0</v>
      </c>
      <c r="AD2521" s="376">
        <v>0</v>
      </c>
      <c r="AE2521" s="376">
        <v>0</v>
      </c>
      <c r="AF2521" s="376">
        <v>0</v>
      </c>
      <c r="AG2521" s="376">
        <v>0</v>
      </c>
      <c r="AH2521" s="376">
        <v>0</v>
      </c>
      <c r="AI2521" s="377" t="e">
        <v>#N/A</v>
      </c>
    </row>
    <row r="2522" spans="1:35" x14ac:dyDescent="0.25">
      <c r="A2522" s="604" t="s">
        <v>543</v>
      </c>
      <c r="B2522" s="605" t="s">
        <v>772</v>
      </c>
      <c r="C2522" s="606">
        <v>0</v>
      </c>
      <c r="D2522" s="606">
        <v>0</v>
      </c>
      <c r="E2522" s="606">
        <v>0</v>
      </c>
      <c r="F2522" s="606">
        <v>0</v>
      </c>
      <c r="G2522" s="606">
        <v>0</v>
      </c>
      <c r="H2522" s="606">
        <v>0</v>
      </c>
      <c r="I2522" s="606">
        <v>0</v>
      </c>
      <c r="J2522" s="606">
        <v>0</v>
      </c>
      <c r="K2522" s="606">
        <v>0</v>
      </c>
      <c r="L2522" s="606">
        <v>0</v>
      </c>
      <c r="M2522" s="606">
        <v>0</v>
      </c>
      <c r="N2522" s="606">
        <v>0</v>
      </c>
      <c r="O2522" s="606">
        <v>0</v>
      </c>
      <c r="P2522" s="606">
        <v>0</v>
      </c>
      <c r="Q2522" s="606">
        <v>0</v>
      </c>
      <c r="R2522" s="606">
        <v>0</v>
      </c>
      <c r="S2522" s="606">
        <v>0</v>
      </c>
      <c r="T2522" s="606">
        <v>0</v>
      </c>
      <c r="U2522" s="606">
        <v>0</v>
      </c>
      <c r="V2522" s="607" t="e">
        <v>#N/A</v>
      </c>
      <c r="X2522" s="369" t="s">
        <v>546</v>
      </c>
      <c r="Y2522" s="374" t="s">
        <v>1175</v>
      </c>
      <c r="Z2522" s="375">
        <v>0</v>
      </c>
      <c r="AA2522" s="376">
        <v>0</v>
      </c>
      <c r="AB2522" s="376">
        <v>0</v>
      </c>
      <c r="AC2522" s="376">
        <v>0</v>
      </c>
      <c r="AD2522" s="376">
        <v>0</v>
      </c>
      <c r="AE2522" s="376">
        <v>0</v>
      </c>
      <c r="AF2522" s="376">
        <v>0</v>
      </c>
      <c r="AG2522" s="376">
        <v>0</v>
      </c>
      <c r="AH2522" s="376">
        <v>0</v>
      </c>
      <c r="AI2522" s="377" t="e">
        <v>#N/A</v>
      </c>
    </row>
    <row r="2523" spans="1:35" x14ac:dyDescent="0.25">
      <c r="A2523" s="608" t="s">
        <v>545</v>
      </c>
      <c r="B2523" s="609" t="s">
        <v>1173</v>
      </c>
      <c r="C2523" s="610">
        <v>0</v>
      </c>
      <c r="D2523" s="610">
        <v>0</v>
      </c>
      <c r="E2523" s="610">
        <v>0</v>
      </c>
      <c r="F2523" s="610">
        <v>0</v>
      </c>
      <c r="G2523" s="610">
        <v>0</v>
      </c>
      <c r="H2523" s="610">
        <v>0</v>
      </c>
      <c r="I2523" s="610">
        <v>0</v>
      </c>
      <c r="J2523" s="610">
        <v>0</v>
      </c>
      <c r="K2523" s="610">
        <v>0</v>
      </c>
      <c r="L2523" s="610">
        <v>0</v>
      </c>
      <c r="M2523" s="610">
        <v>0</v>
      </c>
      <c r="N2523" s="610">
        <v>0</v>
      </c>
      <c r="O2523" s="610">
        <v>0</v>
      </c>
      <c r="P2523" s="610">
        <v>0</v>
      </c>
      <c r="Q2523" s="610">
        <v>0</v>
      </c>
      <c r="R2523" s="610">
        <v>0</v>
      </c>
      <c r="S2523" s="610">
        <v>0</v>
      </c>
      <c r="T2523" s="610">
        <v>0</v>
      </c>
      <c r="U2523" s="610">
        <v>0</v>
      </c>
      <c r="V2523" s="610" t="e">
        <v>#N/A</v>
      </c>
      <c r="X2523" s="369" t="s">
        <v>547</v>
      </c>
      <c r="Y2523" s="379" t="s">
        <v>1177</v>
      </c>
      <c r="Z2523" s="380">
        <v>0</v>
      </c>
      <c r="AA2523" s="381">
        <v>0</v>
      </c>
      <c r="AB2523" s="381">
        <v>0</v>
      </c>
      <c r="AC2523" s="381">
        <v>0</v>
      </c>
      <c r="AD2523" s="381">
        <v>0</v>
      </c>
      <c r="AE2523" s="381">
        <v>0</v>
      </c>
      <c r="AF2523" s="381">
        <v>0</v>
      </c>
      <c r="AG2523" s="381">
        <v>0</v>
      </c>
      <c r="AH2523" s="381">
        <v>0</v>
      </c>
      <c r="AI2523" s="382" t="e">
        <v>#N/A</v>
      </c>
    </row>
    <row r="2524" spans="1:35" x14ac:dyDescent="0.25">
      <c r="A2524" s="608" t="s">
        <v>546</v>
      </c>
      <c r="B2524" s="609" t="s">
        <v>1175</v>
      </c>
      <c r="C2524" s="617">
        <v>0</v>
      </c>
      <c r="D2524" s="617">
        <v>0</v>
      </c>
      <c r="E2524" s="617">
        <v>0</v>
      </c>
      <c r="F2524" s="617">
        <v>0</v>
      </c>
      <c r="G2524" s="617">
        <v>0</v>
      </c>
      <c r="H2524" s="617">
        <v>0</v>
      </c>
      <c r="I2524" s="617">
        <v>0</v>
      </c>
      <c r="J2524" s="617">
        <v>0</v>
      </c>
      <c r="K2524" s="617">
        <v>0</v>
      </c>
      <c r="L2524" s="617">
        <v>0</v>
      </c>
      <c r="M2524" s="617">
        <v>0</v>
      </c>
      <c r="N2524" s="617">
        <v>0</v>
      </c>
      <c r="O2524" s="617">
        <v>0</v>
      </c>
      <c r="P2524" s="617">
        <v>0</v>
      </c>
      <c r="Q2524" s="617">
        <v>0</v>
      </c>
      <c r="R2524" s="617">
        <v>0</v>
      </c>
      <c r="S2524" s="617">
        <v>0</v>
      </c>
      <c r="T2524" s="617">
        <v>0</v>
      </c>
      <c r="U2524" s="617">
        <v>0</v>
      </c>
      <c r="V2524" s="617" t="e">
        <v>#N/A</v>
      </c>
    </row>
    <row r="2525" spans="1:35" x14ac:dyDescent="0.25">
      <c r="A2525" s="608" t="s">
        <v>547</v>
      </c>
      <c r="B2525" s="609" t="s">
        <v>1177</v>
      </c>
      <c r="C2525" s="617">
        <v>0</v>
      </c>
      <c r="D2525" s="617">
        <v>0</v>
      </c>
      <c r="E2525" s="617">
        <v>0</v>
      </c>
      <c r="F2525" s="617">
        <v>0</v>
      </c>
      <c r="G2525" s="617">
        <v>0</v>
      </c>
      <c r="H2525" s="617">
        <v>0</v>
      </c>
      <c r="I2525" s="617">
        <v>0</v>
      </c>
      <c r="J2525" s="617">
        <v>0</v>
      </c>
      <c r="K2525" s="617">
        <v>0</v>
      </c>
      <c r="L2525" s="617">
        <v>0</v>
      </c>
      <c r="M2525" s="617">
        <v>0</v>
      </c>
      <c r="N2525" s="617">
        <v>0</v>
      </c>
      <c r="O2525" s="617">
        <v>0</v>
      </c>
      <c r="P2525" s="617">
        <v>0</v>
      </c>
      <c r="Q2525" s="617">
        <v>0</v>
      </c>
      <c r="R2525" s="617">
        <v>0</v>
      </c>
      <c r="S2525" s="617">
        <v>0</v>
      </c>
      <c r="T2525" s="617">
        <v>0</v>
      </c>
      <c r="U2525" s="617">
        <v>0</v>
      </c>
      <c r="V2525" s="617" t="e">
        <v>#N/A</v>
      </c>
    </row>
    <row r="2526" spans="1:35" x14ac:dyDescent="0.25">
      <c r="A2526" t="s">
        <v>3668</v>
      </c>
      <c r="B2526" t="s">
        <v>3407</v>
      </c>
      <c r="C2526">
        <v>0</v>
      </c>
      <c r="D2526">
        <v>0</v>
      </c>
      <c r="E2526">
        <v>7</v>
      </c>
      <c r="F2526">
        <v>6</v>
      </c>
      <c r="G2526">
        <v>0</v>
      </c>
      <c r="H2526">
        <v>7</v>
      </c>
      <c r="I2526">
        <v>7</v>
      </c>
      <c r="J2526">
        <v>7</v>
      </c>
      <c r="K2526">
        <v>6</v>
      </c>
      <c r="L2526">
        <v>7</v>
      </c>
      <c r="M2526">
        <v>7</v>
      </c>
      <c r="N2526">
        <v>2</v>
      </c>
      <c r="O2526">
        <v>4</v>
      </c>
      <c r="P2526">
        <v>0</v>
      </c>
      <c r="Q2526">
        <v>6</v>
      </c>
      <c r="R2526">
        <v>7</v>
      </c>
      <c r="S2526">
        <v>10</v>
      </c>
      <c r="T2526">
        <v>10</v>
      </c>
      <c r="U2526">
        <v>10</v>
      </c>
      <c r="V2526">
        <v>10</v>
      </c>
    </row>
    <row r="2527" spans="1:35" x14ac:dyDescent="0.25">
      <c r="A2527" t="s">
        <v>3669</v>
      </c>
      <c r="B2527" t="s">
        <v>3623</v>
      </c>
      <c r="C2527">
        <v>0</v>
      </c>
      <c r="D2527">
        <v>6</v>
      </c>
      <c r="E2527">
        <v>7</v>
      </c>
      <c r="F2527">
        <v>0</v>
      </c>
      <c r="G2527">
        <v>7</v>
      </c>
      <c r="H2527">
        <v>7</v>
      </c>
      <c r="I2527">
        <v>7</v>
      </c>
      <c r="J2527">
        <v>7</v>
      </c>
      <c r="K2527">
        <v>7</v>
      </c>
      <c r="L2527">
        <v>7</v>
      </c>
      <c r="M2527">
        <v>6</v>
      </c>
      <c r="N2527">
        <v>2</v>
      </c>
      <c r="O2527">
        <v>4</v>
      </c>
      <c r="P2527">
        <v>0</v>
      </c>
      <c r="Q2527">
        <v>7</v>
      </c>
      <c r="R2527">
        <v>7</v>
      </c>
      <c r="S2527">
        <v>10</v>
      </c>
      <c r="T2527">
        <v>10</v>
      </c>
      <c r="U2527">
        <v>10</v>
      </c>
      <c r="V2527" t="e">
        <v>#N/A</v>
      </c>
    </row>
    <row r="2528" spans="1:35" x14ac:dyDescent="0.25">
      <c r="A2528" t="s">
        <v>3670</v>
      </c>
      <c r="B2528" t="s">
        <v>3411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 t="e">
        <v>#N/A</v>
      </c>
    </row>
    <row r="2538" spans="1:35" x14ac:dyDescent="0.25">
      <c r="A2538" s="506"/>
      <c r="B2538" s="506"/>
      <c r="C2538" s="506"/>
      <c r="D2538" s="506"/>
      <c r="E2538" s="506"/>
      <c r="F2538" s="506"/>
      <c r="G2538" s="506"/>
      <c r="H2538" s="506"/>
      <c r="I2538" s="506"/>
      <c r="J2538" s="506"/>
      <c r="K2538" s="506"/>
      <c r="L2538" s="506"/>
      <c r="M2538" s="506"/>
      <c r="N2538" s="506"/>
      <c r="O2538" s="506"/>
      <c r="P2538" s="506"/>
      <c r="Q2538" s="506"/>
      <c r="R2538" s="506"/>
      <c r="S2538" s="506"/>
      <c r="T2538" s="506"/>
      <c r="U2538" s="506"/>
      <c r="V2538" s="506"/>
      <c r="W2538" s="506"/>
      <c r="X2538" s="506"/>
      <c r="Y2538" s="506"/>
      <c r="Z2538" s="506"/>
      <c r="AA2538" s="506"/>
      <c r="AB2538" s="506"/>
      <c r="AC2538" s="506"/>
      <c r="AD2538" s="506"/>
      <c r="AE2538" s="506"/>
      <c r="AF2538" s="506"/>
      <c r="AG2538" s="506"/>
      <c r="AH2538" s="506"/>
      <c r="AI2538" s="506"/>
    </row>
    <row r="2539" spans="1:35" x14ac:dyDescent="0.25">
      <c r="A2539" s="198" t="s">
        <v>1372</v>
      </c>
      <c r="B2539" s="219" t="s">
        <v>2552</v>
      </c>
      <c r="C2539" s="593" t="s">
        <v>3773</v>
      </c>
      <c r="D2539" s="594" t="s">
        <v>2618</v>
      </c>
      <c r="E2539" s="594" t="s">
        <v>3774</v>
      </c>
      <c r="F2539" s="594" t="s">
        <v>2618</v>
      </c>
      <c r="G2539" s="594" t="s">
        <v>3775</v>
      </c>
      <c r="H2539" s="594" t="s">
        <v>2618</v>
      </c>
      <c r="I2539" s="594" t="s">
        <v>3782</v>
      </c>
      <c r="J2539" s="594" t="s">
        <v>2618</v>
      </c>
      <c r="K2539" s="594" t="s">
        <v>3788</v>
      </c>
      <c r="L2539" s="594" t="s">
        <v>2618</v>
      </c>
      <c r="M2539" s="594" t="s">
        <v>3789</v>
      </c>
      <c r="N2539" s="594" t="s">
        <v>2618</v>
      </c>
      <c r="O2539" s="594" t="s">
        <v>3790</v>
      </c>
      <c r="P2539" s="594" t="s">
        <v>2618</v>
      </c>
      <c r="Q2539" s="594" t="s">
        <v>3791</v>
      </c>
      <c r="R2539" s="594" t="s">
        <v>2618</v>
      </c>
      <c r="S2539" s="594" t="s">
        <v>3792</v>
      </c>
      <c r="T2539" s="594" t="s">
        <v>2618</v>
      </c>
      <c r="U2539" s="594" t="s">
        <v>3793</v>
      </c>
      <c r="V2539" s="594" t="s">
        <v>2618</v>
      </c>
      <c r="X2539" s="258"/>
      <c r="Y2539" s="596" t="s">
        <v>2550</v>
      </c>
      <c r="Z2539" s="93" t="s">
        <v>2619</v>
      </c>
      <c r="AA2539" s="597" t="s">
        <v>2620</v>
      </c>
      <c r="AB2539" s="597" t="s">
        <v>2621</v>
      </c>
      <c r="AC2539" s="597" t="s">
        <v>2622</v>
      </c>
      <c r="AD2539" s="597" t="s">
        <v>2623</v>
      </c>
      <c r="AE2539" s="597" t="s">
        <v>2624</v>
      </c>
      <c r="AF2539" s="597" t="s">
        <v>2625</v>
      </c>
      <c r="AG2539" s="597" t="s">
        <v>2619</v>
      </c>
      <c r="AH2539" s="597" t="s">
        <v>2620</v>
      </c>
      <c r="AI2539" s="598" t="s">
        <v>2621</v>
      </c>
    </row>
    <row r="2540" spans="1:35" x14ac:dyDescent="0.25">
      <c r="A2540" s="198" t="s">
        <v>1373</v>
      </c>
      <c r="B2540" s="220" t="s">
        <v>1374</v>
      </c>
      <c r="C2540" s="124" t="s">
        <v>2521</v>
      </c>
      <c r="D2540" s="124" t="s">
        <v>2522</v>
      </c>
      <c r="E2540" s="124" t="s">
        <v>2521</v>
      </c>
      <c r="F2540" s="124" t="s">
        <v>2522</v>
      </c>
      <c r="G2540" s="124" t="s">
        <v>2521</v>
      </c>
      <c r="H2540" s="124" t="s">
        <v>2522</v>
      </c>
      <c r="I2540" s="124" t="s">
        <v>2521</v>
      </c>
      <c r="J2540" s="124" t="s">
        <v>2522</v>
      </c>
      <c r="K2540" s="124" t="s">
        <v>2521</v>
      </c>
      <c r="L2540" s="124" t="s">
        <v>2522</v>
      </c>
      <c r="M2540" s="124" t="s">
        <v>2521</v>
      </c>
      <c r="N2540" s="124" t="s">
        <v>2522</v>
      </c>
      <c r="O2540" s="124" t="s">
        <v>2521</v>
      </c>
      <c r="P2540" s="124" t="s">
        <v>2522</v>
      </c>
      <c r="Q2540" s="124" t="s">
        <v>2521</v>
      </c>
      <c r="R2540" s="124" t="s">
        <v>2522</v>
      </c>
      <c r="S2540" s="124" t="s">
        <v>2521</v>
      </c>
      <c r="T2540" s="124" t="s">
        <v>2522</v>
      </c>
      <c r="U2540" s="124" t="s">
        <v>2521</v>
      </c>
      <c r="V2540" s="124" t="s">
        <v>2522</v>
      </c>
      <c r="X2540" s="197"/>
      <c r="Y2540" s="188" t="s">
        <v>1374</v>
      </c>
      <c r="Z2540" s="94" t="s">
        <v>3776</v>
      </c>
      <c r="AA2540" s="95" t="s">
        <v>3777</v>
      </c>
      <c r="AB2540" s="95" t="s">
        <v>3778</v>
      </c>
      <c r="AC2540" s="95" t="s">
        <v>3783</v>
      </c>
      <c r="AD2540" s="95" t="s">
        <v>3794</v>
      </c>
      <c r="AE2540" s="95" t="s">
        <v>3795</v>
      </c>
      <c r="AF2540" s="95" t="s">
        <v>3796</v>
      </c>
      <c r="AG2540" s="95" t="s">
        <v>3797</v>
      </c>
      <c r="AH2540" s="95" t="s">
        <v>3798</v>
      </c>
      <c r="AI2540" s="96" t="s">
        <v>3799</v>
      </c>
    </row>
    <row r="2541" spans="1:35" x14ac:dyDescent="0.25">
      <c r="A2541" s="198" t="s">
        <v>1375</v>
      </c>
      <c r="B2541" s="221" t="s">
        <v>2553</v>
      </c>
      <c r="C2541" s="118">
        <v>43682.375</v>
      </c>
      <c r="D2541" s="189">
        <v>43682.875</v>
      </c>
      <c r="E2541" s="190">
        <v>43683.375</v>
      </c>
      <c r="F2541" s="189">
        <v>43683.875</v>
      </c>
      <c r="G2541" s="190">
        <v>43684.375</v>
      </c>
      <c r="H2541" s="189">
        <v>43684.875</v>
      </c>
      <c r="I2541" s="191">
        <v>43685.375</v>
      </c>
      <c r="J2541" s="189">
        <v>43685.875</v>
      </c>
      <c r="K2541" s="190">
        <v>43686.375</v>
      </c>
      <c r="L2541" s="189">
        <v>43686.875</v>
      </c>
      <c r="M2541" s="190">
        <v>43687.375</v>
      </c>
      <c r="N2541" s="189">
        <v>43687.875</v>
      </c>
      <c r="O2541" s="191">
        <v>43688.375</v>
      </c>
      <c r="P2541" s="189">
        <v>43688.875</v>
      </c>
      <c r="Q2541" s="190">
        <v>43689.375</v>
      </c>
      <c r="R2541" s="189">
        <v>43689.875</v>
      </c>
      <c r="S2541" s="190">
        <v>43690.375</v>
      </c>
      <c r="T2541" s="189">
        <v>43690.875</v>
      </c>
      <c r="U2541" s="190">
        <v>43691.375</v>
      </c>
      <c r="V2541" s="192">
        <v>43691.875</v>
      </c>
      <c r="X2541" s="198" t="s">
        <v>1376</v>
      </c>
      <c r="Y2541" s="215">
        <v>0</v>
      </c>
      <c r="Z2541" s="599">
        <v>43682.875</v>
      </c>
      <c r="AA2541" s="600">
        <v>43683.875</v>
      </c>
      <c r="AB2541" s="600">
        <v>43684.875</v>
      </c>
      <c r="AC2541" s="600">
        <v>43685.875</v>
      </c>
      <c r="AD2541" s="600">
        <v>43686.875</v>
      </c>
      <c r="AE2541" s="600">
        <v>43687.875</v>
      </c>
      <c r="AF2541" s="600">
        <v>43688.875</v>
      </c>
      <c r="AG2541" s="600">
        <v>43689.875</v>
      </c>
      <c r="AH2541" s="600">
        <v>43690.875</v>
      </c>
      <c r="AI2541" s="600">
        <v>43691.875</v>
      </c>
    </row>
    <row r="2542" spans="1:35" x14ac:dyDescent="0.25">
      <c r="A2542" s="198" t="s">
        <v>1377</v>
      </c>
      <c r="B2542" s="222" t="s">
        <v>2545</v>
      </c>
      <c r="C2542" s="230" t="e">
        <v>#N/A</v>
      </c>
      <c r="D2542" s="199">
        <v>12.6</v>
      </c>
      <c r="E2542" s="199" t="e">
        <v>#N/A</v>
      </c>
      <c r="F2542" s="199">
        <v>12.4</v>
      </c>
      <c r="G2542" s="199" t="e">
        <v>#N/A</v>
      </c>
      <c r="H2542" s="199">
        <v>12.4</v>
      </c>
      <c r="I2542" s="199" t="e">
        <v>#N/A</v>
      </c>
      <c r="J2542" s="199">
        <v>16.7</v>
      </c>
      <c r="K2542" s="199" t="e">
        <v>#N/A</v>
      </c>
      <c r="L2542" s="199">
        <v>17.600000000000001</v>
      </c>
      <c r="M2542" s="199" t="e">
        <v>#N/A</v>
      </c>
      <c r="N2542" s="199">
        <v>20.399999999999999</v>
      </c>
      <c r="O2542" s="199" t="e">
        <v>#N/A</v>
      </c>
      <c r="P2542" s="199">
        <v>17.5</v>
      </c>
      <c r="Q2542" s="199" t="e">
        <v>#N/A</v>
      </c>
      <c r="R2542" s="199">
        <v>17.8</v>
      </c>
      <c r="S2542" s="199" t="e">
        <v>#N/A</v>
      </c>
      <c r="T2542" s="199">
        <v>15.6</v>
      </c>
      <c r="U2542" s="199" t="e">
        <v>#N/A</v>
      </c>
      <c r="V2542" s="104">
        <v>8.6</v>
      </c>
      <c r="X2542" s="198" t="s">
        <v>1378</v>
      </c>
      <c r="Y2542" s="100" t="s">
        <v>2545</v>
      </c>
      <c r="Z2542" s="120">
        <v>12.6</v>
      </c>
      <c r="AA2542" s="120">
        <v>12.4</v>
      </c>
      <c r="AB2542" s="120">
        <v>12.4</v>
      </c>
      <c r="AC2542" s="120">
        <v>16.7</v>
      </c>
      <c r="AD2542" s="120">
        <v>17.600000000000001</v>
      </c>
      <c r="AE2542" s="120">
        <v>20.399999999999999</v>
      </c>
      <c r="AF2542" s="120">
        <v>17.5</v>
      </c>
      <c r="AG2542" s="120">
        <v>17.8</v>
      </c>
      <c r="AH2542" s="120">
        <v>15.6</v>
      </c>
      <c r="AI2542" s="120">
        <v>9.4</v>
      </c>
    </row>
    <row r="2543" spans="1:35" x14ac:dyDescent="0.25">
      <c r="A2543" s="198" t="s">
        <v>1379</v>
      </c>
      <c r="B2543" s="223" t="s">
        <v>2546</v>
      </c>
      <c r="C2543" s="103">
        <v>6.2</v>
      </c>
      <c r="D2543" s="200" t="e">
        <v>#N/A</v>
      </c>
      <c r="E2543" s="200">
        <v>7</v>
      </c>
      <c r="F2543" s="200" t="e">
        <v>#N/A</v>
      </c>
      <c r="G2543" s="200">
        <v>5.8</v>
      </c>
      <c r="H2543" s="200" t="e">
        <v>#N/A</v>
      </c>
      <c r="I2543" s="200">
        <v>5.2</v>
      </c>
      <c r="J2543" s="200" t="e">
        <v>#N/A</v>
      </c>
      <c r="K2543" s="200">
        <v>5.8</v>
      </c>
      <c r="L2543" s="200" t="e">
        <v>#N/A</v>
      </c>
      <c r="M2543" s="200">
        <v>6.8</v>
      </c>
      <c r="N2543" s="200" t="e">
        <v>#N/A</v>
      </c>
      <c r="O2543" s="200">
        <v>7.4</v>
      </c>
      <c r="P2543" s="200" t="e">
        <v>#N/A</v>
      </c>
      <c r="Q2543" s="200">
        <v>3.4</v>
      </c>
      <c r="R2543" s="200" t="e">
        <v>#N/A</v>
      </c>
      <c r="S2543" s="200">
        <v>5.0999999999999996</v>
      </c>
      <c r="T2543" s="200" t="e">
        <v>#N/A</v>
      </c>
      <c r="U2543" s="200">
        <v>8.6999999999999993</v>
      </c>
      <c r="V2543" s="216" t="e">
        <v>#N/A</v>
      </c>
      <c r="X2543" s="198" t="s">
        <v>1380</v>
      </c>
      <c r="Y2543" s="101" t="s">
        <v>2546</v>
      </c>
      <c r="Z2543" s="97">
        <v>6.2</v>
      </c>
      <c r="AA2543" s="97">
        <v>7</v>
      </c>
      <c r="AB2543" s="97">
        <v>5.8</v>
      </c>
      <c r="AC2543" s="97">
        <v>5.2</v>
      </c>
      <c r="AD2543" s="97">
        <v>5.8</v>
      </c>
      <c r="AE2543" s="97">
        <v>6.8</v>
      </c>
      <c r="AF2543" s="97">
        <v>7.4</v>
      </c>
      <c r="AG2543" s="97">
        <v>3.4</v>
      </c>
      <c r="AH2543" s="97">
        <v>5.0999999999999996</v>
      </c>
      <c r="AI2543" s="97">
        <v>8.4</v>
      </c>
    </row>
    <row r="2544" spans="1:35" x14ac:dyDescent="0.25">
      <c r="A2544" s="198" t="s">
        <v>1381</v>
      </c>
      <c r="B2544" s="224" t="s">
        <v>2547</v>
      </c>
      <c r="C2544" s="108" t="e">
        <v>#N/A</v>
      </c>
      <c r="D2544" s="201">
        <v>19.600000000000001</v>
      </c>
      <c r="E2544" s="201" t="e">
        <v>#N/A</v>
      </c>
      <c r="F2544" s="201">
        <v>16.5</v>
      </c>
      <c r="G2544" s="201" t="e">
        <v>#N/A</v>
      </c>
      <c r="H2544" s="201">
        <v>16.399999999999999</v>
      </c>
      <c r="I2544" s="201" t="e">
        <v>#N/A</v>
      </c>
      <c r="J2544" s="201">
        <v>27.7</v>
      </c>
      <c r="K2544" s="201" t="e">
        <v>#N/A</v>
      </c>
      <c r="L2544" s="201">
        <v>30.6</v>
      </c>
      <c r="M2544" s="201" t="e">
        <v>#N/A</v>
      </c>
      <c r="N2544" s="201">
        <v>31.4</v>
      </c>
      <c r="O2544" s="201" t="e">
        <v>#N/A</v>
      </c>
      <c r="P2544" s="201">
        <v>28.5</v>
      </c>
      <c r="Q2544" s="201" t="e">
        <v>#N/A</v>
      </c>
      <c r="R2544" s="201">
        <v>32.799999999999997</v>
      </c>
      <c r="S2544" s="201" t="e">
        <v>#N/A</v>
      </c>
      <c r="T2544" s="201">
        <v>25.6</v>
      </c>
      <c r="U2544" s="201" t="e">
        <v>#N/A</v>
      </c>
      <c r="V2544" s="217">
        <v>12.4</v>
      </c>
      <c r="X2544" s="198" t="s">
        <v>1382</v>
      </c>
      <c r="Y2544" s="102" t="s">
        <v>2547</v>
      </c>
      <c r="Z2544" s="120">
        <v>19.600000000000001</v>
      </c>
      <c r="AA2544" s="120">
        <v>16.5</v>
      </c>
      <c r="AB2544" s="120">
        <v>16.399999999999999</v>
      </c>
      <c r="AC2544" s="120">
        <v>27.7</v>
      </c>
      <c r="AD2544" s="120">
        <v>30.6</v>
      </c>
      <c r="AE2544" s="120">
        <v>31.4</v>
      </c>
      <c r="AF2544" s="120">
        <v>28.5</v>
      </c>
      <c r="AG2544" s="120">
        <v>32.799999999999997</v>
      </c>
      <c r="AH2544" s="120">
        <v>25.6</v>
      </c>
      <c r="AI2544" s="120">
        <v>12.4</v>
      </c>
    </row>
    <row r="2545" spans="1:35" x14ac:dyDescent="0.25">
      <c r="A2545" s="198" t="s">
        <v>1383</v>
      </c>
      <c r="B2545" s="212" t="s">
        <v>2548</v>
      </c>
      <c r="C2545" s="231">
        <v>10</v>
      </c>
      <c r="D2545" s="123">
        <v>9</v>
      </c>
      <c r="E2545" s="123">
        <v>8</v>
      </c>
      <c r="F2545" s="123">
        <v>5</v>
      </c>
      <c r="G2545" s="123">
        <v>4</v>
      </c>
      <c r="H2545" s="123">
        <v>3</v>
      </c>
      <c r="I2545" s="123">
        <v>4</v>
      </c>
      <c r="J2545" s="123">
        <v>4</v>
      </c>
      <c r="K2545" s="123">
        <v>5</v>
      </c>
      <c r="L2545" s="123">
        <v>6</v>
      </c>
      <c r="M2545" s="123">
        <v>3</v>
      </c>
      <c r="N2545" s="123">
        <v>4</v>
      </c>
      <c r="O2545" s="123">
        <v>9</v>
      </c>
      <c r="P2545" s="123">
        <v>9</v>
      </c>
      <c r="Q2545" s="123">
        <v>6</v>
      </c>
      <c r="R2545" s="123">
        <v>4</v>
      </c>
      <c r="S2545" s="123">
        <v>7</v>
      </c>
      <c r="T2545" s="123">
        <v>10</v>
      </c>
      <c r="U2545" s="123">
        <v>12</v>
      </c>
      <c r="V2545" s="218">
        <v>12</v>
      </c>
      <c r="X2545" s="198" t="s">
        <v>1384</v>
      </c>
      <c r="Y2545" s="119" t="s">
        <v>2548</v>
      </c>
      <c r="Z2545" s="196">
        <v>10</v>
      </c>
      <c r="AA2545" s="196">
        <v>9</v>
      </c>
      <c r="AB2545" s="196">
        <v>4</v>
      </c>
      <c r="AC2545" s="196">
        <v>4</v>
      </c>
      <c r="AD2545" s="196">
        <v>6</v>
      </c>
      <c r="AE2545" s="196">
        <v>5</v>
      </c>
      <c r="AF2545" s="196">
        <v>9</v>
      </c>
      <c r="AG2545" s="196">
        <v>9</v>
      </c>
      <c r="AH2545" s="196">
        <v>10</v>
      </c>
      <c r="AI2545" s="196">
        <v>12</v>
      </c>
    </row>
    <row r="2546" spans="1:35" x14ac:dyDescent="0.25">
      <c r="A2546" s="198" t="s">
        <v>1385</v>
      </c>
      <c r="B2546" s="225" t="s">
        <v>2549</v>
      </c>
      <c r="C2546" s="232" t="s">
        <v>2618</v>
      </c>
      <c r="D2546" s="210" t="s">
        <v>2618</v>
      </c>
      <c r="E2546" s="210" t="s">
        <v>2618</v>
      </c>
      <c r="F2546" s="210" t="s">
        <v>2618</v>
      </c>
      <c r="G2546" s="210" t="s">
        <v>2618</v>
      </c>
      <c r="H2546" s="210" t="s">
        <v>2618</v>
      </c>
      <c r="I2546" s="210" t="s">
        <v>2618</v>
      </c>
      <c r="J2546" s="210" t="s">
        <v>2618</v>
      </c>
      <c r="K2546" s="210" t="s">
        <v>2618</v>
      </c>
      <c r="L2546" s="210" t="s">
        <v>2618</v>
      </c>
      <c r="M2546" s="210" t="s">
        <v>2618</v>
      </c>
      <c r="N2546" s="210" t="s">
        <v>2618</v>
      </c>
      <c r="O2546" s="210" t="s">
        <v>2618</v>
      </c>
      <c r="P2546" s="210" t="s">
        <v>2618</v>
      </c>
      <c r="Q2546" s="210" t="s">
        <v>2618</v>
      </c>
      <c r="R2546" s="210" t="s">
        <v>2618</v>
      </c>
      <c r="S2546" s="210" t="s">
        <v>2618</v>
      </c>
      <c r="T2546" s="210" t="s">
        <v>2618</v>
      </c>
      <c r="U2546" s="210" t="s">
        <v>2618</v>
      </c>
      <c r="V2546" s="211" t="s">
        <v>2618</v>
      </c>
      <c r="X2546" s="198" t="s">
        <v>1386</v>
      </c>
      <c r="Y2546" s="601" t="s">
        <v>772</v>
      </c>
      <c r="Z2546" s="602">
        <v>0</v>
      </c>
      <c r="AA2546" s="602">
        <v>0</v>
      </c>
      <c r="AB2546" s="602">
        <v>0</v>
      </c>
      <c r="AC2546" s="602">
        <v>0</v>
      </c>
      <c r="AD2546" s="602">
        <v>0</v>
      </c>
      <c r="AE2546" s="602">
        <v>0</v>
      </c>
      <c r="AF2546" s="602">
        <v>0</v>
      </c>
      <c r="AG2546" s="602">
        <v>0</v>
      </c>
      <c r="AH2546" s="602">
        <v>0</v>
      </c>
      <c r="AI2546" s="602">
        <v>0</v>
      </c>
    </row>
    <row r="2547" spans="1:35" ht="15" x14ac:dyDescent="0.25">
      <c r="A2547" s="198" t="s">
        <v>1387</v>
      </c>
      <c r="B2547" s="226" t="s">
        <v>769</v>
      </c>
      <c r="C2547" s="202" t="s">
        <v>2618</v>
      </c>
      <c r="D2547" s="202" t="s">
        <v>2618</v>
      </c>
      <c r="E2547" s="202" t="s">
        <v>2618</v>
      </c>
      <c r="F2547" s="202" t="s">
        <v>2618</v>
      </c>
      <c r="G2547" s="202" t="s">
        <v>2618</v>
      </c>
      <c r="H2547" s="202" t="s">
        <v>2631</v>
      </c>
      <c r="I2547" s="202" t="s">
        <v>2618</v>
      </c>
      <c r="J2547" s="202" t="s">
        <v>2618</v>
      </c>
      <c r="K2547" s="202" t="s">
        <v>2618</v>
      </c>
      <c r="L2547" s="202" t="s">
        <v>2618</v>
      </c>
      <c r="M2547" s="202" t="s">
        <v>2618</v>
      </c>
      <c r="N2547" s="202" t="s">
        <v>2631</v>
      </c>
      <c r="O2547" s="202" t="s">
        <v>2618</v>
      </c>
      <c r="P2547" s="202" t="s">
        <v>2618</v>
      </c>
      <c r="Q2547" s="202" t="s">
        <v>2618</v>
      </c>
      <c r="R2547" s="202" t="s">
        <v>2618</v>
      </c>
      <c r="S2547" s="202" t="s">
        <v>2618</v>
      </c>
      <c r="T2547" s="202" t="s">
        <v>2618</v>
      </c>
      <c r="U2547" s="202" t="s">
        <v>773</v>
      </c>
      <c r="V2547" s="203" t="s">
        <v>2632</v>
      </c>
      <c r="X2547" s="198" t="s">
        <v>1388</v>
      </c>
      <c r="Y2547" s="107" t="s">
        <v>769</v>
      </c>
      <c r="Z2547" s="195" t="s">
        <v>2618</v>
      </c>
      <c r="AA2547" s="195" t="s">
        <v>2618</v>
      </c>
      <c r="AB2547" s="195" t="s">
        <v>2631</v>
      </c>
      <c r="AC2547" s="195" t="s">
        <v>2618</v>
      </c>
      <c r="AD2547" s="195" t="s">
        <v>2618</v>
      </c>
      <c r="AE2547" s="195" t="s">
        <v>2631</v>
      </c>
      <c r="AF2547" s="195" t="s">
        <v>2618</v>
      </c>
      <c r="AG2547" s="195" t="s">
        <v>2618</v>
      </c>
      <c r="AH2547" s="195" t="s">
        <v>2618</v>
      </c>
      <c r="AI2547" s="195" t="s">
        <v>773</v>
      </c>
    </row>
    <row r="2548" spans="1:35" x14ac:dyDescent="0.25">
      <c r="A2548" s="198" t="s">
        <v>1389</v>
      </c>
      <c r="B2548" s="226" t="s">
        <v>2551</v>
      </c>
      <c r="C2548" s="234">
        <v>0</v>
      </c>
      <c r="D2548" s="204">
        <v>0</v>
      </c>
      <c r="E2548" s="204">
        <v>0</v>
      </c>
      <c r="F2548" s="204">
        <v>0</v>
      </c>
      <c r="G2548" s="204">
        <v>0</v>
      </c>
      <c r="H2548" s="204">
        <v>2</v>
      </c>
      <c r="I2548" s="204">
        <v>0</v>
      </c>
      <c r="J2548" s="204">
        <v>0</v>
      </c>
      <c r="K2548" s="204">
        <v>0</v>
      </c>
      <c r="L2548" s="204">
        <v>0</v>
      </c>
      <c r="M2548" s="204">
        <v>0</v>
      </c>
      <c r="N2548" s="204">
        <v>1</v>
      </c>
      <c r="O2548" s="204">
        <v>0</v>
      </c>
      <c r="P2548" s="204">
        <v>0</v>
      </c>
      <c r="Q2548" s="204">
        <v>0</v>
      </c>
      <c r="R2548" s="204">
        <v>0</v>
      </c>
      <c r="S2548" s="204">
        <v>0</v>
      </c>
      <c r="T2548" s="204">
        <v>0</v>
      </c>
      <c r="U2548" s="204">
        <v>20</v>
      </c>
      <c r="V2548" s="205">
        <v>5</v>
      </c>
      <c r="X2548" s="198" t="s">
        <v>1390</v>
      </c>
      <c r="Y2548" s="91" t="s">
        <v>2551</v>
      </c>
      <c r="Z2548" s="109">
        <v>0</v>
      </c>
      <c r="AA2548" s="109">
        <v>0</v>
      </c>
      <c r="AB2548" s="109">
        <v>2</v>
      </c>
      <c r="AC2548" s="109">
        <v>0</v>
      </c>
      <c r="AD2548" s="109">
        <v>0</v>
      </c>
      <c r="AE2548" s="109">
        <v>1</v>
      </c>
      <c r="AF2548" s="109">
        <v>0</v>
      </c>
      <c r="AG2548" s="109">
        <v>0</v>
      </c>
      <c r="AH2548" s="109">
        <v>0</v>
      </c>
      <c r="AI2548" s="109">
        <v>20</v>
      </c>
    </row>
    <row r="2549" spans="1:35" x14ac:dyDescent="0.25">
      <c r="A2549" s="198" t="s">
        <v>1391</v>
      </c>
      <c r="B2549" s="227" t="s">
        <v>884</v>
      </c>
      <c r="C2549" s="235">
        <v>1003.2</v>
      </c>
      <c r="D2549" s="206">
        <v>1003.45</v>
      </c>
      <c r="E2549" s="206">
        <v>1004.3</v>
      </c>
      <c r="F2549" s="206">
        <v>1005.05</v>
      </c>
      <c r="G2549" s="206">
        <v>1005.8</v>
      </c>
      <c r="H2549" s="206">
        <v>1005.4</v>
      </c>
      <c r="I2549" s="206">
        <v>1007.0999999999999</v>
      </c>
      <c r="J2549" s="206">
        <v>1007.5</v>
      </c>
      <c r="K2549" s="206">
        <v>1008.8499999999999</v>
      </c>
      <c r="L2549" s="206">
        <v>1009.1500000000001</v>
      </c>
      <c r="M2549" s="206">
        <v>1010.65</v>
      </c>
      <c r="N2549" s="206">
        <v>1008.95</v>
      </c>
      <c r="O2549" s="206">
        <v>1008.6</v>
      </c>
      <c r="P2549" s="206">
        <v>1008.4000000000001</v>
      </c>
      <c r="Q2549" s="206">
        <v>1011.2</v>
      </c>
      <c r="R2549" s="206">
        <v>1011.5999999999999</v>
      </c>
      <c r="S2549" s="206">
        <v>1011.3499999999999</v>
      </c>
      <c r="T2549" s="206">
        <v>1003.3</v>
      </c>
      <c r="U2549" s="206">
        <v>995.15000000000009</v>
      </c>
      <c r="V2549" s="207">
        <v>994.95</v>
      </c>
      <c r="X2549" s="198" t="s">
        <v>1392</v>
      </c>
      <c r="Y2549" s="238" t="s">
        <v>705</v>
      </c>
      <c r="Z2549" s="127">
        <v>0</v>
      </c>
      <c r="AA2549" s="127">
        <v>0</v>
      </c>
      <c r="AB2549" s="127">
        <v>0</v>
      </c>
      <c r="AC2549" s="127">
        <v>0</v>
      </c>
      <c r="AD2549" s="127">
        <v>0</v>
      </c>
      <c r="AE2549" s="127">
        <v>0</v>
      </c>
      <c r="AF2549" s="127">
        <v>0</v>
      </c>
      <c r="AG2549" s="127">
        <v>0</v>
      </c>
      <c r="AH2549" s="127">
        <v>0</v>
      </c>
      <c r="AI2549" s="127">
        <v>0</v>
      </c>
    </row>
    <row r="2550" spans="1:35" x14ac:dyDescent="0.25">
      <c r="A2550" s="198" t="s">
        <v>1393</v>
      </c>
      <c r="B2550" s="228" t="s">
        <v>770</v>
      </c>
      <c r="C2550" s="236" t="s">
        <v>2769</v>
      </c>
      <c r="D2550" s="208" t="s">
        <v>2769</v>
      </c>
      <c r="E2550" s="208" t="s">
        <v>2683</v>
      </c>
      <c r="F2550" s="208" t="s">
        <v>2681</v>
      </c>
      <c r="G2550" s="208" t="s">
        <v>2965</v>
      </c>
      <c r="H2550" s="208" t="s">
        <v>2938</v>
      </c>
      <c r="I2550" s="208" t="s">
        <v>2649</v>
      </c>
      <c r="J2550" s="208" t="s">
        <v>2649</v>
      </c>
      <c r="K2550" s="208" t="s">
        <v>2683</v>
      </c>
      <c r="L2550" s="208" t="s">
        <v>3076</v>
      </c>
      <c r="M2550" s="208" t="s">
        <v>2682</v>
      </c>
      <c r="N2550" s="208" t="s">
        <v>2682</v>
      </c>
      <c r="O2550" s="208" t="s">
        <v>2685</v>
      </c>
      <c r="P2550" s="208" t="s">
        <v>2656</v>
      </c>
      <c r="Q2550" s="208" t="s">
        <v>2655</v>
      </c>
      <c r="R2550" s="208" t="s">
        <v>2655</v>
      </c>
      <c r="S2550" s="208" t="s">
        <v>2772</v>
      </c>
      <c r="T2550" s="208" t="s">
        <v>2656</v>
      </c>
      <c r="U2550" s="208" t="s">
        <v>2684</v>
      </c>
      <c r="V2550" s="209" t="s">
        <v>2684</v>
      </c>
      <c r="X2550" s="369" t="s">
        <v>1394</v>
      </c>
      <c r="Y2550" s="370" t="s">
        <v>772</v>
      </c>
      <c r="Z2550" s="371">
        <v>0</v>
      </c>
      <c r="AA2550" s="372">
        <v>0</v>
      </c>
      <c r="AB2550" s="372">
        <v>0</v>
      </c>
      <c r="AC2550" s="372">
        <v>0</v>
      </c>
      <c r="AD2550" s="372">
        <v>0</v>
      </c>
      <c r="AE2550" s="372">
        <v>0</v>
      </c>
      <c r="AF2550" s="372">
        <v>0</v>
      </c>
      <c r="AG2550" s="372">
        <v>0</v>
      </c>
      <c r="AH2550" s="372">
        <v>0</v>
      </c>
      <c r="AI2550" s="373">
        <v>0</v>
      </c>
    </row>
    <row r="2551" spans="1:35" x14ac:dyDescent="0.25">
      <c r="A2551" s="198" t="s">
        <v>1395</v>
      </c>
      <c r="B2551" s="603" t="s">
        <v>705</v>
      </c>
      <c r="C2551" s="237">
        <v>0</v>
      </c>
      <c r="D2551" s="213">
        <v>0</v>
      </c>
      <c r="E2551" s="213">
        <v>0</v>
      </c>
      <c r="F2551" s="213">
        <v>0</v>
      </c>
      <c r="G2551" s="213">
        <v>0</v>
      </c>
      <c r="H2551" s="213">
        <v>0</v>
      </c>
      <c r="I2551" s="213">
        <v>0</v>
      </c>
      <c r="J2551" s="213">
        <v>0</v>
      </c>
      <c r="K2551" s="213">
        <v>0</v>
      </c>
      <c r="L2551" s="213">
        <v>0</v>
      </c>
      <c r="M2551" s="213">
        <v>0</v>
      </c>
      <c r="N2551" s="213">
        <v>0</v>
      </c>
      <c r="O2551" s="213">
        <v>0</v>
      </c>
      <c r="P2551" s="213">
        <v>0</v>
      </c>
      <c r="Q2551" s="213">
        <v>0</v>
      </c>
      <c r="R2551" s="213">
        <v>0</v>
      </c>
      <c r="S2551" s="213">
        <v>0</v>
      </c>
      <c r="T2551" s="213">
        <v>0</v>
      </c>
      <c r="U2551" s="213">
        <v>0</v>
      </c>
      <c r="V2551" s="214">
        <v>0</v>
      </c>
      <c r="X2551" s="369" t="s">
        <v>1396</v>
      </c>
      <c r="Y2551" s="374" t="s">
        <v>1173</v>
      </c>
      <c r="Z2551" s="375">
        <v>0</v>
      </c>
      <c r="AA2551" s="376">
        <v>0</v>
      </c>
      <c r="AB2551" s="376">
        <v>0</v>
      </c>
      <c r="AC2551" s="376">
        <v>0</v>
      </c>
      <c r="AD2551" s="376">
        <v>0</v>
      </c>
      <c r="AE2551" s="376">
        <v>0</v>
      </c>
      <c r="AF2551" s="376">
        <v>0</v>
      </c>
      <c r="AG2551" s="376">
        <v>0</v>
      </c>
      <c r="AH2551" s="376">
        <v>0</v>
      </c>
      <c r="AI2551" s="377">
        <v>0</v>
      </c>
    </row>
    <row r="2552" spans="1:35" x14ac:dyDescent="0.25">
      <c r="A2552" s="604" t="s">
        <v>1394</v>
      </c>
      <c r="B2552" s="605" t="s">
        <v>772</v>
      </c>
      <c r="C2552" s="606">
        <v>0</v>
      </c>
      <c r="D2552" s="606">
        <v>0</v>
      </c>
      <c r="E2552" s="606">
        <v>0</v>
      </c>
      <c r="F2552" s="606">
        <v>0</v>
      </c>
      <c r="G2552" s="606">
        <v>0</v>
      </c>
      <c r="H2552" s="606">
        <v>0</v>
      </c>
      <c r="I2552" s="606">
        <v>0</v>
      </c>
      <c r="J2552" s="606">
        <v>0</v>
      </c>
      <c r="K2552" s="606">
        <v>0</v>
      </c>
      <c r="L2552" s="606">
        <v>0</v>
      </c>
      <c r="M2552" s="606">
        <v>0</v>
      </c>
      <c r="N2552" s="606">
        <v>0</v>
      </c>
      <c r="O2552" s="606">
        <v>0</v>
      </c>
      <c r="P2552" s="606">
        <v>0</v>
      </c>
      <c r="Q2552" s="606">
        <v>0</v>
      </c>
      <c r="R2552" s="606">
        <v>0</v>
      </c>
      <c r="S2552" s="606">
        <v>0</v>
      </c>
      <c r="T2552" s="606">
        <v>0</v>
      </c>
      <c r="U2552" s="606">
        <v>0</v>
      </c>
      <c r="V2552" s="607">
        <v>0</v>
      </c>
      <c r="X2552" s="369" t="s">
        <v>1397</v>
      </c>
      <c r="Y2552" s="374" t="s">
        <v>1175</v>
      </c>
      <c r="Z2552" s="375">
        <v>0</v>
      </c>
      <c r="AA2552" s="376">
        <v>0</v>
      </c>
      <c r="AB2552" s="376">
        <v>0</v>
      </c>
      <c r="AC2552" s="376">
        <v>0</v>
      </c>
      <c r="AD2552" s="376">
        <v>0</v>
      </c>
      <c r="AE2552" s="376">
        <v>0</v>
      </c>
      <c r="AF2552" s="376">
        <v>0</v>
      </c>
      <c r="AG2552" s="376">
        <v>0</v>
      </c>
      <c r="AH2552" s="376">
        <v>0</v>
      </c>
      <c r="AI2552" s="377">
        <v>0</v>
      </c>
    </row>
    <row r="2553" spans="1:35" x14ac:dyDescent="0.25">
      <c r="A2553" s="608" t="s">
        <v>1396</v>
      </c>
      <c r="B2553" s="609" t="s">
        <v>1173</v>
      </c>
      <c r="C2553" s="610">
        <v>0</v>
      </c>
      <c r="D2553" s="610">
        <v>0</v>
      </c>
      <c r="E2553" s="610">
        <v>0</v>
      </c>
      <c r="F2553" s="610">
        <v>0</v>
      </c>
      <c r="G2553" s="610">
        <v>0</v>
      </c>
      <c r="H2553" s="610">
        <v>0</v>
      </c>
      <c r="I2553" s="610">
        <v>0</v>
      </c>
      <c r="J2553" s="610">
        <v>0</v>
      </c>
      <c r="K2553" s="610">
        <v>0</v>
      </c>
      <c r="L2553" s="610">
        <v>0</v>
      </c>
      <c r="M2553" s="610">
        <v>0</v>
      </c>
      <c r="N2553" s="610">
        <v>0</v>
      </c>
      <c r="O2553" s="610">
        <v>0</v>
      </c>
      <c r="P2553" s="610">
        <v>0</v>
      </c>
      <c r="Q2553" s="610">
        <v>0</v>
      </c>
      <c r="R2553" s="610">
        <v>0</v>
      </c>
      <c r="S2553" s="610">
        <v>0</v>
      </c>
      <c r="T2553" s="610">
        <v>0</v>
      </c>
      <c r="U2553" s="610">
        <v>0</v>
      </c>
      <c r="V2553" s="610">
        <v>0</v>
      </c>
      <c r="X2553" s="369" t="s">
        <v>1398</v>
      </c>
      <c r="Y2553" s="379" t="s">
        <v>1177</v>
      </c>
      <c r="Z2553" s="380">
        <v>0</v>
      </c>
      <c r="AA2553" s="381">
        <v>0</v>
      </c>
      <c r="AB2553" s="381">
        <v>0</v>
      </c>
      <c r="AC2553" s="381">
        <v>0</v>
      </c>
      <c r="AD2553" s="381">
        <v>0</v>
      </c>
      <c r="AE2553" s="381">
        <v>0</v>
      </c>
      <c r="AF2553" s="381">
        <v>0</v>
      </c>
      <c r="AG2553" s="381">
        <v>0</v>
      </c>
      <c r="AH2553" s="381">
        <v>0</v>
      </c>
      <c r="AI2553" s="382">
        <v>0</v>
      </c>
    </row>
    <row r="2554" spans="1:35" x14ac:dyDescent="0.25">
      <c r="A2554" s="608" t="s">
        <v>1397</v>
      </c>
      <c r="B2554" s="609" t="s">
        <v>1175</v>
      </c>
      <c r="C2554" s="617">
        <v>0</v>
      </c>
      <c r="D2554" s="617">
        <v>0</v>
      </c>
      <c r="E2554" s="617">
        <v>0</v>
      </c>
      <c r="F2554" s="617">
        <v>0</v>
      </c>
      <c r="G2554" s="617">
        <v>0</v>
      </c>
      <c r="H2554" s="617">
        <v>0</v>
      </c>
      <c r="I2554" s="617">
        <v>0</v>
      </c>
      <c r="J2554" s="617">
        <v>0</v>
      </c>
      <c r="K2554" s="617">
        <v>0</v>
      </c>
      <c r="L2554" s="617">
        <v>0</v>
      </c>
      <c r="M2554" s="617">
        <v>0</v>
      </c>
      <c r="N2554" s="617">
        <v>0</v>
      </c>
      <c r="O2554" s="617">
        <v>0</v>
      </c>
      <c r="P2554" s="617">
        <v>0</v>
      </c>
      <c r="Q2554" s="617">
        <v>0</v>
      </c>
      <c r="R2554" s="617">
        <v>0</v>
      </c>
      <c r="S2554" s="617">
        <v>0</v>
      </c>
      <c r="T2554" s="617">
        <v>0</v>
      </c>
      <c r="U2554" s="617">
        <v>0</v>
      </c>
      <c r="V2554" s="617">
        <v>0</v>
      </c>
    </row>
    <row r="2555" spans="1:35" x14ac:dyDescent="0.25">
      <c r="A2555" s="608" t="s">
        <v>1398</v>
      </c>
      <c r="B2555" s="609" t="s">
        <v>1177</v>
      </c>
      <c r="C2555" s="617">
        <v>0</v>
      </c>
      <c r="D2555" s="617">
        <v>0</v>
      </c>
      <c r="E2555" s="617">
        <v>0</v>
      </c>
      <c r="F2555" s="617">
        <v>0</v>
      </c>
      <c r="G2555" s="617">
        <v>0</v>
      </c>
      <c r="H2555" s="617">
        <v>0</v>
      </c>
      <c r="I2555" s="617">
        <v>0</v>
      </c>
      <c r="J2555" s="617">
        <v>0</v>
      </c>
      <c r="K2555" s="617">
        <v>0</v>
      </c>
      <c r="L2555" s="617">
        <v>0</v>
      </c>
      <c r="M2555" s="617">
        <v>0</v>
      </c>
      <c r="N2555" s="617">
        <v>0</v>
      </c>
      <c r="O2555" s="617">
        <v>0</v>
      </c>
      <c r="P2555" s="617">
        <v>0</v>
      </c>
      <c r="Q2555" s="617">
        <v>0</v>
      </c>
      <c r="R2555" s="617">
        <v>0</v>
      </c>
      <c r="S2555" s="617">
        <v>0</v>
      </c>
      <c r="T2555" s="617">
        <v>0</v>
      </c>
      <c r="U2555" s="617">
        <v>0</v>
      </c>
      <c r="V2555" s="617">
        <v>0</v>
      </c>
    </row>
    <row r="2556" spans="1:35" x14ac:dyDescent="0.25">
      <c r="A2556" t="s">
        <v>3671</v>
      </c>
      <c r="B2556" t="s">
        <v>3407</v>
      </c>
      <c r="C2556">
        <v>7</v>
      </c>
      <c r="D2556">
        <v>7</v>
      </c>
      <c r="E2556">
        <v>7</v>
      </c>
      <c r="F2556">
        <v>7</v>
      </c>
      <c r="G2556">
        <v>4</v>
      </c>
      <c r="H2556">
        <v>10</v>
      </c>
      <c r="I2556">
        <v>9</v>
      </c>
      <c r="J2556">
        <v>5</v>
      </c>
      <c r="K2556">
        <v>5</v>
      </c>
      <c r="L2556">
        <v>4</v>
      </c>
      <c r="M2556">
        <v>6</v>
      </c>
      <c r="N2556">
        <v>5</v>
      </c>
      <c r="O2556">
        <v>6</v>
      </c>
      <c r="P2556">
        <v>5</v>
      </c>
      <c r="Q2556">
        <v>1</v>
      </c>
      <c r="R2556">
        <v>0</v>
      </c>
      <c r="S2556">
        <v>0</v>
      </c>
      <c r="T2556">
        <v>6</v>
      </c>
      <c r="U2556">
        <v>10</v>
      </c>
      <c r="V2556">
        <v>10</v>
      </c>
    </row>
    <row r="2557" spans="1:35" x14ac:dyDescent="0.25">
      <c r="A2557" t="s">
        <v>3672</v>
      </c>
      <c r="B2557" t="s">
        <v>3623</v>
      </c>
      <c r="C2557">
        <v>7</v>
      </c>
      <c r="D2557">
        <v>7</v>
      </c>
      <c r="E2557">
        <v>7</v>
      </c>
      <c r="F2557">
        <v>7</v>
      </c>
      <c r="G2557">
        <v>5</v>
      </c>
      <c r="H2557">
        <v>10</v>
      </c>
      <c r="I2557">
        <v>1</v>
      </c>
      <c r="J2557">
        <v>5</v>
      </c>
      <c r="K2557">
        <v>0</v>
      </c>
      <c r="L2557">
        <v>6</v>
      </c>
      <c r="M2557">
        <v>4</v>
      </c>
      <c r="N2557">
        <v>6</v>
      </c>
      <c r="O2557">
        <v>6</v>
      </c>
      <c r="P2557">
        <v>5</v>
      </c>
      <c r="Q2557">
        <v>0</v>
      </c>
      <c r="R2557">
        <v>0</v>
      </c>
      <c r="S2557">
        <v>0</v>
      </c>
      <c r="T2557">
        <v>7</v>
      </c>
      <c r="U2557">
        <v>10</v>
      </c>
      <c r="V2557">
        <v>10</v>
      </c>
    </row>
    <row r="2558" spans="1:35" x14ac:dyDescent="0.25">
      <c r="A2558" t="s">
        <v>3673</v>
      </c>
      <c r="B2558" t="s">
        <v>3411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68" spans="1:35" x14ac:dyDescent="0.25">
      <c r="A2568" s="506"/>
      <c r="B2568" s="506"/>
      <c r="C2568" s="506"/>
      <c r="D2568" s="506"/>
      <c r="E2568" s="506"/>
      <c r="F2568" s="506"/>
      <c r="G2568" s="506"/>
      <c r="H2568" s="506"/>
      <c r="I2568" s="506"/>
      <c r="J2568" s="506"/>
      <c r="K2568" s="506"/>
      <c r="L2568" s="506"/>
      <c r="M2568" s="506"/>
      <c r="N2568" s="506"/>
      <c r="O2568" s="506"/>
      <c r="P2568" s="506"/>
      <c r="Q2568" s="506"/>
      <c r="R2568" s="506"/>
      <c r="S2568" s="506"/>
      <c r="T2568" s="506"/>
      <c r="U2568" s="506"/>
      <c r="V2568" s="506"/>
      <c r="W2568" s="506"/>
      <c r="X2568" s="506"/>
      <c r="Y2568" s="506"/>
      <c r="Z2568" s="506"/>
      <c r="AA2568" s="506"/>
      <c r="AB2568" s="506"/>
      <c r="AC2568" s="506"/>
      <c r="AD2568" s="506"/>
      <c r="AE2568" s="506"/>
      <c r="AF2568" s="506"/>
      <c r="AG2568" s="506"/>
      <c r="AH2568" s="506"/>
      <c r="AI2568" s="506"/>
    </row>
    <row r="2569" spans="1:35" x14ac:dyDescent="0.25">
      <c r="A2569" s="198" t="s">
        <v>1399</v>
      </c>
      <c r="B2569" s="219" t="s">
        <v>2552</v>
      </c>
      <c r="C2569" s="593" t="s">
        <v>3773</v>
      </c>
      <c r="D2569" s="594" t="s">
        <v>2618</v>
      </c>
      <c r="E2569" s="594" t="s">
        <v>3774</v>
      </c>
      <c r="F2569" s="594" t="s">
        <v>2618</v>
      </c>
      <c r="G2569" s="594" t="s">
        <v>3775</v>
      </c>
      <c r="H2569" s="594" t="s">
        <v>2618</v>
      </c>
      <c r="I2569" s="594" t="s">
        <v>3782</v>
      </c>
      <c r="J2569" s="594" t="s">
        <v>2618</v>
      </c>
      <c r="K2569" s="594" t="s">
        <v>3788</v>
      </c>
      <c r="L2569" s="594" t="s">
        <v>2618</v>
      </c>
      <c r="M2569" s="594" t="s">
        <v>3789</v>
      </c>
      <c r="N2569" s="594" t="s">
        <v>2618</v>
      </c>
      <c r="O2569" s="594" t="s">
        <v>3790</v>
      </c>
      <c r="P2569" s="594" t="s">
        <v>2618</v>
      </c>
      <c r="Q2569" s="594" t="s">
        <v>3791</v>
      </c>
      <c r="R2569" s="594" t="s">
        <v>2618</v>
      </c>
      <c r="S2569" s="594" t="s">
        <v>3792</v>
      </c>
      <c r="T2569" s="594" t="s">
        <v>2618</v>
      </c>
      <c r="U2569" s="594" t="s">
        <v>3793</v>
      </c>
      <c r="V2569" s="594" t="s">
        <v>2618</v>
      </c>
      <c r="X2569" s="258"/>
      <c r="Y2569" s="596" t="s">
        <v>2550</v>
      </c>
      <c r="Z2569" s="93" t="s">
        <v>2619</v>
      </c>
      <c r="AA2569" s="597" t="s">
        <v>2620</v>
      </c>
      <c r="AB2569" s="597" t="s">
        <v>2621</v>
      </c>
      <c r="AC2569" s="597" t="s">
        <v>2622</v>
      </c>
      <c r="AD2569" s="597" t="s">
        <v>2623</v>
      </c>
      <c r="AE2569" s="597" t="s">
        <v>2624</v>
      </c>
      <c r="AF2569" s="597" t="s">
        <v>2625</v>
      </c>
      <c r="AG2569" s="597" t="s">
        <v>2619</v>
      </c>
      <c r="AH2569" s="597" t="s">
        <v>2620</v>
      </c>
      <c r="AI2569" s="598" t="s">
        <v>2621</v>
      </c>
    </row>
    <row r="2570" spans="1:35" x14ac:dyDescent="0.25">
      <c r="A2570" s="198" t="s">
        <v>1400</v>
      </c>
      <c r="B2570" s="220" t="s">
        <v>1401</v>
      </c>
      <c r="C2570" s="124" t="s">
        <v>2521</v>
      </c>
      <c r="D2570" s="124" t="s">
        <v>2522</v>
      </c>
      <c r="E2570" s="124" t="s">
        <v>2521</v>
      </c>
      <c r="F2570" s="124" t="s">
        <v>2522</v>
      </c>
      <c r="G2570" s="124" t="s">
        <v>2521</v>
      </c>
      <c r="H2570" s="124" t="s">
        <v>2522</v>
      </c>
      <c r="I2570" s="124" t="s">
        <v>2521</v>
      </c>
      <c r="J2570" s="124" t="s">
        <v>2522</v>
      </c>
      <c r="K2570" s="124" t="s">
        <v>2521</v>
      </c>
      <c r="L2570" s="124" t="s">
        <v>2522</v>
      </c>
      <c r="M2570" s="124" t="s">
        <v>2521</v>
      </c>
      <c r="N2570" s="124" t="s">
        <v>2522</v>
      </c>
      <c r="O2570" s="124" t="s">
        <v>2521</v>
      </c>
      <c r="P2570" s="124" t="s">
        <v>2522</v>
      </c>
      <c r="Q2570" s="124" t="s">
        <v>2521</v>
      </c>
      <c r="R2570" s="124" t="s">
        <v>2522</v>
      </c>
      <c r="S2570" s="124" t="s">
        <v>2521</v>
      </c>
      <c r="T2570" s="124" t="s">
        <v>2522</v>
      </c>
      <c r="U2570" s="124" t="s">
        <v>2521</v>
      </c>
      <c r="V2570" s="124" t="s">
        <v>2522</v>
      </c>
      <c r="X2570" s="197"/>
      <c r="Y2570" s="188" t="s">
        <v>1401</v>
      </c>
      <c r="Z2570" s="94" t="s">
        <v>3776</v>
      </c>
      <c r="AA2570" s="95" t="s">
        <v>3777</v>
      </c>
      <c r="AB2570" s="95" t="s">
        <v>3778</v>
      </c>
      <c r="AC2570" s="95" t="s">
        <v>3783</v>
      </c>
      <c r="AD2570" s="95" t="s">
        <v>3794</v>
      </c>
      <c r="AE2570" s="95" t="s">
        <v>3795</v>
      </c>
      <c r="AF2570" s="95" t="s">
        <v>3796</v>
      </c>
      <c r="AG2570" s="95" t="s">
        <v>3797</v>
      </c>
      <c r="AH2570" s="95" t="s">
        <v>3798</v>
      </c>
      <c r="AI2570" s="96" t="s">
        <v>3799</v>
      </c>
    </row>
    <row r="2571" spans="1:35" x14ac:dyDescent="0.25">
      <c r="A2571" s="198" t="s">
        <v>1402</v>
      </c>
      <c r="B2571" s="221" t="s">
        <v>2553</v>
      </c>
      <c r="C2571" s="118">
        <v>43682.375</v>
      </c>
      <c r="D2571" s="189">
        <v>43682.875</v>
      </c>
      <c r="E2571" s="190">
        <v>43683.375</v>
      </c>
      <c r="F2571" s="189">
        <v>43683.875</v>
      </c>
      <c r="G2571" s="190">
        <v>43684.375</v>
      </c>
      <c r="H2571" s="189">
        <v>43684.875</v>
      </c>
      <c r="I2571" s="191">
        <v>43685.375</v>
      </c>
      <c r="J2571" s="189">
        <v>43685.875</v>
      </c>
      <c r="K2571" s="190">
        <v>43686.375</v>
      </c>
      <c r="L2571" s="189">
        <v>43686.875</v>
      </c>
      <c r="M2571" s="190">
        <v>43687.375</v>
      </c>
      <c r="N2571" s="189">
        <v>43687.875</v>
      </c>
      <c r="O2571" s="191">
        <v>43688.375</v>
      </c>
      <c r="P2571" s="189">
        <v>43688.875</v>
      </c>
      <c r="Q2571" s="190">
        <v>43689.375</v>
      </c>
      <c r="R2571" s="189">
        <v>43689.875</v>
      </c>
      <c r="S2571" s="190">
        <v>43690.375</v>
      </c>
      <c r="T2571" s="189">
        <v>43690.875</v>
      </c>
      <c r="U2571" s="190">
        <v>43691.375</v>
      </c>
      <c r="V2571" s="192">
        <v>43691.875</v>
      </c>
      <c r="X2571" s="198" t="s">
        <v>1403</v>
      </c>
      <c r="Y2571" s="215">
        <v>0</v>
      </c>
      <c r="Z2571" s="599">
        <v>43682.875</v>
      </c>
      <c r="AA2571" s="600">
        <v>43683.875</v>
      </c>
      <c r="AB2571" s="600">
        <v>43684.875</v>
      </c>
      <c r="AC2571" s="600">
        <v>43685.875</v>
      </c>
      <c r="AD2571" s="600">
        <v>43686.875</v>
      </c>
      <c r="AE2571" s="600">
        <v>43687.875</v>
      </c>
      <c r="AF2571" s="600">
        <v>43688.875</v>
      </c>
      <c r="AG2571" s="600">
        <v>43689.875</v>
      </c>
      <c r="AH2571" s="600">
        <v>43690.875</v>
      </c>
      <c r="AI2571" s="600">
        <v>43691.875</v>
      </c>
    </row>
    <row r="2572" spans="1:35" x14ac:dyDescent="0.25">
      <c r="A2572" s="198" t="s">
        <v>1404</v>
      </c>
      <c r="B2572" s="222" t="s">
        <v>2545</v>
      </c>
      <c r="C2572" s="230" t="e">
        <v>#N/A</v>
      </c>
      <c r="D2572" s="199">
        <v>9.1999999999999993</v>
      </c>
      <c r="E2572" s="199" t="e">
        <v>#N/A</v>
      </c>
      <c r="F2572" s="199">
        <v>13.2</v>
      </c>
      <c r="G2572" s="199" t="e">
        <v>#N/A</v>
      </c>
      <c r="H2572" s="199">
        <v>22.6</v>
      </c>
      <c r="I2572" s="199" t="e">
        <v>#N/A</v>
      </c>
      <c r="J2572" s="199">
        <v>23.4</v>
      </c>
      <c r="K2572" s="199" t="e">
        <v>#N/A</v>
      </c>
      <c r="L2572" s="199">
        <v>17.899999999999999</v>
      </c>
      <c r="M2572" s="199" t="e">
        <v>#N/A</v>
      </c>
      <c r="N2572" s="199">
        <v>22.1</v>
      </c>
      <c r="O2572" s="199" t="e">
        <v>#N/A</v>
      </c>
      <c r="P2572" s="199">
        <v>14.9</v>
      </c>
      <c r="Q2572" s="199" t="e">
        <v>#N/A</v>
      </c>
      <c r="R2572" s="199">
        <v>19.8</v>
      </c>
      <c r="S2572" s="199" t="e">
        <v>#N/A</v>
      </c>
      <c r="T2572" s="199">
        <v>16.5</v>
      </c>
      <c r="U2572" s="199" t="e">
        <v>#N/A</v>
      </c>
      <c r="V2572" s="104">
        <v>16.3</v>
      </c>
      <c r="X2572" s="198" t="s">
        <v>1405</v>
      </c>
      <c r="Y2572" s="100" t="s">
        <v>2545</v>
      </c>
      <c r="Z2572" s="120">
        <v>9.1999999999999993</v>
      </c>
      <c r="AA2572" s="120">
        <v>13.2</v>
      </c>
      <c r="AB2572" s="120">
        <v>22.6</v>
      </c>
      <c r="AC2572" s="120">
        <v>23.4</v>
      </c>
      <c r="AD2572" s="120">
        <v>17.899999999999999</v>
      </c>
      <c r="AE2572" s="120">
        <v>22.1</v>
      </c>
      <c r="AF2572" s="120">
        <v>15</v>
      </c>
      <c r="AG2572" s="120">
        <v>19.8</v>
      </c>
      <c r="AH2572" s="120">
        <v>16.5</v>
      </c>
      <c r="AI2572" s="120">
        <v>16.3</v>
      </c>
    </row>
    <row r="2573" spans="1:35" x14ac:dyDescent="0.25">
      <c r="A2573" s="198" t="s">
        <v>1406</v>
      </c>
      <c r="B2573" s="223" t="s">
        <v>2546</v>
      </c>
      <c r="C2573" s="103">
        <v>5.7</v>
      </c>
      <c r="D2573" s="200" t="e">
        <v>#N/A</v>
      </c>
      <c r="E2573" s="200">
        <v>7.7</v>
      </c>
      <c r="F2573" s="200" t="e">
        <v>#N/A</v>
      </c>
      <c r="G2573" s="200">
        <v>5.9</v>
      </c>
      <c r="H2573" s="200" t="e">
        <v>#N/A</v>
      </c>
      <c r="I2573" s="200">
        <v>10.9</v>
      </c>
      <c r="J2573" s="200" t="e">
        <v>#N/A</v>
      </c>
      <c r="K2573" s="200">
        <v>10.4</v>
      </c>
      <c r="L2573" s="200" t="e">
        <v>#N/A</v>
      </c>
      <c r="M2573" s="200">
        <v>7</v>
      </c>
      <c r="N2573" s="200" t="e">
        <v>#N/A</v>
      </c>
      <c r="O2573" s="200">
        <v>10.3</v>
      </c>
      <c r="P2573" s="200" t="e">
        <v>#N/A</v>
      </c>
      <c r="Q2573" s="200">
        <v>10.3</v>
      </c>
      <c r="R2573" s="200" t="e">
        <v>#N/A</v>
      </c>
      <c r="S2573" s="200">
        <v>8.6</v>
      </c>
      <c r="T2573" s="200" t="e">
        <v>#N/A</v>
      </c>
      <c r="U2573" s="200">
        <v>12.8</v>
      </c>
      <c r="V2573" s="216" t="e">
        <v>#N/A</v>
      </c>
      <c r="X2573" s="198" t="s">
        <v>1407</v>
      </c>
      <c r="Y2573" s="101" t="s">
        <v>2546</v>
      </c>
      <c r="Z2573" s="97">
        <v>5.7</v>
      </c>
      <c r="AA2573" s="97">
        <v>7.7</v>
      </c>
      <c r="AB2573" s="97">
        <v>5.9</v>
      </c>
      <c r="AC2573" s="97">
        <v>10.9</v>
      </c>
      <c r="AD2573" s="97">
        <v>10.4</v>
      </c>
      <c r="AE2573" s="97">
        <v>7</v>
      </c>
      <c r="AF2573" s="97">
        <v>10.3</v>
      </c>
      <c r="AG2573" s="97">
        <v>10.3</v>
      </c>
      <c r="AH2573" s="97">
        <v>8.6</v>
      </c>
      <c r="AI2573" s="97">
        <v>12.8</v>
      </c>
    </row>
    <row r="2574" spans="1:35" x14ac:dyDescent="0.25">
      <c r="A2574" s="198" t="s">
        <v>1408</v>
      </c>
      <c r="B2574" s="224" t="s">
        <v>2547</v>
      </c>
      <c r="C2574" s="108" t="e">
        <v>#N/A</v>
      </c>
      <c r="D2574" s="201">
        <v>16.2</v>
      </c>
      <c r="E2574" s="201" t="e">
        <v>#N/A</v>
      </c>
      <c r="F2574" s="201">
        <v>17.2</v>
      </c>
      <c r="G2574" s="201" t="e">
        <v>#N/A</v>
      </c>
      <c r="H2574" s="201">
        <v>37.6</v>
      </c>
      <c r="I2574" s="201" t="e">
        <v>#N/A</v>
      </c>
      <c r="J2574" s="201">
        <v>38.4</v>
      </c>
      <c r="K2574" s="201" t="e">
        <v>#N/A</v>
      </c>
      <c r="L2574" s="201">
        <v>24.9</v>
      </c>
      <c r="M2574" s="201" t="e">
        <v>#N/A</v>
      </c>
      <c r="N2574" s="201">
        <v>35.1</v>
      </c>
      <c r="O2574" s="201" t="e">
        <v>#N/A</v>
      </c>
      <c r="P2574" s="201">
        <v>18.899999999999999</v>
      </c>
      <c r="Q2574" s="201" t="e">
        <v>#N/A</v>
      </c>
      <c r="R2574" s="201">
        <v>30.8</v>
      </c>
      <c r="S2574" s="201" t="e">
        <v>#N/A</v>
      </c>
      <c r="T2574" s="201">
        <v>20.5</v>
      </c>
      <c r="U2574" s="201" t="e">
        <v>#N/A</v>
      </c>
      <c r="V2574" s="217">
        <v>25.9</v>
      </c>
      <c r="X2574" s="198" t="s">
        <v>1409</v>
      </c>
      <c r="Y2574" s="102" t="s">
        <v>2547</v>
      </c>
      <c r="Z2574" s="120">
        <v>16.2</v>
      </c>
      <c r="AA2574" s="120">
        <v>17.2</v>
      </c>
      <c r="AB2574" s="120">
        <v>37.6</v>
      </c>
      <c r="AC2574" s="120">
        <v>38.4</v>
      </c>
      <c r="AD2574" s="120">
        <v>24.9</v>
      </c>
      <c r="AE2574" s="120">
        <v>35.1</v>
      </c>
      <c r="AF2574" s="120">
        <v>18.899999999999999</v>
      </c>
      <c r="AG2574" s="120">
        <v>30.8</v>
      </c>
      <c r="AH2574" s="120">
        <v>20.5</v>
      </c>
      <c r="AI2574" s="120">
        <v>25.9</v>
      </c>
    </row>
    <row r="2575" spans="1:35" x14ac:dyDescent="0.25">
      <c r="A2575" s="198" t="s">
        <v>1410</v>
      </c>
      <c r="B2575" s="212" t="s">
        <v>2548</v>
      </c>
      <c r="C2575" s="231">
        <v>11</v>
      </c>
      <c r="D2575" s="123">
        <v>9</v>
      </c>
      <c r="E2575" s="123">
        <v>9</v>
      </c>
      <c r="F2575" s="123">
        <v>8</v>
      </c>
      <c r="G2575" s="123">
        <v>4</v>
      </c>
      <c r="H2575" s="123">
        <v>5</v>
      </c>
      <c r="I2575" s="123">
        <v>4</v>
      </c>
      <c r="J2575" s="123">
        <v>10</v>
      </c>
      <c r="K2575" s="123">
        <v>8</v>
      </c>
      <c r="L2575" s="123">
        <v>9</v>
      </c>
      <c r="M2575" s="123">
        <v>7</v>
      </c>
      <c r="N2575" s="123">
        <v>6</v>
      </c>
      <c r="O2575" s="123">
        <v>4</v>
      </c>
      <c r="P2575" s="123">
        <v>7</v>
      </c>
      <c r="Q2575" s="123">
        <v>10</v>
      </c>
      <c r="R2575" s="123">
        <v>6</v>
      </c>
      <c r="S2575" s="123">
        <v>8</v>
      </c>
      <c r="T2575" s="123">
        <v>10</v>
      </c>
      <c r="U2575" s="123">
        <v>9</v>
      </c>
      <c r="V2575" s="218">
        <v>10</v>
      </c>
      <c r="X2575" s="198" t="s">
        <v>1411</v>
      </c>
      <c r="Y2575" s="119" t="s">
        <v>2548</v>
      </c>
      <c r="Z2575" s="196">
        <v>11</v>
      </c>
      <c r="AA2575" s="196">
        <v>9</v>
      </c>
      <c r="AB2575" s="196">
        <v>7</v>
      </c>
      <c r="AC2575" s="196">
        <v>10</v>
      </c>
      <c r="AD2575" s="196">
        <v>10</v>
      </c>
      <c r="AE2575" s="196">
        <v>9</v>
      </c>
      <c r="AF2575" s="196">
        <v>7</v>
      </c>
      <c r="AG2575" s="196">
        <v>10</v>
      </c>
      <c r="AH2575" s="196">
        <v>10</v>
      </c>
      <c r="AI2575" s="196">
        <v>10</v>
      </c>
    </row>
    <row r="2576" spans="1:35" x14ac:dyDescent="0.25">
      <c r="A2576" s="198" t="s">
        <v>1412</v>
      </c>
      <c r="B2576" s="225" t="s">
        <v>2549</v>
      </c>
      <c r="C2576" s="232" t="s">
        <v>2618</v>
      </c>
      <c r="D2576" s="210" t="s">
        <v>2618</v>
      </c>
      <c r="E2576" s="210" t="s">
        <v>2618</v>
      </c>
      <c r="F2576" s="210" t="s">
        <v>2618</v>
      </c>
      <c r="G2576" s="210" t="s">
        <v>2618</v>
      </c>
      <c r="H2576" s="210" t="s">
        <v>2618</v>
      </c>
      <c r="I2576" s="210" t="s">
        <v>2618</v>
      </c>
      <c r="J2576" s="210" t="s">
        <v>2618</v>
      </c>
      <c r="K2576" s="210" t="s">
        <v>2618</v>
      </c>
      <c r="L2576" s="210" t="s">
        <v>2618</v>
      </c>
      <c r="M2576" s="210" t="s">
        <v>2618</v>
      </c>
      <c r="N2576" s="210" t="s">
        <v>2618</v>
      </c>
      <c r="O2576" s="210" t="s">
        <v>2618</v>
      </c>
      <c r="P2576" s="210" t="s">
        <v>2618</v>
      </c>
      <c r="Q2576" s="210" t="s">
        <v>2618</v>
      </c>
      <c r="R2576" s="210" t="s">
        <v>2618</v>
      </c>
      <c r="S2576" s="210" t="s">
        <v>2618</v>
      </c>
      <c r="T2576" s="210" t="s">
        <v>2618</v>
      </c>
      <c r="U2576" s="210" t="s">
        <v>2618</v>
      </c>
      <c r="V2576" s="211" t="s">
        <v>2618</v>
      </c>
      <c r="X2576" s="198" t="s">
        <v>1413</v>
      </c>
      <c r="Y2576" s="601" t="s">
        <v>772</v>
      </c>
      <c r="Z2576" s="602">
        <v>0</v>
      </c>
      <c r="AA2576" s="602">
        <v>0</v>
      </c>
      <c r="AB2576" s="602">
        <v>0</v>
      </c>
      <c r="AC2576" s="602">
        <v>0</v>
      </c>
      <c r="AD2576" s="602">
        <v>0</v>
      </c>
      <c r="AE2576" s="602">
        <v>0</v>
      </c>
      <c r="AF2576" s="602">
        <v>0</v>
      </c>
      <c r="AG2576" s="602">
        <v>0</v>
      </c>
      <c r="AH2576" s="602">
        <v>0</v>
      </c>
      <c r="AI2576" s="602">
        <v>0</v>
      </c>
    </row>
    <row r="2577" spans="1:35" ht="15" x14ac:dyDescent="0.25">
      <c r="A2577" s="198" t="s">
        <v>1414</v>
      </c>
      <c r="B2577" s="226" t="s">
        <v>769</v>
      </c>
      <c r="C2577" s="202" t="s">
        <v>2618</v>
      </c>
      <c r="D2577" s="202" t="s">
        <v>2618</v>
      </c>
      <c r="E2577" s="202" t="s">
        <v>2618</v>
      </c>
      <c r="F2577" s="202" t="s">
        <v>2631</v>
      </c>
      <c r="G2577" s="202" t="s">
        <v>2618</v>
      </c>
      <c r="H2577" s="202" t="s">
        <v>2631</v>
      </c>
      <c r="I2577" s="202" t="s">
        <v>2618</v>
      </c>
      <c r="J2577" s="202" t="s">
        <v>2618</v>
      </c>
      <c r="K2577" s="202" t="s">
        <v>2618</v>
      </c>
      <c r="L2577" s="202" t="s">
        <v>2618</v>
      </c>
      <c r="M2577" s="202" t="s">
        <v>2618</v>
      </c>
      <c r="N2577" s="202" t="s">
        <v>2618</v>
      </c>
      <c r="O2577" s="202" t="s">
        <v>2618</v>
      </c>
      <c r="P2577" s="202" t="s">
        <v>2632</v>
      </c>
      <c r="Q2577" s="202" t="s">
        <v>2618</v>
      </c>
      <c r="R2577" s="202" t="s">
        <v>2618</v>
      </c>
      <c r="S2577" s="202" t="s">
        <v>2618</v>
      </c>
      <c r="T2577" s="202" t="s">
        <v>2632</v>
      </c>
      <c r="U2577" s="202" t="s">
        <v>2632</v>
      </c>
      <c r="V2577" s="203" t="s">
        <v>2631</v>
      </c>
      <c r="X2577" s="198" t="s">
        <v>1415</v>
      </c>
      <c r="Y2577" s="107" t="s">
        <v>769</v>
      </c>
      <c r="Z2577" s="195" t="s">
        <v>2618</v>
      </c>
      <c r="AA2577" s="195" t="s">
        <v>2631</v>
      </c>
      <c r="AB2577" s="195" t="s">
        <v>2631</v>
      </c>
      <c r="AC2577" s="195" t="s">
        <v>2618</v>
      </c>
      <c r="AD2577" s="195" t="s">
        <v>2618</v>
      </c>
      <c r="AE2577" s="195" t="s">
        <v>2618</v>
      </c>
      <c r="AF2577" s="195" t="s">
        <v>2632</v>
      </c>
      <c r="AG2577" s="195" t="s">
        <v>2618</v>
      </c>
      <c r="AH2577" s="195" t="s">
        <v>2632</v>
      </c>
      <c r="AI2577" s="195" t="s">
        <v>2632</v>
      </c>
    </row>
    <row r="2578" spans="1:35" x14ac:dyDescent="0.25">
      <c r="A2578" s="198" t="s">
        <v>1425</v>
      </c>
      <c r="B2578" s="226" t="s">
        <v>2551</v>
      </c>
      <c r="C2578" s="234">
        <v>0</v>
      </c>
      <c r="D2578" s="204">
        <v>0</v>
      </c>
      <c r="E2578" s="204">
        <v>0</v>
      </c>
      <c r="F2578" s="204">
        <v>2</v>
      </c>
      <c r="G2578" s="204">
        <v>0</v>
      </c>
      <c r="H2578" s="204">
        <v>1</v>
      </c>
      <c r="I2578" s="204">
        <v>0</v>
      </c>
      <c r="J2578" s="204">
        <v>0</v>
      </c>
      <c r="K2578" s="204">
        <v>0</v>
      </c>
      <c r="L2578" s="204">
        <v>0</v>
      </c>
      <c r="M2578" s="204">
        <v>0</v>
      </c>
      <c r="N2578" s="204">
        <v>0</v>
      </c>
      <c r="O2578" s="204">
        <v>0</v>
      </c>
      <c r="P2578" s="204">
        <v>5</v>
      </c>
      <c r="Q2578" s="204">
        <v>0</v>
      </c>
      <c r="R2578" s="204">
        <v>0</v>
      </c>
      <c r="S2578" s="204">
        <v>0</v>
      </c>
      <c r="T2578" s="204">
        <v>3</v>
      </c>
      <c r="U2578" s="204">
        <v>5</v>
      </c>
      <c r="V2578" s="205">
        <v>1</v>
      </c>
      <c r="X2578" s="198" t="s">
        <v>1426</v>
      </c>
      <c r="Y2578" s="91" t="s">
        <v>2551</v>
      </c>
      <c r="Z2578" s="109">
        <v>0</v>
      </c>
      <c r="AA2578" s="109">
        <v>2</v>
      </c>
      <c r="AB2578" s="109">
        <v>1</v>
      </c>
      <c r="AC2578" s="109">
        <v>0</v>
      </c>
      <c r="AD2578" s="109">
        <v>0</v>
      </c>
      <c r="AE2578" s="109">
        <v>0</v>
      </c>
      <c r="AF2578" s="109">
        <v>5</v>
      </c>
      <c r="AG2578" s="109">
        <v>0</v>
      </c>
      <c r="AH2578" s="109">
        <v>3</v>
      </c>
      <c r="AI2578" s="109">
        <v>5</v>
      </c>
    </row>
    <row r="2579" spans="1:35" x14ac:dyDescent="0.25">
      <c r="A2579" s="198" t="s">
        <v>1427</v>
      </c>
      <c r="B2579" s="227" t="s">
        <v>884</v>
      </c>
      <c r="C2579" s="235">
        <v>999.85</v>
      </c>
      <c r="D2579" s="206">
        <v>999.95</v>
      </c>
      <c r="E2579" s="206">
        <v>1001.75</v>
      </c>
      <c r="F2579" s="206">
        <v>1004.55</v>
      </c>
      <c r="G2579" s="206">
        <v>1007.5</v>
      </c>
      <c r="H2579" s="206">
        <v>1005.3499999999999</v>
      </c>
      <c r="I2579" s="206">
        <v>1003.7</v>
      </c>
      <c r="J2579" s="206">
        <v>1004.75</v>
      </c>
      <c r="K2579" s="206">
        <v>1004.45</v>
      </c>
      <c r="L2579" s="206">
        <v>1007.3</v>
      </c>
      <c r="M2579" s="206">
        <v>1012.6500000000001</v>
      </c>
      <c r="N2579" s="206">
        <v>1011.95</v>
      </c>
      <c r="O2579" s="206">
        <v>1008.5999999999999</v>
      </c>
      <c r="P2579" s="206">
        <v>1005.55</v>
      </c>
      <c r="Q2579" s="206">
        <v>1005.3</v>
      </c>
      <c r="R2579" s="206">
        <v>1009</v>
      </c>
      <c r="S2579" s="206">
        <v>1012</v>
      </c>
      <c r="T2579" s="206">
        <v>1006.5</v>
      </c>
      <c r="U2579" s="206">
        <v>1000.8</v>
      </c>
      <c r="V2579" s="207">
        <v>998.6</v>
      </c>
      <c r="X2579" s="198" t="s">
        <v>1428</v>
      </c>
      <c r="Y2579" s="238" t="s">
        <v>705</v>
      </c>
      <c r="Z2579" s="127">
        <v>0</v>
      </c>
      <c r="AA2579" s="127">
        <v>0</v>
      </c>
      <c r="AB2579" s="127">
        <v>0</v>
      </c>
      <c r="AC2579" s="127">
        <v>0</v>
      </c>
      <c r="AD2579" s="127">
        <v>0</v>
      </c>
      <c r="AE2579" s="127">
        <v>0</v>
      </c>
      <c r="AF2579" s="127">
        <v>0</v>
      </c>
      <c r="AG2579" s="127">
        <v>0</v>
      </c>
      <c r="AH2579" s="127">
        <v>0</v>
      </c>
      <c r="AI2579" s="127">
        <v>0</v>
      </c>
    </row>
    <row r="2580" spans="1:35" x14ac:dyDescent="0.25">
      <c r="A2580" s="198" t="s">
        <v>1429</v>
      </c>
      <c r="B2580" s="228" t="s">
        <v>770</v>
      </c>
      <c r="C2580" s="236" t="s">
        <v>2768</v>
      </c>
      <c r="D2580" s="208" t="s">
        <v>2767</v>
      </c>
      <c r="E2580" s="208" t="s">
        <v>2767</v>
      </c>
      <c r="F2580" s="208" t="s">
        <v>2768</v>
      </c>
      <c r="G2580" s="208" t="s">
        <v>2760</v>
      </c>
      <c r="H2580" s="208" t="s">
        <v>2762</v>
      </c>
      <c r="I2580" s="208" t="s">
        <v>2965</v>
      </c>
      <c r="J2580" s="208" t="s">
        <v>2651</v>
      </c>
      <c r="K2580" s="208" t="s">
        <v>2650</v>
      </c>
      <c r="L2580" s="208" t="s">
        <v>2761</v>
      </c>
      <c r="M2580" s="208" t="s">
        <v>2760</v>
      </c>
      <c r="N2580" s="208" t="s">
        <v>2762</v>
      </c>
      <c r="O2580" s="208" t="s">
        <v>2653</v>
      </c>
      <c r="P2580" s="208" t="s">
        <v>2770</v>
      </c>
      <c r="Q2580" s="208" t="s">
        <v>2757</v>
      </c>
      <c r="R2580" s="208" t="s">
        <v>2656</v>
      </c>
      <c r="S2580" s="208" t="s">
        <v>2770</v>
      </c>
      <c r="T2580" s="208" t="s">
        <v>2770</v>
      </c>
      <c r="U2580" s="208" t="s">
        <v>2757</v>
      </c>
      <c r="V2580" s="209" t="s">
        <v>2759</v>
      </c>
      <c r="X2580" s="369" t="s">
        <v>1430</v>
      </c>
      <c r="Y2580" s="370" t="s">
        <v>772</v>
      </c>
      <c r="Z2580" s="371">
        <v>0</v>
      </c>
      <c r="AA2580" s="372">
        <v>0</v>
      </c>
      <c r="AB2580" s="372">
        <v>0</v>
      </c>
      <c r="AC2580" s="372">
        <v>0</v>
      </c>
      <c r="AD2580" s="372">
        <v>0</v>
      </c>
      <c r="AE2580" s="372">
        <v>0</v>
      </c>
      <c r="AF2580" s="372">
        <v>0</v>
      </c>
      <c r="AG2580" s="372">
        <v>0</v>
      </c>
      <c r="AH2580" s="372">
        <v>0</v>
      </c>
      <c r="AI2580" s="373">
        <v>0</v>
      </c>
    </row>
    <row r="2581" spans="1:35" x14ac:dyDescent="0.25">
      <c r="A2581" s="198" t="s">
        <v>1431</v>
      </c>
      <c r="B2581" s="603" t="s">
        <v>705</v>
      </c>
      <c r="C2581" s="237">
        <v>0</v>
      </c>
      <c r="D2581" s="213">
        <v>0</v>
      </c>
      <c r="E2581" s="213">
        <v>0</v>
      </c>
      <c r="F2581" s="213">
        <v>0</v>
      </c>
      <c r="G2581" s="213">
        <v>0</v>
      </c>
      <c r="H2581" s="213">
        <v>0</v>
      </c>
      <c r="I2581" s="213">
        <v>0</v>
      </c>
      <c r="J2581" s="213">
        <v>0</v>
      </c>
      <c r="K2581" s="213">
        <v>0</v>
      </c>
      <c r="L2581" s="213">
        <v>0</v>
      </c>
      <c r="M2581" s="213">
        <v>0</v>
      </c>
      <c r="N2581" s="213">
        <v>0</v>
      </c>
      <c r="O2581" s="213">
        <v>0</v>
      </c>
      <c r="P2581" s="213">
        <v>0</v>
      </c>
      <c r="Q2581" s="213">
        <v>0</v>
      </c>
      <c r="R2581" s="213">
        <v>0</v>
      </c>
      <c r="S2581" s="213">
        <v>0</v>
      </c>
      <c r="T2581" s="213">
        <v>0</v>
      </c>
      <c r="U2581" s="213">
        <v>0</v>
      </c>
      <c r="V2581" s="214">
        <v>0</v>
      </c>
      <c r="X2581" s="369" t="s">
        <v>1432</v>
      </c>
      <c r="Y2581" s="374" t="s">
        <v>1173</v>
      </c>
      <c r="Z2581" s="375">
        <v>0</v>
      </c>
      <c r="AA2581" s="376">
        <v>0</v>
      </c>
      <c r="AB2581" s="376">
        <v>0</v>
      </c>
      <c r="AC2581" s="376">
        <v>0</v>
      </c>
      <c r="AD2581" s="376">
        <v>0</v>
      </c>
      <c r="AE2581" s="376">
        <v>0</v>
      </c>
      <c r="AF2581" s="376">
        <v>0</v>
      </c>
      <c r="AG2581" s="376">
        <v>0</v>
      </c>
      <c r="AH2581" s="376">
        <v>0</v>
      </c>
      <c r="AI2581" s="377">
        <v>0</v>
      </c>
    </row>
    <row r="2582" spans="1:35" x14ac:dyDescent="0.25">
      <c r="A2582" s="604" t="s">
        <v>1430</v>
      </c>
      <c r="B2582" s="605" t="s">
        <v>772</v>
      </c>
      <c r="C2582" s="606">
        <v>0</v>
      </c>
      <c r="D2582" s="606">
        <v>0</v>
      </c>
      <c r="E2582" s="606">
        <v>0</v>
      </c>
      <c r="F2582" s="606">
        <v>0</v>
      </c>
      <c r="G2582" s="606">
        <v>0</v>
      </c>
      <c r="H2582" s="606">
        <v>0</v>
      </c>
      <c r="I2582" s="606">
        <v>0</v>
      </c>
      <c r="J2582" s="606">
        <v>0</v>
      </c>
      <c r="K2582" s="606">
        <v>0</v>
      </c>
      <c r="L2582" s="606">
        <v>0</v>
      </c>
      <c r="M2582" s="606">
        <v>0</v>
      </c>
      <c r="N2582" s="606">
        <v>0</v>
      </c>
      <c r="O2582" s="606">
        <v>0</v>
      </c>
      <c r="P2582" s="606">
        <v>0</v>
      </c>
      <c r="Q2582" s="606">
        <v>0</v>
      </c>
      <c r="R2582" s="606">
        <v>0</v>
      </c>
      <c r="S2582" s="606">
        <v>0</v>
      </c>
      <c r="T2582" s="606">
        <v>0</v>
      </c>
      <c r="U2582" s="606">
        <v>0</v>
      </c>
      <c r="V2582" s="607">
        <v>0</v>
      </c>
      <c r="X2582" s="369" t="s">
        <v>1433</v>
      </c>
      <c r="Y2582" s="374" t="s">
        <v>1175</v>
      </c>
      <c r="Z2582" s="375">
        <v>0</v>
      </c>
      <c r="AA2582" s="376">
        <v>0</v>
      </c>
      <c r="AB2582" s="376">
        <v>0</v>
      </c>
      <c r="AC2582" s="376">
        <v>0</v>
      </c>
      <c r="AD2582" s="376">
        <v>0</v>
      </c>
      <c r="AE2582" s="376">
        <v>0</v>
      </c>
      <c r="AF2582" s="376">
        <v>0</v>
      </c>
      <c r="AG2582" s="376">
        <v>0</v>
      </c>
      <c r="AH2582" s="376">
        <v>0</v>
      </c>
      <c r="AI2582" s="377">
        <v>0</v>
      </c>
    </row>
    <row r="2583" spans="1:35" x14ac:dyDescent="0.25">
      <c r="A2583" s="608" t="s">
        <v>1432</v>
      </c>
      <c r="B2583" s="609" t="s">
        <v>1173</v>
      </c>
      <c r="C2583" s="610">
        <v>0</v>
      </c>
      <c r="D2583" s="610">
        <v>0</v>
      </c>
      <c r="E2583" s="610">
        <v>0</v>
      </c>
      <c r="F2583" s="610">
        <v>0</v>
      </c>
      <c r="G2583" s="610">
        <v>0</v>
      </c>
      <c r="H2583" s="610">
        <v>0</v>
      </c>
      <c r="I2583" s="610">
        <v>0</v>
      </c>
      <c r="J2583" s="610">
        <v>0</v>
      </c>
      <c r="K2583" s="610">
        <v>0</v>
      </c>
      <c r="L2583" s="610">
        <v>0</v>
      </c>
      <c r="M2583" s="610">
        <v>0</v>
      </c>
      <c r="N2583" s="610">
        <v>0</v>
      </c>
      <c r="O2583" s="610">
        <v>0</v>
      </c>
      <c r="P2583" s="610">
        <v>0</v>
      </c>
      <c r="Q2583" s="610">
        <v>0</v>
      </c>
      <c r="R2583" s="610">
        <v>0</v>
      </c>
      <c r="S2583" s="610">
        <v>0</v>
      </c>
      <c r="T2583" s="610">
        <v>0</v>
      </c>
      <c r="U2583" s="610">
        <v>0</v>
      </c>
      <c r="V2583" s="610">
        <v>0</v>
      </c>
      <c r="X2583" s="369" t="s">
        <v>1434</v>
      </c>
      <c r="Y2583" s="379" t="s">
        <v>1177</v>
      </c>
      <c r="Z2583" s="380">
        <v>0</v>
      </c>
      <c r="AA2583" s="381">
        <v>0</v>
      </c>
      <c r="AB2583" s="381">
        <v>0</v>
      </c>
      <c r="AC2583" s="381">
        <v>0</v>
      </c>
      <c r="AD2583" s="381">
        <v>0</v>
      </c>
      <c r="AE2583" s="381">
        <v>0</v>
      </c>
      <c r="AF2583" s="381">
        <v>0</v>
      </c>
      <c r="AG2583" s="381">
        <v>0</v>
      </c>
      <c r="AH2583" s="381">
        <v>0</v>
      </c>
      <c r="AI2583" s="382">
        <v>0</v>
      </c>
    </row>
    <row r="2584" spans="1:35" x14ac:dyDescent="0.25">
      <c r="A2584" s="608" t="s">
        <v>1433</v>
      </c>
      <c r="B2584" s="609" t="s">
        <v>1175</v>
      </c>
      <c r="C2584" s="617">
        <v>0</v>
      </c>
      <c r="D2584" s="617">
        <v>0</v>
      </c>
      <c r="E2584" s="617">
        <v>0</v>
      </c>
      <c r="F2584" s="617">
        <v>0</v>
      </c>
      <c r="G2584" s="617">
        <v>0</v>
      </c>
      <c r="H2584" s="617">
        <v>0</v>
      </c>
      <c r="I2584" s="617">
        <v>0</v>
      </c>
      <c r="J2584" s="617">
        <v>0</v>
      </c>
      <c r="K2584" s="617">
        <v>0</v>
      </c>
      <c r="L2584" s="617">
        <v>0</v>
      </c>
      <c r="M2584" s="617">
        <v>0</v>
      </c>
      <c r="N2584" s="617">
        <v>0</v>
      </c>
      <c r="O2584" s="617">
        <v>0</v>
      </c>
      <c r="P2584" s="617">
        <v>0</v>
      </c>
      <c r="Q2584" s="617">
        <v>0</v>
      </c>
      <c r="R2584" s="617">
        <v>0</v>
      </c>
      <c r="S2584" s="617">
        <v>0</v>
      </c>
      <c r="T2584" s="617">
        <v>0</v>
      </c>
      <c r="U2584" s="617">
        <v>0</v>
      </c>
      <c r="V2584" s="617">
        <v>0</v>
      </c>
    </row>
    <row r="2585" spans="1:35" x14ac:dyDescent="0.25">
      <c r="A2585" s="608" t="s">
        <v>1434</v>
      </c>
      <c r="B2585" s="609" t="s">
        <v>1177</v>
      </c>
      <c r="C2585" s="617">
        <v>0</v>
      </c>
      <c r="D2585" s="617">
        <v>0</v>
      </c>
      <c r="E2585" s="617">
        <v>0</v>
      </c>
      <c r="F2585" s="617">
        <v>0</v>
      </c>
      <c r="G2585" s="617">
        <v>0</v>
      </c>
      <c r="H2585" s="617">
        <v>0</v>
      </c>
      <c r="I2585" s="617">
        <v>0</v>
      </c>
      <c r="J2585" s="617">
        <v>0</v>
      </c>
      <c r="K2585" s="617">
        <v>0</v>
      </c>
      <c r="L2585" s="617">
        <v>0</v>
      </c>
      <c r="M2585" s="617">
        <v>0</v>
      </c>
      <c r="N2585" s="617">
        <v>0</v>
      </c>
      <c r="O2585" s="617">
        <v>0</v>
      </c>
      <c r="P2585" s="617">
        <v>0</v>
      </c>
      <c r="Q2585" s="617">
        <v>0</v>
      </c>
      <c r="R2585" s="617">
        <v>0</v>
      </c>
      <c r="S2585" s="617">
        <v>0</v>
      </c>
      <c r="T2585" s="617">
        <v>0</v>
      </c>
      <c r="U2585" s="617">
        <v>0</v>
      </c>
      <c r="V2585" s="617">
        <v>0</v>
      </c>
    </row>
    <row r="2586" spans="1:35" x14ac:dyDescent="0.25">
      <c r="A2586" t="s">
        <v>3674</v>
      </c>
      <c r="B2586" t="s">
        <v>3407</v>
      </c>
      <c r="C2586">
        <v>7</v>
      </c>
      <c r="D2586">
        <v>7</v>
      </c>
      <c r="E2586">
        <v>7</v>
      </c>
      <c r="F2586">
        <v>10</v>
      </c>
      <c r="G2586">
        <v>9</v>
      </c>
      <c r="H2586">
        <v>0</v>
      </c>
      <c r="I2586">
        <v>10</v>
      </c>
      <c r="J2586">
        <v>0</v>
      </c>
      <c r="K2586">
        <v>7</v>
      </c>
      <c r="L2586">
        <v>7</v>
      </c>
      <c r="M2586">
        <v>7</v>
      </c>
      <c r="N2586">
        <v>4</v>
      </c>
      <c r="O2586">
        <v>5</v>
      </c>
      <c r="P2586">
        <v>10</v>
      </c>
      <c r="Q2586">
        <v>7</v>
      </c>
      <c r="R2586">
        <v>7</v>
      </c>
      <c r="S2586">
        <v>1</v>
      </c>
      <c r="T2586">
        <v>10</v>
      </c>
      <c r="U2586">
        <v>10</v>
      </c>
      <c r="V2586">
        <v>6</v>
      </c>
    </row>
    <row r="2587" spans="1:35" x14ac:dyDescent="0.25">
      <c r="A2587" t="s">
        <v>3675</v>
      </c>
      <c r="B2587" t="s">
        <v>3623</v>
      </c>
      <c r="C2587">
        <v>7</v>
      </c>
      <c r="D2587">
        <v>7</v>
      </c>
      <c r="E2587">
        <v>7</v>
      </c>
      <c r="F2587">
        <v>10</v>
      </c>
      <c r="G2587">
        <v>0</v>
      </c>
      <c r="H2587">
        <v>10</v>
      </c>
      <c r="I2587">
        <v>7</v>
      </c>
      <c r="J2587">
        <v>7</v>
      </c>
      <c r="K2587">
        <v>7</v>
      </c>
      <c r="L2587">
        <v>7</v>
      </c>
      <c r="M2587">
        <v>3</v>
      </c>
      <c r="N2587">
        <v>5</v>
      </c>
      <c r="O2587">
        <v>7</v>
      </c>
      <c r="P2587">
        <v>10</v>
      </c>
      <c r="Q2587">
        <v>7</v>
      </c>
      <c r="R2587">
        <v>5</v>
      </c>
      <c r="S2587">
        <v>3</v>
      </c>
      <c r="T2587">
        <v>10</v>
      </c>
      <c r="U2587">
        <v>10</v>
      </c>
      <c r="V2587">
        <v>6</v>
      </c>
    </row>
    <row r="2588" spans="1:35" x14ac:dyDescent="0.25">
      <c r="A2588" t="s">
        <v>3676</v>
      </c>
      <c r="B2588" t="s">
        <v>3411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</row>
    <row r="2598" spans="1:35" x14ac:dyDescent="0.25">
      <c r="A2598" s="506"/>
      <c r="B2598" s="506"/>
      <c r="C2598" s="506"/>
      <c r="D2598" s="506"/>
      <c r="E2598" s="506"/>
      <c r="F2598" s="506"/>
      <c r="G2598" s="506"/>
      <c r="H2598" s="506"/>
      <c r="I2598" s="506"/>
      <c r="J2598" s="506"/>
      <c r="K2598" s="506"/>
      <c r="L2598" s="506"/>
      <c r="M2598" s="506"/>
      <c r="N2598" s="506"/>
      <c r="O2598" s="506"/>
      <c r="P2598" s="506"/>
      <c r="Q2598" s="506"/>
      <c r="R2598" s="506"/>
      <c r="S2598" s="506"/>
      <c r="T2598" s="506"/>
      <c r="U2598" s="506"/>
      <c r="V2598" s="506"/>
      <c r="W2598" s="506"/>
      <c r="X2598" s="506"/>
      <c r="Y2598" s="506"/>
      <c r="Z2598" s="506"/>
      <c r="AA2598" s="506"/>
      <c r="AB2598" s="506"/>
      <c r="AC2598" s="506"/>
      <c r="AD2598" s="506"/>
      <c r="AE2598" s="506"/>
      <c r="AF2598" s="506"/>
      <c r="AG2598" s="506"/>
      <c r="AH2598" s="506"/>
      <c r="AI2598" s="506"/>
    </row>
    <row r="2599" spans="1:35" x14ac:dyDescent="0.25">
      <c r="A2599" s="198" t="s">
        <v>1435</v>
      </c>
      <c r="B2599" s="219" t="s">
        <v>2552</v>
      </c>
      <c r="C2599" s="593" t="s">
        <v>3773</v>
      </c>
      <c r="D2599" s="594" t="s">
        <v>2618</v>
      </c>
      <c r="E2599" s="594" t="s">
        <v>3774</v>
      </c>
      <c r="F2599" s="594" t="s">
        <v>2618</v>
      </c>
      <c r="G2599" s="594" t="s">
        <v>3775</v>
      </c>
      <c r="H2599" s="594" t="s">
        <v>2618</v>
      </c>
      <c r="I2599" s="594" t="s">
        <v>3782</v>
      </c>
      <c r="J2599" s="594" t="s">
        <v>2618</v>
      </c>
      <c r="K2599" s="594" t="s">
        <v>3788</v>
      </c>
      <c r="L2599" s="594" t="s">
        <v>2618</v>
      </c>
      <c r="M2599" s="594" t="s">
        <v>3789</v>
      </c>
      <c r="N2599" s="594" t="s">
        <v>2618</v>
      </c>
      <c r="O2599" s="594" t="s">
        <v>3790</v>
      </c>
      <c r="P2599" s="594" t="s">
        <v>2618</v>
      </c>
      <c r="Q2599" s="594" t="s">
        <v>3791</v>
      </c>
      <c r="R2599" s="594" t="s">
        <v>2618</v>
      </c>
      <c r="S2599" s="594" t="s">
        <v>3792</v>
      </c>
      <c r="T2599" s="594" t="s">
        <v>2618</v>
      </c>
      <c r="U2599" s="594" t="s">
        <v>3793</v>
      </c>
      <c r="V2599" s="594" t="s">
        <v>2618</v>
      </c>
      <c r="X2599" s="258"/>
      <c r="Y2599" s="596" t="s">
        <v>2550</v>
      </c>
      <c r="Z2599" s="93" t="s">
        <v>2619</v>
      </c>
      <c r="AA2599" s="597" t="s">
        <v>2620</v>
      </c>
      <c r="AB2599" s="597" t="s">
        <v>2621</v>
      </c>
      <c r="AC2599" s="597" t="s">
        <v>2622</v>
      </c>
      <c r="AD2599" s="597" t="s">
        <v>2623</v>
      </c>
      <c r="AE2599" s="597" t="s">
        <v>2624</v>
      </c>
      <c r="AF2599" s="597" t="s">
        <v>2625</v>
      </c>
      <c r="AG2599" s="597" t="s">
        <v>2619</v>
      </c>
      <c r="AH2599" s="597" t="s">
        <v>2620</v>
      </c>
      <c r="AI2599" s="598" t="s">
        <v>2621</v>
      </c>
    </row>
    <row r="2600" spans="1:35" x14ac:dyDescent="0.25">
      <c r="A2600" s="198" t="s">
        <v>1436</v>
      </c>
      <c r="B2600" s="220" t="s">
        <v>1437</v>
      </c>
      <c r="C2600" s="124" t="s">
        <v>2521</v>
      </c>
      <c r="D2600" s="124" t="s">
        <v>2522</v>
      </c>
      <c r="E2600" s="124" t="s">
        <v>2521</v>
      </c>
      <c r="F2600" s="124" t="s">
        <v>2522</v>
      </c>
      <c r="G2600" s="124" t="s">
        <v>2521</v>
      </c>
      <c r="H2600" s="124" t="s">
        <v>2522</v>
      </c>
      <c r="I2600" s="124" t="s">
        <v>2521</v>
      </c>
      <c r="J2600" s="124" t="s">
        <v>2522</v>
      </c>
      <c r="K2600" s="124" t="s">
        <v>2521</v>
      </c>
      <c r="L2600" s="124" t="s">
        <v>2522</v>
      </c>
      <c r="M2600" s="124" t="s">
        <v>2521</v>
      </c>
      <c r="N2600" s="124" t="s">
        <v>2522</v>
      </c>
      <c r="O2600" s="124" t="s">
        <v>2521</v>
      </c>
      <c r="P2600" s="124" t="s">
        <v>2522</v>
      </c>
      <c r="Q2600" s="124" t="s">
        <v>2521</v>
      </c>
      <c r="R2600" s="124" t="s">
        <v>2522</v>
      </c>
      <c r="S2600" s="124" t="s">
        <v>2521</v>
      </c>
      <c r="T2600" s="124" t="s">
        <v>2522</v>
      </c>
      <c r="U2600" s="124" t="s">
        <v>2521</v>
      </c>
      <c r="V2600" s="124" t="s">
        <v>2522</v>
      </c>
      <c r="X2600" s="197"/>
      <c r="Y2600" s="188" t="s">
        <v>1437</v>
      </c>
      <c r="Z2600" s="94" t="s">
        <v>3776</v>
      </c>
      <c r="AA2600" s="95" t="s">
        <v>3777</v>
      </c>
      <c r="AB2600" s="95" t="s">
        <v>3778</v>
      </c>
      <c r="AC2600" s="95" t="s">
        <v>3783</v>
      </c>
      <c r="AD2600" s="95" t="s">
        <v>3794</v>
      </c>
      <c r="AE2600" s="95" t="s">
        <v>3795</v>
      </c>
      <c r="AF2600" s="95" t="s">
        <v>3796</v>
      </c>
      <c r="AG2600" s="95" t="s">
        <v>3797</v>
      </c>
      <c r="AH2600" s="95" t="s">
        <v>3798</v>
      </c>
      <c r="AI2600" s="96" t="s">
        <v>3799</v>
      </c>
    </row>
    <row r="2601" spans="1:35" x14ac:dyDescent="0.25">
      <c r="A2601" s="198" t="s">
        <v>1438</v>
      </c>
      <c r="B2601" s="221" t="s">
        <v>2553</v>
      </c>
      <c r="C2601" s="118">
        <v>43682.375</v>
      </c>
      <c r="D2601" s="189">
        <v>43682.875</v>
      </c>
      <c r="E2601" s="190">
        <v>43683.375</v>
      </c>
      <c r="F2601" s="189">
        <v>43683.875</v>
      </c>
      <c r="G2601" s="190">
        <v>43684.375</v>
      </c>
      <c r="H2601" s="189">
        <v>43684.875</v>
      </c>
      <c r="I2601" s="191">
        <v>43685.375</v>
      </c>
      <c r="J2601" s="189">
        <v>43685.875</v>
      </c>
      <c r="K2601" s="190">
        <v>43686.375</v>
      </c>
      <c r="L2601" s="189">
        <v>43686.875</v>
      </c>
      <c r="M2601" s="190">
        <v>43687.375</v>
      </c>
      <c r="N2601" s="189">
        <v>43687.875</v>
      </c>
      <c r="O2601" s="191">
        <v>43688.375</v>
      </c>
      <c r="P2601" s="189">
        <v>43688.875</v>
      </c>
      <c r="Q2601" s="190">
        <v>43689.375</v>
      </c>
      <c r="R2601" s="189">
        <v>43689.875</v>
      </c>
      <c r="S2601" s="190">
        <v>43690.375</v>
      </c>
      <c r="T2601" s="189">
        <v>43690.875</v>
      </c>
      <c r="U2601" s="190">
        <v>43691.375</v>
      </c>
      <c r="V2601" s="192">
        <v>43691.875</v>
      </c>
      <c r="X2601" s="198" t="s">
        <v>1439</v>
      </c>
      <c r="Y2601" s="215">
        <v>0</v>
      </c>
      <c r="Z2601" s="599">
        <v>43682.875</v>
      </c>
      <c r="AA2601" s="600">
        <v>43683.875</v>
      </c>
      <c r="AB2601" s="600">
        <v>43684.875</v>
      </c>
      <c r="AC2601" s="600">
        <v>43685.875</v>
      </c>
      <c r="AD2601" s="600">
        <v>43686.875</v>
      </c>
      <c r="AE2601" s="600">
        <v>43687.875</v>
      </c>
      <c r="AF2601" s="600">
        <v>43688.875</v>
      </c>
      <c r="AG2601" s="600">
        <v>43689.875</v>
      </c>
      <c r="AH2601" s="600">
        <v>43690.875</v>
      </c>
      <c r="AI2601" s="600">
        <v>43691.875</v>
      </c>
    </row>
    <row r="2602" spans="1:35" x14ac:dyDescent="0.25">
      <c r="A2602" s="198" t="s">
        <v>1440</v>
      </c>
      <c r="B2602" s="222" t="s">
        <v>2545</v>
      </c>
      <c r="C2602" s="230" t="e">
        <v>#N/A</v>
      </c>
      <c r="D2602" s="199">
        <v>9</v>
      </c>
      <c r="E2602" s="199" t="e">
        <v>#N/A</v>
      </c>
      <c r="F2602" s="199">
        <v>11</v>
      </c>
      <c r="G2602" s="199" t="e">
        <v>#N/A</v>
      </c>
      <c r="H2602" s="199">
        <v>11.3</v>
      </c>
      <c r="I2602" s="199" t="e">
        <v>#N/A</v>
      </c>
      <c r="J2602" s="199">
        <v>15.9</v>
      </c>
      <c r="K2602" s="199" t="e">
        <v>#N/A</v>
      </c>
      <c r="L2602" s="199">
        <v>15.5</v>
      </c>
      <c r="M2602" s="199" t="e">
        <v>#N/A</v>
      </c>
      <c r="N2602" s="199">
        <v>15.8</v>
      </c>
      <c r="O2602" s="199" t="e">
        <v>#N/A</v>
      </c>
      <c r="P2602" s="199">
        <v>13.4</v>
      </c>
      <c r="Q2602" s="199" t="e">
        <v>#N/A</v>
      </c>
      <c r="R2602" s="199">
        <v>14.4</v>
      </c>
      <c r="S2602" s="199" t="e">
        <v>#N/A</v>
      </c>
      <c r="T2602" s="199">
        <v>16.600000000000001</v>
      </c>
      <c r="U2602" s="199" t="e">
        <v>#N/A</v>
      </c>
      <c r="V2602" s="104">
        <v>9.6999999999999993</v>
      </c>
      <c r="X2602" s="198" t="s">
        <v>1441</v>
      </c>
      <c r="Y2602" s="100" t="s">
        <v>2545</v>
      </c>
      <c r="Z2602" s="120">
        <v>9</v>
      </c>
      <c r="AA2602" s="120">
        <v>11</v>
      </c>
      <c r="AB2602" s="120">
        <v>11.3</v>
      </c>
      <c r="AC2602" s="120">
        <v>15.9</v>
      </c>
      <c r="AD2602" s="120">
        <v>15.5</v>
      </c>
      <c r="AE2602" s="120">
        <v>15.8</v>
      </c>
      <c r="AF2602" s="120">
        <v>13.4</v>
      </c>
      <c r="AG2602" s="120">
        <v>14.4</v>
      </c>
      <c r="AH2602" s="120">
        <v>16.600000000000001</v>
      </c>
      <c r="AI2602" s="120">
        <v>10.1</v>
      </c>
    </row>
    <row r="2603" spans="1:35" x14ac:dyDescent="0.25">
      <c r="A2603" s="198" t="s">
        <v>1442</v>
      </c>
      <c r="B2603" s="223" t="s">
        <v>2546</v>
      </c>
      <c r="C2603" s="103">
        <v>6.7</v>
      </c>
      <c r="D2603" s="200" t="e">
        <v>#N/A</v>
      </c>
      <c r="E2603" s="200">
        <v>8.8000000000000007</v>
      </c>
      <c r="F2603" s="200" t="e">
        <v>#N/A</v>
      </c>
      <c r="G2603" s="200">
        <v>8.4</v>
      </c>
      <c r="H2603" s="200" t="e">
        <v>#N/A</v>
      </c>
      <c r="I2603" s="200">
        <v>6.2</v>
      </c>
      <c r="J2603" s="200" t="e">
        <v>#N/A</v>
      </c>
      <c r="K2603" s="200">
        <v>8.4</v>
      </c>
      <c r="L2603" s="200" t="e">
        <v>#N/A</v>
      </c>
      <c r="M2603" s="200">
        <v>5.2</v>
      </c>
      <c r="N2603" s="200" t="e">
        <v>#N/A</v>
      </c>
      <c r="O2603" s="200">
        <v>5.0999999999999996</v>
      </c>
      <c r="P2603" s="200" t="e">
        <v>#N/A</v>
      </c>
      <c r="Q2603" s="200">
        <v>5.7</v>
      </c>
      <c r="R2603" s="200" t="e">
        <v>#N/A</v>
      </c>
      <c r="S2603" s="200">
        <v>4.7</v>
      </c>
      <c r="T2603" s="200" t="e">
        <v>#N/A</v>
      </c>
      <c r="U2603" s="200">
        <v>9.6</v>
      </c>
      <c r="V2603" s="216" t="e">
        <v>#N/A</v>
      </c>
      <c r="X2603" s="198" t="s">
        <v>1443</v>
      </c>
      <c r="Y2603" s="101" t="s">
        <v>2546</v>
      </c>
      <c r="Z2603" s="97">
        <v>6.7</v>
      </c>
      <c r="AA2603" s="97">
        <v>8.8000000000000007</v>
      </c>
      <c r="AB2603" s="97">
        <v>8.4</v>
      </c>
      <c r="AC2603" s="97">
        <v>6.2</v>
      </c>
      <c r="AD2603" s="97">
        <v>8.4</v>
      </c>
      <c r="AE2603" s="97">
        <v>5.2</v>
      </c>
      <c r="AF2603" s="97">
        <v>5.0999999999999996</v>
      </c>
      <c r="AG2603" s="97">
        <v>5.7</v>
      </c>
      <c r="AH2603" s="97">
        <v>4.7</v>
      </c>
      <c r="AI2603" s="97">
        <v>9.6</v>
      </c>
    </row>
    <row r="2604" spans="1:35" x14ac:dyDescent="0.25">
      <c r="A2604" s="198" t="s">
        <v>1444</v>
      </c>
      <c r="B2604" s="224" t="s">
        <v>2547</v>
      </c>
      <c r="C2604" s="108" t="e">
        <v>#N/A</v>
      </c>
      <c r="D2604" s="201">
        <v>15.1</v>
      </c>
      <c r="E2604" s="201" t="e">
        <v>#N/A</v>
      </c>
      <c r="F2604" s="201">
        <v>18</v>
      </c>
      <c r="G2604" s="201" t="e">
        <v>#N/A</v>
      </c>
      <c r="H2604" s="201">
        <v>17.3</v>
      </c>
      <c r="I2604" s="201" t="e">
        <v>#N/A</v>
      </c>
      <c r="J2604" s="201">
        <v>26.9</v>
      </c>
      <c r="K2604" s="201" t="e">
        <v>#N/A</v>
      </c>
      <c r="L2604" s="201">
        <v>29.5</v>
      </c>
      <c r="M2604" s="201" t="e">
        <v>#N/A</v>
      </c>
      <c r="N2604" s="201">
        <v>30.8</v>
      </c>
      <c r="O2604" s="201" t="e">
        <v>#N/A</v>
      </c>
      <c r="P2604" s="201">
        <v>28.4</v>
      </c>
      <c r="Q2604" s="201" t="e">
        <v>#N/A</v>
      </c>
      <c r="R2604" s="201">
        <v>29.4</v>
      </c>
      <c r="S2604" s="201" t="e">
        <v>#N/A</v>
      </c>
      <c r="T2604" s="201">
        <v>30.6</v>
      </c>
      <c r="U2604" s="201" t="e">
        <v>#N/A</v>
      </c>
      <c r="V2604" s="217">
        <v>13.7</v>
      </c>
      <c r="X2604" s="198" t="s">
        <v>1445</v>
      </c>
      <c r="Y2604" s="102" t="s">
        <v>2547</v>
      </c>
      <c r="Z2604" s="120">
        <v>15.1</v>
      </c>
      <c r="AA2604" s="120">
        <v>18</v>
      </c>
      <c r="AB2604" s="120">
        <v>17.3</v>
      </c>
      <c r="AC2604" s="120">
        <v>26.9</v>
      </c>
      <c r="AD2604" s="120">
        <v>29.5</v>
      </c>
      <c r="AE2604" s="120">
        <v>30.8</v>
      </c>
      <c r="AF2604" s="120">
        <v>28.4</v>
      </c>
      <c r="AG2604" s="120">
        <v>29.4</v>
      </c>
      <c r="AH2604" s="120">
        <v>30.6</v>
      </c>
      <c r="AI2604" s="120">
        <v>13.7</v>
      </c>
    </row>
    <row r="2605" spans="1:35" x14ac:dyDescent="0.25">
      <c r="A2605" s="198" t="s">
        <v>1446</v>
      </c>
      <c r="B2605" s="212" t="s">
        <v>2548</v>
      </c>
      <c r="C2605" s="231">
        <v>13</v>
      </c>
      <c r="D2605" s="123">
        <v>12</v>
      </c>
      <c r="E2605" s="123">
        <v>9</v>
      </c>
      <c r="F2605" s="123">
        <v>7</v>
      </c>
      <c r="G2605" s="123">
        <v>6</v>
      </c>
      <c r="H2605" s="123">
        <v>4</v>
      </c>
      <c r="I2605" s="123">
        <v>5</v>
      </c>
      <c r="J2605" s="123">
        <v>3</v>
      </c>
      <c r="K2605" s="123">
        <v>7</v>
      </c>
      <c r="L2605" s="123">
        <v>4</v>
      </c>
      <c r="M2605" s="123">
        <v>5</v>
      </c>
      <c r="N2605" s="123">
        <v>6</v>
      </c>
      <c r="O2605" s="123">
        <v>7</v>
      </c>
      <c r="P2605" s="123">
        <v>6</v>
      </c>
      <c r="Q2605" s="123">
        <v>4</v>
      </c>
      <c r="R2605" s="123">
        <v>4</v>
      </c>
      <c r="S2605" s="123">
        <v>5</v>
      </c>
      <c r="T2605" s="123">
        <v>12</v>
      </c>
      <c r="U2605" s="123">
        <v>12</v>
      </c>
      <c r="V2605" s="218">
        <v>12</v>
      </c>
      <c r="X2605" s="198" t="s">
        <v>1447</v>
      </c>
      <c r="Y2605" s="119" t="s">
        <v>2548</v>
      </c>
      <c r="Z2605" s="196">
        <v>13</v>
      </c>
      <c r="AA2605" s="196">
        <v>12</v>
      </c>
      <c r="AB2605" s="196">
        <v>6</v>
      </c>
      <c r="AC2605" s="196">
        <v>5</v>
      </c>
      <c r="AD2605" s="196">
        <v>7</v>
      </c>
      <c r="AE2605" s="196">
        <v>6</v>
      </c>
      <c r="AF2605" s="196">
        <v>7</v>
      </c>
      <c r="AG2605" s="196">
        <v>6</v>
      </c>
      <c r="AH2605" s="196">
        <v>12</v>
      </c>
      <c r="AI2605" s="196">
        <v>12</v>
      </c>
    </row>
    <row r="2606" spans="1:35" x14ac:dyDescent="0.25">
      <c r="A2606" s="198" t="s">
        <v>1448</v>
      </c>
      <c r="B2606" s="225" t="s">
        <v>2549</v>
      </c>
      <c r="C2606" s="232" t="s">
        <v>2618</v>
      </c>
      <c r="D2606" s="210" t="s">
        <v>2618</v>
      </c>
      <c r="E2606" s="210" t="s">
        <v>2618</v>
      </c>
      <c r="F2606" s="210" t="s">
        <v>2618</v>
      </c>
      <c r="G2606" s="210" t="s">
        <v>2618</v>
      </c>
      <c r="H2606" s="210" t="s">
        <v>2618</v>
      </c>
      <c r="I2606" s="210" t="s">
        <v>2618</v>
      </c>
      <c r="J2606" s="210" t="s">
        <v>2618</v>
      </c>
      <c r="K2606" s="210" t="s">
        <v>2618</v>
      </c>
      <c r="L2606" s="210" t="s">
        <v>2618</v>
      </c>
      <c r="M2606" s="210" t="s">
        <v>2618</v>
      </c>
      <c r="N2606" s="210" t="s">
        <v>2618</v>
      </c>
      <c r="O2606" s="210" t="s">
        <v>2618</v>
      </c>
      <c r="P2606" s="210" t="s">
        <v>2618</v>
      </c>
      <c r="Q2606" s="210" t="s">
        <v>2618</v>
      </c>
      <c r="R2606" s="210" t="s">
        <v>2618</v>
      </c>
      <c r="S2606" s="210" t="s">
        <v>2618</v>
      </c>
      <c r="T2606" s="210" t="s">
        <v>2618</v>
      </c>
      <c r="U2606" s="210" t="s">
        <v>2618</v>
      </c>
      <c r="V2606" s="211" t="s">
        <v>2618</v>
      </c>
      <c r="X2606" s="198" t="s">
        <v>1449</v>
      </c>
      <c r="Y2606" s="601" t="s">
        <v>772</v>
      </c>
      <c r="Z2606" s="602">
        <v>0</v>
      </c>
      <c r="AA2606" s="602">
        <v>0</v>
      </c>
      <c r="AB2606" s="602">
        <v>0</v>
      </c>
      <c r="AC2606" s="602">
        <v>0</v>
      </c>
      <c r="AD2606" s="602">
        <v>0</v>
      </c>
      <c r="AE2606" s="602">
        <v>0</v>
      </c>
      <c r="AF2606" s="602">
        <v>0</v>
      </c>
      <c r="AG2606" s="602">
        <v>0</v>
      </c>
      <c r="AH2606" s="602">
        <v>0</v>
      </c>
      <c r="AI2606" s="602">
        <v>0</v>
      </c>
    </row>
    <row r="2607" spans="1:35" ht="15" x14ac:dyDescent="0.25">
      <c r="A2607" s="198" t="s">
        <v>1450</v>
      </c>
      <c r="B2607" s="226" t="s">
        <v>769</v>
      </c>
      <c r="C2607" s="202" t="s">
        <v>2632</v>
      </c>
      <c r="D2607" s="202" t="s">
        <v>2618</v>
      </c>
      <c r="E2607" s="202" t="s">
        <v>2618</v>
      </c>
      <c r="F2607" s="202" t="s">
        <v>2618</v>
      </c>
      <c r="G2607" s="202" t="s">
        <v>2618</v>
      </c>
      <c r="H2607" s="202" t="s">
        <v>2632</v>
      </c>
      <c r="I2607" s="202" t="s">
        <v>2618</v>
      </c>
      <c r="J2607" s="202" t="s">
        <v>2631</v>
      </c>
      <c r="K2607" s="202" t="s">
        <v>2618</v>
      </c>
      <c r="L2607" s="202" t="s">
        <v>2618</v>
      </c>
      <c r="M2607" s="202" t="s">
        <v>2618</v>
      </c>
      <c r="N2607" s="202" t="s">
        <v>2618</v>
      </c>
      <c r="O2607" s="202" t="s">
        <v>2618</v>
      </c>
      <c r="P2607" s="202" t="s">
        <v>2618</v>
      </c>
      <c r="Q2607" s="202" t="s">
        <v>2618</v>
      </c>
      <c r="R2607" s="202" t="s">
        <v>2618</v>
      </c>
      <c r="S2607" s="202" t="s">
        <v>2618</v>
      </c>
      <c r="T2607" s="202" t="s">
        <v>2618</v>
      </c>
      <c r="U2607" s="202" t="s">
        <v>2632</v>
      </c>
      <c r="V2607" s="203" t="s">
        <v>773</v>
      </c>
      <c r="X2607" s="198" t="s">
        <v>1451</v>
      </c>
      <c r="Y2607" s="107" t="s">
        <v>769</v>
      </c>
      <c r="Z2607" s="195" t="s">
        <v>2632</v>
      </c>
      <c r="AA2607" s="195" t="s">
        <v>2618</v>
      </c>
      <c r="AB2607" s="195" t="s">
        <v>2632</v>
      </c>
      <c r="AC2607" s="195" t="s">
        <v>2631</v>
      </c>
      <c r="AD2607" s="195" t="s">
        <v>2618</v>
      </c>
      <c r="AE2607" s="195" t="s">
        <v>2618</v>
      </c>
      <c r="AF2607" s="195" t="s">
        <v>2618</v>
      </c>
      <c r="AG2607" s="195" t="s">
        <v>2618</v>
      </c>
      <c r="AH2607" s="195" t="s">
        <v>2618</v>
      </c>
      <c r="AI2607" s="195" t="s">
        <v>773</v>
      </c>
    </row>
    <row r="2608" spans="1:35" x14ac:dyDescent="0.25">
      <c r="A2608" s="198" t="s">
        <v>1452</v>
      </c>
      <c r="B2608" s="226" t="s">
        <v>2551</v>
      </c>
      <c r="C2608" s="234">
        <v>5</v>
      </c>
      <c r="D2608" s="204">
        <v>0</v>
      </c>
      <c r="E2608" s="204">
        <v>0</v>
      </c>
      <c r="F2608" s="204">
        <v>0</v>
      </c>
      <c r="G2608" s="204">
        <v>0</v>
      </c>
      <c r="H2608" s="204">
        <v>3</v>
      </c>
      <c r="I2608" s="204">
        <v>0</v>
      </c>
      <c r="J2608" s="204">
        <v>1</v>
      </c>
      <c r="K2608" s="204">
        <v>0</v>
      </c>
      <c r="L2608" s="204">
        <v>0</v>
      </c>
      <c r="M2608" s="204">
        <v>0</v>
      </c>
      <c r="N2608" s="204">
        <v>0</v>
      </c>
      <c r="O2608" s="204">
        <v>0</v>
      </c>
      <c r="P2608" s="204">
        <v>0</v>
      </c>
      <c r="Q2608" s="204">
        <v>0</v>
      </c>
      <c r="R2608" s="204">
        <v>0</v>
      </c>
      <c r="S2608" s="204">
        <v>0</v>
      </c>
      <c r="T2608" s="204">
        <v>0</v>
      </c>
      <c r="U2608" s="204">
        <v>10</v>
      </c>
      <c r="V2608" s="205">
        <v>20</v>
      </c>
      <c r="X2608" s="198" t="s">
        <v>1453</v>
      </c>
      <c r="Y2608" s="91" t="s">
        <v>2551</v>
      </c>
      <c r="Z2608" s="109">
        <v>5</v>
      </c>
      <c r="AA2608" s="109">
        <v>0</v>
      </c>
      <c r="AB2608" s="109">
        <v>3</v>
      </c>
      <c r="AC2608" s="109">
        <v>1</v>
      </c>
      <c r="AD2608" s="109">
        <v>0</v>
      </c>
      <c r="AE2608" s="109">
        <v>0</v>
      </c>
      <c r="AF2608" s="109">
        <v>0</v>
      </c>
      <c r="AG2608" s="109">
        <v>0</v>
      </c>
      <c r="AH2608" s="109">
        <v>0</v>
      </c>
      <c r="AI2608" s="109">
        <v>20</v>
      </c>
    </row>
    <row r="2609" spans="1:35" x14ac:dyDescent="0.25">
      <c r="A2609" s="198" t="s">
        <v>1454</v>
      </c>
      <c r="B2609" s="227" t="s">
        <v>884</v>
      </c>
      <c r="C2609" s="235">
        <v>998.9</v>
      </c>
      <c r="D2609" s="206">
        <v>1000.25</v>
      </c>
      <c r="E2609" s="206">
        <v>1001.95</v>
      </c>
      <c r="F2609" s="206">
        <v>1003.8</v>
      </c>
      <c r="G2609" s="206">
        <v>1004.85</v>
      </c>
      <c r="H2609" s="206">
        <v>1005.1</v>
      </c>
      <c r="I2609" s="206">
        <v>1005.8</v>
      </c>
      <c r="J2609" s="206">
        <v>1006.9</v>
      </c>
      <c r="K2609" s="206">
        <v>1007.6</v>
      </c>
      <c r="L2609" s="206">
        <v>1008.7</v>
      </c>
      <c r="M2609" s="206">
        <v>1010.9</v>
      </c>
      <c r="N2609" s="206">
        <v>1010.3</v>
      </c>
      <c r="O2609" s="206">
        <v>1010.05</v>
      </c>
      <c r="P2609" s="206">
        <v>1009.75</v>
      </c>
      <c r="Q2609" s="206">
        <v>1011.45</v>
      </c>
      <c r="R2609" s="206">
        <v>1012.95</v>
      </c>
      <c r="S2609" s="206">
        <v>1013.35</v>
      </c>
      <c r="T2609" s="206">
        <v>1006.7</v>
      </c>
      <c r="U2609" s="206">
        <v>996.45</v>
      </c>
      <c r="V2609" s="207">
        <v>992.95</v>
      </c>
      <c r="X2609" s="198" t="s">
        <v>1455</v>
      </c>
      <c r="Y2609" s="238" t="s">
        <v>705</v>
      </c>
      <c r="Z2609" s="127">
        <v>0</v>
      </c>
      <c r="AA2609" s="127">
        <v>0</v>
      </c>
      <c r="AB2609" s="127">
        <v>0</v>
      </c>
      <c r="AC2609" s="127">
        <v>0</v>
      </c>
      <c r="AD2609" s="127">
        <v>0</v>
      </c>
      <c r="AE2609" s="127">
        <v>0</v>
      </c>
      <c r="AF2609" s="127">
        <v>0</v>
      </c>
      <c r="AG2609" s="127">
        <v>0</v>
      </c>
      <c r="AH2609" s="127">
        <v>0</v>
      </c>
      <c r="AI2609" s="127">
        <v>0</v>
      </c>
    </row>
    <row r="2610" spans="1:35" x14ac:dyDescent="0.25">
      <c r="A2610" s="198" t="s">
        <v>1456</v>
      </c>
      <c r="B2610" s="228" t="s">
        <v>770</v>
      </c>
      <c r="C2610" s="236" t="s">
        <v>1191</v>
      </c>
      <c r="D2610" s="208" t="s">
        <v>213</v>
      </c>
      <c r="E2610" s="208" t="s">
        <v>2769</v>
      </c>
      <c r="F2610" s="208" t="s">
        <v>2768</v>
      </c>
      <c r="G2610" s="208" t="s">
        <v>2683</v>
      </c>
      <c r="H2610" s="208" t="s">
        <v>2651</v>
      </c>
      <c r="I2610" s="208" t="s">
        <v>2683</v>
      </c>
      <c r="J2610" s="208" t="s">
        <v>2733</v>
      </c>
      <c r="K2610" s="208" t="s">
        <v>2768</v>
      </c>
      <c r="L2610" s="208" t="s">
        <v>2682</v>
      </c>
      <c r="M2610" s="208" t="s">
        <v>2683</v>
      </c>
      <c r="N2610" s="208" t="s">
        <v>2656</v>
      </c>
      <c r="O2610" s="208" t="s">
        <v>2685</v>
      </c>
      <c r="P2610" s="208" t="s">
        <v>2657</v>
      </c>
      <c r="Q2610" s="208" t="s">
        <v>2651</v>
      </c>
      <c r="R2610" s="208" t="s">
        <v>2772</v>
      </c>
      <c r="S2610" s="208" t="s">
        <v>2653</v>
      </c>
      <c r="T2610" s="208" t="s">
        <v>2685</v>
      </c>
      <c r="U2610" s="208" t="s">
        <v>1417</v>
      </c>
      <c r="V2610" s="209" t="s">
        <v>1419</v>
      </c>
      <c r="X2610" s="369" t="s">
        <v>1457</v>
      </c>
      <c r="Y2610" s="370" t="s">
        <v>772</v>
      </c>
      <c r="Z2610" s="371">
        <v>0</v>
      </c>
      <c r="AA2610" s="372">
        <v>0</v>
      </c>
      <c r="AB2610" s="372">
        <v>0</v>
      </c>
      <c r="AC2610" s="372">
        <v>0</v>
      </c>
      <c r="AD2610" s="372">
        <v>0</v>
      </c>
      <c r="AE2610" s="372">
        <v>0</v>
      </c>
      <c r="AF2610" s="372">
        <v>0</v>
      </c>
      <c r="AG2610" s="372">
        <v>0</v>
      </c>
      <c r="AH2610" s="372">
        <v>0</v>
      </c>
      <c r="AI2610" s="373">
        <v>0</v>
      </c>
    </row>
    <row r="2611" spans="1:35" x14ac:dyDescent="0.25">
      <c r="A2611" s="198" t="s">
        <v>1458</v>
      </c>
      <c r="B2611" s="603" t="s">
        <v>705</v>
      </c>
      <c r="C2611" s="237">
        <v>0</v>
      </c>
      <c r="D2611" s="213">
        <v>0</v>
      </c>
      <c r="E2611" s="213">
        <v>0</v>
      </c>
      <c r="F2611" s="213">
        <v>0</v>
      </c>
      <c r="G2611" s="213">
        <v>0</v>
      </c>
      <c r="H2611" s="213">
        <v>0</v>
      </c>
      <c r="I2611" s="213">
        <v>0</v>
      </c>
      <c r="J2611" s="213">
        <v>0</v>
      </c>
      <c r="K2611" s="213">
        <v>0</v>
      </c>
      <c r="L2611" s="213">
        <v>0</v>
      </c>
      <c r="M2611" s="213">
        <v>0</v>
      </c>
      <c r="N2611" s="213">
        <v>0</v>
      </c>
      <c r="O2611" s="213">
        <v>0</v>
      </c>
      <c r="P2611" s="213">
        <v>0</v>
      </c>
      <c r="Q2611" s="213">
        <v>0</v>
      </c>
      <c r="R2611" s="213">
        <v>0</v>
      </c>
      <c r="S2611" s="213">
        <v>0</v>
      </c>
      <c r="T2611" s="213">
        <v>0</v>
      </c>
      <c r="U2611" s="213">
        <v>0</v>
      </c>
      <c r="V2611" s="214">
        <v>0</v>
      </c>
      <c r="X2611" s="369" t="s">
        <v>1459</v>
      </c>
      <c r="Y2611" s="374" t="s">
        <v>1173</v>
      </c>
      <c r="Z2611" s="375">
        <v>0</v>
      </c>
      <c r="AA2611" s="376">
        <v>0</v>
      </c>
      <c r="AB2611" s="376">
        <v>0</v>
      </c>
      <c r="AC2611" s="376">
        <v>0</v>
      </c>
      <c r="AD2611" s="376">
        <v>0</v>
      </c>
      <c r="AE2611" s="376">
        <v>0</v>
      </c>
      <c r="AF2611" s="376">
        <v>0</v>
      </c>
      <c r="AG2611" s="376">
        <v>0</v>
      </c>
      <c r="AH2611" s="376">
        <v>0</v>
      </c>
      <c r="AI2611" s="377">
        <v>0</v>
      </c>
    </row>
    <row r="2612" spans="1:35" x14ac:dyDescent="0.25">
      <c r="A2612" s="604" t="s">
        <v>1457</v>
      </c>
      <c r="B2612" s="605" t="s">
        <v>772</v>
      </c>
      <c r="C2612" s="606">
        <v>0</v>
      </c>
      <c r="D2612" s="606">
        <v>0</v>
      </c>
      <c r="E2612" s="606">
        <v>0</v>
      </c>
      <c r="F2612" s="606">
        <v>0</v>
      </c>
      <c r="G2612" s="606">
        <v>0</v>
      </c>
      <c r="H2612" s="606">
        <v>0</v>
      </c>
      <c r="I2612" s="606">
        <v>0</v>
      </c>
      <c r="J2612" s="606">
        <v>0</v>
      </c>
      <c r="K2612" s="606">
        <v>0</v>
      </c>
      <c r="L2612" s="606">
        <v>0</v>
      </c>
      <c r="M2612" s="606">
        <v>0</v>
      </c>
      <c r="N2612" s="606">
        <v>0</v>
      </c>
      <c r="O2612" s="606">
        <v>0</v>
      </c>
      <c r="P2612" s="606">
        <v>0</v>
      </c>
      <c r="Q2612" s="606">
        <v>0</v>
      </c>
      <c r="R2612" s="606">
        <v>0</v>
      </c>
      <c r="S2612" s="606">
        <v>0</v>
      </c>
      <c r="T2612" s="606">
        <v>0</v>
      </c>
      <c r="U2612" s="606">
        <v>0</v>
      </c>
      <c r="V2612" s="607">
        <v>0</v>
      </c>
      <c r="X2612" s="369" t="s">
        <v>1460</v>
      </c>
      <c r="Y2612" s="374" t="s">
        <v>1175</v>
      </c>
      <c r="Z2612" s="375">
        <v>0</v>
      </c>
      <c r="AA2612" s="376">
        <v>0</v>
      </c>
      <c r="AB2612" s="376">
        <v>0</v>
      </c>
      <c r="AC2612" s="376">
        <v>0</v>
      </c>
      <c r="AD2612" s="376">
        <v>0</v>
      </c>
      <c r="AE2612" s="376">
        <v>0</v>
      </c>
      <c r="AF2612" s="376">
        <v>0</v>
      </c>
      <c r="AG2612" s="376">
        <v>0</v>
      </c>
      <c r="AH2612" s="376">
        <v>0</v>
      </c>
      <c r="AI2612" s="377">
        <v>0</v>
      </c>
    </row>
    <row r="2613" spans="1:35" x14ac:dyDescent="0.25">
      <c r="A2613" s="608" t="s">
        <v>1459</v>
      </c>
      <c r="B2613" s="609" t="s">
        <v>1173</v>
      </c>
      <c r="C2613" s="610">
        <v>0</v>
      </c>
      <c r="D2613" s="610">
        <v>0</v>
      </c>
      <c r="E2613" s="610">
        <v>0</v>
      </c>
      <c r="F2613" s="610">
        <v>0</v>
      </c>
      <c r="G2613" s="610">
        <v>0</v>
      </c>
      <c r="H2613" s="610">
        <v>0</v>
      </c>
      <c r="I2613" s="610">
        <v>0</v>
      </c>
      <c r="J2613" s="610">
        <v>0</v>
      </c>
      <c r="K2613" s="610">
        <v>0</v>
      </c>
      <c r="L2613" s="610">
        <v>0</v>
      </c>
      <c r="M2613" s="610">
        <v>0</v>
      </c>
      <c r="N2613" s="610">
        <v>0</v>
      </c>
      <c r="O2613" s="610">
        <v>0</v>
      </c>
      <c r="P2613" s="610">
        <v>0</v>
      </c>
      <c r="Q2613" s="610">
        <v>0</v>
      </c>
      <c r="R2613" s="610">
        <v>0</v>
      </c>
      <c r="S2613" s="610">
        <v>0</v>
      </c>
      <c r="T2613" s="610">
        <v>0</v>
      </c>
      <c r="U2613" s="610">
        <v>0</v>
      </c>
      <c r="V2613" s="610">
        <v>0</v>
      </c>
      <c r="X2613" s="369" t="s">
        <v>1461</v>
      </c>
      <c r="Y2613" s="379" t="s">
        <v>1177</v>
      </c>
      <c r="Z2613" s="380">
        <v>0</v>
      </c>
      <c r="AA2613" s="381">
        <v>0</v>
      </c>
      <c r="AB2613" s="381">
        <v>0</v>
      </c>
      <c r="AC2613" s="381">
        <v>0</v>
      </c>
      <c r="AD2613" s="381">
        <v>0</v>
      </c>
      <c r="AE2613" s="381">
        <v>0</v>
      </c>
      <c r="AF2613" s="381">
        <v>0</v>
      </c>
      <c r="AG2613" s="381">
        <v>0</v>
      </c>
      <c r="AH2613" s="381">
        <v>0</v>
      </c>
      <c r="AI2613" s="382">
        <v>0</v>
      </c>
    </row>
    <row r="2614" spans="1:35" x14ac:dyDescent="0.25">
      <c r="A2614" s="608" t="s">
        <v>1460</v>
      </c>
      <c r="B2614" s="609" t="s">
        <v>1175</v>
      </c>
      <c r="C2614" s="617">
        <v>0</v>
      </c>
      <c r="D2614" s="617">
        <v>0</v>
      </c>
      <c r="E2614" s="617">
        <v>0</v>
      </c>
      <c r="F2614" s="617">
        <v>0</v>
      </c>
      <c r="G2614" s="617">
        <v>0</v>
      </c>
      <c r="H2614" s="617">
        <v>0</v>
      </c>
      <c r="I2614" s="617">
        <v>0</v>
      </c>
      <c r="J2614" s="617">
        <v>0</v>
      </c>
      <c r="K2614" s="617">
        <v>0</v>
      </c>
      <c r="L2614" s="617">
        <v>0</v>
      </c>
      <c r="M2614" s="617">
        <v>0</v>
      </c>
      <c r="N2614" s="617">
        <v>0</v>
      </c>
      <c r="O2614" s="617">
        <v>0</v>
      </c>
      <c r="P2614" s="617">
        <v>0</v>
      </c>
      <c r="Q2614" s="617">
        <v>0</v>
      </c>
      <c r="R2614" s="617">
        <v>0</v>
      </c>
      <c r="S2614" s="617">
        <v>0</v>
      </c>
      <c r="T2614" s="617">
        <v>0</v>
      </c>
      <c r="U2614" s="617">
        <v>0</v>
      </c>
      <c r="V2614" s="617">
        <v>0</v>
      </c>
    </row>
    <row r="2615" spans="1:35" x14ac:dyDescent="0.25">
      <c r="A2615" s="608" t="s">
        <v>1461</v>
      </c>
      <c r="B2615" s="609" t="s">
        <v>1177</v>
      </c>
      <c r="C2615" s="617">
        <v>0</v>
      </c>
      <c r="D2615" s="617">
        <v>0</v>
      </c>
      <c r="E2615" s="617">
        <v>0</v>
      </c>
      <c r="F2615" s="617">
        <v>0</v>
      </c>
      <c r="G2615" s="617">
        <v>0</v>
      </c>
      <c r="H2615" s="617">
        <v>0</v>
      </c>
      <c r="I2615" s="617">
        <v>0</v>
      </c>
      <c r="J2615" s="617">
        <v>0</v>
      </c>
      <c r="K2615" s="617">
        <v>0</v>
      </c>
      <c r="L2615" s="617">
        <v>0</v>
      </c>
      <c r="M2615" s="617">
        <v>0</v>
      </c>
      <c r="N2615" s="617">
        <v>0</v>
      </c>
      <c r="O2615" s="617">
        <v>0</v>
      </c>
      <c r="P2615" s="617">
        <v>0</v>
      </c>
      <c r="Q2615" s="617">
        <v>0</v>
      </c>
      <c r="R2615" s="617">
        <v>0</v>
      </c>
      <c r="S2615" s="617">
        <v>0</v>
      </c>
      <c r="T2615" s="617">
        <v>0</v>
      </c>
      <c r="U2615" s="617">
        <v>0</v>
      </c>
      <c r="V2615" s="617">
        <v>0</v>
      </c>
    </row>
    <row r="2616" spans="1:35" x14ac:dyDescent="0.25">
      <c r="A2616" t="s">
        <v>3677</v>
      </c>
      <c r="B2616" t="s">
        <v>3407</v>
      </c>
      <c r="C2616">
        <v>10</v>
      </c>
      <c r="D2616">
        <v>10</v>
      </c>
      <c r="E2616">
        <v>7</v>
      </c>
      <c r="F2616">
        <v>7</v>
      </c>
      <c r="G2616">
        <v>7</v>
      </c>
      <c r="H2616">
        <v>9</v>
      </c>
      <c r="I2616">
        <v>9</v>
      </c>
      <c r="J2616">
        <v>5</v>
      </c>
      <c r="K2616">
        <v>6</v>
      </c>
      <c r="L2616">
        <v>3</v>
      </c>
      <c r="M2616">
        <v>0</v>
      </c>
      <c r="N2616">
        <v>0</v>
      </c>
      <c r="O2616">
        <v>2</v>
      </c>
      <c r="P2616">
        <v>0</v>
      </c>
      <c r="Q2616">
        <v>0</v>
      </c>
      <c r="R2616">
        <v>1</v>
      </c>
      <c r="S2616">
        <v>0</v>
      </c>
      <c r="T2616">
        <v>3</v>
      </c>
      <c r="U2616">
        <v>10</v>
      </c>
      <c r="V2616">
        <v>10</v>
      </c>
    </row>
    <row r="2617" spans="1:35" x14ac:dyDescent="0.25">
      <c r="A2617" t="s">
        <v>3678</v>
      </c>
      <c r="B2617" t="s">
        <v>3623</v>
      </c>
      <c r="C2617">
        <v>10</v>
      </c>
      <c r="D2617">
        <v>7</v>
      </c>
      <c r="E2617">
        <v>7</v>
      </c>
      <c r="F2617">
        <v>7</v>
      </c>
      <c r="G2617">
        <v>7</v>
      </c>
      <c r="H2617">
        <v>9</v>
      </c>
      <c r="I2617">
        <v>1</v>
      </c>
      <c r="J2617">
        <v>6</v>
      </c>
      <c r="K2617">
        <v>5</v>
      </c>
      <c r="L2617">
        <v>3</v>
      </c>
      <c r="M2617">
        <v>0</v>
      </c>
      <c r="N2617">
        <v>2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3</v>
      </c>
      <c r="U2617">
        <v>10</v>
      </c>
      <c r="V2617">
        <v>10</v>
      </c>
    </row>
    <row r="2618" spans="1:35" x14ac:dyDescent="0.25">
      <c r="A2618" t="s">
        <v>3679</v>
      </c>
      <c r="B2618" t="s">
        <v>3411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</row>
    <row r="2628" spans="1:35" x14ac:dyDescent="0.25">
      <c r="A2628" s="506"/>
      <c r="B2628" s="506"/>
      <c r="C2628" s="506"/>
      <c r="D2628" s="506"/>
      <c r="E2628" s="506"/>
      <c r="F2628" s="506"/>
      <c r="G2628" s="506"/>
      <c r="H2628" s="506"/>
      <c r="I2628" s="506"/>
      <c r="J2628" s="506"/>
      <c r="K2628" s="506"/>
      <c r="L2628" s="506"/>
      <c r="M2628" s="506"/>
      <c r="N2628" s="506"/>
      <c r="O2628" s="506"/>
      <c r="P2628" s="506"/>
      <c r="Q2628" s="506"/>
      <c r="R2628" s="506"/>
      <c r="S2628" s="506"/>
      <c r="T2628" s="506"/>
      <c r="U2628" s="506"/>
      <c r="V2628" s="506"/>
      <c r="W2628" s="506"/>
      <c r="X2628" s="506"/>
      <c r="Y2628" s="506"/>
      <c r="Z2628" s="506"/>
      <c r="AA2628" s="506"/>
      <c r="AB2628" s="506"/>
      <c r="AC2628" s="506"/>
      <c r="AD2628" s="506"/>
      <c r="AE2628" s="506"/>
      <c r="AF2628" s="506"/>
      <c r="AG2628" s="506"/>
      <c r="AH2628" s="506"/>
      <c r="AI2628" s="506"/>
    </row>
    <row r="2629" spans="1:35" x14ac:dyDescent="0.25">
      <c r="A2629" s="198" t="s">
        <v>1462</v>
      </c>
      <c r="B2629" s="219" t="s">
        <v>2552</v>
      </c>
      <c r="C2629" s="593" t="s">
        <v>3773</v>
      </c>
      <c r="D2629" s="594" t="s">
        <v>2618</v>
      </c>
      <c r="E2629" s="594" t="s">
        <v>3774</v>
      </c>
      <c r="F2629" s="594" t="s">
        <v>2618</v>
      </c>
      <c r="G2629" s="594" t="s">
        <v>3775</v>
      </c>
      <c r="H2629" s="594" t="s">
        <v>2618</v>
      </c>
      <c r="I2629" s="594" t="s">
        <v>3782</v>
      </c>
      <c r="J2629" s="594" t="s">
        <v>2618</v>
      </c>
      <c r="K2629" s="594" t="s">
        <v>3788</v>
      </c>
      <c r="L2629" s="594" t="s">
        <v>2618</v>
      </c>
      <c r="M2629" s="594" t="s">
        <v>3789</v>
      </c>
      <c r="N2629" s="594" t="s">
        <v>2618</v>
      </c>
      <c r="O2629" s="594" t="s">
        <v>3790</v>
      </c>
      <c r="P2629" s="594" t="s">
        <v>2618</v>
      </c>
      <c r="Q2629" s="594" t="s">
        <v>3791</v>
      </c>
      <c r="R2629" s="594" t="s">
        <v>2618</v>
      </c>
      <c r="S2629" s="594" t="s">
        <v>3792</v>
      </c>
      <c r="T2629" s="594" t="s">
        <v>2618</v>
      </c>
      <c r="U2629" s="594" t="s">
        <v>3793</v>
      </c>
      <c r="V2629" s="594" t="s">
        <v>2618</v>
      </c>
      <c r="X2629" s="258"/>
      <c r="Y2629" s="596" t="s">
        <v>2550</v>
      </c>
      <c r="Z2629" s="93" t="s">
        <v>2619</v>
      </c>
      <c r="AA2629" s="597" t="s">
        <v>2620</v>
      </c>
      <c r="AB2629" s="597" t="s">
        <v>2621</v>
      </c>
      <c r="AC2629" s="597" t="s">
        <v>2622</v>
      </c>
      <c r="AD2629" s="597" t="s">
        <v>2623</v>
      </c>
      <c r="AE2629" s="597" t="s">
        <v>2624</v>
      </c>
      <c r="AF2629" s="597" t="s">
        <v>2625</v>
      </c>
      <c r="AG2629" s="597" t="s">
        <v>2619</v>
      </c>
      <c r="AH2629" s="597" t="s">
        <v>2620</v>
      </c>
      <c r="AI2629" s="598" t="s">
        <v>2621</v>
      </c>
    </row>
    <row r="2630" spans="1:35" x14ac:dyDescent="0.25">
      <c r="A2630" s="198" t="s">
        <v>1463</v>
      </c>
      <c r="B2630" s="220" t="s">
        <v>1464</v>
      </c>
      <c r="C2630" s="124" t="s">
        <v>2521</v>
      </c>
      <c r="D2630" s="124" t="s">
        <v>2522</v>
      </c>
      <c r="E2630" s="124" t="s">
        <v>2521</v>
      </c>
      <c r="F2630" s="124" t="s">
        <v>2522</v>
      </c>
      <c r="G2630" s="124" t="s">
        <v>2521</v>
      </c>
      <c r="H2630" s="124" t="s">
        <v>2522</v>
      </c>
      <c r="I2630" s="124" t="s">
        <v>2521</v>
      </c>
      <c r="J2630" s="124" t="s">
        <v>2522</v>
      </c>
      <c r="K2630" s="124" t="s">
        <v>2521</v>
      </c>
      <c r="L2630" s="124" t="s">
        <v>2522</v>
      </c>
      <c r="M2630" s="124" t="s">
        <v>2521</v>
      </c>
      <c r="N2630" s="124" t="s">
        <v>2522</v>
      </c>
      <c r="O2630" s="124" t="s">
        <v>2521</v>
      </c>
      <c r="P2630" s="124" t="s">
        <v>2522</v>
      </c>
      <c r="Q2630" s="124" t="s">
        <v>2521</v>
      </c>
      <c r="R2630" s="124" t="s">
        <v>2522</v>
      </c>
      <c r="S2630" s="124" t="s">
        <v>2521</v>
      </c>
      <c r="T2630" s="124" t="s">
        <v>2522</v>
      </c>
      <c r="U2630" s="124" t="s">
        <v>2521</v>
      </c>
      <c r="V2630" s="124" t="s">
        <v>2522</v>
      </c>
      <c r="X2630" s="197"/>
      <c r="Y2630" s="188" t="s">
        <v>1464</v>
      </c>
      <c r="Z2630" s="94" t="s">
        <v>3776</v>
      </c>
      <c r="AA2630" s="95" t="s">
        <v>3777</v>
      </c>
      <c r="AB2630" s="95" t="s">
        <v>3778</v>
      </c>
      <c r="AC2630" s="95" t="s">
        <v>3783</v>
      </c>
      <c r="AD2630" s="95" t="s">
        <v>3794</v>
      </c>
      <c r="AE2630" s="95" t="s">
        <v>3795</v>
      </c>
      <c r="AF2630" s="95" t="s">
        <v>3796</v>
      </c>
      <c r="AG2630" s="95" t="s">
        <v>3797</v>
      </c>
      <c r="AH2630" s="95" t="s">
        <v>3798</v>
      </c>
      <c r="AI2630" s="96" t="s">
        <v>3799</v>
      </c>
    </row>
    <row r="2631" spans="1:35" x14ac:dyDescent="0.25">
      <c r="A2631" s="198" t="s">
        <v>1465</v>
      </c>
      <c r="B2631" s="221" t="s">
        <v>2553</v>
      </c>
      <c r="C2631" s="118">
        <v>43682.375</v>
      </c>
      <c r="D2631" s="189">
        <v>43682.875</v>
      </c>
      <c r="E2631" s="190">
        <v>43683.375</v>
      </c>
      <c r="F2631" s="189">
        <v>43683.875</v>
      </c>
      <c r="G2631" s="190">
        <v>43684.375</v>
      </c>
      <c r="H2631" s="189">
        <v>43684.875</v>
      </c>
      <c r="I2631" s="191">
        <v>43685.375</v>
      </c>
      <c r="J2631" s="189">
        <v>43685.875</v>
      </c>
      <c r="K2631" s="190">
        <v>43686.375</v>
      </c>
      <c r="L2631" s="189">
        <v>43686.875</v>
      </c>
      <c r="M2631" s="190">
        <v>43687.375</v>
      </c>
      <c r="N2631" s="189">
        <v>43687.875</v>
      </c>
      <c r="O2631" s="191">
        <v>43688.375</v>
      </c>
      <c r="P2631" s="189">
        <v>43688.875</v>
      </c>
      <c r="Q2631" s="190">
        <v>43689.375</v>
      </c>
      <c r="R2631" s="189">
        <v>43689.875</v>
      </c>
      <c r="S2631" s="190">
        <v>43690.375</v>
      </c>
      <c r="T2631" s="189">
        <v>43690.875</v>
      </c>
      <c r="U2631" s="190">
        <v>43691.375</v>
      </c>
      <c r="V2631" s="192">
        <v>43691.875</v>
      </c>
      <c r="X2631" s="198" t="s">
        <v>1466</v>
      </c>
      <c r="Y2631" s="215">
        <v>0</v>
      </c>
      <c r="Z2631" s="599">
        <v>43682.875</v>
      </c>
      <c r="AA2631" s="600">
        <v>43683.875</v>
      </c>
      <c r="AB2631" s="600">
        <v>43684.875</v>
      </c>
      <c r="AC2631" s="600">
        <v>43685.875</v>
      </c>
      <c r="AD2631" s="600">
        <v>43686.875</v>
      </c>
      <c r="AE2631" s="600">
        <v>43687.875</v>
      </c>
      <c r="AF2631" s="600">
        <v>43688.875</v>
      </c>
      <c r="AG2631" s="600">
        <v>43689.875</v>
      </c>
      <c r="AH2631" s="600">
        <v>43690.875</v>
      </c>
      <c r="AI2631" s="600">
        <v>43691.875</v>
      </c>
    </row>
    <row r="2632" spans="1:35" x14ac:dyDescent="0.25">
      <c r="A2632" s="198" t="s">
        <v>1467</v>
      </c>
      <c r="B2632" s="222" t="s">
        <v>2545</v>
      </c>
      <c r="C2632" s="230" t="e">
        <v>#N/A</v>
      </c>
      <c r="D2632" s="199">
        <v>13.1</v>
      </c>
      <c r="E2632" s="199" t="e">
        <v>#N/A</v>
      </c>
      <c r="F2632" s="199">
        <v>20.8</v>
      </c>
      <c r="G2632" s="199" t="e">
        <v>#N/A</v>
      </c>
      <c r="H2632" s="199">
        <v>23.2</v>
      </c>
      <c r="I2632" s="199" t="e">
        <v>#N/A</v>
      </c>
      <c r="J2632" s="199">
        <v>20.8</v>
      </c>
      <c r="K2632" s="199" t="e">
        <v>#N/A</v>
      </c>
      <c r="L2632" s="199">
        <v>15.1</v>
      </c>
      <c r="M2632" s="199" t="e">
        <v>#N/A</v>
      </c>
      <c r="N2632" s="199">
        <v>22.5</v>
      </c>
      <c r="O2632" s="199" t="e">
        <v>#N/A</v>
      </c>
      <c r="P2632" s="199">
        <v>22</v>
      </c>
      <c r="Q2632" s="199" t="e">
        <v>#N/A</v>
      </c>
      <c r="R2632" s="199">
        <v>23.1</v>
      </c>
      <c r="S2632" s="199" t="e">
        <v>#N/A</v>
      </c>
      <c r="T2632" s="199">
        <v>20.7</v>
      </c>
      <c r="U2632" s="199" t="e">
        <v>#N/A</v>
      </c>
      <c r="V2632" s="104">
        <v>17.7</v>
      </c>
      <c r="X2632" s="198" t="s">
        <v>1468</v>
      </c>
      <c r="Y2632" s="100" t="s">
        <v>2545</v>
      </c>
      <c r="Z2632" s="120">
        <v>13.1</v>
      </c>
      <c r="AA2632" s="120">
        <v>20.8</v>
      </c>
      <c r="AB2632" s="120">
        <v>23.2</v>
      </c>
      <c r="AC2632" s="120">
        <v>20.8</v>
      </c>
      <c r="AD2632" s="120">
        <v>16.600000000000001</v>
      </c>
      <c r="AE2632" s="120">
        <v>22.5</v>
      </c>
      <c r="AF2632" s="120">
        <v>22</v>
      </c>
      <c r="AG2632" s="120">
        <v>23.1</v>
      </c>
      <c r="AH2632" s="120">
        <v>20.7</v>
      </c>
      <c r="AI2632" s="120">
        <v>17.7</v>
      </c>
    </row>
    <row r="2633" spans="1:35" x14ac:dyDescent="0.25">
      <c r="A2633" s="198" t="s">
        <v>1469</v>
      </c>
      <c r="B2633" s="223" t="s">
        <v>2546</v>
      </c>
      <c r="C2633" s="103">
        <v>7</v>
      </c>
      <c r="D2633" s="200" t="e">
        <v>#N/A</v>
      </c>
      <c r="E2633" s="200">
        <v>8.1</v>
      </c>
      <c r="F2633" s="200" t="e">
        <v>#N/A</v>
      </c>
      <c r="G2633" s="200">
        <v>9.4</v>
      </c>
      <c r="H2633" s="200" t="e">
        <v>#N/A</v>
      </c>
      <c r="I2633" s="200">
        <v>13</v>
      </c>
      <c r="J2633" s="200" t="e">
        <v>#N/A</v>
      </c>
      <c r="K2633" s="200">
        <v>14.4</v>
      </c>
      <c r="L2633" s="200" t="e">
        <v>#N/A</v>
      </c>
      <c r="M2633" s="200">
        <v>9.1</v>
      </c>
      <c r="N2633" s="200" t="e">
        <v>#N/A</v>
      </c>
      <c r="O2633" s="200">
        <v>13.8</v>
      </c>
      <c r="P2633" s="200" t="e">
        <v>#N/A</v>
      </c>
      <c r="Q2633" s="200">
        <v>10.5</v>
      </c>
      <c r="R2633" s="200" t="e">
        <v>#N/A</v>
      </c>
      <c r="S2633" s="200">
        <v>12.2</v>
      </c>
      <c r="T2633" s="200" t="e">
        <v>#N/A</v>
      </c>
      <c r="U2633" s="200">
        <v>13.7</v>
      </c>
      <c r="V2633" s="216" t="e">
        <v>#N/A</v>
      </c>
      <c r="X2633" s="198" t="s">
        <v>1470</v>
      </c>
      <c r="Y2633" s="101" t="s">
        <v>2546</v>
      </c>
      <c r="Z2633" s="97">
        <v>7</v>
      </c>
      <c r="AA2633" s="97">
        <v>8.1</v>
      </c>
      <c r="AB2633" s="97">
        <v>9.4</v>
      </c>
      <c r="AC2633" s="97">
        <v>13</v>
      </c>
      <c r="AD2633" s="97">
        <v>11.5</v>
      </c>
      <c r="AE2633" s="97">
        <v>9.1</v>
      </c>
      <c r="AF2633" s="97">
        <v>13.8</v>
      </c>
      <c r="AG2633" s="97">
        <v>10.5</v>
      </c>
      <c r="AH2633" s="97">
        <v>12.2</v>
      </c>
      <c r="AI2633" s="97">
        <v>13.7</v>
      </c>
    </row>
    <row r="2634" spans="1:35" x14ac:dyDescent="0.25">
      <c r="A2634" s="198" t="s">
        <v>1471</v>
      </c>
      <c r="B2634" s="224" t="s">
        <v>2547</v>
      </c>
      <c r="C2634" s="108" t="e">
        <v>#N/A</v>
      </c>
      <c r="D2634" s="201">
        <v>17.100000000000001</v>
      </c>
      <c r="E2634" s="201" t="e">
        <v>#N/A</v>
      </c>
      <c r="F2634" s="201">
        <v>35.799999999999997</v>
      </c>
      <c r="G2634" s="201" t="e">
        <v>#N/A</v>
      </c>
      <c r="H2634" s="201">
        <v>34.200000000000003</v>
      </c>
      <c r="I2634" s="201" t="e">
        <v>#N/A</v>
      </c>
      <c r="J2634" s="201">
        <v>30.8</v>
      </c>
      <c r="K2634" s="201" t="e">
        <v>#N/A</v>
      </c>
      <c r="L2634" s="201">
        <v>19.100000000000001</v>
      </c>
      <c r="M2634" s="201" t="e">
        <v>#N/A</v>
      </c>
      <c r="N2634" s="201">
        <v>36.5</v>
      </c>
      <c r="O2634" s="201" t="e">
        <v>#N/A</v>
      </c>
      <c r="P2634" s="201">
        <v>35</v>
      </c>
      <c r="Q2634" s="201" t="e">
        <v>#N/A</v>
      </c>
      <c r="R2634" s="201">
        <v>38.1</v>
      </c>
      <c r="S2634" s="201" t="e">
        <v>#N/A</v>
      </c>
      <c r="T2634" s="201">
        <v>27.7</v>
      </c>
      <c r="U2634" s="201" t="e">
        <v>#N/A</v>
      </c>
      <c r="V2634" s="217">
        <v>24.7</v>
      </c>
      <c r="X2634" s="198" t="s">
        <v>1472</v>
      </c>
      <c r="Y2634" s="102" t="s">
        <v>2547</v>
      </c>
      <c r="Z2634" s="120">
        <v>17.100000000000001</v>
      </c>
      <c r="AA2634" s="120">
        <v>35.799999999999997</v>
      </c>
      <c r="AB2634" s="120">
        <v>34.200000000000003</v>
      </c>
      <c r="AC2634" s="120">
        <v>30.8</v>
      </c>
      <c r="AD2634" s="120">
        <v>19.100000000000001</v>
      </c>
      <c r="AE2634" s="120">
        <v>36.5</v>
      </c>
      <c r="AF2634" s="120">
        <v>35</v>
      </c>
      <c r="AG2634" s="120">
        <v>38.1</v>
      </c>
      <c r="AH2634" s="120">
        <v>27.7</v>
      </c>
      <c r="AI2634" s="120">
        <v>24.7</v>
      </c>
    </row>
    <row r="2635" spans="1:35" x14ac:dyDescent="0.25">
      <c r="A2635" s="198" t="s">
        <v>1473</v>
      </c>
      <c r="B2635" s="212" t="s">
        <v>2548</v>
      </c>
      <c r="C2635" s="231">
        <v>8</v>
      </c>
      <c r="D2635" s="123">
        <v>10</v>
      </c>
      <c r="E2635" s="123">
        <v>10</v>
      </c>
      <c r="F2635" s="123">
        <v>9</v>
      </c>
      <c r="G2635" s="123">
        <v>9</v>
      </c>
      <c r="H2635" s="123">
        <v>11</v>
      </c>
      <c r="I2635" s="123">
        <v>8</v>
      </c>
      <c r="J2635" s="123">
        <v>5</v>
      </c>
      <c r="K2635" s="123">
        <v>13</v>
      </c>
      <c r="L2635" s="123">
        <v>8</v>
      </c>
      <c r="M2635" s="123">
        <v>6</v>
      </c>
      <c r="N2635" s="123">
        <v>4</v>
      </c>
      <c r="O2635" s="123">
        <v>10</v>
      </c>
      <c r="P2635" s="123">
        <v>10</v>
      </c>
      <c r="Q2635" s="123">
        <v>9</v>
      </c>
      <c r="R2635" s="123">
        <v>10</v>
      </c>
      <c r="S2635" s="123">
        <v>7</v>
      </c>
      <c r="T2635" s="123">
        <v>7</v>
      </c>
      <c r="U2635" s="123">
        <v>13</v>
      </c>
      <c r="V2635" s="218">
        <v>11</v>
      </c>
      <c r="X2635" s="198" t="s">
        <v>1474</v>
      </c>
      <c r="Y2635" s="119" t="s">
        <v>2548</v>
      </c>
      <c r="Z2635" s="196">
        <v>10</v>
      </c>
      <c r="AA2635" s="196">
        <v>10</v>
      </c>
      <c r="AB2635" s="196">
        <v>11</v>
      </c>
      <c r="AC2635" s="196">
        <v>11</v>
      </c>
      <c r="AD2635" s="196">
        <v>13</v>
      </c>
      <c r="AE2635" s="196">
        <v>6</v>
      </c>
      <c r="AF2635" s="196">
        <v>10</v>
      </c>
      <c r="AG2635" s="196">
        <v>10</v>
      </c>
      <c r="AH2635" s="196">
        <v>7</v>
      </c>
      <c r="AI2635" s="196">
        <v>13</v>
      </c>
    </row>
    <row r="2636" spans="1:35" x14ac:dyDescent="0.25">
      <c r="A2636" s="198" t="s">
        <v>1475</v>
      </c>
      <c r="B2636" s="225" t="s">
        <v>2549</v>
      </c>
      <c r="C2636" s="232" t="s">
        <v>2618</v>
      </c>
      <c r="D2636" s="210" t="s">
        <v>2618</v>
      </c>
      <c r="E2636" s="210" t="s">
        <v>2618</v>
      </c>
      <c r="F2636" s="210" t="s">
        <v>2618</v>
      </c>
      <c r="G2636" s="210" t="s">
        <v>2618</v>
      </c>
      <c r="H2636" s="210" t="s">
        <v>2618</v>
      </c>
      <c r="I2636" s="210" t="s">
        <v>2618</v>
      </c>
      <c r="J2636" s="210" t="s">
        <v>2618</v>
      </c>
      <c r="K2636" s="210" t="s">
        <v>2618</v>
      </c>
      <c r="L2636" s="210" t="s">
        <v>2618</v>
      </c>
      <c r="M2636" s="210" t="s">
        <v>2618</v>
      </c>
      <c r="N2636" s="210" t="s">
        <v>2618</v>
      </c>
      <c r="O2636" s="210" t="s">
        <v>2618</v>
      </c>
      <c r="P2636" s="210" t="s">
        <v>2618</v>
      </c>
      <c r="Q2636" s="210" t="s">
        <v>2618</v>
      </c>
      <c r="R2636" s="210" t="s">
        <v>2618</v>
      </c>
      <c r="S2636" s="210" t="s">
        <v>2618</v>
      </c>
      <c r="T2636" s="210" t="s">
        <v>2618</v>
      </c>
      <c r="U2636" s="210" t="s">
        <v>2618</v>
      </c>
      <c r="V2636" s="211" t="s">
        <v>2618</v>
      </c>
      <c r="X2636" s="198" t="s">
        <v>1476</v>
      </c>
      <c r="Y2636" s="601" t="s">
        <v>772</v>
      </c>
      <c r="Z2636" s="602">
        <v>0</v>
      </c>
      <c r="AA2636" s="602">
        <v>0</v>
      </c>
      <c r="AB2636" s="602">
        <v>0</v>
      </c>
      <c r="AC2636" s="602">
        <v>0</v>
      </c>
      <c r="AD2636" s="602">
        <v>0</v>
      </c>
      <c r="AE2636" s="602">
        <v>0</v>
      </c>
      <c r="AF2636" s="602">
        <v>0</v>
      </c>
      <c r="AG2636" s="602">
        <v>0</v>
      </c>
      <c r="AH2636" s="602">
        <v>0</v>
      </c>
      <c r="AI2636" s="602">
        <v>0</v>
      </c>
    </row>
    <row r="2637" spans="1:35" ht="15" x14ac:dyDescent="0.25">
      <c r="A2637" s="198" t="s">
        <v>1477</v>
      </c>
      <c r="B2637" s="226" t="s">
        <v>769</v>
      </c>
      <c r="C2637" s="202" t="s">
        <v>2618</v>
      </c>
      <c r="D2637" s="202" t="s">
        <v>2632</v>
      </c>
      <c r="E2637" s="202" t="s">
        <v>2618</v>
      </c>
      <c r="F2637" s="202" t="s">
        <v>2618</v>
      </c>
      <c r="G2637" s="202" t="s">
        <v>2618</v>
      </c>
      <c r="H2637" s="202" t="s">
        <v>2631</v>
      </c>
      <c r="I2637" s="202" t="s">
        <v>2618</v>
      </c>
      <c r="J2637" s="202" t="s">
        <v>773</v>
      </c>
      <c r="K2637" s="202" t="s">
        <v>2632</v>
      </c>
      <c r="L2637" s="202" t="s">
        <v>2632</v>
      </c>
      <c r="M2637" s="202" t="s">
        <v>2618</v>
      </c>
      <c r="N2637" s="202" t="s">
        <v>2618</v>
      </c>
      <c r="O2637" s="202" t="s">
        <v>2632</v>
      </c>
      <c r="P2637" s="202" t="s">
        <v>2631</v>
      </c>
      <c r="Q2637" s="202" t="s">
        <v>2618</v>
      </c>
      <c r="R2637" s="202" t="s">
        <v>2631</v>
      </c>
      <c r="S2637" s="202" t="s">
        <v>2618</v>
      </c>
      <c r="T2637" s="202" t="s">
        <v>2632</v>
      </c>
      <c r="U2637" s="202" t="s">
        <v>773</v>
      </c>
      <c r="V2637" s="203" t="s">
        <v>2618</v>
      </c>
      <c r="X2637" s="198" t="s">
        <v>1478</v>
      </c>
      <c r="Y2637" s="107" t="s">
        <v>769</v>
      </c>
      <c r="Z2637" s="195" t="s">
        <v>2632</v>
      </c>
      <c r="AA2637" s="195" t="s">
        <v>2618</v>
      </c>
      <c r="AB2637" s="195" t="s">
        <v>2631</v>
      </c>
      <c r="AC2637" s="195" t="s">
        <v>773</v>
      </c>
      <c r="AD2637" s="195" t="s">
        <v>2632</v>
      </c>
      <c r="AE2637" s="195" t="s">
        <v>2618</v>
      </c>
      <c r="AF2637" s="195" t="s">
        <v>2632</v>
      </c>
      <c r="AG2637" s="195" t="s">
        <v>2631</v>
      </c>
      <c r="AH2637" s="195" t="s">
        <v>2632</v>
      </c>
      <c r="AI2637" s="195" t="s">
        <v>773</v>
      </c>
    </row>
    <row r="2638" spans="1:35" x14ac:dyDescent="0.25">
      <c r="A2638" s="198" t="s">
        <v>1479</v>
      </c>
      <c r="B2638" s="226" t="s">
        <v>2551</v>
      </c>
      <c r="C2638" s="234">
        <v>0</v>
      </c>
      <c r="D2638" s="204">
        <v>3</v>
      </c>
      <c r="E2638" s="204">
        <v>0</v>
      </c>
      <c r="F2638" s="204">
        <v>0</v>
      </c>
      <c r="G2638" s="204">
        <v>0</v>
      </c>
      <c r="H2638" s="204">
        <v>2</v>
      </c>
      <c r="I2638" s="204">
        <v>0</v>
      </c>
      <c r="J2638" s="204">
        <v>20</v>
      </c>
      <c r="K2638" s="204">
        <v>3</v>
      </c>
      <c r="L2638" s="204">
        <v>3</v>
      </c>
      <c r="M2638" s="204">
        <v>0</v>
      </c>
      <c r="N2638" s="204">
        <v>0</v>
      </c>
      <c r="O2638" s="204">
        <v>5</v>
      </c>
      <c r="P2638" s="204">
        <v>2</v>
      </c>
      <c r="Q2638" s="204">
        <v>0</v>
      </c>
      <c r="R2638" s="204">
        <v>2</v>
      </c>
      <c r="S2638" s="204">
        <v>0</v>
      </c>
      <c r="T2638" s="204">
        <v>5</v>
      </c>
      <c r="U2638" s="204">
        <v>20</v>
      </c>
      <c r="V2638" s="205">
        <v>0</v>
      </c>
      <c r="X2638" s="198" t="s">
        <v>1480</v>
      </c>
      <c r="Y2638" s="91" t="s">
        <v>2551</v>
      </c>
      <c r="Z2638" s="109">
        <v>3</v>
      </c>
      <c r="AA2638" s="109">
        <v>0</v>
      </c>
      <c r="AB2638" s="109">
        <v>2</v>
      </c>
      <c r="AC2638" s="109">
        <v>20</v>
      </c>
      <c r="AD2638" s="109">
        <v>10</v>
      </c>
      <c r="AE2638" s="109">
        <v>0</v>
      </c>
      <c r="AF2638" s="109">
        <v>5</v>
      </c>
      <c r="AG2638" s="109">
        <v>2</v>
      </c>
      <c r="AH2638" s="109">
        <v>5</v>
      </c>
      <c r="AI2638" s="109">
        <v>20</v>
      </c>
    </row>
    <row r="2639" spans="1:35" x14ac:dyDescent="0.25">
      <c r="A2639" s="198" t="s">
        <v>1481</v>
      </c>
      <c r="B2639" s="227" t="s">
        <v>884</v>
      </c>
      <c r="C2639" s="235">
        <v>1006</v>
      </c>
      <c r="D2639" s="206">
        <v>1004.9</v>
      </c>
      <c r="E2639" s="206">
        <v>1006.75</v>
      </c>
      <c r="F2639" s="206">
        <v>1009.2</v>
      </c>
      <c r="G2639" s="206">
        <v>1011.55</v>
      </c>
      <c r="H2639" s="206">
        <v>1008.75</v>
      </c>
      <c r="I2639" s="206">
        <v>1006.9000000000001</v>
      </c>
      <c r="J2639" s="206">
        <v>1003</v>
      </c>
      <c r="K2639" s="206">
        <v>1000.7</v>
      </c>
      <c r="L2639" s="206">
        <v>1008.3</v>
      </c>
      <c r="M2639" s="206">
        <v>1014.15</v>
      </c>
      <c r="N2639" s="206">
        <v>1014.3499999999999</v>
      </c>
      <c r="O2639" s="206">
        <v>1009.9</v>
      </c>
      <c r="P2639" s="206">
        <v>1009.9</v>
      </c>
      <c r="Q2639" s="206">
        <v>1011.6500000000001</v>
      </c>
      <c r="R2639" s="206">
        <v>1012.5</v>
      </c>
      <c r="S2639" s="206">
        <v>1014.9000000000001</v>
      </c>
      <c r="T2639" s="206">
        <v>1009.9</v>
      </c>
      <c r="U2639" s="206">
        <v>1007.25</v>
      </c>
      <c r="V2639" s="207">
        <v>1006.2</v>
      </c>
      <c r="X2639" s="198" t="s">
        <v>1482</v>
      </c>
      <c r="Y2639" s="238" t="s">
        <v>705</v>
      </c>
      <c r="Z2639" s="127">
        <v>0</v>
      </c>
      <c r="AA2639" s="127">
        <v>0</v>
      </c>
      <c r="AB2639" s="127">
        <v>2</v>
      </c>
      <c r="AC2639" s="127">
        <v>2</v>
      </c>
      <c r="AD2639" s="127">
        <v>0</v>
      </c>
      <c r="AE2639" s="127">
        <v>0</v>
      </c>
      <c r="AF2639" s="127">
        <v>2</v>
      </c>
      <c r="AG2639" s="127">
        <v>2</v>
      </c>
      <c r="AH2639" s="127">
        <v>2</v>
      </c>
      <c r="AI2639" s="127">
        <v>0</v>
      </c>
    </row>
    <row r="2640" spans="1:35" x14ac:dyDescent="0.25">
      <c r="A2640" s="198" t="s">
        <v>1483</v>
      </c>
      <c r="B2640" s="228" t="s">
        <v>770</v>
      </c>
      <c r="C2640" s="236" t="s">
        <v>2767</v>
      </c>
      <c r="D2640" s="208" t="s">
        <v>58</v>
      </c>
      <c r="E2640" s="208" t="s">
        <v>2757</v>
      </c>
      <c r="F2640" s="208" t="s">
        <v>58</v>
      </c>
      <c r="G2640" s="208" t="s">
        <v>2763</v>
      </c>
      <c r="H2640" s="208" t="s">
        <v>2759</v>
      </c>
      <c r="I2640" s="208" t="s">
        <v>2760</v>
      </c>
      <c r="J2640" s="208" t="s">
        <v>2652</v>
      </c>
      <c r="K2640" s="208" t="s">
        <v>997</v>
      </c>
      <c r="L2640" s="208" t="s">
        <v>2757</v>
      </c>
      <c r="M2640" s="208" t="s">
        <v>2681</v>
      </c>
      <c r="N2640" s="208" t="s">
        <v>2762</v>
      </c>
      <c r="O2640" s="208" t="s">
        <v>3076</v>
      </c>
      <c r="P2640" s="208" t="s">
        <v>13</v>
      </c>
      <c r="Q2640" s="208" t="s">
        <v>2964</v>
      </c>
      <c r="R2640" s="208" t="s">
        <v>58</v>
      </c>
      <c r="S2640" s="208" t="s">
        <v>2762</v>
      </c>
      <c r="T2640" s="208" t="s">
        <v>2772</v>
      </c>
      <c r="U2640" s="208" t="s">
        <v>13</v>
      </c>
      <c r="V2640" s="209" t="s">
        <v>2759</v>
      </c>
      <c r="X2640" s="369" t="s">
        <v>1484</v>
      </c>
      <c r="Y2640" s="370" t="s">
        <v>772</v>
      </c>
      <c r="Z2640" s="371">
        <v>0</v>
      </c>
      <c r="AA2640" s="372">
        <v>0</v>
      </c>
      <c r="AB2640" s="372">
        <v>0</v>
      </c>
      <c r="AC2640" s="372">
        <v>0</v>
      </c>
      <c r="AD2640" s="372">
        <v>0</v>
      </c>
      <c r="AE2640" s="372">
        <v>0</v>
      </c>
      <c r="AF2640" s="372">
        <v>0</v>
      </c>
      <c r="AG2640" s="372">
        <v>0</v>
      </c>
      <c r="AH2640" s="372">
        <v>0</v>
      </c>
      <c r="AI2640" s="373">
        <v>0</v>
      </c>
    </row>
    <row r="2641" spans="1:35" x14ac:dyDescent="0.25">
      <c r="A2641" s="198" t="s">
        <v>1485</v>
      </c>
      <c r="B2641" s="603" t="s">
        <v>705</v>
      </c>
      <c r="C2641" s="237">
        <v>0</v>
      </c>
      <c r="D2641" s="213">
        <v>0</v>
      </c>
      <c r="E2641" s="213">
        <v>0</v>
      </c>
      <c r="F2641" s="213">
        <v>0</v>
      </c>
      <c r="G2641" s="213">
        <v>0</v>
      </c>
      <c r="H2641" s="213">
        <v>1</v>
      </c>
      <c r="I2641" s="213">
        <v>0</v>
      </c>
      <c r="J2641" s="213">
        <v>1</v>
      </c>
      <c r="K2641" s="213">
        <v>0</v>
      </c>
      <c r="L2641" s="213">
        <v>0</v>
      </c>
      <c r="M2641" s="213">
        <v>0</v>
      </c>
      <c r="N2641" s="213">
        <v>0</v>
      </c>
      <c r="O2641" s="213">
        <v>0</v>
      </c>
      <c r="P2641" s="213">
        <v>1</v>
      </c>
      <c r="Q2641" s="213">
        <v>0</v>
      </c>
      <c r="R2641" s="213">
        <v>1</v>
      </c>
      <c r="S2641" s="213">
        <v>0</v>
      </c>
      <c r="T2641" s="213">
        <v>1</v>
      </c>
      <c r="U2641" s="213">
        <v>0</v>
      </c>
      <c r="V2641" s="214">
        <v>0</v>
      </c>
      <c r="X2641" s="369" t="s">
        <v>1486</v>
      </c>
      <c r="Y2641" s="374" t="s">
        <v>1173</v>
      </c>
      <c r="Z2641" s="375">
        <v>0</v>
      </c>
      <c r="AA2641" s="376">
        <v>0</v>
      </c>
      <c r="AB2641" s="376">
        <v>0</v>
      </c>
      <c r="AC2641" s="376">
        <v>0</v>
      </c>
      <c r="AD2641" s="376">
        <v>0</v>
      </c>
      <c r="AE2641" s="376">
        <v>0</v>
      </c>
      <c r="AF2641" s="376">
        <v>0</v>
      </c>
      <c r="AG2641" s="376">
        <v>0</v>
      </c>
      <c r="AH2641" s="376">
        <v>0</v>
      </c>
      <c r="AI2641" s="377">
        <v>0</v>
      </c>
    </row>
    <row r="2642" spans="1:35" x14ac:dyDescent="0.25">
      <c r="A2642" s="604" t="s">
        <v>1484</v>
      </c>
      <c r="B2642" s="605" t="s">
        <v>772</v>
      </c>
      <c r="C2642" s="606">
        <v>0</v>
      </c>
      <c r="D2642" s="606">
        <v>0</v>
      </c>
      <c r="E2642" s="606">
        <v>0</v>
      </c>
      <c r="F2642" s="606">
        <v>0</v>
      </c>
      <c r="G2642" s="606">
        <v>0</v>
      </c>
      <c r="H2642" s="606">
        <v>0</v>
      </c>
      <c r="I2642" s="606">
        <v>0</v>
      </c>
      <c r="J2642" s="606">
        <v>0</v>
      </c>
      <c r="K2642" s="606">
        <v>0</v>
      </c>
      <c r="L2642" s="606">
        <v>0</v>
      </c>
      <c r="M2642" s="606">
        <v>0</v>
      </c>
      <c r="N2642" s="606">
        <v>0</v>
      </c>
      <c r="O2642" s="606">
        <v>0</v>
      </c>
      <c r="P2642" s="606">
        <v>0</v>
      </c>
      <c r="Q2642" s="606">
        <v>0</v>
      </c>
      <c r="R2642" s="606">
        <v>0</v>
      </c>
      <c r="S2642" s="606">
        <v>0</v>
      </c>
      <c r="T2642" s="606">
        <v>0</v>
      </c>
      <c r="U2642" s="606">
        <v>0</v>
      </c>
      <c r="V2642" s="607">
        <v>0</v>
      </c>
      <c r="X2642" s="369" t="s">
        <v>1487</v>
      </c>
      <c r="Y2642" s="374" t="s">
        <v>1175</v>
      </c>
      <c r="Z2642" s="375">
        <v>0</v>
      </c>
      <c r="AA2642" s="376">
        <v>0</v>
      </c>
      <c r="AB2642" s="376">
        <v>0</v>
      </c>
      <c r="AC2642" s="376">
        <v>0</v>
      </c>
      <c r="AD2642" s="376">
        <v>0</v>
      </c>
      <c r="AE2642" s="376">
        <v>0</v>
      </c>
      <c r="AF2642" s="376">
        <v>0</v>
      </c>
      <c r="AG2642" s="376">
        <v>0</v>
      </c>
      <c r="AH2642" s="376">
        <v>0</v>
      </c>
      <c r="AI2642" s="377">
        <v>0</v>
      </c>
    </row>
    <row r="2643" spans="1:35" x14ac:dyDescent="0.25">
      <c r="A2643" s="608" t="s">
        <v>1486</v>
      </c>
      <c r="B2643" s="609" t="s">
        <v>1173</v>
      </c>
      <c r="C2643" s="610">
        <v>0</v>
      </c>
      <c r="D2643" s="610">
        <v>0</v>
      </c>
      <c r="E2643" s="610">
        <v>0</v>
      </c>
      <c r="F2643" s="610">
        <v>0</v>
      </c>
      <c r="G2643" s="610">
        <v>0</v>
      </c>
      <c r="H2643" s="610">
        <v>0</v>
      </c>
      <c r="I2643" s="610">
        <v>0</v>
      </c>
      <c r="J2643" s="610">
        <v>0</v>
      </c>
      <c r="K2643" s="610">
        <v>0</v>
      </c>
      <c r="L2643" s="610">
        <v>0</v>
      </c>
      <c r="M2643" s="610">
        <v>0</v>
      </c>
      <c r="N2643" s="610">
        <v>0</v>
      </c>
      <c r="O2643" s="610">
        <v>0</v>
      </c>
      <c r="P2643" s="610">
        <v>0</v>
      </c>
      <c r="Q2643" s="610">
        <v>0</v>
      </c>
      <c r="R2643" s="610">
        <v>0</v>
      </c>
      <c r="S2643" s="610">
        <v>0</v>
      </c>
      <c r="T2643" s="610">
        <v>0</v>
      </c>
      <c r="U2643" s="610">
        <v>0</v>
      </c>
      <c r="V2643" s="610">
        <v>0</v>
      </c>
      <c r="X2643" s="369" t="s">
        <v>1488</v>
      </c>
      <c r="Y2643" s="379" t="s">
        <v>1177</v>
      </c>
      <c r="Z2643" s="380">
        <v>0</v>
      </c>
      <c r="AA2643" s="381">
        <v>0</v>
      </c>
      <c r="AB2643" s="381">
        <v>0</v>
      </c>
      <c r="AC2643" s="381">
        <v>0</v>
      </c>
      <c r="AD2643" s="381">
        <v>0</v>
      </c>
      <c r="AE2643" s="381">
        <v>0</v>
      </c>
      <c r="AF2643" s="381">
        <v>0</v>
      </c>
      <c r="AG2643" s="381">
        <v>0</v>
      </c>
      <c r="AH2643" s="381">
        <v>0</v>
      </c>
      <c r="AI2643" s="382">
        <v>0</v>
      </c>
    </row>
    <row r="2644" spans="1:35" x14ac:dyDescent="0.25">
      <c r="A2644" s="608" t="s">
        <v>1487</v>
      </c>
      <c r="B2644" s="609" t="s">
        <v>1175</v>
      </c>
      <c r="C2644" s="617">
        <v>0</v>
      </c>
      <c r="D2644" s="617">
        <v>0</v>
      </c>
      <c r="E2644" s="617">
        <v>0</v>
      </c>
      <c r="F2644" s="617">
        <v>0</v>
      </c>
      <c r="G2644" s="617">
        <v>0</v>
      </c>
      <c r="H2644" s="617">
        <v>0</v>
      </c>
      <c r="I2644" s="617">
        <v>0</v>
      </c>
      <c r="J2644" s="617">
        <v>0</v>
      </c>
      <c r="K2644" s="617">
        <v>0</v>
      </c>
      <c r="L2644" s="617">
        <v>0</v>
      </c>
      <c r="M2644" s="617">
        <v>0</v>
      </c>
      <c r="N2644" s="617">
        <v>0</v>
      </c>
      <c r="O2644" s="617">
        <v>0</v>
      </c>
      <c r="P2644" s="617">
        <v>0</v>
      </c>
      <c r="Q2644" s="617">
        <v>0</v>
      </c>
      <c r="R2644" s="617">
        <v>0</v>
      </c>
      <c r="S2644" s="617">
        <v>0</v>
      </c>
      <c r="T2644" s="617">
        <v>0</v>
      </c>
      <c r="U2644" s="617">
        <v>0</v>
      </c>
      <c r="V2644" s="617">
        <v>0</v>
      </c>
    </row>
    <row r="2645" spans="1:35" x14ac:dyDescent="0.25">
      <c r="A2645" s="608" t="s">
        <v>1488</v>
      </c>
      <c r="B2645" s="609" t="s">
        <v>1177</v>
      </c>
      <c r="C2645" s="617">
        <v>0</v>
      </c>
      <c r="D2645" s="617">
        <v>0</v>
      </c>
      <c r="E2645" s="617">
        <v>0</v>
      </c>
      <c r="F2645" s="617">
        <v>0</v>
      </c>
      <c r="G2645" s="617">
        <v>0</v>
      </c>
      <c r="H2645" s="617">
        <v>0</v>
      </c>
      <c r="I2645" s="617">
        <v>0</v>
      </c>
      <c r="J2645" s="617">
        <v>0</v>
      </c>
      <c r="K2645" s="617">
        <v>0</v>
      </c>
      <c r="L2645" s="617">
        <v>0</v>
      </c>
      <c r="M2645" s="617">
        <v>0</v>
      </c>
      <c r="N2645" s="617">
        <v>0</v>
      </c>
      <c r="O2645" s="617">
        <v>0</v>
      </c>
      <c r="P2645" s="617">
        <v>0</v>
      </c>
      <c r="Q2645" s="617">
        <v>0</v>
      </c>
      <c r="R2645" s="617">
        <v>0</v>
      </c>
      <c r="S2645" s="617">
        <v>0</v>
      </c>
      <c r="T2645" s="617">
        <v>0</v>
      </c>
      <c r="U2645" s="617">
        <v>0</v>
      </c>
      <c r="V2645" s="617">
        <v>0</v>
      </c>
    </row>
    <row r="2646" spans="1:35" x14ac:dyDescent="0.25">
      <c r="A2646" t="s">
        <v>3680</v>
      </c>
      <c r="B2646" t="s">
        <v>3407</v>
      </c>
      <c r="C2646">
        <v>7</v>
      </c>
      <c r="D2646">
        <v>10</v>
      </c>
      <c r="E2646">
        <v>10</v>
      </c>
      <c r="F2646">
        <v>1</v>
      </c>
      <c r="G2646">
        <v>0</v>
      </c>
      <c r="H2646">
        <v>5</v>
      </c>
      <c r="I2646">
        <v>10</v>
      </c>
      <c r="J2646">
        <v>6</v>
      </c>
      <c r="K2646">
        <v>10</v>
      </c>
      <c r="L2646">
        <v>10</v>
      </c>
      <c r="M2646">
        <v>9</v>
      </c>
      <c r="N2646">
        <v>2</v>
      </c>
      <c r="O2646">
        <v>10</v>
      </c>
      <c r="P2646">
        <v>10</v>
      </c>
      <c r="Q2646">
        <v>1</v>
      </c>
      <c r="R2646">
        <v>0</v>
      </c>
      <c r="S2646">
        <v>3</v>
      </c>
      <c r="T2646">
        <v>7</v>
      </c>
      <c r="U2646">
        <v>10</v>
      </c>
      <c r="V2646">
        <v>7</v>
      </c>
    </row>
    <row r="2647" spans="1:35" x14ac:dyDescent="0.25">
      <c r="A2647" t="s">
        <v>3681</v>
      </c>
      <c r="B2647" t="s">
        <v>3623</v>
      </c>
      <c r="C2647">
        <v>7</v>
      </c>
      <c r="D2647">
        <v>10</v>
      </c>
      <c r="E2647">
        <v>7</v>
      </c>
      <c r="F2647">
        <v>0</v>
      </c>
      <c r="G2647">
        <v>2</v>
      </c>
      <c r="H2647">
        <v>10</v>
      </c>
      <c r="I2647">
        <v>3</v>
      </c>
      <c r="J2647">
        <v>10</v>
      </c>
      <c r="K2647">
        <v>10</v>
      </c>
      <c r="L2647">
        <v>10</v>
      </c>
      <c r="M2647">
        <v>2</v>
      </c>
      <c r="N2647">
        <v>4</v>
      </c>
      <c r="O2647">
        <v>10</v>
      </c>
      <c r="P2647">
        <v>4</v>
      </c>
      <c r="Q2647">
        <v>0</v>
      </c>
      <c r="R2647">
        <v>1</v>
      </c>
      <c r="S2647">
        <v>3</v>
      </c>
      <c r="T2647">
        <v>10</v>
      </c>
      <c r="U2647">
        <v>10</v>
      </c>
      <c r="V2647">
        <v>7</v>
      </c>
    </row>
    <row r="2648" spans="1:35" x14ac:dyDescent="0.25">
      <c r="A2648" t="s">
        <v>3682</v>
      </c>
      <c r="B2648" t="s">
        <v>3411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</row>
    <row r="2658" spans="1:35" x14ac:dyDescent="0.25">
      <c r="A2658" s="506"/>
      <c r="B2658" s="506"/>
      <c r="C2658" s="506"/>
      <c r="D2658" s="506"/>
      <c r="E2658" s="506"/>
      <c r="F2658" s="506"/>
      <c r="G2658" s="506"/>
      <c r="H2658" s="506"/>
      <c r="I2658" s="506"/>
      <c r="J2658" s="506"/>
      <c r="K2658" s="506"/>
      <c r="L2658" s="506"/>
      <c r="M2658" s="506"/>
      <c r="N2658" s="506"/>
      <c r="O2658" s="506"/>
      <c r="P2658" s="506"/>
      <c r="Q2658" s="506"/>
      <c r="R2658" s="506"/>
      <c r="S2658" s="506"/>
      <c r="T2658" s="506"/>
      <c r="U2658" s="506"/>
      <c r="V2658" s="506"/>
      <c r="W2658" s="506"/>
      <c r="X2658" s="506"/>
      <c r="Y2658" s="506"/>
      <c r="Z2658" s="506"/>
      <c r="AA2658" s="506"/>
      <c r="AB2658" s="506"/>
      <c r="AC2658" s="506"/>
      <c r="AD2658" s="506"/>
      <c r="AE2658" s="506"/>
      <c r="AF2658" s="506"/>
      <c r="AG2658" s="506"/>
      <c r="AH2658" s="506"/>
      <c r="AI2658" s="506"/>
    </row>
    <row r="2659" spans="1:35" x14ac:dyDescent="0.25">
      <c r="A2659" s="198" t="s">
        <v>1489</v>
      </c>
      <c r="B2659" s="219" t="s">
        <v>2552</v>
      </c>
      <c r="C2659" s="593" t="s">
        <v>3773</v>
      </c>
      <c r="D2659" s="594" t="s">
        <v>2618</v>
      </c>
      <c r="E2659" s="594" t="s">
        <v>3774</v>
      </c>
      <c r="F2659" s="594" t="s">
        <v>2618</v>
      </c>
      <c r="G2659" s="594" t="s">
        <v>3775</v>
      </c>
      <c r="H2659" s="594" t="s">
        <v>2618</v>
      </c>
      <c r="I2659" s="594" t="s">
        <v>3782</v>
      </c>
      <c r="J2659" s="594" t="s">
        <v>2618</v>
      </c>
      <c r="K2659" s="594" t="s">
        <v>3788</v>
      </c>
      <c r="L2659" s="594" t="s">
        <v>2618</v>
      </c>
      <c r="M2659" s="594" t="s">
        <v>3789</v>
      </c>
      <c r="N2659" s="594" t="s">
        <v>2618</v>
      </c>
      <c r="O2659" s="594" t="s">
        <v>3790</v>
      </c>
      <c r="P2659" s="594" t="s">
        <v>2618</v>
      </c>
      <c r="Q2659" s="594" t="s">
        <v>3791</v>
      </c>
      <c r="R2659" s="594" t="s">
        <v>2618</v>
      </c>
      <c r="S2659" s="594" t="s">
        <v>3792</v>
      </c>
      <c r="T2659" s="594" t="s">
        <v>2618</v>
      </c>
      <c r="U2659" s="594" t="s">
        <v>3793</v>
      </c>
      <c r="V2659" s="594" t="s">
        <v>2618</v>
      </c>
      <c r="X2659" s="258"/>
      <c r="Y2659" s="596" t="s">
        <v>2550</v>
      </c>
      <c r="Z2659" s="93" t="s">
        <v>2619</v>
      </c>
      <c r="AA2659" s="597" t="s">
        <v>2620</v>
      </c>
      <c r="AB2659" s="597" t="s">
        <v>2621</v>
      </c>
      <c r="AC2659" s="597" t="s">
        <v>2622</v>
      </c>
      <c r="AD2659" s="597" t="s">
        <v>2623</v>
      </c>
      <c r="AE2659" s="597" t="s">
        <v>2624</v>
      </c>
      <c r="AF2659" s="597" t="s">
        <v>2625</v>
      </c>
      <c r="AG2659" s="597" t="s">
        <v>2619</v>
      </c>
      <c r="AH2659" s="597" t="s">
        <v>2620</v>
      </c>
      <c r="AI2659" s="598" t="s">
        <v>2621</v>
      </c>
    </row>
    <row r="2660" spans="1:35" x14ac:dyDescent="0.25">
      <c r="A2660" s="198" t="s">
        <v>1490</v>
      </c>
      <c r="B2660" s="220" t="s">
        <v>1491</v>
      </c>
      <c r="C2660" s="124" t="s">
        <v>2521</v>
      </c>
      <c r="D2660" s="124" t="s">
        <v>2522</v>
      </c>
      <c r="E2660" s="124" t="s">
        <v>2521</v>
      </c>
      <c r="F2660" s="124" t="s">
        <v>2522</v>
      </c>
      <c r="G2660" s="124" t="s">
        <v>2521</v>
      </c>
      <c r="H2660" s="124" t="s">
        <v>2522</v>
      </c>
      <c r="I2660" s="124" t="s">
        <v>2521</v>
      </c>
      <c r="J2660" s="124" t="s">
        <v>2522</v>
      </c>
      <c r="K2660" s="124" t="s">
        <v>2521</v>
      </c>
      <c r="L2660" s="124" t="s">
        <v>2522</v>
      </c>
      <c r="M2660" s="124" t="s">
        <v>2521</v>
      </c>
      <c r="N2660" s="124" t="s">
        <v>2522</v>
      </c>
      <c r="O2660" s="124" t="s">
        <v>2521</v>
      </c>
      <c r="P2660" s="124" t="s">
        <v>2522</v>
      </c>
      <c r="Q2660" s="124" t="s">
        <v>2521</v>
      </c>
      <c r="R2660" s="124" t="s">
        <v>2522</v>
      </c>
      <c r="S2660" s="124" t="s">
        <v>2521</v>
      </c>
      <c r="T2660" s="124" t="s">
        <v>2522</v>
      </c>
      <c r="U2660" s="124" t="s">
        <v>2521</v>
      </c>
      <c r="V2660" s="124" t="s">
        <v>2522</v>
      </c>
      <c r="X2660" s="197"/>
      <c r="Y2660" s="188" t="s">
        <v>1491</v>
      </c>
      <c r="Z2660" s="94" t="s">
        <v>3776</v>
      </c>
      <c r="AA2660" s="95" t="s">
        <v>3777</v>
      </c>
      <c r="AB2660" s="95" t="s">
        <v>3778</v>
      </c>
      <c r="AC2660" s="95" t="s">
        <v>3783</v>
      </c>
      <c r="AD2660" s="95" t="s">
        <v>3794</v>
      </c>
      <c r="AE2660" s="95" t="s">
        <v>3795</v>
      </c>
      <c r="AF2660" s="95" t="s">
        <v>3796</v>
      </c>
      <c r="AG2660" s="95" t="s">
        <v>3797</v>
      </c>
      <c r="AH2660" s="95" t="s">
        <v>3798</v>
      </c>
      <c r="AI2660" s="96" t="s">
        <v>3799</v>
      </c>
    </row>
    <row r="2661" spans="1:35" x14ac:dyDescent="0.25">
      <c r="A2661" s="198" t="s">
        <v>1492</v>
      </c>
      <c r="B2661" s="221" t="s">
        <v>2553</v>
      </c>
      <c r="C2661" s="118">
        <v>43682.375</v>
      </c>
      <c r="D2661" s="189">
        <v>43682.875</v>
      </c>
      <c r="E2661" s="190">
        <v>43683.375</v>
      </c>
      <c r="F2661" s="189">
        <v>43683.875</v>
      </c>
      <c r="G2661" s="190">
        <v>43684.375</v>
      </c>
      <c r="H2661" s="189">
        <v>43684.875</v>
      </c>
      <c r="I2661" s="191">
        <v>43685.375</v>
      </c>
      <c r="J2661" s="189">
        <v>43685.875</v>
      </c>
      <c r="K2661" s="190">
        <v>43686.375</v>
      </c>
      <c r="L2661" s="189">
        <v>43686.875</v>
      </c>
      <c r="M2661" s="190">
        <v>43687.375</v>
      </c>
      <c r="N2661" s="189">
        <v>43687.875</v>
      </c>
      <c r="O2661" s="191">
        <v>43688.375</v>
      </c>
      <c r="P2661" s="189">
        <v>43688.875</v>
      </c>
      <c r="Q2661" s="190">
        <v>43689.375</v>
      </c>
      <c r="R2661" s="189">
        <v>43689.875</v>
      </c>
      <c r="S2661" s="190">
        <v>43690.375</v>
      </c>
      <c r="T2661" s="189">
        <v>43690.875</v>
      </c>
      <c r="U2661" s="190">
        <v>43691.375</v>
      </c>
      <c r="V2661" s="192">
        <v>43691.875</v>
      </c>
      <c r="X2661" s="198" t="s">
        <v>1493</v>
      </c>
      <c r="Y2661" s="215">
        <v>0</v>
      </c>
      <c r="Z2661" s="599">
        <v>43682.875</v>
      </c>
      <c r="AA2661" s="600">
        <v>43683.875</v>
      </c>
      <c r="AB2661" s="600">
        <v>43684.875</v>
      </c>
      <c r="AC2661" s="600">
        <v>43685.875</v>
      </c>
      <c r="AD2661" s="600">
        <v>43686.875</v>
      </c>
      <c r="AE2661" s="600">
        <v>43687.875</v>
      </c>
      <c r="AF2661" s="600">
        <v>43688.875</v>
      </c>
      <c r="AG2661" s="600">
        <v>43689.875</v>
      </c>
      <c r="AH2661" s="600">
        <v>43690.875</v>
      </c>
      <c r="AI2661" s="600">
        <v>43691.875</v>
      </c>
    </row>
    <row r="2662" spans="1:35" x14ac:dyDescent="0.25">
      <c r="A2662" s="198" t="s">
        <v>1494</v>
      </c>
      <c r="B2662" s="222" t="s">
        <v>2545</v>
      </c>
      <c r="C2662" s="230" t="e">
        <v>#N/A</v>
      </c>
      <c r="D2662" s="199">
        <v>13.3</v>
      </c>
      <c r="E2662" s="199" t="e">
        <v>#N/A</v>
      </c>
      <c r="F2662" s="199">
        <v>19.399999999999999</v>
      </c>
      <c r="G2662" s="199" t="e">
        <v>#N/A</v>
      </c>
      <c r="H2662" s="199">
        <v>22.5</v>
      </c>
      <c r="I2662" s="199" t="e">
        <v>#N/A</v>
      </c>
      <c r="J2662" s="199">
        <v>22.8</v>
      </c>
      <c r="K2662" s="199" t="e">
        <v>#N/A</v>
      </c>
      <c r="L2662" s="199">
        <v>18.100000000000001</v>
      </c>
      <c r="M2662" s="199" t="e">
        <v>#N/A</v>
      </c>
      <c r="N2662" s="199">
        <v>21.1</v>
      </c>
      <c r="O2662" s="199" t="e">
        <v>#N/A</v>
      </c>
      <c r="P2662" s="199">
        <v>18.399999999999999</v>
      </c>
      <c r="Q2662" s="199" t="e">
        <v>#N/A</v>
      </c>
      <c r="R2662" s="199">
        <v>24.3</v>
      </c>
      <c r="S2662" s="199" t="e">
        <v>#N/A</v>
      </c>
      <c r="T2662" s="199">
        <v>24.5</v>
      </c>
      <c r="U2662" s="199" t="e">
        <v>#N/A</v>
      </c>
      <c r="V2662" s="104">
        <v>19.600000000000001</v>
      </c>
      <c r="X2662" s="198" t="s">
        <v>1495</v>
      </c>
      <c r="Y2662" s="100" t="s">
        <v>2545</v>
      </c>
      <c r="Z2662" s="120">
        <v>13.3</v>
      </c>
      <c r="AA2662" s="120">
        <v>19.399999999999999</v>
      </c>
      <c r="AB2662" s="120">
        <v>22.5</v>
      </c>
      <c r="AC2662" s="120">
        <v>22.8</v>
      </c>
      <c r="AD2662" s="120">
        <v>18.100000000000001</v>
      </c>
      <c r="AE2662" s="120">
        <v>21.1</v>
      </c>
      <c r="AF2662" s="120">
        <v>18.399999999999999</v>
      </c>
      <c r="AG2662" s="120">
        <v>24.3</v>
      </c>
      <c r="AH2662" s="120">
        <v>24.5</v>
      </c>
      <c r="AI2662" s="120">
        <v>19.600000000000001</v>
      </c>
    </row>
    <row r="2663" spans="1:35" x14ac:dyDescent="0.25">
      <c r="A2663" s="198" t="s">
        <v>1496</v>
      </c>
      <c r="B2663" s="223" t="s">
        <v>2546</v>
      </c>
      <c r="C2663" s="103">
        <v>5</v>
      </c>
      <c r="D2663" s="200" t="e">
        <v>#N/A</v>
      </c>
      <c r="E2663" s="200">
        <v>9.3000000000000007</v>
      </c>
      <c r="F2663" s="200" t="e">
        <v>#N/A</v>
      </c>
      <c r="G2663" s="200">
        <v>9.6</v>
      </c>
      <c r="H2663" s="200" t="e">
        <v>#N/A</v>
      </c>
      <c r="I2663" s="200">
        <v>14.3</v>
      </c>
      <c r="J2663" s="200" t="e">
        <v>#N/A</v>
      </c>
      <c r="K2663" s="200">
        <v>16.5</v>
      </c>
      <c r="L2663" s="200" t="e">
        <v>#N/A</v>
      </c>
      <c r="M2663" s="200">
        <v>9.6999999999999993</v>
      </c>
      <c r="N2663" s="200" t="e">
        <v>#N/A</v>
      </c>
      <c r="O2663" s="200">
        <v>12.1</v>
      </c>
      <c r="P2663" s="200" t="e">
        <v>#N/A</v>
      </c>
      <c r="Q2663" s="200">
        <v>11.1</v>
      </c>
      <c r="R2663" s="200" t="e">
        <v>#N/A</v>
      </c>
      <c r="S2663" s="200">
        <v>12.1</v>
      </c>
      <c r="T2663" s="200" t="e">
        <v>#N/A</v>
      </c>
      <c r="U2663" s="200">
        <v>15.4</v>
      </c>
      <c r="V2663" s="216" t="e">
        <v>#N/A</v>
      </c>
      <c r="X2663" s="198" t="s">
        <v>1497</v>
      </c>
      <c r="Y2663" s="101" t="s">
        <v>2546</v>
      </c>
      <c r="Z2663" s="97">
        <v>5</v>
      </c>
      <c r="AA2663" s="97">
        <v>9.3000000000000007</v>
      </c>
      <c r="AB2663" s="97">
        <v>9.6</v>
      </c>
      <c r="AC2663" s="97">
        <v>14.3</v>
      </c>
      <c r="AD2663" s="97">
        <v>16.5</v>
      </c>
      <c r="AE2663" s="97">
        <v>9.6999999999999993</v>
      </c>
      <c r="AF2663" s="97">
        <v>12.1</v>
      </c>
      <c r="AG2663" s="97">
        <v>11.1</v>
      </c>
      <c r="AH2663" s="97">
        <v>12.1</v>
      </c>
      <c r="AI2663" s="97">
        <v>13.5</v>
      </c>
    </row>
    <row r="2664" spans="1:35" x14ac:dyDescent="0.25">
      <c r="A2664" s="198" t="s">
        <v>1498</v>
      </c>
      <c r="B2664" s="224" t="s">
        <v>2547</v>
      </c>
      <c r="C2664" s="108" t="e">
        <v>#N/A</v>
      </c>
      <c r="D2664" s="201">
        <v>20.3</v>
      </c>
      <c r="E2664" s="201" t="e">
        <v>#N/A</v>
      </c>
      <c r="F2664" s="201">
        <v>32.4</v>
      </c>
      <c r="G2664" s="201" t="e">
        <v>#N/A</v>
      </c>
      <c r="H2664" s="201">
        <v>36.5</v>
      </c>
      <c r="I2664" s="201" t="e">
        <v>#N/A</v>
      </c>
      <c r="J2664" s="201">
        <v>28.8</v>
      </c>
      <c r="K2664" s="201" t="e">
        <v>#N/A</v>
      </c>
      <c r="L2664" s="201">
        <v>28</v>
      </c>
      <c r="M2664" s="201" t="e">
        <v>#N/A</v>
      </c>
      <c r="N2664" s="201">
        <v>36.1</v>
      </c>
      <c r="O2664" s="201" t="e">
        <v>#N/A</v>
      </c>
      <c r="P2664" s="201">
        <v>22.4</v>
      </c>
      <c r="Q2664" s="201" t="e">
        <v>#N/A</v>
      </c>
      <c r="R2664" s="201">
        <v>39.299999999999997</v>
      </c>
      <c r="S2664" s="201" t="e">
        <v>#N/A</v>
      </c>
      <c r="T2664" s="201">
        <v>35.5</v>
      </c>
      <c r="U2664" s="201" t="e">
        <v>#N/A</v>
      </c>
      <c r="V2664" s="217">
        <v>29.6</v>
      </c>
      <c r="X2664" s="198" t="s">
        <v>1499</v>
      </c>
      <c r="Y2664" s="102" t="s">
        <v>2547</v>
      </c>
      <c r="Z2664" s="120">
        <v>20.3</v>
      </c>
      <c r="AA2664" s="120">
        <v>32.4</v>
      </c>
      <c r="AB2664" s="120">
        <v>36.5</v>
      </c>
      <c r="AC2664" s="120">
        <v>28.8</v>
      </c>
      <c r="AD2664" s="120">
        <v>28</v>
      </c>
      <c r="AE2664" s="120">
        <v>36.1</v>
      </c>
      <c r="AF2664" s="120">
        <v>22.4</v>
      </c>
      <c r="AG2664" s="120">
        <v>39.299999999999997</v>
      </c>
      <c r="AH2664" s="120">
        <v>35.5</v>
      </c>
      <c r="AI2664" s="120">
        <v>29.6</v>
      </c>
    </row>
    <row r="2665" spans="1:35" x14ac:dyDescent="0.25">
      <c r="A2665" s="198" t="s">
        <v>1500</v>
      </c>
      <c r="B2665" s="212" t="s">
        <v>2548</v>
      </c>
      <c r="C2665" s="231">
        <v>9</v>
      </c>
      <c r="D2665" s="123">
        <v>11</v>
      </c>
      <c r="E2665" s="123">
        <v>11</v>
      </c>
      <c r="F2665" s="123">
        <v>10</v>
      </c>
      <c r="G2665" s="123">
        <v>11</v>
      </c>
      <c r="H2665" s="123">
        <v>10</v>
      </c>
      <c r="I2665" s="123">
        <v>12</v>
      </c>
      <c r="J2665" s="123">
        <v>7</v>
      </c>
      <c r="K2665" s="123">
        <v>15</v>
      </c>
      <c r="L2665" s="123">
        <v>18</v>
      </c>
      <c r="M2665" s="123">
        <v>10</v>
      </c>
      <c r="N2665" s="123">
        <v>6</v>
      </c>
      <c r="O2665" s="123">
        <v>10</v>
      </c>
      <c r="P2665" s="123">
        <v>11</v>
      </c>
      <c r="Q2665" s="123">
        <v>10</v>
      </c>
      <c r="R2665" s="123">
        <v>10</v>
      </c>
      <c r="S2665" s="123">
        <v>9</v>
      </c>
      <c r="T2665" s="123">
        <v>6</v>
      </c>
      <c r="U2665" s="123">
        <v>14</v>
      </c>
      <c r="V2665" s="218">
        <v>8</v>
      </c>
      <c r="X2665" s="198" t="s">
        <v>1501</v>
      </c>
      <c r="Y2665" s="119" t="s">
        <v>2548</v>
      </c>
      <c r="Z2665" s="196">
        <v>11</v>
      </c>
      <c r="AA2665" s="196">
        <v>11</v>
      </c>
      <c r="AB2665" s="196">
        <v>11</v>
      </c>
      <c r="AC2665" s="196">
        <v>12</v>
      </c>
      <c r="AD2665" s="196">
        <v>18</v>
      </c>
      <c r="AE2665" s="196">
        <v>11</v>
      </c>
      <c r="AF2665" s="196">
        <v>11</v>
      </c>
      <c r="AG2665" s="196">
        <v>11</v>
      </c>
      <c r="AH2665" s="196">
        <v>10</v>
      </c>
      <c r="AI2665" s="196">
        <v>14</v>
      </c>
    </row>
    <row r="2666" spans="1:35" x14ac:dyDescent="0.25">
      <c r="A2666" s="198" t="s">
        <v>1502</v>
      </c>
      <c r="B2666" s="225" t="s">
        <v>2549</v>
      </c>
      <c r="C2666" s="232" t="s">
        <v>2618</v>
      </c>
      <c r="D2666" s="210" t="s">
        <v>2618</v>
      </c>
      <c r="E2666" s="210" t="s">
        <v>2618</v>
      </c>
      <c r="F2666" s="210" t="s">
        <v>2618</v>
      </c>
      <c r="G2666" s="210" t="s">
        <v>2618</v>
      </c>
      <c r="H2666" s="210" t="s">
        <v>2618</v>
      </c>
      <c r="I2666" s="210" t="s">
        <v>2618</v>
      </c>
      <c r="J2666" s="210" t="s">
        <v>2618</v>
      </c>
      <c r="K2666" s="210">
        <v>15</v>
      </c>
      <c r="L2666" s="210">
        <v>18</v>
      </c>
      <c r="M2666" s="210" t="s">
        <v>2618</v>
      </c>
      <c r="N2666" s="210" t="s">
        <v>2618</v>
      </c>
      <c r="O2666" s="210" t="s">
        <v>2618</v>
      </c>
      <c r="P2666" s="210" t="s">
        <v>2618</v>
      </c>
      <c r="Q2666" s="210" t="s">
        <v>2618</v>
      </c>
      <c r="R2666" s="210" t="s">
        <v>2618</v>
      </c>
      <c r="S2666" s="210" t="s">
        <v>2618</v>
      </c>
      <c r="T2666" s="210" t="s">
        <v>2618</v>
      </c>
      <c r="U2666" s="210" t="s">
        <v>2618</v>
      </c>
      <c r="V2666" s="211" t="s">
        <v>2618</v>
      </c>
      <c r="X2666" s="198" t="s">
        <v>1503</v>
      </c>
      <c r="Y2666" s="601" t="s">
        <v>772</v>
      </c>
      <c r="Z2666" s="602">
        <v>0</v>
      </c>
      <c r="AA2666" s="602">
        <v>0</v>
      </c>
      <c r="AB2666" s="602">
        <v>0</v>
      </c>
      <c r="AC2666" s="602">
        <v>0</v>
      </c>
      <c r="AD2666" s="602">
        <v>0</v>
      </c>
      <c r="AE2666" s="602">
        <v>0</v>
      </c>
      <c r="AF2666" s="602">
        <v>0</v>
      </c>
      <c r="AG2666" s="602">
        <v>0</v>
      </c>
      <c r="AH2666" s="602">
        <v>0</v>
      </c>
      <c r="AI2666" s="602">
        <v>0</v>
      </c>
    </row>
    <row r="2667" spans="1:35" ht="15" x14ac:dyDescent="0.25">
      <c r="A2667" s="198" t="s">
        <v>1504</v>
      </c>
      <c r="B2667" s="226" t="s">
        <v>769</v>
      </c>
      <c r="C2667" s="202" t="s">
        <v>2618</v>
      </c>
      <c r="D2667" s="202" t="s">
        <v>2632</v>
      </c>
      <c r="E2667" s="202" t="s">
        <v>2618</v>
      </c>
      <c r="F2667" s="202" t="s">
        <v>2618</v>
      </c>
      <c r="G2667" s="202" t="s">
        <v>2618</v>
      </c>
      <c r="H2667" s="202" t="s">
        <v>2631</v>
      </c>
      <c r="I2667" s="202" t="s">
        <v>2618</v>
      </c>
      <c r="J2667" s="202" t="s">
        <v>2632</v>
      </c>
      <c r="K2667" s="202" t="s">
        <v>2631</v>
      </c>
      <c r="L2667" s="202" t="s">
        <v>2618</v>
      </c>
      <c r="M2667" s="202" t="s">
        <v>2618</v>
      </c>
      <c r="N2667" s="202" t="s">
        <v>2618</v>
      </c>
      <c r="O2667" s="202" t="s">
        <v>2631</v>
      </c>
      <c r="P2667" s="202" t="s">
        <v>2632</v>
      </c>
      <c r="Q2667" s="202" t="s">
        <v>2618</v>
      </c>
      <c r="R2667" s="202" t="s">
        <v>2631</v>
      </c>
      <c r="S2667" s="202" t="s">
        <v>2618</v>
      </c>
      <c r="T2667" s="202" t="s">
        <v>2618</v>
      </c>
      <c r="U2667" s="202" t="s">
        <v>2632</v>
      </c>
      <c r="V2667" s="203" t="s">
        <v>2618</v>
      </c>
      <c r="X2667" s="198" t="s">
        <v>1505</v>
      </c>
      <c r="Y2667" s="107" t="s">
        <v>769</v>
      </c>
      <c r="Z2667" s="195" t="s">
        <v>2632</v>
      </c>
      <c r="AA2667" s="195" t="s">
        <v>2618</v>
      </c>
      <c r="AB2667" s="195" t="s">
        <v>2631</v>
      </c>
      <c r="AC2667" s="195" t="s">
        <v>2632</v>
      </c>
      <c r="AD2667" s="195" t="s">
        <v>2631</v>
      </c>
      <c r="AE2667" s="195" t="s">
        <v>2618</v>
      </c>
      <c r="AF2667" s="195" t="s">
        <v>2632</v>
      </c>
      <c r="AG2667" s="195" t="s">
        <v>2631</v>
      </c>
      <c r="AH2667" s="195" t="s">
        <v>2618</v>
      </c>
      <c r="AI2667" s="195" t="s">
        <v>2632</v>
      </c>
    </row>
    <row r="2668" spans="1:35" x14ac:dyDescent="0.25">
      <c r="A2668" s="198" t="s">
        <v>1506</v>
      </c>
      <c r="B2668" s="226" t="s">
        <v>2551</v>
      </c>
      <c r="C2668" s="234">
        <v>0</v>
      </c>
      <c r="D2668" s="204">
        <v>3</v>
      </c>
      <c r="E2668" s="204">
        <v>0</v>
      </c>
      <c r="F2668" s="204">
        <v>0</v>
      </c>
      <c r="G2668" s="204">
        <v>0</v>
      </c>
      <c r="H2668" s="204">
        <v>2</v>
      </c>
      <c r="I2668" s="204">
        <v>0</v>
      </c>
      <c r="J2668" s="204">
        <v>10</v>
      </c>
      <c r="K2668" s="204">
        <v>2</v>
      </c>
      <c r="L2668" s="204">
        <v>0</v>
      </c>
      <c r="M2668" s="204">
        <v>0</v>
      </c>
      <c r="N2668" s="204">
        <v>0</v>
      </c>
      <c r="O2668" s="204">
        <v>2</v>
      </c>
      <c r="P2668" s="204">
        <v>5</v>
      </c>
      <c r="Q2668" s="204">
        <v>0</v>
      </c>
      <c r="R2668" s="204">
        <v>1</v>
      </c>
      <c r="S2668" s="204">
        <v>0</v>
      </c>
      <c r="T2668" s="204">
        <v>0</v>
      </c>
      <c r="U2668" s="204">
        <v>5</v>
      </c>
      <c r="V2668" s="205">
        <v>0</v>
      </c>
      <c r="X2668" s="198" t="s">
        <v>1507</v>
      </c>
      <c r="Y2668" s="91" t="s">
        <v>2551</v>
      </c>
      <c r="Z2668" s="109">
        <v>3</v>
      </c>
      <c r="AA2668" s="109">
        <v>0</v>
      </c>
      <c r="AB2668" s="109">
        <v>2</v>
      </c>
      <c r="AC2668" s="109">
        <v>10</v>
      </c>
      <c r="AD2668" s="109">
        <v>2</v>
      </c>
      <c r="AE2668" s="109">
        <v>0</v>
      </c>
      <c r="AF2668" s="109">
        <v>10</v>
      </c>
      <c r="AG2668" s="109">
        <v>1</v>
      </c>
      <c r="AH2668" s="109">
        <v>0</v>
      </c>
      <c r="AI2668" s="109">
        <v>5</v>
      </c>
    </row>
    <row r="2669" spans="1:35" x14ac:dyDescent="0.25">
      <c r="A2669" s="198" t="s">
        <v>1508</v>
      </c>
      <c r="B2669" s="227" t="s">
        <v>884</v>
      </c>
      <c r="C2669" s="235">
        <v>1003.7</v>
      </c>
      <c r="D2669" s="206">
        <v>1002.7</v>
      </c>
      <c r="E2669" s="206">
        <v>1004.55</v>
      </c>
      <c r="F2669" s="206">
        <v>1008</v>
      </c>
      <c r="G2669" s="206">
        <v>1011.7</v>
      </c>
      <c r="H2669" s="206">
        <v>1011.05</v>
      </c>
      <c r="I2669" s="206">
        <v>1007.6500000000001</v>
      </c>
      <c r="J2669" s="206">
        <v>1004.55</v>
      </c>
      <c r="K2669" s="206">
        <v>999.59999999999991</v>
      </c>
      <c r="L2669" s="206">
        <v>1004.55</v>
      </c>
      <c r="M2669" s="206">
        <v>1012.6</v>
      </c>
      <c r="N2669" s="206">
        <v>1015</v>
      </c>
      <c r="O2669" s="206">
        <v>1012.8</v>
      </c>
      <c r="P2669" s="206">
        <v>1009</v>
      </c>
      <c r="Q2669" s="206">
        <v>1011.0999999999999</v>
      </c>
      <c r="R2669" s="206">
        <v>1011.5</v>
      </c>
      <c r="S2669" s="206">
        <v>1015</v>
      </c>
      <c r="T2669" s="206">
        <v>1012.4</v>
      </c>
      <c r="U2669" s="206">
        <v>1005.4</v>
      </c>
      <c r="V2669" s="207">
        <v>1006.5999999999999</v>
      </c>
      <c r="X2669" s="198" t="s">
        <v>1509</v>
      </c>
      <c r="Y2669" s="238" t="s">
        <v>705</v>
      </c>
      <c r="Z2669" s="127">
        <v>0</v>
      </c>
      <c r="AA2669" s="127">
        <v>0</v>
      </c>
      <c r="AB2669" s="127">
        <v>2</v>
      </c>
      <c r="AC2669" s="127">
        <v>2</v>
      </c>
      <c r="AD2669" s="127">
        <v>0</v>
      </c>
      <c r="AE2669" s="127">
        <v>0</v>
      </c>
      <c r="AF2669" s="127">
        <v>0</v>
      </c>
      <c r="AG2669" s="127">
        <v>0</v>
      </c>
      <c r="AH2669" s="127">
        <v>0</v>
      </c>
      <c r="AI2669" s="127">
        <v>0</v>
      </c>
    </row>
    <row r="2670" spans="1:35" x14ac:dyDescent="0.25">
      <c r="A2670" s="198" t="s">
        <v>1510</v>
      </c>
      <c r="B2670" s="228" t="s">
        <v>770</v>
      </c>
      <c r="C2670" s="236" t="s">
        <v>58</v>
      </c>
      <c r="D2670" s="208" t="s">
        <v>13</v>
      </c>
      <c r="E2670" s="208" t="s">
        <v>58</v>
      </c>
      <c r="F2670" s="208" t="s">
        <v>58</v>
      </c>
      <c r="G2670" s="208" t="s">
        <v>2757</v>
      </c>
      <c r="H2670" s="208" t="s">
        <v>2468</v>
      </c>
      <c r="I2670" s="208" t="s">
        <v>58</v>
      </c>
      <c r="J2670" s="208" t="s">
        <v>2763</v>
      </c>
      <c r="K2670" s="208" t="s">
        <v>996</v>
      </c>
      <c r="L2670" s="208" t="s">
        <v>2607</v>
      </c>
      <c r="M2670" s="208" t="s">
        <v>2767</v>
      </c>
      <c r="N2670" s="208" t="s">
        <v>2964</v>
      </c>
      <c r="O2670" s="208" t="s">
        <v>2758</v>
      </c>
      <c r="P2670" s="208" t="s">
        <v>58</v>
      </c>
      <c r="Q2670" s="208" t="s">
        <v>58</v>
      </c>
      <c r="R2670" s="208" t="s">
        <v>58</v>
      </c>
      <c r="S2670" s="208" t="s">
        <v>3076</v>
      </c>
      <c r="T2670" s="208" t="s">
        <v>2770</v>
      </c>
      <c r="U2670" s="208" t="s">
        <v>997</v>
      </c>
      <c r="V2670" s="209" t="s">
        <v>2757</v>
      </c>
      <c r="X2670" s="369" t="s">
        <v>1511</v>
      </c>
      <c r="Y2670" s="370" t="s">
        <v>772</v>
      </c>
      <c r="Z2670" s="371">
        <v>0</v>
      </c>
      <c r="AA2670" s="372">
        <v>0</v>
      </c>
      <c r="AB2670" s="372">
        <v>0</v>
      </c>
      <c r="AC2670" s="372">
        <v>0</v>
      </c>
      <c r="AD2670" s="372">
        <v>0</v>
      </c>
      <c r="AE2670" s="372">
        <v>0</v>
      </c>
      <c r="AF2670" s="372">
        <v>0</v>
      </c>
      <c r="AG2670" s="372">
        <v>0</v>
      </c>
      <c r="AH2670" s="372">
        <v>0</v>
      </c>
      <c r="AI2670" s="373">
        <v>0</v>
      </c>
    </row>
    <row r="2671" spans="1:35" x14ac:dyDescent="0.25">
      <c r="A2671" s="198" t="s">
        <v>1512</v>
      </c>
      <c r="B2671" s="603" t="s">
        <v>705</v>
      </c>
      <c r="C2671" s="237">
        <v>0</v>
      </c>
      <c r="D2671" s="213">
        <v>0</v>
      </c>
      <c r="E2671" s="213">
        <v>0</v>
      </c>
      <c r="F2671" s="213">
        <v>0</v>
      </c>
      <c r="G2671" s="213">
        <v>0</v>
      </c>
      <c r="H2671" s="213">
        <v>1</v>
      </c>
      <c r="I2671" s="213">
        <v>0</v>
      </c>
      <c r="J2671" s="213">
        <v>1</v>
      </c>
      <c r="K2671" s="213">
        <v>0</v>
      </c>
      <c r="L2671" s="213">
        <v>0</v>
      </c>
      <c r="M2671" s="213">
        <v>0</v>
      </c>
      <c r="N2671" s="213">
        <v>0</v>
      </c>
      <c r="O2671" s="213">
        <v>0</v>
      </c>
      <c r="P2671" s="213">
        <v>0</v>
      </c>
      <c r="Q2671" s="213">
        <v>0</v>
      </c>
      <c r="R2671" s="213">
        <v>0</v>
      </c>
      <c r="S2671" s="213">
        <v>0</v>
      </c>
      <c r="T2671" s="213">
        <v>0</v>
      </c>
      <c r="U2671" s="213">
        <v>0</v>
      </c>
      <c r="V2671" s="214">
        <v>0</v>
      </c>
      <c r="X2671" s="369" t="s">
        <v>1513</v>
      </c>
      <c r="Y2671" s="374" t="s">
        <v>1173</v>
      </c>
      <c r="Z2671" s="375">
        <v>0</v>
      </c>
      <c r="AA2671" s="376">
        <v>0</v>
      </c>
      <c r="AB2671" s="376">
        <v>0</v>
      </c>
      <c r="AC2671" s="376">
        <v>0</v>
      </c>
      <c r="AD2671" s="376">
        <v>0</v>
      </c>
      <c r="AE2671" s="376">
        <v>0</v>
      </c>
      <c r="AF2671" s="376">
        <v>0</v>
      </c>
      <c r="AG2671" s="376">
        <v>0</v>
      </c>
      <c r="AH2671" s="376">
        <v>0</v>
      </c>
      <c r="AI2671" s="377">
        <v>0</v>
      </c>
    </row>
    <row r="2672" spans="1:35" x14ac:dyDescent="0.25">
      <c r="A2672" s="604" t="s">
        <v>1511</v>
      </c>
      <c r="B2672" s="605" t="s">
        <v>772</v>
      </c>
      <c r="C2672" s="606">
        <v>0</v>
      </c>
      <c r="D2672" s="606">
        <v>0</v>
      </c>
      <c r="E2672" s="606">
        <v>0</v>
      </c>
      <c r="F2672" s="606">
        <v>0</v>
      </c>
      <c r="G2672" s="606">
        <v>0</v>
      </c>
      <c r="H2672" s="606">
        <v>0</v>
      </c>
      <c r="I2672" s="606">
        <v>0</v>
      </c>
      <c r="J2672" s="606">
        <v>0</v>
      </c>
      <c r="K2672" s="606">
        <v>0</v>
      </c>
      <c r="L2672" s="606">
        <v>0</v>
      </c>
      <c r="M2672" s="606">
        <v>0</v>
      </c>
      <c r="N2672" s="606">
        <v>0</v>
      </c>
      <c r="O2672" s="606">
        <v>0</v>
      </c>
      <c r="P2672" s="606">
        <v>0</v>
      </c>
      <c r="Q2672" s="606">
        <v>0</v>
      </c>
      <c r="R2672" s="606">
        <v>0</v>
      </c>
      <c r="S2672" s="606">
        <v>0</v>
      </c>
      <c r="T2672" s="606">
        <v>0</v>
      </c>
      <c r="U2672" s="606">
        <v>0</v>
      </c>
      <c r="V2672" s="607">
        <v>0</v>
      </c>
      <c r="X2672" s="369" t="s">
        <v>1514</v>
      </c>
      <c r="Y2672" s="374" t="s">
        <v>1175</v>
      </c>
      <c r="Z2672" s="375">
        <v>0</v>
      </c>
      <c r="AA2672" s="376">
        <v>0</v>
      </c>
      <c r="AB2672" s="376">
        <v>0</v>
      </c>
      <c r="AC2672" s="376">
        <v>0</v>
      </c>
      <c r="AD2672" s="376">
        <v>0</v>
      </c>
      <c r="AE2672" s="376">
        <v>0</v>
      </c>
      <c r="AF2672" s="376">
        <v>0</v>
      </c>
      <c r="AG2672" s="376">
        <v>0</v>
      </c>
      <c r="AH2672" s="376">
        <v>0</v>
      </c>
      <c r="AI2672" s="377">
        <v>0</v>
      </c>
    </row>
    <row r="2673" spans="1:35" x14ac:dyDescent="0.25">
      <c r="A2673" s="608" t="s">
        <v>1513</v>
      </c>
      <c r="B2673" s="609" t="s">
        <v>1173</v>
      </c>
      <c r="C2673" s="610">
        <v>0</v>
      </c>
      <c r="D2673" s="610">
        <v>0</v>
      </c>
      <c r="E2673" s="610">
        <v>0</v>
      </c>
      <c r="F2673" s="610">
        <v>0</v>
      </c>
      <c r="G2673" s="610">
        <v>0</v>
      </c>
      <c r="H2673" s="610">
        <v>0</v>
      </c>
      <c r="I2673" s="610">
        <v>0</v>
      </c>
      <c r="J2673" s="610">
        <v>0</v>
      </c>
      <c r="K2673" s="610">
        <v>0</v>
      </c>
      <c r="L2673" s="610">
        <v>0</v>
      </c>
      <c r="M2673" s="610">
        <v>0</v>
      </c>
      <c r="N2673" s="610">
        <v>0</v>
      </c>
      <c r="O2673" s="610">
        <v>0</v>
      </c>
      <c r="P2673" s="610">
        <v>0</v>
      </c>
      <c r="Q2673" s="610">
        <v>0</v>
      </c>
      <c r="R2673" s="610">
        <v>0</v>
      </c>
      <c r="S2673" s="610">
        <v>0</v>
      </c>
      <c r="T2673" s="610">
        <v>0</v>
      </c>
      <c r="U2673" s="610">
        <v>0</v>
      </c>
      <c r="V2673" s="610">
        <v>0</v>
      </c>
      <c r="X2673" s="369" t="s">
        <v>1515</v>
      </c>
      <c r="Y2673" s="379" t="s">
        <v>1177</v>
      </c>
      <c r="Z2673" s="380">
        <v>0</v>
      </c>
      <c r="AA2673" s="381">
        <v>0</v>
      </c>
      <c r="AB2673" s="381">
        <v>0</v>
      </c>
      <c r="AC2673" s="381">
        <v>0</v>
      </c>
      <c r="AD2673" s="381">
        <v>0</v>
      </c>
      <c r="AE2673" s="381">
        <v>0</v>
      </c>
      <c r="AF2673" s="381">
        <v>0</v>
      </c>
      <c r="AG2673" s="381">
        <v>0</v>
      </c>
      <c r="AH2673" s="381">
        <v>0</v>
      </c>
      <c r="AI2673" s="382">
        <v>0</v>
      </c>
    </row>
    <row r="2674" spans="1:35" x14ac:dyDescent="0.25">
      <c r="A2674" s="608" t="s">
        <v>1514</v>
      </c>
      <c r="B2674" s="609" t="s">
        <v>1175</v>
      </c>
      <c r="C2674" s="617">
        <v>0</v>
      </c>
      <c r="D2674" s="617">
        <v>0</v>
      </c>
      <c r="E2674" s="617">
        <v>0</v>
      </c>
      <c r="F2674" s="617">
        <v>0</v>
      </c>
      <c r="G2674" s="617">
        <v>0</v>
      </c>
      <c r="H2674" s="617">
        <v>0</v>
      </c>
      <c r="I2674" s="617">
        <v>0</v>
      </c>
      <c r="J2674" s="617">
        <v>0</v>
      </c>
      <c r="K2674" s="617">
        <v>0</v>
      </c>
      <c r="L2674" s="617">
        <v>0</v>
      </c>
      <c r="M2674" s="617">
        <v>0</v>
      </c>
      <c r="N2674" s="617">
        <v>0</v>
      </c>
      <c r="O2674" s="617">
        <v>0</v>
      </c>
      <c r="P2674" s="617">
        <v>0</v>
      </c>
      <c r="Q2674" s="617">
        <v>0</v>
      </c>
      <c r="R2674" s="617">
        <v>0</v>
      </c>
      <c r="S2674" s="617">
        <v>0</v>
      </c>
      <c r="T2674" s="617">
        <v>0</v>
      </c>
      <c r="U2674" s="617">
        <v>0</v>
      </c>
      <c r="V2674" s="617">
        <v>0</v>
      </c>
    </row>
    <row r="2675" spans="1:35" x14ac:dyDescent="0.25">
      <c r="A2675" s="608" t="s">
        <v>1515</v>
      </c>
      <c r="B2675" s="609" t="s">
        <v>1177</v>
      </c>
      <c r="C2675" s="617">
        <v>0</v>
      </c>
      <c r="D2675" s="617">
        <v>0</v>
      </c>
      <c r="E2675" s="617">
        <v>0</v>
      </c>
      <c r="F2675" s="617">
        <v>0</v>
      </c>
      <c r="G2675" s="617">
        <v>0</v>
      </c>
      <c r="H2675" s="617">
        <v>0</v>
      </c>
      <c r="I2675" s="617">
        <v>0</v>
      </c>
      <c r="J2675" s="617">
        <v>0</v>
      </c>
      <c r="K2675" s="617">
        <v>0</v>
      </c>
      <c r="L2675" s="617">
        <v>0</v>
      </c>
      <c r="M2675" s="617">
        <v>0</v>
      </c>
      <c r="N2675" s="617">
        <v>0</v>
      </c>
      <c r="O2675" s="617">
        <v>0</v>
      </c>
      <c r="P2675" s="617">
        <v>0</v>
      </c>
      <c r="Q2675" s="617">
        <v>0</v>
      </c>
      <c r="R2675" s="617">
        <v>0</v>
      </c>
      <c r="S2675" s="617">
        <v>0</v>
      </c>
      <c r="T2675" s="617">
        <v>0</v>
      </c>
      <c r="U2675" s="617">
        <v>0</v>
      </c>
      <c r="V2675" s="617">
        <v>0</v>
      </c>
    </row>
    <row r="2676" spans="1:35" x14ac:dyDescent="0.25">
      <c r="A2676" t="s">
        <v>3683</v>
      </c>
      <c r="B2676" t="s">
        <v>3407</v>
      </c>
      <c r="C2676">
        <v>0</v>
      </c>
      <c r="D2676">
        <v>7</v>
      </c>
      <c r="E2676">
        <v>10</v>
      </c>
      <c r="F2676">
        <v>7</v>
      </c>
      <c r="G2676">
        <v>0</v>
      </c>
      <c r="H2676">
        <v>3</v>
      </c>
      <c r="I2676">
        <v>7</v>
      </c>
      <c r="J2676">
        <v>8</v>
      </c>
      <c r="K2676">
        <v>10</v>
      </c>
      <c r="L2676">
        <v>7</v>
      </c>
      <c r="M2676">
        <v>6</v>
      </c>
      <c r="N2676">
        <v>0</v>
      </c>
      <c r="O2676">
        <v>3</v>
      </c>
      <c r="P2676">
        <v>10</v>
      </c>
      <c r="Q2676">
        <v>6</v>
      </c>
      <c r="R2676">
        <v>0</v>
      </c>
      <c r="S2676">
        <v>2</v>
      </c>
      <c r="T2676">
        <v>5</v>
      </c>
      <c r="U2676">
        <v>10</v>
      </c>
      <c r="V2676">
        <v>10</v>
      </c>
    </row>
    <row r="2677" spans="1:35" x14ac:dyDescent="0.25">
      <c r="A2677" t="s">
        <v>3684</v>
      </c>
      <c r="B2677" t="s">
        <v>3623</v>
      </c>
      <c r="C2677">
        <v>0</v>
      </c>
      <c r="D2677">
        <v>10</v>
      </c>
      <c r="E2677">
        <v>7</v>
      </c>
      <c r="F2677">
        <v>4</v>
      </c>
      <c r="G2677">
        <v>0</v>
      </c>
      <c r="H2677">
        <v>4</v>
      </c>
      <c r="I2677">
        <v>7</v>
      </c>
      <c r="J2677">
        <v>10</v>
      </c>
      <c r="K2677">
        <v>10</v>
      </c>
      <c r="L2677">
        <v>6</v>
      </c>
      <c r="M2677">
        <v>6</v>
      </c>
      <c r="N2677">
        <v>2</v>
      </c>
      <c r="O2677">
        <v>10</v>
      </c>
      <c r="P2677">
        <v>10</v>
      </c>
      <c r="Q2677">
        <v>0</v>
      </c>
      <c r="R2677">
        <v>2</v>
      </c>
      <c r="S2677">
        <v>0</v>
      </c>
      <c r="T2677">
        <v>6</v>
      </c>
      <c r="U2677">
        <v>10</v>
      </c>
      <c r="V2677">
        <v>6</v>
      </c>
    </row>
    <row r="2678" spans="1:35" x14ac:dyDescent="0.25">
      <c r="A2678" t="s">
        <v>3685</v>
      </c>
      <c r="B2678" t="s">
        <v>3411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</row>
    <row r="2688" spans="1:35" x14ac:dyDescent="0.25">
      <c r="A2688" s="506"/>
      <c r="B2688" s="506"/>
      <c r="C2688" s="506"/>
      <c r="D2688" s="506"/>
      <c r="E2688" s="506"/>
      <c r="F2688" s="506"/>
      <c r="G2688" s="506"/>
      <c r="H2688" s="506"/>
      <c r="I2688" s="506"/>
      <c r="J2688" s="506"/>
      <c r="K2688" s="506"/>
      <c r="L2688" s="506"/>
      <c r="M2688" s="506"/>
      <c r="N2688" s="506"/>
      <c r="O2688" s="506"/>
      <c r="P2688" s="506"/>
      <c r="Q2688" s="506"/>
      <c r="R2688" s="506"/>
      <c r="S2688" s="506"/>
      <c r="T2688" s="506"/>
      <c r="U2688" s="506"/>
      <c r="V2688" s="506"/>
      <c r="W2688" s="506"/>
      <c r="X2688" s="506"/>
      <c r="Y2688" s="506"/>
      <c r="Z2688" s="506"/>
      <c r="AA2688" s="506"/>
      <c r="AB2688" s="506"/>
      <c r="AC2688" s="506"/>
      <c r="AD2688" s="506"/>
      <c r="AE2688" s="506"/>
      <c r="AF2688" s="506"/>
      <c r="AG2688" s="506"/>
      <c r="AH2688" s="506"/>
      <c r="AI2688" s="506"/>
    </row>
    <row r="2689" spans="1:35" x14ac:dyDescent="0.25">
      <c r="A2689" s="198" t="s">
        <v>1516</v>
      </c>
      <c r="B2689" s="219" t="s">
        <v>2552</v>
      </c>
      <c r="C2689" s="593" t="s">
        <v>3773</v>
      </c>
      <c r="D2689" s="594" t="s">
        <v>3773</v>
      </c>
      <c r="E2689" s="594" t="s">
        <v>3774</v>
      </c>
      <c r="F2689" s="594" t="s">
        <v>3774</v>
      </c>
      <c r="G2689" s="594" t="s">
        <v>3775</v>
      </c>
      <c r="H2689" s="594" t="s">
        <v>3775</v>
      </c>
      <c r="I2689" s="594" t="s">
        <v>3782</v>
      </c>
      <c r="J2689" s="594" t="s">
        <v>3782</v>
      </c>
      <c r="K2689" s="594" t="s">
        <v>3788</v>
      </c>
      <c r="L2689" s="594" t="s">
        <v>3788</v>
      </c>
      <c r="M2689" s="594" t="s">
        <v>3789</v>
      </c>
      <c r="N2689" s="594" t="s">
        <v>3789</v>
      </c>
      <c r="O2689" s="594" t="s">
        <v>3790</v>
      </c>
      <c r="P2689" s="594" t="s">
        <v>3790</v>
      </c>
      <c r="Q2689" s="594" t="s">
        <v>3791</v>
      </c>
      <c r="R2689" s="594" t="s">
        <v>3791</v>
      </c>
      <c r="S2689" s="594" t="s">
        <v>3792</v>
      </c>
      <c r="T2689" s="594" t="s">
        <v>3792</v>
      </c>
      <c r="U2689" s="594" t="s">
        <v>3793</v>
      </c>
      <c r="V2689" s="594" t="s">
        <v>3793</v>
      </c>
      <c r="X2689" s="258"/>
      <c r="Y2689" s="596" t="s">
        <v>2550</v>
      </c>
      <c r="Z2689" s="93" t="s">
        <v>2619</v>
      </c>
      <c r="AA2689" s="597" t="s">
        <v>2620</v>
      </c>
      <c r="AB2689" s="597" t="s">
        <v>2621</v>
      </c>
      <c r="AC2689" s="597" t="s">
        <v>2622</v>
      </c>
      <c r="AD2689" s="597" t="s">
        <v>2623</v>
      </c>
      <c r="AE2689" s="597" t="s">
        <v>2624</v>
      </c>
      <c r="AF2689" s="597" t="s">
        <v>2625</v>
      </c>
      <c r="AG2689" s="597" t="s">
        <v>2619</v>
      </c>
      <c r="AH2689" s="597" t="s">
        <v>2620</v>
      </c>
      <c r="AI2689" s="598" t="s">
        <v>2621</v>
      </c>
    </row>
    <row r="2690" spans="1:35" x14ac:dyDescent="0.25">
      <c r="A2690" s="198" t="s">
        <v>1517</v>
      </c>
      <c r="B2690" s="220" t="s">
        <v>1518</v>
      </c>
      <c r="C2690" s="124" t="s">
        <v>2521</v>
      </c>
      <c r="D2690" s="124" t="s">
        <v>2521</v>
      </c>
      <c r="E2690" s="124" t="s">
        <v>2521</v>
      </c>
      <c r="F2690" s="124" t="s">
        <v>2521</v>
      </c>
      <c r="G2690" s="124" t="s">
        <v>2521</v>
      </c>
      <c r="H2690" s="124" t="s">
        <v>2521</v>
      </c>
      <c r="I2690" s="124" t="s">
        <v>2521</v>
      </c>
      <c r="J2690" s="124" t="s">
        <v>2521</v>
      </c>
      <c r="K2690" s="124" t="s">
        <v>2521</v>
      </c>
      <c r="L2690" s="124" t="s">
        <v>2521</v>
      </c>
      <c r="M2690" s="124" t="s">
        <v>2521</v>
      </c>
      <c r="N2690" s="124" t="s">
        <v>2521</v>
      </c>
      <c r="O2690" s="124" t="s">
        <v>2521</v>
      </c>
      <c r="P2690" s="124" t="s">
        <v>2521</v>
      </c>
      <c r="Q2690" s="124" t="s">
        <v>2521</v>
      </c>
      <c r="R2690" s="124" t="s">
        <v>2521</v>
      </c>
      <c r="S2690" s="124" t="s">
        <v>2521</v>
      </c>
      <c r="T2690" s="124" t="s">
        <v>2521</v>
      </c>
      <c r="U2690" s="124" t="s">
        <v>2521</v>
      </c>
      <c r="V2690" s="124" t="s">
        <v>2521</v>
      </c>
      <c r="X2690" s="197"/>
      <c r="Y2690" s="188" t="s">
        <v>1518</v>
      </c>
      <c r="Z2690" s="94" t="s">
        <v>3776</v>
      </c>
      <c r="AA2690" s="95" t="s">
        <v>3777</v>
      </c>
      <c r="AB2690" s="95" t="s">
        <v>3778</v>
      </c>
      <c r="AC2690" s="95" t="s">
        <v>3783</v>
      </c>
      <c r="AD2690" s="95" t="s">
        <v>3794</v>
      </c>
      <c r="AE2690" s="95" t="s">
        <v>3795</v>
      </c>
      <c r="AF2690" s="95" t="s">
        <v>3796</v>
      </c>
      <c r="AG2690" s="95" t="s">
        <v>3797</v>
      </c>
      <c r="AH2690" s="95" t="s">
        <v>3798</v>
      </c>
      <c r="AI2690" s="96" t="s">
        <v>3799</v>
      </c>
    </row>
    <row r="2691" spans="1:35" x14ac:dyDescent="0.25">
      <c r="A2691" s="198" t="s">
        <v>1519</v>
      </c>
      <c r="B2691" s="221" t="s">
        <v>2553</v>
      </c>
      <c r="C2691" s="118">
        <v>43682.416666666664</v>
      </c>
      <c r="D2691" s="189">
        <v>43682.916666666664</v>
      </c>
      <c r="E2691" s="190">
        <v>43683.416666666664</v>
      </c>
      <c r="F2691" s="189">
        <v>43683.916666666664</v>
      </c>
      <c r="G2691" s="190">
        <v>43684.416666666664</v>
      </c>
      <c r="H2691" s="189">
        <v>43684.916666666664</v>
      </c>
      <c r="I2691" s="191">
        <v>43685.416666666664</v>
      </c>
      <c r="J2691" s="189">
        <v>43685.916666666664</v>
      </c>
      <c r="K2691" s="190">
        <v>43686.416666666664</v>
      </c>
      <c r="L2691" s="189">
        <v>43686.916666666664</v>
      </c>
      <c r="M2691" s="190">
        <v>43687.416666666664</v>
      </c>
      <c r="N2691" s="189">
        <v>43687.916666666664</v>
      </c>
      <c r="O2691" s="191">
        <v>43688.416666666664</v>
      </c>
      <c r="P2691" s="189">
        <v>43688.916666666664</v>
      </c>
      <c r="Q2691" s="190">
        <v>43689.416666666664</v>
      </c>
      <c r="R2691" s="189">
        <v>43689.916666666664</v>
      </c>
      <c r="S2691" s="190">
        <v>43690.416666666664</v>
      </c>
      <c r="T2691" s="189">
        <v>43690.916666666664</v>
      </c>
      <c r="U2691" s="190">
        <v>43691.416666666664</v>
      </c>
      <c r="V2691" s="192">
        <v>43691.916666666664</v>
      </c>
      <c r="X2691" s="198" t="s">
        <v>1520</v>
      </c>
      <c r="Y2691" s="215">
        <v>0</v>
      </c>
      <c r="Z2691" s="599">
        <v>43682.916666666664</v>
      </c>
      <c r="AA2691" s="600">
        <v>43683.916666666664</v>
      </c>
      <c r="AB2691" s="600">
        <v>43684.916666666664</v>
      </c>
      <c r="AC2691" s="600">
        <v>43685.916666666664</v>
      </c>
      <c r="AD2691" s="600">
        <v>43686.916666666664</v>
      </c>
      <c r="AE2691" s="600">
        <v>43687.916666666664</v>
      </c>
      <c r="AF2691" s="600">
        <v>43688.916666666664</v>
      </c>
      <c r="AG2691" s="600">
        <v>43689.916666666664</v>
      </c>
      <c r="AH2691" s="600">
        <v>43690.916666666664</v>
      </c>
      <c r="AI2691" s="600">
        <v>43691.916666666664</v>
      </c>
    </row>
    <row r="2692" spans="1:35" x14ac:dyDescent="0.25">
      <c r="A2692" s="198" t="s">
        <v>1521</v>
      </c>
      <c r="B2692" s="222" t="s">
        <v>2545</v>
      </c>
      <c r="C2692" s="230" t="e">
        <v>#N/A</v>
      </c>
      <c r="D2692" s="199">
        <v>14.2</v>
      </c>
      <c r="E2692" s="199" t="e">
        <v>#N/A</v>
      </c>
      <c r="F2692" s="199">
        <v>10.4</v>
      </c>
      <c r="G2692" s="199" t="e">
        <v>#N/A</v>
      </c>
      <c r="H2692" s="199">
        <v>13.1</v>
      </c>
      <c r="I2692" s="199" t="e">
        <v>#N/A</v>
      </c>
      <c r="J2692" s="199">
        <v>16.5</v>
      </c>
      <c r="K2692" s="199" t="e">
        <v>#N/A</v>
      </c>
      <c r="L2692" s="199">
        <v>15.1</v>
      </c>
      <c r="M2692" s="199" t="e">
        <v>#N/A</v>
      </c>
      <c r="N2692" s="199">
        <v>10.9</v>
      </c>
      <c r="O2692" s="199" t="e">
        <v>#N/A</v>
      </c>
      <c r="P2692" s="199">
        <v>16.399999999999999</v>
      </c>
      <c r="Q2692" s="199" t="e">
        <v>#N/A</v>
      </c>
      <c r="R2692" s="199">
        <v>14.3</v>
      </c>
      <c r="S2692" s="199" t="e">
        <v>#N/A</v>
      </c>
      <c r="T2692" s="199">
        <v>17.3</v>
      </c>
      <c r="U2692" s="199" t="e">
        <v>#N/A</v>
      </c>
      <c r="V2692" s="104">
        <v>15.3</v>
      </c>
      <c r="X2692" s="198" t="s">
        <v>1522</v>
      </c>
      <c r="Y2692" s="100" t="s">
        <v>2545</v>
      </c>
      <c r="Z2692" s="120">
        <v>14.2</v>
      </c>
      <c r="AA2692" s="120">
        <v>14.7</v>
      </c>
      <c r="AB2692" s="120">
        <v>13.1</v>
      </c>
      <c r="AC2692" s="120">
        <v>16.5</v>
      </c>
      <c r="AD2692" s="120">
        <v>15.1</v>
      </c>
      <c r="AE2692" s="120">
        <v>10.9</v>
      </c>
      <c r="AF2692" s="120">
        <v>16.399999999999999</v>
      </c>
      <c r="AG2692" s="120">
        <v>14.3</v>
      </c>
      <c r="AH2692" s="120">
        <v>17.3</v>
      </c>
      <c r="AI2692" s="120">
        <v>15.3</v>
      </c>
    </row>
    <row r="2693" spans="1:35" x14ac:dyDescent="0.25">
      <c r="A2693" s="198" t="s">
        <v>1523</v>
      </c>
      <c r="B2693" s="223" t="s">
        <v>2546</v>
      </c>
      <c r="C2693" s="103">
        <v>8.6999999999999993</v>
      </c>
      <c r="D2693" s="200" t="e">
        <v>#N/A</v>
      </c>
      <c r="E2693" s="200">
        <v>7.1</v>
      </c>
      <c r="F2693" s="200" t="e">
        <v>#N/A</v>
      </c>
      <c r="G2693" s="200">
        <v>7.7</v>
      </c>
      <c r="H2693" s="200" t="e">
        <v>#N/A</v>
      </c>
      <c r="I2693" s="200">
        <v>6.2</v>
      </c>
      <c r="J2693" s="200" t="e">
        <v>#N/A</v>
      </c>
      <c r="K2693" s="200">
        <v>6.8</v>
      </c>
      <c r="L2693" s="200" t="e">
        <v>#N/A</v>
      </c>
      <c r="M2693" s="200">
        <v>10.1</v>
      </c>
      <c r="N2693" s="200" t="e">
        <v>#N/A</v>
      </c>
      <c r="O2693" s="200">
        <v>4.9000000000000004</v>
      </c>
      <c r="P2693" s="200" t="e">
        <v>#N/A</v>
      </c>
      <c r="Q2693" s="200">
        <v>9.8000000000000007</v>
      </c>
      <c r="R2693" s="200" t="e">
        <v>#N/A</v>
      </c>
      <c r="S2693" s="200">
        <v>9.3000000000000007</v>
      </c>
      <c r="T2693" s="200" t="e">
        <v>#N/A</v>
      </c>
      <c r="U2693" s="200">
        <v>4.5</v>
      </c>
      <c r="V2693" s="216" t="e">
        <v>#N/A</v>
      </c>
      <c r="X2693" s="198" t="s">
        <v>1524</v>
      </c>
      <c r="Y2693" s="101" t="s">
        <v>2546</v>
      </c>
      <c r="Z2693" s="97">
        <v>8.6999999999999993</v>
      </c>
      <c r="AA2693" s="97">
        <v>7.1</v>
      </c>
      <c r="AB2693" s="97">
        <v>7.7</v>
      </c>
      <c r="AC2693" s="97">
        <v>6.2</v>
      </c>
      <c r="AD2693" s="97">
        <v>6.8</v>
      </c>
      <c r="AE2693" s="97">
        <v>9.4</v>
      </c>
      <c r="AF2693" s="97">
        <v>4.9000000000000004</v>
      </c>
      <c r="AG2693" s="97">
        <v>9.8000000000000007</v>
      </c>
      <c r="AH2693" s="97">
        <v>9.3000000000000007</v>
      </c>
      <c r="AI2693" s="97">
        <v>4.5</v>
      </c>
    </row>
    <row r="2694" spans="1:35" x14ac:dyDescent="0.25">
      <c r="A2694" s="198" t="s">
        <v>1525</v>
      </c>
      <c r="B2694" s="224" t="s">
        <v>2547</v>
      </c>
      <c r="C2694" s="108" t="e">
        <v>#N/A</v>
      </c>
      <c r="D2694" s="201">
        <v>14.7</v>
      </c>
      <c r="E2694" s="201" t="e">
        <v>#N/A</v>
      </c>
      <c r="F2694" s="201">
        <v>14.4</v>
      </c>
      <c r="G2694" s="201" t="e">
        <v>#N/A</v>
      </c>
      <c r="H2694" s="201">
        <v>17.100000000000001</v>
      </c>
      <c r="I2694" s="201" t="e">
        <v>#N/A</v>
      </c>
      <c r="J2694" s="201">
        <v>22.5</v>
      </c>
      <c r="K2694" s="201" t="e">
        <v>#N/A</v>
      </c>
      <c r="L2694" s="201">
        <v>22.1</v>
      </c>
      <c r="M2694" s="201" t="e">
        <v>#N/A</v>
      </c>
      <c r="N2694" s="201">
        <v>14.9</v>
      </c>
      <c r="O2694" s="201" t="e">
        <v>#N/A</v>
      </c>
      <c r="P2694" s="201">
        <v>29.4</v>
      </c>
      <c r="Q2694" s="201" t="e">
        <v>#N/A</v>
      </c>
      <c r="R2694" s="201">
        <v>18.3</v>
      </c>
      <c r="S2694" s="201" t="e">
        <v>#N/A</v>
      </c>
      <c r="T2694" s="201">
        <v>28.3</v>
      </c>
      <c r="U2694" s="201" t="e">
        <v>#N/A</v>
      </c>
      <c r="V2694" s="217">
        <v>22.3</v>
      </c>
      <c r="X2694" s="198" t="s">
        <v>1526</v>
      </c>
      <c r="Y2694" s="102" t="s">
        <v>2547</v>
      </c>
      <c r="Z2694" s="120">
        <v>14.7</v>
      </c>
      <c r="AA2694" s="120">
        <v>14.7</v>
      </c>
      <c r="AB2694" s="120">
        <v>17.100000000000001</v>
      </c>
      <c r="AC2694" s="120">
        <v>22.5</v>
      </c>
      <c r="AD2694" s="120">
        <v>22.1</v>
      </c>
      <c r="AE2694" s="120">
        <v>14.9</v>
      </c>
      <c r="AF2694" s="120">
        <v>29.4</v>
      </c>
      <c r="AG2694" s="120">
        <v>18.3</v>
      </c>
      <c r="AH2694" s="120">
        <v>28.3</v>
      </c>
      <c r="AI2694" s="120">
        <v>22.3</v>
      </c>
    </row>
    <row r="2695" spans="1:35" x14ac:dyDescent="0.25">
      <c r="A2695" s="198" t="s">
        <v>1527</v>
      </c>
      <c r="B2695" s="212" t="s">
        <v>2548</v>
      </c>
      <c r="C2695" s="231">
        <v>8</v>
      </c>
      <c r="D2695" s="123">
        <v>12</v>
      </c>
      <c r="E2695" s="123">
        <v>18</v>
      </c>
      <c r="F2695" s="123">
        <v>13</v>
      </c>
      <c r="G2695" s="123">
        <v>13</v>
      </c>
      <c r="H2695" s="123">
        <v>12</v>
      </c>
      <c r="I2695" s="123">
        <v>8</v>
      </c>
      <c r="J2695" s="123">
        <v>13</v>
      </c>
      <c r="K2695" s="123">
        <v>9</v>
      </c>
      <c r="L2695" s="123">
        <v>6</v>
      </c>
      <c r="M2695" s="123">
        <v>10</v>
      </c>
      <c r="N2695" s="123">
        <v>10</v>
      </c>
      <c r="O2695" s="123">
        <v>8</v>
      </c>
      <c r="P2695" s="123">
        <v>8</v>
      </c>
      <c r="Q2695" s="123">
        <v>10</v>
      </c>
      <c r="R2695" s="123">
        <v>7</v>
      </c>
      <c r="S2695" s="123">
        <v>10</v>
      </c>
      <c r="T2695" s="123">
        <v>7</v>
      </c>
      <c r="U2695" s="123">
        <v>4</v>
      </c>
      <c r="V2695" s="218">
        <v>15</v>
      </c>
      <c r="X2695" s="198" t="s">
        <v>1528</v>
      </c>
      <c r="Y2695" s="119" t="s">
        <v>2548</v>
      </c>
      <c r="Z2695" s="196">
        <v>12</v>
      </c>
      <c r="AA2695" s="196">
        <v>18</v>
      </c>
      <c r="AB2695" s="196">
        <v>13</v>
      </c>
      <c r="AC2695" s="196">
        <v>13</v>
      </c>
      <c r="AD2695" s="196">
        <v>13</v>
      </c>
      <c r="AE2695" s="196">
        <v>10</v>
      </c>
      <c r="AF2695" s="196">
        <v>10</v>
      </c>
      <c r="AG2695" s="196">
        <v>10</v>
      </c>
      <c r="AH2695" s="196">
        <v>10</v>
      </c>
      <c r="AI2695" s="196">
        <v>15</v>
      </c>
    </row>
    <row r="2696" spans="1:35" x14ac:dyDescent="0.25">
      <c r="A2696" s="198" t="s">
        <v>1529</v>
      </c>
      <c r="B2696" s="225" t="s">
        <v>2549</v>
      </c>
      <c r="C2696" s="232" t="s">
        <v>2618</v>
      </c>
      <c r="D2696" s="210" t="s">
        <v>2618</v>
      </c>
      <c r="E2696" s="210">
        <v>18</v>
      </c>
      <c r="F2696" s="210" t="s">
        <v>2618</v>
      </c>
      <c r="G2696" s="210" t="s">
        <v>2618</v>
      </c>
      <c r="H2696" s="210" t="s">
        <v>2618</v>
      </c>
      <c r="I2696" s="210" t="s">
        <v>2618</v>
      </c>
      <c r="J2696" s="210" t="s">
        <v>2618</v>
      </c>
      <c r="K2696" s="210" t="s">
        <v>2618</v>
      </c>
      <c r="L2696" s="210" t="s">
        <v>2618</v>
      </c>
      <c r="M2696" s="210" t="s">
        <v>2618</v>
      </c>
      <c r="N2696" s="210" t="s">
        <v>2618</v>
      </c>
      <c r="O2696" s="210" t="s">
        <v>2618</v>
      </c>
      <c r="P2696" s="210" t="s">
        <v>2618</v>
      </c>
      <c r="Q2696" s="210" t="s">
        <v>2618</v>
      </c>
      <c r="R2696" s="210" t="s">
        <v>2618</v>
      </c>
      <c r="S2696" s="210" t="s">
        <v>2618</v>
      </c>
      <c r="T2696" s="210" t="s">
        <v>2618</v>
      </c>
      <c r="U2696" s="210" t="s">
        <v>2618</v>
      </c>
      <c r="V2696" s="211">
        <v>15</v>
      </c>
      <c r="X2696" s="198" t="s">
        <v>1530</v>
      </c>
      <c r="Y2696" s="601" t="s">
        <v>772</v>
      </c>
      <c r="Z2696" s="602">
        <v>0</v>
      </c>
      <c r="AA2696" s="602">
        <v>0</v>
      </c>
      <c r="AB2696" s="602">
        <v>0</v>
      </c>
      <c r="AC2696" s="602">
        <v>0</v>
      </c>
      <c r="AD2696" s="602">
        <v>0</v>
      </c>
      <c r="AE2696" s="602">
        <v>0</v>
      </c>
      <c r="AF2696" s="602">
        <v>0</v>
      </c>
      <c r="AG2696" s="602">
        <v>0</v>
      </c>
      <c r="AH2696" s="602">
        <v>0</v>
      </c>
      <c r="AI2696" s="602">
        <v>0</v>
      </c>
    </row>
    <row r="2697" spans="1:35" ht="15" x14ac:dyDescent="0.25">
      <c r="A2697" s="198" t="s">
        <v>1531</v>
      </c>
      <c r="B2697" s="226" t="s">
        <v>769</v>
      </c>
      <c r="C2697" s="202" t="s">
        <v>2618</v>
      </c>
      <c r="D2697" s="202" t="s">
        <v>773</v>
      </c>
      <c r="E2697" s="202" t="s">
        <v>773</v>
      </c>
      <c r="F2697" s="202" t="s">
        <v>2632</v>
      </c>
      <c r="G2697" s="202" t="s">
        <v>2618</v>
      </c>
      <c r="H2697" s="202" t="s">
        <v>2632</v>
      </c>
      <c r="I2697" s="202" t="s">
        <v>2618</v>
      </c>
      <c r="J2697" s="202" t="s">
        <v>2632</v>
      </c>
      <c r="K2697" s="202" t="s">
        <v>2618</v>
      </c>
      <c r="L2697" s="202" t="s">
        <v>2631</v>
      </c>
      <c r="M2697" s="202" t="s">
        <v>2632</v>
      </c>
      <c r="N2697" s="202" t="s">
        <v>2631</v>
      </c>
      <c r="O2697" s="202" t="s">
        <v>2618</v>
      </c>
      <c r="P2697" s="202" t="s">
        <v>2618</v>
      </c>
      <c r="Q2697" s="202" t="s">
        <v>2618</v>
      </c>
      <c r="R2697" s="202" t="s">
        <v>2631</v>
      </c>
      <c r="S2697" s="202" t="s">
        <v>2631</v>
      </c>
      <c r="T2697" s="202" t="s">
        <v>2618</v>
      </c>
      <c r="U2697" s="202" t="s">
        <v>2618</v>
      </c>
      <c r="V2697" s="203" t="s">
        <v>2632</v>
      </c>
      <c r="X2697" s="198" t="s">
        <v>1532</v>
      </c>
      <c r="Y2697" s="107" t="s">
        <v>769</v>
      </c>
      <c r="Z2697" s="195" t="s">
        <v>773</v>
      </c>
      <c r="AA2697" s="195" t="s">
        <v>773</v>
      </c>
      <c r="AB2697" s="195" t="s">
        <v>2632</v>
      </c>
      <c r="AC2697" s="195" t="s">
        <v>2632</v>
      </c>
      <c r="AD2697" s="195" t="s">
        <v>2631</v>
      </c>
      <c r="AE2697" s="195" t="s">
        <v>2632</v>
      </c>
      <c r="AF2697" s="195" t="s">
        <v>2618</v>
      </c>
      <c r="AG2697" s="195" t="s">
        <v>2631</v>
      </c>
      <c r="AH2697" s="195" t="s">
        <v>2631</v>
      </c>
      <c r="AI2697" s="195" t="s">
        <v>2632</v>
      </c>
    </row>
    <row r="2698" spans="1:35" x14ac:dyDescent="0.25">
      <c r="A2698" s="198" t="s">
        <v>1533</v>
      </c>
      <c r="B2698" s="226" t="s">
        <v>2551</v>
      </c>
      <c r="C2698" s="234">
        <v>0</v>
      </c>
      <c r="D2698" s="204">
        <v>30</v>
      </c>
      <c r="E2698" s="204">
        <v>20</v>
      </c>
      <c r="F2698" s="204">
        <v>10</v>
      </c>
      <c r="G2698" s="204">
        <v>0</v>
      </c>
      <c r="H2698" s="204">
        <v>5</v>
      </c>
      <c r="I2698" s="204">
        <v>0</v>
      </c>
      <c r="J2698" s="204">
        <v>10</v>
      </c>
      <c r="K2698" s="204">
        <v>0</v>
      </c>
      <c r="L2698" s="204">
        <v>2</v>
      </c>
      <c r="M2698" s="204">
        <v>10</v>
      </c>
      <c r="N2698" s="204">
        <v>1</v>
      </c>
      <c r="O2698" s="204">
        <v>0</v>
      </c>
      <c r="P2698" s="204">
        <v>0</v>
      </c>
      <c r="Q2698" s="204">
        <v>0</v>
      </c>
      <c r="R2698" s="204">
        <v>2</v>
      </c>
      <c r="S2698" s="204">
        <v>1</v>
      </c>
      <c r="T2698" s="204">
        <v>0</v>
      </c>
      <c r="U2698" s="204">
        <v>0</v>
      </c>
      <c r="V2698" s="205">
        <v>3</v>
      </c>
      <c r="X2698" s="198" t="s">
        <v>1534</v>
      </c>
      <c r="Y2698" s="91" t="s">
        <v>2551</v>
      </c>
      <c r="Z2698" s="109">
        <v>30</v>
      </c>
      <c r="AA2698" s="109">
        <v>30</v>
      </c>
      <c r="AB2698" s="109">
        <v>5</v>
      </c>
      <c r="AC2698" s="109">
        <v>10</v>
      </c>
      <c r="AD2698" s="109">
        <v>2</v>
      </c>
      <c r="AE2698" s="109">
        <v>10</v>
      </c>
      <c r="AF2698" s="109">
        <v>0</v>
      </c>
      <c r="AG2698" s="109">
        <v>2</v>
      </c>
      <c r="AH2698" s="109">
        <v>1</v>
      </c>
      <c r="AI2698" s="109">
        <v>3</v>
      </c>
    </row>
    <row r="2699" spans="1:35" x14ac:dyDescent="0.25">
      <c r="A2699" s="198" t="s">
        <v>1535</v>
      </c>
      <c r="B2699" s="227" t="s">
        <v>884</v>
      </c>
      <c r="C2699" s="235">
        <v>999.2</v>
      </c>
      <c r="D2699" s="206">
        <v>994</v>
      </c>
      <c r="E2699" s="206">
        <v>985.34999999999991</v>
      </c>
      <c r="F2699" s="206">
        <v>995.05</v>
      </c>
      <c r="G2699" s="206">
        <v>999.8</v>
      </c>
      <c r="H2699" s="206">
        <v>1004.65</v>
      </c>
      <c r="I2699" s="206">
        <v>1007.1500000000001</v>
      </c>
      <c r="J2699" s="206">
        <v>1001.2</v>
      </c>
      <c r="K2699" s="206">
        <v>1004.65</v>
      </c>
      <c r="L2699" s="206">
        <v>1002.0999999999999</v>
      </c>
      <c r="M2699" s="206">
        <v>999.15000000000009</v>
      </c>
      <c r="N2699" s="206">
        <v>1004.4000000000001</v>
      </c>
      <c r="O2699" s="206">
        <v>1009</v>
      </c>
      <c r="P2699" s="206">
        <v>1009.75</v>
      </c>
      <c r="Q2699" s="206">
        <v>1007.5</v>
      </c>
      <c r="R2699" s="206">
        <v>1004.0999999999999</v>
      </c>
      <c r="S2699" s="206">
        <v>1005.45</v>
      </c>
      <c r="T2699" s="206">
        <v>1011.55</v>
      </c>
      <c r="U2699" s="206">
        <v>1012.9000000000001</v>
      </c>
      <c r="V2699" s="207">
        <v>1006.8</v>
      </c>
      <c r="X2699" s="198" t="s">
        <v>1536</v>
      </c>
      <c r="Y2699" s="238" t="s">
        <v>705</v>
      </c>
      <c r="Z2699" s="127">
        <v>0</v>
      </c>
      <c r="AA2699" s="127">
        <v>0</v>
      </c>
      <c r="AB2699" s="127">
        <v>0</v>
      </c>
      <c r="AC2699" s="127">
        <v>0</v>
      </c>
      <c r="AD2699" s="127">
        <v>0</v>
      </c>
      <c r="AE2699" s="127">
        <v>0</v>
      </c>
      <c r="AF2699" s="127">
        <v>0</v>
      </c>
      <c r="AG2699" s="127">
        <v>0</v>
      </c>
      <c r="AH2699" s="127">
        <v>0</v>
      </c>
      <c r="AI2699" s="127">
        <v>0</v>
      </c>
    </row>
    <row r="2700" spans="1:35" x14ac:dyDescent="0.25">
      <c r="A2700" s="198" t="s">
        <v>1537</v>
      </c>
      <c r="B2700" s="228" t="s">
        <v>770</v>
      </c>
      <c r="C2700" s="236" t="s">
        <v>2964</v>
      </c>
      <c r="D2700" s="208" t="s">
        <v>2658</v>
      </c>
      <c r="E2700" s="208" t="s">
        <v>1189</v>
      </c>
      <c r="F2700" s="208" t="s">
        <v>13</v>
      </c>
      <c r="G2700" s="208" t="s">
        <v>997</v>
      </c>
      <c r="H2700" s="208" t="s">
        <v>997</v>
      </c>
      <c r="I2700" s="208" t="s">
        <v>2763</v>
      </c>
      <c r="J2700" s="208" t="s">
        <v>13</v>
      </c>
      <c r="K2700" s="208" t="s">
        <v>3076</v>
      </c>
      <c r="L2700" s="208" t="s">
        <v>2655</v>
      </c>
      <c r="M2700" s="208" t="s">
        <v>2648</v>
      </c>
      <c r="N2700" s="208" t="s">
        <v>2767</v>
      </c>
      <c r="O2700" s="208" t="s">
        <v>2767</v>
      </c>
      <c r="P2700" s="208" t="s">
        <v>2759</v>
      </c>
      <c r="Q2700" s="208" t="s">
        <v>2964</v>
      </c>
      <c r="R2700" s="208" t="s">
        <v>2772</v>
      </c>
      <c r="S2700" s="208" t="s">
        <v>2648</v>
      </c>
      <c r="T2700" s="208" t="s">
        <v>2769</v>
      </c>
      <c r="U2700" s="208" t="s">
        <v>2653</v>
      </c>
      <c r="V2700" s="209" t="s">
        <v>2940</v>
      </c>
      <c r="X2700" s="369" t="s">
        <v>1538</v>
      </c>
      <c r="Y2700" s="370" t="s">
        <v>772</v>
      </c>
      <c r="Z2700" s="371">
        <v>0</v>
      </c>
      <c r="AA2700" s="372">
        <v>0</v>
      </c>
      <c r="AB2700" s="372">
        <v>0</v>
      </c>
      <c r="AC2700" s="372">
        <v>0</v>
      </c>
      <c r="AD2700" s="372">
        <v>0</v>
      </c>
      <c r="AE2700" s="372">
        <v>0</v>
      </c>
      <c r="AF2700" s="372">
        <v>0</v>
      </c>
      <c r="AG2700" s="372">
        <v>0</v>
      </c>
      <c r="AH2700" s="372">
        <v>0</v>
      </c>
      <c r="AI2700" s="373">
        <v>0</v>
      </c>
    </row>
    <row r="2701" spans="1:35" x14ac:dyDescent="0.25">
      <c r="A2701" s="198" t="s">
        <v>1539</v>
      </c>
      <c r="B2701" s="603" t="s">
        <v>705</v>
      </c>
      <c r="C2701" s="237">
        <v>0</v>
      </c>
      <c r="D2701" s="213">
        <v>0</v>
      </c>
      <c r="E2701" s="213">
        <v>0</v>
      </c>
      <c r="F2701" s="213">
        <v>0</v>
      </c>
      <c r="G2701" s="213">
        <v>0</v>
      </c>
      <c r="H2701" s="213">
        <v>0</v>
      </c>
      <c r="I2701" s="213">
        <v>0</v>
      </c>
      <c r="J2701" s="213">
        <v>0</v>
      </c>
      <c r="K2701" s="213">
        <v>0</v>
      </c>
      <c r="L2701" s="213">
        <v>0</v>
      </c>
      <c r="M2701" s="213">
        <v>0</v>
      </c>
      <c r="N2701" s="213">
        <v>0</v>
      </c>
      <c r="O2701" s="213">
        <v>0</v>
      </c>
      <c r="P2701" s="213">
        <v>0</v>
      </c>
      <c r="Q2701" s="213">
        <v>0</v>
      </c>
      <c r="R2701" s="213">
        <v>0</v>
      </c>
      <c r="S2701" s="213">
        <v>0</v>
      </c>
      <c r="T2701" s="213">
        <v>0</v>
      </c>
      <c r="U2701" s="213">
        <v>0</v>
      </c>
      <c r="V2701" s="214">
        <v>0</v>
      </c>
      <c r="X2701" s="369" t="s">
        <v>1540</v>
      </c>
      <c r="Y2701" s="374" t="s">
        <v>1173</v>
      </c>
      <c r="Z2701" s="375">
        <v>0</v>
      </c>
      <c r="AA2701" s="376">
        <v>0</v>
      </c>
      <c r="AB2701" s="376">
        <v>0</v>
      </c>
      <c r="AC2701" s="376">
        <v>0</v>
      </c>
      <c r="AD2701" s="376">
        <v>0</v>
      </c>
      <c r="AE2701" s="376">
        <v>0</v>
      </c>
      <c r="AF2701" s="376">
        <v>0</v>
      </c>
      <c r="AG2701" s="376">
        <v>0</v>
      </c>
      <c r="AH2701" s="376">
        <v>0</v>
      </c>
      <c r="AI2701" s="377">
        <v>0</v>
      </c>
    </row>
    <row r="2702" spans="1:35" x14ac:dyDescent="0.25">
      <c r="A2702" s="604" t="s">
        <v>1538</v>
      </c>
      <c r="B2702" s="605" t="s">
        <v>772</v>
      </c>
      <c r="C2702" s="606">
        <v>0</v>
      </c>
      <c r="D2702" s="606">
        <v>0</v>
      </c>
      <c r="E2702" s="606">
        <v>0</v>
      </c>
      <c r="F2702" s="606">
        <v>0</v>
      </c>
      <c r="G2702" s="606">
        <v>0</v>
      </c>
      <c r="H2702" s="606">
        <v>0</v>
      </c>
      <c r="I2702" s="606">
        <v>0</v>
      </c>
      <c r="J2702" s="606">
        <v>0</v>
      </c>
      <c r="K2702" s="606">
        <v>0</v>
      </c>
      <c r="L2702" s="606">
        <v>0</v>
      </c>
      <c r="M2702" s="606">
        <v>0</v>
      </c>
      <c r="N2702" s="606">
        <v>0</v>
      </c>
      <c r="O2702" s="606">
        <v>0</v>
      </c>
      <c r="P2702" s="606">
        <v>0</v>
      </c>
      <c r="Q2702" s="606">
        <v>0</v>
      </c>
      <c r="R2702" s="606">
        <v>0</v>
      </c>
      <c r="S2702" s="606">
        <v>0</v>
      </c>
      <c r="T2702" s="606">
        <v>0</v>
      </c>
      <c r="U2702" s="606">
        <v>0</v>
      </c>
      <c r="V2702" s="607">
        <v>0</v>
      </c>
      <c r="X2702" s="369" t="s">
        <v>1541</v>
      </c>
      <c r="Y2702" s="374" t="s">
        <v>1175</v>
      </c>
      <c r="Z2702" s="375">
        <v>0</v>
      </c>
      <c r="AA2702" s="376">
        <v>0</v>
      </c>
      <c r="AB2702" s="376">
        <v>0</v>
      </c>
      <c r="AC2702" s="376">
        <v>0</v>
      </c>
      <c r="AD2702" s="376">
        <v>0</v>
      </c>
      <c r="AE2702" s="376">
        <v>0</v>
      </c>
      <c r="AF2702" s="376">
        <v>0</v>
      </c>
      <c r="AG2702" s="376">
        <v>0</v>
      </c>
      <c r="AH2702" s="376">
        <v>0</v>
      </c>
      <c r="AI2702" s="377">
        <v>0</v>
      </c>
    </row>
    <row r="2703" spans="1:35" x14ac:dyDescent="0.25">
      <c r="A2703" s="608" t="s">
        <v>1540</v>
      </c>
      <c r="B2703" s="609" t="s">
        <v>1173</v>
      </c>
      <c r="C2703" s="610">
        <v>0</v>
      </c>
      <c r="D2703" s="610">
        <v>0</v>
      </c>
      <c r="E2703" s="610">
        <v>0</v>
      </c>
      <c r="F2703" s="610">
        <v>0</v>
      </c>
      <c r="G2703" s="610">
        <v>0</v>
      </c>
      <c r="H2703" s="610">
        <v>0</v>
      </c>
      <c r="I2703" s="610">
        <v>0</v>
      </c>
      <c r="J2703" s="610">
        <v>0</v>
      </c>
      <c r="K2703" s="610">
        <v>0</v>
      </c>
      <c r="L2703" s="610">
        <v>0</v>
      </c>
      <c r="M2703" s="610">
        <v>0</v>
      </c>
      <c r="N2703" s="610">
        <v>0</v>
      </c>
      <c r="O2703" s="610">
        <v>0</v>
      </c>
      <c r="P2703" s="610">
        <v>0</v>
      </c>
      <c r="Q2703" s="610">
        <v>0</v>
      </c>
      <c r="R2703" s="610">
        <v>0</v>
      </c>
      <c r="S2703" s="610">
        <v>0</v>
      </c>
      <c r="T2703" s="610">
        <v>0</v>
      </c>
      <c r="U2703" s="610">
        <v>0</v>
      </c>
      <c r="V2703" s="610">
        <v>0</v>
      </c>
      <c r="X2703" s="369" t="s">
        <v>1542</v>
      </c>
      <c r="Y2703" s="379" t="s">
        <v>1177</v>
      </c>
      <c r="Z2703" s="380">
        <v>0</v>
      </c>
      <c r="AA2703" s="381">
        <v>0</v>
      </c>
      <c r="AB2703" s="381">
        <v>0</v>
      </c>
      <c r="AC2703" s="381">
        <v>0</v>
      </c>
      <c r="AD2703" s="381">
        <v>0</v>
      </c>
      <c r="AE2703" s="381">
        <v>0</v>
      </c>
      <c r="AF2703" s="381">
        <v>0</v>
      </c>
      <c r="AG2703" s="381">
        <v>0</v>
      </c>
      <c r="AH2703" s="381">
        <v>0</v>
      </c>
      <c r="AI2703" s="382">
        <v>0</v>
      </c>
    </row>
    <row r="2704" spans="1:35" x14ac:dyDescent="0.25">
      <c r="A2704" s="608" t="s">
        <v>1541</v>
      </c>
      <c r="B2704" s="609" t="s">
        <v>1175</v>
      </c>
      <c r="C2704" s="617">
        <v>0</v>
      </c>
      <c r="D2704" s="617">
        <v>0</v>
      </c>
      <c r="E2704" s="617">
        <v>0</v>
      </c>
      <c r="F2704" s="617">
        <v>0</v>
      </c>
      <c r="G2704" s="617">
        <v>0</v>
      </c>
      <c r="H2704" s="617">
        <v>0</v>
      </c>
      <c r="I2704" s="617">
        <v>0</v>
      </c>
      <c r="J2704" s="617">
        <v>0</v>
      </c>
      <c r="K2704" s="617">
        <v>0</v>
      </c>
      <c r="L2704" s="617">
        <v>0</v>
      </c>
      <c r="M2704" s="617">
        <v>0</v>
      </c>
      <c r="N2704" s="617">
        <v>0</v>
      </c>
      <c r="O2704" s="617">
        <v>0</v>
      </c>
      <c r="P2704" s="617">
        <v>0</v>
      </c>
      <c r="Q2704" s="617">
        <v>0</v>
      </c>
      <c r="R2704" s="617">
        <v>0</v>
      </c>
      <c r="S2704" s="617">
        <v>0</v>
      </c>
      <c r="T2704" s="617">
        <v>0</v>
      </c>
      <c r="U2704" s="617">
        <v>0</v>
      </c>
      <c r="V2704" s="617">
        <v>0</v>
      </c>
    </row>
    <row r="2705" spans="1:35" x14ac:dyDescent="0.25">
      <c r="A2705" s="608" t="s">
        <v>1542</v>
      </c>
      <c r="B2705" s="609" t="s">
        <v>1177</v>
      </c>
      <c r="C2705" s="617">
        <v>0</v>
      </c>
      <c r="D2705" s="617">
        <v>0</v>
      </c>
      <c r="E2705" s="617">
        <v>0</v>
      </c>
      <c r="F2705" s="617">
        <v>0</v>
      </c>
      <c r="G2705" s="617">
        <v>0</v>
      </c>
      <c r="H2705" s="617">
        <v>0</v>
      </c>
      <c r="I2705" s="617">
        <v>0</v>
      </c>
      <c r="J2705" s="617">
        <v>0</v>
      </c>
      <c r="K2705" s="617">
        <v>0</v>
      </c>
      <c r="L2705" s="617">
        <v>0</v>
      </c>
      <c r="M2705" s="617">
        <v>0</v>
      </c>
      <c r="N2705" s="617">
        <v>0</v>
      </c>
      <c r="O2705" s="617">
        <v>0</v>
      </c>
      <c r="P2705" s="617">
        <v>0</v>
      </c>
      <c r="Q2705" s="617">
        <v>0</v>
      </c>
      <c r="R2705" s="617">
        <v>0</v>
      </c>
      <c r="S2705" s="617">
        <v>0</v>
      </c>
      <c r="T2705" s="617">
        <v>0</v>
      </c>
      <c r="U2705" s="617">
        <v>0</v>
      </c>
      <c r="V2705" s="617">
        <v>0</v>
      </c>
    </row>
    <row r="2706" spans="1:35" x14ac:dyDescent="0.25">
      <c r="A2706" t="s">
        <v>3686</v>
      </c>
      <c r="B2706" t="s">
        <v>3407</v>
      </c>
      <c r="C2706">
        <v>1</v>
      </c>
      <c r="D2706">
        <v>10</v>
      </c>
      <c r="E2706">
        <v>10</v>
      </c>
      <c r="F2706">
        <v>10</v>
      </c>
      <c r="G2706">
        <v>10</v>
      </c>
      <c r="H2706">
        <v>10</v>
      </c>
      <c r="I2706">
        <v>9</v>
      </c>
      <c r="J2706">
        <v>9</v>
      </c>
      <c r="K2706">
        <v>9</v>
      </c>
      <c r="L2706">
        <v>7</v>
      </c>
      <c r="M2706">
        <v>10</v>
      </c>
      <c r="N2706">
        <v>10</v>
      </c>
      <c r="O2706">
        <v>7</v>
      </c>
      <c r="P2706">
        <v>4</v>
      </c>
      <c r="Q2706">
        <v>7</v>
      </c>
      <c r="R2706">
        <v>10</v>
      </c>
      <c r="S2706">
        <v>7</v>
      </c>
      <c r="T2706">
        <v>10</v>
      </c>
      <c r="U2706">
        <v>0</v>
      </c>
      <c r="V2706">
        <v>7</v>
      </c>
    </row>
    <row r="2707" spans="1:35" x14ac:dyDescent="0.25">
      <c r="A2707" t="s">
        <v>3687</v>
      </c>
      <c r="B2707" t="s">
        <v>3623</v>
      </c>
      <c r="C2707">
        <v>1</v>
      </c>
      <c r="D2707">
        <v>10</v>
      </c>
      <c r="E2707">
        <v>10</v>
      </c>
      <c r="F2707">
        <v>10</v>
      </c>
      <c r="G2707">
        <v>7</v>
      </c>
      <c r="H2707">
        <v>10</v>
      </c>
      <c r="I2707">
        <v>4</v>
      </c>
      <c r="J2707">
        <v>9</v>
      </c>
      <c r="K2707">
        <v>0</v>
      </c>
      <c r="L2707">
        <v>10</v>
      </c>
      <c r="M2707">
        <v>10</v>
      </c>
      <c r="N2707">
        <v>10</v>
      </c>
      <c r="O2707">
        <v>2</v>
      </c>
      <c r="P2707">
        <v>4</v>
      </c>
      <c r="Q2707">
        <v>7</v>
      </c>
      <c r="R2707">
        <v>10</v>
      </c>
      <c r="S2707">
        <v>10</v>
      </c>
      <c r="T2707">
        <v>5</v>
      </c>
      <c r="U2707">
        <v>3</v>
      </c>
      <c r="V2707">
        <v>10</v>
      </c>
    </row>
    <row r="2708" spans="1:35" x14ac:dyDescent="0.25">
      <c r="A2708" t="s">
        <v>3688</v>
      </c>
      <c r="B2708" t="s">
        <v>3411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</row>
    <row r="2718" spans="1:35" x14ac:dyDescent="0.25">
      <c r="A2718" s="506"/>
      <c r="B2718" s="506"/>
      <c r="C2718" s="506"/>
      <c r="D2718" s="506"/>
      <c r="E2718" s="506"/>
      <c r="F2718" s="506"/>
      <c r="G2718" s="506"/>
      <c r="H2718" s="506"/>
      <c r="I2718" s="506"/>
      <c r="J2718" s="506"/>
      <c r="K2718" s="506"/>
      <c r="L2718" s="506"/>
      <c r="M2718" s="506"/>
      <c r="N2718" s="506"/>
      <c r="O2718" s="506"/>
      <c r="P2718" s="506"/>
      <c r="Q2718" s="506"/>
      <c r="R2718" s="506"/>
      <c r="S2718" s="506"/>
      <c r="T2718" s="506"/>
      <c r="U2718" s="506"/>
      <c r="V2718" s="506"/>
      <c r="W2718" s="506"/>
      <c r="X2718" s="506"/>
      <c r="Y2718" s="506"/>
      <c r="Z2718" s="506"/>
      <c r="AA2718" s="506"/>
      <c r="AB2718" s="506"/>
      <c r="AC2718" s="506"/>
      <c r="AD2718" s="506"/>
      <c r="AE2718" s="506"/>
      <c r="AF2718" s="506"/>
      <c r="AG2718" s="506"/>
      <c r="AH2718" s="506"/>
      <c r="AI2718" s="506"/>
    </row>
    <row r="2719" spans="1:35" x14ac:dyDescent="0.25">
      <c r="A2719" s="198" t="s">
        <v>1543</v>
      </c>
      <c r="B2719" s="219" t="s">
        <v>2552</v>
      </c>
      <c r="C2719" s="593" t="s">
        <v>3773</v>
      </c>
      <c r="D2719" s="594" t="s">
        <v>2618</v>
      </c>
      <c r="E2719" s="594" t="s">
        <v>3774</v>
      </c>
      <c r="F2719" s="594" t="s">
        <v>2618</v>
      </c>
      <c r="G2719" s="594" t="s">
        <v>3775</v>
      </c>
      <c r="H2719" s="594" t="s">
        <v>2618</v>
      </c>
      <c r="I2719" s="594" t="s">
        <v>3782</v>
      </c>
      <c r="J2719" s="594" t="s">
        <v>2618</v>
      </c>
      <c r="K2719" s="594" t="s">
        <v>3788</v>
      </c>
      <c r="L2719" s="594" t="s">
        <v>2618</v>
      </c>
      <c r="M2719" s="594" t="s">
        <v>3789</v>
      </c>
      <c r="N2719" s="594" t="s">
        <v>2618</v>
      </c>
      <c r="O2719" s="594" t="s">
        <v>3790</v>
      </c>
      <c r="P2719" s="594" t="s">
        <v>2618</v>
      </c>
      <c r="Q2719" s="594" t="s">
        <v>3791</v>
      </c>
      <c r="R2719" s="594" t="s">
        <v>2618</v>
      </c>
      <c r="S2719" s="594" t="s">
        <v>3792</v>
      </c>
      <c r="T2719" s="594" t="s">
        <v>2618</v>
      </c>
      <c r="U2719" s="594" t="s">
        <v>3793</v>
      </c>
      <c r="V2719" s="594" t="s">
        <v>2618</v>
      </c>
      <c r="X2719" s="258"/>
      <c r="Y2719" s="596" t="s">
        <v>2550</v>
      </c>
      <c r="Z2719" s="93" t="s">
        <v>2619</v>
      </c>
      <c r="AA2719" s="597" t="s">
        <v>2620</v>
      </c>
      <c r="AB2719" s="597" t="s">
        <v>2621</v>
      </c>
      <c r="AC2719" s="597" t="s">
        <v>2622</v>
      </c>
      <c r="AD2719" s="597" t="s">
        <v>2623</v>
      </c>
      <c r="AE2719" s="597" t="s">
        <v>2624</v>
      </c>
      <c r="AF2719" s="597" t="s">
        <v>2625</v>
      </c>
      <c r="AG2719" s="597" t="s">
        <v>2619</v>
      </c>
      <c r="AH2719" s="597" t="s">
        <v>2620</v>
      </c>
      <c r="AI2719" s="598" t="s">
        <v>2621</v>
      </c>
    </row>
    <row r="2720" spans="1:35" x14ac:dyDescent="0.25">
      <c r="A2720" s="198" t="s">
        <v>1544</v>
      </c>
      <c r="B2720" s="220" t="s">
        <v>1545</v>
      </c>
      <c r="C2720" s="124" t="s">
        <v>2521</v>
      </c>
      <c r="D2720" s="124" t="s">
        <v>2522</v>
      </c>
      <c r="E2720" s="124" t="s">
        <v>2521</v>
      </c>
      <c r="F2720" s="124" t="s">
        <v>2522</v>
      </c>
      <c r="G2720" s="124" t="s">
        <v>2521</v>
      </c>
      <c r="H2720" s="124" t="s">
        <v>2522</v>
      </c>
      <c r="I2720" s="124" t="s">
        <v>2521</v>
      </c>
      <c r="J2720" s="124" t="s">
        <v>2522</v>
      </c>
      <c r="K2720" s="124" t="s">
        <v>2521</v>
      </c>
      <c r="L2720" s="124" t="s">
        <v>2522</v>
      </c>
      <c r="M2720" s="124" t="s">
        <v>2521</v>
      </c>
      <c r="N2720" s="124" t="s">
        <v>2522</v>
      </c>
      <c r="O2720" s="124" t="s">
        <v>2521</v>
      </c>
      <c r="P2720" s="124" t="s">
        <v>2522</v>
      </c>
      <c r="Q2720" s="124" t="s">
        <v>2521</v>
      </c>
      <c r="R2720" s="124" t="s">
        <v>2522</v>
      </c>
      <c r="S2720" s="124" t="s">
        <v>2521</v>
      </c>
      <c r="T2720" s="124" t="s">
        <v>2522</v>
      </c>
      <c r="U2720" s="124" t="s">
        <v>2521</v>
      </c>
      <c r="V2720" s="124" t="s">
        <v>2522</v>
      </c>
      <c r="X2720" s="197"/>
      <c r="Y2720" s="188" t="s">
        <v>1545</v>
      </c>
      <c r="Z2720" s="94" t="s">
        <v>3776</v>
      </c>
      <c r="AA2720" s="95" t="s">
        <v>3777</v>
      </c>
      <c r="AB2720" s="95" t="s">
        <v>3778</v>
      </c>
      <c r="AC2720" s="95" t="s">
        <v>3783</v>
      </c>
      <c r="AD2720" s="95" t="s">
        <v>3794</v>
      </c>
      <c r="AE2720" s="95" t="s">
        <v>3795</v>
      </c>
      <c r="AF2720" s="95" t="s">
        <v>3796</v>
      </c>
      <c r="AG2720" s="95" t="s">
        <v>3797</v>
      </c>
      <c r="AH2720" s="95" t="s">
        <v>3798</v>
      </c>
      <c r="AI2720" s="96" t="s">
        <v>3799</v>
      </c>
    </row>
    <row r="2721" spans="1:35" x14ac:dyDescent="0.25">
      <c r="A2721" s="198" t="s">
        <v>1546</v>
      </c>
      <c r="B2721" s="221" t="s">
        <v>2553</v>
      </c>
      <c r="C2721" s="118">
        <v>43682.375</v>
      </c>
      <c r="D2721" s="189">
        <v>43682.875</v>
      </c>
      <c r="E2721" s="190">
        <v>43683.375</v>
      </c>
      <c r="F2721" s="189">
        <v>43683.875</v>
      </c>
      <c r="G2721" s="190">
        <v>43684.375</v>
      </c>
      <c r="H2721" s="189">
        <v>43684.875</v>
      </c>
      <c r="I2721" s="191">
        <v>43685.375</v>
      </c>
      <c r="J2721" s="189">
        <v>43685.875</v>
      </c>
      <c r="K2721" s="190">
        <v>43686.375</v>
      </c>
      <c r="L2721" s="189">
        <v>43686.875</v>
      </c>
      <c r="M2721" s="190">
        <v>43687.375</v>
      </c>
      <c r="N2721" s="189">
        <v>43687.875</v>
      </c>
      <c r="O2721" s="191">
        <v>43688.375</v>
      </c>
      <c r="P2721" s="189">
        <v>43688.875</v>
      </c>
      <c r="Q2721" s="190">
        <v>43689.375</v>
      </c>
      <c r="R2721" s="189">
        <v>43689.875</v>
      </c>
      <c r="S2721" s="190">
        <v>43690.375</v>
      </c>
      <c r="T2721" s="189">
        <v>43690.875</v>
      </c>
      <c r="U2721" s="190">
        <v>43691.375</v>
      </c>
      <c r="V2721" s="192">
        <v>43691.875</v>
      </c>
      <c r="X2721" s="198" t="s">
        <v>1547</v>
      </c>
      <c r="Y2721" s="215">
        <v>0</v>
      </c>
      <c r="Z2721" s="599">
        <v>43682.875</v>
      </c>
      <c r="AA2721" s="600">
        <v>43683.875</v>
      </c>
      <c r="AB2721" s="600">
        <v>43684.875</v>
      </c>
      <c r="AC2721" s="600">
        <v>43685.875</v>
      </c>
      <c r="AD2721" s="600">
        <v>43686.875</v>
      </c>
      <c r="AE2721" s="600">
        <v>43687.875</v>
      </c>
      <c r="AF2721" s="600">
        <v>43688.875</v>
      </c>
      <c r="AG2721" s="600">
        <v>43689.875</v>
      </c>
      <c r="AH2721" s="600">
        <v>43690.875</v>
      </c>
      <c r="AI2721" s="600">
        <v>43691.875</v>
      </c>
    </row>
    <row r="2722" spans="1:35" x14ac:dyDescent="0.25">
      <c r="A2722" s="198" t="s">
        <v>1548</v>
      </c>
      <c r="B2722" s="222" t="s">
        <v>2545</v>
      </c>
      <c r="C2722" s="230" t="e">
        <v>#N/A</v>
      </c>
      <c r="D2722" s="199">
        <v>14.4</v>
      </c>
      <c r="E2722" s="199" t="e">
        <v>#N/A</v>
      </c>
      <c r="F2722" s="199">
        <v>15.4</v>
      </c>
      <c r="G2722" s="199" t="e">
        <v>#N/A</v>
      </c>
      <c r="H2722" s="199">
        <v>23.9</v>
      </c>
      <c r="I2722" s="199" t="e">
        <v>#N/A</v>
      </c>
      <c r="J2722" s="199">
        <v>25.1</v>
      </c>
      <c r="K2722" s="199" t="e">
        <v>#N/A</v>
      </c>
      <c r="L2722" s="199">
        <v>20</v>
      </c>
      <c r="M2722" s="199" t="e">
        <v>#N/A</v>
      </c>
      <c r="N2722" s="199">
        <v>20.399999999999999</v>
      </c>
      <c r="O2722" s="199" t="e">
        <v>#N/A</v>
      </c>
      <c r="P2722" s="199">
        <v>14.1</v>
      </c>
      <c r="Q2722" s="199" t="e">
        <v>#N/A</v>
      </c>
      <c r="R2722" s="199">
        <v>24.5</v>
      </c>
      <c r="S2722" s="199" t="e">
        <v>#N/A</v>
      </c>
      <c r="T2722" s="199">
        <v>21.2</v>
      </c>
      <c r="U2722" s="199" t="e">
        <v>#N/A</v>
      </c>
      <c r="V2722" s="104">
        <v>20.9</v>
      </c>
      <c r="X2722" s="198" t="s">
        <v>1549</v>
      </c>
      <c r="Y2722" s="100" t="s">
        <v>2545</v>
      </c>
      <c r="Z2722" s="120">
        <v>14.4</v>
      </c>
      <c r="AA2722" s="120">
        <v>15.4</v>
      </c>
      <c r="AB2722" s="120">
        <v>23.9</v>
      </c>
      <c r="AC2722" s="120">
        <v>25.1</v>
      </c>
      <c r="AD2722" s="120">
        <v>20</v>
      </c>
      <c r="AE2722" s="120">
        <v>20.399999999999999</v>
      </c>
      <c r="AF2722" s="120">
        <v>16.8</v>
      </c>
      <c r="AG2722" s="120">
        <v>24.5</v>
      </c>
      <c r="AH2722" s="120">
        <v>21.2</v>
      </c>
      <c r="AI2722" s="120">
        <v>20.9</v>
      </c>
    </row>
    <row r="2723" spans="1:35" x14ac:dyDescent="0.25">
      <c r="A2723" s="198" t="s">
        <v>1550</v>
      </c>
      <c r="B2723" s="223" t="s">
        <v>2546</v>
      </c>
      <c r="C2723" s="103">
        <v>4.8</v>
      </c>
      <c r="D2723" s="200" t="e">
        <v>#N/A</v>
      </c>
      <c r="E2723" s="200">
        <v>8.1</v>
      </c>
      <c r="F2723" s="200" t="e">
        <v>#N/A</v>
      </c>
      <c r="G2723" s="200">
        <v>7.5</v>
      </c>
      <c r="H2723" s="200" t="e">
        <v>#N/A</v>
      </c>
      <c r="I2723" s="200">
        <v>13.4</v>
      </c>
      <c r="J2723" s="200" t="e">
        <v>#N/A</v>
      </c>
      <c r="K2723" s="200">
        <v>17.100000000000001</v>
      </c>
      <c r="L2723" s="200" t="e">
        <v>#N/A</v>
      </c>
      <c r="M2723" s="200">
        <v>9.6</v>
      </c>
      <c r="N2723" s="200" t="e">
        <v>#N/A</v>
      </c>
      <c r="O2723" s="200">
        <v>9.6999999999999993</v>
      </c>
      <c r="P2723" s="200" t="e">
        <v>#N/A</v>
      </c>
      <c r="Q2723" s="200">
        <v>11.5</v>
      </c>
      <c r="R2723" s="200" t="e">
        <v>#N/A</v>
      </c>
      <c r="S2723" s="200">
        <v>11.9</v>
      </c>
      <c r="T2723" s="200" t="e">
        <v>#N/A</v>
      </c>
      <c r="U2723" s="200">
        <v>15.7</v>
      </c>
      <c r="V2723" s="216" t="e">
        <v>#N/A</v>
      </c>
      <c r="X2723" s="198" t="s">
        <v>1551</v>
      </c>
      <c r="Y2723" s="101" t="s">
        <v>2546</v>
      </c>
      <c r="Z2723" s="97">
        <v>4.8</v>
      </c>
      <c r="AA2723" s="97">
        <v>8.1</v>
      </c>
      <c r="AB2723" s="97">
        <v>7.5</v>
      </c>
      <c r="AC2723" s="97">
        <v>13.4</v>
      </c>
      <c r="AD2723" s="97">
        <v>12</v>
      </c>
      <c r="AE2723" s="97">
        <v>9.6</v>
      </c>
      <c r="AF2723" s="97">
        <v>9.6999999999999993</v>
      </c>
      <c r="AG2723" s="97">
        <v>11.5</v>
      </c>
      <c r="AH2723" s="97">
        <v>11.9</v>
      </c>
      <c r="AI2723" s="97">
        <v>14.9</v>
      </c>
    </row>
    <row r="2724" spans="1:35" x14ac:dyDescent="0.25">
      <c r="A2724" s="198" t="s">
        <v>1552</v>
      </c>
      <c r="B2724" s="224" t="s">
        <v>2547</v>
      </c>
      <c r="C2724" s="108" t="e">
        <v>#N/A</v>
      </c>
      <c r="D2724" s="201">
        <v>20.399999999999999</v>
      </c>
      <c r="E2724" s="201" t="e">
        <v>#N/A</v>
      </c>
      <c r="F2724" s="201">
        <v>22.4</v>
      </c>
      <c r="G2724" s="201" t="e">
        <v>#N/A</v>
      </c>
      <c r="H2724" s="201">
        <v>36.9</v>
      </c>
      <c r="I2724" s="201" t="e">
        <v>#N/A</v>
      </c>
      <c r="J2724" s="201">
        <v>34.799999999999997</v>
      </c>
      <c r="K2724" s="201" t="e">
        <v>#N/A</v>
      </c>
      <c r="L2724" s="201">
        <v>26</v>
      </c>
      <c r="M2724" s="201" t="e">
        <v>#N/A</v>
      </c>
      <c r="N2724" s="201">
        <v>35.4</v>
      </c>
      <c r="O2724" s="201" t="e">
        <v>#N/A</v>
      </c>
      <c r="P2724" s="201">
        <v>17.899999999999999</v>
      </c>
      <c r="Q2724" s="201" t="e">
        <v>#N/A</v>
      </c>
      <c r="R2724" s="201">
        <v>39.5</v>
      </c>
      <c r="S2724" s="201" t="e">
        <v>#N/A</v>
      </c>
      <c r="T2724" s="201">
        <v>28.2</v>
      </c>
      <c r="U2724" s="201" t="e">
        <v>#N/A</v>
      </c>
      <c r="V2724" s="217">
        <v>30.9</v>
      </c>
      <c r="X2724" s="198" t="s">
        <v>1553</v>
      </c>
      <c r="Y2724" s="102" t="s">
        <v>2547</v>
      </c>
      <c r="Z2724" s="120">
        <v>20.399999999999999</v>
      </c>
      <c r="AA2724" s="120">
        <v>22.4</v>
      </c>
      <c r="AB2724" s="120">
        <v>36.9</v>
      </c>
      <c r="AC2724" s="120">
        <v>34.799999999999997</v>
      </c>
      <c r="AD2724" s="120">
        <v>26</v>
      </c>
      <c r="AE2724" s="120">
        <v>35.4</v>
      </c>
      <c r="AF2724" s="120">
        <v>17.899999999999999</v>
      </c>
      <c r="AG2724" s="120">
        <v>39.5</v>
      </c>
      <c r="AH2724" s="120">
        <v>28.2</v>
      </c>
      <c r="AI2724" s="120">
        <v>30.9</v>
      </c>
    </row>
    <row r="2725" spans="1:35" x14ac:dyDescent="0.25">
      <c r="A2725" s="198" t="s">
        <v>1554</v>
      </c>
      <c r="B2725" s="212" t="s">
        <v>2548</v>
      </c>
      <c r="C2725" s="231">
        <v>8</v>
      </c>
      <c r="D2725" s="123">
        <v>9</v>
      </c>
      <c r="E2725" s="123">
        <v>9</v>
      </c>
      <c r="F2725" s="123">
        <v>9</v>
      </c>
      <c r="G2725" s="123">
        <v>8</v>
      </c>
      <c r="H2725" s="123">
        <v>12</v>
      </c>
      <c r="I2725" s="123">
        <v>11</v>
      </c>
      <c r="J2725" s="123">
        <v>7</v>
      </c>
      <c r="K2725" s="123">
        <v>11</v>
      </c>
      <c r="L2725" s="123">
        <v>14</v>
      </c>
      <c r="M2725" s="123">
        <v>11</v>
      </c>
      <c r="N2725" s="123">
        <v>7</v>
      </c>
      <c r="O2725" s="123">
        <v>7</v>
      </c>
      <c r="P2725" s="123">
        <v>11</v>
      </c>
      <c r="Q2725" s="123">
        <v>10</v>
      </c>
      <c r="R2725" s="123">
        <v>11</v>
      </c>
      <c r="S2725" s="123">
        <v>8</v>
      </c>
      <c r="T2725" s="123">
        <v>8</v>
      </c>
      <c r="U2725" s="123">
        <v>11</v>
      </c>
      <c r="V2725" s="218">
        <v>7</v>
      </c>
      <c r="X2725" s="198" t="s">
        <v>1555</v>
      </c>
      <c r="Y2725" s="119" t="s">
        <v>2548</v>
      </c>
      <c r="Z2725" s="196">
        <v>9</v>
      </c>
      <c r="AA2725" s="196">
        <v>9</v>
      </c>
      <c r="AB2725" s="196">
        <v>12</v>
      </c>
      <c r="AC2725" s="196">
        <v>12</v>
      </c>
      <c r="AD2725" s="196">
        <v>14</v>
      </c>
      <c r="AE2725" s="196">
        <v>14</v>
      </c>
      <c r="AF2725" s="196">
        <v>11</v>
      </c>
      <c r="AG2725" s="196">
        <v>11</v>
      </c>
      <c r="AH2725" s="196">
        <v>11</v>
      </c>
      <c r="AI2725" s="196">
        <v>11</v>
      </c>
    </row>
    <row r="2726" spans="1:35" x14ac:dyDescent="0.25">
      <c r="A2726" s="198" t="s">
        <v>1556</v>
      </c>
      <c r="B2726" s="225" t="s">
        <v>2549</v>
      </c>
      <c r="C2726" s="232" t="s">
        <v>2618</v>
      </c>
      <c r="D2726" s="210" t="s">
        <v>2618</v>
      </c>
      <c r="E2726" s="210" t="s">
        <v>2618</v>
      </c>
      <c r="F2726" s="210" t="s">
        <v>2618</v>
      </c>
      <c r="G2726" s="210" t="s">
        <v>2618</v>
      </c>
      <c r="H2726" s="210" t="s">
        <v>2618</v>
      </c>
      <c r="I2726" s="210" t="s">
        <v>2618</v>
      </c>
      <c r="J2726" s="210" t="s">
        <v>2618</v>
      </c>
      <c r="K2726" s="210" t="s">
        <v>2618</v>
      </c>
      <c r="L2726" s="210" t="s">
        <v>2618</v>
      </c>
      <c r="M2726" s="210" t="s">
        <v>2618</v>
      </c>
      <c r="N2726" s="210" t="s">
        <v>2618</v>
      </c>
      <c r="O2726" s="210" t="s">
        <v>2618</v>
      </c>
      <c r="P2726" s="210" t="s">
        <v>2618</v>
      </c>
      <c r="Q2726" s="210" t="s">
        <v>2618</v>
      </c>
      <c r="R2726" s="210" t="s">
        <v>2618</v>
      </c>
      <c r="S2726" s="210" t="s">
        <v>2618</v>
      </c>
      <c r="T2726" s="210" t="s">
        <v>2618</v>
      </c>
      <c r="U2726" s="210" t="s">
        <v>2618</v>
      </c>
      <c r="V2726" s="211" t="s">
        <v>2618</v>
      </c>
      <c r="X2726" s="198" t="s">
        <v>1557</v>
      </c>
      <c r="Y2726" s="601" t="s">
        <v>772</v>
      </c>
      <c r="Z2726" s="602">
        <v>0</v>
      </c>
      <c r="AA2726" s="602">
        <v>0</v>
      </c>
      <c r="AB2726" s="602">
        <v>0</v>
      </c>
      <c r="AC2726" s="602">
        <v>0</v>
      </c>
      <c r="AD2726" s="602">
        <v>0</v>
      </c>
      <c r="AE2726" s="602">
        <v>0</v>
      </c>
      <c r="AF2726" s="602">
        <v>0</v>
      </c>
      <c r="AG2726" s="602">
        <v>0</v>
      </c>
      <c r="AH2726" s="602">
        <v>0</v>
      </c>
      <c r="AI2726" s="602">
        <v>0</v>
      </c>
    </row>
    <row r="2727" spans="1:35" ht="15" x14ac:dyDescent="0.25">
      <c r="A2727" s="198" t="s">
        <v>1558</v>
      </c>
      <c r="B2727" s="226" t="s">
        <v>769</v>
      </c>
      <c r="C2727" s="202" t="s">
        <v>2618</v>
      </c>
      <c r="D2727" s="202" t="s">
        <v>2631</v>
      </c>
      <c r="E2727" s="202" t="s">
        <v>2618</v>
      </c>
      <c r="F2727" s="202" t="s">
        <v>2618</v>
      </c>
      <c r="G2727" s="202" t="s">
        <v>2618</v>
      </c>
      <c r="H2727" s="202" t="s">
        <v>2631</v>
      </c>
      <c r="I2727" s="202" t="s">
        <v>2631</v>
      </c>
      <c r="J2727" s="202" t="s">
        <v>2631</v>
      </c>
      <c r="K2727" s="202" t="s">
        <v>2631</v>
      </c>
      <c r="L2727" s="202" t="s">
        <v>2632</v>
      </c>
      <c r="M2727" s="202" t="s">
        <v>2632</v>
      </c>
      <c r="N2727" s="202" t="s">
        <v>2618</v>
      </c>
      <c r="O2727" s="202" t="s">
        <v>2618</v>
      </c>
      <c r="P2727" s="202" t="s">
        <v>2632</v>
      </c>
      <c r="Q2727" s="202" t="s">
        <v>2631</v>
      </c>
      <c r="R2727" s="202" t="s">
        <v>2631</v>
      </c>
      <c r="S2727" s="202" t="s">
        <v>2618</v>
      </c>
      <c r="T2727" s="202" t="s">
        <v>2618</v>
      </c>
      <c r="U2727" s="202" t="s">
        <v>2631</v>
      </c>
      <c r="V2727" s="203" t="s">
        <v>2618</v>
      </c>
      <c r="X2727" s="198" t="s">
        <v>1559</v>
      </c>
      <c r="Y2727" s="107" t="s">
        <v>769</v>
      </c>
      <c r="Z2727" s="195" t="s">
        <v>2631</v>
      </c>
      <c r="AA2727" s="195" t="s">
        <v>2618</v>
      </c>
      <c r="AB2727" s="195" t="s">
        <v>2631</v>
      </c>
      <c r="AC2727" s="195" t="s">
        <v>2631</v>
      </c>
      <c r="AD2727" s="195" t="s">
        <v>2632</v>
      </c>
      <c r="AE2727" s="195" t="s">
        <v>2632</v>
      </c>
      <c r="AF2727" s="195" t="s">
        <v>2632</v>
      </c>
      <c r="AG2727" s="195" t="s">
        <v>2632</v>
      </c>
      <c r="AH2727" s="195" t="s">
        <v>2618</v>
      </c>
      <c r="AI2727" s="195" t="s">
        <v>2631</v>
      </c>
    </row>
    <row r="2728" spans="1:35" x14ac:dyDescent="0.25">
      <c r="A2728" s="198" t="s">
        <v>1560</v>
      </c>
      <c r="B2728" s="226" t="s">
        <v>2551</v>
      </c>
      <c r="C2728" s="234">
        <v>0</v>
      </c>
      <c r="D2728" s="204">
        <v>1</v>
      </c>
      <c r="E2728" s="204">
        <v>0</v>
      </c>
      <c r="F2728" s="204">
        <v>0</v>
      </c>
      <c r="G2728" s="204">
        <v>0</v>
      </c>
      <c r="H2728" s="204">
        <v>2</v>
      </c>
      <c r="I2728" s="204">
        <v>2</v>
      </c>
      <c r="J2728" s="204">
        <v>1</v>
      </c>
      <c r="K2728" s="204">
        <v>1</v>
      </c>
      <c r="L2728" s="204">
        <v>5</v>
      </c>
      <c r="M2728" s="204">
        <v>5</v>
      </c>
      <c r="N2728" s="204">
        <v>0</v>
      </c>
      <c r="O2728" s="204">
        <v>0</v>
      </c>
      <c r="P2728" s="204">
        <v>5</v>
      </c>
      <c r="Q2728" s="204">
        <v>2</v>
      </c>
      <c r="R2728" s="204">
        <v>2</v>
      </c>
      <c r="S2728" s="204">
        <v>0</v>
      </c>
      <c r="T2728" s="204">
        <v>0</v>
      </c>
      <c r="U2728" s="204">
        <v>2</v>
      </c>
      <c r="V2728" s="205">
        <v>0</v>
      </c>
      <c r="X2728" s="198" t="s">
        <v>1561</v>
      </c>
      <c r="Y2728" s="91" t="s">
        <v>2551</v>
      </c>
      <c r="Z2728" s="109">
        <v>1</v>
      </c>
      <c r="AA2728" s="109">
        <v>0</v>
      </c>
      <c r="AB2728" s="109">
        <v>2</v>
      </c>
      <c r="AC2728" s="109">
        <v>2</v>
      </c>
      <c r="AD2728" s="109">
        <v>5</v>
      </c>
      <c r="AE2728" s="109">
        <v>5</v>
      </c>
      <c r="AF2728" s="109">
        <v>5</v>
      </c>
      <c r="AG2728" s="109">
        <v>5</v>
      </c>
      <c r="AH2728" s="109">
        <v>0</v>
      </c>
      <c r="AI2728" s="109">
        <v>2</v>
      </c>
    </row>
    <row r="2729" spans="1:35" x14ac:dyDescent="0.25">
      <c r="A2729" s="198" t="s">
        <v>1562</v>
      </c>
      <c r="B2729" s="227" t="s">
        <v>884</v>
      </c>
      <c r="C2729" s="235">
        <v>1002</v>
      </c>
      <c r="D2729" s="206">
        <v>999.75</v>
      </c>
      <c r="E2729" s="206">
        <v>1001.85</v>
      </c>
      <c r="F2729" s="206">
        <v>1006.15</v>
      </c>
      <c r="G2729" s="206">
        <v>1010.0999999999999</v>
      </c>
      <c r="H2729" s="206">
        <v>1010.6</v>
      </c>
      <c r="I2729" s="206">
        <v>1007.1</v>
      </c>
      <c r="J2729" s="206">
        <v>1004.55</v>
      </c>
      <c r="K2729" s="206">
        <v>998.95</v>
      </c>
      <c r="L2729" s="206">
        <v>1000.5</v>
      </c>
      <c r="M2729" s="206">
        <v>1010.1</v>
      </c>
      <c r="N2729" s="206">
        <v>1014.05</v>
      </c>
      <c r="O2729" s="206">
        <v>1013.35</v>
      </c>
      <c r="P2729" s="206">
        <v>1008.5</v>
      </c>
      <c r="Q2729" s="206">
        <v>1008.7</v>
      </c>
      <c r="R2729" s="206">
        <v>1009.4</v>
      </c>
      <c r="S2729" s="206">
        <v>1013.75</v>
      </c>
      <c r="T2729" s="206">
        <v>1013.0999999999999</v>
      </c>
      <c r="U2729" s="206">
        <v>1004.8499999999999</v>
      </c>
      <c r="V2729" s="207">
        <v>1004.75</v>
      </c>
      <c r="X2729" s="198" t="s">
        <v>1563</v>
      </c>
      <c r="Y2729" s="238" t="s">
        <v>705</v>
      </c>
      <c r="Z2729" s="127">
        <v>0</v>
      </c>
      <c r="AA2729" s="127">
        <v>0</v>
      </c>
      <c r="AB2729" s="127">
        <v>2</v>
      </c>
      <c r="AC2729" s="127">
        <v>0</v>
      </c>
      <c r="AD2729" s="127">
        <v>0</v>
      </c>
      <c r="AE2729" s="127">
        <v>0</v>
      </c>
      <c r="AF2729" s="127">
        <v>0</v>
      </c>
      <c r="AG2729" s="127">
        <v>2</v>
      </c>
      <c r="AH2729" s="127">
        <v>0</v>
      </c>
      <c r="AI2729" s="127">
        <v>2</v>
      </c>
    </row>
    <row r="2730" spans="1:35" x14ac:dyDescent="0.25">
      <c r="A2730" s="198" t="s">
        <v>1564</v>
      </c>
      <c r="B2730" s="228" t="s">
        <v>770</v>
      </c>
      <c r="C2730" s="236" t="s">
        <v>2768</v>
      </c>
      <c r="D2730" s="208" t="s">
        <v>2757</v>
      </c>
      <c r="E2730" s="208" t="s">
        <v>2757</v>
      </c>
      <c r="F2730" s="208" t="s">
        <v>58</v>
      </c>
      <c r="G2730" s="208" t="s">
        <v>3076</v>
      </c>
      <c r="H2730" s="208" t="s">
        <v>2763</v>
      </c>
      <c r="I2730" s="208" t="s">
        <v>2763</v>
      </c>
      <c r="J2730" s="208" t="s">
        <v>2758</v>
      </c>
      <c r="K2730" s="208" t="s">
        <v>2763</v>
      </c>
      <c r="L2730" s="208" t="s">
        <v>1191</v>
      </c>
      <c r="M2730" s="208" t="s">
        <v>2769</v>
      </c>
      <c r="N2730" s="208" t="s">
        <v>2768</v>
      </c>
      <c r="O2730" s="208" t="s">
        <v>2770</v>
      </c>
      <c r="P2730" s="208" t="s">
        <v>2770</v>
      </c>
      <c r="Q2730" s="208" t="s">
        <v>2757</v>
      </c>
      <c r="R2730" s="208" t="s">
        <v>2757</v>
      </c>
      <c r="S2730" s="208" t="s">
        <v>2649</v>
      </c>
      <c r="T2730" s="208" t="s">
        <v>2653</v>
      </c>
      <c r="U2730" s="208" t="s">
        <v>2759</v>
      </c>
      <c r="V2730" s="209" t="s">
        <v>2757</v>
      </c>
      <c r="X2730" s="369" t="s">
        <v>1565</v>
      </c>
      <c r="Y2730" s="370" t="s">
        <v>772</v>
      </c>
      <c r="Z2730" s="371">
        <v>0</v>
      </c>
      <c r="AA2730" s="372">
        <v>0</v>
      </c>
      <c r="AB2730" s="372">
        <v>0</v>
      </c>
      <c r="AC2730" s="372">
        <v>0</v>
      </c>
      <c r="AD2730" s="372">
        <v>0</v>
      </c>
      <c r="AE2730" s="372">
        <v>0</v>
      </c>
      <c r="AF2730" s="372">
        <v>0</v>
      </c>
      <c r="AG2730" s="372">
        <v>0</v>
      </c>
      <c r="AH2730" s="372">
        <v>0</v>
      </c>
      <c r="AI2730" s="373">
        <v>0</v>
      </c>
    </row>
    <row r="2731" spans="1:35" x14ac:dyDescent="0.25">
      <c r="A2731" s="198" t="s">
        <v>1566</v>
      </c>
      <c r="B2731" s="603" t="s">
        <v>705</v>
      </c>
      <c r="C2731" s="237">
        <v>0</v>
      </c>
      <c r="D2731" s="213">
        <v>0</v>
      </c>
      <c r="E2731" s="213">
        <v>0</v>
      </c>
      <c r="F2731" s="213">
        <v>0</v>
      </c>
      <c r="G2731" s="213">
        <v>0</v>
      </c>
      <c r="H2731" s="213">
        <v>1</v>
      </c>
      <c r="I2731" s="213">
        <v>0</v>
      </c>
      <c r="J2731" s="213">
        <v>0</v>
      </c>
      <c r="K2731" s="213">
        <v>0</v>
      </c>
      <c r="L2731" s="213">
        <v>0</v>
      </c>
      <c r="M2731" s="213">
        <v>0</v>
      </c>
      <c r="N2731" s="213">
        <v>0</v>
      </c>
      <c r="O2731" s="213">
        <v>0</v>
      </c>
      <c r="P2731" s="213">
        <v>0</v>
      </c>
      <c r="Q2731" s="213">
        <v>0</v>
      </c>
      <c r="R2731" s="213">
        <v>1</v>
      </c>
      <c r="S2731" s="213">
        <v>0</v>
      </c>
      <c r="T2731" s="213">
        <v>0</v>
      </c>
      <c r="U2731" s="213">
        <v>0</v>
      </c>
      <c r="V2731" s="214">
        <v>0</v>
      </c>
      <c r="X2731" s="369" t="s">
        <v>1567</v>
      </c>
      <c r="Y2731" s="374" t="s">
        <v>1173</v>
      </c>
      <c r="Z2731" s="375">
        <v>0</v>
      </c>
      <c r="AA2731" s="376">
        <v>0</v>
      </c>
      <c r="AB2731" s="376">
        <v>0</v>
      </c>
      <c r="AC2731" s="376">
        <v>0</v>
      </c>
      <c r="AD2731" s="376">
        <v>0</v>
      </c>
      <c r="AE2731" s="376">
        <v>0</v>
      </c>
      <c r="AF2731" s="376">
        <v>0</v>
      </c>
      <c r="AG2731" s="376">
        <v>0</v>
      </c>
      <c r="AH2731" s="376">
        <v>0</v>
      </c>
      <c r="AI2731" s="377">
        <v>0</v>
      </c>
    </row>
    <row r="2732" spans="1:35" x14ac:dyDescent="0.25">
      <c r="A2732" s="604" t="s">
        <v>1565</v>
      </c>
      <c r="B2732" s="605" t="s">
        <v>772</v>
      </c>
      <c r="C2732" s="606">
        <v>0</v>
      </c>
      <c r="D2732" s="606">
        <v>0</v>
      </c>
      <c r="E2732" s="606">
        <v>0</v>
      </c>
      <c r="F2732" s="606">
        <v>0</v>
      </c>
      <c r="G2732" s="606">
        <v>0</v>
      </c>
      <c r="H2732" s="606">
        <v>0</v>
      </c>
      <c r="I2732" s="606">
        <v>0</v>
      </c>
      <c r="J2732" s="606">
        <v>0</v>
      </c>
      <c r="K2732" s="606">
        <v>0</v>
      </c>
      <c r="L2732" s="606">
        <v>0</v>
      </c>
      <c r="M2732" s="606">
        <v>0</v>
      </c>
      <c r="N2732" s="606">
        <v>0</v>
      </c>
      <c r="O2732" s="606">
        <v>0</v>
      </c>
      <c r="P2732" s="606">
        <v>0</v>
      </c>
      <c r="Q2732" s="606">
        <v>0</v>
      </c>
      <c r="R2732" s="606">
        <v>0</v>
      </c>
      <c r="S2732" s="606">
        <v>0</v>
      </c>
      <c r="T2732" s="606">
        <v>0</v>
      </c>
      <c r="U2732" s="606">
        <v>0</v>
      </c>
      <c r="V2732" s="607">
        <v>0</v>
      </c>
      <c r="X2732" s="369" t="s">
        <v>1568</v>
      </c>
      <c r="Y2732" s="374" t="s">
        <v>1175</v>
      </c>
      <c r="Z2732" s="375">
        <v>0</v>
      </c>
      <c r="AA2732" s="376">
        <v>0</v>
      </c>
      <c r="AB2732" s="376">
        <v>0</v>
      </c>
      <c r="AC2732" s="376">
        <v>0</v>
      </c>
      <c r="AD2732" s="376">
        <v>0</v>
      </c>
      <c r="AE2732" s="376">
        <v>0</v>
      </c>
      <c r="AF2732" s="376">
        <v>0</v>
      </c>
      <c r="AG2732" s="376">
        <v>0</v>
      </c>
      <c r="AH2732" s="376">
        <v>0</v>
      </c>
      <c r="AI2732" s="377">
        <v>0</v>
      </c>
    </row>
    <row r="2733" spans="1:35" x14ac:dyDescent="0.25">
      <c r="A2733" s="608" t="s">
        <v>1567</v>
      </c>
      <c r="B2733" s="609" t="s">
        <v>1173</v>
      </c>
      <c r="C2733" s="610">
        <v>0</v>
      </c>
      <c r="D2733" s="610">
        <v>0</v>
      </c>
      <c r="E2733" s="610">
        <v>0</v>
      </c>
      <c r="F2733" s="610">
        <v>0</v>
      </c>
      <c r="G2733" s="610">
        <v>0</v>
      </c>
      <c r="H2733" s="610">
        <v>0</v>
      </c>
      <c r="I2733" s="610">
        <v>0</v>
      </c>
      <c r="J2733" s="610">
        <v>0</v>
      </c>
      <c r="K2733" s="610">
        <v>0</v>
      </c>
      <c r="L2733" s="610">
        <v>0</v>
      </c>
      <c r="M2733" s="610">
        <v>0</v>
      </c>
      <c r="N2733" s="610">
        <v>0</v>
      </c>
      <c r="O2733" s="610">
        <v>0</v>
      </c>
      <c r="P2733" s="610">
        <v>0</v>
      </c>
      <c r="Q2733" s="610">
        <v>0</v>
      </c>
      <c r="R2733" s="610">
        <v>0</v>
      </c>
      <c r="S2733" s="610">
        <v>0</v>
      </c>
      <c r="T2733" s="610">
        <v>0</v>
      </c>
      <c r="U2733" s="610">
        <v>0</v>
      </c>
      <c r="V2733" s="610">
        <v>0</v>
      </c>
      <c r="X2733" s="369" t="s">
        <v>1569</v>
      </c>
      <c r="Y2733" s="379" t="s">
        <v>1177</v>
      </c>
      <c r="Z2733" s="380">
        <v>0</v>
      </c>
      <c r="AA2733" s="381">
        <v>0</v>
      </c>
      <c r="AB2733" s="381">
        <v>0</v>
      </c>
      <c r="AC2733" s="381">
        <v>0</v>
      </c>
      <c r="AD2733" s="381">
        <v>0</v>
      </c>
      <c r="AE2733" s="381">
        <v>0</v>
      </c>
      <c r="AF2733" s="381">
        <v>0</v>
      </c>
      <c r="AG2733" s="381">
        <v>0</v>
      </c>
      <c r="AH2733" s="381">
        <v>0</v>
      </c>
      <c r="AI2733" s="382">
        <v>0</v>
      </c>
    </row>
    <row r="2734" spans="1:35" x14ac:dyDescent="0.25">
      <c r="A2734" s="608" t="s">
        <v>1568</v>
      </c>
      <c r="B2734" s="609" t="s">
        <v>1175</v>
      </c>
      <c r="C2734" s="617">
        <v>0</v>
      </c>
      <c r="D2734" s="617">
        <v>0</v>
      </c>
      <c r="E2734" s="617">
        <v>0</v>
      </c>
      <c r="F2734" s="617">
        <v>0</v>
      </c>
      <c r="G2734" s="617">
        <v>0</v>
      </c>
      <c r="H2734" s="617">
        <v>0</v>
      </c>
      <c r="I2734" s="617">
        <v>0</v>
      </c>
      <c r="J2734" s="617">
        <v>0</v>
      </c>
      <c r="K2734" s="617">
        <v>0</v>
      </c>
      <c r="L2734" s="617">
        <v>0</v>
      </c>
      <c r="M2734" s="617">
        <v>0</v>
      </c>
      <c r="N2734" s="617">
        <v>0</v>
      </c>
      <c r="O2734" s="617">
        <v>0</v>
      </c>
      <c r="P2734" s="617">
        <v>0</v>
      </c>
      <c r="Q2734" s="617">
        <v>0</v>
      </c>
      <c r="R2734" s="617">
        <v>0</v>
      </c>
      <c r="S2734" s="617">
        <v>0</v>
      </c>
      <c r="T2734" s="617">
        <v>0</v>
      </c>
      <c r="U2734" s="617">
        <v>0</v>
      </c>
      <c r="V2734" s="617">
        <v>0</v>
      </c>
    </row>
    <row r="2735" spans="1:35" x14ac:dyDescent="0.25">
      <c r="A2735" s="608" t="s">
        <v>1569</v>
      </c>
      <c r="B2735" s="609" t="s">
        <v>1177</v>
      </c>
      <c r="C2735" s="617">
        <v>0</v>
      </c>
      <c r="D2735" s="617">
        <v>0</v>
      </c>
      <c r="E2735" s="617">
        <v>0</v>
      </c>
      <c r="F2735" s="617">
        <v>0</v>
      </c>
      <c r="G2735" s="617">
        <v>0</v>
      </c>
      <c r="H2735" s="617">
        <v>0</v>
      </c>
      <c r="I2735" s="617">
        <v>0</v>
      </c>
      <c r="J2735" s="617">
        <v>0</v>
      </c>
      <c r="K2735" s="617">
        <v>0</v>
      </c>
      <c r="L2735" s="617">
        <v>0</v>
      </c>
      <c r="M2735" s="617">
        <v>0</v>
      </c>
      <c r="N2735" s="617">
        <v>0</v>
      </c>
      <c r="O2735" s="617">
        <v>0</v>
      </c>
      <c r="P2735" s="617">
        <v>0</v>
      </c>
      <c r="Q2735" s="617">
        <v>0</v>
      </c>
      <c r="R2735" s="617">
        <v>0</v>
      </c>
      <c r="S2735" s="617">
        <v>0</v>
      </c>
      <c r="T2735" s="617">
        <v>0</v>
      </c>
      <c r="U2735" s="617">
        <v>0</v>
      </c>
      <c r="V2735" s="617">
        <v>0</v>
      </c>
    </row>
    <row r="2736" spans="1:35" x14ac:dyDescent="0.25">
      <c r="A2736" t="s">
        <v>3689</v>
      </c>
      <c r="B2736" t="s">
        <v>3407</v>
      </c>
      <c r="C2736">
        <v>2</v>
      </c>
      <c r="D2736">
        <v>8</v>
      </c>
      <c r="E2736">
        <v>6</v>
      </c>
      <c r="F2736">
        <v>7</v>
      </c>
      <c r="G2736">
        <v>6</v>
      </c>
      <c r="H2736">
        <v>4</v>
      </c>
      <c r="I2736">
        <v>10</v>
      </c>
      <c r="J2736">
        <v>6</v>
      </c>
      <c r="K2736">
        <v>10</v>
      </c>
      <c r="L2736">
        <v>8</v>
      </c>
      <c r="M2736">
        <v>10</v>
      </c>
      <c r="N2736">
        <v>1</v>
      </c>
      <c r="O2736">
        <v>0</v>
      </c>
      <c r="P2736">
        <v>10</v>
      </c>
      <c r="Q2736">
        <v>9</v>
      </c>
      <c r="R2736">
        <v>1</v>
      </c>
      <c r="S2736">
        <v>7</v>
      </c>
      <c r="T2736">
        <v>7</v>
      </c>
      <c r="U2736">
        <v>7</v>
      </c>
      <c r="V2736">
        <v>10</v>
      </c>
    </row>
    <row r="2737" spans="1:35" x14ac:dyDescent="0.25">
      <c r="A2737" t="s">
        <v>3690</v>
      </c>
      <c r="B2737" t="s">
        <v>3623</v>
      </c>
      <c r="C2737">
        <v>2</v>
      </c>
      <c r="D2737">
        <v>8</v>
      </c>
      <c r="E2737">
        <v>7</v>
      </c>
      <c r="F2737">
        <v>7</v>
      </c>
      <c r="G2737">
        <v>2</v>
      </c>
      <c r="H2737">
        <v>4</v>
      </c>
      <c r="I2737">
        <v>10</v>
      </c>
      <c r="J2737">
        <v>6</v>
      </c>
      <c r="K2737">
        <v>10</v>
      </c>
      <c r="L2737">
        <v>8</v>
      </c>
      <c r="M2737">
        <v>10</v>
      </c>
      <c r="N2737">
        <v>1</v>
      </c>
      <c r="O2737">
        <v>7</v>
      </c>
      <c r="P2737">
        <v>10</v>
      </c>
      <c r="Q2737">
        <v>3</v>
      </c>
      <c r="R2737">
        <v>7</v>
      </c>
      <c r="S2737">
        <v>5</v>
      </c>
      <c r="T2737">
        <v>7</v>
      </c>
      <c r="U2737">
        <v>10</v>
      </c>
      <c r="V2737">
        <v>7</v>
      </c>
    </row>
    <row r="2738" spans="1:35" x14ac:dyDescent="0.25">
      <c r="A2738" t="s">
        <v>3691</v>
      </c>
      <c r="B2738" t="s">
        <v>3411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</row>
    <row r="2748" spans="1:35" x14ac:dyDescent="0.25">
      <c r="A2748" s="506"/>
      <c r="B2748" s="506"/>
      <c r="C2748" s="506"/>
      <c r="D2748" s="506"/>
      <c r="E2748" s="506"/>
      <c r="F2748" s="506"/>
      <c r="G2748" s="506"/>
      <c r="H2748" s="506"/>
      <c r="I2748" s="506"/>
      <c r="J2748" s="506"/>
      <c r="K2748" s="506"/>
      <c r="L2748" s="506"/>
      <c r="M2748" s="506"/>
      <c r="N2748" s="506"/>
      <c r="O2748" s="506"/>
      <c r="P2748" s="506"/>
      <c r="Q2748" s="506"/>
      <c r="R2748" s="506"/>
      <c r="S2748" s="506"/>
      <c r="T2748" s="506"/>
      <c r="U2748" s="506"/>
      <c r="V2748" s="506"/>
      <c r="W2748" s="506"/>
      <c r="X2748" s="506"/>
      <c r="Y2748" s="506"/>
      <c r="Z2748" s="506"/>
      <c r="AA2748" s="506"/>
      <c r="AB2748" s="506"/>
      <c r="AC2748" s="506"/>
      <c r="AD2748" s="506"/>
      <c r="AE2748" s="506"/>
      <c r="AF2748" s="506"/>
      <c r="AG2748" s="506"/>
      <c r="AH2748" s="506"/>
      <c r="AI2748" s="506"/>
    </row>
    <row r="2749" spans="1:35" x14ac:dyDescent="0.25">
      <c r="A2749" s="198" t="s">
        <v>1570</v>
      </c>
      <c r="B2749" s="219" t="s">
        <v>2552</v>
      </c>
      <c r="C2749" s="593" t="s">
        <v>3773</v>
      </c>
      <c r="D2749" s="594" t="s">
        <v>2618</v>
      </c>
      <c r="E2749" s="594" t="s">
        <v>3774</v>
      </c>
      <c r="F2749" s="594" t="s">
        <v>2618</v>
      </c>
      <c r="G2749" s="594" t="s">
        <v>3775</v>
      </c>
      <c r="H2749" s="594" t="s">
        <v>2618</v>
      </c>
      <c r="I2749" s="594" t="s">
        <v>3782</v>
      </c>
      <c r="J2749" s="594" t="s">
        <v>2618</v>
      </c>
      <c r="K2749" s="594" t="s">
        <v>3788</v>
      </c>
      <c r="L2749" s="594" t="s">
        <v>2618</v>
      </c>
      <c r="M2749" s="594" t="s">
        <v>3789</v>
      </c>
      <c r="N2749" s="594" t="s">
        <v>2618</v>
      </c>
      <c r="O2749" s="594" t="s">
        <v>3790</v>
      </c>
      <c r="P2749" s="594" t="s">
        <v>2618</v>
      </c>
      <c r="Q2749" s="594" t="s">
        <v>3791</v>
      </c>
      <c r="R2749" s="594" t="s">
        <v>2618</v>
      </c>
      <c r="S2749" s="594" t="s">
        <v>3792</v>
      </c>
      <c r="T2749" s="594" t="s">
        <v>2618</v>
      </c>
      <c r="U2749" s="594" t="s">
        <v>3793</v>
      </c>
      <c r="V2749" s="594" t="s">
        <v>2618</v>
      </c>
      <c r="X2749" s="258"/>
      <c r="Y2749" s="596" t="s">
        <v>2550</v>
      </c>
      <c r="Z2749" s="93" t="s">
        <v>2619</v>
      </c>
      <c r="AA2749" s="597" t="s">
        <v>2620</v>
      </c>
      <c r="AB2749" s="597" t="s">
        <v>2621</v>
      </c>
      <c r="AC2749" s="597" t="s">
        <v>2622</v>
      </c>
      <c r="AD2749" s="597" t="s">
        <v>2623</v>
      </c>
      <c r="AE2749" s="597" t="s">
        <v>2624</v>
      </c>
      <c r="AF2749" s="597" t="s">
        <v>2625</v>
      </c>
      <c r="AG2749" s="597" t="s">
        <v>2619</v>
      </c>
      <c r="AH2749" s="597" t="s">
        <v>2620</v>
      </c>
      <c r="AI2749" s="598" t="s">
        <v>2621</v>
      </c>
    </row>
    <row r="2750" spans="1:35" x14ac:dyDescent="0.25">
      <c r="A2750" s="198" t="s">
        <v>1571</v>
      </c>
      <c r="B2750" s="220" t="s">
        <v>1572</v>
      </c>
      <c r="C2750" s="124" t="s">
        <v>2521</v>
      </c>
      <c r="D2750" s="124" t="s">
        <v>2522</v>
      </c>
      <c r="E2750" s="124" t="s">
        <v>2521</v>
      </c>
      <c r="F2750" s="124" t="s">
        <v>2522</v>
      </c>
      <c r="G2750" s="124" t="s">
        <v>2521</v>
      </c>
      <c r="H2750" s="124" t="s">
        <v>2522</v>
      </c>
      <c r="I2750" s="124" t="s">
        <v>2521</v>
      </c>
      <c r="J2750" s="124" t="s">
        <v>2522</v>
      </c>
      <c r="K2750" s="124" t="s">
        <v>2521</v>
      </c>
      <c r="L2750" s="124" t="s">
        <v>2522</v>
      </c>
      <c r="M2750" s="124" t="s">
        <v>2521</v>
      </c>
      <c r="N2750" s="124" t="s">
        <v>2522</v>
      </c>
      <c r="O2750" s="124" t="s">
        <v>2521</v>
      </c>
      <c r="P2750" s="124" t="s">
        <v>2522</v>
      </c>
      <c r="Q2750" s="124" t="s">
        <v>2521</v>
      </c>
      <c r="R2750" s="124" t="s">
        <v>2522</v>
      </c>
      <c r="S2750" s="124" t="s">
        <v>2521</v>
      </c>
      <c r="T2750" s="124" t="s">
        <v>2522</v>
      </c>
      <c r="U2750" s="124" t="s">
        <v>2521</v>
      </c>
      <c r="V2750" s="124" t="s">
        <v>2522</v>
      </c>
      <c r="X2750" s="197"/>
      <c r="Y2750" s="188" t="s">
        <v>1572</v>
      </c>
      <c r="Z2750" s="94" t="s">
        <v>3776</v>
      </c>
      <c r="AA2750" s="95" t="s">
        <v>3777</v>
      </c>
      <c r="AB2750" s="95" t="s">
        <v>3778</v>
      </c>
      <c r="AC2750" s="95" t="s">
        <v>3783</v>
      </c>
      <c r="AD2750" s="95" t="s">
        <v>3794</v>
      </c>
      <c r="AE2750" s="95" t="s">
        <v>3795</v>
      </c>
      <c r="AF2750" s="95" t="s">
        <v>3796</v>
      </c>
      <c r="AG2750" s="95" t="s">
        <v>3797</v>
      </c>
      <c r="AH2750" s="95" t="s">
        <v>3798</v>
      </c>
      <c r="AI2750" s="96" t="s">
        <v>3799</v>
      </c>
    </row>
    <row r="2751" spans="1:35" x14ac:dyDescent="0.25">
      <c r="A2751" s="198" t="s">
        <v>1573</v>
      </c>
      <c r="B2751" s="221" t="s">
        <v>2553</v>
      </c>
      <c r="C2751" s="118">
        <v>43682.375</v>
      </c>
      <c r="D2751" s="189">
        <v>43682.875</v>
      </c>
      <c r="E2751" s="190">
        <v>43683.375</v>
      </c>
      <c r="F2751" s="189">
        <v>43683.875</v>
      </c>
      <c r="G2751" s="190">
        <v>43684.375</v>
      </c>
      <c r="H2751" s="189">
        <v>43684.875</v>
      </c>
      <c r="I2751" s="191">
        <v>43685.375</v>
      </c>
      <c r="J2751" s="189">
        <v>43685.875</v>
      </c>
      <c r="K2751" s="190">
        <v>43686.375</v>
      </c>
      <c r="L2751" s="189">
        <v>43686.875</v>
      </c>
      <c r="M2751" s="190">
        <v>43687.375</v>
      </c>
      <c r="N2751" s="189">
        <v>43687.875</v>
      </c>
      <c r="O2751" s="191">
        <v>43688.375</v>
      </c>
      <c r="P2751" s="189">
        <v>43688.875</v>
      </c>
      <c r="Q2751" s="190">
        <v>43689.375</v>
      </c>
      <c r="R2751" s="189">
        <v>43689.875</v>
      </c>
      <c r="S2751" s="190">
        <v>43690.375</v>
      </c>
      <c r="T2751" s="189">
        <v>43690.875</v>
      </c>
      <c r="U2751" s="190">
        <v>43691.375</v>
      </c>
      <c r="V2751" s="192">
        <v>43691.875</v>
      </c>
      <c r="X2751" s="198" t="s">
        <v>1574</v>
      </c>
      <c r="Y2751" s="215">
        <v>0</v>
      </c>
      <c r="Z2751" s="599">
        <v>43682.875</v>
      </c>
      <c r="AA2751" s="600">
        <v>43683.875</v>
      </c>
      <c r="AB2751" s="600">
        <v>43684.875</v>
      </c>
      <c r="AC2751" s="600">
        <v>43685.875</v>
      </c>
      <c r="AD2751" s="600">
        <v>43686.875</v>
      </c>
      <c r="AE2751" s="600">
        <v>43687.875</v>
      </c>
      <c r="AF2751" s="600">
        <v>43688.875</v>
      </c>
      <c r="AG2751" s="600">
        <v>43689.875</v>
      </c>
      <c r="AH2751" s="600">
        <v>43690.875</v>
      </c>
      <c r="AI2751" s="600">
        <v>43691.875</v>
      </c>
    </row>
    <row r="2752" spans="1:35" x14ac:dyDescent="0.25">
      <c r="A2752" s="198" t="s">
        <v>1575</v>
      </c>
      <c r="B2752" s="222" t="s">
        <v>2545</v>
      </c>
      <c r="C2752" s="230" t="e">
        <v>#N/A</v>
      </c>
      <c r="D2752" s="199">
        <v>8.9</v>
      </c>
      <c r="E2752" s="199" t="e">
        <v>#N/A</v>
      </c>
      <c r="F2752" s="199">
        <v>12.1</v>
      </c>
      <c r="G2752" s="199" t="e">
        <v>#N/A</v>
      </c>
      <c r="H2752" s="199">
        <v>20.2</v>
      </c>
      <c r="I2752" s="199" t="e">
        <v>#N/A</v>
      </c>
      <c r="J2752" s="199">
        <v>18.899999999999999</v>
      </c>
      <c r="K2752" s="199" t="e">
        <v>#N/A</v>
      </c>
      <c r="L2752" s="199">
        <v>15.2</v>
      </c>
      <c r="M2752" s="199" t="e">
        <v>#N/A</v>
      </c>
      <c r="N2752" s="199">
        <v>19</v>
      </c>
      <c r="O2752" s="199" t="e">
        <v>#N/A</v>
      </c>
      <c r="P2752" s="199">
        <v>19.5</v>
      </c>
      <c r="Q2752" s="199" t="e">
        <v>#N/A</v>
      </c>
      <c r="R2752" s="199">
        <v>18.3</v>
      </c>
      <c r="S2752" s="199" t="e">
        <v>#N/A</v>
      </c>
      <c r="T2752" s="199">
        <v>20</v>
      </c>
      <c r="U2752" s="199" t="e">
        <v>#N/A</v>
      </c>
      <c r="V2752" s="104">
        <v>17.2</v>
      </c>
      <c r="X2752" s="198" t="s">
        <v>1576</v>
      </c>
      <c r="Y2752" s="100" t="s">
        <v>2545</v>
      </c>
      <c r="Z2752" s="120">
        <v>8.9</v>
      </c>
      <c r="AA2752" s="120">
        <v>12.1</v>
      </c>
      <c r="AB2752" s="120">
        <v>20.2</v>
      </c>
      <c r="AC2752" s="120">
        <v>18.899999999999999</v>
      </c>
      <c r="AD2752" s="120">
        <v>15.2</v>
      </c>
      <c r="AE2752" s="120">
        <v>19</v>
      </c>
      <c r="AF2752" s="120">
        <v>19.5</v>
      </c>
      <c r="AG2752" s="120">
        <v>18.3</v>
      </c>
      <c r="AH2752" s="120">
        <v>20</v>
      </c>
      <c r="AI2752" s="120">
        <v>17.2</v>
      </c>
    </row>
    <row r="2753" spans="1:35" x14ac:dyDescent="0.25">
      <c r="A2753" s="198" t="s">
        <v>1577</v>
      </c>
      <c r="B2753" s="223" t="s">
        <v>2546</v>
      </c>
      <c r="C2753" s="103">
        <v>6.6</v>
      </c>
      <c r="D2753" s="200" t="e">
        <v>#N/A</v>
      </c>
      <c r="E2753" s="200">
        <v>8.1</v>
      </c>
      <c r="F2753" s="200" t="e">
        <v>#N/A</v>
      </c>
      <c r="G2753" s="200">
        <v>6.4</v>
      </c>
      <c r="H2753" s="200" t="e">
        <v>#N/A</v>
      </c>
      <c r="I2753" s="200">
        <v>12.5</v>
      </c>
      <c r="J2753" s="200" t="e">
        <v>#N/A</v>
      </c>
      <c r="K2753" s="200">
        <v>10</v>
      </c>
      <c r="L2753" s="200" t="e">
        <v>#N/A</v>
      </c>
      <c r="M2753" s="200">
        <v>6.5</v>
      </c>
      <c r="N2753" s="200" t="e">
        <v>#N/A</v>
      </c>
      <c r="O2753" s="200">
        <v>9.8000000000000007</v>
      </c>
      <c r="P2753" s="200" t="e">
        <v>#N/A</v>
      </c>
      <c r="Q2753" s="200">
        <v>11.7</v>
      </c>
      <c r="R2753" s="200" t="e">
        <v>#N/A</v>
      </c>
      <c r="S2753" s="200">
        <v>5.4</v>
      </c>
      <c r="T2753" s="200" t="e">
        <v>#N/A</v>
      </c>
      <c r="U2753" s="200">
        <v>12.6</v>
      </c>
      <c r="V2753" s="216" t="e">
        <v>#N/A</v>
      </c>
      <c r="X2753" s="198" t="s">
        <v>1578</v>
      </c>
      <c r="Y2753" s="101" t="s">
        <v>2546</v>
      </c>
      <c r="Z2753" s="97">
        <v>6.6</v>
      </c>
      <c r="AA2753" s="97">
        <v>8.1</v>
      </c>
      <c r="AB2753" s="97">
        <v>6.4</v>
      </c>
      <c r="AC2753" s="97">
        <v>12.5</v>
      </c>
      <c r="AD2753" s="97">
        <v>10</v>
      </c>
      <c r="AE2753" s="97">
        <v>6.5</v>
      </c>
      <c r="AF2753" s="97">
        <v>9.8000000000000007</v>
      </c>
      <c r="AG2753" s="97">
        <v>10.7</v>
      </c>
      <c r="AH2753" s="97">
        <v>5.4</v>
      </c>
      <c r="AI2753" s="97">
        <v>12.6</v>
      </c>
    </row>
    <row r="2754" spans="1:35" x14ac:dyDescent="0.25">
      <c r="A2754" s="198" t="s">
        <v>1579</v>
      </c>
      <c r="B2754" s="224" t="s">
        <v>2547</v>
      </c>
      <c r="C2754" s="108" t="e">
        <v>#N/A</v>
      </c>
      <c r="D2754" s="201">
        <v>15.9</v>
      </c>
      <c r="E2754" s="201" t="e">
        <v>#N/A</v>
      </c>
      <c r="F2754" s="201">
        <v>18.100000000000001</v>
      </c>
      <c r="G2754" s="201" t="e">
        <v>#N/A</v>
      </c>
      <c r="H2754" s="201">
        <v>33.200000000000003</v>
      </c>
      <c r="I2754" s="201" t="e">
        <v>#N/A</v>
      </c>
      <c r="J2754" s="201">
        <v>25.9</v>
      </c>
      <c r="K2754" s="201" t="e">
        <v>#N/A</v>
      </c>
      <c r="L2754" s="201">
        <v>19.2</v>
      </c>
      <c r="M2754" s="201" t="e">
        <v>#N/A</v>
      </c>
      <c r="N2754" s="201">
        <v>33</v>
      </c>
      <c r="O2754" s="201" t="e">
        <v>#N/A</v>
      </c>
      <c r="P2754" s="201">
        <v>26.5</v>
      </c>
      <c r="Q2754" s="201" t="e">
        <v>#N/A</v>
      </c>
      <c r="R2754" s="201">
        <v>24.3</v>
      </c>
      <c r="S2754" s="201" t="e">
        <v>#N/A</v>
      </c>
      <c r="T2754" s="201">
        <v>35</v>
      </c>
      <c r="U2754" s="201" t="e">
        <v>#N/A</v>
      </c>
      <c r="V2754" s="217">
        <v>23.2</v>
      </c>
      <c r="X2754" s="198" t="s">
        <v>1580</v>
      </c>
      <c r="Y2754" s="102" t="s">
        <v>2547</v>
      </c>
      <c r="Z2754" s="120">
        <v>15.9</v>
      </c>
      <c r="AA2754" s="120">
        <v>18.100000000000001</v>
      </c>
      <c r="AB2754" s="120">
        <v>33.200000000000003</v>
      </c>
      <c r="AC2754" s="120">
        <v>25.9</v>
      </c>
      <c r="AD2754" s="120">
        <v>19.2</v>
      </c>
      <c r="AE2754" s="120">
        <v>33</v>
      </c>
      <c r="AF2754" s="120">
        <v>26.5</v>
      </c>
      <c r="AG2754" s="120">
        <v>24.3</v>
      </c>
      <c r="AH2754" s="120">
        <v>35</v>
      </c>
      <c r="AI2754" s="120">
        <v>23.2</v>
      </c>
    </row>
    <row r="2755" spans="1:35" x14ac:dyDescent="0.25">
      <c r="A2755" s="198" t="s">
        <v>1581</v>
      </c>
      <c r="B2755" s="212" t="s">
        <v>2548</v>
      </c>
      <c r="C2755" s="231">
        <v>10</v>
      </c>
      <c r="D2755" s="123">
        <v>10</v>
      </c>
      <c r="E2755" s="123">
        <v>11</v>
      </c>
      <c r="F2755" s="123">
        <v>11</v>
      </c>
      <c r="G2755" s="123">
        <v>8</v>
      </c>
      <c r="H2755" s="123">
        <v>7</v>
      </c>
      <c r="I2755" s="123">
        <v>8</v>
      </c>
      <c r="J2755" s="123">
        <v>5</v>
      </c>
      <c r="K2755" s="123">
        <v>7</v>
      </c>
      <c r="L2755" s="123">
        <v>11</v>
      </c>
      <c r="M2755" s="123">
        <v>9</v>
      </c>
      <c r="N2755" s="123">
        <v>9</v>
      </c>
      <c r="O2755" s="123">
        <v>5</v>
      </c>
      <c r="P2755" s="123">
        <v>7</v>
      </c>
      <c r="Q2755" s="123">
        <v>3</v>
      </c>
      <c r="R2755" s="123">
        <v>10</v>
      </c>
      <c r="S2755" s="123">
        <v>3</v>
      </c>
      <c r="T2755" s="123">
        <v>11</v>
      </c>
      <c r="U2755" s="123">
        <v>12</v>
      </c>
      <c r="V2755" s="218">
        <v>13</v>
      </c>
      <c r="X2755" s="198" t="s">
        <v>1582</v>
      </c>
      <c r="Y2755" s="119" t="s">
        <v>2548</v>
      </c>
      <c r="Z2755" s="196">
        <v>10</v>
      </c>
      <c r="AA2755" s="196">
        <v>11</v>
      </c>
      <c r="AB2755" s="196">
        <v>11</v>
      </c>
      <c r="AC2755" s="196">
        <v>8</v>
      </c>
      <c r="AD2755" s="196">
        <v>11</v>
      </c>
      <c r="AE2755" s="196">
        <v>11</v>
      </c>
      <c r="AF2755" s="196">
        <v>7</v>
      </c>
      <c r="AG2755" s="196">
        <v>10</v>
      </c>
      <c r="AH2755" s="196">
        <v>11</v>
      </c>
      <c r="AI2755" s="196">
        <v>13</v>
      </c>
    </row>
    <row r="2756" spans="1:35" x14ac:dyDescent="0.25">
      <c r="A2756" s="198" t="s">
        <v>1583</v>
      </c>
      <c r="B2756" s="225" t="s">
        <v>2549</v>
      </c>
      <c r="C2756" s="232" t="s">
        <v>2618</v>
      </c>
      <c r="D2756" s="210" t="s">
        <v>2618</v>
      </c>
      <c r="E2756" s="210" t="s">
        <v>2618</v>
      </c>
      <c r="F2756" s="210" t="s">
        <v>2618</v>
      </c>
      <c r="G2756" s="210" t="s">
        <v>2618</v>
      </c>
      <c r="H2756" s="210" t="s">
        <v>2618</v>
      </c>
      <c r="I2756" s="210" t="s">
        <v>2618</v>
      </c>
      <c r="J2756" s="210" t="s">
        <v>2618</v>
      </c>
      <c r="K2756" s="210" t="s">
        <v>2618</v>
      </c>
      <c r="L2756" s="210" t="s">
        <v>2618</v>
      </c>
      <c r="M2756" s="210" t="s">
        <v>2618</v>
      </c>
      <c r="N2756" s="210" t="s">
        <v>2618</v>
      </c>
      <c r="O2756" s="210" t="s">
        <v>2618</v>
      </c>
      <c r="P2756" s="210" t="s">
        <v>2618</v>
      </c>
      <c r="Q2756" s="210" t="s">
        <v>2618</v>
      </c>
      <c r="R2756" s="210" t="s">
        <v>2618</v>
      </c>
      <c r="S2756" s="210" t="s">
        <v>2618</v>
      </c>
      <c r="T2756" s="210" t="s">
        <v>2618</v>
      </c>
      <c r="U2756" s="210" t="s">
        <v>2618</v>
      </c>
      <c r="V2756" s="211" t="s">
        <v>2618</v>
      </c>
      <c r="X2756" s="198" t="s">
        <v>1584</v>
      </c>
      <c r="Y2756" s="601" t="s">
        <v>772</v>
      </c>
      <c r="Z2756" s="602">
        <v>0</v>
      </c>
      <c r="AA2756" s="602">
        <v>0</v>
      </c>
      <c r="AB2756" s="602">
        <v>0</v>
      </c>
      <c r="AC2756" s="602">
        <v>0</v>
      </c>
      <c r="AD2756" s="602">
        <v>0</v>
      </c>
      <c r="AE2756" s="602">
        <v>0</v>
      </c>
      <c r="AF2756" s="602">
        <v>0</v>
      </c>
      <c r="AG2756" s="602">
        <v>0</v>
      </c>
      <c r="AH2756" s="602">
        <v>0</v>
      </c>
      <c r="AI2756" s="602">
        <v>0</v>
      </c>
    </row>
    <row r="2757" spans="1:35" ht="15" x14ac:dyDescent="0.25">
      <c r="A2757" s="198" t="s">
        <v>1585</v>
      </c>
      <c r="B2757" s="226" t="s">
        <v>769</v>
      </c>
      <c r="C2757" s="202" t="s">
        <v>2618</v>
      </c>
      <c r="D2757" s="202" t="s">
        <v>2631</v>
      </c>
      <c r="E2757" s="202" t="s">
        <v>2631</v>
      </c>
      <c r="F2757" s="202" t="s">
        <v>2631</v>
      </c>
      <c r="G2757" s="202" t="s">
        <v>2618</v>
      </c>
      <c r="H2757" s="202" t="s">
        <v>2618</v>
      </c>
      <c r="I2757" s="202" t="s">
        <v>2632</v>
      </c>
      <c r="J2757" s="202" t="s">
        <v>2631</v>
      </c>
      <c r="K2757" s="202" t="s">
        <v>2618</v>
      </c>
      <c r="L2757" s="202" t="s">
        <v>2632</v>
      </c>
      <c r="M2757" s="202" t="s">
        <v>2618</v>
      </c>
      <c r="N2757" s="202" t="s">
        <v>2618</v>
      </c>
      <c r="O2757" s="202" t="s">
        <v>2618</v>
      </c>
      <c r="P2757" s="202" t="s">
        <v>2631</v>
      </c>
      <c r="Q2757" s="202" t="s">
        <v>2618</v>
      </c>
      <c r="R2757" s="202" t="s">
        <v>2632</v>
      </c>
      <c r="S2757" s="202" t="s">
        <v>2618</v>
      </c>
      <c r="T2757" s="202" t="s">
        <v>2618</v>
      </c>
      <c r="U2757" s="202" t="s">
        <v>773</v>
      </c>
      <c r="V2757" s="203" t="s">
        <v>2632</v>
      </c>
      <c r="X2757" s="198" t="s">
        <v>1586</v>
      </c>
      <c r="Y2757" s="107" t="s">
        <v>769</v>
      </c>
      <c r="Z2757" s="195" t="s">
        <v>2631</v>
      </c>
      <c r="AA2757" s="195" t="s">
        <v>2632</v>
      </c>
      <c r="AB2757" s="195" t="s">
        <v>2618</v>
      </c>
      <c r="AC2757" s="195" t="s">
        <v>2632</v>
      </c>
      <c r="AD2757" s="195" t="s">
        <v>2632</v>
      </c>
      <c r="AE2757" s="195" t="s">
        <v>2618</v>
      </c>
      <c r="AF2757" s="195" t="s">
        <v>2631</v>
      </c>
      <c r="AG2757" s="195" t="s">
        <v>2632</v>
      </c>
      <c r="AH2757" s="195" t="s">
        <v>2618</v>
      </c>
      <c r="AI2757" s="195" t="s">
        <v>773</v>
      </c>
    </row>
    <row r="2758" spans="1:35" x14ac:dyDescent="0.25">
      <c r="A2758" s="198" t="s">
        <v>1587</v>
      </c>
      <c r="B2758" s="226" t="s">
        <v>2551</v>
      </c>
      <c r="C2758" s="234">
        <v>0</v>
      </c>
      <c r="D2758" s="204">
        <v>1</v>
      </c>
      <c r="E2758" s="204">
        <v>1</v>
      </c>
      <c r="F2758" s="204">
        <v>2</v>
      </c>
      <c r="G2758" s="204">
        <v>0</v>
      </c>
      <c r="H2758" s="204">
        <v>0</v>
      </c>
      <c r="I2758" s="204">
        <v>5</v>
      </c>
      <c r="J2758" s="204">
        <v>1</v>
      </c>
      <c r="K2758" s="204">
        <v>0</v>
      </c>
      <c r="L2758" s="204">
        <v>3</v>
      </c>
      <c r="M2758" s="204">
        <v>0</v>
      </c>
      <c r="N2758" s="204">
        <v>0</v>
      </c>
      <c r="O2758" s="204">
        <v>0</v>
      </c>
      <c r="P2758" s="204">
        <v>2</v>
      </c>
      <c r="Q2758" s="204">
        <v>0</v>
      </c>
      <c r="R2758" s="204">
        <v>10</v>
      </c>
      <c r="S2758" s="204">
        <v>0</v>
      </c>
      <c r="T2758" s="204">
        <v>0</v>
      </c>
      <c r="U2758" s="204">
        <v>20</v>
      </c>
      <c r="V2758" s="205">
        <v>5</v>
      </c>
      <c r="X2758" s="198" t="s">
        <v>1588</v>
      </c>
      <c r="Y2758" s="91" t="s">
        <v>2551</v>
      </c>
      <c r="Z2758" s="109">
        <v>1</v>
      </c>
      <c r="AA2758" s="109">
        <v>3</v>
      </c>
      <c r="AB2758" s="109">
        <v>0</v>
      </c>
      <c r="AC2758" s="109">
        <v>5</v>
      </c>
      <c r="AD2758" s="109">
        <v>3</v>
      </c>
      <c r="AE2758" s="109">
        <v>0</v>
      </c>
      <c r="AF2758" s="109">
        <v>2</v>
      </c>
      <c r="AG2758" s="109">
        <v>10</v>
      </c>
      <c r="AH2758" s="109">
        <v>0</v>
      </c>
      <c r="AI2758" s="109">
        <v>20</v>
      </c>
    </row>
    <row r="2759" spans="1:35" x14ac:dyDescent="0.25">
      <c r="A2759" s="198" t="s">
        <v>1589</v>
      </c>
      <c r="B2759" s="227" t="s">
        <v>884</v>
      </c>
      <c r="C2759" s="235">
        <v>997.9</v>
      </c>
      <c r="D2759" s="206">
        <v>996.95</v>
      </c>
      <c r="E2759" s="206">
        <v>997</v>
      </c>
      <c r="F2759" s="206">
        <v>1001.65</v>
      </c>
      <c r="G2759" s="206">
        <v>1006.2</v>
      </c>
      <c r="H2759" s="206">
        <v>1007.2</v>
      </c>
      <c r="I2759" s="206">
        <v>1003.1</v>
      </c>
      <c r="J2759" s="206">
        <v>1004.8</v>
      </c>
      <c r="K2759" s="206">
        <v>1003.7</v>
      </c>
      <c r="L2759" s="206">
        <v>1004.2</v>
      </c>
      <c r="M2759" s="206">
        <v>1009.7</v>
      </c>
      <c r="N2759" s="206">
        <v>1011.8</v>
      </c>
      <c r="O2759" s="206">
        <v>1010.95</v>
      </c>
      <c r="P2759" s="206">
        <v>1007.15</v>
      </c>
      <c r="Q2759" s="206">
        <v>1005.3</v>
      </c>
      <c r="R2759" s="206">
        <v>1007.3</v>
      </c>
      <c r="S2759" s="206">
        <v>1014.4000000000001</v>
      </c>
      <c r="T2759" s="206">
        <v>1011.8</v>
      </c>
      <c r="U2759" s="206">
        <v>1002.3</v>
      </c>
      <c r="V2759" s="207">
        <v>1000.5999999999999</v>
      </c>
      <c r="X2759" s="198" t="s">
        <v>1590</v>
      </c>
      <c r="Y2759" s="238" t="s">
        <v>705</v>
      </c>
      <c r="Z2759" s="127">
        <v>0</v>
      </c>
      <c r="AA2759" s="127">
        <v>0</v>
      </c>
      <c r="AB2759" s="127">
        <v>0</v>
      </c>
      <c r="AC2759" s="127">
        <v>0</v>
      </c>
      <c r="AD2759" s="127">
        <v>0</v>
      </c>
      <c r="AE2759" s="127">
        <v>0</v>
      </c>
      <c r="AF2759" s="127">
        <v>0</v>
      </c>
      <c r="AG2759" s="127">
        <v>0</v>
      </c>
      <c r="AH2759" s="127">
        <v>0</v>
      </c>
      <c r="AI2759" s="127">
        <v>0</v>
      </c>
    </row>
    <row r="2760" spans="1:35" x14ac:dyDescent="0.25">
      <c r="A2760" s="198" t="s">
        <v>1591</v>
      </c>
      <c r="B2760" s="228" t="s">
        <v>770</v>
      </c>
      <c r="C2760" s="236" t="s">
        <v>2757</v>
      </c>
      <c r="D2760" s="208" t="s">
        <v>3076</v>
      </c>
      <c r="E2760" s="208" t="s">
        <v>2767</v>
      </c>
      <c r="F2760" s="208" t="s">
        <v>2757</v>
      </c>
      <c r="G2760" s="208" t="s">
        <v>3076</v>
      </c>
      <c r="H2760" s="208" t="s">
        <v>2763</v>
      </c>
      <c r="I2760" s="208" t="s">
        <v>3076</v>
      </c>
      <c r="J2760" s="208" t="s">
        <v>2651</v>
      </c>
      <c r="K2760" s="208" t="s">
        <v>2656</v>
      </c>
      <c r="L2760" s="208" t="s">
        <v>2732</v>
      </c>
      <c r="M2760" s="208" t="s">
        <v>2769</v>
      </c>
      <c r="N2760" s="208" t="s">
        <v>2757</v>
      </c>
      <c r="O2760" s="208" t="s">
        <v>2964</v>
      </c>
      <c r="P2760" s="208" t="s">
        <v>2758</v>
      </c>
      <c r="Q2760" s="208" t="s">
        <v>2734</v>
      </c>
      <c r="R2760" s="208" t="s">
        <v>2963</v>
      </c>
      <c r="S2760" s="208" t="s">
        <v>2734</v>
      </c>
      <c r="T2760" s="208" t="s">
        <v>2758</v>
      </c>
      <c r="U2760" s="208" t="s">
        <v>2759</v>
      </c>
      <c r="V2760" s="209" t="s">
        <v>2759</v>
      </c>
      <c r="X2760" s="369" t="s">
        <v>1592</v>
      </c>
      <c r="Y2760" s="370" t="s">
        <v>772</v>
      </c>
      <c r="Z2760" s="371">
        <v>0</v>
      </c>
      <c r="AA2760" s="372">
        <v>0</v>
      </c>
      <c r="AB2760" s="372">
        <v>0</v>
      </c>
      <c r="AC2760" s="372">
        <v>0</v>
      </c>
      <c r="AD2760" s="372">
        <v>0</v>
      </c>
      <c r="AE2760" s="372">
        <v>0</v>
      </c>
      <c r="AF2760" s="372">
        <v>0</v>
      </c>
      <c r="AG2760" s="372">
        <v>0</v>
      </c>
      <c r="AH2760" s="372">
        <v>0</v>
      </c>
      <c r="AI2760" s="373">
        <v>0</v>
      </c>
    </row>
    <row r="2761" spans="1:35" x14ac:dyDescent="0.25">
      <c r="A2761" s="198" t="s">
        <v>1593</v>
      </c>
      <c r="B2761" s="603" t="s">
        <v>705</v>
      </c>
      <c r="C2761" s="237">
        <v>0</v>
      </c>
      <c r="D2761" s="213">
        <v>0</v>
      </c>
      <c r="E2761" s="213">
        <v>0</v>
      </c>
      <c r="F2761" s="213">
        <v>0</v>
      </c>
      <c r="G2761" s="213">
        <v>0</v>
      </c>
      <c r="H2761" s="213">
        <v>0</v>
      </c>
      <c r="I2761" s="213">
        <v>0</v>
      </c>
      <c r="J2761" s="213">
        <v>0</v>
      </c>
      <c r="K2761" s="213">
        <v>0</v>
      </c>
      <c r="L2761" s="213">
        <v>0</v>
      </c>
      <c r="M2761" s="213">
        <v>0</v>
      </c>
      <c r="N2761" s="213">
        <v>0</v>
      </c>
      <c r="O2761" s="213">
        <v>0</v>
      </c>
      <c r="P2761" s="213">
        <v>0</v>
      </c>
      <c r="Q2761" s="213">
        <v>0</v>
      </c>
      <c r="R2761" s="213">
        <v>0</v>
      </c>
      <c r="S2761" s="213">
        <v>0</v>
      </c>
      <c r="T2761" s="213">
        <v>0</v>
      </c>
      <c r="U2761" s="213">
        <v>0</v>
      </c>
      <c r="V2761" s="214">
        <v>0</v>
      </c>
      <c r="X2761" s="369" t="s">
        <v>1594</v>
      </c>
      <c r="Y2761" s="374" t="s">
        <v>1173</v>
      </c>
      <c r="Z2761" s="375">
        <v>0</v>
      </c>
      <c r="AA2761" s="376">
        <v>0</v>
      </c>
      <c r="AB2761" s="376">
        <v>0</v>
      </c>
      <c r="AC2761" s="376">
        <v>0</v>
      </c>
      <c r="AD2761" s="376">
        <v>0</v>
      </c>
      <c r="AE2761" s="376">
        <v>0</v>
      </c>
      <c r="AF2761" s="376">
        <v>0</v>
      </c>
      <c r="AG2761" s="376">
        <v>0</v>
      </c>
      <c r="AH2761" s="376">
        <v>0</v>
      </c>
      <c r="AI2761" s="377">
        <v>0</v>
      </c>
    </row>
    <row r="2762" spans="1:35" x14ac:dyDescent="0.25">
      <c r="A2762" s="604" t="s">
        <v>1592</v>
      </c>
      <c r="B2762" s="605" t="s">
        <v>772</v>
      </c>
      <c r="C2762" s="606">
        <v>0</v>
      </c>
      <c r="D2762" s="606">
        <v>0</v>
      </c>
      <c r="E2762" s="606">
        <v>0</v>
      </c>
      <c r="F2762" s="606">
        <v>0</v>
      </c>
      <c r="G2762" s="606">
        <v>0</v>
      </c>
      <c r="H2762" s="606">
        <v>0</v>
      </c>
      <c r="I2762" s="606">
        <v>0</v>
      </c>
      <c r="J2762" s="606">
        <v>0</v>
      </c>
      <c r="K2762" s="606">
        <v>0</v>
      </c>
      <c r="L2762" s="606">
        <v>0</v>
      </c>
      <c r="M2762" s="606">
        <v>0</v>
      </c>
      <c r="N2762" s="606">
        <v>0</v>
      </c>
      <c r="O2762" s="606">
        <v>0</v>
      </c>
      <c r="P2762" s="606">
        <v>0</v>
      </c>
      <c r="Q2762" s="606">
        <v>0</v>
      </c>
      <c r="R2762" s="606">
        <v>0</v>
      </c>
      <c r="S2762" s="606">
        <v>0</v>
      </c>
      <c r="T2762" s="606">
        <v>0</v>
      </c>
      <c r="U2762" s="606">
        <v>0</v>
      </c>
      <c r="V2762" s="607">
        <v>0</v>
      </c>
      <c r="X2762" s="369" t="s">
        <v>1595</v>
      </c>
      <c r="Y2762" s="374" t="s">
        <v>1175</v>
      </c>
      <c r="Z2762" s="375">
        <v>0</v>
      </c>
      <c r="AA2762" s="376">
        <v>0</v>
      </c>
      <c r="AB2762" s="376">
        <v>0</v>
      </c>
      <c r="AC2762" s="376">
        <v>0</v>
      </c>
      <c r="AD2762" s="376">
        <v>0</v>
      </c>
      <c r="AE2762" s="376">
        <v>0</v>
      </c>
      <c r="AF2762" s="376">
        <v>0</v>
      </c>
      <c r="AG2762" s="376">
        <v>0</v>
      </c>
      <c r="AH2762" s="376">
        <v>0</v>
      </c>
      <c r="AI2762" s="377">
        <v>0</v>
      </c>
    </row>
    <row r="2763" spans="1:35" x14ac:dyDescent="0.25">
      <c r="A2763" s="608" t="s">
        <v>1594</v>
      </c>
      <c r="B2763" s="609" t="s">
        <v>1173</v>
      </c>
      <c r="C2763" s="610">
        <v>0</v>
      </c>
      <c r="D2763" s="610">
        <v>0</v>
      </c>
      <c r="E2763" s="610">
        <v>0</v>
      </c>
      <c r="F2763" s="610">
        <v>0</v>
      </c>
      <c r="G2763" s="610">
        <v>0</v>
      </c>
      <c r="H2763" s="610">
        <v>0</v>
      </c>
      <c r="I2763" s="610">
        <v>0</v>
      </c>
      <c r="J2763" s="610">
        <v>0</v>
      </c>
      <c r="K2763" s="610">
        <v>0</v>
      </c>
      <c r="L2763" s="610">
        <v>0</v>
      </c>
      <c r="M2763" s="610">
        <v>0</v>
      </c>
      <c r="N2763" s="610">
        <v>0</v>
      </c>
      <c r="O2763" s="610">
        <v>0</v>
      </c>
      <c r="P2763" s="610">
        <v>0</v>
      </c>
      <c r="Q2763" s="610">
        <v>0</v>
      </c>
      <c r="R2763" s="610">
        <v>0</v>
      </c>
      <c r="S2763" s="610">
        <v>0</v>
      </c>
      <c r="T2763" s="610">
        <v>0</v>
      </c>
      <c r="U2763" s="610">
        <v>0</v>
      </c>
      <c r="V2763" s="610">
        <v>0</v>
      </c>
      <c r="X2763" s="369" t="s">
        <v>1596</v>
      </c>
      <c r="Y2763" s="379" t="s">
        <v>1177</v>
      </c>
      <c r="Z2763" s="380">
        <v>0</v>
      </c>
      <c r="AA2763" s="381">
        <v>0</v>
      </c>
      <c r="AB2763" s="381">
        <v>0</v>
      </c>
      <c r="AC2763" s="381">
        <v>0</v>
      </c>
      <c r="AD2763" s="381">
        <v>0</v>
      </c>
      <c r="AE2763" s="381">
        <v>0</v>
      </c>
      <c r="AF2763" s="381">
        <v>0</v>
      </c>
      <c r="AG2763" s="381">
        <v>0</v>
      </c>
      <c r="AH2763" s="381">
        <v>0</v>
      </c>
      <c r="AI2763" s="382">
        <v>0</v>
      </c>
    </row>
    <row r="2764" spans="1:35" x14ac:dyDescent="0.25">
      <c r="A2764" s="608" t="s">
        <v>1595</v>
      </c>
      <c r="B2764" s="609" t="s">
        <v>1175</v>
      </c>
      <c r="C2764" s="617">
        <v>0</v>
      </c>
      <c r="D2764" s="617">
        <v>0</v>
      </c>
      <c r="E2764" s="617">
        <v>0</v>
      </c>
      <c r="F2764" s="617">
        <v>0</v>
      </c>
      <c r="G2764" s="617">
        <v>0</v>
      </c>
      <c r="H2764" s="617">
        <v>0</v>
      </c>
      <c r="I2764" s="617">
        <v>0</v>
      </c>
      <c r="J2764" s="617">
        <v>0</v>
      </c>
      <c r="K2764" s="617">
        <v>0</v>
      </c>
      <c r="L2764" s="617">
        <v>0</v>
      </c>
      <c r="M2764" s="617">
        <v>0</v>
      </c>
      <c r="N2764" s="617">
        <v>0</v>
      </c>
      <c r="O2764" s="617">
        <v>0</v>
      </c>
      <c r="P2764" s="617">
        <v>0</v>
      </c>
      <c r="Q2764" s="617">
        <v>0</v>
      </c>
      <c r="R2764" s="617">
        <v>0</v>
      </c>
      <c r="S2764" s="617">
        <v>0</v>
      </c>
      <c r="T2764" s="617">
        <v>0</v>
      </c>
      <c r="U2764" s="617">
        <v>0</v>
      </c>
      <c r="V2764" s="617">
        <v>0</v>
      </c>
    </row>
    <row r="2765" spans="1:35" x14ac:dyDescent="0.25">
      <c r="A2765" s="608" t="s">
        <v>1596</v>
      </c>
      <c r="B2765" s="609" t="s">
        <v>1177</v>
      </c>
      <c r="C2765" s="617">
        <v>0</v>
      </c>
      <c r="D2765" s="617">
        <v>0</v>
      </c>
      <c r="E2765" s="617">
        <v>0</v>
      </c>
      <c r="F2765" s="617">
        <v>0</v>
      </c>
      <c r="G2765" s="617">
        <v>0</v>
      </c>
      <c r="H2765" s="617">
        <v>0</v>
      </c>
      <c r="I2765" s="617">
        <v>0</v>
      </c>
      <c r="J2765" s="617">
        <v>0</v>
      </c>
      <c r="K2765" s="617">
        <v>0</v>
      </c>
      <c r="L2765" s="617">
        <v>0</v>
      </c>
      <c r="M2765" s="617">
        <v>0</v>
      </c>
      <c r="N2765" s="617">
        <v>0</v>
      </c>
      <c r="O2765" s="617">
        <v>0</v>
      </c>
      <c r="P2765" s="617">
        <v>0</v>
      </c>
      <c r="Q2765" s="617">
        <v>0</v>
      </c>
      <c r="R2765" s="617">
        <v>0</v>
      </c>
      <c r="S2765" s="617">
        <v>0</v>
      </c>
      <c r="T2765" s="617">
        <v>0</v>
      </c>
      <c r="U2765" s="617">
        <v>0</v>
      </c>
      <c r="V2765" s="617">
        <v>0</v>
      </c>
    </row>
    <row r="2766" spans="1:35" x14ac:dyDescent="0.25">
      <c r="A2766" t="s">
        <v>3692</v>
      </c>
      <c r="B2766" t="s">
        <v>3407</v>
      </c>
      <c r="C2766">
        <v>7</v>
      </c>
      <c r="D2766">
        <v>7</v>
      </c>
      <c r="E2766">
        <v>10</v>
      </c>
      <c r="F2766">
        <v>10</v>
      </c>
      <c r="G2766">
        <v>5</v>
      </c>
      <c r="H2766">
        <v>7</v>
      </c>
      <c r="I2766">
        <v>10</v>
      </c>
      <c r="J2766">
        <v>10</v>
      </c>
      <c r="K2766">
        <v>7</v>
      </c>
      <c r="L2766">
        <v>10</v>
      </c>
      <c r="M2766">
        <v>10</v>
      </c>
      <c r="N2766">
        <v>3</v>
      </c>
      <c r="O2766">
        <v>2</v>
      </c>
      <c r="P2766">
        <v>7</v>
      </c>
      <c r="Q2766">
        <v>10</v>
      </c>
      <c r="R2766">
        <v>9</v>
      </c>
      <c r="S2766">
        <v>9</v>
      </c>
      <c r="T2766">
        <v>1</v>
      </c>
      <c r="U2766">
        <v>10</v>
      </c>
      <c r="V2766">
        <v>10</v>
      </c>
    </row>
    <row r="2767" spans="1:35" x14ac:dyDescent="0.25">
      <c r="A2767" t="s">
        <v>3693</v>
      </c>
      <c r="B2767" t="s">
        <v>3623</v>
      </c>
      <c r="C2767">
        <v>7</v>
      </c>
      <c r="D2767">
        <v>10</v>
      </c>
      <c r="E2767">
        <v>10</v>
      </c>
      <c r="F2767">
        <v>9</v>
      </c>
      <c r="G2767">
        <v>7</v>
      </c>
      <c r="H2767">
        <v>4</v>
      </c>
      <c r="I2767">
        <v>10</v>
      </c>
      <c r="J2767">
        <v>7</v>
      </c>
      <c r="K2767">
        <v>7</v>
      </c>
      <c r="L2767">
        <v>10</v>
      </c>
      <c r="M2767">
        <v>2</v>
      </c>
      <c r="N2767">
        <v>3</v>
      </c>
      <c r="O2767">
        <v>5</v>
      </c>
      <c r="P2767">
        <v>10</v>
      </c>
      <c r="Q2767">
        <v>7</v>
      </c>
      <c r="R2767">
        <v>9</v>
      </c>
      <c r="S2767">
        <v>2</v>
      </c>
      <c r="T2767">
        <v>7</v>
      </c>
      <c r="U2767">
        <v>10</v>
      </c>
      <c r="V2767">
        <v>8</v>
      </c>
    </row>
    <row r="2768" spans="1:35" x14ac:dyDescent="0.25">
      <c r="A2768" t="s">
        <v>3694</v>
      </c>
      <c r="B2768" t="s">
        <v>3411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</row>
    <row r="2778" spans="1:35" x14ac:dyDescent="0.25">
      <c r="A2778" s="506"/>
      <c r="B2778" s="506"/>
      <c r="C2778" s="506"/>
      <c r="D2778" s="506"/>
      <c r="E2778" s="506"/>
      <c r="F2778" s="506"/>
      <c r="G2778" s="506"/>
      <c r="H2778" s="506"/>
      <c r="I2778" s="506"/>
      <c r="J2778" s="506"/>
      <c r="K2778" s="506"/>
      <c r="L2778" s="506"/>
      <c r="M2778" s="506"/>
      <c r="N2778" s="506"/>
      <c r="O2778" s="506"/>
      <c r="P2778" s="506"/>
      <c r="Q2778" s="506"/>
      <c r="R2778" s="506"/>
      <c r="S2778" s="506"/>
      <c r="T2778" s="506"/>
      <c r="U2778" s="506"/>
      <c r="V2778" s="506"/>
      <c r="W2778" s="506"/>
      <c r="X2778" s="506"/>
      <c r="Y2778" s="506"/>
      <c r="Z2778" s="506"/>
      <c r="AA2778" s="506"/>
      <c r="AB2778" s="506"/>
      <c r="AC2778" s="506"/>
      <c r="AD2778" s="506"/>
      <c r="AE2778" s="506"/>
      <c r="AF2778" s="506"/>
      <c r="AG2778" s="506"/>
      <c r="AH2778" s="506"/>
      <c r="AI2778" s="506"/>
    </row>
    <row r="2779" spans="1:35" x14ac:dyDescent="0.25">
      <c r="A2779" s="198" t="s">
        <v>1597</v>
      </c>
      <c r="B2779" s="219" t="s">
        <v>2552</v>
      </c>
      <c r="C2779" s="593" t="s">
        <v>3773</v>
      </c>
      <c r="D2779" s="594" t="s">
        <v>2618</v>
      </c>
      <c r="E2779" s="594" t="s">
        <v>3774</v>
      </c>
      <c r="F2779" s="594" t="s">
        <v>2618</v>
      </c>
      <c r="G2779" s="594" t="s">
        <v>3775</v>
      </c>
      <c r="H2779" s="594" t="s">
        <v>2618</v>
      </c>
      <c r="I2779" s="594" t="s">
        <v>3782</v>
      </c>
      <c r="J2779" s="594" t="s">
        <v>2618</v>
      </c>
      <c r="K2779" s="594" t="s">
        <v>3788</v>
      </c>
      <c r="L2779" s="594" t="s">
        <v>2618</v>
      </c>
      <c r="M2779" s="594" t="s">
        <v>3789</v>
      </c>
      <c r="N2779" s="594" t="s">
        <v>2618</v>
      </c>
      <c r="O2779" s="594" t="s">
        <v>3790</v>
      </c>
      <c r="P2779" s="594" t="s">
        <v>2618</v>
      </c>
      <c r="Q2779" s="594" t="s">
        <v>3791</v>
      </c>
      <c r="R2779" s="594" t="s">
        <v>2618</v>
      </c>
      <c r="S2779" s="594" t="s">
        <v>3792</v>
      </c>
      <c r="T2779" s="594" t="s">
        <v>2618</v>
      </c>
      <c r="U2779" s="594" t="s">
        <v>3793</v>
      </c>
      <c r="V2779" s="594" t="s">
        <v>2618</v>
      </c>
      <c r="X2779" s="258"/>
      <c r="Y2779" s="596" t="s">
        <v>2550</v>
      </c>
      <c r="Z2779" s="93" t="s">
        <v>2619</v>
      </c>
      <c r="AA2779" s="597" t="s">
        <v>2620</v>
      </c>
      <c r="AB2779" s="597" t="s">
        <v>2621</v>
      </c>
      <c r="AC2779" s="597" t="s">
        <v>2622</v>
      </c>
      <c r="AD2779" s="597" t="s">
        <v>2623</v>
      </c>
      <c r="AE2779" s="597" t="s">
        <v>2624</v>
      </c>
      <c r="AF2779" s="597" t="s">
        <v>2625</v>
      </c>
      <c r="AG2779" s="597" t="s">
        <v>2619</v>
      </c>
      <c r="AH2779" s="597" t="s">
        <v>2620</v>
      </c>
      <c r="AI2779" s="598" t="s">
        <v>2621</v>
      </c>
    </row>
    <row r="2780" spans="1:35" x14ac:dyDescent="0.25">
      <c r="A2780" s="198" t="s">
        <v>1598</v>
      </c>
      <c r="B2780" s="220" t="s">
        <v>1599</v>
      </c>
      <c r="C2780" s="124" t="s">
        <v>2521</v>
      </c>
      <c r="D2780" s="124" t="s">
        <v>2522</v>
      </c>
      <c r="E2780" s="124" t="s">
        <v>2521</v>
      </c>
      <c r="F2780" s="124" t="s">
        <v>2522</v>
      </c>
      <c r="G2780" s="124" t="s">
        <v>2521</v>
      </c>
      <c r="H2780" s="124" t="s">
        <v>2522</v>
      </c>
      <c r="I2780" s="124" t="s">
        <v>2521</v>
      </c>
      <c r="J2780" s="124" t="s">
        <v>2522</v>
      </c>
      <c r="K2780" s="124" t="s">
        <v>2521</v>
      </c>
      <c r="L2780" s="124" t="s">
        <v>2522</v>
      </c>
      <c r="M2780" s="124" t="s">
        <v>2521</v>
      </c>
      <c r="N2780" s="124" t="s">
        <v>2522</v>
      </c>
      <c r="O2780" s="124" t="s">
        <v>2521</v>
      </c>
      <c r="P2780" s="124" t="s">
        <v>2522</v>
      </c>
      <c r="Q2780" s="124" t="s">
        <v>2521</v>
      </c>
      <c r="R2780" s="124" t="s">
        <v>2522</v>
      </c>
      <c r="S2780" s="124" t="s">
        <v>2521</v>
      </c>
      <c r="T2780" s="124" t="s">
        <v>2522</v>
      </c>
      <c r="U2780" s="124" t="s">
        <v>2521</v>
      </c>
      <c r="V2780" s="124" t="s">
        <v>2522</v>
      </c>
      <c r="X2780" s="197"/>
      <c r="Y2780" s="188" t="s">
        <v>1599</v>
      </c>
      <c r="Z2780" s="94" t="s">
        <v>3776</v>
      </c>
      <c r="AA2780" s="95" t="s">
        <v>3777</v>
      </c>
      <c r="AB2780" s="95" t="s">
        <v>3778</v>
      </c>
      <c r="AC2780" s="95" t="s">
        <v>3783</v>
      </c>
      <c r="AD2780" s="95" t="s">
        <v>3794</v>
      </c>
      <c r="AE2780" s="95" t="s">
        <v>3795</v>
      </c>
      <c r="AF2780" s="95" t="s">
        <v>3796</v>
      </c>
      <c r="AG2780" s="95" t="s">
        <v>3797</v>
      </c>
      <c r="AH2780" s="95" t="s">
        <v>3798</v>
      </c>
      <c r="AI2780" s="96" t="s">
        <v>3799</v>
      </c>
    </row>
    <row r="2781" spans="1:35" x14ac:dyDescent="0.25">
      <c r="A2781" s="198" t="s">
        <v>1600</v>
      </c>
      <c r="B2781" s="221" t="s">
        <v>2553</v>
      </c>
      <c r="C2781" s="118">
        <v>43682.375</v>
      </c>
      <c r="D2781" s="189">
        <v>43682.875</v>
      </c>
      <c r="E2781" s="190">
        <v>43683.375</v>
      </c>
      <c r="F2781" s="189">
        <v>43683.875</v>
      </c>
      <c r="G2781" s="190">
        <v>43684.375</v>
      </c>
      <c r="H2781" s="189">
        <v>43684.875</v>
      </c>
      <c r="I2781" s="191">
        <v>43685.375</v>
      </c>
      <c r="J2781" s="189">
        <v>43685.875</v>
      </c>
      <c r="K2781" s="190">
        <v>43686.375</v>
      </c>
      <c r="L2781" s="189">
        <v>43686.875</v>
      </c>
      <c r="M2781" s="190">
        <v>43687.375</v>
      </c>
      <c r="N2781" s="189">
        <v>43687.875</v>
      </c>
      <c r="O2781" s="191">
        <v>43688.375</v>
      </c>
      <c r="P2781" s="189">
        <v>43688.875</v>
      </c>
      <c r="Q2781" s="190">
        <v>43689.375</v>
      </c>
      <c r="R2781" s="189">
        <v>43689.875</v>
      </c>
      <c r="S2781" s="190">
        <v>43690.375</v>
      </c>
      <c r="T2781" s="189">
        <v>43690.875</v>
      </c>
      <c r="U2781" s="190">
        <v>43691.375</v>
      </c>
      <c r="V2781" s="192">
        <v>43691.875</v>
      </c>
      <c r="X2781" s="198" t="s">
        <v>1601</v>
      </c>
      <c r="Y2781" s="215">
        <v>0</v>
      </c>
      <c r="Z2781" s="599">
        <v>43682.875</v>
      </c>
      <c r="AA2781" s="600">
        <v>43683.875</v>
      </c>
      <c r="AB2781" s="600">
        <v>43684.875</v>
      </c>
      <c r="AC2781" s="600">
        <v>43685.875</v>
      </c>
      <c r="AD2781" s="600">
        <v>43686.875</v>
      </c>
      <c r="AE2781" s="600">
        <v>43687.875</v>
      </c>
      <c r="AF2781" s="600">
        <v>43688.875</v>
      </c>
      <c r="AG2781" s="600">
        <v>43689.875</v>
      </c>
      <c r="AH2781" s="600">
        <v>43690.875</v>
      </c>
      <c r="AI2781" s="600">
        <v>43691.875</v>
      </c>
    </row>
    <row r="2782" spans="1:35" x14ac:dyDescent="0.25">
      <c r="A2782" s="198" t="s">
        <v>1602</v>
      </c>
      <c r="B2782" s="222" t="s">
        <v>2545</v>
      </c>
      <c r="C2782" s="230" t="e">
        <v>#N/A</v>
      </c>
      <c r="D2782" s="199">
        <v>8.1999999999999993</v>
      </c>
      <c r="E2782" s="199" t="e">
        <v>#N/A</v>
      </c>
      <c r="F2782" s="199">
        <v>15.7</v>
      </c>
      <c r="G2782" s="199" t="e">
        <v>#N/A</v>
      </c>
      <c r="H2782" s="199">
        <v>12.7</v>
      </c>
      <c r="I2782" s="199" t="e">
        <v>#N/A</v>
      </c>
      <c r="J2782" s="199">
        <v>17.100000000000001</v>
      </c>
      <c r="K2782" s="199" t="e">
        <v>#N/A</v>
      </c>
      <c r="L2782" s="199">
        <v>11.9</v>
      </c>
      <c r="M2782" s="199" t="e">
        <v>#N/A</v>
      </c>
      <c r="N2782" s="199">
        <v>12.8</v>
      </c>
      <c r="O2782" s="199" t="e">
        <v>#N/A</v>
      </c>
      <c r="P2782" s="199">
        <v>15.5</v>
      </c>
      <c r="Q2782" s="199" t="e">
        <v>#N/A</v>
      </c>
      <c r="R2782" s="199">
        <v>14.2</v>
      </c>
      <c r="S2782" s="199" t="e">
        <v>#N/A</v>
      </c>
      <c r="T2782" s="199">
        <v>17.600000000000001</v>
      </c>
      <c r="U2782" s="199" t="e">
        <v>#N/A</v>
      </c>
      <c r="V2782" s="104">
        <v>11.5</v>
      </c>
      <c r="X2782" s="198" t="s">
        <v>1603</v>
      </c>
      <c r="Y2782" s="100" t="s">
        <v>2545</v>
      </c>
      <c r="Z2782" s="120">
        <v>8.4</v>
      </c>
      <c r="AA2782" s="120">
        <v>15.7</v>
      </c>
      <c r="AB2782" s="120">
        <v>12.7</v>
      </c>
      <c r="AC2782" s="120">
        <v>17.100000000000001</v>
      </c>
      <c r="AD2782" s="120">
        <v>11.9</v>
      </c>
      <c r="AE2782" s="120">
        <v>12.8</v>
      </c>
      <c r="AF2782" s="120">
        <v>15.5</v>
      </c>
      <c r="AG2782" s="120">
        <v>14.2</v>
      </c>
      <c r="AH2782" s="120">
        <v>17.600000000000001</v>
      </c>
      <c r="AI2782" s="120">
        <v>11.5</v>
      </c>
    </row>
    <row r="2783" spans="1:35" x14ac:dyDescent="0.25">
      <c r="A2783" s="198" t="s">
        <v>1604</v>
      </c>
      <c r="B2783" s="223" t="s">
        <v>2546</v>
      </c>
      <c r="C2783" s="103">
        <v>7.6</v>
      </c>
      <c r="D2783" s="200" t="e">
        <v>#N/A</v>
      </c>
      <c r="E2783" s="200">
        <v>5.5</v>
      </c>
      <c r="F2783" s="200" t="e">
        <v>#N/A</v>
      </c>
      <c r="G2783" s="200">
        <v>7.5</v>
      </c>
      <c r="H2783" s="200" t="e">
        <v>#N/A</v>
      </c>
      <c r="I2783" s="200">
        <v>4.8</v>
      </c>
      <c r="J2783" s="200" t="e">
        <v>#N/A</v>
      </c>
      <c r="K2783" s="200">
        <v>4.7</v>
      </c>
      <c r="L2783" s="200" t="e">
        <v>#N/A</v>
      </c>
      <c r="M2783" s="200">
        <v>4.3</v>
      </c>
      <c r="N2783" s="200" t="e">
        <v>#N/A</v>
      </c>
      <c r="O2783" s="200">
        <v>1.3</v>
      </c>
      <c r="P2783" s="200" t="e">
        <v>#N/A</v>
      </c>
      <c r="Q2783" s="200">
        <v>2.8</v>
      </c>
      <c r="R2783" s="200" t="e">
        <v>#N/A</v>
      </c>
      <c r="S2783" s="200">
        <v>0.7</v>
      </c>
      <c r="T2783" s="200" t="e">
        <v>#N/A</v>
      </c>
      <c r="U2783" s="200">
        <v>8</v>
      </c>
      <c r="V2783" s="216" t="e">
        <v>#N/A</v>
      </c>
      <c r="X2783" s="198" t="s">
        <v>1605</v>
      </c>
      <c r="Y2783" s="101" t="s">
        <v>2546</v>
      </c>
      <c r="Z2783" s="97">
        <v>7.6</v>
      </c>
      <c r="AA2783" s="97">
        <v>5.5</v>
      </c>
      <c r="AB2783" s="97">
        <v>7.5</v>
      </c>
      <c r="AC2783" s="97">
        <v>4.8</v>
      </c>
      <c r="AD2783" s="97">
        <v>4.7</v>
      </c>
      <c r="AE2783" s="97">
        <v>4.3</v>
      </c>
      <c r="AF2783" s="97">
        <v>1.3</v>
      </c>
      <c r="AG2783" s="97">
        <v>2.8</v>
      </c>
      <c r="AH2783" s="97">
        <v>0.7</v>
      </c>
      <c r="AI2783" s="97">
        <v>8</v>
      </c>
    </row>
    <row r="2784" spans="1:35" x14ac:dyDescent="0.25">
      <c r="A2784" s="198" t="s">
        <v>1606</v>
      </c>
      <c r="B2784" s="224" t="s">
        <v>2547</v>
      </c>
      <c r="C2784" s="108" t="e">
        <v>#N/A</v>
      </c>
      <c r="D2784" s="201">
        <v>12.2</v>
      </c>
      <c r="E2784" s="201" t="e">
        <v>#N/A</v>
      </c>
      <c r="F2784" s="201">
        <v>25.7</v>
      </c>
      <c r="G2784" s="201" t="e">
        <v>#N/A</v>
      </c>
      <c r="H2784" s="201">
        <v>18.7</v>
      </c>
      <c r="I2784" s="201" t="e">
        <v>#N/A</v>
      </c>
      <c r="J2784" s="201">
        <v>28.1</v>
      </c>
      <c r="K2784" s="201" t="e">
        <v>#N/A</v>
      </c>
      <c r="L2784" s="201">
        <v>17.899999999999999</v>
      </c>
      <c r="M2784" s="201" t="e">
        <v>#N/A</v>
      </c>
      <c r="N2784" s="201">
        <v>22.1</v>
      </c>
      <c r="O2784" s="201" t="e">
        <v>#N/A</v>
      </c>
      <c r="P2784" s="201">
        <v>29.5</v>
      </c>
      <c r="Q2784" s="201" t="e">
        <v>#N/A</v>
      </c>
      <c r="R2784" s="201">
        <v>28.2</v>
      </c>
      <c r="S2784" s="201" t="e">
        <v>#N/A</v>
      </c>
      <c r="T2784" s="201">
        <v>32.6</v>
      </c>
      <c r="U2784" s="201" t="e">
        <v>#N/A</v>
      </c>
      <c r="V2784" s="217">
        <v>15.5</v>
      </c>
      <c r="X2784" s="198" t="s">
        <v>1607</v>
      </c>
      <c r="Y2784" s="102" t="s">
        <v>2547</v>
      </c>
      <c r="Z2784" s="120">
        <v>12.2</v>
      </c>
      <c r="AA2784" s="120">
        <v>25.7</v>
      </c>
      <c r="AB2784" s="120">
        <v>18.7</v>
      </c>
      <c r="AC2784" s="120">
        <v>28.1</v>
      </c>
      <c r="AD2784" s="120">
        <v>17.899999999999999</v>
      </c>
      <c r="AE2784" s="120">
        <v>22.1</v>
      </c>
      <c r="AF2784" s="120">
        <v>29.5</v>
      </c>
      <c r="AG2784" s="120">
        <v>28.2</v>
      </c>
      <c r="AH2784" s="120">
        <v>32.6</v>
      </c>
      <c r="AI2784" s="120">
        <v>15.5</v>
      </c>
    </row>
    <row r="2785" spans="1:35" x14ac:dyDescent="0.25">
      <c r="A2785" s="198" t="s">
        <v>1608</v>
      </c>
      <c r="B2785" s="212" t="s">
        <v>2548</v>
      </c>
      <c r="C2785" s="231">
        <v>13</v>
      </c>
      <c r="D2785" s="123">
        <v>8</v>
      </c>
      <c r="E2785" s="123">
        <v>8</v>
      </c>
      <c r="F2785" s="123">
        <v>10</v>
      </c>
      <c r="G2785" s="123">
        <v>9</v>
      </c>
      <c r="H2785" s="123">
        <v>6</v>
      </c>
      <c r="I2785" s="123">
        <v>7</v>
      </c>
      <c r="J2785" s="123">
        <v>8</v>
      </c>
      <c r="K2785" s="123">
        <v>6</v>
      </c>
      <c r="L2785" s="123">
        <v>8</v>
      </c>
      <c r="M2785" s="123">
        <v>9</v>
      </c>
      <c r="N2785" s="123">
        <v>6</v>
      </c>
      <c r="O2785" s="123">
        <v>3</v>
      </c>
      <c r="P2785" s="123">
        <v>3</v>
      </c>
      <c r="Q2785" s="123">
        <v>6</v>
      </c>
      <c r="R2785" s="123">
        <v>6</v>
      </c>
      <c r="S2785" s="123">
        <v>3</v>
      </c>
      <c r="T2785" s="123">
        <v>11</v>
      </c>
      <c r="U2785" s="123">
        <v>12</v>
      </c>
      <c r="V2785" s="218">
        <v>9</v>
      </c>
      <c r="X2785" s="198" t="s">
        <v>1609</v>
      </c>
      <c r="Y2785" s="119" t="s">
        <v>2548</v>
      </c>
      <c r="Z2785" s="196">
        <v>13</v>
      </c>
      <c r="AA2785" s="196">
        <v>10</v>
      </c>
      <c r="AB2785" s="196">
        <v>10</v>
      </c>
      <c r="AC2785" s="196">
        <v>8</v>
      </c>
      <c r="AD2785" s="196">
        <v>8</v>
      </c>
      <c r="AE2785" s="196">
        <v>9</v>
      </c>
      <c r="AF2785" s="196">
        <v>3</v>
      </c>
      <c r="AG2785" s="196">
        <v>6</v>
      </c>
      <c r="AH2785" s="196">
        <v>11</v>
      </c>
      <c r="AI2785" s="196">
        <v>12</v>
      </c>
    </row>
    <row r="2786" spans="1:35" x14ac:dyDescent="0.25">
      <c r="A2786" s="198" t="s">
        <v>1610</v>
      </c>
      <c r="B2786" s="225" t="s">
        <v>2549</v>
      </c>
      <c r="C2786" s="232" t="s">
        <v>2618</v>
      </c>
      <c r="D2786" s="210" t="s">
        <v>2618</v>
      </c>
      <c r="E2786" s="210" t="s">
        <v>2618</v>
      </c>
      <c r="F2786" s="210" t="s">
        <v>2618</v>
      </c>
      <c r="G2786" s="210" t="s">
        <v>2618</v>
      </c>
      <c r="H2786" s="210" t="s">
        <v>2618</v>
      </c>
      <c r="I2786" s="210" t="s">
        <v>2618</v>
      </c>
      <c r="J2786" s="210" t="s">
        <v>2618</v>
      </c>
      <c r="K2786" s="210" t="s">
        <v>2618</v>
      </c>
      <c r="L2786" s="210" t="s">
        <v>2618</v>
      </c>
      <c r="M2786" s="210" t="s">
        <v>2618</v>
      </c>
      <c r="N2786" s="210" t="s">
        <v>2618</v>
      </c>
      <c r="O2786" s="210" t="s">
        <v>2618</v>
      </c>
      <c r="P2786" s="210" t="s">
        <v>2618</v>
      </c>
      <c r="Q2786" s="210" t="s">
        <v>2618</v>
      </c>
      <c r="R2786" s="210" t="s">
        <v>2618</v>
      </c>
      <c r="S2786" s="210" t="s">
        <v>2618</v>
      </c>
      <c r="T2786" s="210" t="s">
        <v>2618</v>
      </c>
      <c r="U2786" s="210" t="s">
        <v>2618</v>
      </c>
      <c r="V2786" s="211" t="s">
        <v>2618</v>
      </c>
      <c r="X2786" s="198" t="s">
        <v>1611</v>
      </c>
      <c r="Y2786" s="601" t="s">
        <v>772</v>
      </c>
      <c r="Z2786" s="602">
        <v>0</v>
      </c>
      <c r="AA2786" s="602">
        <v>0</v>
      </c>
      <c r="AB2786" s="602">
        <v>0</v>
      </c>
      <c r="AC2786" s="602">
        <v>0</v>
      </c>
      <c r="AD2786" s="602">
        <v>0</v>
      </c>
      <c r="AE2786" s="602">
        <v>0</v>
      </c>
      <c r="AF2786" s="602">
        <v>0</v>
      </c>
      <c r="AG2786" s="602">
        <v>0</v>
      </c>
      <c r="AH2786" s="602">
        <v>0</v>
      </c>
      <c r="AI2786" s="602">
        <v>0</v>
      </c>
    </row>
    <row r="2787" spans="1:35" ht="15" x14ac:dyDescent="0.25">
      <c r="A2787" s="198" t="s">
        <v>1612</v>
      </c>
      <c r="B2787" s="226" t="s">
        <v>769</v>
      </c>
      <c r="C2787" s="202" t="s">
        <v>2632</v>
      </c>
      <c r="D2787" s="202" t="s">
        <v>2631</v>
      </c>
      <c r="E2787" s="202" t="s">
        <v>2618</v>
      </c>
      <c r="F2787" s="202" t="s">
        <v>2631</v>
      </c>
      <c r="G2787" s="202" t="s">
        <v>2618</v>
      </c>
      <c r="H2787" s="202" t="s">
        <v>2631</v>
      </c>
      <c r="I2787" s="202" t="s">
        <v>2618</v>
      </c>
      <c r="J2787" s="202" t="s">
        <v>2631</v>
      </c>
      <c r="K2787" s="202" t="s">
        <v>2618</v>
      </c>
      <c r="L2787" s="202" t="s">
        <v>2631</v>
      </c>
      <c r="M2787" s="202" t="s">
        <v>2618</v>
      </c>
      <c r="N2787" s="202" t="s">
        <v>2618</v>
      </c>
      <c r="O2787" s="202" t="s">
        <v>2618</v>
      </c>
      <c r="P2787" s="202" t="s">
        <v>2618</v>
      </c>
      <c r="Q2787" s="202" t="s">
        <v>2618</v>
      </c>
      <c r="R2787" s="202" t="s">
        <v>2618</v>
      </c>
      <c r="S2787" s="202" t="s">
        <v>2618</v>
      </c>
      <c r="T2787" s="202" t="s">
        <v>2618</v>
      </c>
      <c r="U2787" s="202" t="s">
        <v>2632</v>
      </c>
      <c r="V2787" s="203" t="s">
        <v>2632</v>
      </c>
      <c r="X2787" s="198" t="s">
        <v>1613</v>
      </c>
      <c r="Y2787" s="107" t="s">
        <v>769</v>
      </c>
      <c r="Z2787" s="195" t="s">
        <v>2632</v>
      </c>
      <c r="AA2787" s="195" t="s">
        <v>2631</v>
      </c>
      <c r="AB2787" s="195" t="s">
        <v>2631</v>
      </c>
      <c r="AC2787" s="195" t="s">
        <v>2631</v>
      </c>
      <c r="AD2787" s="195" t="s">
        <v>2631</v>
      </c>
      <c r="AE2787" s="195" t="s">
        <v>2618</v>
      </c>
      <c r="AF2787" s="195" t="s">
        <v>2618</v>
      </c>
      <c r="AG2787" s="195" t="s">
        <v>2618</v>
      </c>
      <c r="AH2787" s="195" t="s">
        <v>2618</v>
      </c>
      <c r="AI2787" s="195" t="s">
        <v>773</v>
      </c>
    </row>
    <row r="2788" spans="1:35" x14ac:dyDescent="0.25">
      <c r="A2788" s="198" t="s">
        <v>1614</v>
      </c>
      <c r="B2788" s="226" t="s">
        <v>2551</v>
      </c>
      <c r="C2788" s="234">
        <v>10</v>
      </c>
      <c r="D2788" s="204">
        <v>1</v>
      </c>
      <c r="E2788" s="204">
        <v>0</v>
      </c>
      <c r="F2788" s="204">
        <v>1</v>
      </c>
      <c r="G2788" s="204">
        <v>0</v>
      </c>
      <c r="H2788" s="204">
        <v>2</v>
      </c>
      <c r="I2788" s="204">
        <v>0</v>
      </c>
      <c r="J2788" s="204">
        <v>1</v>
      </c>
      <c r="K2788" s="204">
        <v>0</v>
      </c>
      <c r="L2788" s="204">
        <v>1</v>
      </c>
      <c r="M2788" s="204">
        <v>0</v>
      </c>
      <c r="N2788" s="204">
        <v>0</v>
      </c>
      <c r="O2788" s="204">
        <v>0</v>
      </c>
      <c r="P2788" s="204">
        <v>0</v>
      </c>
      <c r="Q2788" s="204">
        <v>0</v>
      </c>
      <c r="R2788" s="204">
        <v>0</v>
      </c>
      <c r="S2788" s="204">
        <v>0</v>
      </c>
      <c r="T2788" s="204">
        <v>0</v>
      </c>
      <c r="U2788" s="204">
        <v>10</v>
      </c>
      <c r="V2788" s="205">
        <v>10</v>
      </c>
      <c r="X2788" s="198" t="s">
        <v>1615</v>
      </c>
      <c r="Y2788" s="91" t="s">
        <v>2551</v>
      </c>
      <c r="Z2788" s="109">
        <v>10</v>
      </c>
      <c r="AA2788" s="109">
        <v>1</v>
      </c>
      <c r="AB2788" s="109">
        <v>2</v>
      </c>
      <c r="AC2788" s="109">
        <v>1</v>
      </c>
      <c r="AD2788" s="109">
        <v>1</v>
      </c>
      <c r="AE2788" s="109">
        <v>0</v>
      </c>
      <c r="AF2788" s="109">
        <v>0</v>
      </c>
      <c r="AG2788" s="109">
        <v>0</v>
      </c>
      <c r="AH2788" s="109">
        <v>0</v>
      </c>
      <c r="AI2788" s="109">
        <v>20</v>
      </c>
    </row>
    <row r="2789" spans="1:35" x14ac:dyDescent="0.25">
      <c r="A2789" s="198" t="s">
        <v>1616</v>
      </c>
      <c r="B2789" s="227" t="s">
        <v>884</v>
      </c>
      <c r="C2789" s="235">
        <v>989.55</v>
      </c>
      <c r="D2789" s="206">
        <v>994.2</v>
      </c>
      <c r="E2789" s="206">
        <v>997.25</v>
      </c>
      <c r="F2789" s="206">
        <v>999.3</v>
      </c>
      <c r="G2789" s="206">
        <v>1002.3499999999999</v>
      </c>
      <c r="H2789" s="206">
        <v>1003.55</v>
      </c>
      <c r="I2789" s="206">
        <v>1003.55</v>
      </c>
      <c r="J2789" s="206">
        <v>1005.2</v>
      </c>
      <c r="K2789" s="206">
        <v>1005.95</v>
      </c>
      <c r="L2789" s="206">
        <v>1006.8</v>
      </c>
      <c r="M2789" s="206">
        <v>1009.05</v>
      </c>
      <c r="N2789" s="206">
        <v>1009.6500000000001</v>
      </c>
      <c r="O2789" s="206">
        <v>1009.35</v>
      </c>
      <c r="P2789" s="206">
        <v>1008.5</v>
      </c>
      <c r="Q2789" s="206">
        <v>1009.95</v>
      </c>
      <c r="R2789" s="206">
        <v>1011.8</v>
      </c>
      <c r="S2789" s="206">
        <v>1014.3</v>
      </c>
      <c r="T2789" s="206">
        <v>1009</v>
      </c>
      <c r="U2789" s="206">
        <v>998.45</v>
      </c>
      <c r="V2789" s="207">
        <v>991.15</v>
      </c>
      <c r="X2789" s="198" t="s">
        <v>1617</v>
      </c>
      <c r="Y2789" s="238" t="s">
        <v>705</v>
      </c>
      <c r="Z2789" s="127">
        <v>0</v>
      </c>
      <c r="AA2789" s="127">
        <v>0</v>
      </c>
      <c r="AB2789" s="127">
        <v>0</v>
      </c>
      <c r="AC2789" s="127">
        <v>0</v>
      </c>
      <c r="AD2789" s="127">
        <v>0</v>
      </c>
      <c r="AE2789" s="127">
        <v>0</v>
      </c>
      <c r="AF2789" s="127">
        <v>0</v>
      </c>
      <c r="AG2789" s="127">
        <v>0</v>
      </c>
      <c r="AH2789" s="127">
        <v>0</v>
      </c>
      <c r="AI2789" s="127">
        <v>0</v>
      </c>
    </row>
    <row r="2790" spans="1:35" x14ac:dyDescent="0.25">
      <c r="A2790" s="198" t="s">
        <v>1618</v>
      </c>
      <c r="B2790" s="228" t="s">
        <v>770</v>
      </c>
      <c r="C2790" s="236" t="s">
        <v>2647</v>
      </c>
      <c r="D2790" s="208" t="s">
        <v>2683</v>
      </c>
      <c r="E2790" s="208" t="s">
        <v>2649</v>
      </c>
      <c r="F2790" s="208" t="s">
        <v>2767</v>
      </c>
      <c r="G2790" s="208" t="s">
        <v>2768</v>
      </c>
      <c r="H2790" s="208" t="s">
        <v>3076</v>
      </c>
      <c r="I2790" s="208" t="s">
        <v>2768</v>
      </c>
      <c r="J2790" s="208" t="s">
        <v>2767</v>
      </c>
      <c r="K2790" s="208" t="s">
        <v>2683</v>
      </c>
      <c r="L2790" s="208" t="s">
        <v>2767</v>
      </c>
      <c r="M2790" s="208" t="s">
        <v>2768</v>
      </c>
      <c r="N2790" s="208" t="s">
        <v>2651</v>
      </c>
      <c r="O2790" s="208" t="s">
        <v>2718</v>
      </c>
      <c r="P2790" s="208" t="s">
        <v>2649</v>
      </c>
      <c r="Q2790" s="208" t="s">
        <v>2651</v>
      </c>
      <c r="R2790" s="208" t="s">
        <v>2732</v>
      </c>
      <c r="S2790" s="208" t="s">
        <v>2733</v>
      </c>
      <c r="T2790" s="208" t="s">
        <v>2656</v>
      </c>
      <c r="U2790" s="208" t="s">
        <v>2686</v>
      </c>
      <c r="V2790" s="209" t="s">
        <v>2762</v>
      </c>
      <c r="X2790" s="369" t="s">
        <v>1619</v>
      </c>
      <c r="Y2790" s="370" t="s">
        <v>772</v>
      </c>
      <c r="Z2790" s="371">
        <v>0</v>
      </c>
      <c r="AA2790" s="372">
        <v>0</v>
      </c>
      <c r="AB2790" s="372">
        <v>0</v>
      </c>
      <c r="AC2790" s="372">
        <v>0</v>
      </c>
      <c r="AD2790" s="372">
        <v>0</v>
      </c>
      <c r="AE2790" s="372">
        <v>0</v>
      </c>
      <c r="AF2790" s="372">
        <v>0</v>
      </c>
      <c r="AG2790" s="372">
        <v>0</v>
      </c>
      <c r="AH2790" s="372">
        <v>0</v>
      </c>
      <c r="AI2790" s="373">
        <v>0</v>
      </c>
    </row>
    <row r="2791" spans="1:35" x14ac:dyDescent="0.25">
      <c r="A2791" s="198" t="s">
        <v>1620</v>
      </c>
      <c r="B2791" s="603" t="s">
        <v>705</v>
      </c>
      <c r="C2791" s="237">
        <v>0</v>
      </c>
      <c r="D2791" s="213">
        <v>0</v>
      </c>
      <c r="E2791" s="213">
        <v>0</v>
      </c>
      <c r="F2791" s="213">
        <v>0</v>
      </c>
      <c r="G2791" s="213">
        <v>0</v>
      </c>
      <c r="H2791" s="213">
        <v>0</v>
      </c>
      <c r="I2791" s="213">
        <v>0</v>
      </c>
      <c r="J2791" s="213">
        <v>0</v>
      </c>
      <c r="K2791" s="213">
        <v>0</v>
      </c>
      <c r="L2791" s="213">
        <v>0</v>
      </c>
      <c r="M2791" s="213">
        <v>0</v>
      </c>
      <c r="N2791" s="213">
        <v>0</v>
      </c>
      <c r="O2791" s="213">
        <v>0</v>
      </c>
      <c r="P2791" s="213">
        <v>0</v>
      </c>
      <c r="Q2791" s="213">
        <v>0</v>
      </c>
      <c r="R2791" s="213">
        <v>0</v>
      </c>
      <c r="S2791" s="213">
        <v>0</v>
      </c>
      <c r="T2791" s="213">
        <v>0</v>
      </c>
      <c r="U2791" s="213">
        <v>0</v>
      </c>
      <c r="V2791" s="214">
        <v>0</v>
      </c>
      <c r="X2791" s="369" t="s">
        <v>1621</v>
      </c>
      <c r="Y2791" s="374" t="s">
        <v>1173</v>
      </c>
      <c r="Z2791" s="375">
        <v>0</v>
      </c>
      <c r="AA2791" s="376">
        <v>0</v>
      </c>
      <c r="AB2791" s="376">
        <v>0</v>
      </c>
      <c r="AC2791" s="376">
        <v>0</v>
      </c>
      <c r="AD2791" s="376">
        <v>0</v>
      </c>
      <c r="AE2791" s="376">
        <v>0</v>
      </c>
      <c r="AF2791" s="376">
        <v>0</v>
      </c>
      <c r="AG2791" s="376">
        <v>0</v>
      </c>
      <c r="AH2791" s="376">
        <v>0</v>
      </c>
      <c r="AI2791" s="377">
        <v>0</v>
      </c>
    </row>
    <row r="2792" spans="1:35" x14ac:dyDescent="0.25">
      <c r="A2792" s="604" t="s">
        <v>1619</v>
      </c>
      <c r="B2792" s="605" t="s">
        <v>772</v>
      </c>
      <c r="C2792" s="606">
        <v>0</v>
      </c>
      <c r="D2792" s="606">
        <v>0</v>
      </c>
      <c r="E2792" s="606">
        <v>0</v>
      </c>
      <c r="F2792" s="606">
        <v>0</v>
      </c>
      <c r="G2792" s="606">
        <v>0</v>
      </c>
      <c r="H2792" s="606">
        <v>0</v>
      </c>
      <c r="I2792" s="606">
        <v>0</v>
      </c>
      <c r="J2792" s="606">
        <v>0</v>
      </c>
      <c r="K2792" s="606">
        <v>0</v>
      </c>
      <c r="L2792" s="606">
        <v>0</v>
      </c>
      <c r="M2792" s="606">
        <v>0</v>
      </c>
      <c r="N2792" s="606">
        <v>0</v>
      </c>
      <c r="O2792" s="606">
        <v>0</v>
      </c>
      <c r="P2792" s="606">
        <v>0</v>
      </c>
      <c r="Q2792" s="606">
        <v>0</v>
      </c>
      <c r="R2792" s="606">
        <v>0</v>
      </c>
      <c r="S2792" s="606">
        <v>0</v>
      </c>
      <c r="T2792" s="606">
        <v>0</v>
      </c>
      <c r="U2792" s="606">
        <v>0</v>
      </c>
      <c r="V2792" s="607">
        <v>0</v>
      </c>
      <c r="X2792" s="369" t="s">
        <v>1622</v>
      </c>
      <c r="Y2792" s="374" t="s">
        <v>1175</v>
      </c>
      <c r="Z2792" s="375">
        <v>0</v>
      </c>
      <c r="AA2792" s="376">
        <v>0</v>
      </c>
      <c r="AB2792" s="376">
        <v>0</v>
      </c>
      <c r="AC2792" s="376">
        <v>0</v>
      </c>
      <c r="AD2792" s="376">
        <v>0</v>
      </c>
      <c r="AE2792" s="376">
        <v>0</v>
      </c>
      <c r="AF2792" s="376">
        <v>0</v>
      </c>
      <c r="AG2792" s="376">
        <v>0</v>
      </c>
      <c r="AH2792" s="376">
        <v>0</v>
      </c>
      <c r="AI2792" s="377">
        <v>0</v>
      </c>
    </row>
    <row r="2793" spans="1:35" x14ac:dyDescent="0.25">
      <c r="A2793" s="608" t="s">
        <v>1621</v>
      </c>
      <c r="B2793" s="609" t="s">
        <v>1173</v>
      </c>
      <c r="C2793" s="610">
        <v>0</v>
      </c>
      <c r="D2793" s="610">
        <v>0</v>
      </c>
      <c r="E2793" s="610">
        <v>0</v>
      </c>
      <c r="F2793" s="610">
        <v>0</v>
      </c>
      <c r="G2793" s="610">
        <v>0</v>
      </c>
      <c r="H2793" s="610">
        <v>0</v>
      </c>
      <c r="I2793" s="610">
        <v>0</v>
      </c>
      <c r="J2793" s="610">
        <v>0</v>
      </c>
      <c r="K2793" s="610">
        <v>0</v>
      </c>
      <c r="L2793" s="610">
        <v>0</v>
      </c>
      <c r="M2793" s="610">
        <v>0</v>
      </c>
      <c r="N2793" s="610">
        <v>0</v>
      </c>
      <c r="O2793" s="610">
        <v>0</v>
      </c>
      <c r="P2793" s="610">
        <v>0</v>
      </c>
      <c r="Q2793" s="610">
        <v>0</v>
      </c>
      <c r="R2793" s="610">
        <v>0</v>
      </c>
      <c r="S2793" s="610">
        <v>0</v>
      </c>
      <c r="T2793" s="610">
        <v>0</v>
      </c>
      <c r="U2793" s="610">
        <v>0</v>
      </c>
      <c r="V2793" s="610">
        <v>0</v>
      </c>
      <c r="X2793" s="369" t="s">
        <v>1623</v>
      </c>
      <c r="Y2793" s="379" t="s">
        <v>1177</v>
      </c>
      <c r="Z2793" s="380">
        <v>0</v>
      </c>
      <c r="AA2793" s="381">
        <v>0</v>
      </c>
      <c r="AB2793" s="381">
        <v>0</v>
      </c>
      <c r="AC2793" s="381">
        <v>0</v>
      </c>
      <c r="AD2793" s="381">
        <v>0</v>
      </c>
      <c r="AE2793" s="381">
        <v>0</v>
      </c>
      <c r="AF2793" s="381">
        <v>0</v>
      </c>
      <c r="AG2793" s="381">
        <v>0</v>
      </c>
      <c r="AH2793" s="381">
        <v>0</v>
      </c>
      <c r="AI2793" s="382">
        <v>0</v>
      </c>
    </row>
    <row r="2794" spans="1:35" x14ac:dyDescent="0.25">
      <c r="A2794" s="608" t="s">
        <v>1622</v>
      </c>
      <c r="B2794" s="609" t="s">
        <v>1175</v>
      </c>
      <c r="C2794" s="617">
        <v>0</v>
      </c>
      <c r="D2794" s="617">
        <v>0</v>
      </c>
      <c r="E2794" s="617">
        <v>0</v>
      </c>
      <c r="F2794" s="617">
        <v>0</v>
      </c>
      <c r="G2794" s="617">
        <v>0</v>
      </c>
      <c r="H2794" s="617">
        <v>0</v>
      </c>
      <c r="I2794" s="617">
        <v>0</v>
      </c>
      <c r="J2794" s="617">
        <v>0</v>
      </c>
      <c r="K2794" s="617">
        <v>0</v>
      </c>
      <c r="L2794" s="617">
        <v>0</v>
      </c>
      <c r="M2794" s="617">
        <v>0</v>
      </c>
      <c r="N2794" s="617">
        <v>0</v>
      </c>
      <c r="O2794" s="617">
        <v>0</v>
      </c>
      <c r="P2794" s="617">
        <v>0</v>
      </c>
      <c r="Q2794" s="617">
        <v>0</v>
      </c>
      <c r="R2794" s="617">
        <v>0</v>
      </c>
      <c r="S2794" s="617">
        <v>0</v>
      </c>
      <c r="T2794" s="617">
        <v>0</v>
      </c>
      <c r="U2794" s="617">
        <v>0</v>
      </c>
      <c r="V2794" s="617">
        <v>0</v>
      </c>
    </row>
    <row r="2795" spans="1:35" x14ac:dyDescent="0.25">
      <c r="A2795" s="608" t="s">
        <v>1623</v>
      </c>
      <c r="B2795" s="609" t="s">
        <v>1177</v>
      </c>
      <c r="C2795" s="617">
        <v>0</v>
      </c>
      <c r="D2795" s="617">
        <v>0</v>
      </c>
      <c r="E2795" s="617">
        <v>0</v>
      </c>
      <c r="F2795" s="617">
        <v>0</v>
      </c>
      <c r="G2795" s="617">
        <v>0</v>
      </c>
      <c r="H2795" s="617">
        <v>0</v>
      </c>
      <c r="I2795" s="617">
        <v>0</v>
      </c>
      <c r="J2795" s="617">
        <v>0</v>
      </c>
      <c r="K2795" s="617">
        <v>0</v>
      </c>
      <c r="L2795" s="617">
        <v>0</v>
      </c>
      <c r="M2795" s="617">
        <v>0</v>
      </c>
      <c r="N2795" s="617">
        <v>0</v>
      </c>
      <c r="O2795" s="617">
        <v>0</v>
      </c>
      <c r="P2795" s="617">
        <v>0</v>
      </c>
      <c r="Q2795" s="617">
        <v>0</v>
      </c>
      <c r="R2795" s="617">
        <v>0</v>
      </c>
      <c r="S2795" s="617">
        <v>0</v>
      </c>
      <c r="T2795" s="617">
        <v>0</v>
      </c>
      <c r="U2795" s="617">
        <v>0</v>
      </c>
      <c r="V2795" s="617">
        <v>0</v>
      </c>
    </row>
    <row r="2796" spans="1:35" x14ac:dyDescent="0.25">
      <c r="A2796" t="s">
        <v>3695</v>
      </c>
      <c r="B2796" t="s">
        <v>3407</v>
      </c>
      <c r="C2796">
        <v>10</v>
      </c>
      <c r="D2796">
        <v>10</v>
      </c>
      <c r="E2796">
        <v>7</v>
      </c>
      <c r="F2796">
        <v>7</v>
      </c>
      <c r="G2796">
        <v>5</v>
      </c>
      <c r="H2796">
        <v>9</v>
      </c>
      <c r="I2796">
        <v>6</v>
      </c>
      <c r="J2796">
        <v>5</v>
      </c>
      <c r="K2796">
        <v>2</v>
      </c>
      <c r="L2796">
        <v>9</v>
      </c>
      <c r="M2796">
        <v>6</v>
      </c>
      <c r="N2796">
        <v>6</v>
      </c>
      <c r="O2796">
        <v>1</v>
      </c>
      <c r="P2796">
        <v>3</v>
      </c>
      <c r="Q2796">
        <v>0</v>
      </c>
      <c r="R2796">
        <v>2</v>
      </c>
      <c r="S2796">
        <v>4</v>
      </c>
      <c r="T2796">
        <v>0</v>
      </c>
      <c r="U2796">
        <v>6</v>
      </c>
      <c r="V2796">
        <v>10</v>
      </c>
    </row>
    <row r="2797" spans="1:35" x14ac:dyDescent="0.25">
      <c r="A2797" t="s">
        <v>3696</v>
      </c>
      <c r="B2797" t="s">
        <v>3623</v>
      </c>
      <c r="C2797">
        <v>10</v>
      </c>
      <c r="D2797">
        <v>10</v>
      </c>
      <c r="E2797">
        <v>7</v>
      </c>
      <c r="F2797">
        <v>6</v>
      </c>
      <c r="G2797">
        <v>7</v>
      </c>
      <c r="H2797">
        <v>9</v>
      </c>
      <c r="I2797">
        <v>0</v>
      </c>
      <c r="J2797">
        <v>5</v>
      </c>
      <c r="K2797">
        <v>2</v>
      </c>
      <c r="L2797">
        <v>9</v>
      </c>
      <c r="M2797">
        <v>6</v>
      </c>
      <c r="N2797">
        <v>6</v>
      </c>
      <c r="O2797">
        <v>0</v>
      </c>
      <c r="P2797">
        <v>3</v>
      </c>
      <c r="Q2797">
        <v>0</v>
      </c>
      <c r="R2797">
        <v>4</v>
      </c>
      <c r="S2797">
        <v>0</v>
      </c>
      <c r="T2797">
        <v>0</v>
      </c>
      <c r="U2797">
        <v>10</v>
      </c>
      <c r="V2797">
        <v>10</v>
      </c>
    </row>
    <row r="2798" spans="1:35" x14ac:dyDescent="0.25">
      <c r="A2798" t="s">
        <v>3697</v>
      </c>
      <c r="B2798" t="s">
        <v>3411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</row>
    <row r="2808" spans="1:35" x14ac:dyDescent="0.25">
      <c r="A2808" s="506"/>
      <c r="B2808" s="506"/>
      <c r="C2808" s="506"/>
      <c r="D2808" s="506"/>
      <c r="E2808" s="506"/>
      <c r="F2808" s="506"/>
      <c r="G2808" s="506"/>
      <c r="H2808" s="506"/>
      <c r="I2808" s="506"/>
      <c r="J2808" s="506"/>
      <c r="K2808" s="506"/>
      <c r="L2808" s="506"/>
      <c r="M2808" s="506"/>
      <c r="N2808" s="506"/>
      <c r="O2808" s="506"/>
      <c r="P2808" s="506"/>
      <c r="Q2808" s="506"/>
      <c r="R2808" s="506"/>
      <c r="S2808" s="506"/>
      <c r="T2808" s="506"/>
      <c r="U2808" s="506"/>
      <c r="V2808" s="506"/>
      <c r="W2808" s="506"/>
      <c r="X2808" s="506"/>
      <c r="Y2808" s="506"/>
      <c r="Z2808" s="506"/>
      <c r="AA2808" s="506"/>
      <c r="AB2808" s="506"/>
      <c r="AC2808" s="506"/>
      <c r="AD2808" s="506"/>
      <c r="AE2808" s="506"/>
      <c r="AF2808" s="506"/>
      <c r="AG2808" s="506"/>
      <c r="AH2808" s="506"/>
      <c r="AI2808" s="506"/>
    </row>
    <row r="2809" spans="1:35" x14ac:dyDescent="0.25">
      <c r="A2809" s="198" t="s">
        <v>1624</v>
      </c>
      <c r="B2809" s="219" t="s">
        <v>2552</v>
      </c>
      <c r="C2809" s="593" t="s">
        <v>3773</v>
      </c>
      <c r="D2809" s="594" t="s">
        <v>2618</v>
      </c>
      <c r="E2809" s="594" t="s">
        <v>3774</v>
      </c>
      <c r="F2809" s="594" t="s">
        <v>2618</v>
      </c>
      <c r="G2809" s="594" t="s">
        <v>3775</v>
      </c>
      <c r="H2809" s="594" t="s">
        <v>2618</v>
      </c>
      <c r="I2809" s="594" t="s">
        <v>3782</v>
      </c>
      <c r="J2809" s="594" t="s">
        <v>2618</v>
      </c>
      <c r="K2809" s="594" t="s">
        <v>3788</v>
      </c>
      <c r="L2809" s="594" t="s">
        <v>2618</v>
      </c>
      <c r="M2809" s="594" t="s">
        <v>3789</v>
      </c>
      <c r="N2809" s="594" t="s">
        <v>2618</v>
      </c>
      <c r="O2809" s="594" t="s">
        <v>3790</v>
      </c>
      <c r="P2809" s="594" t="s">
        <v>2618</v>
      </c>
      <c r="Q2809" s="594" t="s">
        <v>3791</v>
      </c>
      <c r="R2809" s="594" t="s">
        <v>2618</v>
      </c>
      <c r="S2809" s="594" t="s">
        <v>3792</v>
      </c>
      <c r="T2809" s="594" t="s">
        <v>2618</v>
      </c>
      <c r="U2809" s="594" t="s">
        <v>3793</v>
      </c>
      <c r="V2809" s="594" t="s">
        <v>2618</v>
      </c>
      <c r="X2809" s="258"/>
      <c r="Y2809" s="596" t="s">
        <v>2550</v>
      </c>
      <c r="Z2809" s="93" t="s">
        <v>2619</v>
      </c>
      <c r="AA2809" s="597" t="s">
        <v>2620</v>
      </c>
      <c r="AB2809" s="597" t="s">
        <v>2621</v>
      </c>
      <c r="AC2809" s="597" t="s">
        <v>2622</v>
      </c>
      <c r="AD2809" s="597" t="s">
        <v>2623</v>
      </c>
      <c r="AE2809" s="597" t="s">
        <v>2624</v>
      </c>
      <c r="AF2809" s="597" t="s">
        <v>2625</v>
      </c>
      <c r="AG2809" s="597" t="s">
        <v>2619</v>
      </c>
      <c r="AH2809" s="597" t="s">
        <v>2620</v>
      </c>
      <c r="AI2809" s="598" t="s">
        <v>2621</v>
      </c>
    </row>
    <row r="2810" spans="1:35" x14ac:dyDescent="0.25">
      <c r="A2810" s="198" t="s">
        <v>1625</v>
      </c>
      <c r="B2810" s="220" t="s">
        <v>1626</v>
      </c>
      <c r="C2810" s="124" t="s">
        <v>2521</v>
      </c>
      <c r="D2810" s="124" t="s">
        <v>2522</v>
      </c>
      <c r="E2810" s="124" t="s">
        <v>2521</v>
      </c>
      <c r="F2810" s="124" t="s">
        <v>2522</v>
      </c>
      <c r="G2810" s="124" t="s">
        <v>2521</v>
      </c>
      <c r="H2810" s="124" t="s">
        <v>2522</v>
      </c>
      <c r="I2810" s="124" t="s">
        <v>2521</v>
      </c>
      <c r="J2810" s="124" t="s">
        <v>2522</v>
      </c>
      <c r="K2810" s="124" t="s">
        <v>2521</v>
      </c>
      <c r="L2810" s="124" t="s">
        <v>2522</v>
      </c>
      <c r="M2810" s="124" t="s">
        <v>2521</v>
      </c>
      <c r="N2810" s="124" t="s">
        <v>2522</v>
      </c>
      <c r="O2810" s="124" t="s">
        <v>2521</v>
      </c>
      <c r="P2810" s="124" t="s">
        <v>2522</v>
      </c>
      <c r="Q2810" s="124" t="s">
        <v>2521</v>
      </c>
      <c r="R2810" s="124" t="s">
        <v>2522</v>
      </c>
      <c r="S2810" s="124" t="s">
        <v>2521</v>
      </c>
      <c r="T2810" s="124" t="s">
        <v>2522</v>
      </c>
      <c r="U2810" s="124" t="s">
        <v>2521</v>
      </c>
      <c r="V2810" s="124" t="s">
        <v>2522</v>
      </c>
      <c r="X2810" s="197"/>
      <c r="Y2810" s="188" t="s">
        <v>1626</v>
      </c>
      <c r="Z2810" s="94" t="s">
        <v>3776</v>
      </c>
      <c r="AA2810" s="95" t="s">
        <v>3777</v>
      </c>
      <c r="AB2810" s="95" t="s">
        <v>3778</v>
      </c>
      <c r="AC2810" s="95" t="s">
        <v>3783</v>
      </c>
      <c r="AD2810" s="95" t="s">
        <v>3794</v>
      </c>
      <c r="AE2810" s="95" t="s">
        <v>3795</v>
      </c>
      <c r="AF2810" s="95" t="s">
        <v>3796</v>
      </c>
      <c r="AG2810" s="95" t="s">
        <v>3797</v>
      </c>
      <c r="AH2810" s="95" t="s">
        <v>3798</v>
      </c>
      <c r="AI2810" s="96" t="s">
        <v>3799</v>
      </c>
    </row>
    <row r="2811" spans="1:35" x14ac:dyDescent="0.25">
      <c r="A2811" s="198" t="s">
        <v>1627</v>
      </c>
      <c r="B2811" s="221" t="s">
        <v>2553</v>
      </c>
      <c r="C2811" s="118">
        <v>43682.375</v>
      </c>
      <c r="D2811" s="189">
        <v>43682.875</v>
      </c>
      <c r="E2811" s="190">
        <v>43683.375</v>
      </c>
      <c r="F2811" s="189">
        <v>43683.875</v>
      </c>
      <c r="G2811" s="190">
        <v>43684.375</v>
      </c>
      <c r="H2811" s="189">
        <v>43684.875</v>
      </c>
      <c r="I2811" s="191">
        <v>43685.375</v>
      </c>
      <c r="J2811" s="189">
        <v>43685.875</v>
      </c>
      <c r="K2811" s="190">
        <v>43686.375</v>
      </c>
      <c r="L2811" s="189">
        <v>43686.875</v>
      </c>
      <c r="M2811" s="190">
        <v>43687.375</v>
      </c>
      <c r="N2811" s="189">
        <v>43687.875</v>
      </c>
      <c r="O2811" s="191">
        <v>43688.375</v>
      </c>
      <c r="P2811" s="189">
        <v>43688.875</v>
      </c>
      <c r="Q2811" s="190">
        <v>43689.375</v>
      </c>
      <c r="R2811" s="189">
        <v>43689.875</v>
      </c>
      <c r="S2811" s="190">
        <v>43690.375</v>
      </c>
      <c r="T2811" s="189">
        <v>43690.875</v>
      </c>
      <c r="U2811" s="190">
        <v>43691.375</v>
      </c>
      <c r="V2811" s="192">
        <v>43691.875</v>
      </c>
      <c r="X2811" s="198" t="s">
        <v>1628</v>
      </c>
      <c r="Y2811" s="215">
        <v>0</v>
      </c>
      <c r="Z2811" s="599">
        <v>43682.875</v>
      </c>
      <c r="AA2811" s="600">
        <v>43683.875</v>
      </c>
      <c r="AB2811" s="600">
        <v>43684.875</v>
      </c>
      <c r="AC2811" s="600">
        <v>43685.875</v>
      </c>
      <c r="AD2811" s="600">
        <v>43686.875</v>
      </c>
      <c r="AE2811" s="600">
        <v>43687.875</v>
      </c>
      <c r="AF2811" s="600">
        <v>43688.875</v>
      </c>
      <c r="AG2811" s="600">
        <v>43689.875</v>
      </c>
      <c r="AH2811" s="600">
        <v>43690.875</v>
      </c>
      <c r="AI2811" s="600">
        <v>43691.875</v>
      </c>
    </row>
    <row r="2812" spans="1:35" x14ac:dyDescent="0.25">
      <c r="A2812" s="198" t="s">
        <v>1629</v>
      </c>
      <c r="B2812" s="222" t="s">
        <v>2545</v>
      </c>
      <c r="C2812" s="230" t="e">
        <v>#N/A</v>
      </c>
      <c r="D2812" s="199">
        <v>12.2</v>
      </c>
      <c r="E2812" s="199" t="e">
        <v>#N/A</v>
      </c>
      <c r="F2812" s="199">
        <v>13</v>
      </c>
      <c r="G2812" s="199" t="e">
        <v>#N/A</v>
      </c>
      <c r="H2812" s="199">
        <v>17.399999999999999</v>
      </c>
      <c r="I2812" s="199" t="e">
        <v>#N/A</v>
      </c>
      <c r="J2812" s="199">
        <v>17.100000000000001</v>
      </c>
      <c r="K2812" s="199" t="e">
        <v>#N/A</v>
      </c>
      <c r="L2812" s="199">
        <v>12.2</v>
      </c>
      <c r="M2812" s="199" t="e">
        <v>#N/A</v>
      </c>
      <c r="N2812" s="199">
        <v>16.100000000000001</v>
      </c>
      <c r="O2812" s="199" t="e">
        <v>#N/A</v>
      </c>
      <c r="P2812" s="199">
        <v>17.2</v>
      </c>
      <c r="Q2812" s="199" t="e">
        <v>#N/A</v>
      </c>
      <c r="R2812" s="199">
        <v>15.4</v>
      </c>
      <c r="S2812" s="199" t="e">
        <v>#N/A</v>
      </c>
      <c r="T2812" s="199">
        <v>19.5</v>
      </c>
      <c r="U2812" s="199" t="e">
        <v>#N/A</v>
      </c>
      <c r="V2812" s="104">
        <v>15.7</v>
      </c>
      <c r="X2812" s="198" t="s">
        <v>1630</v>
      </c>
      <c r="Y2812" s="100" t="s">
        <v>2545</v>
      </c>
      <c r="Z2812" s="120">
        <v>12.2</v>
      </c>
      <c r="AA2812" s="120">
        <v>13</v>
      </c>
      <c r="AB2812" s="120">
        <v>17.399999999999999</v>
      </c>
      <c r="AC2812" s="120">
        <v>17.100000000000001</v>
      </c>
      <c r="AD2812" s="120">
        <v>13.4</v>
      </c>
      <c r="AE2812" s="120">
        <v>16.100000000000001</v>
      </c>
      <c r="AF2812" s="120">
        <v>17.2</v>
      </c>
      <c r="AG2812" s="120">
        <v>15.4</v>
      </c>
      <c r="AH2812" s="120">
        <v>19.5</v>
      </c>
      <c r="AI2812" s="120">
        <v>15.7</v>
      </c>
    </row>
    <row r="2813" spans="1:35" x14ac:dyDescent="0.25">
      <c r="A2813" s="198" t="s">
        <v>1631</v>
      </c>
      <c r="B2813" s="223" t="s">
        <v>2546</v>
      </c>
      <c r="C2813" s="103">
        <v>5.0999999999999996</v>
      </c>
      <c r="D2813" s="200" t="e">
        <v>#N/A</v>
      </c>
      <c r="E2813" s="200">
        <v>7.8</v>
      </c>
      <c r="F2813" s="200" t="e">
        <v>#N/A</v>
      </c>
      <c r="G2813" s="200">
        <v>6.5</v>
      </c>
      <c r="H2813" s="200" t="e">
        <v>#N/A</v>
      </c>
      <c r="I2813" s="200">
        <v>8.4</v>
      </c>
      <c r="J2813" s="200" t="e">
        <v>#N/A</v>
      </c>
      <c r="K2813" s="200">
        <v>7.5</v>
      </c>
      <c r="L2813" s="200" t="e">
        <v>#N/A</v>
      </c>
      <c r="M2813" s="200">
        <v>6.5</v>
      </c>
      <c r="N2813" s="200" t="e">
        <v>#N/A</v>
      </c>
      <c r="O2813" s="200">
        <v>5</v>
      </c>
      <c r="P2813" s="200" t="e">
        <v>#N/A</v>
      </c>
      <c r="Q2813" s="200">
        <v>10.4</v>
      </c>
      <c r="R2813" s="200" t="e">
        <v>#N/A</v>
      </c>
      <c r="S2813" s="200">
        <v>5.0999999999999996</v>
      </c>
      <c r="T2813" s="200" t="e">
        <v>#N/A</v>
      </c>
      <c r="U2813" s="200">
        <v>8.5</v>
      </c>
      <c r="V2813" s="216" t="e">
        <v>#N/A</v>
      </c>
      <c r="X2813" s="198" t="s">
        <v>1632</v>
      </c>
      <c r="Y2813" s="101" t="s">
        <v>2546</v>
      </c>
      <c r="Z2813" s="97">
        <v>5.0999999999999996</v>
      </c>
      <c r="AA2813" s="97">
        <v>7.8</v>
      </c>
      <c r="AB2813" s="97">
        <v>6.5</v>
      </c>
      <c r="AC2813" s="97">
        <v>8.4</v>
      </c>
      <c r="AD2813" s="97">
        <v>7.5</v>
      </c>
      <c r="AE2813" s="97">
        <v>6.5</v>
      </c>
      <c r="AF2813" s="97">
        <v>5</v>
      </c>
      <c r="AG2813" s="97">
        <v>10.4</v>
      </c>
      <c r="AH2813" s="97">
        <v>5.0999999999999996</v>
      </c>
      <c r="AI2813" s="97">
        <v>8.5</v>
      </c>
    </row>
    <row r="2814" spans="1:35" x14ac:dyDescent="0.25">
      <c r="A2814" s="198" t="s">
        <v>1633</v>
      </c>
      <c r="B2814" s="224" t="s">
        <v>2547</v>
      </c>
      <c r="C2814" s="108" t="e">
        <v>#N/A</v>
      </c>
      <c r="D2814" s="201">
        <v>16.2</v>
      </c>
      <c r="E2814" s="201" t="e">
        <v>#N/A</v>
      </c>
      <c r="F2814" s="201">
        <v>17</v>
      </c>
      <c r="G2814" s="201" t="e">
        <v>#N/A</v>
      </c>
      <c r="H2814" s="201">
        <v>23.6</v>
      </c>
      <c r="I2814" s="201" t="e">
        <v>#N/A</v>
      </c>
      <c r="J2814" s="201">
        <v>21.3</v>
      </c>
      <c r="K2814" s="201" t="e">
        <v>#N/A</v>
      </c>
      <c r="L2814" s="201">
        <v>16.2</v>
      </c>
      <c r="M2814" s="201" t="e">
        <v>#N/A</v>
      </c>
      <c r="N2814" s="201">
        <v>29.1</v>
      </c>
      <c r="O2814" s="201" t="e">
        <v>#N/A</v>
      </c>
      <c r="P2814" s="201">
        <v>23.2</v>
      </c>
      <c r="Q2814" s="201" t="e">
        <v>#N/A</v>
      </c>
      <c r="R2814" s="201">
        <v>19.399999999999999</v>
      </c>
      <c r="S2814" s="201" t="e">
        <v>#N/A</v>
      </c>
      <c r="T2814" s="201">
        <v>34.5</v>
      </c>
      <c r="U2814" s="201" t="e">
        <v>#N/A</v>
      </c>
      <c r="V2814" s="217">
        <v>17.399999999999999</v>
      </c>
      <c r="X2814" s="198" t="s">
        <v>1634</v>
      </c>
      <c r="Y2814" s="102" t="s">
        <v>2547</v>
      </c>
      <c r="Z2814" s="120">
        <v>16.2</v>
      </c>
      <c r="AA2814" s="120">
        <v>17</v>
      </c>
      <c r="AB2814" s="120">
        <v>23.6</v>
      </c>
      <c r="AC2814" s="120">
        <v>21.3</v>
      </c>
      <c r="AD2814" s="120">
        <v>16.2</v>
      </c>
      <c r="AE2814" s="120">
        <v>29.1</v>
      </c>
      <c r="AF2814" s="120">
        <v>23.2</v>
      </c>
      <c r="AG2814" s="120">
        <v>19.399999999999999</v>
      </c>
      <c r="AH2814" s="120">
        <v>34.5</v>
      </c>
      <c r="AI2814" s="120">
        <v>17.399999999999999</v>
      </c>
    </row>
    <row r="2815" spans="1:35" x14ac:dyDescent="0.25">
      <c r="A2815" s="198" t="s">
        <v>1635</v>
      </c>
      <c r="B2815" s="212" t="s">
        <v>2548</v>
      </c>
      <c r="C2815" s="231">
        <v>10</v>
      </c>
      <c r="D2815" s="123">
        <v>6</v>
      </c>
      <c r="E2815" s="123">
        <v>9</v>
      </c>
      <c r="F2815" s="123">
        <v>12</v>
      </c>
      <c r="G2815" s="123">
        <v>11</v>
      </c>
      <c r="H2815" s="123">
        <v>9</v>
      </c>
      <c r="I2815" s="123">
        <v>9</v>
      </c>
      <c r="J2815" s="123">
        <v>7</v>
      </c>
      <c r="K2815" s="123">
        <v>4</v>
      </c>
      <c r="L2815" s="123">
        <v>6</v>
      </c>
      <c r="M2815" s="123">
        <v>10</v>
      </c>
      <c r="N2815" s="123">
        <v>9</v>
      </c>
      <c r="O2815" s="123">
        <v>4</v>
      </c>
      <c r="P2815" s="123">
        <v>6</v>
      </c>
      <c r="Q2815" s="123">
        <v>3</v>
      </c>
      <c r="R2815" s="123">
        <v>8</v>
      </c>
      <c r="S2815" s="123">
        <v>9</v>
      </c>
      <c r="T2815" s="123">
        <v>4</v>
      </c>
      <c r="U2815" s="123">
        <v>13</v>
      </c>
      <c r="V2815" s="218">
        <v>11</v>
      </c>
      <c r="X2815" s="198" t="s">
        <v>1636</v>
      </c>
      <c r="Y2815" s="119" t="s">
        <v>2548</v>
      </c>
      <c r="Z2815" s="196">
        <v>10</v>
      </c>
      <c r="AA2815" s="196">
        <v>12</v>
      </c>
      <c r="AB2815" s="196">
        <v>12</v>
      </c>
      <c r="AC2815" s="196">
        <v>9</v>
      </c>
      <c r="AD2815" s="196">
        <v>6</v>
      </c>
      <c r="AE2815" s="196">
        <v>10</v>
      </c>
      <c r="AF2815" s="196">
        <v>6</v>
      </c>
      <c r="AG2815" s="196">
        <v>8</v>
      </c>
      <c r="AH2815" s="196">
        <v>9</v>
      </c>
      <c r="AI2815" s="196">
        <v>13</v>
      </c>
    </row>
    <row r="2816" spans="1:35" x14ac:dyDescent="0.25">
      <c r="A2816" s="198" t="s">
        <v>1637</v>
      </c>
      <c r="B2816" s="225" t="s">
        <v>2549</v>
      </c>
      <c r="C2816" s="232" t="s">
        <v>2618</v>
      </c>
      <c r="D2816" s="210" t="s">
        <v>2618</v>
      </c>
      <c r="E2816" s="210" t="s">
        <v>2618</v>
      </c>
      <c r="F2816" s="210" t="s">
        <v>2618</v>
      </c>
      <c r="G2816" s="210" t="s">
        <v>2618</v>
      </c>
      <c r="H2816" s="210" t="s">
        <v>2618</v>
      </c>
      <c r="I2816" s="210" t="s">
        <v>2618</v>
      </c>
      <c r="J2816" s="210" t="s">
        <v>2618</v>
      </c>
      <c r="K2816" s="210" t="s">
        <v>2618</v>
      </c>
      <c r="L2816" s="210" t="s">
        <v>2618</v>
      </c>
      <c r="M2816" s="210" t="s">
        <v>2618</v>
      </c>
      <c r="N2816" s="210" t="s">
        <v>2618</v>
      </c>
      <c r="O2816" s="210" t="s">
        <v>2618</v>
      </c>
      <c r="P2816" s="210" t="s">
        <v>2618</v>
      </c>
      <c r="Q2816" s="210" t="s">
        <v>2618</v>
      </c>
      <c r="R2816" s="210" t="s">
        <v>2618</v>
      </c>
      <c r="S2816" s="210" t="s">
        <v>2618</v>
      </c>
      <c r="T2816" s="210" t="s">
        <v>2618</v>
      </c>
      <c r="U2816" s="210" t="s">
        <v>2618</v>
      </c>
      <c r="V2816" s="211" t="s">
        <v>2618</v>
      </c>
      <c r="X2816" s="198" t="s">
        <v>1638</v>
      </c>
      <c r="Y2816" s="601" t="s">
        <v>772</v>
      </c>
      <c r="Z2816" s="602">
        <v>0</v>
      </c>
      <c r="AA2816" s="602">
        <v>0</v>
      </c>
      <c r="AB2816" s="602">
        <v>0</v>
      </c>
      <c r="AC2816" s="602">
        <v>0</v>
      </c>
      <c r="AD2816" s="602">
        <v>0</v>
      </c>
      <c r="AE2816" s="602">
        <v>0</v>
      </c>
      <c r="AF2816" s="602">
        <v>0</v>
      </c>
      <c r="AG2816" s="602">
        <v>0</v>
      </c>
      <c r="AH2816" s="602">
        <v>0</v>
      </c>
      <c r="AI2816" s="602">
        <v>0</v>
      </c>
    </row>
    <row r="2817" spans="1:35" ht="15" x14ac:dyDescent="0.25">
      <c r="A2817" s="198" t="s">
        <v>1639</v>
      </c>
      <c r="B2817" s="226" t="s">
        <v>769</v>
      </c>
      <c r="C2817" s="202" t="s">
        <v>2618</v>
      </c>
      <c r="D2817" s="202" t="s">
        <v>2631</v>
      </c>
      <c r="E2817" s="202" t="s">
        <v>2618</v>
      </c>
      <c r="F2817" s="202" t="s">
        <v>2632</v>
      </c>
      <c r="G2817" s="202" t="s">
        <v>2618</v>
      </c>
      <c r="H2817" s="202" t="s">
        <v>2618</v>
      </c>
      <c r="I2817" s="202" t="s">
        <v>2632</v>
      </c>
      <c r="J2817" s="202" t="s">
        <v>2631</v>
      </c>
      <c r="K2817" s="202" t="s">
        <v>2618</v>
      </c>
      <c r="L2817" s="202" t="s">
        <v>2632</v>
      </c>
      <c r="M2817" s="202" t="s">
        <v>2618</v>
      </c>
      <c r="N2817" s="202" t="s">
        <v>2618</v>
      </c>
      <c r="O2817" s="202" t="s">
        <v>2618</v>
      </c>
      <c r="P2817" s="202" t="s">
        <v>2632</v>
      </c>
      <c r="Q2817" s="202" t="s">
        <v>2631</v>
      </c>
      <c r="R2817" s="202" t="s">
        <v>2632</v>
      </c>
      <c r="S2817" s="202" t="s">
        <v>2618</v>
      </c>
      <c r="T2817" s="202" t="s">
        <v>2618</v>
      </c>
      <c r="U2817" s="202" t="s">
        <v>2632</v>
      </c>
      <c r="V2817" s="203" t="s">
        <v>2632</v>
      </c>
      <c r="X2817" s="198" t="s">
        <v>1640</v>
      </c>
      <c r="Y2817" s="107" t="s">
        <v>769</v>
      </c>
      <c r="Z2817" s="195" t="s">
        <v>2631</v>
      </c>
      <c r="AA2817" s="195" t="s">
        <v>2632</v>
      </c>
      <c r="AB2817" s="195" t="s">
        <v>2618</v>
      </c>
      <c r="AC2817" s="195" t="s">
        <v>2632</v>
      </c>
      <c r="AD2817" s="195" t="s">
        <v>2632</v>
      </c>
      <c r="AE2817" s="195" t="s">
        <v>2618</v>
      </c>
      <c r="AF2817" s="195" t="s">
        <v>2632</v>
      </c>
      <c r="AG2817" s="195" t="s">
        <v>2632</v>
      </c>
      <c r="AH2817" s="195" t="s">
        <v>2618</v>
      </c>
      <c r="AI2817" s="195" t="s">
        <v>773</v>
      </c>
    </row>
    <row r="2818" spans="1:35" x14ac:dyDescent="0.25">
      <c r="A2818" s="198" t="s">
        <v>1641</v>
      </c>
      <c r="B2818" s="226" t="s">
        <v>2551</v>
      </c>
      <c r="C2818" s="234">
        <v>0</v>
      </c>
      <c r="D2818" s="204">
        <v>1</v>
      </c>
      <c r="E2818" s="204">
        <v>0</v>
      </c>
      <c r="F2818" s="204">
        <v>3</v>
      </c>
      <c r="G2818" s="204">
        <v>0</v>
      </c>
      <c r="H2818" s="204">
        <v>0</v>
      </c>
      <c r="I2818" s="204">
        <v>5</v>
      </c>
      <c r="J2818" s="204">
        <v>2</v>
      </c>
      <c r="K2818" s="204">
        <v>0</v>
      </c>
      <c r="L2818" s="204">
        <v>5</v>
      </c>
      <c r="M2818" s="204">
        <v>0</v>
      </c>
      <c r="N2818" s="204">
        <v>0</v>
      </c>
      <c r="O2818" s="204">
        <v>0</v>
      </c>
      <c r="P2818" s="204">
        <v>5</v>
      </c>
      <c r="Q2818" s="204">
        <v>2</v>
      </c>
      <c r="R2818" s="204">
        <v>5</v>
      </c>
      <c r="S2818" s="204">
        <v>0</v>
      </c>
      <c r="T2818" s="204">
        <v>0</v>
      </c>
      <c r="U2818" s="204">
        <v>10</v>
      </c>
      <c r="V2818" s="205">
        <v>10</v>
      </c>
      <c r="X2818" s="198" t="s">
        <v>1642</v>
      </c>
      <c r="Y2818" s="91" t="s">
        <v>2551</v>
      </c>
      <c r="Z2818" s="109">
        <v>1</v>
      </c>
      <c r="AA2818" s="109">
        <v>3</v>
      </c>
      <c r="AB2818" s="109">
        <v>0</v>
      </c>
      <c r="AC2818" s="109">
        <v>5</v>
      </c>
      <c r="AD2818" s="109">
        <v>5</v>
      </c>
      <c r="AE2818" s="109">
        <v>0</v>
      </c>
      <c r="AF2818" s="109">
        <v>5</v>
      </c>
      <c r="AG2818" s="109">
        <v>10</v>
      </c>
      <c r="AH2818" s="109">
        <v>0</v>
      </c>
      <c r="AI2818" s="109">
        <v>20</v>
      </c>
    </row>
    <row r="2819" spans="1:35" x14ac:dyDescent="0.25">
      <c r="A2819" s="198" t="s">
        <v>1643</v>
      </c>
      <c r="B2819" s="227" t="s">
        <v>884</v>
      </c>
      <c r="C2819" s="235">
        <v>997.75</v>
      </c>
      <c r="D2819" s="206">
        <v>996.05</v>
      </c>
      <c r="E2819" s="206">
        <v>994.55</v>
      </c>
      <c r="F2819" s="206">
        <v>998.1</v>
      </c>
      <c r="G2819" s="206">
        <v>1003.3</v>
      </c>
      <c r="H2819" s="206">
        <v>1006.7</v>
      </c>
      <c r="I2819" s="206">
        <v>1004.35</v>
      </c>
      <c r="J2819" s="206">
        <v>1003.6500000000001</v>
      </c>
      <c r="K2819" s="206">
        <v>1004.5999999999999</v>
      </c>
      <c r="L2819" s="206">
        <v>1002.35</v>
      </c>
      <c r="M2819" s="206">
        <v>1005.95</v>
      </c>
      <c r="N2819" s="206">
        <v>1010.3499999999999</v>
      </c>
      <c r="O2819" s="206">
        <v>1011.35</v>
      </c>
      <c r="P2819" s="206">
        <v>1008.15</v>
      </c>
      <c r="Q2819" s="206">
        <v>1005.5</v>
      </c>
      <c r="R2819" s="206">
        <v>1005.3499999999999</v>
      </c>
      <c r="S2819" s="206">
        <v>1012.15</v>
      </c>
      <c r="T2819" s="206">
        <v>1013.2</v>
      </c>
      <c r="U2819" s="206">
        <v>1006.95</v>
      </c>
      <c r="V2819" s="207">
        <v>1000.25</v>
      </c>
      <c r="X2819" s="198" t="s">
        <v>1644</v>
      </c>
      <c r="Y2819" s="238" t="s">
        <v>705</v>
      </c>
      <c r="Z2819" s="127">
        <v>0</v>
      </c>
      <c r="AA2819" s="127">
        <v>0</v>
      </c>
      <c r="AB2819" s="127">
        <v>0</v>
      </c>
      <c r="AC2819" s="127">
        <v>0</v>
      </c>
      <c r="AD2819" s="127">
        <v>0</v>
      </c>
      <c r="AE2819" s="127">
        <v>0</v>
      </c>
      <c r="AF2819" s="127">
        <v>0</v>
      </c>
      <c r="AG2819" s="127">
        <v>0</v>
      </c>
      <c r="AH2819" s="127">
        <v>0</v>
      </c>
      <c r="AI2819" s="127">
        <v>0</v>
      </c>
    </row>
    <row r="2820" spans="1:35" x14ac:dyDescent="0.25">
      <c r="A2820" s="198" t="s">
        <v>1645</v>
      </c>
      <c r="B2820" s="228" t="s">
        <v>770</v>
      </c>
      <c r="C2820" s="236" t="s">
        <v>3076</v>
      </c>
      <c r="D2820" s="208" t="s">
        <v>2760</v>
      </c>
      <c r="E2820" s="208" t="s">
        <v>2757</v>
      </c>
      <c r="F2820" s="208" t="s">
        <v>58</v>
      </c>
      <c r="G2820" s="208" t="s">
        <v>2757</v>
      </c>
      <c r="H2820" s="208" t="s">
        <v>2757</v>
      </c>
      <c r="I2820" s="208" t="s">
        <v>2653</v>
      </c>
      <c r="J2820" s="208" t="s">
        <v>3076</v>
      </c>
      <c r="K2820" s="208" t="s">
        <v>2654</v>
      </c>
      <c r="L2820" s="208" t="s">
        <v>2682</v>
      </c>
      <c r="M2820" s="208" t="s">
        <v>2767</v>
      </c>
      <c r="N2820" s="208" t="s">
        <v>2767</v>
      </c>
      <c r="O2820" s="208" t="s">
        <v>2762</v>
      </c>
      <c r="P2820" s="208" t="s">
        <v>2762</v>
      </c>
      <c r="Q2820" s="208" t="s">
        <v>2939</v>
      </c>
      <c r="R2820" s="208" t="s">
        <v>2732</v>
      </c>
      <c r="S2820" s="208" t="s">
        <v>2681</v>
      </c>
      <c r="T2820" s="208" t="s">
        <v>2653</v>
      </c>
      <c r="U2820" s="208" t="s">
        <v>2940</v>
      </c>
      <c r="V2820" s="209" t="s">
        <v>3076</v>
      </c>
      <c r="X2820" s="369" t="s">
        <v>1646</v>
      </c>
      <c r="Y2820" s="370" t="s">
        <v>772</v>
      </c>
      <c r="Z2820" s="371">
        <v>0</v>
      </c>
      <c r="AA2820" s="372">
        <v>0</v>
      </c>
      <c r="AB2820" s="372">
        <v>0</v>
      </c>
      <c r="AC2820" s="372">
        <v>0</v>
      </c>
      <c r="AD2820" s="372">
        <v>0</v>
      </c>
      <c r="AE2820" s="372">
        <v>0</v>
      </c>
      <c r="AF2820" s="372">
        <v>0</v>
      </c>
      <c r="AG2820" s="372">
        <v>0</v>
      </c>
      <c r="AH2820" s="372">
        <v>0</v>
      </c>
      <c r="AI2820" s="373">
        <v>0</v>
      </c>
    </row>
    <row r="2821" spans="1:35" x14ac:dyDescent="0.25">
      <c r="A2821" s="198" t="s">
        <v>1647</v>
      </c>
      <c r="B2821" s="603" t="s">
        <v>705</v>
      </c>
      <c r="C2821" s="237">
        <v>0</v>
      </c>
      <c r="D2821" s="213">
        <v>0</v>
      </c>
      <c r="E2821" s="213">
        <v>0</v>
      </c>
      <c r="F2821" s="213">
        <v>0</v>
      </c>
      <c r="G2821" s="213">
        <v>0</v>
      </c>
      <c r="H2821" s="213">
        <v>0</v>
      </c>
      <c r="I2821" s="213">
        <v>0</v>
      </c>
      <c r="J2821" s="213">
        <v>0</v>
      </c>
      <c r="K2821" s="213">
        <v>0</v>
      </c>
      <c r="L2821" s="213">
        <v>0</v>
      </c>
      <c r="M2821" s="213">
        <v>0</v>
      </c>
      <c r="N2821" s="213">
        <v>0</v>
      </c>
      <c r="O2821" s="213">
        <v>0</v>
      </c>
      <c r="P2821" s="213">
        <v>0</v>
      </c>
      <c r="Q2821" s="213">
        <v>0</v>
      </c>
      <c r="R2821" s="213">
        <v>0</v>
      </c>
      <c r="S2821" s="213">
        <v>0</v>
      </c>
      <c r="T2821" s="213">
        <v>0</v>
      </c>
      <c r="U2821" s="213">
        <v>0</v>
      </c>
      <c r="V2821" s="214">
        <v>0</v>
      </c>
      <c r="X2821" s="369" t="s">
        <v>1648</v>
      </c>
      <c r="Y2821" s="374" t="s">
        <v>1173</v>
      </c>
      <c r="Z2821" s="375">
        <v>0</v>
      </c>
      <c r="AA2821" s="376">
        <v>0</v>
      </c>
      <c r="AB2821" s="376">
        <v>0</v>
      </c>
      <c r="AC2821" s="376">
        <v>0</v>
      </c>
      <c r="AD2821" s="376">
        <v>0</v>
      </c>
      <c r="AE2821" s="376">
        <v>0</v>
      </c>
      <c r="AF2821" s="376">
        <v>0</v>
      </c>
      <c r="AG2821" s="376">
        <v>0</v>
      </c>
      <c r="AH2821" s="376">
        <v>0</v>
      </c>
      <c r="AI2821" s="377">
        <v>0</v>
      </c>
    </row>
    <row r="2822" spans="1:35" x14ac:dyDescent="0.25">
      <c r="A2822" s="604" t="s">
        <v>1646</v>
      </c>
      <c r="B2822" s="605" t="s">
        <v>772</v>
      </c>
      <c r="C2822" s="606">
        <v>0</v>
      </c>
      <c r="D2822" s="606">
        <v>0</v>
      </c>
      <c r="E2822" s="606">
        <v>0</v>
      </c>
      <c r="F2822" s="606">
        <v>0</v>
      </c>
      <c r="G2822" s="606">
        <v>0</v>
      </c>
      <c r="H2822" s="606">
        <v>0</v>
      </c>
      <c r="I2822" s="606">
        <v>0</v>
      </c>
      <c r="J2822" s="606">
        <v>0</v>
      </c>
      <c r="K2822" s="606">
        <v>0</v>
      </c>
      <c r="L2822" s="606">
        <v>0</v>
      </c>
      <c r="M2822" s="606">
        <v>0</v>
      </c>
      <c r="N2822" s="606">
        <v>0</v>
      </c>
      <c r="O2822" s="606">
        <v>0</v>
      </c>
      <c r="P2822" s="606">
        <v>0</v>
      </c>
      <c r="Q2822" s="606">
        <v>0</v>
      </c>
      <c r="R2822" s="606">
        <v>0</v>
      </c>
      <c r="S2822" s="606">
        <v>0</v>
      </c>
      <c r="T2822" s="606">
        <v>0</v>
      </c>
      <c r="U2822" s="606">
        <v>0</v>
      </c>
      <c r="V2822" s="607">
        <v>0</v>
      </c>
      <c r="X2822" s="369" t="s">
        <v>1649</v>
      </c>
      <c r="Y2822" s="374" t="s">
        <v>1175</v>
      </c>
      <c r="Z2822" s="375">
        <v>0</v>
      </c>
      <c r="AA2822" s="376">
        <v>0</v>
      </c>
      <c r="AB2822" s="376">
        <v>0</v>
      </c>
      <c r="AC2822" s="376">
        <v>0</v>
      </c>
      <c r="AD2822" s="376">
        <v>0</v>
      </c>
      <c r="AE2822" s="376">
        <v>0</v>
      </c>
      <c r="AF2822" s="376">
        <v>0</v>
      </c>
      <c r="AG2822" s="376">
        <v>0</v>
      </c>
      <c r="AH2822" s="376">
        <v>0</v>
      </c>
      <c r="AI2822" s="377">
        <v>0</v>
      </c>
    </row>
    <row r="2823" spans="1:35" x14ac:dyDescent="0.25">
      <c r="A2823" s="608" t="s">
        <v>1648</v>
      </c>
      <c r="B2823" s="609" t="s">
        <v>1173</v>
      </c>
      <c r="C2823" s="610">
        <v>0</v>
      </c>
      <c r="D2823" s="610">
        <v>0</v>
      </c>
      <c r="E2823" s="610">
        <v>0</v>
      </c>
      <c r="F2823" s="610">
        <v>0</v>
      </c>
      <c r="G2823" s="610">
        <v>0</v>
      </c>
      <c r="H2823" s="610">
        <v>0</v>
      </c>
      <c r="I2823" s="610">
        <v>0</v>
      </c>
      <c r="J2823" s="610">
        <v>0</v>
      </c>
      <c r="K2823" s="610">
        <v>0</v>
      </c>
      <c r="L2823" s="610">
        <v>0</v>
      </c>
      <c r="M2823" s="610">
        <v>0</v>
      </c>
      <c r="N2823" s="610">
        <v>0</v>
      </c>
      <c r="O2823" s="610">
        <v>0</v>
      </c>
      <c r="P2823" s="610">
        <v>0</v>
      </c>
      <c r="Q2823" s="610">
        <v>0</v>
      </c>
      <c r="R2823" s="610">
        <v>0</v>
      </c>
      <c r="S2823" s="610">
        <v>0</v>
      </c>
      <c r="T2823" s="610">
        <v>0</v>
      </c>
      <c r="U2823" s="610">
        <v>0</v>
      </c>
      <c r="V2823" s="610">
        <v>0</v>
      </c>
      <c r="X2823" s="369" t="s">
        <v>1650</v>
      </c>
      <c r="Y2823" s="379" t="s">
        <v>1177</v>
      </c>
      <c r="Z2823" s="380">
        <v>0</v>
      </c>
      <c r="AA2823" s="381">
        <v>0</v>
      </c>
      <c r="AB2823" s="381">
        <v>0</v>
      </c>
      <c r="AC2823" s="381">
        <v>0</v>
      </c>
      <c r="AD2823" s="381">
        <v>0</v>
      </c>
      <c r="AE2823" s="381">
        <v>0</v>
      </c>
      <c r="AF2823" s="381">
        <v>0</v>
      </c>
      <c r="AG2823" s="381">
        <v>0</v>
      </c>
      <c r="AH2823" s="381">
        <v>0</v>
      </c>
      <c r="AI2823" s="382">
        <v>0</v>
      </c>
    </row>
    <row r="2824" spans="1:35" x14ac:dyDescent="0.25">
      <c r="A2824" s="608" t="s">
        <v>1649</v>
      </c>
      <c r="B2824" s="609" t="s">
        <v>1175</v>
      </c>
      <c r="C2824" s="617">
        <v>0</v>
      </c>
      <c r="D2824" s="617">
        <v>0</v>
      </c>
      <c r="E2824" s="617">
        <v>0</v>
      </c>
      <c r="F2824" s="617">
        <v>0</v>
      </c>
      <c r="G2824" s="617">
        <v>0</v>
      </c>
      <c r="H2824" s="617">
        <v>0</v>
      </c>
      <c r="I2824" s="617">
        <v>0</v>
      </c>
      <c r="J2824" s="617">
        <v>0</v>
      </c>
      <c r="K2824" s="617">
        <v>0</v>
      </c>
      <c r="L2824" s="617">
        <v>0</v>
      </c>
      <c r="M2824" s="617">
        <v>0</v>
      </c>
      <c r="N2824" s="617">
        <v>0</v>
      </c>
      <c r="O2824" s="617">
        <v>0</v>
      </c>
      <c r="P2824" s="617">
        <v>0</v>
      </c>
      <c r="Q2824" s="617">
        <v>0</v>
      </c>
      <c r="R2824" s="617">
        <v>0</v>
      </c>
      <c r="S2824" s="617">
        <v>0</v>
      </c>
      <c r="T2824" s="617">
        <v>0</v>
      </c>
      <c r="U2824" s="617">
        <v>0</v>
      </c>
      <c r="V2824" s="617">
        <v>0</v>
      </c>
    </row>
    <row r="2825" spans="1:35" x14ac:dyDescent="0.25">
      <c r="A2825" s="608" t="s">
        <v>1650</v>
      </c>
      <c r="B2825" s="609" t="s">
        <v>1177</v>
      </c>
      <c r="C2825" s="617">
        <v>0</v>
      </c>
      <c r="D2825" s="617">
        <v>0</v>
      </c>
      <c r="E2825" s="617">
        <v>0</v>
      </c>
      <c r="F2825" s="617">
        <v>0</v>
      </c>
      <c r="G2825" s="617">
        <v>0</v>
      </c>
      <c r="H2825" s="617">
        <v>0</v>
      </c>
      <c r="I2825" s="617">
        <v>0</v>
      </c>
      <c r="J2825" s="617">
        <v>0</v>
      </c>
      <c r="K2825" s="617">
        <v>0</v>
      </c>
      <c r="L2825" s="617">
        <v>0</v>
      </c>
      <c r="M2825" s="617">
        <v>0</v>
      </c>
      <c r="N2825" s="617">
        <v>0</v>
      </c>
      <c r="O2825" s="617">
        <v>0</v>
      </c>
      <c r="P2825" s="617">
        <v>0</v>
      </c>
      <c r="Q2825" s="617">
        <v>0</v>
      </c>
      <c r="R2825" s="617">
        <v>0</v>
      </c>
      <c r="S2825" s="617">
        <v>0</v>
      </c>
      <c r="T2825" s="617">
        <v>0</v>
      </c>
      <c r="U2825" s="617">
        <v>0</v>
      </c>
      <c r="V2825" s="617">
        <v>0</v>
      </c>
    </row>
    <row r="2826" spans="1:35" x14ac:dyDescent="0.25">
      <c r="A2826" t="s">
        <v>3698</v>
      </c>
      <c r="B2826" t="s">
        <v>3407</v>
      </c>
      <c r="C2826">
        <v>5</v>
      </c>
      <c r="D2826">
        <v>10</v>
      </c>
      <c r="E2826">
        <v>7</v>
      </c>
      <c r="F2826">
        <v>10</v>
      </c>
      <c r="G2826">
        <v>9</v>
      </c>
      <c r="H2826">
        <v>7</v>
      </c>
      <c r="I2826">
        <v>3</v>
      </c>
      <c r="J2826">
        <v>10</v>
      </c>
      <c r="K2826">
        <v>0</v>
      </c>
      <c r="L2826">
        <v>10</v>
      </c>
      <c r="M2826">
        <v>10</v>
      </c>
      <c r="N2826">
        <v>4</v>
      </c>
      <c r="O2826">
        <v>2</v>
      </c>
      <c r="P2826">
        <v>8</v>
      </c>
      <c r="Q2826">
        <v>10</v>
      </c>
      <c r="R2826">
        <v>10</v>
      </c>
      <c r="S2826">
        <v>10</v>
      </c>
      <c r="T2826">
        <v>0</v>
      </c>
      <c r="U2826">
        <v>5</v>
      </c>
      <c r="V2826">
        <v>10</v>
      </c>
    </row>
    <row r="2827" spans="1:35" x14ac:dyDescent="0.25">
      <c r="A2827" t="s">
        <v>3699</v>
      </c>
      <c r="B2827" t="s">
        <v>3623</v>
      </c>
      <c r="C2827">
        <v>5</v>
      </c>
      <c r="D2827">
        <v>10</v>
      </c>
      <c r="E2827">
        <v>7</v>
      </c>
      <c r="F2827">
        <v>10</v>
      </c>
      <c r="G2827">
        <v>5</v>
      </c>
      <c r="H2827">
        <v>7</v>
      </c>
      <c r="I2827">
        <v>10</v>
      </c>
      <c r="J2827">
        <v>9</v>
      </c>
      <c r="K2827">
        <v>7</v>
      </c>
      <c r="L2827">
        <v>10</v>
      </c>
      <c r="M2827">
        <v>7</v>
      </c>
      <c r="N2827">
        <v>4</v>
      </c>
      <c r="O2827">
        <v>0</v>
      </c>
      <c r="P2827">
        <v>10</v>
      </c>
      <c r="Q2827">
        <v>10</v>
      </c>
      <c r="R2827">
        <v>10</v>
      </c>
      <c r="S2827">
        <v>5</v>
      </c>
      <c r="T2827">
        <v>1</v>
      </c>
      <c r="U2827">
        <v>10</v>
      </c>
      <c r="V2827">
        <v>10</v>
      </c>
    </row>
    <row r="2828" spans="1:35" x14ac:dyDescent="0.25">
      <c r="A2828" t="s">
        <v>3700</v>
      </c>
      <c r="B2828" t="s">
        <v>3411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</row>
    <row r="2838" spans="1:35" x14ac:dyDescent="0.25">
      <c r="A2838" s="506"/>
      <c r="B2838" s="506"/>
      <c r="C2838" s="506"/>
      <c r="D2838" s="506"/>
      <c r="E2838" s="506"/>
      <c r="F2838" s="506"/>
      <c r="G2838" s="506"/>
      <c r="H2838" s="506"/>
      <c r="I2838" s="506"/>
      <c r="J2838" s="506"/>
      <c r="K2838" s="506"/>
      <c r="L2838" s="506"/>
      <c r="M2838" s="506"/>
      <c r="N2838" s="506"/>
      <c r="O2838" s="506"/>
      <c r="P2838" s="506"/>
      <c r="Q2838" s="506"/>
      <c r="R2838" s="506"/>
      <c r="S2838" s="506"/>
      <c r="T2838" s="506"/>
      <c r="U2838" s="506"/>
      <c r="V2838" s="506"/>
      <c r="W2838" s="506"/>
      <c r="X2838" s="506"/>
      <c r="Y2838" s="506"/>
      <c r="Z2838" s="506"/>
      <c r="AA2838" s="506"/>
      <c r="AB2838" s="506"/>
      <c r="AC2838" s="506"/>
      <c r="AD2838" s="506"/>
      <c r="AE2838" s="506"/>
      <c r="AF2838" s="506"/>
      <c r="AG2838" s="506"/>
      <c r="AH2838" s="506"/>
      <c r="AI2838" s="506"/>
    </row>
    <row r="2839" spans="1:35" x14ac:dyDescent="0.25">
      <c r="A2839" s="198" t="s">
        <v>1651</v>
      </c>
      <c r="B2839" s="219" t="s">
        <v>2552</v>
      </c>
      <c r="C2839" s="593" t="s">
        <v>3773</v>
      </c>
      <c r="D2839" s="594" t="s">
        <v>2618</v>
      </c>
      <c r="E2839" s="594" t="s">
        <v>3774</v>
      </c>
      <c r="F2839" s="594" t="s">
        <v>2618</v>
      </c>
      <c r="G2839" s="594" t="s">
        <v>3775</v>
      </c>
      <c r="H2839" s="594" t="s">
        <v>2618</v>
      </c>
      <c r="I2839" s="594" t="s">
        <v>3782</v>
      </c>
      <c r="J2839" s="594" t="s">
        <v>2618</v>
      </c>
      <c r="K2839" s="594" t="s">
        <v>3788</v>
      </c>
      <c r="L2839" s="594" t="s">
        <v>2618</v>
      </c>
      <c r="M2839" s="594" t="s">
        <v>3789</v>
      </c>
      <c r="N2839" s="594" t="s">
        <v>2618</v>
      </c>
      <c r="O2839" s="594" t="s">
        <v>3790</v>
      </c>
      <c r="P2839" s="594" t="s">
        <v>2618</v>
      </c>
      <c r="Q2839" s="594" t="s">
        <v>3791</v>
      </c>
      <c r="R2839" s="594" t="s">
        <v>2618</v>
      </c>
      <c r="S2839" s="594" t="s">
        <v>3792</v>
      </c>
      <c r="T2839" s="594" t="s">
        <v>2618</v>
      </c>
      <c r="U2839" s="594" t="s">
        <v>3793</v>
      </c>
      <c r="V2839" s="594" t="s">
        <v>2618</v>
      </c>
      <c r="X2839" s="258"/>
      <c r="Y2839" s="596" t="s">
        <v>2550</v>
      </c>
      <c r="Z2839" s="93" t="s">
        <v>2619</v>
      </c>
      <c r="AA2839" s="597" t="s">
        <v>2620</v>
      </c>
      <c r="AB2839" s="597" t="s">
        <v>2621</v>
      </c>
      <c r="AC2839" s="597" t="s">
        <v>2622</v>
      </c>
      <c r="AD2839" s="597" t="s">
        <v>2623</v>
      </c>
      <c r="AE2839" s="597" t="s">
        <v>2624</v>
      </c>
      <c r="AF2839" s="597" t="s">
        <v>2625</v>
      </c>
      <c r="AG2839" s="597" t="s">
        <v>2619</v>
      </c>
      <c r="AH2839" s="597" t="s">
        <v>2620</v>
      </c>
      <c r="AI2839" s="598" t="s">
        <v>2621</v>
      </c>
    </row>
    <row r="2840" spans="1:35" x14ac:dyDescent="0.25">
      <c r="A2840" s="198" t="s">
        <v>1652</v>
      </c>
      <c r="B2840" s="220" t="s">
        <v>1653</v>
      </c>
      <c r="C2840" s="124" t="s">
        <v>2521</v>
      </c>
      <c r="D2840" s="124" t="s">
        <v>2522</v>
      </c>
      <c r="E2840" s="124" t="s">
        <v>2521</v>
      </c>
      <c r="F2840" s="124" t="s">
        <v>2522</v>
      </c>
      <c r="G2840" s="124" t="s">
        <v>2521</v>
      </c>
      <c r="H2840" s="124" t="s">
        <v>2522</v>
      </c>
      <c r="I2840" s="124" t="s">
        <v>2521</v>
      </c>
      <c r="J2840" s="124" t="s">
        <v>2522</v>
      </c>
      <c r="K2840" s="124" t="s">
        <v>2521</v>
      </c>
      <c r="L2840" s="124" t="s">
        <v>2522</v>
      </c>
      <c r="M2840" s="124" t="s">
        <v>2521</v>
      </c>
      <c r="N2840" s="124" t="s">
        <v>2522</v>
      </c>
      <c r="O2840" s="124" t="s">
        <v>2521</v>
      </c>
      <c r="P2840" s="124" t="s">
        <v>2522</v>
      </c>
      <c r="Q2840" s="124" t="s">
        <v>2521</v>
      </c>
      <c r="R2840" s="124" t="s">
        <v>2522</v>
      </c>
      <c r="S2840" s="124" t="s">
        <v>2521</v>
      </c>
      <c r="T2840" s="124" t="s">
        <v>2522</v>
      </c>
      <c r="U2840" s="124" t="s">
        <v>2521</v>
      </c>
      <c r="V2840" s="124" t="s">
        <v>2522</v>
      </c>
      <c r="X2840" s="197"/>
      <c r="Y2840" s="188" t="s">
        <v>1653</v>
      </c>
      <c r="Z2840" s="94" t="s">
        <v>3776</v>
      </c>
      <c r="AA2840" s="95" t="s">
        <v>3777</v>
      </c>
      <c r="AB2840" s="95" t="s">
        <v>3778</v>
      </c>
      <c r="AC2840" s="95" t="s">
        <v>3783</v>
      </c>
      <c r="AD2840" s="95" t="s">
        <v>3794</v>
      </c>
      <c r="AE2840" s="95" t="s">
        <v>3795</v>
      </c>
      <c r="AF2840" s="95" t="s">
        <v>3796</v>
      </c>
      <c r="AG2840" s="95" t="s">
        <v>3797</v>
      </c>
      <c r="AH2840" s="95" t="s">
        <v>3798</v>
      </c>
      <c r="AI2840" s="96" t="s">
        <v>3799</v>
      </c>
    </row>
    <row r="2841" spans="1:35" x14ac:dyDescent="0.25">
      <c r="A2841" s="198" t="s">
        <v>1654</v>
      </c>
      <c r="B2841" s="221" t="s">
        <v>2553</v>
      </c>
      <c r="C2841" s="118">
        <v>43682.375</v>
      </c>
      <c r="D2841" s="189">
        <v>43682.875</v>
      </c>
      <c r="E2841" s="190">
        <v>43683.375</v>
      </c>
      <c r="F2841" s="189">
        <v>43683.875</v>
      </c>
      <c r="G2841" s="190">
        <v>43684.375</v>
      </c>
      <c r="H2841" s="189">
        <v>43684.875</v>
      </c>
      <c r="I2841" s="191">
        <v>43685.375</v>
      </c>
      <c r="J2841" s="189">
        <v>43685.875</v>
      </c>
      <c r="K2841" s="190">
        <v>43686.375</v>
      </c>
      <c r="L2841" s="189">
        <v>43686.875</v>
      </c>
      <c r="M2841" s="190">
        <v>43687.375</v>
      </c>
      <c r="N2841" s="189">
        <v>43687.875</v>
      </c>
      <c r="O2841" s="191">
        <v>43688.375</v>
      </c>
      <c r="P2841" s="189">
        <v>43688.875</v>
      </c>
      <c r="Q2841" s="190">
        <v>43689.375</v>
      </c>
      <c r="R2841" s="189">
        <v>43689.875</v>
      </c>
      <c r="S2841" s="190">
        <v>43690.375</v>
      </c>
      <c r="T2841" s="189">
        <v>43690.875</v>
      </c>
      <c r="U2841" s="190">
        <v>43691.375</v>
      </c>
      <c r="V2841" s="192">
        <v>43691.875</v>
      </c>
      <c r="X2841" s="198" t="s">
        <v>1655</v>
      </c>
      <c r="Y2841" s="215">
        <v>0</v>
      </c>
      <c r="Z2841" s="599">
        <v>43682.875</v>
      </c>
      <c r="AA2841" s="600">
        <v>43683.875</v>
      </c>
      <c r="AB2841" s="600">
        <v>43684.875</v>
      </c>
      <c r="AC2841" s="600">
        <v>43685.875</v>
      </c>
      <c r="AD2841" s="600">
        <v>43686.875</v>
      </c>
      <c r="AE2841" s="600">
        <v>43687.875</v>
      </c>
      <c r="AF2841" s="600">
        <v>43688.875</v>
      </c>
      <c r="AG2841" s="600">
        <v>43689.875</v>
      </c>
      <c r="AH2841" s="600">
        <v>43690.875</v>
      </c>
      <c r="AI2841" s="600">
        <v>43691.875</v>
      </c>
    </row>
    <row r="2842" spans="1:35" x14ac:dyDescent="0.25">
      <c r="A2842" s="198" t="s">
        <v>1656</v>
      </c>
      <c r="B2842" s="222" t="s">
        <v>2545</v>
      </c>
      <c r="C2842" s="230" t="e">
        <v>#N/A</v>
      </c>
      <c r="D2842" s="199">
        <v>26.3</v>
      </c>
      <c r="E2842" s="199" t="e">
        <v>#N/A</v>
      </c>
      <c r="F2842" s="199">
        <v>28.5</v>
      </c>
      <c r="G2842" s="199" t="e">
        <v>#N/A</v>
      </c>
      <c r="H2842" s="199">
        <v>28.7</v>
      </c>
      <c r="I2842" s="199" t="e">
        <v>#N/A</v>
      </c>
      <c r="J2842" s="199">
        <v>32.9</v>
      </c>
      <c r="K2842" s="199" t="e">
        <v>#N/A</v>
      </c>
      <c r="L2842" s="199">
        <v>35.4</v>
      </c>
      <c r="M2842" s="199" t="e">
        <v>#N/A</v>
      </c>
      <c r="N2842" s="199">
        <v>33.9</v>
      </c>
      <c r="O2842" s="199" t="e">
        <v>#N/A</v>
      </c>
      <c r="P2842" s="199">
        <v>32.799999999999997</v>
      </c>
      <c r="Q2842" s="199" t="e">
        <v>#N/A</v>
      </c>
      <c r="R2842" s="199">
        <v>35.1</v>
      </c>
      <c r="S2842" s="199" t="e">
        <v>#N/A</v>
      </c>
      <c r="T2842" s="199">
        <v>33.9</v>
      </c>
      <c r="U2842" s="199" t="e">
        <v>#N/A</v>
      </c>
      <c r="V2842" s="104">
        <v>36.5</v>
      </c>
      <c r="X2842" s="198" t="s">
        <v>1657</v>
      </c>
      <c r="Y2842" s="100" t="s">
        <v>2545</v>
      </c>
      <c r="Z2842" s="120">
        <v>26.3</v>
      </c>
      <c r="AA2842" s="120">
        <v>28.5</v>
      </c>
      <c r="AB2842" s="120">
        <v>28.7</v>
      </c>
      <c r="AC2842" s="120">
        <v>32.9</v>
      </c>
      <c r="AD2842" s="120">
        <v>35.4</v>
      </c>
      <c r="AE2842" s="120">
        <v>33.9</v>
      </c>
      <c r="AF2842" s="120">
        <v>32.799999999999997</v>
      </c>
      <c r="AG2842" s="120">
        <v>35.1</v>
      </c>
      <c r="AH2842" s="120">
        <v>33.9</v>
      </c>
      <c r="AI2842" s="120">
        <v>36.5</v>
      </c>
    </row>
    <row r="2843" spans="1:35" x14ac:dyDescent="0.25">
      <c r="A2843" s="198" t="s">
        <v>1658</v>
      </c>
      <c r="B2843" s="223" t="s">
        <v>2546</v>
      </c>
      <c r="C2843" s="103">
        <v>15.1</v>
      </c>
      <c r="D2843" s="200" t="e">
        <v>#N/A</v>
      </c>
      <c r="E2843" s="200">
        <v>13.5</v>
      </c>
      <c r="F2843" s="200" t="e">
        <v>#N/A</v>
      </c>
      <c r="G2843" s="200">
        <v>14.3</v>
      </c>
      <c r="H2843" s="200" t="e">
        <v>#N/A</v>
      </c>
      <c r="I2843" s="200">
        <v>15.9</v>
      </c>
      <c r="J2843" s="200" t="e">
        <v>#N/A</v>
      </c>
      <c r="K2843" s="200">
        <v>19</v>
      </c>
      <c r="L2843" s="200" t="e">
        <v>#N/A</v>
      </c>
      <c r="M2843" s="200">
        <v>20</v>
      </c>
      <c r="N2843" s="200" t="e">
        <v>#N/A</v>
      </c>
      <c r="O2843" s="200">
        <v>17.600000000000001</v>
      </c>
      <c r="P2843" s="200" t="e">
        <v>#N/A</v>
      </c>
      <c r="Q2843" s="200">
        <v>20.100000000000001</v>
      </c>
      <c r="R2843" s="200" t="e">
        <v>#N/A</v>
      </c>
      <c r="S2843" s="200">
        <v>20.7</v>
      </c>
      <c r="T2843" s="200" t="e">
        <v>#N/A</v>
      </c>
      <c r="U2843" s="200">
        <v>19.7</v>
      </c>
      <c r="V2843" s="216" t="e">
        <v>#N/A</v>
      </c>
      <c r="X2843" s="198" t="s">
        <v>1659</v>
      </c>
      <c r="Y2843" s="101" t="s">
        <v>2546</v>
      </c>
      <c r="Z2843" s="97">
        <v>15.1</v>
      </c>
      <c r="AA2843" s="97">
        <v>13.5</v>
      </c>
      <c r="AB2843" s="97">
        <v>14.3</v>
      </c>
      <c r="AC2843" s="97">
        <v>15.9</v>
      </c>
      <c r="AD2843" s="97">
        <v>19</v>
      </c>
      <c r="AE2843" s="97">
        <v>20</v>
      </c>
      <c r="AF2843" s="97">
        <v>17.600000000000001</v>
      </c>
      <c r="AG2843" s="97">
        <v>20.100000000000001</v>
      </c>
      <c r="AH2843" s="97">
        <v>20.7</v>
      </c>
      <c r="AI2843" s="97">
        <v>19.7</v>
      </c>
    </row>
    <row r="2844" spans="1:35" x14ac:dyDescent="0.25">
      <c r="A2844" s="198" t="s">
        <v>1660</v>
      </c>
      <c r="B2844" s="224" t="s">
        <v>2547</v>
      </c>
      <c r="C2844" s="108" t="e">
        <v>#N/A</v>
      </c>
      <c r="D2844" s="201">
        <v>41.3</v>
      </c>
      <c r="E2844" s="201" t="e">
        <v>#N/A</v>
      </c>
      <c r="F2844" s="201">
        <v>43.5</v>
      </c>
      <c r="G2844" s="201" t="e">
        <v>#N/A</v>
      </c>
      <c r="H2844" s="201">
        <v>43.7</v>
      </c>
      <c r="I2844" s="201" t="e">
        <v>#N/A</v>
      </c>
      <c r="J2844" s="201">
        <v>47.9</v>
      </c>
      <c r="K2844" s="201" t="e">
        <v>#N/A</v>
      </c>
      <c r="L2844" s="201">
        <v>50.4</v>
      </c>
      <c r="M2844" s="201" t="e">
        <v>#N/A</v>
      </c>
      <c r="N2844" s="201">
        <v>48.9</v>
      </c>
      <c r="O2844" s="201" t="e">
        <v>#N/A</v>
      </c>
      <c r="P2844" s="201">
        <v>47.8</v>
      </c>
      <c r="Q2844" s="201" t="e">
        <v>#N/A</v>
      </c>
      <c r="R2844" s="201">
        <v>50.1</v>
      </c>
      <c r="S2844" s="201" t="e">
        <v>#N/A</v>
      </c>
      <c r="T2844" s="201">
        <v>48.9</v>
      </c>
      <c r="U2844" s="201" t="e">
        <v>#N/A</v>
      </c>
      <c r="V2844" s="217">
        <v>51.5</v>
      </c>
      <c r="X2844" s="198" t="s">
        <v>1661</v>
      </c>
      <c r="Y2844" s="102" t="s">
        <v>2547</v>
      </c>
      <c r="Z2844" s="120">
        <v>41.3</v>
      </c>
      <c r="AA2844" s="120">
        <v>43.5</v>
      </c>
      <c r="AB2844" s="120">
        <v>43.7</v>
      </c>
      <c r="AC2844" s="120">
        <v>47.9</v>
      </c>
      <c r="AD2844" s="120">
        <v>50.4</v>
      </c>
      <c r="AE2844" s="120">
        <v>48.9</v>
      </c>
      <c r="AF2844" s="120">
        <v>47.8</v>
      </c>
      <c r="AG2844" s="120">
        <v>50.1</v>
      </c>
      <c r="AH2844" s="120">
        <v>48.9</v>
      </c>
      <c r="AI2844" s="120">
        <v>51.5</v>
      </c>
    </row>
    <row r="2845" spans="1:35" x14ac:dyDescent="0.25">
      <c r="A2845" s="198" t="s">
        <v>1662</v>
      </c>
      <c r="B2845" s="212" t="s">
        <v>2548</v>
      </c>
      <c r="C2845" s="231">
        <v>17</v>
      </c>
      <c r="D2845" s="123">
        <v>9</v>
      </c>
      <c r="E2845" s="123">
        <v>8</v>
      </c>
      <c r="F2845" s="123">
        <v>8</v>
      </c>
      <c r="G2845" s="123">
        <v>4</v>
      </c>
      <c r="H2845" s="123">
        <v>4</v>
      </c>
      <c r="I2845" s="123">
        <v>6</v>
      </c>
      <c r="J2845" s="123">
        <v>8</v>
      </c>
      <c r="K2845" s="123">
        <v>5</v>
      </c>
      <c r="L2845" s="123">
        <v>5</v>
      </c>
      <c r="M2845" s="123">
        <v>5</v>
      </c>
      <c r="N2845" s="123">
        <v>7</v>
      </c>
      <c r="O2845" s="123">
        <v>9</v>
      </c>
      <c r="P2845" s="123">
        <v>7</v>
      </c>
      <c r="Q2845" s="123">
        <v>8</v>
      </c>
      <c r="R2845" s="123">
        <v>13</v>
      </c>
      <c r="S2845" s="123">
        <v>13</v>
      </c>
      <c r="T2845" s="123">
        <v>13</v>
      </c>
      <c r="U2845" s="123">
        <v>10</v>
      </c>
      <c r="V2845" s="218">
        <v>5</v>
      </c>
      <c r="X2845" s="198" t="s">
        <v>1663</v>
      </c>
      <c r="Y2845" s="119" t="s">
        <v>2548</v>
      </c>
      <c r="Z2845" s="196">
        <v>17</v>
      </c>
      <c r="AA2845" s="196">
        <v>8</v>
      </c>
      <c r="AB2845" s="196">
        <v>8</v>
      </c>
      <c r="AC2845" s="196">
        <v>8</v>
      </c>
      <c r="AD2845" s="196">
        <v>8</v>
      </c>
      <c r="AE2845" s="196">
        <v>7</v>
      </c>
      <c r="AF2845" s="196">
        <v>9</v>
      </c>
      <c r="AG2845" s="196">
        <v>13</v>
      </c>
      <c r="AH2845" s="196">
        <v>13</v>
      </c>
      <c r="AI2845" s="196">
        <v>13</v>
      </c>
    </row>
    <row r="2846" spans="1:35" x14ac:dyDescent="0.25">
      <c r="A2846" s="198" t="s">
        <v>1664</v>
      </c>
      <c r="B2846" s="225" t="s">
        <v>2549</v>
      </c>
      <c r="C2846" s="232">
        <v>17</v>
      </c>
      <c r="D2846" s="210" t="s">
        <v>2618</v>
      </c>
      <c r="E2846" s="210" t="s">
        <v>2618</v>
      </c>
      <c r="F2846" s="210" t="s">
        <v>2618</v>
      </c>
      <c r="G2846" s="210" t="s">
        <v>2618</v>
      </c>
      <c r="H2846" s="210" t="s">
        <v>2618</v>
      </c>
      <c r="I2846" s="210" t="s">
        <v>2618</v>
      </c>
      <c r="J2846" s="210" t="s">
        <v>2618</v>
      </c>
      <c r="K2846" s="210" t="s">
        <v>2618</v>
      </c>
      <c r="L2846" s="210" t="s">
        <v>2618</v>
      </c>
      <c r="M2846" s="210" t="s">
        <v>2618</v>
      </c>
      <c r="N2846" s="210" t="s">
        <v>2618</v>
      </c>
      <c r="O2846" s="210" t="s">
        <v>2618</v>
      </c>
      <c r="P2846" s="210" t="s">
        <v>2618</v>
      </c>
      <c r="Q2846" s="210" t="s">
        <v>2618</v>
      </c>
      <c r="R2846" s="210" t="s">
        <v>2618</v>
      </c>
      <c r="S2846" s="210" t="s">
        <v>2618</v>
      </c>
      <c r="T2846" s="210" t="s">
        <v>2618</v>
      </c>
      <c r="U2846" s="210" t="s">
        <v>2618</v>
      </c>
      <c r="V2846" s="211" t="s">
        <v>2618</v>
      </c>
      <c r="X2846" s="198" t="s">
        <v>1665</v>
      </c>
      <c r="Y2846" s="601" t="s">
        <v>772</v>
      </c>
      <c r="Z2846" s="602">
        <v>0</v>
      </c>
      <c r="AA2846" s="602">
        <v>0</v>
      </c>
      <c r="AB2846" s="602">
        <v>0</v>
      </c>
      <c r="AC2846" s="602">
        <v>0</v>
      </c>
      <c r="AD2846" s="602">
        <v>0</v>
      </c>
      <c r="AE2846" s="602">
        <v>0</v>
      </c>
      <c r="AF2846" s="602">
        <v>0</v>
      </c>
      <c r="AG2846" s="602">
        <v>0</v>
      </c>
      <c r="AH2846" s="602">
        <v>0</v>
      </c>
      <c r="AI2846" s="602">
        <v>0</v>
      </c>
    </row>
    <row r="2847" spans="1:35" ht="15" x14ac:dyDescent="0.25">
      <c r="A2847" s="198" t="s">
        <v>1666</v>
      </c>
      <c r="B2847" s="226" t="s">
        <v>769</v>
      </c>
      <c r="C2847" s="202" t="s">
        <v>2618</v>
      </c>
      <c r="D2847" s="202" t="s">
        <v>2618</v>
      </c>
      <c r="E2847" s="202" t="s">
        <v>2618</v>
      </c>
      <c r="F2847" s="202" t="s">
        <v>2618</v>
      </c>
      <c r="G2847" s="202" t="s">
        <v>2618</v>
      </c>
      <c r="H2847" s="202" t="s">
        <v>2618</v>
      </c>
      <c r="I2847" s="202" t="s">
        <v>2618</v>
      </c>
      <c r="J2847" s="202" t="s">
        <v>2618</v>
      </c>
      <c r="K2847" s="202" t="s">
        <v>2618</v>
      </c>
      <c r="L2847" s="202" t="s">
        <v>2618</v>
      </c>
      <c r="M2847" s="202" t="s">
        <v>2618</v>
      </c>
      <c r="N2847" s="202" t="s">
        <v>2618</v>
      </c>
      <c r="O2847" s="202" t="s">
        <v>2618</v>
      </c>
      <c r="P2847" s="202" t="s">
        <v>2618</v>
      </c>
      <c r="Q2847" s="202" t="s">
        <v>2618</v>
      </c>
      <c r="R2847" s="202" t="s">
        <v>2618</v>
      </c>
      <c r="S2847" s="202" t="s">
        <v>2618</v>
      </c>
      <c r="T2847" s="202" t="s">
        <v>2618</v>
      </c>
      <c r="U2847" s="202" t="s">
        <v>2618</v>
      </c>
      <c r="V2847" s="203" t="s">
        <v>2618</v>
      </c>
      <c r="X2847" s="198" t="s">
        <v>1667</v>
      </c>
      <c r="Y2847" s="107" t="s">
        <v>769</v>
      </c>
      <c r="Z2847" s="195" t="s">
        <v>2618</v>
      </c>
      <c r="AA2847" s="195" t="s">
        <v>2618</v>
      </c>
      <c r="AB2847" s="195" t="s">
        <v>2618</v>
      </c>
      <c r="AC2847" s="195" t="s">
        <v>2618</v>
      </c>
      <c r="AD2847" s="195" t="s">
        <v>2618</v>
      </c>
      <c r="AE2847" s="195" t="s">
        <v>2618</v>
      </c>
      <c r="AF2847" s="195" t="s">
        <v>2618</v>
      </c>
      <c r="AG2847" s="195" t="s">
        <v>2618</v>
      </c>
      <c r="AH2847" s="195" t="s">
        <v>2618</v>
      </c>
      <c r="AI2847" s="195" t="s">
        <v>2618</v>
      </c>
    </row>
    <row r="2848" spans="1:35" x14ac:dyDescent="0.25">
      <c r="A2848" s="198" t="s">
        <v>1668</v>
      </c>
      <c r="B2848" s="226" t="s">
        <v>2551</v>
      </c>
      <c r="C2848" s="234">
        <v>0</v>
      </c>
      <c r="D2848" s="204">
        <v>0</v>
      </c>
      <c r="E2848" s="204">
        <v>0</v>
      </c>
      <c r="F2848" s="204">
        <v>0</v>
      </c>
      <c r="G2848" s="204">
        <v>0</v>
      </c>
      <c r="H2848" s="204">
        <v>0</v>
      </c>
      <c r="I2848" s="204">
        <v>0</v>
      </c>
      <c r="J2848" s="204">
        <v>0</v>
      </c>
      <c r="K2848" s="204">
        <v>0</v>
      </c>
      <c r="L2848" s="204">
        <v>0</v>
      </c>
      <c r="M2848" s="204">
        <v>0</v>
      </c>
      <c r="N2848" s="204">
        <v>0</v>
      </c>
      <c r="O2848" s="204">
        <v>0</v>
      </c>
      <c r="P2848" s="204">
        <v>0</v>
      </c>
      <c r="Q2848" s="204">
        <v>0</v>
      </c>
      <c r="R2848" s="204">
        <v>0</v>
      </c>
      <c r="S2848" s="204">
        <v>0</v>
      </c>
      <c r="T2848" s="204">
        <v>0</v>
      </c>
      <c r="U2848" s="204">
        <v>0</v>
      </c>
      <c r="V2848" s="205">
        <v>0</v>
      </c>
      <c r="X2848" s="198" t="s">
        <v>1669</v>
      </c>
      <c r="Y2848" s="91" t="s">
        <v>2551</v>
      </c>
      <c r="Z2848" s="109">
        <v>0</v>
      </c>
      <c r="AA2848" s="109">
        <v>0</v>
      </c>
      <c r="AB2848" s="109">
        <v>0</v>
      </c>
      <c r="AC2848" s="109">
        <v>0</v>
      </c>
      <c r="AD2848" s="109">
        <v>0</v>
      </c>
      <c r="AE2848" s="109">
        <v>0</v>
      </c>
      <c r="AF2848" s="109">
        <v>0</v>
      </c>
      <c r="AG2848" s="109">
        <v>0</v>
      </c>
      <c r="AH2848" s="109">
        <v>0</v>
      </c>
      <c r="AI2848" s="109">
        <v>0</v>
      </c>
    </row>
    <row r="2849" spans="1:35" x14ac:dyDescent="0.25">
      <c r="A2849" s="198" t="s">
        <v>1670</v>
      </c>
      <c r="B2849" s="227" t="s">
        <v>884</v>
      </c>
      <c r="C2849" s="235">
        <v>1007.45</v>
      </c>
      <c r="D2849" s="206">
        <v>1011.05</v>
      </c>
      <c r="E2849" s="206">
        <v>1014.6</v>
      </c>
      <c r="F2849" s="206">
        <v>1015.15</v>
      </c>
      <c r="G2849" s="206">
        <v>1018</v>
      </c>
      <c r="H2849" s="206">
        <v>1018</v>
      </c>
      <c r="I2849" s="206">
        <v>1017.9</v>
      </c>
      <c r="J2849" s="206">
        <v>1013.5</v>
      </c>
      <c r="K2849" s="206">
        <v>1011.95</v>
      </c>
      <c r="L2849" s="206">
        <v>1009.05</v>
      </c>
      <c r="M2849" s="206">
        <v>1011.25</v>
      </c>
      <c r="N2849" s="206">
        <v>1013.4</v>
      </c>
      <c r="O2849" s="206">
        <v>1016.0999999999999</v>
      </c>
      <c r="P2849" s="206">
        <v>1014.15</v>
      </c>
      <c r="Q2849" s="206">
        <v>1014.7</v>
      </c>
      <c r="R2849" s="206">
        <v>1013.05</v>
      </c>
      <c r="S2849" s="206">
        <v>1015.5</v>
      </c>
      <c r="T2849" s="206">
        <v>1013.25</v>
      </c>
      <c r="U2849" s="206">
        <v>1013.45</v>
      </c>
      <c r="V2849" s="207">
        <v>1009.3</v>
      </c>
      <c r="X2849" s="198" t="s">
        <v>1671</v>
      </c>
      <c r="Y2849" s="238" t="s">
        <v>705</v>
      </c>
      <c r="Z2849" s="127">
        <v>0</v>
      </c>
      <c r="AA2849" s="127">
        <v>0</v>
      </c>
      <c r="AB2849" s="127">
        <v>0</v>
      </c>
      <c r="AC2849" s="127">
        <v>0</v>
      </c>
      <c r="AD2849" s="127">
        <v>0</v>
      </c>
      <c r="AE2849" s="127">
        <v>0</v>
      </c>
      <c r="AF2849" s="127">
        <v>0</v>
      </c>
      <c r="AG2849" s="127">
        <v>0</v>
      </c>
      <c r="AH2849" s="127">
        <v>0</v>
      </c>
      <c r="AI2849" s="127">
        <v>0</v>
      </c>
    </row>
    <row r="2850" spans="1:35" x14ac:dyDescent="0.25">
      <c r="A2850" s="198" t="s">
        <v>1672</v>
      </c>
      <c r="B2850" s="228" t="s">
        <v>770</v>
      </c>
      <c r="C2850" s="236" t="s">
        <v>1189</v>
      </c>
      <c r="D2850" s="208" t="s">
        <v>13</v>
      </c>
      <c r="E2850" s="208" t="s">
        <v>2763</v>
      </c>
      <c r="F2850" s="208" t="s">
        <v>58</v>
      </c>
      <c r="G2850" s="208" t="s">
        <v>2683</v>
      </c>
      <c r="H2850" s="208" t="s">
        <v>2655</v>
      </c>
      <c r="I2850" s="208" t="s">
        <v>2656</v>
      </c>
      <c r="J2850" s="208" t="s">
        <v>2650</v>
      </c>
      <c r="K2850" s="208" t="s">
        <v>2656</v>
      </c>
      <c r="L2850" s="208" t="s">
        <v>2650</v>
      </c>
      <c r="M2850" s="208" t="s">
        <v>2732</v>
      </c>
      <c r="N2850" s="208" t="s">
        <v>2684</v>
      </c>
      <c r="O2850" s="208" t="s">
        <v>2685</v>
      </c>
      <c r="P2850" s="208" t="s">
        <v>2650</v>
      </c>
      <c r="Q2850" s="208" t="s">
        <v>2650</v>
      </c>
      <c r="R2850" s="208" t="s">
        <v>2684</v>
      </c>
      <c r="S2850" s="208" t="s">
        <v>1419</v>
      </c>
      <c r="T2850" s="208" t="s">
        <v>1419</v>
      </c>
      <c r="U2850" s="208" t="s">
        <v>2656</v>
      </c>
      <c r="V2850" s="209" t="s">
        <v>2656</v>
      </c>
      <c r="X2850" s="369" t="s">
        <v>1673</v>
      </c>
      <c r="Y2850" s="370" t="s">
        <v>772</v>
      </c>
      <c r="Z2850" s="371">
        <v>0</v>
      </c>
      <c r="AA2850" s="372">
        <v>0</v>
      </c>
      <c r="AB2850" s="372">
        <v>0</v>
      </c>
      <c r="AC2850" s="372">
        <v>0</v>
      </c>
      <c r="AD2850" s="372">
        <v>0</v>
      </c>
      <c r="AE2850" s="372">
        <v>0</v>
      </c>
      <c r="AF2850" s="372">
        <v>0</v>
      </c>
      <c r="AG2850" s="372">
        <v>0</v>
      </c>
      <c r="AH2850" s="372">
        <v>0</v>
      </c>
      <c r="AI2850" s="373">
        <v>0</v>
      </c>
    </row>
    <row r="2851" spans="1:35" x14ac:dyDescent="0.25">
      <c r="A2851" s="198" t="s">
        <v>1674</v>
      </c>
      <c r="B2851" s="603" t="s">
        <v>705</v>
      </c>
      <c r="C2851" s="237">
        <v>0</v>
      </c>
      <c r="D2851" s="213">
        <v>0</v>
      </c>
      <c r="E2851" s="213">
        <v>0</v>
      </c>
      <c r="F2851" s="213">
        <v>0</v>
      </c>
      <c r="G2851" s="213">
        <v>0</v>
      </c>
      <c r="H2851" s="213">
        <v>0</v>
      </c>
      <c r="I2851" s="213">
        <v>0</v>
      </c>
      <c r="J2851" s="213">
        <v>0</v>
      </c>
      <c r="K2851" s="213">
        <v>0</v>
      </c>
      <c r="L2851" s="213">
        <v>0</v>
      </c>
      <c r="M2851" s="213">
        <v>0</v>
      </c>
      <c r="N2851" s="213">
        <v>0</v>
      </c>
      <c r="O2851" s="213">
        <v>0</v>
      </c>
      <c r="P2851" s="213">
        <v>0</v>
      </c>
      <c r="Q2851" s="213">
        <v>0</v>
      </c>
      <c r="R2851" s="213">
        <v>0</v>
      </c>
      <c r="S2851" s="213">
        <v>0</v>
      </c>
      <c r="T2851" s="213">
        <v>0</v>
      </c>
      <c r="U2851" s="213">
        <v>0</v>
      </c>
      <c r="V2851" s="214">
        <v>0</v>
      </c>
      <c r="X2851" s="369" t="s">
        <v>1675</v>
      </c>
      <c r="Y2851" s="374" t="s">
        <v>1173</v>
      </c>
      <c r="Z2851" s="375">
        <v>0</v>
      </c>
      <c r="AA2851" s="376">
        <v>0</v>
      </c>
      <c r="AB2851" s="376">
        <v>0</v>
      </c>
      <c r="AC2851" s="376">
        <v>0</v>
      </c>
      <c r="AD2851" s="376">
        <v>0</v>
      </c>
      <c r="AE2851" s="376">
        <v>0</v>
      </c>
      <c r="AF2851" s="376">
        <v>0</v>
      </c>
      <c r="AG2851" s="376">
        <v>0</v>
      </c>
      <c r="AH2851" s="376">
        <v>0</v>
      </c>
      <c r="AI2851" s="377">
        <v>0</v>
      </c>
    </row>
    <row r="2852" spans="1:35" x14ac:dyDescent="0.25">
      <c r="A2852" s="604" t="s">
        <v>1673</v>
      </c>
      <c r="B2852" s="605" t="s">
        <v>772</v>
      </c>
      <c r="C2852" s="606">
        <v>0</v>
      </c>
      <c r="D2852" s="606">
        <v>0</v>
      </c>
      <c r="E2852" s="606">
        <v>0</v>
      </c>
      <c r="F2852" s="606">
        <v>0</v>
      </c>
      <c r="G2852" s="606">
        <v>0</v>
      </c>
      <c r="H2852" s="606">
        <v>0</v>
      </c>
      <c r="I2852" s="606">
        <v>0</v>
      </c>
      <c r="J2852" s="606">
        <v>0</v>
      </c>
      <c r="K2852" s="606">
        <v>0</v>
      </c>
      <c r="L2852" s="606">
        <v>0</v>
      </c>
      <c r="M2852" s="606">
        <v>0</v>
      </c>
      <c r="N2852" s="606">
        <v>0</v>
      </c>
      <c r="O2852" s="606">
        <v>0</v>
      </c>
      <c r="P2852" s="606">
        <v>0</v>
      </c>
      <c r="Q2852" s="606">
        <v>0</v>
      </c>
      <c r="R2852" s="606">
        <v>0</v>
      </c>
      <c r="S2852" s="606">
        <v>0</v>
      </c>
      <c r="T2852" s="606">
        <v>0</v>
      </c>
      <c r="U2852" s="606">
        <v>0</v>
      </c>
      <c r="V2852" s="607">
        <v>0</v>
      </c>
      <c r="X2852" s="369" t="s">
        <v>1676</v>
      </c>
      <c r="Y2852" s="374" t="s">
        <v>1175</v>
      </c>
      <c r="Z2852" s="375">
        <v>0</v>
      </c>
      <c r="AA2852" s="376">
        <v>0</v>
      </c>
      <c r="AB2852" s="376">
        <v>0</v>
      </c>
      <c r="AC2852" s="376">
        <v>0</v>
      </c>
      <c r="AD2852" s="376">
        <v>0</v>
      </c>
      <c r="AE2852" s="376">
        <v>0</v>
      </c>
      <c r="AF2852" s="376">
        <v>0</v>
      </c>
      <c r="AG2852" s="376">
        <v>0</v>
      </c>
      <c r="AH2852" s="376">
        <v>0</v>
      </c>
      <c r="AI2852" s="377">
        <v>0</v>
      </c>
    </row>
    <row r="2853" spans="1:35" x14ac:dyDescent="0.25">
      <c r="A2853" s="608" t="s">
        <v>1675</v>
      </c>
      <c r="B2853" s="609" t="s">
        <v>1173</v>
      </c>
      <c r="C2853" s="610">
        <v>0</v>
      </c>
      <c r="D2853" s="610">
        <v>0</v>
      </c>
      <c r="E2853" s="610">
        <v>0</v>
      </c>
      <c r="F2853" s="610">
        <v>0</v>
      </c>
      <c r="G2853" s="610">
        <v>0</v>
      </c>
      <c r="H2853" s="610">
        <v>0</v>
      </c>
      <c r="I2853" s="610">
        <v>0</v>
      </c>
      <c r="J2853" s="610">
        <v>0</v>
      </c>
      <c r="K2853" s="610">
        <v>0</v>
      </c>
      <c r="L2853" s="610">
        <v>0</v>
      </c>
      <c r="M2853" s="610">
        <v>0</v>
      </c>
      <c r="N2853" s="610">
        <v>0</v>
      </c>
      <c r="O2853" s="610">
        <v>0</v>
      </c>
      <c r="P2853" s="610">
        <v>0</v>
      </c>
      <c r="Q2853" s="610">
        <v>0</v>
      </c>
      <c r="R2853" s="610">
        <v>0</v>
      </c>
      <c r="S2853" s="610">
        <v>0</v>
      </c>
      <c r="T2853" s="610">
        <v>0</v>
      </c>
      <c r="U2853" s="610">
        <v>0</v>
      </c>
      <c r="V2853" s="610">
        <v>0</v>
      </c>
      <c r="X2853" s="369" t="s">
        <v>1677</v>
      </c>
      <c r="Y2853" s="379" t="s">
        <v>1177</v>
      </c>
      <c r="Z2853" s="380">
        <v>0</v>
      </c>
      <c r="AA2853" s="381">
        <v>0</v>
      </c>
      <c r="AB2853" s="381">
        <v>0</v>
      </c>
      <c r="AC2853" s="381">
        <v>0</v>
      </c>
      <c r="AD2853" s="381">
        <v>0</v>
      </c>
      <c r="AE2853" s="381">
        <v>0</v>
      </c>
      <c r="AF2853" s="381">
        <v>0</v>
      </c>
      <c r="AG2853" s="381">
        <v>0</v>
      </c>
      <c r="AH2853" s="381">
        <v>0</v>
      </c>
      <c r="AI2853" s="382">
        <v>0</v>
      </c>
    </row>
    <row r="2854" spans="1:35" x14ac:dyDescent="0.25">
      <c r="A2854" s="608" t="s">
        <v>1676</v>
      </c>
      <c r="B2854" s="609" t="s">
        <v>1175</v>
      </c>
      <c r="C2854" s="617">
        <v>0</v>
      </c>
      <c r="D2854" s="617">
        <v>0</v>
      </c>
      <c r="E2854" s="617">
        <v>0</v>
      </c>
      <c r="F2854" s="617">
        <v>0</v>
      </c>
      <c r="G2854" s="617">
        <v>0</v>
      </c>
      <c r="H2854" s="617">
        <v>0</v>
      </c>
      <c r="I2854" s="617">
        <v>0</v>
      </c>
      <c r="J2854" s="617">
        <v>0</v>
      </c>
      <c r="K2854" s="617">
        <v>0</v>
      </c>
      <c r="L2854" s="617">
        <v>0</v>
      </c>
      <c r="M2854" s="617">
        <v>0</v>
      </c>
      <c r="N2854" s="617">
        <v>0</v>
      </c>
      <c r="O2854" s="617">
        <v>0</v>
      </c>
      <c r="P2854" s="617">
        <v>0</v>
      </c>
      <c r="Q2854" s="617">
        <v>0</v>
      </c>
      <c r="R2854" s="617">
        <v>0</v>
      </c>
      <c r="S2854" s="617">
        <v>0</v>
      </c>
      <c r="T2854" s="617">
        <v>0</v>
      </c>
      <c r="U2854" s="617">
        <v>0</v>
      </c>
      <c r="V2854" s="617">
        <v>0</v>
      </c>
    </row>
    <row r="2855" spans="1:35" x14ac:dyDescent="0.25">
      <c r="A2855" s="608" t="s">
        <v>1677</v>
      </c>
      <c r="B2855" s="609" t="s">
        <v>1177</v>
      </c>
      <c r="C2855" s="617">
        <v>0</v>
      </c>
      <c r="D2855" s="617">
        <v>0</v>
      </c>
      <c r="E2855" s="617">
        <v>0</v>
      </c>
      <c r="F2855" s="617">
        <v>0</v>
      </c>
      <c r="G2855" s="617">
        <v>0</v>
      </c>
      <c r="H2855" s="617">
        <v>0</v>
      </c>
      <c r="I2855" s="617">
        <v>0</v>
      </c>
      <c r="J2855" s="617">
        <v>0</v>
      </c>
      <c r="K2855" s="617">
        <v>0</v>
      </c>
      <c r="L2855" s="617">
        <v>0</v>
      </c>
      <c r="M2855" s="617">
        <v>0</v>
      </c>
      <c r="N2855" s="617">
        <v>0</v>
      </c>
      <c r="O2855" s="617">
        <v>0</v>
      </c>
      <c r="P2855" s="617">
        <v>0</v>
      </c>
      <c r="Q2855" s="617">
        <v>0</v>
      </c>
      <c r="R2855" s="617">
        <v>0</v>
      </c>
      <c r="S2855" s="617">
        <v>0</v>
      </c>
      <c r="T2855" s="617">
        <v>0</v>
      </c>
      <c r="U2855" s="617">
        <v>0</v>
      </c>
      <c r="V2855" s="617">
        <v>0</v>
      </c>
    </row>
    <row r="2856" spans="1:35" x14ac:dyDescent="0.25">
      <c r="A2856" t="s">
        <v>3701</v>
      </c>
      <c r="B2856" t="s">
        <v>3407</v>
      </c>
      <c r="C2856">
        <v>0</v>
      </c>
      <c r="D2856">
        <v>0</v>
      </c>
      <c r="E2856">
        <v>0</v>
      </c>
      <c r="F2856">
        <v>0</v>
      </c>
      <c r="G2856">
        <v>1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1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</row>
    <row r="2857" spans="1:35" x14ac:dyDescent="0.25">
      <c r="A2857" t="s">
        <v>3702</v>
      </c>
      <c r="B2857" t="s">
        <v>3623</v>
      </c>
      <c r="C2857">
        <v>0</v>
      </c>
      <c r="D2857">
        <v>0</v>
      </c>
      <c r="E2857">
        <v>0</v>
      </c>
      <c r="F2857">
        <v>1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1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</row>
    <row r="2858" spans="1:35" x14ac:dyDescent="0.25">
      <c r="A2858" t="s">
        <v>3703</v>
      </c>
      <c r="B2858" t="s">
        <v>3411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</row>
    <row r="2868" spans="1:35" x14ac:dyDescent="0.25">
      <c r="A2868" s="506"/>
      <c r="B2868" s="506"/>
      <c r="C2868" s="506"/>
      <c r="D2868" s="506"/>
      <c r="E2868" s="506"/>
      <c r="F2868" s="506"/>
      <c r="G2868" s="506"/>
      <c r="H2868" s="506"/>
      <c r="I2868" s="506"/>
      <c r="J2868" s="506"/>
      <c r="K2868" s="506"/>
      <c r="L2868" s="506"/>
      <c r="M2868" s="506"/>
      <c r="N2868" s="506"/>
      <c r="O2868" s="506"/>
      <c r="P2868" s="506"/>
      <c r="Q2868" s="506"/>
      <c r="R2868" s="506"/>
      <c r="S2868" s="506"/>
      <c r="T2868" s="506"/>
      <c r="U2868" s="506"/>
      <c r="V2868" s="506"/>
      <c r="W2868" s="506"/>
      <c r="X2868" s="506"/>
      <c r="Y2868" s="506"/>
      <c r="Z2868" s="506"/>
      <c r="AA2868" s="506"/>
      <c r="AB2868" s="506"/>
      <c r="AC2868" s="506"/>
      <c r="AD2868" s="506"/>
      <c r="AE2868" s="506"/>
      <c r="AF2868" s="506"/>
      <c r="AG2868" s="506"/>
      <c r="AH2868" s="506"/>
      <c r="AI2868" s="506"/>
    </row>
    <row r="2869" spans="1:35" x14ac:dyDescent="0.25">
      <c r="A2869" s="198" t="s">
        <v>1678</v>
      </c>
      <c r="B2869" s="219" t="s">
        <v>2552</v>
      </c>
      <c r="C2869" s="593" t="s">
        <v>3773</v>
      </c>
      <c r="D2869" s="594" t="s">
        <v>2618</v>
      </c>
      <c r="E2869" s="594" t="s">
        <v>3774</v>
      </c>
      <c r="F2869" s="594" t="s">
        <v>2618</v>
      </c>
      <c r="G2869" s="594" t="s">
        <v>3775</v>
      </c>
      <c r="H2869" s="594" t="s">
        <v>2618</v>
      </c>
      <c r="I2869" s="594" t="s">
        <v>3782</v>
      </c>
      <c r="J2869" s="594" t="s">
        <v>2618</v>
      </c>
      <c r="K2869" s="594" t="s">
        <v>3788</v>
      </c>
      <c r="L2869" s="594" t="s">
        <v>2618</v>
      </c>
      <c r="M2869" s="594" t="s">
        <v>3789</v>
      </c>
      <c r="N2869" s="594" t="s">
        <v>2618</v>
      </c>
      <c r="O2869" s="594" t="s">
        <v>3790</v>
      </c>
      <c r="P2869" s="594" t="s">
        <v>2618</v>
      </c>
      <c r="Q2869" s="594" t="s">
        <v>3791</v>
      </c>
      <c r="R2869" s="594" t="s">
        <v>2618</v>
      </c>
      <c r="S2869" s="594" t="s">
        <v>3792</v>
      </c>
      <c r="T2869" s="594" t="s">
        <v>2618</v>
      </c>
      <c r="U2869" s="594" t="s">
        <v>3793</v>
      </c>
      <c r="V2869" s="594" t="s">
        <v>2618</v>
      </c>
      <c r="X2869" s="258"/>
      <c r="Y2869" s="596" t="s">
        <v>2550</v>
      </c>
      <c r="Z2869" s="93" t="s">
        <v>2619</v>
      </c>
      <c r="AA2869" s="597" t="s">
        <v>2620</v>
      </c>
      <c r="AB2869" s="597" t="s">
        <v>2621</v>
      </c>
      <c r="AC2869" s="597" t="s">
        <v>2622</v>
      </c>
      <c r="AD2869" s="597" t="s">
        <v>2623</v>
      </c>
      <c r="AE2869" s="597" t="s">
        <v>2624</v>
      </c>
      <c r="AF2869" s="597" t="s">
        <v>2625</v>
      </c>
      <c r="AG2869" s="597" t="s">
        <v>2619</v>
      </c>
      <c r="AH2869" s="597" t="s">
        <v>2620</v>
      </c>
      <c r="AI2869" s="598" t="s">
        <v>2621</v>
      </c>
    </row>
    <row r="2870" spans="1:35" x14ac:dyDescent="0.25">
      <c r="A2870" s="198" t="s">
        <v>1679</v>
      </c>
      <c r="B2870" s="220" t="s">
        <v>1680</v>
      </c>
      <c r="C2870" s="124" t="s">
        <v>2521</v>
      </c>
      <c r="D2870" s="124" t="s">
        <v>2522</v>
      </c>
      <c r="E2870" s="124" t="s">
        <v>2521</v>
      </c>
      <c r="F2870" s="124" t="s">
        <v>2522</v>
      </c>
      <c r="G2870" s="124" t="s">
        <v>2521</v>
      </c>
      <c r="H2870" s="124" t="s">
        <v>2522</v>
      </c>
      <c r="I2870" s="124" t="s">
        <v>2521</v>
      </c>
      <c r="J2870" s="124" t="s">
        <v>2522</v>
      </c>
      <c r="K2870" s="124" t="s">
        <v>2521</v>
      </c>
      <c r="L2870" s="124" t="s">
        <v>2522</v>
      </c>
      <c r="M2870" s="124" t="s">
        <v>2521</v>
      </c>
      <c r="N2870" s="124" t="s">
        <v>2522</v>
      </c>
      <c r="O2870" s="124" t="s">
        <v>2521</v>
      </c>
      <c r="P2870" s="124" t="s">
        <v>2522</v>
      </c>
      <c r="Q2870" s="124" t="s">
        <v>2521</v>
      </c>
      <c r="R2870" s="124" t="s">
        <v>2522</v>
      </c>
      <c r="S2870" s="124" t="s">
        <v>2521</v>
      </c>
      <c r="T2870" s="124" t="s">
        <v>2522</v>
      </c>
      <c r="U2870" s="124" t="s">
        <v>2521</v>
      </c>
      <c r="V2870" s="124" t="s">
        <v>2522</v>
      </c>
      <c r="X2870" s="197"/>
      <c r="Y2870" s="188" t="s">
        <v>1680</v>
      </c>
      <c r="Z2870" s="94" t="s">
        <v>3776</v>
      </c>
      <c r="AA2870" s="95" t="s">
        <v>3777</v>
      </c>
      <c r="AB2870" s="95" t="s">
        <v>3778</v>
      </c>
      <c r="AC2870" s="95" t="s">
        <v>3783</v>
      </c>
      <c r="AD2870" s="95" t="s">
        <v>3794</v>
      </c>
      <c r="AE2870" s="95" t="s">
        <v>3795</v>
      </c>
      <c r="AF2870" s="95" t="s">
        <v>3796</v>
      </c>
      <c r="AG2870" s="95" t="s">
        <v>3797</v>
      </c>
      <c r="AH2870" s="95" t="s">
        <v>3798</v>
      </c>
      <c r="AI2870" s="96" t="s">
        <v>3799</v>
      </c>
    </row>
    <row r="2871" spans="1:35" x14ac:dyDescent="0.25">
      <c r="A2871" s="198" t="s">
        <v>1681</v>
      </c>
      <c r="B2871" s="221" t="s">
        <v>2553</v>
      </c>
      <c r="C2871" s="118">
        <v>43682.375</v>
      </c>
      <c r="D2871" s="189">
        <v>43682.875</v>
      </c>
      <c r="E2871" s="190">
        <v>43683.375</v>
      </c>
      <c r="F2871" s="189">
        <v>43683.875</v>
      </c>
      <c r="G2871" s="190">
        <v>43684.375</v>
      </c>
      <c r="H2871" s="189">
        <v>43684.875</v>
      </c>
      <c r="I2871" s="191">
        <v>43685.375</v>
      </c>
      <c r="J2871" s="189">
        <v>43685.875</v>
      </c>
      <c r="K2871" s="190">
        <v>43686.375</v>
      </c>
      <c r="L2871" s="189">
        <v>43686.875</v>
      </c>
      <c r="M2871" s="190">
        <v>43687.375</v>
      </c>
      <c r="N2871" s="189">
        <v>43687.875</v>
      </c>
      <c r="O2871" s="191">
        <v>43688.375</v>
      </c>
      <c r="P2871" s="189">
        <v>43688.875</v>
      </c>
      <c r="Q2871" s="190">
        <v>43689.375</v>
      </c>
      <c r="R2871" s="189">
        <v>43689.875</v>
      </c>
      <c r="S2871" s="190">
        <v>43690.375</v>
      </c>
      <c r="T2871" s="189">
        <v>43690.875</v>
      </c>
      <c r="U2871" s="190">
        <v>43691.375</v>
      </c>
      <c r="V2871" s="192">
        <v>43691.875</v>
      </c>
      <c r="X2871" s="198" t="s">
        <v>1682</v>
      </c>
      <c r="Y2871" s="215">
        <v>0</v>
      </c>
      <c r="Z2871" s="599">
        <v>43682.875</v>
      </c>
      <c r="AA2871" s="600">
        <v>43683.875</v>
      </c>
      <c r="AB2871" s="600">
        <v>43684.875</v>
      </c>
      <c r="AC2871" s="600">
        <v>43685.875</v>
      </c>
      <c r="AD2871" s="600">
        <v>43686.875</v>
      </c>
      <c r="AE2871" s="600">
        <v>43687.875</v>
      </c>
      <c r="AF2871" s="600">
        <v>43688.875</v>
      </c>
      <c r="AG2871" s="600">
        <v>43689.875</v>
      </c>
      <c r="AH2871" s="600">
        <v>43690.875</v>
      </c>
      <c r="AI2871" s="600">
        <v>43691.875</v>
      </c>
    </row>
    <row r="2872" spans="1:35" x14ac:dyDescent="0.25">
      <c r="A2872" s="198" t="s">
        <v>1683</v>
      </c>
      <c r="B2872" s="222" t="s">
        <v>2545</v>
      </c>
      <c r="C2872" s="230" t="e">
        <v>#N/A</v>
      </c>
      <c r="D2872" s="199">
        <v>25.1</v>
      </c>
      <c r="E2872" s="199" t="e">
        <v>#N/A</v>
      </c>
      <c r="F2872" s="199">
        <v>26.5</v>
      </c>
      <c r="G2872" s="199" t="e">
        <v>#N/A</v>
      </c>
      <c r="H2872" s="199">
        <v>27.7</v>
      </c>
      <c r="I2872" s="199" t="e">
        <v>#N/A</v>
      </c>
      <c r="J2872" s="199">
        <v>30.5</v>
      </c>
      <c r="K2872" s="199" t="e">
        <v>#N/A</v>
      </c>
      <c r="L2872" s="199">
        <v>31.4</v>
      </c>
      <c r="M2872" s="199" t="e">
        <v>#N/A</v>
      </c>
      <c r="N2872" s="199">
        <v>30.7</v>
      </c>
      <c r="O2872" s="199" t="e">
        <v>#N/A</v>
      </c>
      <c r="P2872" s="199">
        <v>32.4</v>
      </c>
      <c r="Q2872" s="199" t="e">
        <v>#N/A</v>
      </c>
      <c r="R2872" s="199">
        <v>34</v>
      </c>
      <c r="S2872" s="199" t="e">
        <v>#N/A</v>
      </c>
      <c r="T2872" s="199">
        <v>33.5</v>
      </c>
      <c r="U2872" s="199" t="e">
        <v>#N/A</v>
      </c>
      <c r="V2872" s="104">
        <v>33.5</v>
      </c>
      <c r="X2872" s="198" t="s">
        <v>1684</v>
      </c>
      <c r="Y2872" s="100" t="s">
        <v>2545</v>
      </c>
      <c r="Z2872" s="120">
        <v>25.1</v>
      </c>
      <c r="AA2872" s="120">
        <v>26.5</v>
      </c>
      <c r="AB2872" s="120">
        <v>27.7</v>
      </c>
      <c r="AC2872" s="120">
        <v>30.5</v>
      </c>
      <c r="AD2872" s="120">
        <v>31.4</v>
      </c>
      <c r="AE2872" s="120">
        <v>30.7</v>
      </c>
      <c r="AF2872" s="120">
        <v>32.4</v>
      </c>
      <c r="AG2872" s="120">
        <v>34</v>
      </c>
      <c r="AH2872" s="120">
        <v>33.5</v>
      </c>
      <c r="AI2872" s="120">
        <v>33.5</v>
      </c>
    </row>
    <row r="2873" spans="1:35" x14ac:dyDescent="0.25">
      <c r="A2873" s="198" t="s">
        <v>1685</v>
      </c>
      <c r="B2873" s="223" t="s">
        <v>2546</v>
      </c>
      <c r="C2873" s="103">
        <v>18.399999999999999</v>
      </c>
      <c r="D2873" s="200" t="e">
        <v>#N/A</v>
      </c>
      <c r="E2873" s="200">
        <v>18.600000000000001</v>
      </c>
      <c r="F2873" s="200" t="e">
        <v>#N/A</v>
      </c>
      <c r="G2873" s="200">
        <v>18.600000000000001</v>
      </c>
      <c r="H2873" s="200" t="e">
        <v>#N/A</v>
      </c>
      <c r="I2873" s="200">
        <v>19.399999999999999</v>
      </c>
      <c r="J2873" s="200" t="e">
        <v>#N/A</v>
      </c>
      <c r="K2873" s="200">
        <v>20.9</v>
      </c>
      <c r="L2873" s="200" t="e">
        <v>#N/A</v>
      </c>
      <c r="M2873" s="200">
        <v>21.9</v>
      </c>
      <c r="N2873" s="200" t="e">
        <v>#N/A</v>
      </c>
      <c r="O2873" s="200">
        <v>20.2</v>
      </c>
      <c r="P2873" s="200" t="e">
        <v>#N/A</v>
      </c>
      <c r="Q2873" s="200">
        <v>21.5</v>
      </c>
      <c r="R2873" s="200" t="e">
        <v>#N/A</v>
      </c>
      <c r="S2873" s="200">
        <v>22.4</v>
      </c>
      <c r="T2873" s="200" t="e">
        <v>#N/A</v>
      </c>
      <c r="U2873" s="200">
        <v>21.5</v>
      </c>
      <c r="V2873" s="216" t="e">
        <v>#N/A</v>
      </c>
      <c r="X2873" s="198" t="s">
        <v>1686</v>
      </c>
      <c r="Y2873" s="101" t="s">
        <v>2546</v>
      </c>
      <c r="Z2873" s="97">
        <v>18.399999999999999</v>
      </c>
      <c r="AA2873" s="97">
        <v>18.600000000000001</v>
      </c>
      <c r="AB2873" s="97">
        <v>18.600000000000001</v>
      </c>
      <c r="AC2873" s="97">
        <v>19.399999999999999</v>
      </c>
      <c r="AD2873" s="97">
        <v>20.9</v>
      </c>
      <c r="AE2873" s="97">
        <v>21.9</v>
      </c>
      <c r="AF2873" s="97">
        <v>20.2</v>
      </c>
      <c r="AG2873" s="97">
        <v>21.5</v>
      </c>
      <c r="AH2873" s="97">
        <v>22.4</v>
      </c>
      <c r="AI2873" s="97">
        <v>21.5</v>
      </c>
    </row>
    <row r="2874" spans="1:35" x14ac:dyDescent="0.25">
      <c r="A2874" s="198" t="s">
        <v>1687</v>
      </c>
      <c r="B2874" s="224" t="s">
        <v>2547</v>
      </c>
      <c r="C2874" s="108" t="e">
        <v>#N/A</v>
      </c>
      <c r="D2874" s="201">
        <v>40.1</v>
      </c>
      <c r="E2874" s="201" t="e">
        <v>#N/A</v>
      </c>
      <c r="F2874" s="201">
        <v>41.5</v>
      </c>
      <c r="G2874" s="201" t="e">
        <v>#N/A</v>
      </c>
      <c r="H2874" s="201">
        <v>42.7</v>
      </c>
      <c r="I2874" s="201" t="e">
        <v>#N/A</v>
      </c>
      <c r="J2874" s="201">
        <v>45.5</v>
      </c>
      <c r="K2874" s="201" t="e">
        <v>#N/A</v>
      </c>
      <c r="L2874" s="201">
        <v>46.4</v>
      </c>
      <c r="M2874" s="201" t="e">
        <v>#N/A</v>
      </c>
      <c r="N2874" s="201">
        <v>45.7</v>
      </c>
      <c r="O2874" s="201" t="e">
        <v>#N/A</v>
      </c>
      <c r="P2874" s="201">
        <v>47.4</v>
      </c>
      <c r="Q2874" s="201" t="e">
        <v>#N/A</v>
      </c>
      <c r="R2874" s="201">
        <v>49</v>
      </c>
      <c r="S2874" s="201" t="e">
        <v>#N/A</v>
      </c>
      <c r="T2874" s="201">
        <v>46.5</v>
      </c>
      <c r="U2874" s="201" t="e">
        <v>#N/A</v>
      </c>
      <c r="V2874" s="217">
        <v>48.5</v>
      </c>
      <c r="X2874" s="198" t="s">
        <v>1688</v>
      </c>
      <c r="Y2874" s="102" t="s">
        <v>2547</v>
      </c>
      <c r="Z2874" s="120">
        <v>40.1</v>
      </c>
      <c r="AA2874" s="120">
        <v>41.5</v>
      </c>
      <c r="AB2874" s="120">
        <v>42.7</v>
      </c>
      <c r="AC2874" s="120">
        <v>45.5</v>
      </c>
      <c r="AD2874" s="120">
        <v>46.4</v>
      </c>
      <c r="AE2874" s="120">
        <v>45.7</v>
      </c>
      <c r="AF2874" s="120">
        <v>47.4</v>
      </c>
      <c r="AG2874" s="120">
        <v>49</v>
      </c>
      <c r="AH2874" s="120">
        <v>46.5</v>
      </c>
      <c r="AI2874" s="120">
        <v>48.5</v>
      </c>
    </row>
    <row r="2875" spans="1:35" x14ac:dyDescent="0.25">
      <c r="A2875" s="198" t="s">
        <v>1689</v>
      </c>
      <c r="B2875" s="212" t="s">
        <v>2548</v>
      </c>
      <c r="C2875" s="231">
        <v>9</v>
      </c>
      <c r="D2875" s="123">
        <v>9</v>
      </c>
      <c r="E2875" s="123">
        <v>4.5999999999999996</v>
      </c>
      <c r="F2875" s="123">
        <v>6</v>
      </c>
      <c r="G2875" s="123">
        <v>11</v>
      </c>
      <c r="H2875" s="123">
        <v>10</v>
      </c>
      <c r="I2875" s="123">
        <v>16</v>
      </c>
      <c r="J2875" s="123">
        <v>16</v>
      </c>
      <c r="K2875" s="123">
        <v>14</v>
      </c>
      <c r="L2875" s="123">
        <v>10</v>
      </c>
      <c r="M2875" s="123">
        <v>4</v>
      </c>
      <c r="N2875" s="123">
        <v>13</v>
      </c>
      <c r="O2875" s="123">
        <v>20</v>
      </c>
      <c r="P2875" s="123">
        <v>20</v>
      </c>
      <c r="Q2875" s="123">
        <v>14</v>
      </c>
      <c r="R2875" s="123">
        <v>16</v>
      </c>
      <c r="S2875" s="123">
        <v>25</v>
      </c>
      <c r="T2875" s="123">
        <v>25</v>
      </c>
      <c r="U2875" s="123">
        <v>16</v>
      </c>
      <c r="V2875" s="218">
        <v>8</v>
      </c>
      <c r="X2875" s="198" t="s">
        <v>1690</v>
      </c>
      <c r="Y2875" s="119" t="s">
        <v>2548</v>
      </c>
      <c r="Z2875" s="196">
        <v>9</v>
      </c>
      <c r="AA2875" s="196">
        <v>6</v>
      </c>
      <c r="AB2875" s="196">
        <v>11</v>
      </c>
      <c r="AC2875" s="196">
        <v>16</v>
      </c>
      <c r="AD2875" s="196">
        <v>16</v>
      </c>
      <c r="AE2875" s="196">
        <v>13</v>
      </c>
      <c r="AF2875" s="196">
        <v>20</v>
      </c>
      <c r="AG2875" s="196">
        <v>20</v>
      </c>
      <c r="AH2875" s="196">
        <v>25</v>
      </c>
      <c r="AI2875" s="196">
        <v>25</v>
      </c>
    </row>
    <row r="2876" spans="1:35" x14ac:dyDescent="0.25">
      <c r="A2876" s="198" t="s">
        <v>1691</v>
      </c>
      <c r="B2876" s="225" t="s">
        <v>2549</v>
      </c>
      <c r="C2876" s="232" t="s">
        <v>2618</v>
      </c>
      <c r="D2876" s="210" t="s">
        <v>2618</v>
      </c>
      <c r="E2876" s="210" t="s">
        <v>2618</v>
      </c>
      <c r="F2876" s="210" t="s">
        <v>2618</v>
      </c>
      <c r="G2876" s="210" t="s">
        <v>2618</v>
      </c>
      <c r="H2876" s="210" t="s">
        <v>2618</v>
      </c>
      <c r="I2876" s="210">
        <v>16</v>
      </c>
      <c r="J2876" s="210">
        <v>16</v>
      </c>
      <c r="K2876" s="210" t="s">
        <v>2618</v>
      </c>
      <c r="L2876" s="210" t="s">
        <v>2618</v>
      </c>
      <c r="M2876" s="210" t="s">
        <v>2618</v>
      </c>
      <c r="N2876" s="210" t="s">
        <v>2618</v>
      </c>
      <c r="O2876" s="210">
        <v>20</v>
      </c>
      <c r="P2876" s="210">
        <v>20</v>
      </c>
      <c r="Q2876" s="210" t="s">
        <v>2618</v>
      </c>
      <c r="R2876" s="210">
        <v>16</v>
      </c>
      <c r="S2876" s="210">
        <v>25</v>
      </c>
      <c r="T2876" s="210">
        <v>25</v>
      </c>
      <c r="U2876" s="210">
        <v>16</v>
      </c>
      <c r="V2876" s="211" t="s">
        <v>2618</v>
      </c>
      <c r="X2876" s="198" t="s">
        <v>1692</v>
      </c>
      <c r="Y2876" s="601" t="s">
        <v>772</v>
      </c>
      <c r="Z2876" s="602">
        <v>0</v>
      </c>
      <c r="AA2876" s="602">
        <v>0</v>
      </c>
      <c r="AB2876" s="602">
        <v>0</v>
      </c>
      <c r="AC2876" s="602">
        <v>0</v>
      </c>
      <c r="AD2876" s="602">
        <v>0</v>
      </c>
      <c r="AE2876" s="602">
        <v>0</v>
      </c>
      <c r="AF2876" s="602">
        <v>0</v>
      </c>
      <c r="AG2876" s="602">
        <v>0</v>
      </c>
      <c r="AH2876" s="602">
        <v>0</v>
      </c>
      <c r="AI2876" s="602">
        <v>0</v>
      </c>
    </row>
    <row r="2877" spans="1:35" ht="15" x14ac:dyDescent="0.25">
      <c r="A2877" s="198" t="s">
        <v>1693</v>
      </c>
      <c r="B2877" s="226" t="s">
        <v>769</v>
      </c>
      <c r="C2877" s="202" t="s">
        <v>2631</v>
      </c>
      <c r="D2877" s="202" t="s">
        <v>2618</v>
      </c>
      <c r="E2877" s="202" t="s">
        <v>2618</v>
      </c>
      <c r="F2877" s="202" t="s">
        <v>2618</v>
      </c>
      <c r="G2877" s="202" t="s">
        <v>2618</v>
      </c>
      <c r="H2877" s="202" t="s">
        <v>2618</v>
      </c>
      <c r="I2877" s="202" t="s">
        <v>2618</v>
      </c>
      <c r="J2877" s="202" t="s">
        <v>2618</v>
      </c>
      <c r="K2877" s="202" t="s">
        <v>2618</v>
      </c>
      <c r="L2877" s="202" t="s">
        <v>2618</v>
      </c>
      <c r="M2877" s="202" t="s">
        <v>2618</v>
      </c>
      <c r="N2877" s="202" t="s">
        <v>2618</v>
      </c>
      <c r="O2877" s="202" t="s">
        <v>2618</v>
      </c>
      <c r="P2877" s="202" t="s">
        <v>2618</v>
      </c>
      <c r="Q2877" s="202" t="s">
        <v>2618</v>
      </c>
      <c r="R2877" s="202" t="s">
        <v>2618</v>
      </c>
      <c r="S2877" s="202" t="s">
        <v>2618</v>
      </c>
      <c r="T2877" s="202" t="s">
        <v>2618</v>
      </c>
      <c r="U2877" s="202" t="s">
        <v>2618</v>
      </c>
      <c r="V2877" s="203" t="s">
        <v>2618</v>
      </c>
      <c r="X2877" s="198" t="s">
        <v>1694</v>
      </c>
      <c r="Y2877" s="107" t="s">
        <v>769</v>
      </c>
      <c r="Z2877" s="195" t="s">
        <v>2631</v>
      </c>
      <c r="AA2877" s="195" t="s">
        <v>2618</v>
      </c>
      <c r="AB2877" s="195" t="s">
        <v>2618</v>
      </c>
      <c r="AC2877" s="195" t="s">
        <v>2618</v>
      </c>
      <c r="AD2877" s="195" t="s">
        <v>2618</v>
      </c>
      <c r="AE2877" s="195" t="s">
        <v>2618</v>
      </c>
      <c r="AF2877" s="195" t="s">
        <v>2618</v>
      </c>
      <c r="AG2877" s="195" t="s">
        <v>2618</v>
      </c>
      <c r="AH2877" s="195" t="s">
        <v>2618</v>
      </c>
      <c r="AI2877" s="195" t="s">
        <v>2618</v>
      </c>
    </row>
    <row r="2878" spans="1:35" x14ac:dyDescent="0.25">
      <c r="A2878" s="198" t="s">
        <v>1695</v>
      </c>
      <c r="B2878" s="226" t="s">
        <v>2551</v>
      </c>
      <c r="C2878" s="234">
        <v>2</v>
      </c>
      <c r="D2878" s="204">
        <v>0</v>
      </c>
      <c r="E2878" s="204">
        <v>0</v>
      </c>
      <c r="F2878" s="204">
        <v>0</v>
      </c>
      <c r="G2878" s="204">
        <v>0</v>
      </c>
      <c r="H2878" s="204">
        <v>0</v>
      </c>
      <c r="I2878" s="204">
        <v>0</v>
      </c>
      <c r="J2878" s="204">
        <v>0</v>
      </c>
      <c r="K2878" s="204">
        <v>0</v>
      </c>
      <c r="L2878" s="204">
        <v>0</v>
      </c>
      <c r="M2878" s="204">
        <v>0</v>
      </c>
      <c r="N2878" s="204">
        <v>0</v>
      </c>
      <c r="O2878" s="204">
        <v>0</v>
      </c>
      <c r="P2878" s="204">
        <v>0</v>
      </c>
      <c r="Q2878" s="204">
        <v>0</v>
      </c>
      <c r="R2878" s="204">
        <v>0</v>
      </c>
      <c r="S2878" s="204">
        <v>0</v>
      </c>
      <c r="T2878" s="204">
        <v>0</v>
      </c>
      <c r="U2878" s="204">
        <v>0</v>
      </c>
      <c r="V2878" s="205">
        <v>0</v>
      </c>
      <c r="X2878" s="198" t="s">
        <v>1696</v>
      </c>
      <c r="Y2878" s="91" t="s">
        <v>2551</v>
      </c>
      <c r="Z2878" s="109">
        <v>2</v>
      </c>
      <c r="AA2878" s="109">
        <v>0</v>
      </c>
      <c r="AB2878" s="109">
        <v>0</v>
      </c>
      <c r="AC2878" s="109">
        <v>0</v>
      </c>
      <c r="AD2878" s="109">
        <v>0</v>
      </c>
      <c r="AE2878" s="109">
        <v>0</v>
      </c>
      <c r="AF2878" s="109">
        <v>0</v>
      </c>
      <c r="AG2878" s="109">
        <v>0</v>
      </c>
      <c r="AH2878" s="109">
        <v>0</v>
      </c>
      <c r="AI2878" s="109">
        <v>0</v>
      </c>
    </row>
    <row r="2879" spans="1:35" x14ac:dyDescent="0.25">
      <c r="A2879" s="198" t="s">
        <v>1697</v>
      </c>
      <c r="B2879" s="227" t="s">
        <v>884</v>
      </c>
      <c r="C2879" s="235">
        <v>1010.25</v>
      </c>
      <c r="D2879" s="206">
        <v>1012.35</v>
      </c>
      <c r="E2879" s="206">
        <v>1014.6500000000001</v>
      </c>
      <c r="F2879" s="206">
        <v>1016.1</v>
      </c>
      <c r="G2879" s="206">
        <v>1017.4</v>
      </c>
      <c r="H2879" s="206">
        <v>1017.0999999999999</v>
      </c>
      <c r="I2879" s="206">
        <v>1015.9</v>
      </c>
      <c r="J2879" s="206">
        <v>1012.05</v>
      </c>
      <c r="K2879" s="206">
        <v>1010.35</v>
      </c>
      <c r="L2879" s="206">
        <v>1009.05</v>
      </c>
      <c r="M2879" s="206">
        <v>1011</v>
      </c>
      <c r="N2879" s="206">
        <v>1012.75</v>
      </c>
      <c r="O2879" s="206">
        <v>1013.5999999999999</v>
      </c>
      <c r="P2879" s="206">
        <v>1012.1</v>
      </c>
      <c r="Q2879" s="206">
        <v>1012.55</v>
      </c>
      <c r="R2879" s="206">
        <v>1011.3</v>
      </c>
      <c r="S2879" s="206">
        <v>1012.65</v>
      </c>
      <c r="T2879" s="206">
        <v>1011.25</v>
      </c>
      <c r="U2879" s="206">
        <v>1011.7</v>
      </c>
      <c r="V2879" s="207">
        <v>1008.5999999999999</v>
      </c>
      <c r="X2879" s="198" t="s">
        <v>1698</v>
      </c>
      <c r="Y2879" s="238" t="s">
        <v>705</v>
      </c>
      <c r="Z2879" s="127">
        <v>0</v>
      </c>
      <c r="AA2879" s="127">
        <v>0</v>
      </c>
      <c r="AB2879" s="127">
        <v>0</v>
      </c>
      <c r="AC2879" s="127">
        <v>0</v>
      </c>
      <c r="AD2879" s="127">
        <v>0</v>
      </c>
      <c r="AE2879" s="127">
        <v>0</v>
      </c>
      <c r="AF2879" s="127">
        <v>0</v>
      </c>
      <c r="AG2879" s="127">
        <v>0</v>
      </c>
      <c r="AH2879" s="127">
        <v>0</v>
      </c>
      <c r="AI2879" s="127">
        <v>0</v>
      </c>
    </row>
    <row r="2880" spans="1:35" x14ac:dyDescent="0.25">
      <c r="A2880" s="198" t="s">
        <v>1699</v>
      </c>
      <c r="B2880" s="228" t="s">
        <v>770</v>
      </c>
      <c r="C2880" s="236" t="s">
        <v>2765</v>
      </c>
      <c r="D2880" s="208" t="s">
        <v>3281</v>
      </c>
      <c r="E2880" s="208" t="s">
        <v>2964</v>
      </c>
      <c r="F2880" s="208" t="s">
        <v>2767</v>
      </c>
      <c r="G2880" s="208" t="s">
        <v>2654</v>
      </c>
      <c r="H2880" s="208" t="s">
        <v>324</v>
      </c>
      <c r="I2880" s="208" t="s">
        <v>2657</v>
      </c>
      <c r="J2880" s="208" t="s">
        <v>2684</v>
      </c>
      <c r="K2880" s="208" t="s">
        <v>2656</v>
      </c>
      <c r="L2880" s="208" t="s">
        <v>2963</v>
      </c>
      <c r="M2880" s="208" t="s">
        <v>2681</v>
      </c>
      <c r="N2880" s="208" t="s">
        <v>324</v>
      </c>
      <c r="O2880" s="208" t="s">
        <v>1419</v>
      </c>
      <c r="P2880" s="208" t="s">
        <v>1419</v>
      </c>
      <c r="Q2880" s="208" t="s">
        <v>2657</v>
      </c>
      <c r="R2880" s="208" t="s">
        <v>1422</v>
      </c>
      <c r="S2880" s="208" t="s">
        <v>1419</v>
      </c>
      <c r="T2880" s="208" t="s">
        <v>1421</v>
      </c>
      <c r="U2880" s="208" t="s">
        <v>2657</v>
      </c>
      <c r="V2880" s="209" t="s">
        <v>2648</v>
      </c>
      <c r="X2880" s="369" t="s">
        <v>1700</v>
      </c>
      <c r="Y2880" s="370" t="s">
        <v>772</v>
      </c>
      <c r="Z2880" s="371">
        <v>0</v>
      </c>
      <c r="AA2880" s="372">
        <v>0</v>
      </c>
      <c r="AB2880" s="372">
        <v>0</v>
      </c>
      <c r="AC2880" s="372">
        <v>0</v>
      </c>
      <c r="AD2880" s="372">
        <v>0</v>
      </c>
      <c r="AE2880" s="372">
        <v>0</v>
      </c>
      <c r="AF2880" s="372">
        <v>0</v>
      </c>
      <c r="AG2880" s="372">
        <v>0</v>
      </c>
      <c r="AH2880" s="372">
        <v>0</v>
      </c>
      <c r="AI2880" s="373">
        <v>0</v>
      </c>
    </row>
    <row r="2881" spans="1:35" x14ac:dyDescent="0.25">
      <c r="A2881" s="198" t="s">
        <v>1701</v>
      </c>
      <c r="B2881" s="603" t="s">
        <v>705</v>
      </c>
      <c r="C2881" s="237">
        <v>0</v>
      </c>
      <c r="D2881" s="213">
        <v>0</v>
      </c>
      <c r="E2881" s="213">
        <v>0</v>
      </c>
      <c r="F2881" s="213">
        <v>0</v>
      </c>
      <c r="G2881" s="213">
        <v>0</v>
      </c>
      <c r="H2881" s="213">
        <v>0</v>
      </c>
      <c r="I2881" s="213">
        <v>0</v>
      </c>
      <c r="J2881" s="213">
        <v>0</v>
      </c>
      <c r="K2881" s="213">
        <v>0</v>
      </c>
      <c r="L2881" s="213">
        <v>0</v>
      </c>
      <c r="M2881" s="213">
        <v>0</v>
      </c>
      <c r="N2881" s="213">
        <v>0</v>
      </c>
      <c r="O2881" s="213">
        <v>0</v>
      </c>
      <c r="P2881" s="213">
        <v>0</v>
      </c>
      <c r="Q2881" s="213">
        <v>0</v>
      </c>
      <c r="R2881" s="213">
        <v>0</v>
      </c>
      <c r="S2881" s="213">
        <v>0</v>
      </c>
      <c r="T2881" s="213">
        <v>0</v>
      </c>
      <c r="U2881" s="213">
        <v>0</v>
      </c>
      <c r="V2881" s="214">
        <v>0</v>
      </c>
      <c r="X2881" s="369" t="s">
        <v>1702</v>
      </c>
      <c r="Y2881" s="374" t="s">
        <v>1173</v>
      </c>
      <c r="Z2881" s="375">
        <v>0</v>
      </c>
      <c r="AA2881" s="376">
        <v>0</v>
      </c>
      <c r="AB2881" s="376">
        <v>0</v>
      </c>
      <c r="AC2881" s="376">
        <v>0</v>
      </c>
      <c r="AD2881" s="376">
        <v>0</v>
      </c>
      <c r="AE2881" s="376">
        <v>0</v>
      </c>
      <c r="AF2881" s="376">
        <v>0</v>
      </c>
      <c r="AG2881" s="376">
        <v>0</v>
      </c>
      <c r="AH2881" s="376">
        <v>0</v>
      </c>
      <c r="AI2881" s="377">
        <v>0</v>
      </c>
    </row>
    <row r="2882" spans="1:35" x14ac:dyDescent="0.25">
      <c r="A2882" s="604" t="s">
        <v>1700</v>
      </c>
      <c r="B2882" s="605" t="s">
        <v>772</v>
      </c>
      <c r="C2882" s="606">
        <v>0</v>
      </c>
      <c r="D2882" s="606">
        <v>0</v>
      </c>
      <c r="E2882" s="606">
        <v>0</v>
      </c>
      <c r="F2882" s="606">
        <v>0</v>
      </c>
      <c r="G2882" s="606">
        <v>0</v>
      </c>
      <c r="H2882" s="606">
        <v>0</v>
      </c>
      <c r="I2882" s="606">
        <v>0</v>
      </c>
      <c r="J2882" s="606">
        <v>0</v>
      </c>
      <c r="K2882" s="606">
        <v>0</v>
      </c>
      <c r="L2882" s="606">
        <v>0</v>
      </c>
      <c r="M2882" s="606">
        <v>0</v>
      </c>
      <c r="N2882" s="606">
        <v>0</v>
      </c>
      <c r="O2882" s="606">
        <v>0</v>
      </c>
      <c r="P2882" s="606">
        <v>0</v>
      </c>
      <c r="Q2882" s="606">
        <v>0</v>
      </c>
      <c r="R2882" s="606">
        <v>0</v>
      </c>
      <c r="S2882" s="606">
        <v>0</v>
      </c>
      <c r="T2882" s="606">
        <v>0</v>
      </c>
      <c r="U2882" s="606">
        <v>0</v>
      </c>
      <c r="V2882" s="607">
        <v>0</v>
      </c>
      <c r="X2882" s="369" t="s">
        <v>1703</v>
      </c>
      <c r="Y2882" s="374" t="s">
        <v>1175</v>
      </c>
      <c r="Z2882" s="375">
        <v>0</v>
      </c>
      <c r="AA2882" s="376">
        <v>0</v>
      </c>
      <c r="AB2882" s="376">
        <v>0</v>
      </c>
      <c r="AC2882" s="376">
        <v>0</v>
      </c>
      <c r="AD2882" s="376">
        <v>0</v>
      </c>
      <c r="AE2882" s="376">
        <v>0</v>
      </c>
      <c r="AF2882" s="376">
        <v>0</v>
      </c>
      <c r="AG2882" s="376">
        <v>0</v>
      </c>
      <c r="AH2882" s="376">
        <v>0</v>
      </c>
      <c r="AI2882" s="377">
        <v>0</v>
      </c>
    </row>
    <row r="2883" spans="1:35" x14ac:dyDescent="0.25">
      <c r="A2883" s="608" t="s">
        <v>1702</v>
      </c>
      <c r="B2883" s="609" t="s">
        <v>1173</v>
      </c>
      <c r="C2883" s="610">
        <v>0</v>
      </c>
      <c r="D2883" s="610">
        <v>0</v>
      </c>
      <c r="E2883" s="610">
        <v>0</v>
      </c>
      <c r="F2883" s="610">
        <v>0</v>
      </c>
      <c r="G2883" s="610">
        <v>0</v>
      </c>
      <c r="H2883" s="610">
        <v>0</v>
      </c>
      <c r="I2883" s="610">
        <v>0</v>
      </c>
      <c r="J2883" s="610">
        <v>0</v>
      </c>
      <c r="K2883" s="610">
        <v>0</v>
      </c>
      <c r="L2883" s="610">
        <v>0</v>
      </c>
      <c r="M2883" s="610">
        <v>0</v>
      </c>
      <c r="N2883" s="610">
        <v>0</v>
      </c>
      <c r="O2883" s="610">
        <v>0</v>
      </c>
      <c r="P2883" s="610">
        <v>0</v>
      </c>
      <c r="Q2883" s="610">
        <v>0</v>
      </c>
      <c r="R2883" s="610">
        <v>0</v>
      </c>
      <c r="S2883" s="610">
        <v>0</v>
      </c>
      <c r="T2883" s="610">
        <v>0</v>
      </c>
      <c r="U2883" s="610">
        <v>0</v>
      </c>
      <c r="V2883" s="610">
        <v>0</v>
      </c>
      <c r="X2883" s="369" t="s">
        <v>1704</v>
      </c>
      <c r="Y2883" s="379" t="s">
        <v>1177</v>
      </c>
      <c r="Z2883" s="380">
        <v>0</v>
      </c>
      <c r="AA2883" s="381">
        <v>0</v>
      </c>
      <c r="AB2883" s="381">
        <v>0</v>
      </c>
      <c r="AC2883" s="381">
        <v>0</v>
      </c>
      <c r="AD2883" s="381">
        <v>0</v>
      </c>
      <c r="AE2883" s="381">
        <v>0</v>
      </c>
      <c r="AF2883" s="381">
        <v>0</v>
      </c>
      <c r="AG2883" s="381">
        <v>0</v>
      </c>
      <c r="AH2883" s="381">
        <v>0</v>
      </c>
      <c r="AI2883" s="382">
        <v>0</v>
      </c>
    </row>
    <row r="2884" spans="1:35" x14ac:dyDescent="0.25">
      <c r="A2884" s="608" t="s">
        <v>1703</v>
      </c>
      <c r="B2884" s="609" t="s">
        <v>1175</v>
      </c>
      <c r="C2884" s="617">
        <v>0</v>
      </c>
      <c r="D2884" s="617">
        <v>0</v>
      </c>
      <c r="E2884" s="617">
        <v>0</v>
      </c>
      <c r="F2884" s="617">
        <v>0</v>
      </c>
      <c r="G2884" s="617">
        <v>0</v>
      </c>
      <c r="H2884" s="617">
        <v>0</v>
      </c>
      <c r="I2884" s="617">
        <v>0</v>
      </c>
      <c r="J2884" s="617">
        <v>0</v>
      </c>
      <c r="K2884" s="617">
        <v>0</v>
      </c>
      <c r="L2884" s="617">
        <v>0</v>
      </c>
      <c r="M2884" s="617">
        <v>0</v>
      </c>
      <c r="N2884" s="617">
        <v>0</v>
      </c>
      <c r="O2884" s="617">
        <v>0</v>
      </c>
      <c r="P2884" s="617">
        <v>0</v>
      </c>
      <c r="Q2884" s="617">
        <v>0</v>
      </c>
      <c r="R2884" s="617">
        <v>0</v>
      </c>
      <c r="S2884" s="617">
        <v>0</v>
      </c>
      <c r="T2884" s="617">
        <v>0</v>
      </c>
      <c r="U2884" s="617">
        <v>0</v>
      </c>
      <c r="V2884" s="617">
        <v>0</v>
      </c>
    </row>
    <row r="2885" spans="1:35" x14ac:dyDescent="0.25">
      <c r="A2885" s="608" t="s">
        <v>1704</v>
      </c>
      <c r="B2885" s="609" t="s">
        <v>1177</v>
      </c>
      <c r="C2885" s="617">
        <v>0</v>
      </c>
      <c r="D2885" s="617">
        <v>0</v>
      </c>
      <c r="E2885" s="617">
        <v>0</v>
      </c>
      <c r="F2885" s="617">
        <v>0</v>
      </c>
      <c r="G2885" s="617">
        <v>0</v>
      </c>
      <c r="H2885" s="617">
        <v>0</v>
      </c>
      <c r="I2885" s="617">
        <v>0</v>
      </c>
      <c r="J2885" s="617">
        <v>0</v>
      </c>
      <c r="K2885" s="617">
        <v>0</v>
      </c>
      <c r="L2885" s="617">
        <v>0</v>
      </c>
      <c r="M2885" s="617">
        <v>0</v>
      </c>
      <c r="N2885" s="617">
        <v>0</v>
      </c>
      <c r="O2885" s="617">
        <v>0</v>
      </c>
      <c r="P2885" s="617">
        <v>0</v>
      </c>
      <c r="Q2885" s="617">
        <v>0</v>
      </c>
      <c r="R2885" s="617">
        <v>0</v>
      </c>
      <c r="S2885" s="617">
        <v>0</v>
      </c>
      <c r="T2885" s="617">
        <v>0</v>
      </c>
      <c r="U2885" s="617">
        <v>0</v>
      </c>
      <c r="V2885" s="617">
        <v>0</v>
      </c>
    </row>
    <row r="2886" spans="1:35" x14ac:dyDescent="0.25">
      <c r="A2886" t="s">
        <v>3704</v>
      </c>
      <c r="B2886" t="s">
        <v>3407</v>
      </c>
      <c r="C2886">
        <v>1</v>
      </c>
      <c r="D2886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4</v>
      </c>
      <c r="U2886">
        <v>0</v>
      </c>
      <c r="V2886">
        <v>0</v>
      </c>
    </row>
    <row r="2887" spans="1:35" x14ac:dyDescent="0.25">
      <c r="A2887" t="s">
        <v>3705</v>
      </c>
      <c r="B2887" t="s">
        <v>3623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4</v>
      </c>
      <c r="U2887">
        <v>0</v>
      </c>
      <c r="V2887">
        <v>0</v>
      </c>
    </row>
    <row r="2888" spans="1:35" x14ac:dyDescent="0.25">
      <c r="A2888" t="s">
        <v>3706</v>
      </c>
      <c r="B2888" t="s">
        <v>3411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</row>
    <row r="2898" spans="1:35" x14ac:dyDescent="0.25">
      <c r="A2898" s="506"/>
      <c r="B2898" s="506"/>
      <c r="C2898" s="506"/>
      <c r="D2898" s="506"/>
      <c r="E2898" s="506"/>
      <c r="F2898" s="506"/>
      <c r="G2898" s="506"/>
      <c r="H2898" s="506"/>
      <c r="I2898" s="506"/>
      <c r="J2898" s="506"/>
      <c r="K2898" s="506"/>
      <c r="L2898" s="506"/>
      <c r="M2898" s="506"/>
      <c r="N2898" s="506"/>
      <c r="O2898" s="506"/>
      <c r="P2898" s="506"/>
      <c r="Q2898" s="506"/>
      <c r="R2898" s="506"/>
      <c r="S2898" s="506"/>
      <c r="T2898" s="506"/>
      <c r="U2898" s="506"/>
      <c r="V2898" s="506"/>
      <c r="W2898" s="506"/>
      <c r="X2898" s="506"/>
      <c r="Y2898" s="506"/>
      <c r="Z2898" s="506"/>
      <c r="AA2898" s="506"/>
      <c r="AB2898" s="506"/>
      <c r="AC2898" s="506"/>
      <c r="AD2898" s="506"/>
      <c r="AE2898" s="506"/>
      <c r="AF2898" s="506"/>
      <c r="AG2898" s="506"/>
      <c r="AH2898" s="506"/>
      <c r="AI2898" s="506"/>
    </row>
    <row r="2899" spans="1:35" x14ac:dyDescent="0.25">
      <c r="A2899" s="198" t="s">
        <v>1705</v>
      </c>
      <c r="B2899" s="219" t="s">
        <v>2552</v>
      </c>
      <c r="C2899" s="593" t="s">
        <v>3773</v>
      </c>
      <c r="D2899" s="594" t="s">
        <v>2618</v>
      </c>
      <c r="E2899" s="594" t="s">
        <v>3774</v>
      </c>
      <c r="F2899" s="594" t="s">
        <v>2618</v>
      </c>
      <c r="G2899" s="594" t="s">
        <v>3775</v>
      </c>
      <c r="H2899" s="594" t="s">
        <v>2618</v>
      </c>
      <c r="I2899" s="594" t="s">
        <v>3782</v>
      </c>
      <c r="J2899" s="594" t="s">
        <v>2618</v>
      </c>
      <c r="K2899" s="594" t="s">
        <v>3788</v>
      </c>
      <c r="L2899" s="594" t="s">
        <v>2618</v>
      </c>
      <c r="M2899" s="594" t="s">
        <v>3789</v>
      </c>
      <c r="N2899" s="594" t="s">
        <v>2618</v>
      </c>
      <c r="O2899" s="594" t="s">
        <v>3790</v>
      </c>
      <c r="P2899" s="594" t="s">
        <v>2618</v>
      </c>
      <c r="Q2899" s="594" t="s">
        <v>3791</v>
      </c>
      <c r="R2899" s="594" t="s">
        <v>2618</v>
      </c>
      <c r="S2899" s="594" t="s">
        <v>3792</v>
      </c>
      <c r="T2899" s="594" t="s">
        <v>2618</v>
      </c>
      <c r="U2899" s="594" t="s">
        <v>3793</v>
      </c>
      <c r="V2899" s="594" t="s">
        <v>2618</v>
      </c>
      <c r="X2899" s="258"/>
      <c r="Y2899" s="596" t="s">
        <v>2550</v>
      </c>
      <c r="Z2899" s="93" t="s">
        <v>2619</v>
      </c>
      <c r="AA2899" s="597" t="s">
        <v>2620</v>
      </c>
      <c r="AB2899" s="597" t="s">
        <v>2621</v>
      </c>
      <c r="AC2899" s="597" t="s">
        <v>2622</v>
      </c>
      <c r="AD2899" s="597" t="s">
        <v>2623</v>
      </c>
      <c r="AE2899" s="597" t="s">
        <v>2624</v>
      </c>
      <c r="AF2899" s="597" t="s">
        <v>2625</v>
      </c>
      <c r="AG2899" s="597" t="s">
        <v>2619</v>
      </c>
      <c r="AH2899" s="597" t="s">
        <v>2620</v>
      </c>
      <c r="AI2899" s="598" t="s">
        <v>2621</v>
      </c>
    </row>
    <row r="2900" spans="1:35" x14ac:dyDescent="0.25">
      <c r="A2900" s="198" t="s">
        <v>1706</v>
      </c>
      <c r="B2900" s="220" t="s">
        <v>1707</v>
      </c>
      <c r="C2900" s="124" t="s">
        <v>2521</v>
      </c>
      <c r="D2900" s="124" t="s">
        <v>2522</v>
      </c>
      <c r="E2900" s="124" t="s">
        <v>2521</v>
      </c>
      <c r="F2900" s="124" t="s">
        <v>2522</v>
      </c>
      <c r="G2900" s="124" t="s">
        <v>2521</v>
      </c>
      <c r="H2900" s="124" t="s">
        <v>2522</v>
      </c>
      <c r="I2900" s="124" t="s">
        <v>2521</v>
      </c>
      <c r="J2900" s="124" t="s">
        <v>2522</v>
      </c>
      <c r="K2900" s="124" t="s">
        <v>2521</v>
      </c>
      <c r="L2900" s="124" t="s">
        <v>2522</v>
      </c>
      <c r="M2900" s="124" t="s">
        <v>2521</v>
      </c>
      <c r="N2900" s="124" t="s">
        <v>2522</v>
      </c>
      <c r="O2900" s="124" t="s">
        <v>2521</v>
      </c>
      <c r="P2900" s="124" t="s">
        <v>2522</v>
      </c>
      <c r="Q2900" s="124" t="s">
        <v>2521</v>
      </c>
      <c r="R2900" s="124" t="s">
        <v>2522</v>
      </c>
      <c r="S2900" s="124" t="s">
        <v>2521</v>
      </c>
      <c r="T2900" s="124" t="s">
        <v>2522</v>
      </c>
      <c r="U2900" s="124" t="s">
        <v>2521</v>
      </c>
      <c r="V2900" s="124" t="s">
        <v>2522</v>
      </c>
      <c r="X2900" s="197"/>
      <c r="Y2900" s="188" t="s">
        <v>1707</v>
      </c>
      <c r="Z2900" s="94" t="s">
        <v>3776</v>
      </c>
      <c r="AA2900" s="95" t="s">
        <v>3777</v>
      </c>
      <c r="AB2900" s="95" t="s">
        <v>3778</v>
      </c>
      <c r="AC2900" s="95" t="s">
        <v>3783</v>
      </c>
      <c r="AD2900" s="95" t="s">
        <v>3794</v>
      </c>
      <c r="AE2900" s="95" t="s">
        <v>3795</v>
      </c>
      <c r="AF2900" s="95" t="s">
        <v>3796</v>
      </c>
      <c r="AG2900" s="95" t="s">
        <v>3797</v>
      </c>
      <c r="AH2900" s="95" t="s">
        <v>3798</v>
      </c>
      <c r="AI2900" s="96" t="s">
        <v>3799</v>
      </c>
    </row>
    <row r="2901" spans="1:35" x14ac:dyDescent="0.25">
      <c r="A2901" s="198" t="s">
        <v>1708</v>
      </c>
      <c r="B2901" s="221" t="s">
        <v>2553</v>
      </c>
      <c r="C2901" s="118">
        <v>43682.375</v>
      </c>
      <c r="D2901" s="189">
        <v>43682.875</v>
      </c>
      <c r="E2901" s="190">
        <v>43683.375</v>
      </c>
      <c r="F2901" s="189">
        <v>43683.875</v>
      </c>
      <c r="G2901" s="190">
        <v>43684.375</v>
      </c>
      <c r="H2901" s="189">
        <v>43684.875</v>
      </c>
      <c r="I2901" s="191">
        <v>43685.375</v>
      </c>
      <c r="J2901" s="189">
        <v>43685.875</v>
      </c>
      <c r="K2901" s="190">
        <v>43686.375</v>
      </c>
      <c r="L2901" s="189">
        <v>43686.875</v>
      </c>
      <c r="M2901" s="190">
        <v>43687.375</v>
      </c>
      <c r="N2901" s="189">
        <v>43687.875</v>
      </c>
      <c r="O2901" s="191">
        <v>43688.375</v>
      </c>
      <c r="P2901" s="189">
        <v>43688.875</v>
      </c>
      <c r="Q2901" s="190">
        <v>43689.375</v>
      </c>
      <c r="R2901" s="189">
        <v>43689.875</v>
      </c>
      <c r="S2901" s="190">
        <v>43690.375</v>
      </c>
      <c r="T2901" s="189">
        <v>43690.875</v>
      </c>
      <c r="U2901" s="190">
        <v>43691.375</v>
      </c>
      <c r="V2901" s="192">
        <v>43691.875</v>
      </c>
      <c r="X2901" s="198" t="s">
        <v>1709</v>
      </c>
      <c r="Y2901" s="215">
        <v>0</v>
      </c>
      <c r="Z2901" s="599">
        <v>43682.875</v>
      </c>
      <c r="AA2901" s="600">
        <v>43683.875</v>
      </c>
      <c r="AB2901" s="600">
        <v>43684.875</v>
      </c>
      <c r="AC2901" s="600">
        <v>43685.875</v>
      </c>
      <c r="AD2901" s="600">
        <v>43686.875</v>
      </c>
      <c r="AE2901" s="600">
        <v>43687.875</v>
      </c>
      <c r="AF2901" s="600">
        <v>43688.875</v>
      </c>
      <c r="AG2901" s="600">
        <v>43689.875</v>
      </c>
      <c r="AH2901" s="600">
        <v>43690.875</v>
      </c>
      <c r="AI2901" s="600">
        <v>43691.875</v>
      </c>
    </row>
    <row r="2902" spans="1:35" x14ac:dyDescent="0.25">
      <c r="A2902" s="198" t="s">
        <v>1710</v>
      </c>
      <c r="B2902" s="222" t="s">
        <v>2545</v>
      </c>
      <c r="C2902" s="230" t="e">
        <v>#N/A</v>
      </c>
      <c r="D2902" s="199">
        <v>24.3</v>
      </c>
      <c r="E2902" s="199" t="e">
        <v>#N/A</v>
      </c>
      <c r="F2902" s="199">
        <v>25.2</v>
      </c>
      <c r="G2902" s="199" t="e">
        <v>#N/A</v>
      </c>
      <c r="H2902" s="199">
        <v>27.5</v>
      </c>
      <c r="I2902" s="199" t="e">
        <v>#N/A</v>
      </c>
      <c r="J2902" s="199">
        <v>27.5</v>
      </c>
      <c r="K2902" s="199" t="e">
        <v>#N/A</v>
      </c>
      <c r="L2902" s="199">
        <v>28.9</v>
      </c>
      <c r="M2902" s="199" t="e">
        <v>#N/A</v>
      </c>
      <c r="N2902" s="199">
        <v>28</v>
      </c>
      <c r="O2902" s="199" t="e">
        <v>#N/A</v>
      </c>
      <c r="P2902" s="199">
        <v>28.4</v>
      </c>
      <c r="Q2902" s="199" t="e">
        <v>#N/A</v>
      </c>
      <c r="R2902" s="199">
        <v>29.4</v>
      </c>
      <c r="S2902" s="199" t="e">
        <v>#N/A</v>
      </c>
      <c r="T2902" s="199">
        <v>29</v>
      </c>
      <c r="U2902" s="199" t="e">
        <v>#N/A</v>
      </c>
      <c r="V2902" s="104">
        <v>29.1</v>
      </c>
      <c r="X2902" s="198" t="s">
        <v>1711</v>
      </c>
      <c r="Y2902" s="100" t="s">
        <v>2545</v>
      </c>
      <c r="Z2902" s="120">
        <v>24.3</v>
      </c>
      <c r="AA2902" s="120">
        <v>25.2</v>
      </c>
      <c r="AB2902" s="120">
        <v>27.5</v>
      </c>
      <c r="AC2902" s="120">
        <v>27.5</v>
      </c>
      <c r="AD2902" s="120">
        <v>28.9</v>
      </c>
      <c r="AE2902" s="120">
        <v>28</v>
      </c>
      <c r="AF2902" s="120">
        <v>28.4</v>
      </c>
      <c r="AG2902" s="120">
        <v>29.4</v>
      </c>
      <c r="AH2902" s="120">
        <v>29</v>
      </c>
      <c r="AI2902" s="120">
        <v>29.1</v>
      </c>
    </row>
    <row r="2903" spans="1:35" x14ac:dyDescent="0.25">
      <c r="A2903" s="198" t="s">
        <v>1712</v>
      </c>
      <c r="B2903" s="223" t="s">
        <v>2546</v>
      </c>
      <c r="C2903" s="103">
        <v>18.399999999999999</v>
      </c>
      <c r="D2903" s="200" t="e">
        <v>#N/A</v>
      </c>
      <c r="E2903" s="200">
        <v>18.7</v>
      </c>
      <c r="F2903" s="200" t="e">
        <v>#N/A</v>
      </c>
      <c r="G2903" s="200">
        <v>19.399999999999999</v>
      </c>
      <c r="H2903" s="200" t="e">
        <v>#N/A</v>
      </c>
      <c r="I2903" s="200">
        <v>20.399999999999999</v>
      </c>
      <c r="J2903" s="200" t="e">
        <v>#N/A</v>
      </c>
      <c r="K2903" s="200">
        <v>22.1</v>
      </c>
      <c r="L2903" s="200" t="e">
        <v>#N/A</v>
      </c>
      <c r="M2903" s="200">
        <v>22.1</v>
      </c>
      <c r="N2903" s="200" t="e">
        <v>#N/A</v>
      </c>
      <c r="O2903" s="200">
        <v>21.6</v>
      </c>
      <c r="P2903" s="200" t="e">
        <v>#N/A</v>
      </c>
      <c r="Q2903" s="200">
        <v>22.4</v>
      </c>
      <c r="R2903" s="200" t="e">
        <v>#N/A</v>
      </c>
      <c r="S2903" s="200">
        <v>22.5</v>
      </c>
      <c r="T2903" s="200" t="e">
        <v>#N/A</v>
      </c>
      <c r="U2903" s="200">
        <v>22.2</v>
      </c>
      <c r="V2903" s="216" t="e">
        <v>#N/A</v>
      </c>
      <c r="X2903" s="198" t="s">
        <v>1713</v>
      </c>
      <c r="Y2903" s="101" t="s">
        <v>2546</v>
      </c>
      <c r="Z2903" s="97">
        <v>18.399999999999999</v>
      </c>
      <c r="AA2903" s="97">
        <v>18.7</v>
      </c>
      <c r="AB2903" s="97">
        <v>19.399999999999999</v>
      </c>
      <c r="AC2903" s="97">
        <v>20.399999999999999</v>
      </c>
      <c r="AD2903" s="97">
        <v>22.1</v>
      </c>
      <c r="AE2903" s="97">
        <v>22.1</v>
      </c>
      <c r="AF2903" s="97">
        <v>21.6</v>
      </c>
      <c r="AG2903" s="97">
        <v>22.4</v>
      </c>
      <c r="AH2903" s="97">
        <v>22.5</v>
      </c>
      <c r="AI2903" s="97">
        <v>22.2</v>
      </c>
    </row>
    <row r="2904" spans="1:35" x14ac:dyDescent="0.25">
      <c r="A2904" s="198" t="s">
        <v>1714</v>
      </c>
      <c r="B2904" s="224" t="s">
        <v>2547</v>
      </c>
      <c r="C2904" s="108" t="e">
        <v>#N/A</v>
      </c>
      <c r="D2904" s="201">
        <v>39.299999999999997</v>
      </c>
      <c r="E2904" s="201" t="e">
        <v>#N/A</v>
      </c>
      <c r="F2904" s="201">
        <v>40.200000000000003</v>
      </c>
      <c r="G2904" s="201" t="e">
        <v>#N/A</v>
      </c>
      <c r="H2904" s="201">
        <v>42.5</v>
      </c>
      <c r="I2904" s="201" t="e">
        <v>#N/A</v>
      </c>
      <c r="J2904" s="201">
        <v>42.5</v>
      </c>
      <c r="K2904" s="201" t="e">
        <v>#N/A</v>
      </c>
      <c r="L2904" s="201">
        <v>43.9</v>
      </c>
      <c r="M2904" s="201" t="e">
        <v>#N/A</v>
      </c>
      <c r="N2904" s="201">
        <v>43</v>
      </c>
      <c r="O2904" s="201" t="e">
        <v>#N/A</v>
      </c>
      <c r="P2904" s="201">
        <v>43.4</v>
      </c>
      <c r="Q2904" s="201" t="e">
        <v>#N/A</v>
      </c>
      <c r="R2904" s="201">
        <v>44.4</v>
      </c>
      <c r="S2904" s="201" t="e">
        <v>#N/A</v>
      </c>
      <c r="T2904" s="201">
        <v>44</v>
      </c>
      <c r="U2904" s="201" t="e">
        <v>#N/A</v>
      </c>
      <c r="V2904" s="217">
        <v>44.1</v>
      </c>
      <c r="X2904" s="198" t="s">
        <v>1715</v>
      </c>
      <c r="Y2904" s="102" t="s">
        <v>2547</v>
      </c>
      <c r="Z2904" s="120">
        <v>39.299999999999997</v>
      </c>
      <c r="AA2904" s="120">
        <v>40.200000000000003</v>
      </c>
      <c r="AB2904" s="120">
        <v>42.5</v>
      </c>
      <c r="AC2904" s="120">
        <v>42.5</v>
      </c>
      <c r="AD2904" s="120">
        <v>43.9</v>
      </c>
      <c r="AE2904" s="120">
        <v>43</v>
      </c>
      <c r="AF2904" s="120">
        <v>43.4</v>
      </c>
      <c r="AG2904" s="120">
        <v>44.4</v>
      </c>
      <c r="AH2904" s="120">
        <v>44</v>
      </c>
      <c r="AI2904" s="120">
        <v>44.1</v>
      </c>
    </row>
    <row r="2905" spans="1:35" x14ac:dyDescent="0.25">
      <c r="A2905" s="198" t="s">
        <v>1716</v>
      </c>
      <c r="B2905" s="212" t="s">
        <v>2548</v>
      </c>
      <c r="C2905" s="231">
        <v>8</v>
      </c>
      <c r="D2905" s="123">
        <v>6</v>
      </c>
      <c r="E2905" s="123">
        <v>4</v>
      </c>
      <c r="F2905" s="123">
        <v>6</v>
      </c>
      <c r="G2905" s="123">
        <v>6</v>
      </c>
      <c r="H2905" s="123">
        <v>11</v>
      </c>
      <c r="I2905" s="123">
        <v>5</v>
      </c>
      <c r="J2905" s="123">
        <v>6</v>
      </c>
      <c r="K2905" s="123">
        <v>6</v>
      </c>
      <c r="L2905" s="123">
        <v>6</v>
      </c>
      <c r="M2905" s="123">
        <v>5</v>
      </c>
      <c r="N2905" s="123">
        <v>8</v>
      </c>
      <c r="O2905" s="123">
        <v>4</v>
      </c>
      <c r="P2905" s="123">
        <v>7</v>
      </c>
      <c r="Q2905" s="123">
        <v>6</v>
      </c>
      <c r="R2905" s="123">
        <v>7</v>
      </c>
      <c r="S2905" s="123">
        <v>4</v>
      </c>
      <c r="T2905" s="123">
        <v>6</v>
      </c>
      <c r="U2905" s="123">
        <v>4</v>
      </c>
      <c r="V2905" s="218">
        <v>5</v>
      </c>
      <c r="X2905" s="198" t="s">
        <v>1717</v>
      </c>
      <c r="Y2905" s="119" t="s">
        <v>2548</v>
      </c>
      <c r="Z2905" s="196">
        <v>8</v>
      </c>
      <c r="AA2905" s="196">
        <v>6</v>
      </c>
      <c r="AB2905" s="196">
        <v>11</v>
      </c>
      <c r="AC2905" s="196">
        <v>10</v>
      </c>
      <c r="AD2905" s="196">
        <v>6</v>
      </c>
      <c r="AE2905" s="196">
        <v>8</v>
      </c>
      <c r="AF2905" s="196">
        <v>8</v>
      </c>
      <c r="AG2905" s="196">
        <v>7</v>
      </c>
      <c r="AH2905" s="196">
        <v>7</v>
      </c>
      <c r="AI2905" s="196">
        <v>5</v>
      </c>
    </row>
    <row r="2906" spans="1:35" x14ac:dyDescent="0.25">
      <c r="A2906" s="198" t="s">
        <v>1718</v>
      </c>
      <c r="B2906" s="225" t="s">
        <v>2549</v>
      </c>
      <c r="C2906" s="232" t="s">
        <v>2618</v>
      </c>
      <c r="D2906" s="210" t="s">
        <v>2618</v>
      </c>
      <c r="E2906" s="210" t="s">
        <v>2618</v>
      </c>
      <c r="F2906" s="210" t="s">
        <v>2618</v>
      </c>
      <c r="G2906" s="210" t="s">
        <v>2618</v>
      </c>
      <c r="H2906" s="210" t="s">
        <v>2618</v>
      </c>
      <c r="I2906" s="210" t="s">
        <v>2618</v>
      </c>
      <c r="J2906" s="210" t="s">
        <v>2618</v>
      </c>
      <c r="K2906" s="210" t="s">
        <v>2618</v>
      </c>
      <c r="L2906" s="210" t="s">
        <v>2618</v>
      </c>
      <c r="M2906" s="210" t="s">
        <v>2618</v>
      </c>
      <c r="N2906" s="210" t="s">
        <v>2618</v>
      </c>
      <c r="O2906" s="210" t="s">
        <v>2618</v>
      </c>
      <c r="P2906" s="210" t="s">
        <v>2618</v>
      </c>
      <c r="Q2906" s="210" t="s">
        <v>2618</v>
      </c>
      <c r="R2906" s="210" t="s">
        <v>2618</v>
      </c>
      <c r="S2906" s="210" t="s">
        <v>2618</v>
      </c>
      <c r="T2906" s="210" t="s">
        <v>2618</v>
      </c>
      <c r="U2906" s="210" t="s">
        <v>2618</v>
      </c>
      <c r="V2906" s="211" t="s">
        <v>2618</v>
      </c>
      <c r="X2906" s="198" t="s">
        <v>1719</v>
      </c>
      <c r="Y2906" s="601" t="s">
        <v>772</v>
      </c>
      <c r="Z2906" s="602">
        <v>0</v>
      </c>
      <c r="AA2906" s="602">
        <v>0</v>
      </c>
      <c r="AB2906" s="602">
        <v>0</v>
      </c>
      <c r="AC2906" s="602">
        <v>0</v>
      </c>
      <c r="AD2906" s="602">
        <v>0</v>
      </c>
      <c r="AE2906" s="602">
        <v>0</v>
      </c>
      <c r="AF2906" s="602">
        <v>0</v>
      </c>
      <c r="AG2906" s="602">
        <v>0</v>
      </c>
      <c r="AH2906" s="602">
        <v>0</v>
      </c>
      <c r="AI2906" s="602">
        <v>0</v>
      </c>
    </row>
    <row r="2907" spans="1:35" ht="15" x14ac:dyDescent="0.25">
      <c r="A2907" s="198" t="s">
        <v>1720</v>
      </c>
      <c r="B2907" s="226" t="s">
        <v>769</v>
      </c>
      <c r="C2907" s="202" t="s">
        <v>2618</v>
      </c>
      <c r="D2907" s="202" t="s">
        <v>2618</v>
      </c>
      <c r="E2907" s="202" t="s">
        <v>2618</v>
      </c>
      <c r="F2907" s="202" t="s">
        <v>2618</v>
      </c>
      <c r="G2907" s="202" t="s">
        <v>2618</v>
      </c>
      <c r="H2907" s="202" t="s">
        <v>2618</v>
      </c>
      <c r="I2907" s="202" t="s">
        <v>2618</v>
      </c>
      <c r="J2907" s="202" t="s">
        <v>2618</v>
      </c>
      <c r="K2907" s="202" t="s">
        <v>2618</v>
      </c>
      <c r="L2907" s="202" t="s">
        <v>2618</v>
      </c>
      <c r="M2907" s="202" t="s">
        <v>2618</v>
      </c>
      <c r="N2907" s="202" t="s">
        <v>2618</v>
      </c>
      <c r="O2907" s="202" t="s">
        <v>2618</v>
      </c>
      <c r="P2907" s="202" t="s">
        <v>2618</v>
      </c>
      <c r="Q2907" s="202" t="s">
        <v>2618</v>
      </c>
      <c r="R2907" s="202" t="s">
        <v>2618</v>
      </c>
      <c r="S2907" s="202" t="s">
        <v>2618</v>
      </c>
      <c r="T2907" s="202" t="s">
        <v>2618</v>
      </c>
      <c r="U2907" s="202" t="s">
        <v>2618</v>
      </c>
      <c r="V2907" s="203" t="s">
        <v>2618</v>
      </c>
      <c r="X2907" s="198" t="s">
        <v>1721</v>
      </c>
      <c r="Y2907" s="107" t="s">
        <v>769</v>
      </c>
      <c r="Z2907" s="195" t="s">
        <v>2618</v>
      </c>
      <c r="AA2907" s="195" t="s">
        <v>2618</v>
      </c>
      <c r="AB2907" s="195" t="s">
        <v>2618</v>
      </c>
      <c r="AC2907" s="195" t="s">
        <v>2618</v>
      </c>
      <c r="AD2907" s="195" t="s">
        <v>2618</v>
      </c>
      <c r="AE2907" s="195" t="s">
        <v>2618</v>
      </c>
      <c r="AF2907" s="195" t="s">
        <v>2618</v>
      </c>
      <c r="AG2907" s="195" t="s">
        <v>2618</v>
      </c>
      <c r="AH2907" s="195" t="s">
        <v>2618</v>
      </c>
      <c r="AI2907" s="195" t="s">
        <v>2618</v>
      </c>
    </row>
    <row r="2908" spans="1:35" x14ac:dyDescent="0.25">
      <c r="A2908" s="198" t="s">
        <v>1722</v>
      </c>
      <c r="B2908" s="226" t="s">
        <v>2551</v>
      </c>
      <c r="C2908" s="234">
        <v>0</v>
      </c>
      <c r="D2908" s="204">
        <v>0</v>
      </c>
      <c r="E2908" s="204">
        <v>0</v>
      </c>
      <c r="F2908" s="204">
        <v>0</v>
      </c>
      <c r="G2908" s="204">
        <v>0</v>
      </c>
      <c r="H2908" s="204">
        <v>0</v>
      </c>
      <c r="I2908" s="204">
        <v>0</v>
      </c>
      <c r="J2908" s="204">
        <v>0</v>
      </c>
      <c r="K2908" s="204">
        <v>0</v>
      </c>
      <c r="L2908" s="204">
        <v>0</v>
      </c>
      <c r="M2908" s="204">
        <v>0</v>
      </c>
      <c r="N2908" s="204">
        <v>0</v>
      </c>
      <c r="O2908" s="204">
        <v>0</v>
      </c>
      <c r="P2908" s="204">
        <v>0</v>
      </c>
      <c r="Q2908" s="204">
        <v>0</v>
      </c>
      <c r="R2908" s="204">
        <v>0</v>
      </c>
      <c r="S2908" s="204">
        <v>0</v>
      </c>
      <c r="T2908" s="204">
        <v>0</v>
      </c>
      <c r="U2908" s="204">
        <v>0</v>
      </c>
      <c r="V2908" s="205">
        <v>0</v>
      </c>
      <c r="X2908" s="198" t="s">
        <v>1723</v>
      </c>
      <c r="Y2908" s="91" t="s">
        <v>2551</v>
      </c>
      <c r="Z2908" s="109">
        <v>0</v>
      </c>
      <c r="AA2908" s="109">
        <v>0</v>
      </c>
      <c r="AB2908" s="109">
        <v>0</v>
      </c>
      <c r="AC2908" s="109">
        <v>0</v>
      </c>
      <c r="AD2908" s="109">
        <v>0</v>
      </c>
      <c r="AE2908" s="109">
        <v>0</v>
      </c>
      <c r="AF2908" s="109">
        <v>0</v>
      </c>
      <c r="AG2908" s="109">
        <v>0</v>
      </c>
      <c r="AH2908" s="109">
        <v>0</v>
      </c>
      <c r="AI2908" s="109">
        <v>0</v>
      </c>
    </row>
    <row r="2909" spans="1:35" x14ac:dyDescent="0.25">
      <c r="A2909" s="198" t="s">
        <v>1724</v>
      </c>
      <c r="B2909" s="227" t="s">
        <v>884</v>
      </c>
      <c r="C2909" s="235">
        <v>1009.95</v>
      </c>
      <c r="D2909" s="206">
        <v>1012.35</v>
      </c>
      <c r="E2909" s="206">
        <v>1015.05</v>
      </c>
      <c r="F2909" s="206">
        <v>1016.25</v>
      </c>
      <c r="G2909" s="206">
        <v>1017.25</v>
      </c>
      <c r="H2909" s="206">
        <v>1016.75</v>
      </c>
      <c r="I2909" s="206">
        <v>1015.3</v>
      </c>
      <c r="J2909" s="206">
        <v>1011.75</v>
      </c>
      <c r="K2909" s="206">
        <v>1010</v>
      </c>
      <c r="L2909" s="206">
        <v>1009</v>
      </c>
      <c r="M2909" s="206">
        <v>1010.75</v>
      </c>
      <c r="N2909" s="206">
        <v>1012.25</v>
      </c>
      <c r="O2909" s="206">
        <v>1012.85</v>
      </c>
      <c r="P2909" s="206">
        <v>1011.55</v>
      </c>
      <c r="Q2909" s="206">
        <v>1012</v>
      </c>
      <c r="R2909" s="206">
        <v>1010.75</v>
      </c>
      <c r="S2909" s="206">
        <v>1011.55</v>
      </c>
      <c r="T2909" s="206">
        <v>1010.35</v>
      </c>
      <c r="U2909" s="206">
        <v>1010.65</v>
      </c>
      <c r="V2909" s="207">
        <v>1008.2</v>
      </c>
      <c r="X2909" s="198" t="s">
        <v>1725</v>
      </c>
      <c r="Y2909" s="238" t="s">
        <v>705</v>
      </c>
      <c r="Z2909" s="127">
        <v>0</v>
      </c>
      <c r="AA2909" s="127">
        <v>0</v>
      </c>
      <c r="AB2909" s="127">
        <v>0</v>
      </c>
      <c r="AC2909" s="127">
        <v>0</v>
      </c>
      <c r="AD2909" s="127">
        <v>0</v>
      </c>
      <c r="AE2909" s="127">
        <v>0</v>
      </c>
      <c r="AF2909" s="127">
        <v>0</v>
      </c>
      <c r="AG2909" s="127">
        <v>0</v>
      </c>
      <c r="AH2909" s="127">
        <v>0</v>
      </c>
      <c r="AI2909" s="127">
        <v>0</v>
      </c>
    </row>
    <row r="2910" spans="1:35" x14ac:dyDescent="0.25">
      <c r="A2910" s="198" t="s">
        <v>1726</v>
      </c>
      <c r="B2910" s="228" t="s">
        <v>770</v>
      </c>
      <c r="C2910" s="236" t="s">
        <v>2647</v>
      </c>
      <c r="D2910" s="208" t="s">
        <v>2765</v>
      </c>
      <c r="E2910" s="208" t="s">
        <v>2652</v>
      </c>
      <c r="F2910" s="208" t="s">
        <v>2767</v>
      </c>
      <c r="G2910" s="208" t="s">
        <v>2648</v>
      </c>
      <c r="H2910" s="208" t="s">
        <v>1423</v>
      </c>
      <c r="I2910" s="208" t="s">
        <v>2685</v>
      </c>
      <c r="J2910" s="208" t="s">
        <v>2650</v>
      </c>
      <c r="K2910" s="208" t="s">
        <v>2757</v>
      </c>
      <c r="L2910" s="208" t="s">
        <v>2657</v>
      </c>
      <c r="M2910" s="208" t="s">
        <v>2732</v>
      </c>
      <c r="N2910" s="208" t="s">
        <v>2963</v>
      </c>
      <c r="O2910" s="208" t="s">
        <v>2732</v>
      </c>
      <c r="P2910" s="208" t="s">
        <v>2657</v>
      </c>
      <c r="Q2910" s="208" t="s">
        <v>2768</v>
      </c>
      <c r="R2910" s="208" t="s">
        <v>2656</v>
      </c>
      <c r="S2910" s="208" t="s">
        <v>2651</v>
      </c>
      <c r="T2910" s="208" t="s">
        <v>2653</v>
      </c>
      <c r="U2910" s="208" t="s">
        <v>2772</v>
      </c>
      <c r="V2910" s="209" t="s">
        <v>2652</v>
      </c>
      <c r="X2910" s="369" t="s">
        <v>1727</v>
      </c>
      <c r="Y2910" s="370" t="s">
        <v>772</v>
      </c>
      <c r="Z2910" s="371">
        <v>0</v>
      </c>
      <c r="AA2910" s="372">
        <v>0</v>
      </c>
      <c r="AB2910" s="372">
        <v>0</v>
      </c>
      <c r="AC2910" s="372">
        <v>0</v>
      </c>
      <c r="AD2910" s="372">
        <v>0</v>
      </c>
      <c r="AE2910" s="372">
        <v>0</v>
      </c>
      <c r="AF2910" s="372">
        <v>0</v>
      </c>
      <c r="AG2910" s="372">
        <v>0</v>
      </c>
      <c r="AH2910" s="372">
        <v>0</v>
      </c>
      <c r="AI2910" s="373">
        <v>0</v>
      </c>
    </row>
    <row r="2911" spans="1:35" x14ac:dyDescent="0.25">
      <c r="A2911" s="198" t="s">
        <v>1728</v>
      </c>
      <c r="B2911" s="603" t="s">
        <v>705</v>
      </c>
      <c r="C2911" s="237">
        <v>0</v>
      </c>
      <c r="D2911" s="213">
        <v>0</v>
      </c>
      <c r="E2911" s="213">
        <v>0</v>
      </c>
      <c r="F2911" s="213">
        <v>0</v>
      </c>
      <c r="G2911" s="213">
        <v>0</v>
      </c>
      <c r="H2911" s="213">
        <v>0</v>
      </c>
      <c r="I2911" s="213">
        <v>0</v>
      </c>
      <c r="J2911" s="213">
        <v>0</v>
      </c>
      <c r="K2911" s="213">
        <v>0</v>
      </c>
      <c r="L2911" s="213">
        <v>0</v>
      </c>
      <c r="M2911" s="213">
        <v>0</v>
      </c>
      <c r="N2911" s="213">
        <v>0</v>
      </c>
      <c r="O2911" s="213">
        <v>0</v>
      </c>
      <c r="P2911" s="213">
        <v>0</v>
      </c>
      <c r="Q2911" s="213">
        <v>0</v>
      </c>
      <c r="R2911" s="213">
        <v>0</v>
      </c>
      <c r="S2911" s="213">
        <v>0</v>
      </c>
      <c r="T2911" s="213">
        <v>0</v>
      </c>
      <c r="U2911" s="213">
        <v>0</v>
      </c>
      <c r="V2911" s="214">
        <v>0</v>
      </c>
      <c r="X2911" s="369" t="s">
        <v>1729</v>
      </c>
      <c r="Y2911" s="374" t="s">
        <v>1173</v>
      </c>
      <c r="Z2911" s="375">
        <v>0</v>
      </c>
      <c r="AA2911" s="376">
        <v>0</v>
      </c>
      <c r="AB2911" s="376">
        <v>0</v>
      </c>
      <c r="AC2911" s="376">
        <v>0</v>
      </c>
      <c r="AD2911" s="376">
        <v>0</v>
      </c>
      <c r="AE2911" s="376">
        <v>0</v>
      </c>
      <c r="AF2911" s="376">
        <v>0</v>
      </c>
      <c r="AG2911" s="376">
        <v>0</v>
      </c>
      <c r="AH2911" s="376">
        <v>0</v>
      </c>
      <c r="AI2911" s="377">
        <v>0</v>
      </c>
    </row>
    <row r="2912" spans="1:35" x14ac:dyDescent="0.25">
      <c r="A2912" s="604" t="s">
        <v>1727</v>
      </c>
      <c r="B2912" s="605" t="s">
        <v>772</v>
      </c>
      <c r="C2912" s="606">
        <v>0</v>
      </c>
      <c r="D2912" s="606">
        <v>0</v>
      </c>
      <c r="E2912" s="606">
        <v>0</v>
      </c>
      <c r="F2912" s="606">
        <v>0</v>
      </c>
      <c r="G2912" s="606">
        <v>0</v>
      </c>
      <c r="H2912" s="606">
        <v>0</v>
      </c>
      <c r="I2912" s="606">
        <v>0</v>
      </c>
      <c r="J2912" s="606">
        <v>0</v>
      </c>
      <c r="K2912" s="606">
        <v>0</v>
      </c>
      <c r="L2912" s="606">
        <v>0</v>
      </c>
      <c r="M2912" s="606">
        <v>0</v>
      </c>
      <c r="N2912" s="606">
        <v>0</v>
      </c>
      <c r="O2912" s="606">
        <v>0</v>
      </c>
      <c r="P2912" s="606">
        <v>0</v>
      </c>
      <c r="Q2912" s="606">
        <v>0</v>
      </c>
      <c r="R2912" s="606">
        <v>0</v>
      </c>
      <c r="S2912" s="606">
        <v>0</v>
      </c>
      <c r="T2912" s="606">
        <v>0</v>
      </c>
      <c r="U2912" s="606">
        <v>0</v>
      </c>
      <c r="V2912" s="607">
        <v>0</v>
      </c>
      <c r="X2912" s="369" t="s">
        <v>1730</v>
      </c>
      <c r="Y2912" s="374" t="s">
        <v>1175</v>
      </c>
      <c r="Z2912" s="375">
        <v>0</v>
      </c>
      <c r="AA2912" s="376">
        <v>0</v>
      </c>
      <c r="AB2912" s="376">
        <v>0</v>
      </c>
      <c r="AC2912" s="376">
        <v>0</v>
      </c>
      <c r="AD2912" s="376">
        <v>0</v>
      </c>
      <c r="AE2912" s="376">
        <v>0</v>
      </c>
      <c r="AF2912" s="376">
        <v>0</v>
      </c>
      <c r="AG2912" s="376">
        <v>0</v>
      </c>
      <c r="AH2912" s="376">
        <v>0</v>
      </c>
      <c r="AI2912" s="377">
        <v>0</v>
      </c>
    </row>
    <row r="2913" spans="1:35" x14ac:dyDescent="0.25">
      <c r="A2913" s="608" t="s">
        <v>1729</v>
      </c>
      <c r="B2913" s="609" t="s">
        <v>1173</v>
      </c>
      <c r="C2913" s="610">
        <v>0</v>
      </c>
      <c r="D2913" s="610">
        <v>0</v>
      </c>
      <c r="E2913" s="610">
        <v>0</v>
      </c>
      <c r="F2913" s="610">
        <v>0</v>
      </c>
      <c r="G2913" s="610">
        <v>0</v>
      </c>
      <c r="H2913" s="610">
        <v>0</v>
      </c>
      <c r="I2913" s="610">
        <v>0</v>
      </c>
      <c r="J2913" s="610">
        <v>0</v>
      </c>
      <c r="K2913" s="610">
        <v>0</v>
      </c>
      <c r="L2913" s="610">
        <v>0</v>
      </c>
      <c r="M2913" s="610">
        <v>0</v>
      </c>
      <c r="N2913" s="610">
        <v>0</v>
      </c>
      <c r="O2913" s="610">
        <v>0</v>
      </c>
      <c r="P2913" s="610">
        <v>0</v>
      </c>
      <c r="Q2913" s="610">
        <v>0</v>
      </c>
      <c r="R2913" s="610">
        <v>0</v>
      </c>
      <c r="S2913" s="610">
        <v>0</v>
      </c>
      <c r="T2913" s="610">
        <v>0</v>
      </c>
      <c r="U2913" s="610">
        <v>0</v>
      </c>
      <c r="V2913" s="610">
        <v>0</v>
      </c>
      <c r="X2913" s="369" t="s">
        <v>1731</v>
      </c>
      <c r="Y2913" s="379" t="s">
        <v>1177</v>
      </c>
      <c r="Z2913" s="380">
        <v>0</v>
      </c>
      <c r="AA2913" s="381">
        <v>0</v>
      </c>
      <c r="AB2913" s="381">
        <v>0</v>
      </c>
      <c r="AC2913" s="381">
        <v>0</v>
      </c>
      <c r="AD2913" s="381">
        <v>0</v>
      </c>
      <c r="AE2913" s="381">
        <v>0</v>
      </c>
      <c r="AF2913" s="381">
        <v>0</v>
      </c>
      <c r="AG2913" s="381">
        <v>0</v>
      </c>
      <c r="AH2913" s="381">
        <v>0</v>
      </c>
      <c r="AI2913" s="382">
        <v>0</v>
      </c>
    </row>
    <row r="2914" spans="1:35" x14ac:dyDescent="0.25">
      <c r="A2914" s="608" t="s">
        <v>1730</v>
      </c>
      <c r="B2914" s="609" t="s">
        <v>1175</v>
      </c>
      <c r="C2914" s="617">
        <v>0</v>
      </c>
      <c r="D2914" s="617">
        <v>0</v>
      </c>
      <c r="E2914" s="617">
        <v>0</v>
      </c>
      <c r="F2914" s="617">
        <v>0</v>
      </c>
      <c r="G2914" s="617">
        <v>0</v>
      </c>
      <c r="H2914" s="617">
        <v>0</v>
      </c>
      <c r="I2914" s="617">
        <v>0</v>
      </c>
      <c r="J2914" s="617">
        <v>0</v>
      </c>
      <c r="K2914" s="617">
        <v>0</v>
      </c>
      <c r="L2914" s="617">
        <v>0</v>
      </c>
      <c r="M2914" s="617">
        <v>0</v>
      </c>
      <c r="N2914" s="617">
        <v>0</v>
      </c>
      <c r="O2914" s="617">
        <v>0</v>
      </c>
      <c r="P2914" s="617">
        <v>0</v>
      </c>
      <c r="Q2914" s="617">
        <v>0</v>
      </c>
      <c r="R2914" s="617">
        <v>0</v>
      </c>
      <c r="S2914" s="617">
        <v>0</v>
      </c>
      <c r="T2914" s="617">
        <v>0</v>
      </c>
      <c r="U2914" s="617">
        <v>0</v>
      </c>
      <c r="V2914" s="617">
        <v>0</v>
      </c>
    </row>
    <row r="2915" spans="1:35" x14ac:dyDescent="0.25">
      <c r="A2915" s="608" t="s">
        <v>1731</v>
      </c>
      <c r="B2915" s="609" t="s">
        <v>1177</v>
      </c>
      <c r="C2915" s="617">
        <v>0</v>
      </c>
      <c r="D2915" s="617">
        <v>0</v>
      </c>
      <c r="E2915" s="617">
        <v>0</v>
      </c>
      <c r="F2915" s="617">
        <v>0</v>
      </c>
      <c r="G2915" s="617">
        <v>0</v>
      </c>
      <c r="H2915" s="617">
        <v>0</v>
      </c>
      <c r="I2915" s="617">
        <v>0</v>
      </c>
      <c r="J2915" s="617">
        <v>0</v>
      </c>
      <c r="K2915" s="617">
        <v>0</v>
      </c>
      <c r="L2915" s="617">
        <v>0</v>
      </c>
      <c r="M2915" s="617">
        <v>0</v>
      </c>
      <c r="N2915" s="617">
        <v>0</v>
      </c>
      <c r="O2915" s="617">
        <v>0</v>
      </c>
      <c r="P2915" s="617">
        <v>0</v>
      </c>
      <c r="Q2915" s="617">
        <v>0</v>
      </c>
      <c r="R2915" s="617">
        <v>0</v>
      </c>
      <c r="S2915" s="617">
        <v>0</v>
      </c>
      <c r="T2915" s="617">
        <v>0</v>
      </c>
      <c r="U2915" s="617">
        <v>0</v>
      </c>
      <c r="V2915" s="617">
        <v>0</v>
      </c>
    </row>
    <row r="2916" spans="1:35" x14ac:dyDescent="0.25">
      <c r="A2916" t="s">
        <v>3707</v>
      </c>
      <c r="B2916" t="s">
        <v>3407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1</v>
      </c>
      <c r="U2916">
        <v>0</v>
      </c>
      <c r="V2916">
        <v>0</v>
      </c>
    </row>
    <row r="2917" spans="1:35" x14ac:dyDescent="0.25">
      <c r="A2917" t="s">
        <v>3708</v>
      </c>
      <c r="B2917" t="s">
        <v>3623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1</v>
      </c>
      <c r="T2917">
        <v>0</v>
      </c>
      <c r="U2917">
        <v>0</v>
      </c>
      <c r="V2917">
        <v>0</v>
      </c>
    </row>
    <row r="2918" spans="1:35" x14ac:dyDescent="0.25">
      <c r="A2918" t="s">
        <v>3709</v>
      </c>
      <c r="B2918" t="s">
        <v>3411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</row>
    <row r="2928" spans="1:35" x14ac:dyDescent="0.25">
      <c r="A2928" s="506"/>
      <c r="B2928" s="506"/>
      <c r="C2928" s="506"/>
      <c r="D2928" s="506"/>
      <c r="E2928" s="506"/>
      <c r="F2928" s="506"/>
      <c r="G2928" s="506"/>
      <c r="H2928" s="506"/>
      <c r="I2928" s="506"/>
      <c r="J2928" s="506"/>
      <c r="K2928" s="506"/>
      <c r="L2928" s="506"/>
      <c r="M2928" s="506"/>
      <c r="N2928" s="506"/>
      <c r="O2928" s="506"/>
      <c r="P2928" s="506"/>
      <c r="Q2928" s="506"/>
      <c r="R2928" s="506"/>
      <c r="S2928" s="506"/>
      <c r="T2928" s="506"/>
      <c r="U2928" s="506"/>
      <c r="V2928" s="506"/>
      <c r="W2928" s="506"/>
      <c r="X2928" s="506"/>
      <c r="Y2928" s="506"/>
      <c r="Z2928" s="506"/>
      <c r="AA2928" s="506"/>
      <c r="AB2928" s="506"/>
      <c r="AC2928" s="506"/>
      <c r="AD2928" s="506"/>
      <c r="AE2928" s="506"/>
      <c r="AF2928" s="506"/>
      <c r="AG2928" s="506"/>
      <c r="AH2928" s="506"/>
      <c r="AI2928" s="506"/>
    </row>
    <row r="2929" spans="1:35" x14ac:dyDescent="0.25">
      <c r="A2929" s="198" t="s">
        <v>1732</v>
      </c>
      <c r="B2929" s="219" t="s">
        <v>2552</v>
      </c>
      <c r="C2929" s="593" t="s">
        <v>3773</v>
      </c>
      <c r="D2929" s="594" t="s">
        <v>2618</v>
      </c>
      <c r="E2929" s="594" t="s">
        <v>3774</v>
      </c>
      <c r="F2929" s="594" t="s">
        <v>2618</v>
      </c>
      <c r="G2929" s="594" t="s">
        <v>3775</v>
      </c>
      <c r="H2929" s="594" t="s">
        <v>2618</v>
      </c>
      <c r="I2929" s="594" t="s">
        <v>3782</v>
      </c>
      <c r="J2929" s="594" t="s">
        <v>2618</v>
      </c>
      <c r="K2929" s="594" t="s">
        <v>3788</v>
      </c>
      <c r="L2929" s="594" t="s">
        <v>2618</v>
      </c>
      <c r="M2929" s="594" t="s">
        <v>3789</v>
      </c>
      <c r="N2929" s="594" t="s">
        <v>2618</v>
      </c>
      <c r="O2929" s="594" t="s">
        <v>3790</v>
      </c>
      <c r="P2929" s="594" t="s">
        <v>2618</v>
      </c>
      <c r="Q2929" s="594" t="s">
        <v>3791</v>
      </c>
      <c r="R2929" s="594" t="s">
        <v>2618</v>
      </c>
      <c r="S2929" s="594" t="s">
        <v>3792</v>
      </c>
      <c r="T2929" s="594" t="s">
        <v>2618</v>
      </c>
      <c r="U2929" s="594" t="s">
        <v>3793</v>
      </c>
      <c r="V2929" s="594" t="s">
        <v>2618</v>
      </c>
      <c r="X2929" s="258"/>
      <c r="Y2929" s="596" t="s">
        <v>2550</v>
      </c>
      <c r="Z2929" s="93" t="s">
        <v>2619</v>
      </c>
      <c r="AA2929" s="597" t="s">
        <v>2620</v>
      </c>
      <c r="AB2929" s="597" t="s">
        <v>2621</v>
      </c>
      <c r="AC2929" s="597" t="s">
        <v>2622</v>
      </c>
      <c r="AD2929" s="597" t="s">
        <v>2623</v>
      </c>
      <c r="AE2929" s="597" t="s">
        <v>2624</v>
      </c>
      <c r="AF2929" s="597" t="s">
        <v>2625</v>
      </c>
      <c r="AG2929" s="597" t="s">
        <v>2619</v>
      </c>
      <c r="AH2929" s="597" t="s">
        <v>2620</v>
      </c>
      <c r="AI2929" s="598" t="s">
        <v>2621</v>
      </c>
    </row>
    <row r="2930" spans="1:35" x14ac:dyDescent="0.25">
      <c r="A2930" s="198" t="s">
        <v>1733</v>
      </c>
      <c r="B2930" s="220" t="s">
        <v>1734</v>
      </c>
      <c r="C2930" s="124" t="s">
        <v>2521</v>
      </c>
      <c r="D2930" s="124" t="s">
        <v>2522</v>
      </c>
      <c r="E2930" s="124" t="s">
        <v>2521</v>
      </c>
      <c r="F2930" s="124" t="s">
        <v>2522</v>
      </c>
      <c r="G2930" s="124" t="s">
        <v>2521</v>
      </c>
      <c r="H2930" s="124" t="s">
        <v>2522</v>
      </c>
      <c r="I2930" s="124" t="s">
        <v>2521</v>
      </c>
      <c r="J2930" s="124" t="s">
        <v>2522</v>
      </c>
      <c r="K2930" s="124" t="s">
        <v>2521</v>
      </c>
      <c r="L2930" s="124" t="s">
        <v>2522</v>
      </c>
      <c r="M2930" s="124" t="s">
        <v>2521</v>
      </c>
      <c r="N2930" s="124" t="s">
        <v>2522</v>
      </c>
      <c r="O2930" s="124" t="s">
        <v>2521</v>
      </c>
      <c r="P2930" s="124" t="s">
        <v>2522</v>
      </c>
      <c r="Q2930" s="124" t="s">
        <v>2521</v>
      </c>
      <c r="R2930" s="124" t="s">
        <v>2522</v>
      </c>
      <c r="S2930" s="124" t="s">
        <v>2521</v>
      </c>
      <c r="T2930" s="124" t="s">
        <v>2522</v>
      </c>
      <c r="U2930" s="124" t="s">
        <v>2521</v>
      </c>
      <c r="V2930" s="124" t="s">
        <v>2522</v>
      </c>
      <c r="X2930" s="197"/>
      <c r="Y2930" s="188" t="s">
        <v>1734</v>
      </c>
      <c r="Z2930" s="94" t="s">
        <v>3776</v>
      </c>
      <c r="AA2930" s="95" t="s">
        <v>3777</v>
      </c>
      <c r="AB2930" s="95" t="s">
        <v>3778</v>
      </c>
      <c r="AC2930" s="95" t="s">
        <v>3783</v>
      </c>
      <c r="AD2930" s="95" t="s">
        <v>3794</v>
      </c>
      <c r="AE2930" s="95" t="s">
        <v>3795</v>
      </c>
      <c r="AF2930" s="95" t="s">
        <v>3796</v>
      </c>
      <c r="AG2930" s="95" t="s">
        <v>3797</v>
      </c>
      <c r="AH2930" s="95" t="s">
        <v>3798</v>
      </c>
      <c r="AI2930" s="96" t="s">
        <v>3799</v>
      </c>
    </row>
    <row r="2931" spans="1:35" x14ac:dyDescent="0.25">
      <c r="A2931" s="198" t="s">
        <v>1735</v>
      </c>
      <c r="B2931" s="221" t="s">
        <v>2553</v>
      </c>
      <c r="C2931" s="118">
        <v>43682.375</v>
      </c>
      <c r="D2931" s="189">
        <v>43682.875</v>
      </c>
      <c r="E2931" s="190">
        <v>43683.375</v>
      </c>
      <c r="F2931" s="189">
        <v>43683.875</v>
      </c>
      <c r="G2931" s="190">
        <v>43684.375</v>
      </c>
      <c r="H2931" s="189">
        <v>43684.875</v>
      </c>
      <c r="I2931" s="191">
        <v>43685.375</v>
      </c>
      <c r="J2931" s="189">
        <v>43685.875</v>
      </c>
      <c r="K2931" s="190">
        <v>43686.375</v>
      </c>
      <c r="L2931" s="189">
        <v>43686.875</v>
      </c>
      <c r="M2931" s="190">
        <v>43687.375</v>
      </c>
      <c r="N2931" s="189">
        <v>43687.875</v>
      </c>
      <c r="O2931" s="191">
        <v>43688.375</v>
      </c>
      <c r="P2931" s="189">
        <v>43688.875</v>
      </c>
      <c r="Q2931" s="190">
        <v>43689.375</v>
      </c>
      <c r="R2931" s="189">
        <v>43689.875</v>
      </c>
      <c r="S2931" s="190">
        <v>43690.375</v>
      </c>
      <c r="T2931" s="189">
        <v>43690.875</v>
      </c>
      <c r="U2931" s="190">
        <v>43691.375</v>
      </c>
      <c r="V2931" s="192">
        <v>43691.875</v>
      </c>
      <c r="X2931" s="198" t="s">
        <v>1736</v>
      </c>
      <c r="Y2931" s="215">
        <v>0</v>
      </c>
      <c r="Z2931" s="599">
        <v>43682.875</v>
      </c>
      <c r="AA2931" s="600">
        <v>43683.875</v>
      </c>
      <c r="AB2931" s="600">
        <v>43684.875</v>
      </c>
      <c r="AC2931" s="600">
        <v>43685.875</v>
      </c>
      <c r="AD2931" s="600">
        <v>43686.875</v>
      </c>
      <c r="AE2931" s="600">
        <v>43687.875</v>
      </c>
      <c r="AF2931" s="600">
        <v>43688.875</v>
      </c>
      <c r="AG2931" s="600">
        <v>43689.875</v>
      </c>
      <c r="AH2931" s="600">
        <v>43690.875</v>
      </c>
      <c r="AI2931" s="600">
        <v>43691.875</v>
      </c>
    </row>
    <row r="2932" spans="1:35" x14ac:dyDescent="0.25">
      <c r="A2932" s="198" t="s">
        <v>1737</v>
      </c>
      <c r="B2932" s="222" t="s">
        <v>2545</v>
      </c>
      <c r="C2932" s="230" t="e">
        <v>#N/A</v>
      </c>
      <c r="D2932" s="199">
        <v>17.3</v>
      </c>
      <c r="E2932" s="199" t="e">
        <v>#N/A</v>
      </c>
      <c r="F2932" s="199">
        <v>20.3</v>
      </c>
      <c r="G2932" s="199" t="e">
        <v>#N/A</v>
      </c>
      <c r="H2932" s="199">
        <v>22.7</v>
      </c>
      <c r="I2932" s="199" t="e">
        <v>#N/A</v>
      </c>
      <c r="J2932" s="199">
        <v>20.100000000000001</v>
      </c>
      <c r="K2932" s="199" t="e">
        <v>#N/A</v>
      </c>
      <c r="L2932" s="199">
        <v>23.3</v>
      </c>
      <c r="M2932" s="199" t="e">
        <v>#N/A</v>
      </c>
      <c r="N2932" s="199">
        <v>22.8</v>
      </c>
      <c r="O2932" s="199" t="e">
        <v>#N/A</v>
      </c>
      <c r="P2932" s="199">
        <v>21.6</v>
      </c>
      <c r="Q2932" s="199" t="e">
        <v>#N/A</v>
      </c>
      <c r="R2932" s="199">
        <v>24.9</v>
      </c>
      <c r="S2932" s="199" t="e">
        <v>#N/A</v>
      </c>
      <c r="T2932" s="199">
        <v>25.9</v>
      </c>
      <c r="U2932" s="199" t="e">
        <v>#N/A</v>
      </c>
      <c r="V2932" s="104">
        <v>23.4</v>
      </c>
      <c r="X2932" s="198" t="s">
        <v>1738</v>
      </c>
      <c r="Y2932" s="100" t="s">
        <v>2545</v>
      </c>
      <c r="Z2932" s="120">
        <v>17.3</v>
      </c>
      <c r="AA2932" s="120">
        <v>20.3</v>
      </c>
      <c r="AB2932" s="120">
        <v>22.7</v>
      </c>
      <c r="AC2932" s="120">
        <v>20.100000000000001</v>
      </c>
      <c r="AD2932" s="120">
        <v>23.3</v>
      </c>
      <c r="AE2932" s="120">
        <v>22.8</v>
      </c>
      <c r="AF2932" s="120">
        <v>21.6</v>
      </c>
      <c r="AG2932" s="120">
        <v>24.9</v>
      </c>
      <c r="AH2932" s="120">
        <v>25.9</v>
      </c>
      <c r="AI2932" s="120">
        <v>23.4</v>
      </c>
    </row>
    <row r="2933" spans="1:35" x14ac:dyDescent="0.25">
      <c r="A2933" s="198" t="s">
        <v>1739</v>
      </c>
      <c r="B2933" s="223" t="s">
        <v>2546</v>
      </c>
      <c r="C2933" s="103">
        <v>7.3</v>
      </c>
      <c r="D2933" s="200" t="e">
        <v>#N/A</v>
      </c>
      <c r="E2933" s="200">
        <v>10.9</v>
      </c>
      <c r="F2933" s="200" t="e">
        <v>#N/A</v>
      </c>
      <c r="G2933" s="200">
        <v>9.9</v>
      </c>
      <c r="H2933" s="200" t="e">
        <v>#N/A</v>
      </c>
      <c r="I2933" s="200">
        <v>15.3</v>
      </c>
      <c r="J2933" s="200" t="e">
        <v>#N/A</v>
      </c>
      <c r="K2933" s="200">
        <v>18.100000000000001</v>
      </c>
      <c r="L2933" s="200" t="e">
        <v>#N/A</v>
      </c>
      <c r="M2933" s="200">
        <v>11</v>
      </c>
      <c r="N2933" s="200" t="e">
        <v>#N/A</v>
      </c>
      <c r="O2933" s="200">
        <v>13.5</v>
      </c>
      <c r="P2933" s="200" t="e">
        <v>#N/A</v>
      </c>
      <c r="Q2933" s="200">
        <v>12.6</v>
      </c>
      <c r="R2933" s="200" t="e">
        <v>#N/A</v>
      </c>
      <c r="S2933" s="200">
        <v>13.7</v>
      </c>
      <c r="T2933" s="200" t="e">
        <v>#N/A</v>
      </c>
      <c r="U2933" s="200">
        <v>17</v>
      </c>
      <c r="V2933" s="216" t="e">
        <v>#N/A</v>
      </c>
      <c r="X2933" s="198" t="s">
        <v>1740</v>
      </c>
      <c r="Y2933" s="101" t="s">
        <v>2546</v>
      </c>
      <c r="Z2933" s="97">
        <v>7.3</v>
      </c>
      <c r="AA2933" s="97">
        <v>10.9</v>
      </c>
      <c r="AB2933" s="97">
        <v>9.9</v>
      </c>
      <c r="AC2933" s="97">
        <v>15.3</v>
      </c>
      <c r="AD2933" s="97">
        <v>18.100000000000001</v>
      </c>
      <c r="AE2933" s="97">
        <v>11</v>
      </c>
      <c r="AF2933" s="97">
        <v>13.5</v>
      </c>
      <c r="AG2933" s="97">
        <v>12.6</v>
      </c>
      <c r="AH2933" s="97">
        <v>13.7</v>
      </c>
      <c r="AI2933" s="97">
        <v>17</v>
      </c>
    </row>
    <row r="2934" spans="1:35" x14ac:dyDescent="0.25">
      <c r="A2934" s="198" t="s">
        <v>1741</v>
      </c>
      <c r="B2934" s="224" t="s">
        <v>2547</v>
      </c>
      <c r="C2934" s="108" t="e">
        <v>#N/A</v>
      </c>
      <c r="D2934" s="201">
        <v>28.3</v>
      </c>
      <c r="E2934" s="201" t="e">
        <v>#N/A</v>
      </c>
      <c r="F2934" s="201">
        <v>33.299999999999997</v>
      </c>
      <c r="G2934" s="201" t="e">
        <v>#N/A</v>
      </c>
      <c r="H2934" s="201">
        <v>35.700000000000003</v>
      </c>
      <c r="I2934" s="201" t="e">
        <v>#N/A</v>
      </c>
      <c r="J2934" s="201">
        <v>22.6</v>
      </c>
      <c r="K2934" s="201" t="e">
        <v>#N/A</v>
      </c>
      <c r="L2934" s="201">
        <v>37.299999999999997</v>
      </c>
      <c r="M2934" s="201" t="e">
        <v>#N/A</v>
      </c>
      <c r="N2934" s="201">
        <v>37.799999999999997</v>
      </c>
      <c r="O2934" s="201" t="e">
        <v>#N/A</v>
      </c>
      <c r="P2934" s="201">
        <v>23.6</v>
      </c>
      <c r="Q2934" s="201" t="e">
        <v>#N/A</v>
      </c>
      <c r="R2934" s="201">
        <v>39.9</v>
      </c>
      <c r="S2934" s="201" t="e">
        <v>#N/A</v>
      </c>
      <c r="T2934" s="201">
        <v>40.9</v>
      </c>
      <c r="U2934" s="201" t="e">
        <v>#N/A</v>
      </c>
      <c r="V2934" s="217">
        <v>36.4</v>
      </c>
      <c r="X2934" s="198" t="s">
        <v>1742</v>
      </c>
      <c r="Y2934" s="102" t="s">
        <v>2547</v>
      </c>
      <c r="Z2934" s="120">
        <v>28.3</v>
      </c>
      <c r="AA2934" s="120">
        <v>33.299999999999997</v>
      </c>
      <c r="AB2934" s="120">
        <v>35.700000000000003</v>
      </c>
      <c r="AC2934" s="120">
        <v>22.6</v>
      </c>
      <c r="AD2934" s="120">
        <v>37.299999999999997</v>
      </c>
      <c r="AE2934" s="120">
        <v>37.799999999999997</v>
      </c>
      <c r="AF2934" s="120">
        <v>23.6</v>
      </c>
      <c r="AG2934" s="120">
        <v>39.9</v>
      </c>
      <c r="AH2934" s="120">
        <v>40.9</v>
      </c>
      <c r="AI2934" s="120">
        <v>36.4</v>
      </c>
    </row>
    <row r="2935" spans="1:35" x14ac:dyDescent="0.25">
      <c r="A2935" s="198" t="s">
        <v>1743</v>
      </c>
      <c r="B2935" s="212" t="s">
        <v>2548</v>
      </c>
      <c r="C2935" s="231">
        <v>11</v>
      </c>
      <c r="D2935" s="123">
        <v>11</v>
      </c>
      <c r="E2935" s="123">
        <v>12</v>
      </c>
      <c r="F2935" s="123">
        <v>9</v>
      </c>
      <c r="G2935" s="123">
        <v>8</v>
      </c>
      <c r="H2935" s="123">
        <v>10</v>
      </c>
      <c r="I2935" s="123">
        <v>14</v>
      </c>
      <c r="J2935" s="123">
        <v>18</v>
      </c>
      <c r="K2935" s="123">
        <v>15</v>
      </c>
      <c r="L2935" s="123">
        <v>13</v>
      </c>
      <c r="M2935" s="123">
        <v>8</v>
      </c>
      <c r="N2935" s="123">
        <v>7</v>
      </c>
      <c r="O2935" s="123">
        <v>10</v>
      </c>
      <c r="P2935" s="123">
        <v>10</v>
      </c>
      <c r="Q2935" s="123">
        <v>8</v>
      </c>
      <c r="R2935" s="123">
        <v>9</v>
      </c>
      <c r="S2935" s="123">
        <v>6</v>
      </c>
      <c r="T2935" s="123">
        <v>5</v>
      </c>
      <c r="U2935" s="123">
        <v>14</v>
      </c>
      <c r="V2935" s="218">
        <v>7</v>
      </c>
      <c r="X2935" s="198" t="s">
        <v>1744</v>
      </c>
      <c r="Y2935" s="119" t="s">
        <v>2548</v>
      </c>
      <c r="Z2935" s="196">
        <v>11</v>
      </c>
      <c r="AA2935" s="196">
        <v>12</v>
      </c>
      <c r="AB2935" s="196">
        <v>10</v>
      </c>
      <c r="AC2935" s="196">
        <v>18</v>
      </c>
      <c r="AD2935" s="196">
        <v>18</v>
      </c>
      <c r="AE2935" s="196">
        <v>13</v>
      </c>
      <c r="AF2935" s="196">
        <v>10</v>
      </c>
      <c r="AG2935" s="196">
        <v>9</v>
      </c>
      <c r="AH2935" s="196">
        <v>7</v>
      </c>
      <c r="AI2935" s="196">
        <v>14</v>
      </c>
    </row>
    <row r="2936" spans="1:35" x14ac:dyDescent="0.25">
      <c r="A2936" s="198" t="s">
        <v>1745</v>
      </c>
      <c r="B2936" s="225" t="s">
        <v>2549</v>
      </c>
      <c r="C2936" s="232" t="s">
        <v>2618</v>
      </c>
      <c r="D2936" s="210" t="s">
        <v>2618</v>
      </c>
      <c r="E2936" s="210" t="s">
        <v>2618</v>
      </c>
      <c r="F2936" s="210" t="s">
        <v>2618</v>
      </c>
      <c r="G2936" s="210" t="s">
        <v>2618</v>
      </c>
      <c r="H2936" s="210" t="s">
        <v>2618</v>
      </c>
      <c r="I2936" s="210" t="s">
        <v>2618</v>
      </c>
      <c r="J2936" s="210">
        <v>18</v>
      </c>
      <c r="K2936" s="210">
        <v>15</v>
      </c>
      <c r="L2936" s="210" t="s">
        <v>2618</v>
      </c>
      <c r="M2936" s="210" t="s">
        <v>2618</v>
      </c>
      <c r="N2936" s="210" t="s">
        <v>2618</v>
      </c>
      <c r="O2936" s="210" t="s">
        <v>2618</v>
      </c>
      <c r="P2936" s="210" t="s">
        <v>2618</v>
      </c>
      <c r="Q2936" s="210" t="s">
        <v>2618</v>
      </c>
      <c r="R2936" s="210" t="s">
        <v>2618</v>
      </c>
      <c r="S2936" s="210" t="s">
        <v>2618</v>
      </c>
      <c r="T2936" s="210" t="s">
        <v>2618</v>
      </c>
      <c r="U2936" s="210" t="s">
        <v>2618</v>
      </c>
      <c r="V2936" s="211" t="s">
        <v>2618</v>
      </c>
      <c r="X2936" s="198" t="s">
        <v>1746</v>
      </c>
      <c r="Y2936" s="601" t="s">
        <v>772</v>
      </c>
      <c r="Z2936" s="602">
        <v>0</v>
      </c>
      <c r="AA2936" s="602">
        <v>0</v>
      </c>
      <c r="AB2936" s="602">
        <v>0</v>
      </c>
      <c r="AC2936" s="602">
        <v>0</v>
      </c>
      <c r="AD2936" s="602">
        <v>0</v>
      </c>
      <c r="AE2936" s="602">
        <v>0</v>
      </c>
      <c r="AF2936" s="602">
        <v>0</v>
      </c>
      <c r="AG2936" s="602">
        <v>0</v>
      </c>
      <c r="AH2936" s="602">
        <v>0</v>
      </c>
      <c r="AI2936" s="602">
        <v>0</v>
      </c>
    </row>
    <row r="2937" spans="1:35" ht="15" x14ac:dyDescent="0.25">
      <c r="A2937" s="198" t="s">
        <v>1747</v>
      </c>
      <c r="B2937" s="226" t="s">
        <v>769</v>
      </c>
      <c r="C2937" s="202" t="s">
        <v>2618</v>
      </c>
      <c r="D2937" s="202" t="s">
        <v>2631</v>
      </c>
      <c r="E2937" s="202" t="s">
        <v>2618</v>
      </c>
      <c r="F2937" s="202" t="s">
        <v>2618</v>
      </c>
      <c r="G2937" s="202" t="s">
        <v>2618</v>
      </c>
      <c r="H2937" s="202" t="s">
        <v>2618</v>
      </c>
      <c r="I2937" s="202" t="s">
        <v>2631</v>
      </c>
      <c r="J2937" s="202" t="s">
        <v>2632</v>
      </c>
      <c r="K2937" s="202" t="s">
        <v>2632</v>
      </c>
      <c r="L2937" s="202" t="s">
        <v>2618</v>
      </c>
      <c r="M2937" s="202" t="s">
        <v>2618</v>
      </c>
      <c r="N2937" s="202" t="s">
        <v>2618</v>
      </c>
      <c r="O2937" s="202" t="s">
        <v>2631</v>
      </c>
      <c r="P2937" s="202" t="s">
        <v>2632</v>
      </c>
      <c r="Q2937" s="202" t="s">
        <v>2618</v>
      </c>
      <c r="R2937" s="202" t="s">
        <v>2631</v>
      </c>
      <c r="S2937" s="202" t="s">
        <v>2618</v>
      </c>
      <c r="T2937" s="202" t="s">
        <v>2618</v>
      </c>
      <c r="U2937" s="202" t="s">
        <v>2631</v>
      </c>
      <c r="V2937" s="203" t="s">
        <v>2618</v>
      </c>
      <c r="X2937" s="198" t="s">
        <v>1748</v>
      </c>
      <c r="Y2937" s="107" t="s">
        <v>769</v>
      </c>
      <c r="Z2937" s="195" t="s">
        <v>2631</v>
      </c>
      <c r="AA2937" s="195" t="s">
        <v>2618</v>
      </c>
      <c r="AB2937" s="195" t="s">
        <v>2618</v>
      </c>
      <c r="AC2937" s="195" t="s">
        <v>2632</v>
      </c>
      <c r="AD2937" s="195" t="s">
        <v>2632</v>
      </c>
      <c r="AE2937" s="195" t="s">
        <v>2618</v>
      </c>
      <c r="AF2937" s="195" t="s">
        <v>2632</v>
      </c>
      <c r="AG2937" s="195" t="s">
        <v>2631</v>
      </c>
      <c r="AH2937" s="195" t="s">
        <v>2618</v>
      </c>
      <c r="AI2937" s="195" t="s">
        <v>2631</v>
      </c>
    </row>
    <row r="2938" spans="1:35" x14ac:dyDescent="0.25">
      <c r="A2938" s="198" t="s">
        <v>1749</v>
      </c>
      <c r="B2938" s="226" t="s">
        <v>2551</v>
      </c>
      <c r="C2938" s="234">
        <v>0</v>
      </c>
      <c r="D2938" s="204">
        <v>2</v>
      </c>
      <c r="E2938" s="204">
        <v>0</v>
      </c>
      <c r="F2938" s="204">
        <v>0</v>
      </c>
      <c r="G2938" s="204">
        <v>0</v>
      </c>
      <c r="H2938" s="204">
        <v>0</v>
      </c>
      <c r="I2938" s="204">
        <v>2</v>
      </c>
      <c r="J2938" s="204">
        <v>10</v>
      </c>
      <c r="K2938" s="204">
        <v>5</v>
      </c>
      <c r="L2938" s="204">
        <v>0</v>
      </c>
      <c r="M2938" s="204">
        <v>0</v>
      </c>
      <c r="N2938" s="204">
        <v>0</v>
      </c>
      <c r="O2938" s="204">
        <v>1</v>
      </c>
      <c r="P2938" s="204">
        <v>5</v>
      </c>
      <c r="Q2938" s="204">
        <v>0</v>
      </c>
      <c r="R2938" s="204">
        <v>1</v>
      </c>
      <c r="S2938" s="204">
        <v>0</v>
      </c>
      <c r="T2938" s="204">
        <v>0</v>
      </c>
      <c r="U2938" s="204">
        <v>1</v>
      </c>
      <c r="V2938" s="205">
        <v>0</v>
      </c>
      <c r="X2938" s="198" t="s">
        <v>1750</v>
      </c>
      <c r="Y2938" s="91" t="s">
        <v>2551</v>
      </c>
      <c r="Z2938" s="109">
        <v>2</v>
      </c>
      <c r="AA2938" s="109">
        <v>0</v>
      </c>
      <c r="AB2938" s="109">
        <v>0</v>
      </c>
      <c r="AC2938" s="109">
        <v>10</v>
      </c>
      <c r="AD2938" s="109">
        <v>5</v>
      </c>
      <c r="AE2938" s="109">
        <v>0</v>
      </c>
      <c r="AF2938" s="109">
        <v>5</v>
      </c>
      <c r="AG2938" s="109">
        <v>1</v>
      </c>
      <c r="AH2938" s="109">
        <v>0</v>
      </c>
      <c r="AI2938" s="109">
        <v>1</v>
      </c>
    </row>
    <row r="2939" spans="1:35" x14ac:dyDescent="0.25">
      <c r="A2939" s="198" t="s">
        <v>1751</v>
      </c>
      <c r="B2939" s="227" t="s">
        <v>884</v>
      </c>
      <c r="C2939" s="235">
        <v>1004.4</v>
      </c>
      <c r="D2939" s="206">
        <v>1005.4</v>
      </c>
      <c r="E2939" s="206">
        <v>1007.8499999999999</v>
      </c>
      <c r="F2939" s="206">
        <v>1011.15</v>
      </c>
      <c r="G2939" s="206">
        <v>1014.9</v>
      </c>
      <c r="H2939" s="206">
        <v>1014.65</v>
      </c>
      <c r="I2939" s="206">
        <v>1011.5</v>
      </c>
      <c r="J2939" s="206">
        <v>1007.7</v>
      </c>
      <c r="K2939" s="206">
        <v>1005.9</v>
      </c>
      <c r="L2939" s="206">
        <v>1007.95</v>
      </c>
      <c r="M2939" s="206">
        <v>1012.7</v>
      </c>
      <c r="N2939" s="206">
        <v>1015.7</v>
      </c>
      <c r="O2939" s="206">
        <v>1014.95</v>
      </c>
      <c r="P2939" s="206">
        <v>1012.15</v>
      </c>
      <c r="Q2939" s="206">
        <v>1013.8</v>
      </c>
      <c r="R2939" s="206">
        <v>1014</v>
      </c>
      <c r="S2939" s="206">
        <v>1016.9</v>
      </c>
      <c r="T2939" s="206">
        <v>1014.7</v>
      </c>
      <c r="U2939" s="206">
        <v>1008.7</v>
      </c>
      <c r="V2939" s="207">
        <v>1008.15</v>
      </c>
      <c r="X2939" s="198" t="s">
        <v>1752</v>
      </c>
      <c r="Y2939" s="238" t="s">
        <v>705</v>
      </c>
      <c r="Z2939" s="127">
        <v>0</v>
      </c>
      <c r="AA2939" s="127">
        <v>0</v>
      </c>
      <c r="AB2939" s="127">
        <v>0</v>
      </c>
      <c r="AC2939" s="127">
        <v>2</v>
      </c>
      <c r="AD2939" s="127">
        <v>0</v>
      </c>
      <c r="AE2939" s="127">
        <v>0</v>
      </c>
      <c r="AF2939" s="127">
        <v>2</v>
      </c>
      <c r="AG2939" s="127">
        <v>0</v>
      </c>
      <c r="AH2939" s="127">
        <v>0</v>
      </c>
      <c r="AI2939" s="127">
        <v>0</v>
      </c>
    </row>
    <row r="2940" spans="1:35" x14ac:dyDescent="0.25">
      <c r="A2940" s="198" t="s">
        <v>1753</v>
      </c>
      <c r="B2940" s="228" t="s">
        <v>770</v>
      </c>
      <c r="C2940" s="236" t="s">
        <v>2765</v>
      </c>
      <c r="D2940" s="208" t="s">
        <v>997</v>
      </c>
      <c r="E2940" s="208" t="s">
        <v>2765</v>
      </c>
      <c r="F2940" s="208" t="s">
        <v>58</v>
      </c>
      <c r="G2940" s="208" t="s">
        <v>2757</v>
      </c>
      <c r="H2940" s="208" t="s">
        <v>2763</v>
      </c>
      <c r="I2940" s="208" t="s">
        <v>2759</v>
      </c>
      <c r="J2940" s="208" t="s">
        <v>1110</v>
      </c>
      <c r="K2940" s="208" t="s">
        <v>1193</v>
      </c>
      <c r="L2940" s="208" t="s">
        <v>1193</v>
      </c>
      <c r="M2940" s="208" t="s">
        <v>2767</v>
      </c>
      <c r="N2940" s="208" t="s">
        <v>2648</v>
      </c>
      <c r="O2940" s="208" t="s">
        <v>2758</v>
      </c>
      <c r="P2940" s="208" t="s">
        <v>58</v>
      </c>
      <c r="Q2940" s="208" t="s">
        <v>2757</v>
      </c>
      <c r="R2940" s="208" t="s">
        <v>58</v>
      </c>
      <c r="S2940" s="208" t="s">
        <v>3076</v>
      </c>
      <c r="T2940" s="208" t="s">
        <v>2770</v>
      </c>
      <c r="U2940" s="208" t="s">
        <v>58</v>
      </c>
      <c r="V2940" s="209" t="s">
        <v>2757</v>
      </c>
      <c r="X2940" s="369" t="s">
        <v>1754</v>
      </c>
      <c r="Y2940" s="370" t="s">
        <v>772</v>
      </c>
      <c r="Z2940" s="371">
        <v>0</v>
      </c>
      <c r="AA2940" s="372">
        <v>0</v>
      </c>
      <c r="AB2940" s="372">
        <v>0</v>
      </c>
      <c r="AC2940" s="372">
        <v>0</v>
      </c>
      <c r="AD2940" s="372">
        <v>0</v>
      </c>
      <c r="AE2940" s="372">
        <v>0</v>
      </c>
      <c r="AF2940" s="372">
        <v>0</v>
      </c>
      <c r="AG2940" s="372">
        <v>0</v>
      </c>
      <c r="AH2940" s="372">
        <v>0</v>
      </c>
      <c r="AI2940" s="373">
        <v>0</v>
      </c>
    </row>
    <row r="2941" spans="1:35" x14ac:dyDescent="0.25">
      <c r="A2941" s="198" t="s">
        <v>1755</v>
      </c>
      <c r="B2941" s="603" t="s">
        <v>705</v>
      </c>
      <c r="C2941" s="237">
        <v>0</v>
      </c>
      <c r="D2941" s="213">
        <v>0</v>
      </c>
      <c r="E2941" s="213">
        <v>0</v>
      </c>
      <c r="F2941" s="213">
        <v>0</v>
      </c>
      <c r="G2941" s="213">
        <v>0</v>
      </c>
      <c r="H2941" s="213">
        <v>0</v>
      </c>
      <c r="I2941" s="213">
        <v>0</v>
      </c>
      <c r="J2941" s="213">
        <v>1</v>
      </c>
      <c r="K2941" s="213">
        <v>0</v>
      </c>
      <c r="L2941" s="213">
        <v>0</v>
      </c>
      <c r="M2941" s="213">
        <v>0</v>
      </c>
      <c r="N2941" s="213">
        <v>0</v>
      </c>
      <c r="O2941" s="213">
        <v>0</v>
      </c>
      <c r="P2941" s="213">
        <v>1</v>
      </c>
      <c r="Q2941" s="213">
        <v>0</v>
      </c>
      <c r="R2941" s="213">
        <v>0</v>
      </c>
      <c r="S2941" s="213">
        <v>0</v>
      </c>
      <c r="T2941" s="213">
        <v>0</v>
      </c>
      <c r="U2941" s="213">
        <v>0</v>
      </c>
      <c r="V2941" s="214">
        <v>0</v>
      </c>
      <c r="X2941" s="369" t="s">
        <v>1756</v>
      </c>
      <c r="Y2941" s="374" t="s">
        <v>1173</v>
      </c>
      <c r="Z2941" s="375">
        <v>0</v>
      </c>
      <c r="AA2941" s="376">
        <v>0</v>
      </c>
      <c r="AB2941" s="376">
        <v>0</v>
      </c>
      <c r="AC2941" s="376">
        <v>0</v>
      </c>
      <c r="AD2941" s="376">
        <v>0</v>
      </c>
      <c r="AE2941" s="376">
        <v>0</v>
      </c>
      <c r="AF2941" s="376">
        <v>0</v>
      </c>
      <c r="AG2941" s="376">
        <v>0</v>
      </c>
      <c r="AH2941" s="376">
        <v>0</v>
      </c>
      <c r="AI2941" s="377">
        <v>0</v>
      </c>
    </row>
    <row r="2942" spans="1:35" x14ac:dyDescent="0.25">
      <c r="A2942" s="604" t="s">
        <v>1754</v>
      </c>
      <c r="B2942" s="605" t="s">
        <v>772</v>
      </c>
      <c r="C2942" s="606">
        <v>0</v>
      </c>
      <c r="D2942" s="606">
        <v>0</v>
      </c>
      <c r="E2942" s="606">
        <v>0</v>
      </c>
      <c r="F2942" s="606">
        <v>0</v>
      </c>
      <c r="G2942" s="606">
        <v>0</v>
      </c>
      <c r="H2942" s="606">
        <v>0</v>
      </c>
      <c r="I2942" s="606">
        <v>0</v>
      </c>
      <c r="J2942" s="606">
        <v>0</v>
      </c>
      <c r="K2942" s="606">
        <v>0</v>
      </c>
      <c r="L2942" s="606">
        <v>0</v>
      </c>
      <c r="M2942" s="606">
        <v>0</v>
      </c>
      <c r="N2942" s="606">
        <v>0</v>
      </c>
      <c r="O2942" s="606">
        <v>0</v>
      </c>
      <c r="P2942" s="606">
        <v>0</v>
      </c>
      <c r="Q2942" s="606">
        <v>0</v>
      </c>
      <c r="R2942" s="606">
        <v>0</v>
      </c>
      <c r="S2942" s="606">
        <v>0</v>
      </c>
      <c r="T2942" s="606">
        <v>0</v>
      </c>
      <c r="U2942" s="606">
        <v>0</v>
      </c>
      <c r="V2942" s="607">
        <v>0</v>
      </c>
      <c r="X2942" s="369" t="s">
        <v>1757</v>
      </c>
      <c r="Y2942" s="374" t="s">
        <v>1175</v>
      </c>
      <c r="Z2942" s="375">
        <v>0</v>
      </c>
      <c r="AA2942" s="376">
        <v>0</v>
      </c>
      <c r="AB2942" s="376">
        <v>0</v>
      </c>
      <c r="AC2942" s="376">
        <v>0</v>
      </c>
      <c r="AD2942" s="376">
        <v>0</v>
      </c>
      <c r="AE2942" s="376">
        <v>0</v>
      </c>
      <c r="AF2942" s="376">
        <v>0</v>
      </c>
      <c r="AG2942" s="376">
        <v>0</v>
      </c>
      <c r="AH2942" s="376">
        <v>0</v>
      </c>
      <c r="AI2942" s="377">
        <v>0</v>
      </c>
    </row>
    <row r="2943" spans="1:35" x14ac:dyDescent="0.25">
      <c r="A2943" s="608" t="s">
        <v>1756</v>
      </c>
      <c r="B2943" s="609" t="s">
        <v>1173</v>
      </c>
      <c r="C2943" s="610">
        <v>0</v>
      </c>
      <c r="D2943" s="610">
        <v>0</v>
      </c>
      <c r="E2943" s="610">
        <v>0</v>
      </c>
      <c r="F2943" s="610">
        <v>0</v>
      </c>
      <c r="G2943" s="610">
        <v>0</v>
      </c>
      <c r="H2943" s="610">
        <v>0</v>
      </c>
      <c r="I2943" s="610">
        <v>0</v>
      </c>
      <c r="J2943" s="610">
        <v>0</v>
      </c>
      <c r="K2943" s="610">
        <v>0</v>
      </c>
      <c r="L2943" s="610">
        <v>0</v>
      </c>
      <c r="M2943" s="610">
        <v>0</v>
      </c>
      <c r="N2943" s="610">
        <v>0</v>
      </c>
      <c r="O2943" s="610">
        <v>0</v>
      </c>
      <c r="P2943" s="610">
        <v>0</v>
      </c>
      <c r="Q2943" s="610">
        <v>0</v>
      </c>
      <c r="R2943" s="610">
        <v>0</v>
      </c>
      <c r="S2943" s="610">
        <v>0</v>
      </c>
      <c r="T2943" s="610">
        <v>0</v>
      </c>
      <c r="U2943" s="610">
        <v>0</v>
      </c>
      <c r="V2943" s="610">
        <v>0</v>
      </c>
      <c r="X2943" s="369" t="s">
        <v>1758</v>
      </c>
      <c r="Y2943" s="379" t="s">
        <v>1177</v>
      </c>
      <c r="Z2943" s="380">
        <v>0</v>
      </c>
      <c r="AA2943" s="381">
        <v>0</v>
      </c>
      <c r="AB2943" s="381">
        <v>0</v>
      </c>
      <c r="AC2943" s="381">
        <v>0</v>
      </c>
      <c r="AD2943" s="381">
        <v>0</v>
      </c>
      <c r="AE2943" s="381">
        <v>0</v>
      </c>
      <c r="AF2943" s="381">
        <v>0</v>
      </c>
      <c r="AG2943" s="381">
        <v>0</v>
      </c>
      <c r="AH2943" s="381">
        <v>0</v>
      </c>
      <c r="AI2943" s="382">
        <v>0</v>
      </c>
    </row>
    <row r="2944" spans="1:35" x14ac:dyDescent="0.25">
      <c r="A2944" s="608" t="s">
        <v>1757</v>
      </c>
      <c r="B2944" s="609" t="s">
        <v>1175</v>
      </c>
      <c r="C2944" s="617">
        <v>0</v>
      </c>
      <c r="D2944" s="617">
        <v>0</v>
      </c>
      <c r="E2944" s="617">
        <v>0</v>
      </c>
      <c r="F2944" s="617">
        <v>0</v>
      </c>
      <c r="G2944" s="617">
        <v>0</v>
      </c>
      <c r="H2944" s="617">
        <v>0</v>
      </c>
      <c r="I2944" s="617">
        <v>0</v>
      </c>
      <c r="J2944" s="617">
        <v>0</v>
      </c>
      <c r="K2944" s="617">
        <v>0</v>
      </c>
      <c r="L2944" s="617">
        <v>0</v>
      </c>
      <c r="M2944" s="617">
        <v>0</v>
      </c>
      <c r="N2944" s="617">
        <v>0</v>
      </c>
      <c r="O2944" s="617">
        <v>0</v>
      </c>
      <c r="P2944" s="617">
        <v>0</v>
      </c>
      <c r="Q2944" s="617">
        <v>0</v>
      </c>
      <c r="R2944" s="617">
        <v>0</v>
      </c>
      <c r="S2944" s="617">
        <v>0</v>
      </c>
      <c r="T2944" s="617">
        <v>0</v>
      </c>
      <c r="U2944" s="617">
        <v>0</v>
      </c>
      <c r="V2944" s="617">
        <v>0</v>
      </c>
    </row>
    <row r="2945" spans="1:35" x14ac:dyDescent="0.25">
      <c r="A2945" s="608" t="s">
        <v>1758</v>
      </c>
      <c r="B2945" s="609" t="s">
        <v>1177</v>
      </c>
      <c r="C2945" s="617">
        <v>0</v>
      </c>
      <c r="D2945" s="617">
        <v>0</v>
      </c>
      <c r="E2945" s="617">
        <v>0</v>
      </c>
      <c r="F2945" s="617">
        <v>0</v>
      </c>
      <c r="G2945" s="617">
        <v>0</v>
      </c>
      <c r="H2945" s="617">
        <v>0</v>
      </c>
      <c r="I2945" s="617">
        <v>0</v>
      </c>
      <c r="J2945" s="617">
        <v>0</v>
      </c>
      <c r="K2945" s="617">
        <v>0</v>
      </c>
      <c r="L2945" s="617">
        <v>0</v>
      </c>
      <c r="M2945" s="617">
        <v>0</v>
      </c>
      <c r="N2945" s="617">
        <v>0</v>
      </c>
      <c r="O2945" s="617">
        <v>0</v>
      </c>
      <c r="P2945" s="617">
        <v>0</v>
      </c>
      <c r="Q2945" s="617">
        <v>0</v>
      </c>
      <c r="R2945" s="617">
        <v>0</v>
      </c>
      <c r="S2945" s="617">
        <v>0</v>
      </c>
      <c r="T2945" s="617">
        <v>0</v>
      </c>
      <c r="U2945" s="617">
        <v>0</v>
      </c>
      <c r="V2945" s="617">
        <v>0</v>
      </c>
    </row>
    <row r="2946" spans="1:35" x14ac:dyDescent="0.25">
      <c r="A2946" t="s">
        <v>3710</v>
      </c>
      <c r="B2946" t="s">
        <v>3407</v>
      </c>
      <c r="C2946">
        <v>0</v>
      </c>
      <c r="D2946">
        <v>5</v>
      </c>
      <c r="E2946">
        <v>7</v>
      </c>
      <c r="F2946">
        <v>6</v>
      </c>
      <c r="G2946">
        <v>2</v>
      </c>
      <c r="H2946">
        <v>4</v>
      </c>
      <c r="I2946">
        <v>6</v>
      </c>
      <c r="J2946">
        <v>10</v>
      </c>
      <c r="K2946">
        <v>9</v>
      </c>
      <c r="L2946">
        <v>6</v>
      </c>
      <c r="M2946">
        <v>5</v>
      </c>
      <c r="N2946">
        <v>1</v>
      </c>
      <c r="O2946">
        <v>3</v>
      </c>
      <c r="P2946">
        <v>10</v>
      </c>
      <c r="Q2946">
        <v>2</v>
      </c>
      <c r="R2946">
        <v>1</v>
      </c>
      <c r="S2946">
        <v>0</v>
      </c>
      <c r="T2946">
        <v>3</v>
      </c>
      <c r="U2946">
        <v>8</v>
      </c>
      <c r="V2946">
        <v>6</v>
      </c>
    </row>
    <row r="2947" spans="1:35" x14ac:dyDescent="0.25">
      <c r="A2947" t="s">
        <v>3711</v>
      </c>
      <c r="B2947" t="s">
        <v>3623</v>
      </c>
      <c r="C2947">
        <v>0</v>
      </c>
      <c r="D2947">
        <v>7</v>
      </c>
      <c r="E2947">
        <v>7</v>
      </c>
      <c r="F2947">
        <v>4</v>
      </c>
      <c r="G2947">
        <v>0</v>
      </c>
      <c r="H2947">
        <v>5</v>
      </c>
      <c r="I2947">
        <v>10</v>
      </c>
      <c r="J2947">
        <v>10</v>
      </c>
      <c r="K2947">
        <v>7</v>
      </c>
      <c r="L2947">
        <v>5</v>
      </c>
      <c r="M2947">
        <v>1</v>
      </c>
      <c r="N2947">
        <v>3</v>
      </c>
      <c r="O2947">
        <v>10</v>
      </c>
      <c r="P2947">
        <v>10</v>
      </c>
      <c r="Q2947">
        <v>0</v>
      </c>
      <c r="R2947">
        <v>1</v>
      </c>
      <c r="S2947">
        <v>3</v>
      </c>
      <c r="T2947">
        <v>3</v>
      </c>
      <c r="U2947">
        <v>8</v>
      </c>
      <c r="V2947">
        <v>7</v>
      </c>
    </row>
    <row r="2948" spans="1:35" x14ac:dyDescent="0.25">
      <c r="A2948" t="s">
        <v>3712</v>
      </c>
      <c r="B2948" t="s">
        <v>3411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</row>
    <row r="2958" spans="1:35" x14ac:dyDescent="0.25">
      <c r="A2958" s="506"/>
      <c r="B2958" s="506"/>
      <c r="C2958" s="506"/>
      <c r="D2958" s="506"/>
      <c r="E2958" s="506"/>
      <c r="F2958" s="506"/>
      <c r="G2958" s="506"/>
      <c r="H2958" s="506"/>
      <c r="I2958" s="506"/>
      <c r="J2958" s="506"/>
      <c r="K2958" s="506"/>
      <c r="L2958" s="506"/>
      <c r="M2958" s="506"/>
      <c r="N2958" s="506"/>
      <c r="O2958" s="506"/>
      <c r="P2958" s="506"/>
      <c r="Q2958" s="506"/>
      <c r="R2958" s="506"/>
      <c r="S2958" s="506"/>
      <c r="T2958" s="506"/>
      <c r="U2958" s="506"/>
      <c r="V2958" s="506"/>
      <c r="W2958" s="506"/>
      <c r="X2958" s="506"/>
      <c r="Y2958" s="506"/>
      <c r="Z2958" s="506"/>
      <c r="AA2958" s="506"/>
      <c r="AB2958" s="506"/>
      <c r="AC2958" s="506"/>
      <c r="AD2958" s="506"/>
      <c r="AE2958" s="506"/>
      <c r="AF2958" s="506"/>
      <c r="AG2958" s="506"/>
      <c r="AH2958" s="506"/>
      <c r="AI2958" s="506"/>
    </row>
    <row r="2959" spans="1:35" x14ac:dyDescent="0.25">
      <c r="A2959" s="198" t="s">
        <v>1759</v>
      </c>
      <c r="B2959" s="219" t="s">
        <v>2552</v>
      </c>
      <c r="C2959" s="593" t="s">
        <v>3773</v>
      </c>
      <c r="D2959" s="594" t="s">
        <v>2618</v>
      </c>
      <c r="E2959" s="594" t="s">
        <v>3774</v>
      </c>
      <c r="F2959" s="594" t="s">
        <v>2618</v>
      </c>
      <c r="G2959" s="594" t="s">
        <v>3775</v>
      </c>
      <c r="H2959" s="594" t="s">
        <v>2618</v>
      </c>
      <c r="I2959" s="594" t="s">
        <v>3782</v>
      </c>
      <c r="J2959" s="594" t="s">
        <v>2618</v>
      </c>
      <c r="K2959" s="594" t="s">
        <v>3788</v>
      </c>
      <c r="L2959" s="594" t="s">
        <v>2618</v>
      </c>
      <c r="M2959" s="594" t="s">
        <v>3789</v>
      </c>
      <c r="N2959" s="594" t="s">
        <v>2618</v>
      </c>
      <c r="O2959" s="594" t="s">
        <v>3790</v>
      </c>
      <c r="P2959" s="594" t="s">
        <v>2618</v>
      </c>
      <c r="Q2959" s="594" t="s">
        <v>3791</v>
      </c>
      <c r="R2959" s="594" t="s">
        <v>2618</v>
      </c>
      <c r="S2959" s="594" t="s">
        <v>3792</v>
      </c>
      <c r="T2959" s="594" t="s">
        <v>2618</v>
      </c>
      <c r="U2959" s="594" t="s">
        <v>3793</v>
      </c>
      <c r="V2959" s="594" t="s">
        <v>2618</v>
      </c>
      <c r="X2959" s="258"/>
      <c r="Y2959" s="596" t="s">
        <v>2550</v>
      </c>
      <c r="Z2959" s="93" t="s">
        <v>2619</v>
      </c>
      <c r="AA2959" s="597" t="s">
        <v>2620</v>
      </c>
      <c r="AB2959" s="597" t="s">
        <v>2621</v>
      </c>
      <c r="AC2959" s="597" t="s">
        <v>2622</v>
      </c>
      <c r="AD2959" s="597" t="s">
        <v>2623</v>
      </c>
      <c r="AE2959" s="597" t="s">
        <v>2624</v>
      </c>
      <c r="AF2959" s="597" t="s">
        <v>2625</v>
      </c>
      <c r="AG2959" s="597" t="s">
        <v>2619</v>
      </c>
      <c r="AH2959" s="597" t="s">
        <v>2620</v>
      </c>
      <c r="AI2959" s="598" t="s">
        <v>2621</v>
      </c>
    </row>
    <row r="2960" spans="1:35" x14ac:dyDescent="0.25">
      <c r="A2960" s="198" t="s">
        <v>1760</v>
      </c>
      <c r="B2960" s="220" t="s">
        <v>1761</v>
      </c>
      <c r="C2960" s="124" t="s">
        <v>2521</v>
      </c>
      <c r="D2960" s="124" t="s">
        <v>2522</v>
      </c>
      <c r="E2960" s="124" t="s">
        <v>2521</v>
      </c>
      <c r="F2960" s="124" t="s">
        <v>2522</v>
      </c>
      <c r="G2960" s="124" t="s">
        <v>2521</v>
      </c>
      <c r="H2960" s="124" t="s">
        <v>2522</v>
      </c>
      <c r="I2960" s="124" t="s">
        <v>2521</v>
      </c>
      <c r="J2960" s="124" t="s">
        <v>2522</v>
      </c>
      <c r="K2960" s="124" t="s">
        <v>2521</v>
      </c>
      <c r="L2960" s="124" t="s">
        <v>2522</v>
      </c>
      <c r="M2960" s="124" t="s">
        <v>2521</v>
      </c>
      <c r="N2960" s="124" t="s">
        <v>2522</v>
      </c>
      <c r="O2960" s="124" t="s">
        <v>2521</v>
      </c>
      <c r="P2960" s="124" t="s">
        <v>2522</v>
      </c>
      <c r="Q2960" s="124" t="s">
        <v>2521</v>
      </c>
      <c r="R2960" s="124" t="s">
        <v>2522</v>
      </c>
      <c r="S2960" s="124" t="s">
        <v>2521</v>
      </c>
      <c r="T2960" s="124" t="s">
        <v>2522</v>
      </c>
      <c r="U2960" s="124" t="s">
        <v>2521</v>
      </c>
      <c r="V2960" s="124" t="s">
        <v>2522</v>
      </c>
      <c r="X2960" s="197"/>
      <c r="Y2960" s="188" t="s">
        <v>1761</v>
      </c>
      <c r="Z2960" s="94" t="s">
        <v>3776</v>
      </c>
      <c r="AA2960" s="95" t="s">
        <v>3777</v>
      </c>
      <c r="AB2960" s="95" t="s">
        <v>3778</v>
      </c>
      <c r="AC2960" s="95" t="s">
        <v>3783</v>
      </c>
      <c r="AD2960" s="95" t="s">
        <v>3794</v>
      </c>
      <c r="AE2960" s="95" t="s">
        <v>3795</v>
      </c>
      <c r="AF2960" s="95" t="s">
        <v>3796</v>
      </c>
      <c r="AG2960" s="95" t="s">
        <v>3797</v>
      </c>
      <c r="AH2960" s="95" t="s">
        <v>3798</v>
      </c>
      <c r="AI2960" s="96" t="s">
        <v>3799</v>
      </c>
    </row>
    <row r="2961" spans="1:35" x14ac:dyDescent="0.25">
      <c r="A2961" s="198" t="s">
        <v>1762</v>
      </c>
      <c r="B2961" s="221" t="s">
        <v>2553</v>
      </c>
      <c r="C2961" s="118">
        <v>43682.375</v>
      </c>
      <c r="D2961" s="189">
        <v>43682.875</v>
      </c>
      <c r="E2961" s="190">
        <v>43683.375</v>
      </c>
      <c r="F2961" s="189">
        <v>43683.875</v>
      </c>
      <c r="G2961" s="190">
        <v>43684.375</v>
      </c>
      <c r="H2961" s="189">
        <v>43684.875</v>
      </c>
      <c r="I2961" s="191">
        <v>43685.375</v>
      </c>
      <c r="J2961" s="189">
        <v>43685.875</v>
      </c>
      <c r="K2961" s="190">
        <v>43686.375</v>
      </c>
      <c r="L2961" s="189">
        <v>43686.875</v>
      </c>
      <c r="M2961" s="190">
        <v>43687.375</v>
      </c>
      <c r="N2961" s="189">
        <v>43687.875</v>
      </c>
      <c r="O2961" s="191">
        <v>43688.375</v>
      </c>
      <c r="P2961" s="189">
        <v>43688.875</v>
      </c>
      <c r="Q2961" s="190">
        <v>43689.375</v>
      </c>
      <c r="R2961" s="189">
        <v>43689.875</v>
      </c>
      <c r="S2961" s="190">
        <v>43690.375</v>
      </c>
      <c r="T2961" s="189">
        <v>43690.875</v>
      </c>
      <c r="U2961" s="190">
        <v>43691.375</v>
      </c>
      <c r="V2961" s="192">
        <v>43691.875</v>
      </c>
      <c r="X2961" s="198" t="s">
        <v>1763</v>
      </c>
      <c r="Y2961" s="215">
        <v>0</v>
      </c>
      <c r="Z2961" s="599">
        <v>43682.875</v>
      </c>
      <c r="AA2961" s="600">
        <v>43683.875</v>
      </c>
      <c r="AB2961" s="600">
        <v>43684.875</v>
      </c>
      <c r="AC2961" s="600">
        <v>43685.875</v>
      </c>
      <c r="AD2961" s="600">
        <v>43686.875</v>
      </c>
      <c r="AE2961" s="600">
        <v>43687.875</v>
      </c>
      <c r="AF2961" s="600">
        <v>43688.875</v>
      </c>
      <c r="AG2961" s="600">
        <v>43689.875</v>
      </c>
      <c r="AH2961" s="600">
        <v>43690.875</v>
      </c>
      <c r="AI2961" s="600">
        <v>43691.875</v>
      </c>
    </row>
    <row r="2962" spans="1:35" x14ac:dyDescent="0.25">
      <c r="A2962" s="198" t="s">
        <v>1764</v>
      </c>
      <c r="B2962" s="222" t="s">
        <v>2545</v>
      </c>
      <c r="C2962" s="230" t="e">
        <v>#N/A</v>
      </c>
      <c r="D2962" s="199">
        <v>15.9</v>
      </c>
      <c r="E2962" s="199" t="e">
        <v>#N/A</v>
      </c>
      <c r="F2962" s="199">
        <v>22.4</v>
      </c>
      <c r="G2962" s="199" t="e">
        <v>#N/A</v>
      </c>
      <c r="H2962" s="199">
        <v>24.9</v>
      </c>
      <c r="I2962" s="199" t="e">
        <v>#N/A</v>
      </c>
      <c r="J2962" s="199">
        <v>28.3</v>
      </c>
      <c r="K2962" s="199" t="e">
        <v>#N/A</v>
      </c>
      <c r="L2962" s="199">
        <v>32.5</v>
      </c>
      <c r="M2962" s="199" t="e">
        <v>#N/A</v>
      </c>
      <c r="N2962" s="199">
        <v>24.8</v>
      </c>
      <c r="O2962" s="199" t="e">
        <v>#N/A</v>
      </c>
      <c r="P2962" s="199">
        <v>24.8</v>
      </c>
      <c r="Q2962" s="199" t="e">
        <v>#N/A</v>
      </c>
      <c r="R2962" s="199">
        <v>27.7</v>
      </c>
      <c r="S2962" s="199" t="e">
        <v>#N/A</v>
      </c>
      <c r="T2962" s="199">
        <v>28.8</v>
      </c>
      <c r="U2962" s="199" t="e">
        <v>#N/A</v>
      </c>
      <c r="V2962" s="104">
        <v>31.7</v>
      </c>
      <c r="X2962" s="198" t="s">
        <v>1765</v>
      </c>
      <c r="Y2962" s="100" t="s">
        <v>2545</v>
      </c>
      <c r="Z2962" s="120">
        <v>18.399999999999999</v>
      </c>
      <c r="AA2962" s="120">
        <v>22.4</v>
      </c>
      <c r="AB2962" s="120">
        <v>24.9</v>
      </c>
      <c r="AC2962" s="120">
        <v>28.3</v>
      </c>
      <c r="AD2962" s="120">
        <v>32.5</v>
      </c>
      <c r="AE2962" s="120">
        <v>24.8</v>
      </c>
      <c r="AF2962" s="120">
        <v>24.8</v>
      </c>
      <c r="AG2962" s="120">
        <v>27.7</v>
      </c>
      <c r="AH2962" s="120">
        <v>28.8</v>
      </c>
      <c r="AI2962" s="120">
        <v>31.7</v>
      </c>
    </row>
    <row r="2963" spans="1:35" x14ac:dyDescent="0.25">
      <c r="A2963" s="198" t="s">
        <v>1766</v>
      </c>
      <c r="B2963" s="223" t="s">
        <v>2546</v>
      </c>
      <c r="C2963" s="103">
        <v>16.2</v>
      </c>
      <c r="D2963" s="200" t="e">
        <v>#N/A</v>
      </c>
      <c r="E2963" s="200">
        <v>10</v>
      </c>
      <c r="F2963" s="200" t="e">
        <v>#N/A</v>
      </c>
      <c r="G2963" s="200">
        <v>11.8</v>
      </c>
      <c r="H2963" s="200" t="e">
        <v>#N/A</v>
      </c>
      <c r="I2963" s="200">
        <v>13.9</v>
      </c>
      <c r="J2963" s="200" t="e">
        <v>#N/A</v>
      </c>
      <c r="K2963" s="200">
        <v>17.7</v>
      </c>
      <c r="L2963" s="200" t="e">
        <v>#N/A</v>
      </c>
      <c r="M2963" s="200">
        <v>19</v>
      </c>
      <c r="N2963" s="200" t="e">
        <v>#N/A</v>
      </c>
      <c r="O2963" s="200">
        <v>11.7</v>
      </c>
      <c r="P2963" s="200" t="e">
        <v>#N/A</v>
      </c>
      <c r="Q2963" s="200">
        <v>17.100000000000001</v>
      </c>
      <c r="R2963" s="200" t="e">
        <v>#N/A</v>
      </c>
      <c r="S2963" s="200">
        <v>15.7</v>
      </c>
      <c r="T2963" s="200" t="e">
        <v>#N/A</v>
      </c>
      <c r="U2963" s="200">
        <v>17</v>
      </c>
      <c r="V2963" s="216" t="e">
        <v>#N/A</v>
      </c>
      <c r="X2963" s="198" t="s">
        <v>1767</v>
      </c>
      <c r="Y2963" s="101" t="s">
        <v>2546</v>
      </c>
      <c r="Z2963" s="97">
        <v>15.1</v>
      </c>
      <c r="AA2963" s="97">
        <v>10</v>
      </c>
      <c r="AB2963" s="97">
        <v>11.8</v>
      </c>
      <c r="AC2963" s="97">
        <v>13.9</v>
      </c>
      <c r="AD2963" s="97">
        <v>17.7</v>
      </c>
      <c r="AE2963" s="97">
        <v>19</v>
      </c>
      <c r="AF2963" s="97">
        <v>11.7</v>
      </c>
      <c r="AG2963" s="97">
        <v>17.100000000000001</v>
      </c>
      <c r="AH2963" s="97">
        <v>15.7</v>
      </c>
      <c r="AI2963" s="97">
        <v>17</v>
      </c>
    </row>
    <row r="2964" spans="1:35" x14ac:dyDescent="0.25">
      <c r="A2964" s="198" t="s">
        <v>1768</v>
      </c>
      <c r="B2964" s="224" t="s">
        <v>2547</v>
      </c>
      <c r="C2964" s="108" t="e">
        <v>#N/A</v>
      </c>
      <c r="D2964" s="201">
        <v>19.100000000000001</v>
      </c>
      <c r="E2964" s="201" t="e">
        <v>#N/A</v>
      </c>
      <c r="F2964" s="201">
        <v>36.4</v>
      </c>
      <c r="G2964" s="201" t="e">
        <v>#N/A</v>
      </c>
      <c r="H2964" s="201">
        <v>39.9</v>
      </c>
      <c r="I2964" s="201" t="e">
        <v>#N/A</v>
      </c>
      <c r="J2964" s="201">
        <v>43.3</v>
      </c>
      <c r="K2964" s="201" t="e">
        <v>#N/A</v>
      </c>
      <c r="L2964" s="201">
        <v>47.5</v>
      </c>
      <c r="M2964" s="201" t="e">
        <v>#N/A</v>
      </c>
      <c r="N2964" s="201">
        <v>39.799999999999997</v>
      </c>
      <c r="O2964" s="201" t="e">
        <v>#N/A</v>
      </c>
      <c r="P2964" s="201">
        <v>38.799999999999997</v>
      </c>
      <c r="Q2964" s="201" t="e">
        <v>#N/A</v>
      </c>
      <c r="R2964" s="201">
        <v>42.7</v>
      </c>
      <c r="S2964" s="201" t="e">
        <v>#N/A</v>
      </c>
      <c r="T2964" s="201">
        <v>43.8</v>
      </c>
      <c r="U2964" s="201" t="e">
        <v>#N/A</v>
      </c>
      <c r="V2964" s="217">
        <v>46.7</v>
      </c>
      <c r="X2964" s="198" t="s">
        <v>1769</v>
      </c>
      <c r="Y2964" s="102" t="s">
        <v>2547</v>
      </c>
      <c r="Z2964" s="120">
        <v>19.100000000000001</v>
      </c>
      <c r="AA2964" s="120">
        <v>36.4</v>
      </c>
      <c r="AB2964" s="120">
        <v>39.9</v>
      </c>
      <c r="AC2964" s="120">
        <v>43.3</v>
      </c>
      <c r="AD2964" s="120">
        <v>47.5</v>
      </c>
      <c r="AE2964" s="120">
        <v>39.799999999999997</v>
      </c>
      <c r="AF2964" s="120">
        <v>38.799999999999997</v>
      </c>
      <c r="AG2964" s="120">
        <v>42.7</v>
      </c>
      <c r="AH2964" s="120">
        <v>43.8</v>
      </c>
      <c r="AI2964" s="120">
        <v>46.7</v>
      </c>
    </row>
    <row r="2965" spans="1:35" x14ac:dyDescent="0.25">
      <c r="A2965" s="198" t="s">
        <v>1770</v>
      </c>
      <c r="B2965" s="212" t="s">
        <v>2548</v>
      </c>
      <c r="C2965" s="231">
        <v>19</v>
      </c>
      <c r="D2965" s="123">
        <v>17</v>
      </c>
      <c r="E2965" s="123">
        <v>12</v>
      </c>
      <c r="F2965" s="123">
        <v>13</v>
      </c>
      <c r="G2965" s="123">
        <v>6</v>
      </c>
      <c r="H2965" s="123">
        <v>6</v>
      </c>
      <c r="I2965" s="123">
        <v>7</v>
      </c>
      <c r="J2965" s="123">
        <v>9</v>
      </c>
      <c r="K2965" s="123">
        <v>12</v>
      </c>
      <c r="L2965" s="123">
        <v>11</v>
      </c>
      <c r="M2965" s="123">
        <v>8</v>
      </c>
      <c r="N2965" s="123">
        <v>10</v>
      </c>
      <c r="O2965" s="123">
        <v>5</v>
      </c>
      <c r="P2965" s="123">
        <v>4</v>
      </c>
      <c r="Q2965" s="123">
        <v>8</v>
      </c>
      <c r="R2965" s="123">
        <v>8</v>
      </c>
      <c r="S2965" s="123">
        <v>5</v>
      </c>
      <c r="T2965" s="123">
        <v>6</v>
      </c>
      <c r="U2965" s="123">
        <v>7</v>
      </c>
      <c r="V2965" s="218">
        <v>8</v>
      </c>
      <c r="X2965" s="198" t="s">
        <v>1771</v>
      </c>
      <c r="Y2965" s="119" t="s">
        <v>2548</v>
      </c>
      <c r="Z2965" s="196">
        <v>19</v>
      </c>
      <c r="AA2965" s="196">
        <v>13</v>
      </c>
      <c r="AB2965" s="196">
        <v>6</v>
      </c>
      <c r="AC2965" s="196">
        <v>9</v>
      </c>
      <c r="AD2965" s="196">
        <v>12</v>
      </c>
      <c r="AE2965" s="196">
        <v>10</v>
      </c>
      <c r="AF2965" s="196">
        <v>7</v>
      </c>
      <c r="AG2965" s="196">
        <v>8</v>
      </c>
      <c r="AH2965" s="196">
        <v>6</v>
      </c>
      <c r="AI2965" s="196">
        <v>8</v>
      </c>
    </row>
    <row r="2966" spans="1:35" x14ac:dyDescent="0.25">
      <c r="A2966" s="198" t="s">
        <v>1772</v>
      </c>
      <c r="B2966" s="225" t="s">
        <v>2549</v>
      </c>
      <c r="C2966" s="232">
        <v>19</v>
      </c>
      <c r="D2966" s="210">
        <v>17</v>
      </c>
      <c r="E2966" s="210" t="s">
        <v>2618</v>
      </c>
      <c r="F2966" s="210" t="s">
        <v>2618</v>
      </c>
      <c r="G2966" s="210" t="s">
        <v>2618</v>
      </c>
      <c r="H2966" s="210" t="s">
        <v>2618</v>
      </c>
      <c r="I2966" s="210" t="s">
        <v>2618</v>
      </c>
      <c r="J2966" s="210" t="s">
        <v>2618</v>
      </c>
      <c r="K2966" s="210" t="s">
        <v>2618</v>
      </c>
      <c r="L2966" s="210" t="s">
        <v>2618</v>
      </c>
      <c r="M2966" s="210" t="s">
        <v>2618</v>
      </c>
      <c r="N2966" s="210" t="s">
        <v>2618</v>
      </c>
      <c r="O2966" s="210" t="s">
        <v>2618</v>
      </c>
      <c r="P2966" s="210" t="s">
        <v>2618</v>
      </c>
      <c r="Q2966" s="210" t="s">
        <v>2618</v>
      </c>
      <c r="R2966" s="210" t="s">
        <v>2618</v>
      </c>
      <c r="S2966" s="210" t="s">
        <v>2618</v>
      </c>
      <c r="T2966" s="210" t="s">
        <v>2618</v>
      </c>
      <c r="U2966" s="210" t="s">
        <v>2618</v>
      </c>
      <c r="V2966" s="211" t="s">
        <v>2618</v>
      </c>
      <c r="X2966" s="198" t="s">
        <v>1773</v>
      </c>
      <c r="Y2966" s="601" t="s">
        <v>772</v>
      </c>
      <c r="Z2966" s="602">
        <v>0</v>
      </c>
      <c r="AA2966" s="602">
        <v>0</v>
      </c>
      <c r="AB2966" s="602">
        <v>0</v>
      </c>
      <c r="AC2966" s="602">
        <v>0</v>
      </c>
      <c r="AD2966" s="602">
        <v>0</v>
      </c>
      <c r="AE2966" s="602">
        <v>0</v>
      </c>
      <c r="AF2966" s="602">
        <v>0</v>
      </c>
      <c r="AG2966" s="602">
        <v>0</v>
      </c>
      <c r="AH2966" s="602">
        <v>0</v>
      </c>
      <c r="AI2966" s="602">
        <v>0</v>
      </c>
    </row>
    <row r="2967" spans="1:35" ht="15" x14ac:dyDescent="0.25">
      <c r="A2967" s="198" t="s">
        <v>1774</v>
      </c>
      <c r="B2967" s="226" t="s">
        <v>769</v>
      </c>
      <c r="C2967" s="202" t="s">
        <v>2632</v>
      </c>
      <c r="D2967" s="202" t="s">
        <v>2631</v>
      </c>
      <c r="E2967" s="202" t="s">
        <v>2618</v>
      </c>
      <c r="F2967" s="202" t="s">
        <v>2618</v>
      </c>
      <c r="G2967" s="202" t="s">
        <v>2618</v>
      </c>
      <c r="H2967" s="202" t="s">
        <v>2618</v>
      </c>
      <c r="I2967" s="202" t="s">
        <v>2618</v>
      </c>
      <c r="J2967" s="202" t="s">
        <v>2618</v>
      </c>
      <c r="K2967" s="202" t="s">
        <v>2618</v>
      </c>
      <c r="L2967" s="202" t="s">
        <v>2618</v>
      </c>
      <c r="M2967" s="202" t="s">
        <v>2632</v>
      </c>
      <c r="N2967" s="202" t="s">
        <v>2618</v>
      </c>
      <c r="O2967" s="202" t="s">
        <v>2618</v>
      </c>
      <c r="P2967" s="202" t="s">
        <v>2618</v>
      </c>
      <c r="Q2967" s="202" t="s">
        <v>2631</v>
      </c>
      <c r="R2967" s="202" t="s">
        <v>2618</v>
      </c>
      <c r="S2967" s="202" t="s">
        <v>2618</v>
      </c>
      <c r="T2967" s="202" t="s">
        <v>2618</v>
      </c>
      <c r="U2967" s="202" t="s">
        <v>2618</v>
      </c>
      <c r="V2967" s="203" t="s">
        <v>2618</v>
      </c>
      <c r="X2967" s="198" t="s">
        <v>1775</v>
      </c>
      <c r="Y2967" s="107" t="s">
        <v>769</v>
      </c>
      <c r="Z2967" s="195" t="s">
        <v>2632</v>
      </c>
      <c r="AA2967" s="195" t="s">
        <v>2618</v>
      </c>
      <c r="AB2967" s="195" t="s">
        <v>2618</v>
      </c>
      <c r="AC2967" s="195" t="s">
        <v>2618</v>
      </c>
      <c r="AD2967" s="195" t="s">
        <v>2618</v>
      </c>
      <c r="AE2967" s="195" t="s">
        <v>2632</v>
      </c>
      <c r="AF2967" s="195" t="s">
        <v>2618</v>
      </c>
      <c r="AG2967" s="195" t="s">
        <v>2631</v>
      </c>
      <c r="AH2967" s="195" t="s">
        <v>2618</v>
      </c>
      <c r="AI2967" s="195" t="s">
        <v>2618</v>
      </c>
    </row>
    <row r="2968" spans="1:35" x14ac:dyDescent="0.25">
      <c r="A2968" s="198" t="s">
        <v>1776</v>
      </c>
      <c r="B2968" s="226" t="s">
        <v>2551</v>
      </c>
      <c r="C2968" s="234">
        <v>5</v>
      </c>
      <c r="D2968" s="204">
        <v>1</v>
      </c>
      <c r="E2968" s="204">
        <v>0</v>
      </c>
      <c r="F2968" s="204">
        <v>0</v>
      </c>
      <c r="G2968" s="204">
        <v>0</v>
      </c>
      <c r="H2968" s="204">
        <v>0</v>
      </c>
      <c r="I2968" s="204">
        <v>0</v>
      </c>
      <c r="J2968" s="204">
        <v>0</v>
      </c>
      <c r="K2968" s="204">
        <v>0</v>
      </c>
      <c r="L2968" s="204">
        <v>0</v>
      </c>
      <c r="M2968" s="204">
        <v>5</v>
      </c>
      <c r="N2968" s="204">
        <v>0</v>
      </c>
      <c r="O2968" s="204">
        <v>0</v>
      </c>
      <c r="P2968" s="204">
        <v>0</v>
      </c>
      <c r="Q2968" s="204">
        <v>1</v>
      </c>
      <c r="R2968" s="204">
        <v>0</v>
      </c>
      <c r="S2968" s="204">
        <v>0</v>
      </c>
      <c r="T2968" s="204">
        <v>0</v>
      </c>
      <c r="U2968" s="204">
        <v>0</v>
      </c>
      <c r="V2968" s="205">
        <v>0</v>
      </c>
      <c r="X2968" s="198" t="s">
        <v>1777</v>
      </c>
      <c r="Y2968" s="91" t="s">
        <v>2551</v>
      </c>
      <c r="Z2968" s="109">
        <v>5</v>
      </c>
      <c r="AA2968" s="109">
        <v>0</v>
      </c>
      <c r="AB2968" s="109">
        <v>0</v>
      </c>
      <c r="AC2968" s="109">
        <v>0</v>
      </c>
      <c r="AD2968" s="109">
        <v>0</v>
      </c>
      <c r="AE2968" s="109">
        <v>5</v>
      </c>
      <c r="AF2968" s="109">
        <v>0</v>
      </c>
      <c r="AG2968" s="109">
        <v>1</v>
      </c>
      <c r="AH2968" s="109">
        <v>0</v>
      </c>
      <c r="AI2968" s="109">
        <v>0</v>
      </c>
    </row>
    <row r="2969" spans="1:35" x14ac:dyDescent="0.25">
      <c r="A2969" s="198" t="s">
        <v>1778</v>
      </c>
      <c r="B2969" s="227" t="s">
        <v>884</v>
      </c>
      <c r="C2969" s="235">
        <v>990.65000000000009</v>
      </c>
      <c r="D2969" s="206">
        <v>1004.1</v>
      </c>
      <c r="E2969" s="206">
        <v>1009.6500000000001</v>
      </c>
      <c r="F2969" s="206">
        <v>1012.4</v>
      </c>
      <c r="G2969" s="206">
        <v>1015.7</v>
      </c>
      <c r="H2969" s="206">
        <v>1017.55</v>
      </c>
      <c r="I2969" s="206">
        <v>1018.3</v>
      </c>
      <c r="J2969" s="206">
        <v>1014.5999999999999</v>
      </c>
      <c r="K2969" s="206">
        <v>1011.35</v>
      </c>
      <c r="L2969" s="206">
        <v>1008.1</v>
      </c>
      <c r="M2969" s="206">
        <v>1008.85</v>
      </c>
      <c r="N2969" s="206">
        <v>1013</v>
      </c>
      <c r="O2969" s="206">
        <v>1017.35</v>
      </c>
      <c r="P2969" s="206">
        <v>1016</v>
      </c>
      <c r="Q2969" s="206">
        <v>1014</v>
      </c>
      <c r="R2969" s="206">
        <v>1013.55</v>
      </c>
      <c r="S2969" s="206">
        <v>1015.55</v>
      </c>
      <c r="T2969" s="206">
        <v>1015.2</v>
      </c>
      <c r="U2969" s="206">
        <v>1014.3499999999999</v>
      </c>
      <c r="V2969" s="207">
        <v>1009.45</v>
      </c>
      <c r="X2969" s="198" t="s">
        <v>1779</v>
      </c>
      <c r="Y2969" s="238" t="s">
        <v>705</v>
      </c>
      <c r="Z2969" s="127">
        <v>0</v>
      </c>
      <c r="AA2969" s="127">
        <v>0</v>
      </c>
      <c r="AB2969" s="127">
        <v>0</v>
      </c>
      <c r="AC2969" s="127">
        <v>0</v>
      </c>
      <c r="AD2969" s="127">
        <v>0</v>
      </c>
      <c r="AE2969" s="127">
        <v>2</v>
      </c>
      <c r="AF2969" s="127">
        <v>0</v>
      </c>
      <c r="AG2969" s="127">
        <v>0</v>
      </c>
      <c r="AH2969" s="127">
        <v>0</v>
      </c>
      <c r="AI2969" s="127">
        <v>0</v>
      </c>
    </row>
    <row r="2970" spans="1:35" x14ac:dyDescent="0.25">
      <c r="A2970" s="198" t="s">
        <v>1781</v>
      </c>
      <c r="B2970" s="228" t="s">
        <v>770</v>
      </c>
      <c r="C2970" s="236" t="s">
        <v>1193</v>
      </c>
      <c r="D2970" s="208" t="s">
        <v>3768</v>
      </c>
      <c r="E2970" s="208" t="s">
        <v>1193</v>
      </c>
      <c r="F2970" s="208" t="s">
        <v>1193</v>
      </c>
      <c r="G2970" s="208" t="s">
        <v>3076</v>
      </c>
      <c r="H2970" s="208" t="s">
        <v>2767</v>
      </c>
      <c r="I2970" s="208" t="s">
        <v>2763</v>
      </c>
      <c r="J2970" s="208" t="s">
        <v>2759</v>
      </c>
      <c r="K2970" s="208" t="s">
        <v>996</v>
      </c>
      <c r="L2970" s="208" t="s">
        <v>997</v>
      </c>
      <c r="M2970" s="208" t="s">
        <v>2765</v>
      </c>
      <c r="N2970" s="208" t="s">
        <v>2856</v>
      </c>
      <c r="O2970" s="208" t="s">
        <v>2732</v>
      </c>
      <c r="P2970" s="208" t="s">
        <v>2653</v>
      </c>
      <c r="Q2970" s="208" t="s">
        <v>2757</v>
      </c>
      <c r="R2970" s="208" t="s">
        <v>2765</v>
      </c>
      <c r="S2970" s="208" t="s">
        <v>2768</v>
      </c>
      <c r="T2970" s="208" t="s">
        <v>2963</v>
      </c>
      <c r="U2970" s="208" t="s">
        <v>2763</v>
      </c>
      <c r="V2970" s="209" t="s">
        <v>2759</v>
      </c>
      <c r="X2970" s="369" t="s">
        <v>1782</v>
      </c>
      <c r="Y2970" s="370" t="s">
        <v>772</v>
      </c>
      <c r="Z2970" s="371">
        <v>0</v>
      </c>
      <c r="AA2970" s="372">
        <v>0</v>
      </c>
      <c r="AB2970" s="372">
        <v>0</v>
      </c>
      <c r="AC2970" s="372">
        <v>0</v>
      </c>
      <c r="AD2970" s="372">
        <v>0</v>
      </c>
      <c r="AE2970" s="372">
        <v>0</v>
      </c>
      <c r="AF2970" s="372">
        <v>0</v>
      </c>
      <c r="AG2970" s="372">
        <v>0</v>
      </c>
      <c r="AH2970" s="372">
        <v>0</v>
      </c>
      <c r="AI2970" s="373">
        <v>0</v>
      </c>
    </row>
    <row r="2971" spans="1:35" x14ac:dyDescent="0.25">
      <c r="A2971" s="198" t="s">
        <v>1783</v>
      </c>
      <c r="B2971" s="603" t="s">
        <v>705</v>
      </c>
      <c r="C2971" s="237">
        <v>0</v>
      </c>
      <c r="D2971" s="213">
        <v>0</v>
      </c>
      <c r="E2971" s="213">
        <v>0</v>
      </c>
      <c r="F2971" s="213">
        <v>0</v>
      </c>
      <c r="G2971" s="213">
        <v>0</v>
      </c>
      <c r="H2971" s="213">
        <v>0</v>
      </c>
      <c r="I2971" s="213">
        <v>0</v>
      </c>
      <c r="J2971" s="213">
        <v>0</v>
      </c>
      <c r="K2971" s="213">
        <v>0</v>
      </c>
      <c r="L2971" s="213">
        <v>0</v>
      </c>
      <c r="M2971" s="213">
        <v>0</v>
      </c>
      <c r="N2971" s="213">
        <v>0</v>
      </c>
      <c r="O2971" s="213">
        <v>0</v>
      </c>
      <c r="P2971" s="213">
        <v>0</v>
      </c>
      <c r="Q2971" s="213">
        <v>0</v>
      </c>
      <c r="R2971" s="213">
        <v>0</v>
      </c>
      <c r="S2971" s="213">
        <v>0</v>
      </c>
      <c r="T2971" s="213">
        <v>0</v>
      </c>
      <c r="U2971" s="213">
        <v>0</v>
      </c>
      <c r="V2971" s="214">
        <v>0</v>
      </c>
      <c r="X2971" s="369" t="s">
        <v>1784</v>
      </c>
      <c r="Y2971" s="374" t="s">
        <v>1173</v>
      </c>
      <c r="Z2971" s="375">
        <v>0</v>
      </c>
      <c r="AA2971" s="376">
        <v>0</v>
      </c>
      <c r="AB2971" s="376">
        <v>0</v>
      </c>
      <c r="AC2971" s="376">
        <v>0</v>
      </c>
      <c r="AD2971" s="376">
        <v>0</v>
      </c>
      <c r="AE2971" s="376">
        <v>0</v>
      </c>
      <c r="AF2971" s="376">
        <v>0</v>
      </c>
      <c r="AG2971" s="376">
        <v>0</v>
      </c>
      <c r="AH2971" s="376">
        <v>0</v>
      </c>
      <c r="AI2971" s="377">
        <v>0</v>
      </c>
    </row>
    <row r="2972" spans="1:35" x14ac:dyDescent="0.25">
      <c r="A2972" s="604" t="s">
        <v>1782</v>
      </c>
      <c r="B2972" s="605" t="s">
        <v>772</v>
      </c>
      <c r="C2972" s="606">
        <v>0</v>
      </c>
      <c r="D2972" s="606">
        <v>0</v>
      </c>
      <c r="E2972" s="606">
        <v>0</v>
      </c>
      <c r="F2972" s="606">
        <v>0</v>
      </c>
      <c r="G2972" s="606">
        <v>0</v>
      </c>
      <c r="H2972" s="606">
        <v>0</v>
      </c>
      <c r="I2972" s="606">
        <v>0</v>
      </c>
      <c r="J2972" s="606">
        <v>0</v>
      </c>
      <c r="K2972" s="606">
        <v>0</v>
      </c>
      <c r="L2972" s="606">
        <v>0</v>
      </c>
      <c r="M2972" s="606">
        <v>0</v>
      </c>
      <c r="N2972" s="606">
        <v>0</v>
      </c>
      <c r="O2972" s="606">
        <v>0</v>
      </c>
      <c r="P2972" s="606">
        <v>0</v>
      </c>
      <c r="Q2972" s="606">
        <v>0</v>
      </c>
      <c r="R2972" s="606">
        <v>0</v>
      </c>
      <c r="S2972" s="606">
        <v>0</v>
      </c>
      <c r="T2972" s="606">
        <v>0</v>
      </c>
      <c r="U2972" s="606">
        <v>0</v>
      </c>
      <c r="V2972" s="607">
        <v>0</v>
      </c>
      <c r="X2972" s="369" t="s">
        <v>1785</v>
      </c>
      <c r="Y2972" s="374" t="s">
        <v>1175</v>
      </c>
      <c r="Z2972" s="375">
        <v>0</v>
      </c>
      <c r="AA2972" s="376">
        <v>0</v>
      </c>
      <c r="AB2972" s="376">
        <v>0</v>
      </c>
      <c r="AC2972" s="376">
        <v>0</v>
      </c>
      <c r="AD2972" s="376">
        <v>0</v>
      </c>
      <c r="AE2972" s="376">
        <v>0</v>
      </c>
      <c r="AF2972" s="376">
        <v>0</v>
      </c>
      <c r="AG2972" s="376">
        <v>0</v>
      </c>
      <c r="AH2972" s="376">
        <v>0</v>
      </c>
      <c r="AI2972" s="377">
        <v>0</v>
      </c>
    </row>
    <row r="2973" spans="1:35" x14ac:dyDescent="0.25">
      <c r="A2973" s="608" t="s">
        <v>1784</v>
      </c>
      <c r="B2973" s="609" t="s">
        <v>1173</v>
      </c>
      <c r="C2973" s="610">
        <v>0</v>
      </c>
      <c r="D2973" s="610">
        <v>0</v>
      </c>
      <c r="E2973" s="610">
        <v>0</v>
      </c>
      <c r="F2973" s="610">
        <v>0</v>
      </c>
      <c r="G2973" s="610">
        <v>0</v>
      </c>
      <c r="H2973" s="610">
        <v>0</v>
      </c>
      <c r="I2973" s="610">
        <v>0</v>
      </c>
      <c r="J2973" s="610">
        <v>0</v>
      </c>
      <c r="K2973" s="610">
        <v>0</v>
      </c>
      <c r="L2973" s="610">
        <v>0</v>
      </c>
      <c r="M2973" s="610">
        <v>0</v>
      </c>
      <c r="N2973" s="610">
        <v>0</v>
      </c>
      <c r="O2973" s="610">
        <v>0</v>
      </c>
      <c r="P2973" s="610">
        <v>0</v>
      </c>
      <c r="Q2973" s="610">
        <v>0</v>
      </c>
      <c r="R2973" s="610">
        <v>0</v>
      </c>
      <c r="S2973" s="610">
        <v>0</v>
      </c>
      <c r="T2973" s="610">
        <v>0</v>
      </c>
      <c r="U2973" s="610">
        <v>0</v>
      </c>
      <c r="V2973" s="610">
        <v>0</v>
      </c>
      <c r="X2973" s="369" t="s">
        <v>1786</v>
      </c>
      <c r="Y2973" s="379" t="s">
        <v>1177</v>
      </c>
      <c r="Z2973" s="380">
        <v>0</v>
      </c>
      <c r="AA2973" s="381">
        <v>0</v>
      </c>
      <c r="AB2973" s="381">
        <v>0</v>
      </c>
      <c r="AC2973" s="381">
        <v>0</v>
      </c>
      <c r="AD2973" s="381">
        <v>0</v>
      </c>
      <c r="AE2973" s="381">
        <v>0</v>
      </c>
      <c r="AF2973" s="381">
        <v>0</v>
      </c>
      <c r="AG2973" s="381">
        <v>0</v>
      </c>
      <c r="AH2973" s="381">
        <v>0</v>
      </c>
      <c r="AI2973" s="382">
        <v>0</v>
      </c>
    </row>
    <row r="2974" spans="1:35" x14ac:dyDescent="0.25">
      <c r="A2974" s="608" t="s">
        <v>1785</v>
      </c>
      <c r="B2974" s="609" t="s">
        <v>1175</v>
      </c>
      <c r="C2974" s="617">
        <v>0</v>
      </c>
      <c r="D2974" s="617">
        <v>0</v>
      </c>
      <c r="E2974" s="617">
        <v>0</v>
      </c>
      <c r="F2974" s="617">
        <v>0</v>
      </c>
      <c r="G2974" s="617">
        <v>0</v>
      </c>
      <c r="H2974" s="617">
        <v>0</v>
      </c>
      <c r="I2974" s="617">
        <v>0</v>
      </c>
      <c r="J2974" s="617">
        <v>0</v>
      </c>
      <c r="K2974" s="617">
        <v>0</v>
      </c>
      <c r="L2974" s="617">
        <v>0</v>
      </c>
      <c r="M2974" s="617">
        <v>0</v>
      </c>
      <c r="N2974" s="617">
        <v>0</v>
      </c>
      <c r="O2974" s="617">
        <v>0</v>
      </c>
      <c r="P2974" s="617">
        <v>0</v>
      </c>
      <c r="Q2974" s="617">
        <v>0</v>
      </c>
      <c r="R2974" s="617">
        <v>0</v>
      </c>
      <c r="S2974" s="617">
        <v>0</v>
      </c>
      <c r="T2974" s="617">
        <v>0</v>
      </c>
      <c r="U2974" s="617">
        <v>0</v>
      </c>
      <c r="V2974" s="617">
        <v>0</v>
      </c>
    </row>
    <row r="2975" spans="1:35" x14ac:dyDescent="0.25">
      <c r="A2975" s="608" t="s">
        <v>1786</v>
      </c>
      <c r="B2975" s="609" t="s">
        <v>1177</v>
      </c>
      <c r="C2975" s="617">
        <v>0</v>
      </c>
      <c r="D2975" s="617">
        <v>0</v>
      </c>
      <c r="E2975" s="617">
        <v>0</v>
      </c>
      <c r="F2975" s="617">
        <v>0</v>
      </c>
      <c r="G2975" s="617">
        <v>0</v>
      </c>
      <c r="H2975" s="617">
        <v>0</v>
      </c>
      <c r="I2975" s="617">
        <v>0</v>
      </c>
      <c r="J2975" s="617">
        <v>0</v>
      </c>
      <c r="K2975" s="617">
        <v>0</v>
      </c>
      <c r="L2975" s="617">
        <v>0</v>
      </c>
      <c r="M2975" s="617">
        <v>0</v>
      </c>
      <c r="N2975" s="617">
        <v>0</v>
      </c>
      <c r="O2975" s="617">
        <v>0</v>
      </c>
      <c r="P2975" s="617">
        <v>0</v>
      </c>
      <c r="Q2975" s="617">
        <v>0</v>
      </c>
      <c r="R2975" s="617">
        <v>0</v>
      </c>
      <c r="S2975" s="617">
        <v>0</v>
      </c>
      <c r="T2975" s="617">
        <v>0</v>
      </c>
      <c r="U2975" s="617">
        <v>0</v>
      </c>
      <c r="V2975" s="617">
        <v>0</v>
      </c>
    </row>
    <row r="2976" spans="1:35" x14ac:dyDescent="0.25">
      <c r="A2976" t="s">
        <v>3713</v>
      </c>
      <c r="B2976" t="s">
        <v>3407</v>
      </c>
      <c r="C2976">
        <v>7</v>
      </c>
      <c r="D2976">
        <v>10</v>
      </c>
      <c r="E2976">
        <v>1</v>
      </c>
      <c r="F2976">
        <v>3</v>
      </c>
      <c r="G2976">
        <v>0</v>
      </c>
      <c r="H2976">
        <v>1</v>
      </c>
      <c r="I2976">
        <v>0</v>
      </c>
      <c r="J2976">
        <v>2</v>
      </c>
      <c r="K2976">
        <v>2</v>
      </c>
      <c r="L2976">
        <v>0</v>
      </c>
      <c r="M2976">
        <v>9</v>
      </c>
      <c r="N2976">
        <v>9</v>
      </c>
      <c r="O2976">
        <v>0</v>
      </c>
      <c r="P2976">
        <v>3</v>
      </c>
      <c r="Q2976">
        <v>3</v>
      </c>
      <c r="R2976">
        <v>8</v>
      </c>
      <c r="S2976">
        <v>0</v>
      </c>
      <c r="T2976">
        <v>0</v>
      </c>
      <c r="U2976">
        <v>0</v>
      </c>
      <c r="V2976">
        <v>0</v>
      </c>
    </row>
    <row r="2977" spans="1:35" x14ac:dyDescent="0.25">
      <c r="A2977" t="s">
        <v>3714</v>
      </c>
      <c r="B2977" t="s">
        <v>3623</v>
      </c>
      <c r="C2977">
        <v>7</v>
      </c>
      <c r="D2977">
        <v>10</v>
      </c>
      <c r="E2977">
        <v>1</v>
      </c>
      <c r="F2977">
        <v>3</v>
      </c>
      <c r="G2977">
        <v>0</v>
      </c>
      <c r="H2977">
        <v>1</v>
      </c>
      <c r="I2977">
        <v>2</v>
      </c>
      <c r="J2977">
        <v>2</v>
      </c>
      <c r="K2977">
        <v>0</v>
      </c>
      <c r="L2977">
        <v>1</v>
      </c>
      <c r="M2977">
        <v>9</v>
      </c>
      <c r="N2977">
        <v>0</v>
      </c>
      <c r="O2977">
        <v>0</v>
      </c>
      <c r="P2977">
        <v>3</v>
      </c>
      <c r="Q2977">
        <v>8</v>
      </c>
      <c r="R2977">
        <v>1</v>
      </c>
      <c r="S2977">
        <v>0</v>
      </c>
      <c r="T2977">
        <v>0</v>
      </c>
      <c r="U2977">
        <v>0</v>
      </c>
      <c r="V2977">
        <v>0</v>
      </c>
    </row>
    <row r="2978" spans="1:35" x14ac:dyDescent="0.25">
      <c r="A2978" t="s">
        <v>3715</v>
      </c>
      <c r="B2978" t="s">
        <v>3411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</row>
    <row r="2988" spans="1:35" x14ac:dyDescent="0.25">
      <c r="A2988" s="506"/>
      <c r="B2988" s="506"/>
      <c r="C2988" s="506"/>
      <c r="D2988" s="506"/>
      <c r="E2988" s="506"/>
      <c r="F2988" s="506"/>
      <c r="G2988" s="506"/>
      <c r="H2988" s="506"/>
      <c r="I2988" s="506"/>
      <c r="J2988" s="506"/>
      <c r="K2988" s="506"/>
      <c r="L2988" s="506"/>
      <c r="M2988" s="506"/>
      <c r="N2988" s="506"/>
      <c r="O2988" s="506"/>
      <c r="P2988" s="506"/>
      <c r="Q2988" s="506"/>
      <c r="R2988" s="506"/>
      <c r="S2988" s="506"/>
      <c r="T2988" s="506"/>
      <c r="U2988" s="506"/>
      <c r="V2988" s="506"/>
      <c r="W2988" s="506"/>
      <c r="X2988" s="506"/>
      <c r="Y2988" s="506"/>
      <c r="Z2988" s="506"/>
      <c r="AA2988" s="506"/>
      <c r="AB2988" s="506"/>
      <c r="AC2988" s="506"/>
      <c r="AD2988" s="506"/>
      <c r="AE2988" s="506"/>
      <c r="AF2988" s="506"/>
      <c r="AG2988" s="506"/>
      <c r="AH2988" s="506"/>
      <c r="AI2988" s="506"/>
    </row>
    <row r="2989" spans="1:35" x14ac:dyDescent="0.25">
      <c r="A2989" s="198" t="s">
        <v>1787</v>
      </c>
      <c r="B2989" s="219" t="s">
        <v>2552</v>
      </c>
      <c r="C2989" s="593" t="s">
        <v>3773</v>
      </c>
      <c r="D2989" s="594" t="s">
        <v>2618</v>
      </c>
      <c r="E2989" s="594" t="s">
        <v>3774</v>
      </c>
      <c r="F2989" s="594" t="s">
        <v>2618</v>
      </c>
      <c r="G2989" s="594" t="s">
        <v>3775</v>
      </c>
      <c r="H2989" s="594" t="s">
        <v>2618</v>
      </c>
      <c r="I2989" s="594" t="s">
        <v>3782</v>
      </c>
      <c r="J2989" s="594" t="s">
        <v>2618</v>
      </c>
      <c r="K2989" s="594" t="s">
        <v>3788</v>
      </c>
      <c r="L2989" s="594" t="s">
        <v>2618</v>
      </c>
      <c r="M2989" s="594" t="s">
        <v>3789</v>
      </c>
      <c r="N2989" s="594" t="s">
        <v>2618</v>
      </c>
      <c r="O2989" s="594" t="s">
        <v>3790</v>
      </c>
      <c r="P2989" s="594" t="s">
        <v>2618</v>
      </c>
      <c r="Q2989" s="594" t="s">
        <v>3791</v>
      </c>
      <c r="R2989" s="594" t="s">
        <v>2618</v>
      </c>
      <c r="S2989" s="594" t="s">
        <v>3792</v>
      </c>
      <c r="T2989" s="594" t="s">
        <v>2618</v>
      </c>
      <c r="U2989" s="594" t="s">
        <v>3793</v>
      </c>
      <c r="V2989" s="594" t="s">
        <v>2618</v>
      </c>
      <c r="X2989" s="258"/>
      <c r="Y2989" s="596" t="s">
        <v>2550</v>
      </c>
      <c r="Z2989" s="93" t="s">
        <v>2619</v>
      </c>
      <c r="AA2989" s="597" t="s">
        <v>2620</v>
      </c>
      <c r="AB2989" s="597" t="s">
        <v>2621</v>
      </c>
      <c r="AC2989" s="597" t="s">
        <v>2622</v>
      </c>
      <c r="AD2989" s="597" t="s">
        <v>2623</v>
      </c>
      <c r="AE2989" s="597" t="s">
        <v>2624</v>
      </c>
      <c r="AF2989" s="597" t="s">
        <v>2625</v>
      </c>
      <c r="AG2989" s="597" t="s">
        <v>2619</v>
      </c>
      <c r="AH2989" s="597" t="s">
        <v>2620</v>
      </c>
      <c r="AI2989" s="598" t="s">
        <v>2621</v>
      </c>
    </row>
    <row r="2990" spans="1:35" x14ac:dyDescent="0.25">
      <c r="A2990" s="198" t="s">
        <v>1788</v>
      </c>
      <c r="B2990" s="220" t="s">
        <v>1789</v>
      </c>
      <c r="C2990" s="124" t="s">
        <v>2521</v>
      </c>
      <c r="D2990" s="124" t="s">
        <v>2522</v>
      </c>
      <c r="E2990" s="124" t="s">
        <v>2521</v>
      </c>
      <c r="F2990" s="124" t="s">
        <v>2522</v>
      </c>
      <c r="G2990" s="124" t="s">
        <v>2521</v>
      </c>
      <c r="H2990" s="124" t="s">
        <v>2522</v>
      </c>
      <c r="I2990" s="124" t="s">
        <v>2521</v>
      </c>
      <c r="J2990" s="124" t="s">
        <v>2522</v>
      </c>
      <c r="K2990" s="124" t="s">
        <v>2521</v>
      </c>
      <c r="L2990" s="124" t="s">
        <v>2522</v>
      </c>
      <c r="M2990" s="124" t="s">
        <v>2521</v>
      </c>
      <c r="N2990" s="124" t="s">
        <v>2522</v>
      </c>
      <c r="O2990" s="124" t="s">
        <v>2521</v>
      </c>
      <c r="P2990" s="124" t="s">
        <v>2522</v>
      </c>
      <c r="Q2990" s="124" t="s">
        <v>2521</v>
      </c>
      <c r="R2990" s="124" t="s">
        <v>2522</v>
      </c>
      <c r="S2990" s="124" t="s">
        <v>2521</v>
      </c>
      <c r="T2990" s="124" t="s">
        <v>2522</v>
      </c>
      <c r="U2990" s="124" t="s">
        <v>2521</v>
      </c>
      <c r="V2990" s="124" t="s">
        <v>2522</v>
      </c>
      <c r="X2990" s="197"/>
      <c r="Y2990" s="188" t="s">
        <v>1789</v>
      </c>
      <c r="Z2990" s="94" t="s">
        <v>3776</v>
      </c>
      <c r="AA2990" s="95" t="s">
        <v>3777</v>
      </c>
      <c r="AB2990" s="95" t="s">
        <v>3778</v>
      </c>
      <c r="AC2990" s="95" t="s">
        <v>3783</v>
      </c>
      <c r="AD2990" s="95" t="s">
        <v>3794</v>
      </c>
      <c r="AE2990" s="95" t="s">
        <v>3795</v>
      </c>
      <c r="AF2990" s="95" t="s">
        <v>3796</v>
      </c>
      <c r="AG2990" s="95" t="s">
        <v>3797</v>
      </c>
      <c r="AH2990" s="95" t="s">
        <v>3798</v>
      </c>
      <c r="AI2990" s="96" t="s">
        <v>3799</v>
      </c>
    </row>
    <row r="2991" spans="1:35" x14ac:dyDescent="0.25">
      <c r="A2991" s="198" t="s">
        <v>1790</v>
      </c>
      <c r="B2991" s="221" t="s">
        <v>2553</v>
      </c>
      <c r="C2991" s="118">
        <v>43682.375</v>
      </c>
      <c r="D2991" s="189">
        <v>43682.875</v>
      </c>
      <c r="E2991" s="190">
        <v>43683.375</v>
      </c>
      <c r="F2991" s="189">
        <v>43683.875</v>
      </c>
      <c r="G2991" s="190">
        <v>43684.375</v>
      </c>
      <c r="H2991" s="189">
        <v>43684.875</v>
      </c>
      <c r="I2991" s="191">
        <v>43685.375</v>
      </c>
      <c r="J2991" s="189">
        <v>43685.875</v>
      </c>
      <c r="K2991" s="190">
        <v>43686.375</v>
      </c>
      <c r="L2991" s="189">
        <v>43686.875</v>
      </c>
      <c r="M2991" s="190">
        <v>43687.375</v>
      </c>
      <c r="N2991" s="189">
        <v>43687.875</v>
      </c>
      <c r="O2991" s="191">
        <v>43688.375</v>
      </c>
      <c r="P2991" s="189">
        <v>43688.875</v>
      </c>
      <c r="Q2991" s="190">
        <v>43689.375</v>
      </c>
      <c r="R2991" s="189">
        <v>43689.875</v>
      </c>
      <c r="S2991" s="190">
        <v>43690.375</v>
      </c>
      <c r="T2991" s="189">
        <v>43690.875</v>
      </c>
      <c r="U2991" s="190">
        <v>43691.375</v>
      </c>
      <c r="V2991" s="192">
        <v>43691.875</v>
      </c>
      <c r="X2991" s="198" t="s">
        <v>1791</v>
      </c>
      <c r="Y2991" s="215">
        <v>0</v>
      </c>
      <c r="Z2991" s="599">
        <v>43682.875</v>
      </c>
      <c r="AA2991" s="600">
        <v>43683.875</v>
      </c>
      <c r="AB2991" s="600">
        <v>43684.875</v>
      </c>
      <c r="AC2991" s="600">
        <v>43685.875</v>
      </c>
      <c r="AD2991" s="600">
        <v>43686.875</v>
      </c>
      <c r="AE2991" s="600">
        <v>43687.875</v>
      </c>
      <c r="AF2991" s="600">
        <v>43688.875</v>
      </c>
      <c r="AG2991" s="600">
        <v>43689.875</v>
      </c>
      <c r="AH2991" s="600">
        <v>43690.875</v>
      </c>
      <c r="AI2991" s="600">
        <v>43691.875</v>
      </c>
    </row>
    <row r="2992" spans="1:35" x14ac:dyDescent="0.25">
      <c r="A2992" s="198" t="s">
        <v>1792</v>
      </c>
      <c r="B2992" s="222" t="s">
        <v>2545</v>
      </c>
      <c r="C2992" s="230" t="e">
        <v>#N/A</v>
      </c>
      <c r="D2992" s="199">
        <v>13.4</v>
      </c>
      <c r="E2992" s="199" t="e">
        <v>#N/A</v>
      </c>
      <c r="F2992" s="199">
        <v>13</v>
      </c>
      <c r="G2992" s="199" t="e">
        <v>#N/A</v>
      </c>
      <c r="H2992" s="199">
        <v>21.8</v>
      </c>
      <c r="I2992" s="199" t="e">
        <v>#N/A</v>
      </c>
      <c r="J2992" s="199">
        <v>23</v>
      </c>
      <c r="K2992" s="199" t="e">
        <v>#N/A</v>
      </c>
      <c r="L2992" s="199">
        <v>19.399999999999999</v>
      </c>
      <c r="M2992" s="199" t="e">
        <v>#N/A</v>
      </c>
      <c r="N2992" s="199">
        <v>16.600000000000001</v>
      </c>
      <c r="O2992" s="199" t="e">
        <v>#N/A</v>
      </c>
      <c r="P2992" s="199">
        <v>19</v>
      </c>
      <c r="Q2992" s="199" t="e">
        <v>#N/A</v>
      </c>
      <c r="R2992" s="199">
        <v>22.7</v>
      </c>
      <c r="S2992" s="199" t="e">
        <v>#N/A</v>
      </c>
      <c r="T2992" s="199">
        <v>17</v>
      </c>
      <c r="U2992" s="199" t="e">
        <v>#N/A</v>
      </c>
      <c r="V2992" s="104">
        <v>20.5</v>
      </c>
      <c r="X2992" s="198" t="s">
        <v>1793</v>
      </c>
      <c r="Y2992" s="100" t="s">
        <v>2545</v>
      </c>
      <c r="Z2992" s="120">
        <v>13.4</v>
      </c>
      <c r="AA2992" s="120">
        <v>13</v>
      </c>
      <c r="AB2992" s="120">
        <v>21.8</v>
      </c>
      <c r="AC2992" s="120">
        <v>23</v>
      </c>
      <c r="AD2992" s="120">
        <v>19.399999999999999</v>
      </c>
      <c r="AE2992" s="120">
        <v>16.600000000000001</v>
      </c>
      <c r="AF2992" s="120">
        <v>19</v>
      </c>
      <c r="AG2992" s="120">
        <v>22.7</v>
      </c>
      <c r="AH2992" s="120">
        <v>17</v>
      </c>
      <c r="AI2992" s="120">
        <v>20.5</v>
      </c>
    </row>
    <row r="2993" spans="1:35" x14ac:dyDescent="0.25">
      <c r="A2993" s="198" t="s">
        <v>1794</v>
      </c>
      <c r="B2993" s="223" t="s">
        <v>2546</v>
      </c>
      <c r="C2993" s="103">
        <v>8.3000000000000007</v>
      </c>
      <c r="D2993" s="200" t="e">
        <v>#N/A</v>
      </c>
      <c r="E2993" s="200">
        <v>7.8</v>
      </c>
      <c r="F2993" s="200" t="e">
        <v>#N/A</v>
      </c>
      <c r="G2993" s="200">
        <v>8</v>
      </c>
      <c r="H2993" s="200" t="e">
        <v>#N/A</v>
      </c>
      <c r="I2993" s="200">
        <v>12.1</v>
      </c>
      <c r="J2993" s="200" t="e">
        <v>#N/A</v>
      </c>
      <c r="K2993" s="200">
        <v>17.100000000000001</v>
      </c>
      <c r="L2993" s="200" t="e">
        <v>#N/A</v>
      </c>
      <c r="M2993" s="200">
        <v>12</v>
      </c>
      <c r="N2993" s="200" t="e">
        <v>#N/A</v>
      </c>
      <c r="O2993" s="200">
        <v>8.6999999999999993</v>
      </c>
      <c r="P2993" s="200" t="e">
        <v>#N/A</v>
      </c>
      <c r="Q2993" s="200">
        <v>13.2</v>
      </c>
      <c r="R2993" s="200" t="e">
        <v>#N/A</v>
      </c>
      <c r="S2993" s="200">
        <v>12.6</v>
      </c>
      <c r="T2993" s="200" t="e">
        <v>#N/A</v>
      </c>
      <c r="U2993" s="200">
        <v>11.3</v>
      </c>
      <c r="V2993" s="216" t="e">
        <v>#N/A</v>
      </c>
      <c r="X2993" s="198" t="s">
        <v>1795</v>
      </c>
      <c r="Y2993" s="101" t="s">
        <v>2546</v>
      </c>
      <c r="Z2993" s="97">
        <v>8.3000000000000007</v>
      </c>
      <c r="AA2993" s="97">
        <v>7.8</v>
      </c>
      <c r="AB2993" s="97">
        <v>8</v>
      </c>
      <c r="AC2993" s="97">
        <v>12.1</v>
      </c>
      <c r="AD2993" s="97">
        <v>17.100000000000001</v>
      </c>
      <c r="AE2993" s="97">
        <v>12</v>
      </c>
      <c r="AF2993" s="97">
        <v>8.6999999999999993</v>
      </c>
      <c r="AG2993" s="97">
        <v>13.2</v>
      </c>
      <c r="AH2993" s="97">
        <v>12.6</v>
      </c>
      <c r="AI2993" s="97">
        <v>11.3</v>
      </c>
    </row>
    <row r="2994" spans="1:35" x14ac:dyDescent="0.25">
      <c r="A2994" s="198" t="s">
        <v>1796</v>
      </c>
      <c r="B2994" s="224" t="s">
        <v>2547</v>
      </c>
      <c r="C2994" s="108" t="e">
        <v>#N/A</v>
      </c>
      <c r="D2994" s="201">
        <v>17.399999999999999</v>
      </c>
      <c r="E2994" s="201" t="e">
        <v>#N/A</v>
      </c>
      <c r="F2994" s="201">
        <v>19</v>
      </c>
      <c r="G2994" s="201" t="e">
        <v>#N/A</v>
      </c>
      <c r="H2994" s="201">
        <v>36.799999999999997</v>
      </c>
      <c r="I2994" s="201" t="e">
        <v>#N/A</v>
      </c>
      <c r="J2994" s="201">
        <v>29</v>
      </c>
      <c r="K2994" s="201" t="e">
        <v>#N/A</v>
      </c>
      <c r="L2994" s="201">
        <v>26.4</v>
      </c>
      <c r="M2994" s="201" t="e">
        <v>#N/A</v>
      </c>
      <c r="N2994" s="201">
        <v>22</v>
      </c>
      <c r="O2994" s="201" t="e">
        <v>#N/A</v>
      </c>
      <c r="P2994" s="201">
        <v>26</v>
      </c>
      <c r="Q2994" s="201" t="e">
        <v>#N/A</v>
      </c>
      <c r="R2994" s="201">
        <v>36.700000000000003</v>
      </c>
      <c r="S2994" s="201" t="e">
        <v>#N/A</v>
      </c>
      <c r="T2994" s="201">
        <v>23.4</v>
      </c>
      <c r="U2994" s="201" t="e">
        <v>#N/A</v>
      </c>
      <c r="V2994" s="217">
        <v>24.5</v>
      </c>
      <c r="X2994" s="198" t="s">
        <v>1797</v>
      </c>
      <c r="Y2994" s="102" t="s">
        <v>2547</v>
      </c>
      <c r="Z2994" s="120">
        <v>17.399999999999999</v>
      </c>
      <c r="AA2994" s="120">
        <v>19</v>
      </c>
      <c r="AB2994" s="120">
        <v>36.799999999999997</v>
      </c>
      <c r="AC2994" s="120">
        <v>29</v>
      </c>
      <c r="AD2994" s="120">
        <v>26.4</v>
      </c>
      <c r="AE2994" s="120">
        <v>22</v>
      </c>
      <c r="AF2994" s="120">
        <v>26</v>
      </c>
      <c r="AG2994" s="120">
        <v>36.700000000000003</v>
      </c>
      <c r="AH2994" s="120">
        <v>23.4</v>
      </c>
      <c r="AI2994" s="120">
        <v>24.5</v>
      </c>
    </row>
    <row r="2995" spans="1:35" x14ac:dyDescent="0.25">
      <c r="A2995" s="198" t="s">
        <v>1798</v>
      </c>
      <c r="B2995" s="212" t="s">
        <v>2548</v>
      </c>
      <c r="C2995" s="231">
        <v>13</v>
      </c>
      <c r="D2995" s="123">
        <v>12</v>
      </c>
      <c r="E2995" s="123">
        <v>11</v>
      </c>
      <c r="F2995" s="123">
        <v>11</v>
      </c>
      <c r="G2995" s="123">
        <v>11</v>
      </c>
      <c r="H2995" s="123">
        <v>11</v>
      </c>
      <c r="I2995" s="123">
        <v>14</v>
      </c>
      <c r="J2995" s="123">
        <v>13</v>
      </c>
      <c r="K2995" s="123">
        <v>14</v>
      </c>
      <c r="L2995" s="123">
        <v>15</v>
      </c>
      <c r="M2995" s="123">
        <v>14</v>
      </c>
      <c r="N2995" s="123">
        <v>10</v>
      </c>
      <c r="O2995" s="123">
        <v>5</v>
      </c>
      <c r="P2995" s="123">
        <v>10</v>
      </c>
      <c r="Q2995" s="123">
        <v>11</v>
      </c>
      <c r="R2995" s="123">
        <v>11</v>
      </c>
      <c r="S2995" s="123">
        <v>11</v>
      </c>
      <c r="T2995" s="123">
        <v>5</v>
      </c>
      <c r="U2995" s="123">
        <v>13</v>
      </c>
      <c r="V2995" s="218">
        <v>13</v>
      </c>
      <c r="X2995" s="198" t="s">
        <v>1799</v>
      </c>
      <c r="Y2995" s="119" t="s">
        <v>2548</v>
      </c>
      <c r="Z2995" s="196">
        <v>13</v>
      </c>
      <c r="AA2995" s="196">
        <v>12</v>
      </c>
      <c r="AB2995" s="196">
        <v>11</v>
      </c>
      <c r="AC2995" s="196">
        <v>14</v>
      </c>
      <c r="AD2995" s="196">
        <v>15</v>
      </c>
      <c r="AE2995" s="196">
        <v>15</v>
      </c>
      <c r="AF2995" s="196">
        <v>10</v>
      </c>
      <c r="AG2995" s="196">
        <v>11</v>
      </c>
      <c r="AH2995" s="196">
        <v>11</v>
      </c>
      <c r="AI2995" s="196">
        <v>13</v>
      </c>
    </row>
    <row r="2996" spans="1:35" x14ac:dyDescent="0.25">
      <c r="A2996" s="198" t="s">
        <v>1800</v>
      </c>
      <c r="B2996" s="225" t="s">
        <v>2549</v>
      </c>
      <c r="C2996" s="232" t="s">
        <v>2618</v>
      </c>
      <c r="D2996" s="210" t="s">
        <v>2618</v>
      </c>
      <c r="E2996" s="210" t="s">
        <v>2618</v>
      </c>
      <c r="F2996" s="210" t="s">
        <v>2618</v>
      </c>
      <c r="G2996" s="210" t="s">
        <v>2618</v>
      </c>
      <c r="H2996" s="210" t="s">
        <v>2618</v>
      </c>
      <c r="I2996" s="210" t="s">
        <v>2618</v>
      </c>
      <c r="J2996" s="210" t="s">
        <v>2618</v>
      </c>
      <c r="K2996" s="210" t="s">
        <v>2618</v>
      </c>
      <c r="L2996" s="210">
        <v>15</v>
      </c>
      <c r="M2996" s="210" t="s">
        <v>2618</v>
      </c>
      <c r="N2996" s="210" t="s">
        <v>2618</v>
      </c>
      <c r="O2996" s="210" t="s">
        <v>2618</v>
      </c>
      <c r="P2996" s="210" t="s">
        <v>2618</v>
      </c>
      <c r="Q2996" s="210" t="s">
        <v>2618</v>
      </c>
      <c r="R2996" s="210" t="s">
        <v>2618</v>
      </c>
      <c r="S2996" s="210" t="s">
        <v>2618</v>
      </c>
      <c r="T2996" s="210" t="s">
        <v>2618</v>
      </c>
      <c r="U2996" s="210" t="s">
        <v>2618</v>
      </c>
      <c r="V2996" s="211" t="s">
        <v>2618</v>
      </c>
      <c r="X2996" s="198" t="s">
        <v>1801</v>
      </c>
      <c r="Y2996" s="601" t="s">
        <v>772</v>
      </c>
      <c r="Z2996" s="602">
        <v>0</v>
      </c>
      <c r="AA2996" s="602">
        <v>0</v>
      </c>
      <c r="AB2996" s="602">
        <v>0</v>
      </c>
      <c r="AC2996" s="602">
        <v>0</v>
      </c>
      <c r="AD2996" s="602">
        <v>0</v>
      </c>
      <c r="AE2996" s="602">
        <v>0</v>
      </c>
      <c r="AF2996" s="602">
        <v>0</v>
      </c>
      <c r="AG2996" s="602">
        <v>0</v>
      </c>
      <c r="AH2996" s="602">
        <v>0</v>
      </c>
      <c r="AI2996" s="602">
        <v>0</v>
      </c>
    </row>
    <row r="2997" spans="1:35" ht="15" x14ac:dyDescent="0.25">
      <c r="A2997" s="198" t="s">
        <v>1802</v>
      </c>
      <c r="B2997" s="226" t="s">
        <v>769</v>
      </c>
      <c r="C2997" s="202" t="s">
        <v>773</v>
      </c>
      <c r="D2997" s="202" t="s">
        <v>2632</v>
      </c>
      <c r="E2997" s="202" t="s">
        <v>2618</v>
      </c>
      <c r="F2997" s="202" t="s">
        <v>2631</v>
      </c>
      <c r="G2997" s="202" t="s">
        <v>2618</v>
      </c>
      <c r="H2997" s="202" t="s">
        <v>2618</v>
      </c>
      <c r="I2997" s="202" t="s">
        <v>2618</v>
      </c>
      <c r="J2997" s="202" t="s">
        <v>2631</v>
      </c>
      <c r="K2997" s="202" t="s">
        <v>773</v>
      </c>
      <c r="L2997" s="202" t="s">
        <v>2618</v>
      </c>
      <c r="M2997" s="202" t="s">
        <v>2618</v>
      </c>
      <c r="N2997" s="202" t="s">
        <v>2631</v>
      </c>
      <c r="O2997" s="202" t="s">
        <v>2618</v>
      </c>
      <c r="P2997" s="202" t="s">
        <v>2618</v>
      </c>
      <c r="Q2997" s="202" t="s">
        <v>2631</v>
      </c>
      <c r="R2997" s="202" t="s">
        <v>2631</v>
      </c>
      <c r="S2997" s="202" t="s">
        <v>2618</v>
      </c>
      <c r="T2997" s="202" t="s">
        <v>2618</v>
      </c>
      <c r="U2997" s="202" t="s">
        <v>2618</v>
      </c>
      <c r="V2997" s="203" t="s">
        <v>2632</v>
      </c>
      <c r="X2997" s="198" t="s">
        <v>1803</v>
      </c>
      <c r="Y2997" s="107" t="s">
        <v>769</v>
      </c>
      <c r="Z2997" s="195" t="s">
        <v>773</v>
      </c>
      <c r="AA2997" s="195" t="s">
        <v>2631</v>
      </c>
      <c r="AB2997" s="195" t="s">
        <v>2618</v>
      </c>
      <c r="AC2997" s="195" t="s">
        <v>2631</v>
      </c>
      <c r="AD2997" s="195" t="s">
        <v>773</v>
      </c>
      <c r="AE2997" s="195" t="s">
        <v>2631</v>
      </c>
      <c r="AF2997" s="195" t="s">
        <v>2618</v>
      </c>
      <c r="AG2997" s="195" t="s">
        <v>2632</v>
      </c>
      <c r="AH2997" s="195" t="s">
        <v>2618</v>
      </c>
      <c r="AI2997" s="195" t="s">
        <v>2632</v>
      </c>
    </row>
    <row r="2998" spans="1:35" x14ac:dyDescent="0.25">
      <c r="A2998" s="198" t="s">
        <v>1804</v>
      </c>
      <c r="B2998" s="226" t="s">
        <v>2551</v>
      </c>
      <c r="C2998" s="234">
        <v>20</v>
      </c>
      <c r="D2998" s="204">
        <v>3</v>
      </c>
      <c r="E2998" s="204">
        <v>0</v>
      </c>
      <c r="F2998" s="204">
        <v>2</v>
      </c>
      <c r="G2998" s="204">
        <v>0</v>
      </c>
      <c r="H2998" s="204">
        <v>0</v>
      </c>
      <c r="I2998" s="204">
        <v>0</v>
      </c>
      <c r="J2998" s="204">
        <v>2</v>
      </c>
      <c r="K2998" s="204">
        <v>20</v>
      </c>
      <c r="L2998" s="204">
        <v>0</v>
      </c>
      <c r="M2998" s="204">
        <v>0</v>
      </c>
      <c r="N2998" s="204">
        <v>1</v>
      </c>
      <c r="O2998" s="204">
        <v>0</v>
      </c>
      <c r="P2998" s="204">
        <v>0</v>
      </c>
      <c r="Q2998" s="204">
        <v>2</v>
      </c>
      <c r="R2998" s="204">
        <v>2</v>
      </c>
      <c r="S2998" s="204">
        <v>0</v>
      </c>
      <c r="T2998" s="204">
        <v>0</v>
      </c>
      <c r="U2998" s="204">
        <v>0</v>
      </c>
      <c r="V2998" s="205">
        <v>5</v>
      </c>
      <c r="X2998" s="198" t="s">
        <v>1805</v>
      </c>
      <c r="Y2998" s="91" t="s">
        <v>2551</v>
      </c>
      <c r="Z2998" s="109">
        <v>30</v>
      </c>
      <c r="AA2998" s="109">
        <v>2</v>
      </c>
      <c r="AB2998" s="109">
        <v>0</v>
      </c>
      <c r="AC2998" s="109">
        <v>2</v>
      </c>
      <c r="AD2998" s="109">
        <v>20</v>
      </c>
      <c r="AE2998" s="109">
        <v>1</v>
      </c>
      <c r="AF2998" s="109">
        <v>0</v>
      </c>
      <c r="AG2998" s="109">
        <v>3</v>
      </c>
      <c r="AH2998" s="109">
        <v>0</v>
      </c>
      <c r="AI2998" s="109">
        <v>5</v>
      </c>
    </row>
    <row r="2999" spans="1:35" x14ac:dyDescent="0.25">
      <c r="A2999" s="198" t="s">
        <v>1806</v>
      </c>
      <c r="B2999" s="227" t="s">
        <v>884</v>
      </c>
      <c r="C2999" s="235">
        <v>998.05</v>
      </c>
      <c r="D2999" s="206">
        <v>998.7</v>
      </c>
      <c r="E2999" s="206">
        <v>1001.95</v>
      </c>
      <c r="F2999" s="206">
        <v>1006.6</v>
      </c>
      <c r="G2999" s="206">
        <v>1010.8</v>
      </c>
      <c r="H2999" s="206">
        <v>1012.8499999999999</v>
      </c>
      <c r="I2999" s="206">
        <v>1012</v>
      </c>
      <c r="J2999" s="206">
        <v>1007.5</v>
      </c>
      <c r="K2999" s="206">
        <v>1002.85</v>
      </c>
      <c r="L2999" s="206">
        <v>1002.6500000000001</v>
      </c>
      <c r="M2999" s="206">
        <v>1005.65</v>
      </c>
      <c r="N2999" s="206">
        <v>1012.8</v>
      </c>
      <c r="O2999" s="206">
        <v>1015.6</v>
      </c>
      <c r="P2999" s="206">
        <v>1012.4</v>
      </c>
      <c r="Q2999" s="206">
        <v>1009.2</v>
      </c>
      <c r="R2999" s="206">
        <v>1010.0999999999999</v>
      </c>
      <c r="S2999" s="206">
        <v>1012.55</v>
      </c>
      <c r="T2999" s="206">
        <v>1015.2</v>
      </c>
      <c r="U2999" s="206">
        <v>1011.25</v>
      </c>
      <c r="V2999" s="207">
        <v>1005.45</v>
      </c>
      <c r="X2999" s="198" t="s">
        <v>1807</v>
      </c>
      <c r="Y2999" s="238" t="s">
        <v>705</v>
      </c>
      <c r="Z2999" s="127">
        <v>0</v>
      </c>
      <c r="AA2999" s="127">
        <v>0</v>
      </c>
      <c r="AB2999" s="127">
        <v>0</v>
      </c>
      <c r="AC2999" s="127">
        <v>2</v>
      </c>
      <c r="AD2999" s="127">
        <v>0</v>
      </c>
      <c r="AE2999" s="127">
        <v>0</v>
      </c>
      <c r="AF2999" s="127">
        <v>0</v>
      </c>
      <c r="AG2999" s="127">
        <v>2</v>
      </c>
      <c r="AH2999" s="127">
        <v>0</v>
      </c>
      <c r="AI2999" s="127">
        <v>2</v>
      </c>
    </row>
    <row r="3000" spans="1:35" x14ac:dyDescent="0.25">
      <c r="A3000" s="198" t="s">
        <v>1808</v>
      </c>
      <c r="B3000" s="228" t="s">
        <v>770</v>
      </c>
      <c r="C3000" s="236" t="s">
        <v>1422</v>
      </c>
      <c r="D3000" s="208" t="s">
        <v>13</v>
      </c>
      <c r="E3000" s="208" t="s">
        <v>13</v>
      </c>
      <c r="F3000" s="208" t="s">
        <v>13</v>
      </c>
      <c r="G3000" s="208" t="s">
        <v>13</v>
      </c>
      <c r="H3000" s="208" t="s">
        <v>1110</v>
      </c>
      <c r="I3000" s="208" t="s">
        <v>996</v>
      </c>
      <c r="J3000" s="208" t="s">
        <v>1192</v>
      </c>
      <c r="K3000" s="208" t="s">
        <v>996</v>
      </c>
      <c r="L3000" s="208" t="s">
        <v>1192</v>
      </c>
      <c r="M3000" s="208" t="s">
        <v>1191</v>
      </c>
      <c r="N3000" s="208" t="s">
        <v>2766</v>
      </c>
      <c r="O3000" s="208" t="s">
        <v>2964</v>
      </c>
      <c r="P3000" s="208" t="s">
        <v>2758</v>
      </c>
      <c r="Q3000" s="208" t="s">
        <v>13</v>
      </c>
      <c r="R3000" s="208" t="s">
        <v>13</v>
      </c>
      <c r="S3000" s="208" t="s">
        <v>2765</v>
      </c>
      <c r="T3000" s="208" t="s">
        <v>2772</v>
      </c>
      <c r="U3000" s="208" t="s">
        <v>2610</v>
      </c>
      <c r="V3000" s="209" t="s">
        <v>13</v>
      </c>
      <c r="X3000" s="369" t="s">
        <v>1809</v>
      </c>
      <c r="Y3000" s="370" t="s">
        <v>772</v>
      </c>
      <c r="Z3000" s="371">
        <v>0</v>
      </c>
      <c r="AA3000" s="372">
        <v>0</v>
      </c>
      <c r="AB3000" s="372">
        <v>0</v>
      </c>
      <c r="AC3000" s="372">
        <v>0</v>
      </c>
      <c r="AD3000" s="372">
        <v>0</v>
      </c>
      <c r="AE3000" s="372">
        <v>0</v>
      </c>
      <c r="AF3000" s="372">
        <v>0</v>
      </c>
      <c r="AG3000" s="372">
        <v>0</v>
      </c>
      <c r="AH3000" s="372">
        <v>0</v>
      </c>
      <c r="AI3000" s="373">
        <v>0</v>
      </c>
    </row>
    <row r="3001" spans="1:35" x14ac:dyDescent="0.25">
      <c r="A3001" s="198" t="s">
        <v>1810</v>
      </c>
      <c r="B3001" s="603" t="s">
        <v>705</v>
      </c>
      <c r="C3001" s="237">
        <v>0</v>
      </c>
      <c r="D3001" s="213">
        <v>0</v>
      </c>
      <c r="E3001" s="213">
        <v>0</v>
      </c>
      <c r="F3001" s="213">
        <v>0</v>
      </c>
      <c r="G3001" s="213">
        <v>0</v>
      </c>
      <c r="H3001" s="213">
        <v>0</v>
      </c>
      <c r="I3001" s="213">
        <v>0</v>
      </c>
      <c r="J3001" s="213">
        <v>1</v>
      </c>
      <c r="K3001" s="213">
        <v>0</v>
      </c>
      <c r="L3001" s="213">
        <v>0</v>
      </c>
      <c r="M3001" s="213">
        <v>0</v>
      </c>
      <c r="N3001" s="213">
        <v>0</v>
      </c>
      <c r="O3001" s="213">
        <v>0</v>
      </c>
      <c r="P3001" s="213">
        <v>0</v>
      </c>
      <c r="Q3001" s="213">
        <v>0</v>
      </c>
      <c r="R3001" s="213">
        <v>1</v>
      </c>
      <c r="S3001" s="213">
        <v>0</v>
      </c>
      <c r="T3001" s="213">
        <v>0</v>
      </c>
      <c r="U3001" s="213">
        <v>0</v>
      </c>
      <c r="V3001" s="214">
        <v>1</v>
      </c>
      <c r="X3001" s="369" t="s">
        <v>1811</v>
      </c>
      <c r="Y3001" s="374" t="s">
        <v>1173</v>
      </c>
      <c r="Z3001" s="375">
        <v>0</v>
      </c>
      <c r="AA3001" s="376">
        <v>0</v>
      </c>
      <c r="AB3001" s="376">
        <v>0</v>
      </c>
      <c r="AC3001" s="376">
        <v>0</v>
      </c>
      <c r="AD3001" s="376">
        <v>0</v>
      </c>
      <c r="AE3001" s="376">
        <v>0</v>
      </c>
      <c r="AF3001" s="376">
        <v>0</v>
      </c>
      <c r="AG3001" s="376">
        <v>0</v>
      </c>
      <c r="AH3001" s="376">
        <v>0</v>
      </c>
      <c r="AI3001" s="377">
        <v>0</v>
      </c>
    </row>
    <row r="3002" spans="1:35" x14ac:dyDescent="0.25">
      <c r="A3002" s="604" t="s">
        <v>1809</v>
      </c>
      <c r="B3002" s="605" t="s">
        <v>772</v>
      </c>
      <c r="C3002" s="606">
        <v>0</v>
      </c>
      <c r="D3002" s="606">
        <v>0</v>
      </c>
      <c r="E3002" s="606">
        <v>0</v>
      </c>
      <c r="F3002" s="606">
        <v>0</v>
      </c>
      <c r="G3002" s="606">
        <v>0</v>
      </c>
      <c r="H3002" s="606">
        <v>0</v>
      </c>
      <c r="I3002" s="606">
        <v>0</v>
      </c>
      <c r="J3002" s="606">
        <v>0</v>
      </c>
      <c r="K3002" s="606">
        <v>0</v>
      </c>
      <c r="L3002" s="606">
        <v>0</v>
      </c>
      <c r="M3002" s="606">
        <v>0</v>
      </c>
      <c r="N3002" s="606">
        <v>0</v>
      </c>
      <c r="O3002" s="606">
        <v>0</v>
      </c>
      <c r="P3002" s="606">
        <v>0</v>
      </c>
      <c r="Q3002" s="606">
        <v>0</v>
      </c>
      <c r="R3002" s="606">
        <v>0</v>
      </c>
      <c r="S3002" s="606">
        <v>0</v>
      </c>
      <c r="T3002" s="606">
        <v>0</v>
      </c>
      <c r="U3002" s="606">
        <v>0</v>
      </c>
      <c r="V3002" s="607">
        <v>0</v>
      </c>
      <c r="X3002" s="369" t="s">
        <v>1812</v>
      </c>
      <c r="Y3002" s="374" t="s">
        <v>1175</v>
      </c>
      <c r="Z3002" s="375">
        <v>0</v>
      </c>
      <c r="AA3002" s="376">
        <v>0</v>
      </c>
      <c r="AB3002" s="376">
        <v>0</v>
      </c>
      <c r="AC3002" s="376">
        <v>0</v>
      </c>
      <c r="AD3002" s="376">
        <v>0</v>
      </c>
      <c r="AE3002" s="376">
        <v>0</v>
      </c>
      <c r="AF3002" s="376">
        <v>0</v>
      </c>
      <c r="AG3002" s="376">
        <v>0</v>
      </c>
      <c r="AH3002" s="376">
        <v>0</v>
      </c>
      <c r="AI3002" s="377">
        <v>0</v>
      </c>
    </row>
    <row r="3003" spans="1:35" x14ac:dyDescent="0.25">
      <c r="A3003" s="608" t="s">
        <v>1811</v>
      </c>
      <c r="B3003" s="609" t="s">
        <v>1173</v>
      </c>
      <c r="C3003" s="610">
        <v>0</v>
      </c>
      <c r="D3003" s="610">
        <v>0</v>
      </c>
      <c r="E3003" s="610">
        <v>0</v>
      </c>
      <c r="F3003" s="610">
        <v>0</v>
      </c>
      <c r="G3003" s="610">
        <v>0</v>
      </c>
      <c r="H3003" s="610">
        <v>0</v>
      </c>
      <c r="I3003" s="610">
        <v>0</v>
      </c>
      <c r="J3003" s="610">
        <v>0</v>
      </c>
      <c r="K3003" s="610">
        <v>0</v>
      </c>
      <c r="L3003" s="610">
        <v>0</v>
      </c>
      <c r="M3003" s="610">
        <v>0</v>
      </c>
      <c r="N3003" s="610">
        <v>0</v>
      </c>
      <c r="O3003" s="610">
        <v>0</v>
      </c>
      <c r="P3003" s="610">
        <v>0</v>
      </c>
      <c r="Q3003" s="610">
        <v>0</v>
      </c>
      <c r="R3003" s="610">
        <v>0</v>
      </c>
      <c r="S3003" s="610">
        <v>0</v>
      </c>
      <c r="T3003" s="610">
        <v>0</v>
      </c>
      <c r="U3003" s="610">
        <v>0</v>
      </c>
      <c r="V3003" s="610">
        <v>0</v>
      </c>
      <c r="X3003" s="369" t="s">
        <v>1813</v>
      </c>
      <c r="Y3003" s="379" t="s">
        <v>1177</v>
      </c>
      <c r="Z3003" s="380">
        <v>0</v>
      </c>
      <c r="AA3003" s="381">
        <v>0</v>
      </c>
      <c r="AB3003" s="381">
        <v>0</v>
      </c>
      <c r="AC3003" s="381">
        <v>0</v>
      </c>
      <c r="AD3003" s="381">
        <v>0</v>
      </c>
      <c r="AE3003" s="381">
        <v>0</v>
      </c>
      <c r="AF3003" s="381">
        <v>0</v>
      </c>
      <c r="AG3003" s="381">
        <v>0</v>
      </c>
      <c r="AH3003" s="381">
        <v>0</v>
      </c>
      <c r="AI3003" s="382">
        <v>0</v>
      </c>
    </row>
    <row r="3004" spans="1:35" x14ac:dyDescent="0.25">
      <c r="A3004" s="608" t="s">
        <v>1812</v>
      </c>
      <c r="B3004" s="609" t="s">
        <v>1175</v>
      </c>
      <c r="C3004" s="617">
        <v>0</v>
      </c>
      <c r="D3004" s="617">
        <v>0</v>
      </c>
      <c r="E3004" s="617">
        <v>0</v>
      </c>
      <c r="F3004" s="617">
        <v>0</v>
      </c>
      <c r="G3004" s="617">
        <v>0</v>
      </c>
      <c r="H3004" s="617">
        <v>0</v>
      </c>
      <c r="I3004" s="617">
        <v>0</v>
      </c>
      <c r="J3004" s="617">
        <v>0</v>
      </c>
      <c r="K3004" s="617">
        <v>0</v>
      </c>
      <c r="L3004" s="617">
        <v>0</v>
      </c>
      <c r="M3004" s="617">
        <v>0</v>
      </c>
      <c r="N3004" s="617">
        <v>0</v>
      </c>
      <c r="O3004" s="617">
        <v>0</v>
      </c>
      <c r="P3004" s="617">
        <v>0</v>
      </c>
      <c r="Q3004" s="617">
        <v>0</v>
      </c>
      <c r="R3004" s="617">
        <v>0</v>
      </c>
      <c r="S3004" s="617">
        <v>0</v>
      </c>
      <c r="T3004" s="617">
        <v>0</v>
      </c>
      <c r="U3004" s="617">
        <v>0</v>
      </c>
      <c r="V3004" s="617">
        <v>0</v>
      </c>
    </row>
    <row r="3005" spans="1:35" x14ac:dyDescent="0.25">
      <c r="A3005" s="608" t="s">
        <v>1813</v>
      </c>
      <c r="B3005" s="609" t="s">
        <v>1177</v>
      </c>
      <c r="C3005" s="617">
        <v>0</v>
      </c>
      <c r="D3005" s="617">
        <v>0</v>
      </c>
      <c r="E3005" s="617">
        <v>0</v>
      </c>
      <c r="F3005" s="617">
        <v>0</v>
      </c>
      <c r="G3005" s="617">
        <v>0</v>
      </c>
      <c r="H3005" s="617">
        <v>0</v>
      </c>
      <c r="I3005" s="617">
        <v>0</v>
      </c>
      <c r="J3005" s="617">
        <v>0</v>
      </c>
      <c r="K3005" s="617">
        <v>0</v>
      </c>
      <c r="L3005" s="617">
        <v>0</v>
      </c>
      <c r="M3005" s="617">
        <v>0</v>
      </c>
      <c r="N3005" s="617">
        <v>0</v>
      </c>
      <c r="O3005" s="617">
        <v>0</v>
      </c>
      <c r="P3005" s="617">
        <v>0</v>
      </c>
      <c r="Q3005" s="617">
        <v>0</v>
      </c>
      <c r="R3005" s="617">
        <v>0</v>
      </c>
      <c r="S3005" s="617">
        <v>0</v>
      </c>
      <c r="T3005" s="617">
        <v>0</v>
      </c>
      <c r="U3005" s="617">
        <v>0</v>
      </c>
      <c r="V3005" s="617">
        <v>0</v>
      </c>
    </row>
    <row r="3006" spans="1:35" x14ac:dyDescent="0.25">
      <c r="A3006" t="s">
        <v>3716</v>
      </c>
      <c r="B3006" t="s">
        <v>3407</v>
      </c>
      <c r="C3006">
        <v>10</v>
      </c>
      <c r="D3006">
        <v>10</v>
      </c>
      <c r="E3006">
        <v>6</v>
      </c>
      <c r="F3006">
        <v>8</v>
      </c>
      <c r="G3006">
        <v>7</v>
      </c>
      <c r="H3006">
        <v>0</v>
      </c>
      <c r="I3006">
        <v>0</v>
      </c>
      <c r="J3006">
        <v>9</v>
      </c>
      <c r="K3006">
        <v>10</v>
      </c>
      <c r="L3006">
        <v>10</v>
      </c>
      <c r="M3006">
        <v>7</v>
      </c>
      <c r="N3006">
        <v>9</v>
      </c>
      <c r="O3006">
        <v>0</v>
      </c>
      <c r="P3006">
        <v>7</v>
      </c>
      <c r="Q3006">
        <v>10</v>
      </c>
      <c r="R3006">
        <v>6</v>
      </c>
      <c r="S3006">
        <v>0</v>
      </c>
      <c r="T3006">
        <v>7</v>
      </c>
      <c r="U3006">
        <v>3</v>
      </c>
      <c r="V3006">
        <v>10</v>
      </c>
    </row>
    <row r="3007" spans="1:35" x14ac:dyDescent="0.25">
      <c r="A3007" t="s">
        <v>3717</v>
      </c>
      <c r="B3007" t="s">
        <v>3623</v>
      </c>
      <c r="C3007">
        <v>10</v>
      </c>
      <c r="D3007">
        <v>10</v>
      </c>
      <c r="E3007">
        <v>7</v>
      </c>
      <c r="F3007">
        <v>8</v>
      </c>
      <c r="G3007">
        <v>0</v>
      </c>
      <c r="H3007">
        <v>0</v>
      </c>
      <c r="I3007">
        <v>7</v>
      </c>
      <c r="J3007">
        <v>10</v>
      </c>
      <c r="K3007">
        <v>10</v>
      </c>
      <c r="L3007">
        <v>7</v>
      </c>
      <c r="M3007">
        <v>7</v>
      </c>
      <c r="N3007">
        <v>9</v>
      </c>
      <c r="O3007">
        <v>0</v>
      </c>
      <c r="P3007">
        <v>7</v>
      </c>
      <c r="Q3007">
        <v>10</v>
      </c>
      <c r="R3007">
        <v>2</v>
      </c>
      <c r="S3007">
        <v>0</v>
      </c>
      <c r="T3007">
        <v>7</v>
      </c>
      <c r="U3007">
        <v>6</v>
      </c>
      <c r="V3007">
        <v>10</v>
      </c>
    </row>
    <row r="3008" spans="1:35" x14ac:dyDescent="0.25">
      <c r="A3008" t="s">
        <v>3718</v>
      </c>
      <c r="B3008" t="s">
        <v>3411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</row>
    <row r="3018" spans="1:35" x14ac:dyDescent="0.25">
      <c r="A3018" s="506"/>
      <c r="B3018" s="506"/>
      <c r="C3018" s="506"/>
      <c r="D3018" s="506"/>
      <c r="E3018" s="506"/>
      <c r="F3018" s="506"/>
      <c r="G3018" s="506"/>
      <c r="H3018" s="506"/>
      <c r="I3018" s="506"/>
      <c r="J3018" s="506"/>
      <c r="K3018" s="506"/>
      <c r="L3018" s="506"/>
      <c r="M3018" s="506"/>
      <c r="N3018" s="506"/>
      <c r="O3018" s="506"/>
      <c r="P3018" s="506"/>
      <c r="Q3018" s="506"/>
      <c r="R3018" s="506"/>
      <c r="S3018" s="506"/>
      <c r="T3018" s="506"/>
      <c r="U3018" s="506"/>
      <c r="V3018" s="506"/>
      <c r="W3018" s="506"/>
      <c r="X3018" s="506"/>
      <c r="Y3018" s="506"/>
      <c r="Z3018" s="506"/>
      <c r="AA3018" s="506"/>
      <c r="AB3018" s="506"/>
      <c r="AC3018" s="506"/>
      <c r="AD3018" s="506"/>
      <c r="AE3018" s="506"/>
      <c r="AF3018" s="506"/>
      <c r="AG3018" s="506"/>
      <c r="AH3018" s="506"/>
      <c r="AI3018" s="506"/>
    </row>
    <row r="3019" spans="1:35" x14ac:dyDescent="0.25">
      <c r="A3019" s="198" t="s">
        <v>1814</v>
      </c>
      <c r="B3019" s="219" t="s">
        <v>2552</v>
      </c>
      <c r="C3019" s="593" t="s">
        <v>3773</v>
      </c>
      <c r="D3019" s="594" t="s">
        <v>3773</v>
      </c>
      <c r="E3019" s="594" t="s">
        <v>3774</v>
      </c>
      <c r="F3019" s="594" t="s">
        <v>3774</v>
      </c>
      <c r="G3019" s="594" t="s">
        <v>3775</v>
      </c>
      <c r="H3019" s="594" t="s">
        <v>3775</v>
      </c>
      <c r="I3019" s="594" t="s">
        <v>3782</v>
      </c>
      <c r="J3019" s="594" t="s">
        <v>3782</v>
      </c>
      <c r="K3019" s="594" t="s">
        <v>3788</v>
      </c>
      <c r="L3019" s="594" t="s">
        <v>3788</v>
      </c>
      <c r="M3019" s="594" t="s">
        <v>3789</v>
      </c>
      <c r="N3019" s="594" t="s">
        <v>3789</v>
      </c>
      <c r="O3019" s="594" t="s">
        <v>3790</v>
      </c>
      <c r="P3019" s="594" t="s">
        <v>3790</v>
      </c>
      <c r="Q3019" s="594" t="s">
        <v>3791</v>
      </c>
      <c r="R3019" s="594" t="s">
        <v>3791</v>
      </c>
      <c r="S3019" s="594" t="s">
        <v>3792</v>
      </c>
      <c r="T3019" s="594" t="s">
        <v>3792</v>
      </c>
      <c r="U3019" s="594" t="s">
        <v>3793</v>
      </c>
      <c r="V3019" s="594" t="s">
        <v>3793</v>
      </c>
      <c r="X3019" s="258"/>
      <c r="Y3019" s="596" t="s">
        <v>2550</v>
      </c>
      <c r="Z3019" s="93" t="s">
        <v>2619</v>
      </c>
      <c r="AA3019" s="597" t="s">
        <v>2620</v>
      </c>
      <c r="AB3019" s="597" t="s">
        <v>2621</v>
      </c>
      <c r="AC3019" s="597" t="s">
        <v>2622</v>
      </c>
      <c r="AD3019" s="597" t="s">
        <v>2623</v>
      </c>
      <c r="AE3019" s="597" t="s">
        <v>2624</v>
      </c>
      <c r="AF3019" s="597" t="s">
        <v>2625</v>
      </c>
      <c r="AG3019" s="597" t="s">
        <v>2619</v>
      </c>
      <c r="AH3019" s="597" t="s">
        <v>2620</v>
      </c>
      <c r="AI3019" s="598" t="s">
        <v>2621</v>
      </c>
    </row>
    <row r="3020" spans="1:35" x14ac:dyDescent="0.25">
      <c r="A3020" s="198" t="s">
        <v>1815</v>
      </c>
      <c r="B3020" s="220" t="s">
        <v>1816</v>
      </c>
      <c r="C3020" s="124" t="s">
        <v>2521</v>
      </c>
      <c r="D3020" s="124" t="s">
        <v>2521</v>
      </c>
      <c r="E3020" s="124" t="s">
        <v>2521</v>
      </c>
      <c r="F3020" s="124" t="s">
        <v>2521</v>
      </c>
      <c r="G3020" s="124" t="s">
        <v>2521</v>
      </c>
      <c r="H3020" s="124" t="s">
        <v>2521</v>
      </c>
      <c r="I3020" s="124" t="s">
        <v>2521</v>
      </c>
      <c r="J3020" s="124" t="s">
        <v>2521</v>
      </c>
      <c r="K3020" s="124" t="s">
        <v>2521</v>
      </c>
      <c r="L3020" s="124" t="s">
        <v>2521</v>
      </c>
      <c r="M3020" s="124" t="s">
        <v>2521</v>
      </c>
      <c r="N3020" s="124" t="s">
        <v>2521</v>
      </c>
      <c r="O3020" s="124" t="s">
        <v>2521</v>
      </c>
      <c r="P3020" s="124" t="s">
        <v>2521</v>
      </c>
      <c r="Q3020" s="124" t="s">
        <v>2521</v>
      </c>
      <c r="R3020" s="124" t="s">
        <v>2521</v>
      </c>
      <c r="S3020" s="124" t="s">
        <v>2521</v>
      </c>
      <c r="T3020" s="124" t="s">
        <v>2521</v>
      </c>
      <c r="U3020" s="124" t="s">
        <v>2521</v>
      </c>
      <c r="V3020" s="124" t="s">
        <v>2521</v>
      </c>
      <c r="X3020" s="197"/>
      <c r="Y3020" s="188" t="s">
        <v>1816</v>
      </c>
      <c r="Z3020" s="94" t="s">
        <v>3776</v>
      </c>
      <c r="AA3020" s="95" t="s">
        <v>3777</v>
      </c>
      <c r="AB3020" s="95" t="s">
        <v>3778</v>
      </c>
      <c r="AC3020" s="95" t="s">
        <v>3783</v>
      </c>
      <c r="AD3020" s="95" t="s">
        <v>3794</v>
      </c>
      <c r="AE3020" s="95" t="s">
        <v>3795</v>
      </c>
      <c r="AF3020" s="95" t="s">
        <v>3796</v>
      </c>
      <c r="AG3020" s="95" t="s">
        <v>3797</v>
      </c>
      <c r="AH3020" s="95" t="s">
        <v>3798</v>
      </c>
      <c r="AI3020" s="96" t="s">
        <v>3799</v>
      </c>
    </row>
    <row r="3021" spans="1:35" x14ac:dyDescent="0.25">
      <c r="A3021" s="198" t="s">
        <v>1817</v>
      </c>
      <c r="B3021" s="221" t="s">
        <v>2553</v>
      </c>
      <c r="C3021" s="118">
        <v>43682.458333333336</v>
      </c>
      <c r="D3021" s="189">
        <v>43682.958333333336</v>
      </c>
      <c r="E3021" s="190">
        <v>43683.458333333336</v>
      </c>
      <c r="F3021" s="189">
        <v>43683.958333333336</v>
      </c>
      <c r="G3021" s="190">
        <v>43684.458333333336</v>
      </c>
      <c r="H3021" s="189">
        <v>43684.958333333336</v>
      </c>
      <c r="I3021" s="191">
        <v>43685.458333333336</v>
      </c>
      <c r="J3021" s="189">
        <v>43685.958333333336</v>
      </c>
      <c r="K3021" s="190">
        <v>43686.458333333336</v>
      </c>
      <c r="L3021" s="189">
        <v>43686.958333333336</v>
      </c>
      <c r="M3021" s="190">
        <v>43687.458333333336</v>
      </c>
      <c r="N3021" s="189">
        <v>43687.958333333336</v>
      </c>
      <c r="O3021" s="191">
        <v>43688.458333333336</v>
      </c>
      <c r="P3021" s="189">
        <v>43688.958333333336</v>
      </c>
      <c r="Q3021" s="190">
        <v>43689.458333333336</v>
      </c>
      <c r="R3021" s="189">
        <v>43689.958333333336</v>
      </c>
      <c r="S3021" s="190">
        <v>43690.458333333336</v>
      </c>
      <c r="T3021" s="189">
        <v>43690.958333333336</v>
      </c>
      <c r="U3021" s="190">
        <v>43691.458333333336</v>
      </c>
      <c r="V3021" s="192">
        <v>43691.958333333336</v>
      </c>
      <c r="X3021" s="198" t="s">
        <v>1818</v>
      </c>
      <c r="Y3021" s="215">
        <v>0</v>
      </c>
      <c r="Z3021" s="599">
        <v>43682.958333333336</v>
      </c>
      <c r="AA3021" s="600">
        <v>43683.958333333336</v>
      </c>
      <c r="AB3021" s="600">
        <v>43684.958333333336</v>
      </c>
      <c r="AC3021" s="600">
        <v>43685.958333333336</v>
      </c>
      <c r="AD3021" s="600">
        <v>43686.958333333336</v>
      </c>
      <c r="AE3021" s="600">
        <v>43687.958333333336</v>
      </c>
      <c r="AF3021" s="600">
        <v>43688.958333333336</v>
      </c>
      <c r="AG3021" s="600">
        <v>43689.958333333336</v>
      </c>
      <c r="AH3021" s="600">
        <v>43690.958333333336</v>
      </c>
      <c r="AI3021" s="600">
        <v>43691.958333333336</v>
      </c>
    </row>
    <row r="3022" spans="1:35" x14ac:dyDescent="0.25">
      <c r="A3022" s="198" t="s">
        <v>1819</v>
      </c>
      <c r="B3022" s="222" t="s">
        <v>2545</v>
      </c>
      <c r="C3022" s="230" t="e">
        <v>#N/A</v>
      </c>
      <c r="D3022" s="199">
        <v>21.2</v>
      </c>
      <c r="E3022" s="199" t="e">
        <v>#N/A</v>
      </c>
      <c r="F3022" s="199">
        <v>14.9</v>
      </c>
      <c r="G3022" s="199" t="e">
        <v>#N/A</v>
      </c>
      <c r="H3022" s="199">
        <v>15.5</v>
      </c>
      <c r="I3022" s="199" t="e">
        <v>#N/A</v>
      </c>
      <c r="J3022" s="199">
        <v>23.1</v>
      </c>
      <c r="K3022" s="199" t="e">
        <v>#N/A</v>
      </c>
      <c r="L3022" s="199">
        <v>22.1</v>
      </c>
      <c r="M3022" s="199" t="e">
        <v>#N/A</v>
      </c>
      <c r="N3022" s="199">
        <v>18.3</v>
      </c>
      <c r="O3022" s="199" t="e">
        <v>#N/A</v>
      </c>
      <c r="P3022" s="199">
        <v>18.100000000000001</v>
      </c>
      <c r="Q3022" s="199" t="e">
        <v>#N/A</v>
      </c>
      <c r="R3022" s="199">
        <v>16.3</v>
      </c>
      <c r="S3022" s="199" t="e">
        <v>#N/A</v>
      </c>
      <c r="T3022" s="199">
        <v>21.3</v>
      </c>
      <c r="U3022" s="199" t="e">
        <v>#N/A</v>
      </c>
      <c r="V3022" s="104">
        <v>21.2</v>
      </c>
      <c r="X3022" s="198" t="s">
        <v>1820</v>
      </c>
      <c r="Y3022" s="100" t="s">
        <v>2545</v>
      </c>
      <c r="Z3022" s="120">
        <v>21.2</v>
      </c>
      <c r="AA3022" s="120">
        <v>14.9</v>
      </c>
      <c r="AB3022" s="120">
        <v>15.5</v>
      </c>
      <c r="AC3022" s="120">
        <v>23.1</v>
      </c>
      <c r="AD3022" s="120">
        <v>22.1</v>
      </c>
      <c r="AE3022" s="120">
        <v>19.7</v>
      </c>
      <c r="AF3022" s="120">
        <v>18.100000000000001</v>
      </c>
      <c r="AG3022" s="120">
        <v>16.3</v>
      </c>
      <c r="AH3022" s="120">
        <v>21.3</v>
      </c>
      <c r="AI3022" s="120">
        <v>21.2</v>
      </c>
    </row>
    <row r="3023" spans="1:35" x14ac:dyDescent="0.25">
      <c r="A3023" s="198" t="s">
        <v>1821</v>
      </c>
      <c r="B3023" s="223" t="s">
        <v>2546</v>
      </c>
      <c r="C3023" s="103">
        <v>12.3</v>
      </c>
      <c r="D3023" s="200" t="e">
        <v>#N/A</v>
      </c>
      <c r="E3023" s="200">
        <v>9.6999999999999993</v>
      </c>
      <c r="F3023" s="200" t="e">
        <v>#N/A</v>
      </c>
      <c r="G3023" s="200">
        <v>8.3000000000000007</v>
      </c>
      <c r="H3023" s="200" t="e">
        <v>#N/A</v>
      </c>
      <c r="I3023" s="200">
        <v>9.1</v>
      </c>
      <c r="J3023" s="200" t="e">
        <v>#N/A</v>
      </c>
      <c r="K3023" s="200">
        <v>14</v>
      </c>
      <c r="L3023" s="200" t="e">
        <v>#N/A</v>
      </c>
      <c r="M3023" s="200">
        <v>15.8</v>
      </c>
      <c r="N3023" s="200" t="e">
        <v>#N/A</v>
      </c>
      <c r="O3023" s="200">
        <v>9.1999999999999993</v>
      </c>
      <c r="P3023" s="200" t="e">
        <v>#N/A</v>
      </c>
      <c r="Q3023" s="200">
        <v>9.3000000000000007</v>
      </c>
      <c r="R3023" s="200" t="e">
        <v>#N/A</v>
      </c>
      <c r="S3023" s="200">
        <v>11.2</v>
      </c>
      <c r="T3023" s="200" t="e">
        <v>#N/A</v>
      </c>
      <c r="U3023" s="200">
        <v>9.1</v>
      </c>
      <c r="V3023" s="216" t="e">
        <v>#N/A</v>
      </c>
      <c r="X3023" s="198" t="s">
        <v>1822</v>
      </c>
      <c r="Y3023" s="101" t="s">
        <v>2546</v>
      </c>
      <c r="Z3023" s="97">
        <v>12.3</v>
      </c>
      <c r="AA3023" s="97">
        <v>9.6999999999999993</v>
      </c>
      <c r="AB3023" s="97">
        <v>8.3000000000000007</v>
      </c>
      <c r="AC3023" s="97">
        <v>9.1</v>
      </c>
      <c r="AD3023" s="97">
        <v>14</v>
      </c>
      <c r="AE3023" s="97">
        <v>12.4</v>
      </c>
      <c r="AF3023" s="97">
        <v>9.1999999999999993</v>
      </c>
      <c r="AG3023" s="97">
        <v>9.3000000000000007</v>
      </c>
      <c r="AH3023" s="97">
        <v>11.2</v>
      </c>
      <c r="AI3023" s="97">
        <v>9.1</v>
      </c>
    </row>
    <row r="3024" spans="1:35" x14ac:dyDescent="0.25">
      <c r="A3024" s="198" t="s">
        <v>1823</v>
      </c>
      <c r="B3024" s="224" t="s">
        <v>2547</v>
      </c>
      <c r="C3024" s="108" t="e">
        <v>#N/A</v>
      </c>
      <c r="D3024" s="201">
        <v>27.2</v>
      </c>
      <c r="E3024" s="201" t="e">
        <v>#N/A</v>
      </c>
      <c r="F3024" s="201">
        <v>20.9</v>
      </c>
      <c r="G3024" s="201" t="e">
        <v>#N/A</v>
      </c>
      <c r="H3024" s="201">
        <v>21.2</v>
      </c>
      <c r="I3024" s="201" t="e">
        <v>#N/A</v>
      </c>
      <c r="J3024" s="201">
        <v>36.1</v>
      </c>
      <c r="K3024" s="201" t="e">
        <v>#N/A</v>
      </c>
      <c r="L3024" s="201">
        <v>22.5</v>
      </c>
      <c r="M3024" s="201" t="e">
        <v>#N/A</v>
      </c>
      <c r="N3024" s="201">
        <v>22.3</v>
      </c>
      <c r="O3024" s="201" t="e">
        <v>#N/A</v>
      </c>
      <c r="P3024" s="201">
        <v>29.1</v>
      </c>
      <c r="Q3024" s="201" t="e">
        <v>#N/A</v>
      </c>
      <c r="R3024" s="201">
        <v>20.3</v>
      </c>
      <c r="S3024" s="201" t="e">
        <v>#N/A</v>
      </c>
      <c r="T3024" s="201">
        <v>35.299999999999997</v>
      </c>
      <c r="U3024" s="201" t="e">
        <v>#N/A</v>
      </c>
      <c r="V3024" s="217">
        <v>32.200000000000003</v>
      </c>
      <c r="X3024" s="198" t="s">
        <v>1824</v>
      </c>
      <c r="Y3024" s="102" t="s">
        <v>2547</v>
      </c>
      <c r="Z3024" s="120">
        <v>27.2</v>
      </c>
      <c r="AA3024" s="120">
        <v>28.3</v>
      </c>
      <c r="AB3024" s="120">
        <v>27.4</v>
      </c>
      <c r="AC3024" s="120">
        <v>36.1</v>
      </c>
      <c r="AD3024" s="120">
        <v>22.5</v>
      </c>
      <c r="AE3024" s="120">
        <v>26.7</v>
      </c>
      <c r="AF3024" s="120">
        <v>29.1</v>
      </c>
      <c r="AG3024" s="120">
        <v>22.3</v>
      </c>
      <c r="AH3024" s="120">
        <v>35.299999999999997</v>
      </c>
      <c r="AI3024" s="120">
        <v>32.200000000000003</v>
      </c>
    </row>
    <row r="3025" spans="1:35" x14ac:dyDescent="0.25">
      <c r="A3025" s="198" t="s">
        <v>1825</v>
      </c>
      <c r="B3025" s="212" t="s">
        <v>2548</v>
      </c>
      <c r="C3025" s="231">
        <v>14</v>
      </c>
      <c r="D3025" s="123">
        <v>21</v>
      </c>
      <c r="E3025" s="123">
        <v>18</v>
      </c>
      <c r="F3025" s="123">
        <v>13</v>
      </c>
      <c r="G3025" s="123">
        <v>12</v>
      </c>
      <c r="H3025" s="123">
        <v>12</v>
      </c>
      <c r="I3025" s="123">
        <v>8</v>
      </c>
      <c r="J3025" s="123">
        <v>18</v>
      </c>
      <c r="K3025" s="123">
        <v>13</v>
      </c>
      <c r="L3025" s="123">
        <v>11</v>
      </c>
      <c r="M3025" s="123">
        <v>11</v>
      </c>
      <c r="N3025" s="123">
        <v>11</v>
      </c>
      <c r="O3025" s="123">
        <v>10</v>
      </c>
      <c r="P3025" s="123">
        <v>8</v>
      </c>
      <c r="Q3025" s="123">
        <v>10</v>
      </c>
      <c r="R3025" s="123">
        <v>12</v>
      </c>
      <c r="S3025" s="123">
        <v>9</v>
      </c>
      <c r="T3025" s="123">
        <v>10</v>
      </c>
      <c r="U3025" s="123">
        <v>4</v>
      </c>
      <c r="V3025" s="218">
        <v>9</v>
      </c>
      <c r="X3025" s="198" t="s">
        <v>1826</v>
      </c>
      <c r="Y3025" s="119" t="s">
        <v>2548</v>
      </c>
      <c r="Z3025" s="196">
        <v>21</v>
      </c>
      <c r="AA3025" s="196">
        <v>18</v>
      </c>
      <c r="AB3025" s="196">
        <v>13</v>
      </c>
      <c r="AC3025" s="196">
        <v>18</v>
      </c>
      <c r="AD3025" s="196">
        <v>18</v>
      </c>
      <c r="AE3025" s="196">
        <v>11</v>
      </c>
      <c r="AF3025" s="196">
        <v>10</v>
      </c>
      <c r="AG3025" s="196">
        <v>12</v>
      </c>
      <c r="AH3025" s="196">
        <v>10</v>
      </c>
      <c r="AI3025" s="196">
        <v>9</v>
      </c>
    </row>
    <row r="3026" spans="1:35" x14ac:dyDescent="0.25">
      <c r="A3026" s="198" t="s">
        <v>1827</v>
      </c>
      <c r="B3026" s="225" t="s">
        <v>2549</v>
      </c>
      <c r="C3026" s="232" t="s">
        <v>2618</v>
      </c>
      <c r="D3026" s="210">
        <v>21</v>
      </c>
      <c r="E3026" s="210">
        <v>18</v>
      </c>
      <c r="F3026" s="210" t="s">
        <v>2618</v>
      </c>
      <c r="G3026" s="210" t="s">
        <v>2618</v>
      </c>
      <c r="H3026" s="210" t="s">
        <v>2618</v>
      </c>
      <c r="I3026" s="210" t="s">
        <v>2618</v>
      </c>
      <c r="J3026" s="210">
        <v>18</v>
      </c>
      <c r="K3026" s="210" t="s">
        <v>2618</v>
      </c>
      <c r="L3026" s="210" t="s">
        <v>2618</v>
      </c>
      <c r="M3026" s="210" t="s">
        <v>2618</v>
      </c>
      <c r="N3026" s="210" t="s">
        <v>2618</v>
      </c>
      <c r="O3026" s="210" t="s">
        <v>2618</v>
      </c>
      <c r="P3026" s="210" t="s">
        <v>2618</v>
      </c>
      <c r="Q3026" s="210" t="s">
        <v>2618</v>
      </c>
      <c r="R3026" s="210" t="s">
        <v>2618</v>
      </c>
      <c r="S3026" s="210" t="s">
        <v>2618</v>
      </c>
      <c r="T3026" s="210" t="s">
        <v>2618</v>
      </c>
      <c r="U3026" s="210" t="s">
        <v>2618</v>
      </c>
      <c r="V3026" s="211" t="s">
        <v>2618</v>
      </c>
      <c r="X3026" s="198" t="s">
        <v>1828</v>
      </c>
      <c r="Y3026" s="601" t="s">
        <v>772</v>
      </c>
      <c r="Z3026" s="602">
        <v>0</v>
      </c>
      <c r="AA3026" s="602">
        <v>0</v>
      </c>
      <c r="AB3026" s="602">
        <v>0</v>
      </c>
      <c r="AC3026" s="602">
        <v>0</v>
      </c>
      <c r="AD3026" s="602">
        <v>0</v>
      </c>
      <c r="AE3026" s="602">
        <v>0</v>
      </c>
      <c r="AF3026" s="602">
        <v>0</v>
      </c>
      <c r="AG3026" s="602">
        <v>0</v>
      </c>
      <c r="AH3026" s="602">
        <v>0</v>
      </c>
      <c r="AI3026" s="602">
        <v>0</v>
      </c>
    </row>
    <row r="3027" spans="1:35" ht="15" x14ac:dyDescent="0.25">
      <c r="A3027" s="198" t="s">
        <v>1829</v>
      </c>
      <c r="B3027" s="226" t="s">
        <v>769</v>
      </c>
      <c r="C3027" s="202" t="s">
        <v>2618</v>
      </c>
      <c r="D3027" s="202" t="s">
        <v>2632</v>
      </c>
      <c r="E3027" s="202" t="s">
        <v>2631</v>
      </c>
      <c r="F3027" s="202" t="s">
        <v>2632</v>
      </c>
      <c r="G3027" s="202" t="s">
        <v>2618</v>
      </c>
      <c r="H3027" s="202" t="s">
        <v>2631</v>
      </c>
      <c r="I3027" s="202" t="s">
        <v>2618</v>
      </c>
      <c r="J3027" s="202" t="s">
        <v>2632</v>
      </c>
      <c r="K3027" s="202" t="s">
        <v>2632</v>
      </c>
      <c r="L3027" s="202" t="s">
        <v>2632</v>
      </c>
      <c r="M3027" s="202" t="s">
        <v>2632</v>
      </c>
      <c r="N3027" s="202" t="s">
        <v>2632</v>
      </c>
      <c r="O3027" s="202" t="s">
        <v>2618</v>
      </c>
      <c r="P3027" s="202" t="s">
        <v>2631</v>
      </c>
      <c r="Q3027" s="202" t="s">
        <v>2618</v>
      </c>
      <c r="R3027" s="202" t="s">
        <v>2632</v>
      </c>
      <c r="S3027" s="202" t="s">
        <v>2618</v>
      </c>
      <c r="T3027" s="202" t="s">
        <v>2632</v>
      </c>
      <c r="U3027" s="202" t="s">
        <v>2618</v>
      </c>
      <c r="V3027" s="203" t="s">
        <v>2618</v>
      </c>
      <c r="X3027" s="198" t="s">
        <v>1830</v>
      </c>
      <c r="Y3027" s="107" t="s">
        <v>769</v>
      </c>
      <c r="Z3027" s="195" t="s">
        <v>2632</v>
      </c>
      <c r="AA3027" s="195" t="s">
        <v>2632</v>
      </c>
      <c r="AB3027" s="195" t="s">
        <v>2631</v>
      </c>
      <c r="AC3027" s="195" t="s">
        <v>2632</v>
      </c>
      <c r="AD3027" s="195" t="s">
        <v>773</v>
      </c>
      <c r="AE3027" s="195" t="s">
        <v>2632</v>
      </c>
      <c r="AF3027" s="195" t="s">
        <v>2631</v>
      </c>
      <c r="AG3027" s="195" t="s">
        <v>2632</v>
      </c>
      <c r="AH3027" s="195" t="s">
        <v>2632</v>
      </c>
      <c r="AI3027" s="195" t="s">
        <v>2618</v>
      </c>
    </row>
    <row r="3028" spans="1:35" x14ac:dyDescent="0.25">
      <c r="A3028" s="198" t="s">
        <v>1831</v>
      </c>
      <c r="B3028" s="226" t="s">
        <v>2551</v>
      </c>
      <c r="C3028" s="234">
        <v>0</v>
      </c>
      <c r="D3028" s="204">
        <v>3</v>
      </c>
      <c r="E3028" s="204">
        <v>2</v>
      </c>
      <c r="F3028" s="204">
        <v>5</v>
      </c>
      <c r="G3028" s="204">
        <v>0</v>
      </c>
      <c r="H3028" s="204">
        <v>1</v>
      </c>
      <c r="I3028" s="204">
        <v>0</v>
      </c>
      <c r="J3028" s="204">
        <v>5</v>
      </c>
      <c r="K3028" s="204">
        <v>5</v>
      </c>
      <c r="L3028" s="204">
        <v>10</v>
      </c>
      <c r="M3028" s="204">
        <v>5</v>
      </c>
      <c r="N3028" s="204">
        <v>3</v>
      </c>
      <c r="O3028" s="204">
        <v>0</v>
      </c>
      <c r="P3028" s="204">
        <v>1</v>
      </c>
      <c r="Q3028" s="204">
        <v>0</v>
      </c>
      <c r="R3028" s="204">
        <v>3</v>
      </c>
      <c r="S3028" s="204">
        <v>0</v>
      </c>
      <c r="T3028" s="204">
        <v>5</v>
      </c>
      <c r="U3028" s="204">
        <v>0</v>
      </c>
      <c r="V3028" s="205">
        <v>0</v>
      </c>
      <c r="X3028" s="198" t="s">
        <v>1832</v>
      </c>
      <c r="Y3028" s="91" t="s">
        <v>2551</v>
      </c>
      <c r="Z3028" s="109">
        <v>3</v>
      </c>
      <c r="AA3028" s="109">
        <v>10</v>
      </c>
      <c r="AB3028" s="109">
        <v>1</v>
      </c>
      <c r="AC3028" s="109">
        <v>5</v>
      </c>
      <c r="AD3028" s="109">
        <v>20</v>
      </c>
      <c r="AE3028" s="109">
        <v>10</v>
      </c>
      <c r="AF3028" s="109">
        <v>1</v>
      </c>
      <c r="AG3028" s="109">
        <v>3</v>
      </c>
      <c r="AH3028" s="109">
        <v>5</v>
      </c>
      <c r="AI3028" s="109">
        <v>0</v>
      </c>
    </row>
    <row r="3029" spans="1:35" x14ac:dyDescent="0.25">
      <c r="A3029" s="198" t="s">
        <v>1833</v>
      </c>
      <c r="B3029" s="227" t="s">
        <v>884</v>
      </c>
      <c r="C3029" s="235">
        <v>1002.15</v>
      </c>
      <c r="D3029" s="206">
        <v>991.65</v>
      </c>
      <c r="E3029" s="206">
        <v>1000.3</v>
      </c>
      <c r="F3029" s="206">
        <v>1005.4000000000001</v>
      </c>
      <c r="G3029" s="206">
        <v>1009.4000000000001</v>
      </c>
      <c r="H3029" s="206">
        <v>1011.85</v>
      </c>
      <c r="I3029" s="206">
        <v>1013.65</v>
      </c>
      <c r="J3029" s="206">
        <v>1009.85</v>
      </c>
      <c r="K3029" s="206">
        <v>1007.5</v>
      </c>
      <c r="L3029" s="206">
        <v>1004.0999999999999</v>
      </c>
      <c r="M3029" s="206">
        <v>1004.45</v>
      </c>
      <c r="N3029" s="206">
        <v>1005.45</v>
      </c>
      <c r="O3029" s="206">
        <v>1010.2</v>
      </c>
      <c r="P3029" s="206">
        <v>1013.45</v>
      </c>
      <c r="Q3029" s="206">
        <v>1013.6500000000001</v>
      </c>
      <c r="R3029" s="206">
        <v>1008.65</v>
      </c>
      <c r="S3029" s="206">
        <v>1008.7</v>
      </c>
      <c r="T3029" s="206">
        <v>1011.15</v>
      </c>
      <c r="U3029" s="206">
        <v>1014.75</v>
      </c>
      <c r="V3029" s="207">
        <v>1011.7</v>
      </c>
      <c r="X3029" s="198" t="s">
        <v>1834</v>
      </c>
      <c r="Y3029" s="238" t="s">
        <v>705</v>
      </c>
      <c r="Z3029" s="127">
        <v>2</v>
      </c>
      <c r="AA3029" s="127">
        <v>0</v>
      </c>
      <c r="AB3029" s="127">
        <v>0</v>
      </c>
      <c r="AC3029" s="127">
        <v>2</v>
      </c>
      <c r="AD3029" s="127">
        <v>2</v>
      </c>
      <c r="AE3029" s="127">
        <v>0</v>
      </c>
      <c r="AF3029" s="127">
        <v>0</v>
      </c>
      <c r="AG3029" s="127">
        <v>0</v>
      </c>
      <c r="AH3029" s="127">
        <v>2</v>
      </c>
      <c r="AI3029" s="127">
        <v>0</v>
      </c>
    </row>
    <row r="3030" spans="1:35" x14ac:dyDescent="0.25">
      <c r="A3030" s="198" t="s">
        <v>1835</v>
      </c>
      <c r="B3030" s="228" t="s">
        <v>770</v>
      </c>
      <c r="C3030" s="236" t="s">
        <v>2658</v>
      </c>
      <c r="D3030" s="208" t="s">
        <v>3806</v>
      </c>
      <c r="E3030" s="208" t="s">
        <v>3661</v>
      </c>
      <c r="F3030" s="208" t="s">
        <v>1192</v>
      </c>
      <c r="G3030" s="208" t="s">
        <v>13</v>
      </c>
      <c r="H3030" s="208" t="s">
        <v>997</v>
      </c>
      <c r="I3030" s="208" t="s">
        <v>58</v>
      </c>
      <c r="J3030" s="208" t="s">
        <v>996</v>
      </c>
      <c r="K3030" s="208" t="s">
        <v>2763</v>
      </c>
      <c r="L3030" s="208" t="s">
        <v>2763</v>
      </c>
      <c r="M3030" s="208" t="s">
        <v>1110</v>
      </c>
      <c r="N3030" s="208" t="s">
        <v>213</v>
      </c>
      <c r="O3030" s="208" t="s">
        <v>2765</v>
      </c>
      <c r="P3030" s="208" t="s">
        <v>58</v>
      </c>
      <c r="Q3030" s="208" t="s">
        <v>1110</v>
      </c>
      <c r="R3030" s="208" t="s">
        <v>1110</v>
      </c>
      <c r="S3030" s="208" t="s">
        <v>58</v>
      </c>
      <c r="T3030" s="208" t="s">
        <v>2766</v>
      </c>
      <c r="U3030" s="208" t="s">
        <v>2652</v>
      </c>
      <c r="V3030" s="209" t="s">
        <v>2770</v>
      </c>
      <c r="X3030" s="369" t="s">
        <v>1836</v>
      </c>
      <c r="Y3030" s="370" t="s">
        <v>772</v>
      </c>
      <c r="Z3030" s="371">
        <v>0</v>
      </c>
      <c r="AA3030" s="372">
        <v>0</v>
      </c>
      <c r="AB3030" s="372">
        <v>0</v>
      </c>
      <c r="AC3030" s="372">
        <v>0</v>
      </c>
      <c r="AD3030" s="372">
        <v>0</v>
      </c>
      <c r="AE3030" s="372">
        <v>0</v>
      </c>
      <c r="AF3030" s="372">
        <v>0</v>
      </c>
      <c r="AG3030" s="372">
        <v>0</v>
      </c>
      <c r="AH3030" s="372">
        <v>0</v>
      </c>
      <c r="AI3030" s="373">
        <v>0</v>
      </c>
    </row>
    <row r="3031" spans="1:35" x14ac:dyDescent="0.25">
      <c r="A3031" s="198" t="s">
        <v>1837</v>
      </c>
      <c r="B3031" s="603" t="s">
        <v>705</v>
      </c>
      <c r="C3031" s="237">
        <v>0</v>
      </c>
      <c r="D3031" s="213">
        <v>1</v>
      </c>
      <c r="E3031" s="213">
        <v>0</v>
      </c>
      <c r="F3031" s="213">
        <v>0</v>
      </c>
      <c r="G3031" s="213">
        <v>0</v>
      </c>
      <c r="H3031" s="213">
        <v>0</v>
      </c>
      <c r="I3031" s="213">
        <v>0</v>
      </c>
      <c r="J3031" s="213">
        <v>1</v>
      </c>
      <c r="K3031" s="213">
        <v>0</v>
      </c>
      <c r="L3031" s="213">
        <v>1</v>
      </c>
      <c r="M3031" s="213">
        <v>0</v>
      </c>
      <c r="N3031" s="213">
        <v>0</v>
      </c>
      <c r="O3031" s="213">
        <v>0</v>
      </c>
      <c r="P3031" s="213">
        <v>0</v>
      </c>
      <c r="Q3031" s="213">
        <v>0</v>
      </c>
      <c r="R3031" s="213">
        <v>0</v>
      </c>
      <c r="S3031" s="213">
        <v>0</v>
      </c>
      <c r="T3031" s="213">
        <v>1</v>
      </c>
      <c r="U3031" s="213">
        <v>0</v>
      </c>
      <c r="V3031" s="214">
        <v>0</v>
      </c>
      <c r="X3031" s="369" t="s">
        <v>1838</v>
      </c>
      <c r="Y3031" s="374" t="s">
        <v>1173</v>
      </c>
      <c r="Z3031" s="375">
        <v>0</v>
      </c>
      <c r="AA3031" s="376">
        <v>0</v>
      </c>
      <c r="AB3031" s="376">
        <v>0</v>
      </c>
      <c r="AC3031" s="376">
        <v>0</v>
      </c>
      <c r="AD3031" s="376">
        <v>0</v>
      </c>
      <c r="AE3031" s="376">
        <v>0</v>
      </c>
      <c r="AF3031" s="376">
        <v>0</v>
      </c>
      <c r="AG3031" s="376">
        <v>0</v>
      </c>
      <c r="AH3031" s="376">
        <v>0</v>
      </c>
      <c r="AI3031" s="377">
        <v>0</v>
      </c>
    </row>
    <row r="3032" spans="1:35" x14ac:dyDescent="0.25">
      <c r="A3032" s="604" t="s">
        <v>1836</v>
      </c>
      <c r="B3032" s="605" t="s">
        <v>772</v>
      </c>
      <c r="C3032" s="606">
        <v>0</v>
      </c>
      <c r="D3032" s="606">
        <v>0</v>
      </c>
      <c r="E3032" s="606">
        <v>0</v>
      </c>
      <c r="F3032" s="606">
        <v>0</v>
      </c>
      <c r="G3032" s="606">
        <v>0</v>
      </c>
      <c r="H3032" s="606">
        <v>0</v>
      </c>
      <c r="I3032" s="606">
        <v>0</v>
      </c>
      <c r="J3032" s="606">
        <v>0</v>
      </c>
      <c r="K3032" s="606">
        <v>0</v>
      </c>
      <c r="L3032" s="606">
        <v>0</v>
      </c>
      <c r="M3032" s="606">
        <v>0</v>
      </c>
      <c r="N3032" s="606">
        <v>0</v>
      </c>
      <c r="O3032" s="606">
        <v>0</v>
      </c>
      <c r="P3032" s="606">
        <v>0</v>
      </c>
      <c r="Q3032" s="606">
        <v>0</v>
      </c>
      <c r="R3032" s="606">
        <v>0</v>
      </c>
      <c r="S3032" s="606">
        <v>0</v>
      </c>
      <c r="T3032" s="606">
        <v>0</v>
      </c>
      <c r="U3032" s="606">
        <v>0</v>
      </c>
      <c r="V3032" s="607">
        <v>0</v>
      </c>
      <c r="X3032" s="369" t="s">
        <v>1839</v>
      </c>
      <c r="Y3032" s="374" t="s">
        <v>1175</v>
      </c>
      <c r="Z3032" s="375">
        <v>0</v>
      </c>
      <c r="AA3032" s="376">
        <v>0</v>
      </c>
      <c r="AB3032" s="376">
        <v>0</v>
      </c>
      <c r="AC3032" s="376">
        <v>0</v>
      </c>
      <c r="AD3032" s="376">
        <v>0</v>
      </c>
      <c r="AE3032" s="376">
        <v>0</v>
      </c>
      <c r="AF3032" s="376">
        <v>0</v>
      </c>
      <c r="AG3032" s="376">
        <v>0</v>
      </c>
      <c r="AH3032" s="376">
        <v>0</v>
      </c>
      <c r="AI3032" s="377">
        <v>0</v>
      </c>
    </row>
    <row r="3033" spans="1:35" x14ac:dyDescent="0.25">
      <c r="A3033" s="608" t="s">
        <v>1838</v>
      </c>
      <c r="B3033" s="609" t="s">
        <v>1173</v>
      </c>
      <c r="C3033" s="610">
        <v>0</v>
      </c>
      <c r="D3033" s="610">
        <v>0</v>
      </c>
      <c r="E3033" s="610">
        <v>0</v>
      </c>
      <c r="F3033" s="610">
        <v>0</v>
      </c>
      <c r="G3033" s="610">
        <v>0</v>
      </c>
      <c r="H3033" s="610">
        <v>0</v>
      </c>
      <c r="I3033" s="610">
        <v>0</v>
      </c>
      <c r="J3033" s="610">
        <v>0</v>
      </c>
      <c r="K3033" s="610">
        <v>0</v>
      </c>
      <c r="L3033" s="610">
        <v>0</v>
      </c>
      <c r="M3033" s="610">
        <v>0</v>
      </c>
      <c r="N3033" s="610">
        <v>0</v>
      </c>
      <c r="O3033" s="610">
        <v>0</v>
      </c>
      <c r="P3033" s="610">
        <v>0</v>
      </c>
      <c r="Q3033" s="610">
        <v>0</v>
      </c>
      <c r="R3033" s="610">
        <v>0</v>
      </c>
      <c r="S3033" s="610">
        <v>0</v>
      </c>
      <c r="T3033" s="610">
        <v>0</v>
      </c>
      <c r="U3033" s="610">
        <v>0</v>
      </c>
      <c r="V3033" s="610">
        <v>0</v>
      </c>
      <c r="X3033" s="369" t="s">
        <v>1840</v>
      </c>
      <c r="Y3033" s="379" t="s">
        <v>1177</v>
      </c>
      <c r="Z3033" s="380">
        <v>0</v>
      </c>
      <c r="AA3033" s="381">
        <v>0</v>
      </c>
      <c r="AB3033" s="381">
        <v>0</v>
      </c>
      <c r="AC3033" s="381">
        <v>0</v>
      </c>
      <c r="AD3033" s="381">
        <v>0</v>
      </c>
      <c r="AE3033" s="381">
        <v>0</v>
      </c>
      <c r="AF3033" s="381">
        <v>0</v>
      </c>
      <c r="AG3033" s="381">
        <v>0</v>
      </c>
      <c r="AH3033" s="381">
        <v>0</v>
      </c>
      <c r="AI3033" s="382">
        <v>0</v>
      </c>
    </row>
    <row r="3034" spans="1:35" x14ac:dyDescent="0.25">
      <c r="A3034" s="608" t="s">
        <v>1839</v>
      </c>
      <c r="B3034" s="609" t="s">
        <v>1175</v>
      </c>
      <c r="C3034" s="617">
        <v>0</v>
      </c>
      <c r="D3034" s="617">
        <v>0</v>
      </c>
      <c r="E3034" s="617">
        <v>0</v>
      </c>
      <c r="F3034" s="617">
        <v>0</v>
      </c>
      <c r="G3034" s="617">
        <v>0</v>
      </c>
      <c r="H3034" s="617">
        <v>0</v>
      </c>
      <c r="I3034" s="617">
        <v>0</v>
      </c>
      <c r="J3034" s="617">
        <v>0</v>
      </c>
      <c r="K3034" s="617">
        <v>0</v>
      </c>
      <c r="L3034" s="617">
        <v>0</v>
      </c>
      <c r="M3034" s="617">
        <v>0</v>
      </c>
      <c r="N3034" s="617">
        <v>0</v>
      </c>
      <c r="O3034" s="617">
        <v>0</v>
      </c>
      <c r="P3034" s="617">
        <v>0</v>
      </c>
      <c r="Q3034" s="617">
        <v>0</v>
      </c>
      <c r="R3034" s="617">
        <v>0</v>
      </c>
      <c r="S3034" s="617">
        <v>0</v>
      </c>
      <c r="T3034" s="617">
        <v>0</v>
      </c>
      <c r="U3034" s="617">
        <v>0</v>
      </c>
      <c r="V3034" s="617">
        <v>0</v>
      </c>
    </row>
    <row r="3035" spans="1:35" x14ac:dyDescent="0.25">
      <c r="A3035" s="608" t="s">
        <v>1840</v>
      </c>
      <c r="B3035" s="609" t="s">
        <v>1177</v>
      </c>
      <c r="C3035" s="617">
        <v>0</v>
      </c>
      <c r="D3035" s="617">
        <v>0</v>
      </c>
      <c r="E3035" s="617">
        <v>0</v>
      </c>
      <c r="F3035" s="617">
        <v>0</v>
      </c>
      <c r="G3035" s="617">
        <v>0</v>
      </c>
      <c r="H3035" s="617">
        <v>0</v>
      </c>
      <c r="I3035" s="617">
        <v>0</v>
      </c>
      <c r="J3035" s="617">
        <v>0</v>
      </c>
      <c r="K3035" s="617">
        <v>0</v>
      </c>
      <c r="L3035" s="617">
        <v>0</v>
      </c>
      <c r="M3035" s="617">
        <v>0</v>
      </c>
      <c r="N3035" s="617">
        <v>0</v>
      </c>
      <c r="O3035" s="617">
        <v>0</v>
      </c>
      <c r="P3035" s="617">
        <v>0</v>
      </c>
      <c r="Q3035" s="617">
        <v>0</v>
      </c>
      <c r="R3035" s="617">
        <v>0</v>
      </c>
      <c r="S3035" s="617">
        <v>0</v>
      </c>
      <c r="T3035" s="617">
        <v>0</v>
      </c>
      <c r="U3035" s="617">
        <v>0</v>
      </c>
      <c r="V3035" s="617">
        <v>0</v>
      </c>
    </row>
    <row r="3036" spans="1:35" x14ac:dyDescent="0.25">
      <c r="A3036" t="s">
        <v>3719</v>
      </c>
      <c r="B3036" t="s">
        <v>3407</v>
      </c>
      <c r="C3036">
        <v>7</v>
      </c>
      <c r="D3036">
        <v>9</v>
      </c>
      <c r="E3036">
        <v>10</v>
      </c>
      <c r="F3036">
        <v>8</v>
      </c>
      <c r="G3036">
        <v>7</v>
      </c>
      <c r="H3036">
        <v>9</v>
      </c>
      <c r="I3036">
        <v>2</v>
      </c>
      <c r="J3036">
        <v>4</v>
      </c>
      <c r="K3036">
        <v>10</v>
      </c>
      <c r="L3036">
        <v>10</v>
      </c>
      <c r="M3036">
        <v>10</v>
      </c>
      <c r="N3036">
        <v>10</v>
      </c>
      <c r="O3036">
        <v>9</v>
      </c>
      <c r="P3036">
        <v>5</v>
      </c>
      <c r="Q3036">
        <v>4</v>
      </c>
      <c r="R3036">
        <v>10</v>
      </c>
      <c r="S3036">
        <v>7</v>
      </c>
      <c r="T3036">
        <v>3</v>
      </c>
      <c r="U3036">
        <v>0</v>
      </c>
      <c r="V3036">
        <v>5</v>
      </c>
    </row>
    <row r="3037" spans="1:35" x14ac:dyDescent="0.25">
      <c r="A3037" t="s">
        <v>3720</v>
      </c>
      <c r="B3037" t="s">
        <v>3623</v>
      </c>
      <c r="C3037">
        <v>7</v>
      </c>
      <c r="D3037">
        <v>9</v>
      </c>
      <c r="E3037">
        <v>10</v>
      </c>
      <c r="F3037">
        <v>8</v>
      </c>
      <c r="G3037">
        <v>3</v>
      </c>
      <c r="H3037">
        <v>9</v>
      </c>
      <c r="I3037">
        <v>0</v>
      </c>
      <c r="J3037">
        <v>10</v>
      </c>
      <c r="K3037">
        <v>10</v>
      </c>
      <c r="L3037">
        <v>10</v>
      </c>
      <c r="M3037">
        <v>10</v>
      </c>
      <c r="N3037">
        <v>10</v>
      </c>
      <c r="O3037">
        <v>4</v>
      </c>
      <c r="P3037">
        <v>5</v>
      </c>
      <c r="Q3037">
        <v>7</v>
      </c>
      <c r="R3037">
        <v>10</v>
      </c>
      <c r="S3037">
        <v>3</v>
      </c>
      <c r="T3037">
        <v>3</v>
      </c>
      <c r="U3037">
        <v>0</v>
      </c>
      <c r="V3037">
        <v>6</v>
      </c>
    </row>
    <row r="3038" spans="1:35" x14ac:dyDescent="0.25">
      <c r="A3038" t="s">
        <v>3721</v>
      </c>
      <c r="B3038" t="s">
        <v>3411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</row>
    <row r="3048" spans="1:35" x14ac:dyDescent="0.25">
      <c r="A3048" s="506"/>
      <c r="B3048" s="506"/>
      <c r="C3048" s="506"/>
      <c r="D3048" s="506"/>
      <c r="E3048" s="506"/>
      <c r="F3048" s="506"/>
      <c r="G3048" s="506"/>
      <c r="H3048" s="506"/>
      <c r="I3048" s="506"/>
      <c r="J3048" s="506"/>
      <c r="K3048" s="506"/>
      <c r="L3048" s="506"/>
      <c r="M3048" s="506"/>
      <c r="N3048" s="506"/>
      <c r="O3048" s="506"/>
      <c r="P3048" s="506"/>
      <c r="Q3048" s="506"/>
      <c r="R3048" s="506"/>
      <c r="S3048" s="506"/>
      <c r="T3048" s="506"/>
      <c r="U3048" s="506"/>
      <c r="V3048" s="506"/>
      <c r="W3048" s="506"/>
      <c r="X3048" s="506"/>
      <c r="Y3048" s="506"/>
      <c r="Z3048" s="506"/>
      <c r="AA3048" s="506"/>
      <c r="AB3048" s="506"/>
      <c r="AC3048" s="506"/>
      <c r="AD3048" s="506"/>
      <c r="AE3048" s="506"/>
      <c r="AF3048" s="506"/>
      <c r="AG3048" s="506"/>
      <c r="AH3048" s="506"/>
      <c r="AI3048" s="506"/>
    </row>
    <row r="3049" spans="1:35" x14ac:dyDescent="0.25">
      <c r="A3049" s="198" t="s">
        <v>1841</v>
      </c>
      <c r="B3049" s="219" t="s">
        <v>2552</v>
      </c>
      <c r="C3049" s="593" t="s">
        <v>3773</v>
      </c>
      <c r="D3049" s="594" t="s">
        <v>2618</v>
      </c>
      <c r="E3049" s="594" t="s">
        <v>3774</v>
      </c>
      <c r="F3049" s="594" t="s">
        <v>2618</v>
      </c>
      <c r="G3049" s="594" t="s">
        <v>3775</v>
      </c>
      <c r="H3049" s="594" t="s">
        <v>2618</v>
      </c>
      <c r="I3049" s="594" t="s">
        <v>3782</v>
      </c>
      <c r="J3049" s="594" t="s">
        <v>2618</v>
      </c>
      <c r="K3049" s="594" t="s">
        <v>3788</v>
      </c>
      <c r="L3049" s="594" t="s">
        <v>2618</v>
      </c>
      <c r="M3049" s="594" t="s">
        <v>3789</v>
      </c>
      <c r="N3049" s="594" t="s">
        <v>2618</v>
      </c>
      <c r="O3049" s="594" t="s">
        <v>3790</v>
      </c>
      <c r="P3049" s="594" t="s">
        <v>2618</v>
      </c>
      <c r="Q3049" s="594" t="s">
        <v>3791</v>
      </c>
      <c r="R3049" s="594" t="s">
        <v>2618</v>
      </c>
      <c r="S3049" s="594" t="s">
        <v>3792</v>
      </c>
      <c r="T3049" s="594" t="s">
        <v>2618</v>
      </c>
      <c r="U3049" s="594" t="s">
        <v>3793</v>
      </c>
      <c r="V3049" s="594" t="s">
        <v>2618</v>
      </c>
      <c r="X3049" s="258"/>
      <c r="Y3049" s="596" t="s">
        <v>2550</v>
      </c>
      <c r="Z3049" s="93" t="s">
        <v>2619</v>
      </c>
      <c r="AA3049" s="597" t="s">
        <v>2620</v>
      </c>
      <c r="AB3049" s="597" t="s">
        <v>2621</v>
      </c>
      <c r="AC3049" s="597" t="s">
        <v>2622</v>
      </c>
      <c r="AD3049" s="597" t="s">
        <v>2623</v>
      </c>
      <c r="AE3049" s="597" t="s">
        <v>2624</v>
      </c>
      <c r="AF3049" s="597" t="s">
        <v>2625</v>
      </c>
      <c r="AG3049" s="597" t="s">
        <v>2619</v>
      </c>
      <c r="AH3049" s="597" t="s">
        <v>2620</v>
      </c>
      <c r="AI3049" s="598" t="s">
        <v>2621</v>
      </c>
    </row>
    <row r="3050" spans="1:35" x14ac:dyDescent="0.25">
      <c r="A3050" s="198" t="s">
        <v>1842</v>
      </c>
      <c r="B3050" s="220" t="s">
        <v>1843</v>
      </c>
      <c r="C3050" s="124" t="s">
        <v>2521</v>
      </c>
      <c r="D3050" s="124" t="s">
        <v>2522</v>
      </c>
      <c r="E3050" s="124" t="s">
        <v>2521</v>
      </c>
      <c r="F3050" s="124" t="s">
        <v>2522</v>
      </c>
      <c r="G3050" s="124" t="s">
        <v>2521</v>
      </c>
      <c r="H3050" s="124" t="s">
        <v>2522</v>
      </c>
      <c r="I3050" s="124" t="s">
        <v>2521</v>
      </c>
      <c r="J3050" s="124" t="s">
        <v>2522</v>
      </c>
      <c r="K3050" s="124" t="s">
        <v>2521</v>
      </c>
      <c r="L3050" s="124" t="s">
        <v>2522</v>
      </c>
      <c r="M3050" s="124" t="s">
        <v>2521</v>
      </c>
      <c r="N3050" s="124" t="s">
        <v>2522</v>
      </c>
      <c r="O3050" s="124" t="s">
        <v>2521</v>
      </c>
      <c r="P3050" s="124" t="s">
        <v>2522</v>
      </c>
      <c r="Q3050" s="124" t="s">
        <v>2521</v>
      </c>
      <c r="R3050" s="124" t="s">
        <v>2522</v>
      </c>
      <c r="S3050" s="124" t="s">
        <v>2521</v>
      </c>
      <c r="T3050" s="124" t="s">
        <v>2522</v>
      </c>
      <c r="U3050" s="124" t="s">
        <v>2521</v>
      </c>
      <c r="V3050" s="124" t="s">
        <v>2522</v>
      </c>
      <c r="X3050" s="197"/>
      <c r="Y3050" s="188" t="s">
        <v>1843</v>
      </c>
      <c r="Z3050" s="94" t="s">
        <v>3776</v>
      </c>
      <c r="AA3050" s="95" t="s">
        <v>3777</v>
      </c>
      <c r="AB3050" s="95" t="s">
        <v>3778</v>
      </c>
      <c r="AC3050" s="95" t="s">
        <v>3783</v>
      </c>
      <c r="AD3050" s="95" t="s">
        <v>3794</v>
      </c>
      <c r="AE3050" s="95" t="s">
        <v>3795</v>
      </c>
      <c r="AF3050" s="95" t="s">
        <v>3796</v>
      </c>
      <c r="AG3050" s="95" t="s">
        <v>3797</v>
      </c>
      <c r="AH3050" s="95" t="s">
        <v>3798</v>
      </c>
      <c r="AI3050" s="96" t="s">
        <v>3799</v>
      </c>
    </row>
    <row r="3051" spans="1:35" x14ac:dyDescent="0.25">
      <c r="A3051" s="198" t="s">
        <v>1844</v>
      </c>
      <c r="B3051" s="221" t="s">
        <v>2553</v>
      </c>
      <c r="C3051" s="118">
        <v>43682.375</v>
      </c>
      <c r="D3051" s="189">
        <v>43682.875</v>
      </c>
      <c r="E3051" s="190">
        <v>43683.375</v>
      </c>
      <c r="F3051" s="189">
        <v>43683.875</v>
      </c>
      <c r="G3051" s="190">
        <v>43684.375</v>
      </c>
      <c r="H3051" s="189">
        <v>43684.875</v>
      </c>
      <c r="I3051" s="191">
        <v>43685.375</v>
      </c>
      <c r="J3051" s="189">
        <v>43685.875</v>
      </c>
      <c r="K3051" s="190">
        <v>43686.375</v>
      </c>
      <c r="L3051" s="189">
        <v>43686.875</v>
      </c>
      <c r="M3051" s="190">
        <v>43687.375</v>
      </c>
      <c r="N3051" s="189">
        <v>43687.875</v>
      </c>
      <c r="O3051" s="191">
        <v>43688.375</v>
      </c>
      <c r="P3051" s="189">
        <v>43688.875</v>
      </c>
      <c r="Q3051" s="190">
        <v>43689.375</v>
      </c>
      <c r="R3051" s="189">
        <v>43689.875</v>
      </c>
      <c r="S3051" s="190">
        <v>43690.375</v>
      </c>
      <c r="T3051" s="189">
        <v>43690.875</v>
      </c>
      <c r="U3051" s="190">
        <v>43691.375</v>
      </c>
      <c r="V3051" s="192">
        <v>43691.875</v>
      </c>
      <c r="X3051" s="198" t="s">
        <v>1845</v>
      </c>
      <c r="Y3051" s="215">
        <v>0</v>
      </c>
      <c r="Z3051" s="599">
        <v>43682.875</v>
      </c>
      <c r="AA3051" s="600">
        <v>43683.875</v>
      </c>
      <c r="AB3051" s="600">
        <v>43684.875</v>
      </c>
      <c r="AC3051" s="600">
        <v>43685.875</v>
      </c>
      <c r="AD3051" s="600">
        <v>43686.875</v>
      </c>
      <c r="AE3051" s="600">
        <v>43687.875</v>
      </c>
      <c r="AF3051" s="600">
        <v>43688.875</v>
      </c>
      <c r="AG3051" s="600">
        <v>43689.875</v>
      </c>
      <c r="AH3051" s="600">
        <v>43690.875</v>
      </c>
      <c r="AI3051" s="600">
        <v>43691.875</v>
      </c>
    </row>
    <row r="3052" spans="1:35" x14ac:dyDescent="0.25">
      <c r="A3052" s="198" t="s">
        <v>1846</v>
      </c>
      <c r="B3052" s="222" t="s">
        <v>2545</v>
      </c>
      <c r="C3052" s="230" t="e">
        <v>#N/A</v>
      </c>
      <c r="D3052" s="199">
        <v>17.5</v>
      </c>
      <c r="E3052" s="199" t="e">
        <v>#N/A</v>
      </c>
      <c r="F3052" s="199">
        <v>12.3</v>
      </c>
      <c r="G3052" s="199" t="e">
        <v>#N/A</v>
      </c>
      <c r="H3052" s="199">
        <v>15.4</v>
      </c>
      <c r="I3052" s="199" t="e">
        <v>#N/A</v>
      </c>
      <c r="J3052" s="199">
        <v>16.7</v>
      </c>
      <c r="K3052" s="199" t="e">
        <v>#N/A</v>
      </c>
      <c r="L3052" s="199">
        <v>17.100000000000001</v>
      </c>
      <c r="M3052" s="199" t="e">
        <v>#N/A</v>
      </c>
      <c r="N3052" s="199">
        <v>13.4</v>
      </c>
      <c r="O3052" s="199" t="e">
        <v>#N/A</v>
      </c>
      <c r="P3052" s="199">
        <v>17.899999999999999</v>
      </c>
      <c r="Q3052" s="199" t="e">
        <v>#N/A</v>
      </c>
      <c r="R3052" s="199">
        <v>16.5</v>
      </c>
      <c r="S3052" s="199" t="e">
        <v>#N/A</v>
      </c>
      <c r="T3052" s="199">
        <v>18.399999999999999</v>
      </c>
      <c r="U3052" s="199" t="e">
        <v>#N/A</v>
      </c>
      <c r="V3052" s="104">
        <v>17.2</v>
      </c>
      <c r="X3052" s="198" t="s">
        <v>1847</v>
      </c>
      <c r="Y3052" s="100" t="s">
        <v>2545</v>
      </c>
      <c r="Z3052" s="120">
        <v>17.5</v>
      </c>
      <c r="AA3052" s="120">
        <v>12.3</v>
      </c>
      <c r="AB3052" s="120">
        <v>15.4</v>
      </c>
      <c r="AC3052" s="120">
        <v>16.7</v>
      </c>
      <c r="AD3052" s="120">
        <v>17.100000000000001</v>
      </c>
      <c r="AE3052" s="120">
        <v>13.6</v>
      </c>
      <c r="AF3052" s="120">
        <v>17.899999999999999</v>
      </c>
      <c r="AG3052" s="120">
        <v>16.5</v>
      </c>
      <c r="AH3052" s="120">
        <v>18.399999999999999</v>
      </c>
      <c r="AI3052" s="120">
        <v>17.2</v>
      </c>
    </row>
    <row r="3053" spans="1:35" x14ac:dyDescent="0.25">
      <c r="A3053" s="198" t="s">
        <v>1848</v>
      </c>
      <c r="B3053" s="223" t="s">
        <v>2546</v>
      </c>
      <c r="C3053" s="103">
        <v>12.1</v>
      </c>
      <c r="D3053" s="200" t="e">
        <v>#N/A</v>
      </c>
      <c r="E3053" s="200">
        <v>9.3000000000000007</v>
      </c>
      <c r="F3053" s="200" t="e">
        <v>#N/A</v>
      </c>
      <c r="G3053" s="200">
        <v>8.1</v>
      </c>
      <c r="H3053" s="200" t="e">
        <v>#N/A</v>
      </c>
      <c r="I3053" s="200">
        <v>8.6</v>
      </c>
      <c r="J3053" s="200" t="e">
        <v>#N/A</v>
      </c>
      <c r="K3053" s="200">
        <v>11.2</v>
      </c>
      <c r="L3053" s="200" t="e">
        <v>#N/A</v>
      </c>
      <c r="M3053" s="200">
        <v>13.4</v>
      </c>
      <c r="N3053" s="200" t="e">
        <v>#N/A</v>
      </c>
      <c r="O3053" s="200">
        <v>7.7</v>
      </c>
      <c r="P3053" s="200" t="e">
        <v>#N/A</v>
      </c>
      <c r="Q3053" s="200">
        <v>10</v>
      </c>
      <c r="R3053" s="200" t="e">
        <v>#N/A</v>
      </c>
      <c r="S3053" s="200">
        <v>11.6</v>
      </c>
      <c r="T3053" s="200" t="e">
        <v>#N/A</v>
      </c>
      <c r="U3053" s="200">
        <v>7.6</v>
      </c>
      <c r="V3053" s="216" t="e">
        <v>#N/A</v>
      </c>
      <c r="X3053" s="198" t="s">
        <v>1849</v>
      </c>
      <c r="Y3053" s="101" t="s">
        <v>2546</v>
      </c>
      <c r="Z3053" s="97">
        <v>12.1</v>
      </c>
      <c r="AA3053" s="97">
        <v>9.3000000000000007</v>
      </c>
      <c r="AB3053" s="97">
        <v>8.1</v>
      </c>
      <c r="AC3053" s="97">
        <v>8.6</v>
      </c>
      <c r="AD3053" s="97">
        <v>11.2</v>
      </c>
      <c r="AE3053" s="97">
        <v>12.8</v>
      </c>
      <c r="AF3053" s="97">
        <v>7.7</v>
      </c>
      <c r="AG3053" s="97">
        <v>10</v>
      </c>
      <c r="AH3053" s="97">
        <v>11.6</v>
      </c>
      <c r="AI3053" s="97">
        <v>7.6</v>
      </c>
    </row>
    <row r="3054" spans="1:35" x14ac:dyDescent="0.25">
      <c r="A3054" s="198" t="s">
        <v>1850</v>
      </c>
      <c r="B3054" s="224" t="s">
        <v>2547</v>
      </c>
      <c r="C3054" s="108" t="e">
        <v>#N/A</v>
      </c>
      <c r="D3054" s="201">
        <v>21.5</v>
      </c>
      <c r="E3054" s="201" t="e">
        <v>#N/A</v>
      </c>
      <c r="F3054" s="201">
        <v>16.3</v>
      </c>
      <c r="G3054" s="201" t="e">
        <v>#N/A</v>
      </c>
      <c r="H3054" s="201">
        <v>22.2</v>
      </c>
      <c r="I3054" s="201" t="e">
        <v>#N/A</v>
      </c>
      <c r="J3054" s="201">
        <v>22.7</v>
      </c>
      <c r="K3054" s="201" t="e">
        <v>#N/A</v>
      </c>
      <c r="L3054" s="201">
        <v>19.899999999999999</v>
      </c>
      <c r="M3054" s="201" t="e">
        <v>#N/A</v>
      </c>
      <c r="N3054" s="201">
        <v>18.8</v>
      </c>
      <c r="O3054" s="201" t="e">
        <v>#N/A</v>
      </c>
      <c r="P3054" s="201">
        <v>32.9</v>
      </c>
      <c r="Q3054" s="201" t="e">
        <v>#N/A</v>
      </c>
      <c r="R3054" s="201">
        <v>20.5</v>
      </c>
      <c r="S3054" s="201" t="e">
        <v>#N/A</v>
      </c>
      <c r="T3054" s="201">
        <v>29.4</v>
      </c>
      <c r="U3054" s="201" t="e">
        <v>#N/A</v>
      </c>
      <c r="V3054" s="217">
        <v>24.2</v>
      </c>
      <c r="X3054" s="198" t="s">
        <v>1851</v>
      </c>
      <c r="Y3054" s="102" t="s">
        <v>2547</v>
      </c>
      <c r="Z3054" s="120">
        <v>21.5</v>
      </c>
      <c r="AA3054" s="120">
        <v>16.3</v>
      </c>
      <c r="AB3054" s="120">
        <v>22.2</v>
      </c>
      <c r="AC3054" s="120">
        <v>22.7</v>
      </c>
      <c r="AD3054" s="120">
        <v>19.899999999999999</v>
      </c>
      <c r="AE3054" s="120">
        <v>18.8</v>
      </c>
      <c r="AF3054" s="120">
        <v>32.9</v>
      </c>
      <c r="AG3054" s="120">
        <v>20.5</v>
      </c>
      <c r="AH3054" s="120">
        <v>29.4</v>
      </c>
      <c r="AI3054" s="120">
        <v>24.2</v>
      </c>
    </row>
    <row r="3055" spans="1:35" x14ac:dyDescent="0.25">
      <c r="A3055" s="198" t="s">
        <v>1852</v>
      </c>
      <c r="B3055" s="212" t="s">
        <v>2548</v>
      </c>
      <c r="C3055" s="231">
        <v>10</v>
      </c>
      <c r="D3055" s="123">
        <v>16</v>
      </c>
      <c r="E3055" s="123">
        <v>18</v>
      </c>
      <c r="F3055" s="123">
        <v>13</v>
      </c>
      <c r="G3055" s="123">
        <v>12</v>
      </c>
      <c r="H3055" s="123">
        <v>11</v>
      </c>
      <c r="I3055" s="123">
        <v>10</v>
      </c>
      <c r="J3055" s="123">
        <v>14</v>
      </c>
      <c r="K3055" s="123">
        <v>5</v>
      </c>
      <c r="L3055" s="123">
        <v>15</v>
      </c>
      <c r="M3055" s="123">
        <v>13</v>
      </c>
      <c r="N3055" s="123">
        <v>10</v>
      </c>
      <c r="O3055" s="123">
        <v>10</v>
      </c>
      <c r="P3055" s="123">
        <v>7</v>
      </c>
      <c r="Q3055" s="123">
        <v>10</v>
      </c>
      <c r="R3055" s="123">
        <v>12</v>
      </c>
      <c r="S3055" s="123">
        <v>10</v>
      </c>
      <c r="T3055" s="123">
        <v>9</v>
      </c>
      <c r="U3055" s="123">
        <v>5</v>
      </c>
      <c r="V3055" s="218">
        <v>17</v>
      </c>
      <c r="X3055" s="198" t="s">
        <v>1853</v>
      </c>
      <c r="Y3055" s="119" t="s">
        <v>2548</v>
      </c>
      <c r="Z3055" s="196">
        <v>16</v>
      </c>
      <c r="AA3055" s="196">
        <v>18</v>
      </c>
      <c r="AB3055" s="196">
        <v>13</v>
      </c>
      <c r="AC3055" s="196">
        <v>14</v>
      </c>
      <c r="AD3055" s="196">
        <v>15</v>
      </c>
      <c r="AE3055" s="196">
        <v>15</v>
      </c>
      <c r="AF3055" s="196">
        <v>10</v>
      </c>
      <c r="AG3055" s="196">
        <v>12</v>
      </c>
      <c r="AH3055" s="196">
        <v>12</v>
      </c>
      <c r="AI3055" s="196">
        <v>17</v>
      </c>
    </row>
    <row r="3056" spans="1:35" x14ac:dyDescent="0.25">
      <c r="A3056" s="198" t="s">
        <v>1854</v>
      </c>
      <c r="B3056" s="225" t="s">
        <v>2549</v>
      </c>
      <c r="C3056" s="232" t="s">
        <v>2618</v>
      </c>
      <c r="D3056" s="210">
        <v>16</v>
      </c>
      <c r="E3056" s="210">
        <v>18</v>
      </c>
      <c r="F3056" s="210" t="s">
        <v>2618</v>
      </c>
      <c r="G3056" s="210" t="s">
        <v>2618</v>
      </c>
      <c r="H3056" s="210" t="s">
        <v>2618</v>
      </c>
      <c r="I3056" s="210" t="s">
        <v>2618</v>
      </c>
      <c r="J3056" s="210" t="s">
        <v>2618</v>
      </c>
      <c r="K3056" s="210" t="s">
        <v>2618</v>
      </c>
      <c r="L3056" s="210">
        <v>15</v>
      </c>
      <c r="M3056" s="210" t="s">
        <v>2618</v>
      </c>
      <c r="N3056" s="210" t="s">
        <v>2618</v>
      </c>
      <c r="O3056" s="210" t="s">
        <v>2618</v>
      </c>
      <c r="P3056" s="210" t="s">
        <v>2618</v>
      </c>
      <c r="Q3056" s="210" t="s">
        <v>2618</v>
      </c>
      <c r="R3056" s="210" t="s">
        <v>2618</v>
      </c>
      <c r="S3056" s="210" t="s">
        <v>2618</v>
      </c>
      <c r="T3056" s="210" t="s">
        <v>2618</v>
      </c>
      <c r="U3056" s="210" t="s">
        <v>2618</v>
      </c>
      <c r="V3056" s="211">
        <v>17</v>
      </c>
      <c r="X3056" s="198" t="s">
        <v>1855</v>
      </c>
      <c r="Y3056" s="601" t="s">
        <v>772</v>
      </c>
      <c r="Z3056" s="602">
        <v>0</v>
      </c>
      <c r="AA3056" s="602">
        <v>0</v>
      </c>
      <c r="AB3056" s="602">
        <v>0</v>
      </c>
      <c r="AC3056" s="602">
        <v>0</v>
      </c>
      <c r="AD3056" s="602">
        <v>0</v>
      </c>
      <c r="AE3056" s="602">
        <v>0</v>
      </c>
      <c r="AF3056" s="602">
        <v>0</v>
      </c>
      <c r="AG3056" s="602">
        <v>0</v>
      </c>
      <c r="AH3056" s="602">
        <v>0</v>
      </c>
      <c r="AI3056" s="602">
        <v>0</v>
      </c>
    </row>
    <row r="3057" spans="1:35" ht="15" x14ac:dyDescent="0.25">
      <c r="A3057" s="198" t="s">
        <v>1856</v>
      </c>
      <c r="B3057" s="226" t="s">
        <v>769</v>
      </c>
      <c r="C3057" s="202" t="s">
        <v>773</v>
      </c>
      <c r="D3057" s="202" t="s">
        <v>773</v>
      </c>
      <c r="E3057" s="202" t="s">
        <v>2632</v>
      </c>
      <c r="F3057" s="202" t="s">
        <v>2632</v>
      </c>
      <c r="G3057" s="202" t="s">
        <v>2618</v>
      </c>
      <c r="H3057" s="202" t="s">
        <v>2631</v>
      </c>
      <c r="I3057" s="202" t="s">
        <v>2618</v>
      </c>
      <c r="J3057" s="202" t="s">
        <v>2632</v>
      </c>
      <c r="K3057" s="202" t="s">
        <v>2618</v>
      </c>
      <c r="L3057" s="202" t="s">
        <v>2632</v>
      </c>
      <c r="M3057" s="202" t="s">
        <v>2618</v>
      </c>
      <c r="N3057" s="202" t="s">
        <v>2631</v>
      </c>
      <c r="O3057" s="202" t="s">
        <v>2618</v>
      </c>
      <c r="P3057" s="202" t="s">
        <v>2618</v>
      </c>
      <c r="Q3057" s="202" t="s">
        <v>2631</v>
      </c>
      <c r="R3057" s="202" t="s">
        <v>2632</v>
      </c>
      <c r="S3057" s="202" t="s">
        <v>2618</v>
      </c>
      <c r="T3057" s="202" t="s">
        <v>2618</v>
      </c>
      <c r="U3057" s="202" t="s">
        <v>2618</v>
      </c>
      <c r="V3057" s="203" t="s">
        <v>2632</v>
      </c>
      <c r="X3057" s="198" t="s">
        <v>1857</v>
      </c>
      <c r="Y3057" s="107" t="s">
        <v>769</v>
      </c>
      <c r="Z3057" s="195" t="s">
        <v>773</v>
      </c>
      <c r="AA3057" s="195" t="s">
        <v>2632</v>
      </c>
      <c r="AB3057" s="195" t="s">
        <v>2631</v>
      </c>
      <c r="AC3057" s="195" t="s">
        <v>2632</v>
      </c>
      <c r="AD3057" s="195" t="s">
        <v>2632</v>
      </c>
      <c r="AE3057" s="195" t="s">
        <v>2631</v>
      </c>
      <c r="AF3057" s="195" t="s">
        <v>2618</v>
      </c>
      <c r="AG3057" s="195" t="s">
        <v>2632</v>
      </c>
      <c r="AH3057" s="195" t="s">
        <v>2618</v>
      </c>
      <c r="AI3057" s="195" t="s">
        <v>2632</v>
      </c>
    </row>
    <row r="3058" spans="1:35" x14ac:dyDescent="0.25">
      <c r="A3058" s="198" t="s">
        <v>1858</v>
      </c>
      <c r="B3058" s="226" t="s">
        <v>2551</v>
      </c>
      <c r="C3058" s="234">
        <v>20</v>
      </c>
      <c r="D3058" s="204">
        <v>20</v>
      </c>
      <c r="E3058" s="204">
        <v>10</v>
      </c>
      <c r="F3058" s="204">
        <v>5</v>
      </c>
      <c r="G3058" s="204">
        <v>0</v>
      </c>
      <c r="H3058" s="204">
        <v>2</v>
      </c>
      <c r="I3058" s="204">
        <v>0</v>
      </c>
      <c r="J3058" s="204">
        <v>10</v>
      </c>
      <c r="K3058" s="204">
        <v>0</v>
      </c>
      <c r="L3058" s="204">
        <v>10</v>
      </c>
      <c r="M3058" s="204">
        <v>0</v>
      </c>
      <c r="N3058" s="204">
        <v>2</v>
      </c>
      <c r="O3058" s="204">
        <v>0</v>
      </c>
      <c r="P3058" s="204">
        <v>0</v>
      </c>
      <c r="Q3058" s="204">
        <v>1</v>
      </c>
      <c r="R3058" s="204">
        <v>5</v>
      </c>
      <c r="S3058" s="204">
        <v>0</v>
      </c>
      <c r="T3058" s="204">
        <v>0</v>
      </c>
      <c r="U3058" s="204">
        <v>0</v>
      </c>
      <c r="V3058" s="205">
        <v>5</v>
      </c>
      <c r="X3058" s="198" t="s">
        <v>1859</v>
      </c>
      <c r="Y3058" s="91" t="s">
        <v>2551</v>
      </c>
      <c r="Z3058" s="109">
        <v>30</v>
      </c>
      <c r="AA3058" s="109">
        <v>10</v>
      </c>
      <c r="AB3058" s="109">
        <v>2</v>
      </c>
      <c r="AC3058" s="109">
        <v>10</v>
      </c>
      <c r="AD3058" s="109">
        <v>10</v>
      </c>
      <c r="AE3058" s="109">
        <v>2</v>
      </c>
      <c r="AF3058" s="109">
        <v>0</v>
      </c>
      <c r="AG3058" s="109">
        <v>5</v>
      </c>
      <c r="AH3058" s="109">
        <v>0</v>
      </c>
      <c r="AI3058" s="109">
        <v>5</v>
      </c>
    </row>
    <row r="3059" spans="1:35" x14ac:dyDescent="0.25">
      <c r="A3059" s="198" t="s">
        <v>1860</v>
      </c>
      <c r="B3059" s="227" t="s">
        <v>884</v>
      </c>
      <c r="C3059" s="235">
        <v>1000.15</v>
      </c>
      <c r="D3059" s="206">
        <v>989.65</v>
      </c>
      <c r="E3059" s="206">
        <v>994.75</v>
      </c>
      <c r="F3059" s="206">
        <v>1001.2</v>
      </c>
      <c r="G3059" s="206">
        <v>1005.6</v>
      </c>
      <c r="H3059" s="206">
        <v>1009.1</v>
      </c>
      <c r="I3059" s="206">
        <v>1010.75</v>
      </c>
      <c r="J3059" s="206">
        <v>1005.45</v>
      </c>
      <c r="K3059" s="206">
        <v>1005.35</v>
      </c>
      <c r="L3059" s="206">
        <v>1000.55</v>
      </c>
      <c r="M3059" s="206">
        <v>1000.3499999999999</v>
      </c>
      <c r="N3059" s="206">
        <v>1005.45</v>
      </c>
      <c r="O3059" s="206">
        <v>1010.95</v>
      </c>
      <c r="P3059" s="206">
        <v>1012.1</v>
      </c>
      <c r="Q3059" s="206">
        <v>1010.05</v>
      </c>
      <c r="R3059" s="206">
        <v>1005.3</v>
      </c>
      <c r="S3059" s="206">
        <v>1006.5</v>
      </c>
      <c r="T3059" s="206">
        <v>1012.25</v>
      </c>
      <c r="U3059" s="206">
        <v>1014.05</v>
      </c>
      <c r="V3059" s="207">
        <v>1008</v>
      </c>
      <c r="X3059" s="198" t="s">
        <v>1861</v>
      </c>
      <c r="Y3059" s="238" t="s">
        <v>705</v>
      </c>
      <c r="Z3059" s="127">
        <v>0</v>
      </c>
      <c r="AA3059" s="127">
        <v>0</v>
      </c>
      <c r="AB3059" s="127">
        <v>0</v>
      </c>
      <c r="AC3059" s="127">
        <v>0</v>
      </c>
      <c r="AD3059" s="127">
        <v>0</v>
      </c>
      <c r="AE3059" s="127">
        <v>0</v>
      </c>
      <c r="AF3059" s="127">
        <v>0</v>
      </c>
      <c r="AG3059" s="127">
        <v>0</v>
      </c>
      <c r="AH3059" s="127">
        <v>0</v>
      </c>
      <c r="AI3059" s="127">
        <v>0</v>
      </c>
    </row>
    <row r="3060" spans="1:35" x14ac:dyDescent="0.25">
      <c r="A3060" s="198" t="s">
        <v>1862</v>
      </c>
      <c r="B3060" s="228" t="s">
        <v>770</v>
      </c>
      <c r="C3060" s="236" t="s">
        <v>2794</v>
      </c>
      <c r="D3060" s="208" t="s">
        <v>2468</v>
      </c>
      <c r="E3060" s="208" t="s">
        <v>3768</v>
      </c>
      <c r="F3060" s="208" t="s">
        <v>1110</v>
      </c>
      <c r="G3060" s="208" t="s">
        <v>997</v>
      </c>
      <c r="H3060" s="208" t="s">
        <v>13</v>
      </c>
      <c r="I3060" s="208" t="s">
        <v>2759</v>
      </c>
      <c r="J3060" s="208" t="s">
        <v>1192</v>
      </c>
      <c r="K3060" s="208" t="s">
        <v>2772</v>
      </c>
      <c r="L3060" s="208" t="s">
        <v>2759</v>
      </c>
      <c r="M3060" s="208" t="s">
        <v>996</v>
      </c>
      <c r="N3060" s="208" t="s">
        <v>2765</v>
      </c>
      <c r="O3060" s="208" t="s">
        <v>2767</v>
      </c>
      <c r="P3060" s="208" t="s">
        <v>2759</v>
      </c>
      <c r="Q3060" s="208" t="s">
        <v>2758</v>
      </c>
      <c r="R3060" s="208" t="s">
        <v>58</v>
      </c>
      <c r="S3060" s="208" t="s">
        <v>2767</v>
      </c>
      <c r="T3060" s="208" t="s">
        <v>2647</v>
      </c>
      <c r="U3060" s="208" t="s">
        <v>2770</v>
      </c>
      <c r="V3060" s="209" t="s">
        <v>2468</v>
      </c>
      <c r="X3060" s="369" t="s">
        <v>1863</v>
      </c>
      <c r="Y3060" s="370" t="s">
        <v>772</v>
      </c>
      <c r="Z3060" s="371">
        <v>0</v>
      </c>
      <c r="AA3060" s="372">
        <v>0</v>
      </c>
      <c r="AB3060" s="372">
        <v>0</v>
      </c>
      <c r="AC3060" s="372">
        <v>0</v>
      </c>
      <c r="AD3060" s="372">
        <v>0</v>
      </c>
      <c r="AE3060" s="372">
        <v>0</v>
      </c>
      <c r="AF3060" s="372">
        <v>0</v>
      </c>
      <c r="AG3060" s="372">
        <v>0</v>
      </c>
      <c r="AH3060" s="372">
        <v>0</v>
      </c>
      <c r="AI3060" s="373">
        <v>0</v>
      </c>
    </row>
    <row r="3061" spans="1:35" x14ac:dyDescent="0.25">
      <c r="A3061" s="198" t="s">
        <v>1864</v>
      </c>
      <c r="B3061" s="603" t="s">
        <v>705</v>
      </c>
      <c r="C3061" s="237">
        <v>0</v>
      </c>
      <c r="D3061" s="213">
        <v>0</v>
      </c>
      <c r="E3061" s="213">
        <v>0</v>
      </c>
      <c r="F3061" s="213">
        <v>0</v>
      </c>
      <c r="G3061" s="213">
        <v>0</v>
      </c>
      <c r="H3061" s="213">
        <v>0</v>
      </c>
      <c r="I3061" s="213">
        <v>0</v>
      </c>
      <c r="J3061" s="213">
        <v>0</v>
      </c>
      <c r="K3061" s="213">
        <v>0</v>
      </c>
      <c r="L3061" s="213">
        <v>0</v>
      </c>
      <c r="M3061" s="213">
        <v>0</v>
      </c>
      <c r="N3061" s="213">
        <v>0</v>
      </c>
      <c r="O3061" s="213">
        <v>0</v>
      </c>
      <c r="P3061" s="213">
        <v>0</v>
      </c>
      <c r="Q3061" s="213">
        <v>0</v>
      </c>
      <c r="R3061" s="213">
        <v>0</v>
      </c>
      <c r="S3061" s="213">
        <v>0</v>
      </c>
      <c r="T3061" s="213">
        <v>0</v>
      </c>
      <c r="U3061" s="213">
        <v>0</v>
      </c>
      <c r="V3061" s="214">
        <v>0</v>
      </c>
      <c r="X3061" s="369" t="s">
        <v>1865</v>
      </c>
      <c r="Y3061" s="374" t="s">
        <v>1173</v>
      </c>
      <c r="Z3061" s="375">
        <v>0</v>
      </c>
      <c r="AA3061" s="376">
        <v>0</v>
      </c>
      <c r="AB3061" s="376">
        <v>0</v>
      </c>
      <c r="AC3061" s="376">
        <v>0</v>
      </c>
      <c r="AD3061" s="376">
        <v>0</v>
      </c>
      <c r="AE3061" s="376">
        <v>0</v>
      </c>
      <c r="AF3061" s="376">
        <v>0</v>
      </c>
      <c r="AG3061" s="376">
        <v>0</v>
      </c>
      <c r="AH3061" s="376">
        <v>0</v>
      </c>
      <c r="AI3061" s="377">
        <v>0</v>
      </c>
    </row>
    <row r="3062" spans="1:35" x14ac:dyDescent="0.25">
      <c r="A3062" s="604" t="s">
        <v>1863</v>
      </c>
      <c r="B3062" s="605" t="s">
        <v>772</v>
      </c>
      <c r="C3062" s="606">
        <v>0</v>
      </c>
      <c r="D3062" s="606">
        <v>0</v>
      </c>
      <c r="E3062" s="606">
        <v>0</v>
      </c>
      <c r="F3062" s="606">
        <v>0</v>
      </c>
      <c r="G3062" s="606">
        <v>0</v>
      </c>
      <c r="H3062" s="606">
        <v>0</v>
      </c>
      <c r="I3062" s="606">
        <v>0</v>
      </c>
      <c r="J3062" s="606">
        <v>0</v>
      </c>
      <c r="K3062" s="606">
        <v>0</v>
      </c>
      <c r="L3062" s="606">
        <v>0</v>
      </c>
      <c r="M3062" s="606">
        <v>0</v>
      </c>
      <c r="N3062" s="606">
        <v>0</v>
      </c>
      <c r="O3062" s="606">
        <v>0</v>
      </c>
      <c r="P3062" s="606">
        <v>0</v>
      </c>
      <c r="Q3062" s="606">
        <v>0</v>
      </c>
      <c r="R3062" s="606">
        <v>0</v>
      </c>
      <c r="S3062" s="606">
        <v>0</v>
      </c>
      <c r="T3062" s="606">
        <v>0</v>
      </c>
      <c r="U3062" s="606">
        <v>0</v>
      </c>
      <c r="V3062" s="607">
        <v>0</v>
      </c>
      <c r="X3062" s="369" t="s">
        <v>1866</v>
      </c>
      <c r="Y3062" s="374" t="s">
        <v>1175</v>
      </c>
      <c r="Z3062" s="375">
        <v>0</v>
      </c>
      <c r="AA3062" s="376">
        <v>0</v>
      </c>
      <c r="AB3062" s="376">
        <v>0</v>
      </c>
      <c r="AC3062" s="376">
        <v>0</v>
      </c>
      <c r="AD3062" s="376">
        <v>0</v>
      </c>
      <c r="AE3062" s="376">
        <v>0</v>
      </c>
      <c r="AF3062" s="376">
        <v>0</v>
      </c>
      <c r="AG3062" s="376">
        <v>0</v>
      </c>
      <c r="AH3062" s="376">
        <v>0</v>
      </c>
      <c r="AI3062" s="377">
        <v>0</v>
      </c>
    </row>
    <row r="3063" spans="1:35" x14ac:dyDescent="0.25">
      <c r="A3063" s="608" t="s">
        <v>1865</v>
      </c>
      <c r="B3063" s="609" t="s">
        <v>1173</v>
      </c>
      <c r="C3063" s="610">
        <v>0</v>
      </c>
      <c r="D3063" s="610">
        <v>0</v>
      </c>
      <c r="E3063" s="610">
        <v>0</v>
      </c>
      <c r="F3063" s="610">
        <v>0</v>
      </c>
      <c r="G3063" s="610">
        <v>0</v>
      </c>
      <c r="H3063" s="610">
        <v>0</v>
      </c>
      <c r="I3063" s="610">
        <v>0</v>
      </c>
      <c r="J3063" s="610">
        <v>0</v>
      </c>
      <c r="K3063" s="610">
        <v>0</v>
      </c>
      <c r="L3063" s="610">
        <v>0</v>
      </c>
      <c r="M3063" s="610">
        <v>0</v>
      </c>
      <c r="N3063" s="610">
        <v>0</v>
      </c>
      <c r="O3063" s="610">
        <v>0</v>
      </c>
      <c r="P3063" s="610">
        <v>0</v>
      </c>
      <c r="Q3063" s="610">
        <v>0</v>
      </c>
      <c r="R3063" s="610">
        <v>0</v>
      </c>
      <c r="S3063" s="610">
        <v>0</v>
      </c>
      <c r="T3063" s="610">
        <v>0</v>
      </c>
      <c r="U3063" s="610">
        <v>0</v>
      </c>
      <c r="V3063" s="610">
        <v>0</v>
      </c>
      <c r="X3063" s="369" t="s">
        <v>1867</v>
      </c>
      <c r="Y3063" s="379" t="s">
        <v>1177</v>
      </c>
      <c r="Z3063" s="380">
        <v>0</v>
      </c>
      <c r="AA3063" s="381">
        <v>0</v>
      </c>
      <c r="AB3063" s="381">
        <v>0</v>
      </c>
      <c r="AC3063" s="381">
        <v>0</v>
      </c>
      <c r="AD3063" s="381">
        <v>0</v>
      </c>
      <c r="AE3063" s="381">
        <v>0</v>
      </c>
      <c r="AF3063" s="381">
        <v>0</v>
      </c>
      <c r="AG3063" s="381">
        <v>0</v>
      </c>
      <c r="AH3063" s="381">
        <v>0</v>
      </c>
      <c r="AI3063" s="382">
        <v>0</v>
      </c>
    </row>
    <row r="3064" spans="1:35" x14ac:dyDescent="0.25">
      <c r="A3064" s="608" t="s">
        <v>1866</v>
      </c>
      <c r="B3064" s="609" t="s">
        <v>1175</v>
      </c>
      <c r="C3064" s="617">
        <v>0</v>
      </c>
      <c r="D3064" s="617">
        <v>0</v>
      </c>
      <c r="E3064" s="617">
        <v>0</v>
      </c>
      <c r="F3064" s="617">
        <v>0</v>
      </c>
      <c r="G3064" s="617">
        <v>0</v>
      </c>
      <c r="H3064" s="617">
        <v>0</v>
      </c>
      <c r="I3064" s="617">
        <v>0</v>
      </c>
      <c r="J3064" s="617">
        <v>0</v>
      </c>
      <c r="K3064" s="617">
        <v>0</v>
      </c>
      <c r="L3064" s="617">
        <v>0</v>
      </c>
      <c r="M3064" s="617">
        <v>0</v>
      </c>
      <c r="N3064" s="617">
        <v>0</v>
      </c>
      <c r="O3064" s="617">
        <v>0</v>
      </c>
      <c r="P3064" s="617">
        <v>0</v>
      </c>
      <c r="Q3064" s="617">
        <v>0</v>
      </c>
      <c r="R3064" s="617">
        <v>0</v>
      </c>
      <c r="S3064" s="617">
        <v>0</v>
      </c>
      <c r="T3064" s="617">
        <v>0</v>
      </c>
      <c r="U3064" s="617">
        <v>0</v>
      </c>
      <c r="V3064" s="617">
        <v>0</v>
      </c>
    </row>
    <row r="3065" spans="1:35" x14ac:dyDescent="0.25">
      <c r="A3065" s="608" t="s">
        <v>1867</v>
      </c>
      <c r="B3065" s="609" t="s">
        <v>1177</v>
      </c>
      <c r="C3065" s="617">
        <v>0</v>
      </c>
      <c r="D3065" s="617">
        <v>0</v>
      </c>
      <c r="E3065" s="617">
        <v>0</v>
      </c>
      <c r="F3065" s="617">
        <v>0</v>
      </c>
      <c r="G3065" s="617">
        <v>0</v>
      </c>
      <c r="H3065" s="617">
        <v>0</v>
      </c>
      <c r="I3065" s="617">
        <v>0</v>
      </c>
      <c r="J3065" s="617">
        <v>0</v>
      </c>
      <c r="K3065" s="617">
        <v>0</v>
      </c>
      <c r="L3065" s="617">
        <v>0</v>
      </c>
      <c r="M3065" s="617">
        <v>0</v>
      </c>
      <c r="N3065" s="617">
        <v>0</v>
      </c>
      <c r="O3065" s="617">
        <v>0</v>
      </c>
      <c r="P3065" s="617">
        <v>0</v>
      </c>
      <c r="Q3065" s="617">
        <v>0</v>
      </c>
      <c r="R3065" s="617">
        <v>0</v>
      </c>
      <c r="S3065" s="617">
        <v>0</v>
      </c>
      <c r="T3065" s="617">
        <v>0</v>
      </c>
      <c r="U3065" s="617">
        <v>0</v>
      </c>
      <c r="V3065" s="617">
        <v>0</v>
      </c>
    </row>
    <row r="3066" spans="1:35" x14ac:dyDescent="0.25">
      <c r="A3066" t="s">
        <v>3722</v>
      </c>
      <c r="B3066" t="s">
        <v>3407</v>
      </c>
      <c r="C3066">
        <v>10</v>
      </c>
      <c r="D3066">
        <v>10</v>
      </c>
      <c r="E3066">
        <v>10</v>
      </c>
      <c r="F3066">
        <v>10</v>
      </c>
      <c r="G3066">
        <v>9</v>
      </c>
      <c r="H3066">
        <v>7</v>
      </c>
      <c r="I3066">
        <v>3</v>
      </c>
      <c r="J3066">
        <v>8</v>
      </c>
      <c r="K3066">
        <v>8</v>
      </c>
      <c r="L3066">
        <v>10</v>
      </c>
      <c r="M3066">
        <v>10</v>
      </c>
      <c r="N3066">
        <v>9</v>
      </c>
      <c r="O3066">
        <v>3</v>
      </c>
      <c r="P3066">
        <v>2</v>
      </c>
      <c r="Q3066">
        <v>1</v>
      </c>
      <c r="R3066">
        <v>10</v>
      </c>
      <c r="S3066">
        <v>9</v>
      </c>
      <c r="T3066">
        <v>6</v>
      </c>
      <c r="U3066">
        <v>7</v>
      </c>
      <c r="V3066">
        <v>7</v>
      </c>
    </row>
    <row r="3067" spans="1:35" x14ac:dyDescent="0.25">
      <c r="A3067" t="s">
        <v>3723</v>
      </c>
      <c r="B3067" t="s">
        <v>3623</v>
      </c>
      <c r="C3067">
        <v>10</v>
      </c>
      <c r="D3067">
        <v>10</v>
      </c>
      <c r="E3067">
        <v>10</v>
      </c>
      <c r="F3067">
        <v>10</v>
      </c>
      <c r="G3067">
        <v>3</v>
      </c>
      <c r="H3067">
        <v>7</v>
      </c>
      <c r="I3067">
        <v>0</v>
      </c>
      <c r="J3067">
        <v>8</v>
      </c>
      <c r="K3067">
        <v>6</v>
      </c>
      <c r="L3067">
        <v>10</v>
      </c>
      <c r="M3067">
        <v>5</v>
      </c>
      <c r="N3067">
        <v>9</v>
      </c>
      <c r="O3067">
        <v>2</v>
      </c>
      <c r="P3067">
        <v>0</v>
      </c>
      <c r="Q3067">
        <v>10</v>
      </c>
      <c r="R3067">
        <v>10</v>
      </c>
      <c r="S3067">
        <v>6</v>
      </c>
      <c r="T3067">
        <v>7</v>
      </c>
      <c r="U3067">
        <v>1</v>
      </c>
      <c r="V3067">
        <v>10</v>
      </c>
    </row>
    <row r="3068" spans="1:35" x14ac:dyDescent="0.25">
      <c r="A3068" t="s">
        <v>3724</v>
      </c>
      <c r="B3068" t="s">
        <v>3411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</row>
    <row r="3078" spans="1:35" x14ac:dyDescent="0.25">
      <c r="A3078" s="506"/>
      <c r="B3078" s="506"/>
      <c r="C3078" s="506"/>
      <c r="D3078" s="506"/>
      <c r="E3078" s="506"/>
      <c r="F3078" s="506"/>
      <c r="G3078" s="506"/>
      <c r="H3078" s="506"/>
      <c r="I3078" s="506"/>
      <c r="J3078" s="506"/>
      <c r="K3078" s="506"/>
      <c r="L3078" s="506"/>
      <c r="M3078" s="506"/>
      <c r="N3078" s="506"/>
      <c r="O3078" s="506"/>
      <c r="P3078" s="506"/>
      <c r="Q3078" s="506"/>
      <c r="R3078" s="506"/>
      <c r="S3078" s="506"/>
      <c r="T3078" s="506"/>
      <c r="U3078" s="506"/>
      <c r="V3078" s="506"/>
      <c r="W3078" s="506"/>
      <c r="X3078" s="506"/>
      <c r="Y3078" s="506"/>
      <c r="Z3078" s="506"/>
      <c r="AA3078" s="506"/>
      <c r="AB3078" s="506"/>
      <c r="AC3078" s="506"/>
      <c r="AD3078" s="506"/>
      <c r="AE3078" s="506"/>
      <c r="AF3078" s="506"/>
      <c r="AG3078" s="506"/>
      <c r="AH3078" s="506"/>
      <c r="AI3078" s="506"/>
    </row>
    <row r="3079" spans="1:35" x14ac:dyDescent="0.25">
      <c r="A3079" s="198" t="s">
        <v>1868</v>
      </c>
      <c r="B3079" s="219" t="s">
        <v>2552</v>
      </c>
      <c r="C3079" s="593" t="s">
        <v>3773</v>
      </c>
      <c r="D3079" s="594" t="s">
        <v>3773</v>
      </c>
      <c r="E3079" s="594" t="s">
        <v>3774</v>
      </c>
      <c r="F3079" s="594" t="s">
        <v>3774</v>
      </c>
      <c r="G3079" s="594" t="s">
        <v>3775</v>
      </c>
      <c r="H3079" s="594" t="s">
        <v>3775</v>
      </c>
      <c r="I3079" s="594" t="s">
        <v>3782</v>
      </c>
      <c r="J3079" s="594" t="s">
        <v>3782</v>
      </c>
      <c r="K3079" s="594" t="s">
        <v>3788</v>
      </c>
      <c r="L3079" s="594" t="s">
        <v>3788</v>
      </c>
      <c r="M3079" s="594" t="s">
        <v>3789</v>
      </c>
      <c r="N3079" s="594" t="s">
        <v>3789</v>
      </c>
      <c r="O3079" s="594" t="s">
        <v>3790</v>
      </c>
      <c r="P3079" s="594" t="s">
        <v>3790</v>
      </c>
      <c r="Q3079" s="594" t="s">
        <v>3791</v>
      </c>
      <c r="R3079" s="594" t="s">
        <v>3791</v>
      </c>
      <c r="S3079" s="594" t="s">
        <v>3792</v>
      </c>
      <c r="T3079" s="594" t="s">
        <v>3792</v>
      </c>
      <c r="U3079" s="594" t="s">
        <v>3793</v>
      </c>
      <c r="V3079" s="594" t="s">
        <v>3793</v>
      </c>
      <c r="X3079" s="258"/>
      <c r="Y3079" s="596" t="s">
        <v>2550</v>
      </c>
      <c r="Z3079" s="93" t="s">
        <v>2619</v>
      </c>
      <c r="AA3079" s="597" t="s">
        <v>2620</v>
      </c>
      <c r="AB3079" s="597" t="s">
        <v>2621</v>
      </c>
      <c r="AC3079" s="597" t="s">
        <v>2622</v>
      </c>
      <c r="AD3079" s="597" t="s">
        <v>2623</v>
      </c>
      <c r="AE3079" s="597" t="s">
        <v>2624</v>
      </c>
      <c r="AF3079" s="597" t="s">
        <v>2625</v>
      </c>
      <c r="AG3079" s="597" t="s">
        <v>2619</v>
      </c>
      <c r="AH3079" s="597" t="s">
        <v>2620</v>
      </c>
      <c r="AI3079" s="598" t="s">
        <v>2621</v>
      </c>
    </row>
    <row r="3080" spans="1:35" x14ac:dyDescent="0.25">
      <c r="A3080" s="198" t="s">
        <v>1869</v>
      </c>
      <c r="B3080" s="220" t="s">
        <v>1870</v>
      </c>
      <c r="C3080" s="124" t="s">
        <v>2521</v>
      </c>
      <c r="D3080" s="124" t="s">
        <v>2521</v>
      </c>
      <c r="E3080" s="124" t="s">
        <v>2521</v>
      </c>
      <c r="F3080" s="124" t="s">
        <v>2521</v>
      </c>
      <c r="G3080" s="124" t="s">
        <v>2521</v>
      </c>
      <c r="H3080" s="124" t="s">
        <v>2521</v>
      </c>
      <c r="I3080" s="124" t="s">
        <v>2521</v>
      </c>
      <c r="J3080" s="124" t="s">
        <v>2521</v>
      </c>
      <c r="K3080" s="124" t="s">
        <v>2521</v>
      </c>
      <c r="L3080" s="124" t="s">
        <v>2521</v>
      </c>
      <c r="M3080" s="124" t="s">
        <v>2521</v>
      </c>
      <c r="N3080" s="124" t="s">
        <v>2521</v>
      </c>
      <c r="O3080" s="124" t="s">
        <v>2521</v>
      </c>
      <c r="P3080" s="124" t="s">
        <v>2521</v>
      </c>
      <c r="Q3080" s="124" t="s">
        <v>2521</v>
      </c>
      <c r="R3080" s="124" t="s">
        <v>2521</v>
      </c>
      <c r="S3080" s="124" t="s">
        <v>2521</v>
      </c>
      <c r="T3080" s="124" t="s">
        <v>2521</v>
      </c>
      <c r="U3080" s="124" t="s">
        <v>2521</v>
      </c>
      <c r="V3080" s="124" t="s">
        <v>2521</v>
      </c>
      <c r="X3080" s="197"/>
      <c r="Y3080" s="188" t="s">
        <v>1870</v>
      </c>
      <c r="Z3080" s="94" t="s">
        <v>3776</v>
      </c>
      <c r="AA3080" s="95" t="s">
        <v>3777</v>
      </c>
      <c r="AB3080" s="95" t="s">
        <v>3778</v>
      </c>
      <c r="AC3080" s="95" t="s">
        <v>3783</v>
      </c>
      <c r="AD3080" s="95" t="s">
        <v>3794</v>
      </c>
      <c r="AE3080" s="95" t="s">
        <v>3795</v>
      </c>
      <c r="AF3080" s="95" t="s">
        <v>3796</v>
      </c>
      <c r="AG3080" s="95" t="s">
        <v>3797</v>
      </c>
      <c r="AH3080" s="95" t="s">
        <v>3798</v>
      </c>
      <c r="AI3080" s="96" t="s">
        <v>3799</v>
      </c>
    </row>
    <row r="3081" spans="1:35" x14ac:dyDescent="0.25">
      <c r="A3081" s="198" t="s">
        <v>1871</v>
      </c>
      <c r="B3081" s="221" t="s">
        <v>2553</v>
      </c>
      <c r="C3081" s="118">
        <v>43682.458333333336</v>
      </c>
      <c r="D3081" s="189">
        <v>43682.958333333336</v>
      </c>
      <c r="E3081" s="190">
        <v>43683.458333333336</v>
      </c>
      <c r="F3081" s="189">
        <v>43683.958333333336</v>
      </c>
      <c r="G3081" s="190">
        <v>43684.458333333336</v>
      </c>
      <c r="H3081" s="189">
        <v>43684.958333333336</v>
      </c>
      <c r="I3081" s="191">
        <v>43685.458333333336</v>
      </c>
      <c r="J3081" s="189">
        <v>43685.958333333336</v>
      </c>
      <c r="K3081" s="190">
        <v>43686.458333333336</v>
      </c>
      <c r="L3081" s="189">
        <v>43686.958333333336</v>
      </c>
      <c r="M3081" s="190">
        <v>43687.458333333336</v>
      </c>
      <c r="N3081" s="189">
        <v>43687.958333333336</v>
      </c>
      <c r="O3081" s="191">
        <v>43688.458333333336</v>
      </c>
      <c r="P3081" s="189">
        <v>43688.958333333336</v>
      </c>
      <c r="Q3081" s="190">
        <v>43689.458333333336</v>
      </c>
      <c r="R3081" s="189">
        <v>43689.958333333336</v>
      </c>
      <c r="S3081" s="190">
        <v>43690.458333333336</v>
      </c>
      <c r="T3081" s="189">
        <v>43690.958333333336</v>
      </c>
      <c r="U3081" s="190">
        <v>43691.458333333336</v>
      </c>
      <c r="V3081" s="192">
        <v>43691.958333333336</v>
      </c>
      <c r="X3081" s="198" t="s">
        <v>1872</v>
      </c>
      <c r="Y3081" s="215">
        <v>0</v>
      </c>
      <c r="Z3081" s="599">
        <v>43682.958333333336</v>
      </c>
      <c r="AA3081" s="600">
        <v>43683.958333333336</v>
      </c>
      <c r="AB3081" s="600">
        <v>43684.958333333336</v>
      </c>
      <c r="AC3081" s="600">
        <v>43685.958333333336</v>
      </c>
      <c r="AD3081" s="600">
        <v>43686.958333333336</v>
      </c>
      <c r="AE3081" s="600">
        <v>43687.958333333336</v>
      </c>
      <c r="AF3081" s="600">
        <v>43688.958333333336</v>
      </c>
      <c r="AG3081" s="600">
        <v>43689.958333333336</v>
      </c>
      <c r="AH3081" s="600">
        <v>43690.958333333336</v>
      </c>
      <c r="AI3081" s="600">
        <v>43691.958333333336</v>
      </c>
    </row>
    <row r="3082" spans="1:35" x14ac:dyDescent="0.25">
      <c r="A3082" s="198" t="s">
        <v>1873</v>
      </c>
      <c r="B3082" s="222" t="s">
        <v>2545</v>
      </c>
      <c r="C3082" s="230" t="e">
        <v>#N/A</v>
      </c>
      <c r="D3082" s="199">
        <v>23.6</v>
      </c>
      <c r="E3082" s="199" t="e">
        <v>#N/A</v>
      </c>
      <c r="F3082" s="199">
        <v>22.7</v>
      </c>
      <c r="G3082" s="199" t="e">
        <v>#N/A</v>
      </c>
      <c r="H3082" s="199">
        <v>21.8</v>
      </c>
      <c r="I3082" s="199" t="e">
        <v>#N/A</v>
      </c>
      <c r="J3082" s="199">
        <v>16.600000000000001</v>
      </c>
      <c r="K3082" s="199" t="e">
        <v>#N/A</v>
      </c>
      <c r="L3082" s="199">
        <v>18.399999999999999</v>
      </c>
      <c r="M3082" s="199" t="e">
        <v>#N/A</v>
      </c>
      <c r="N3082" s="199">
        <v>22.5</v>
      </c>
      <c r="O3082" s="199" t="e">
        <v>#N/A</v>
      </c>
      <c r="P3082" s="199">
        <v>16.2</v>
      </c>
      <c r="Q3082" s="199" t="e">
        <v>#N/A</v>
      </c>
      <c r="R3082" s="199">
        <v>15.3</v>
      </c>
      <c r="S3082" s="199" t="e">
        <v>#N/A</v>
      </c>
      <c r="T3082" s="199">
        <v>17.100000000000001</v>
      </c>
      <c r="U3082" s="199" t="e">
        <v>#N/A</v>
      </c>
      <c r="V3082" s="104">
        <v>19.2</v>
      </c>
      <c r="X3082" s="198" t="s">
        <v>1874</v>
      </c>
      <c r="Y3082" s="100" t="s">
        <v>2545</v>
      </c>
      <c r="Z3082" s="120">
        <v>23.6</v>
      </c>
      <c r="AA3082" s="120">
        <v>23.6</v>
      </c>
      <c r="AB3082" s="120">
        <v>21.8</v>
      </c>
      <c r="AC3082" s="120">
        <v>16.600000000000001</v>
      </c>
      <c r="AD3082" s="120">
        <v>18.399999999999999</v>
      </c>
      <c r="AE3082" s="120">
        <v>22.5</v>
      </c>
      <c r="AF3082" s="120">
        <v>23.2</v>
      </c>
      <c r="AG3082" s="120">
        <v>15.3</v>
      </c>
      <c r="AH3082" s="120">
        <v>17.100000000000001</v>
      </c>
      <c r="AI3082" s="120">
        <v>19.2</v>
      </c>
    </row>
    <row r="3083" spans="1:35" x14ac:dyDescent="0.25">
      <c r="A3083" s="198" t="s">
        <v>1875</v>
      </c>
      <c r="B3083" s="223" t="s">
        <v>2546</v>
      </c>
      <c r="C3083" s="103">
        <v>7.6999999999999993</v>
      </c>
      <c r="D3083" s="200" t="e">
        <v>#N/A</v>
      </c>
      <c r="E3083" s="200">
        <v>10.1</v>
      </c>
      <c r="F3083" s="200" t="e">
        <v>#N/A</v>
      </c>
      <c r="G3083" s="200">
        <v>6.1</v>
      </c>
      <c r="H3083" s="200" t="e">
        <v>#N/A</v>
      </c>
      <c r="I3083" s="200">
        <v>5.6999999999999993</v>
      </c>
      <c r="J3083" s="200" t="e">
        <v>#N/A</v>
      </c>
      <c r="K3083" s="200">
        <v>4.7</v>
      </c>
      <c r="L3083" s="200" t="e">
        <v>#N/A</v>
      </c>
      <c r="M3083" s="200">
        <v>6.6</v>
      </c>
      <c r="N3083" s="200" t="e">
        <v>#N/A</v>
      </c>
      <c r="O3083" s="200">
        <v>12.2</v>
      </c>
      <c r="P3083" s="200" t="e">
        <v>#N/A</v>
      </c>
      <c r="Q3083" s="200">
        <v>11.1</v>
      </c>
      <c r="R3083" s="200" t="e">
        <v>#N/A</v>
      </c>
      <c r="S3083" s="200">
        <v>4.7</v>
      </c>
      <c r="T3083" s="200" t="e">
        <v>#N/A</v>
      </c>
      <c r="U3083" s="200">
        <v>10</v>
      </c>
      <c r="V3083" s="216" t="e">
        <v>#N/A</v>
      </c>
      <c r="X3083" s="198" t="s">
        <v>1876</v>
      </c>
      <c r="Y3083" s="101" t="s">
        <v>2546</v>
      </c>
      <c r="Z3083" s="97">
        <v>7.6999999999999993</v>
      </c>
      <c r="AA3083" s="97">
        <v>10.1</v>
      </c>
      <c r="AB3083" s="97">
        <v>6.1</v>
      </c>
      <c r="AC3083" s="97">
        <v>5.6999999999999993</v>
      </c>
      <c r="AD3083" s="97">
        <v>4.7</v>
      </c>
      <c r="AE3083" s="97">
        <v>6.6</v>
      </c>
      <c r="AF3083" s="97">
        <v>12.2</v>
      </c>
      <c r="AG3083" s="97">
        <v>11.1</v>
      </c>
      <c r="AH3083" s="97">
        <v>4.7</v>
      </c>
      <c r="AI3083" s="97">
        <v>10</v>
      </c>
    </row>
    <row r="3084" spans="1:35" x14ac:dyDescent="0.25">
      <c r="A3084" s="198" t="s">
        <v>1877</v>
      </c>
      <c r="B3084" s="224" t="s">
        <v>2547</v>
      </c>
      <c r="C3084" s="108" t="e">
        <v>#N/A</v>
      </c>
      <c r="D3084" s="201">
        <v>34.6</v>
      </c>
      <c r="E3084" s="201" t="e">
        <v>#N/A</v>
      </c>
      <c r="F3084" s="201">
        <v>29.7</v>
      </c>
      <c r="G3084" s="201" t="e">
        <v>#N/A</v>
      </c>
      <c r="H3084" s="201">
        <v>36.799999999999997</v>
      </c>
      <c r="I3084" s="201" t="e">
        <v>#N/A</v>
      </c>
      <c r="J3084" s="201">
        <v>23.6</v>
      </c>
      <c r="K3084" s="201" t="e">
        <v>#N/A</v>
      </c>
      <c r="L3084" s="201">
        <v>24.4</v>
      </c>
      <c r="M3084" s="201" t="e">
        <v>#N/A</v>
      </c>
      <c r="N3084" s="201">
        <v>32.5</v>
      </c>
      <c r="O3084" s="201" t="e">
        <v>#N/A</v>
      </c>
      <c r="P3084" s="201">
        <v>20.2</v>
      </c>
      <c r="Q3084" s="201" t="e">
        <v>#N/A</v>
      </c>
      <c r="R3084" s="201">
        <v>25.3</v>
      </c>
      <c r="S3084" s="201" t="e">
        <v>#N/A</v>
      </c>
      <c r="T3084" s="201">
        <v>23.1</v>
      </c>
      <c r="U3084" s="201" t="e">
        <v>#N/A</v>
      </c>
      <c r="V3084" s="217">
        <v>33.200000000000003</v>
      </c>
      <c r="X3084" s="198" t="s">
        <v>1878</v>
      </c>
      <c r="Y3084" s="102" t="s">
        <v>2547</v>
      </c>
      <c r="Z3084" s="120">
        <v>34.6</v>
      </c>
      <c r="AA3084" s="120">
        <v>34.6</v>
      </c>
      <c r="AB3084" s="120">
        <v>36.799999999999997</v>
      </c>
      <c r="AC3084" s="120">
        <v>30.6</v>
      </c>
      <c r="AD3084" s="120">
        <v>33</v>
      </c>
      <c r="AE3084" s="120">
        <v>32.5</v>
      </c>
      <c r="AF3084" s="120">
        <v>34.200000000000003</v>
      </c>
      <c r="AG3084" s="120">
        <v>25.3</v>
      </c>
      <c r="AH3084" s="120">
        <v>24.2</v>
      </c>
      <c r="AI3084" s="120">
        <v>33.200000000000003</v>
      </c>
    </row>
    <row r="3085" spans="1:35" x14ac:dyDescent="0.25">
      <c r="A3085" s="198" t="s">
        <v>1879</v>
      </c>
      <c r="B3085" s="212" t="s">
        <v>2548</v>
      </c>
      <c r="C3085" s="231">
        <v>4</v>
      </c>
      <c r="D3085" s="123">
        <v>5</v>
      </c>
      <c r="E3085" s="123">
        <v>13</v>
      </c>
      <c r="F3085" s="123">
        <v>13</v>
      </c>
      <c r="G3085" s="123">
        <v>10</v>
      </c>
      <c r="H3085" s="123">
        <v>10</v>
      </c>
      <c r="I3085" s="123">
        <v>8</v>
      </c>
      <c r="J3085" s="123">
        <v>7</v>
      </c>
      <c r="K3085" s="123">
        <v>10</v>
      </c>
      <c r="L3085" s="123">
        <v>13</v>
      </c>
      <c r="M3085" s="123">
        <v>6</v>
      </c>
      <c r="N3085" s="123">
        <v>8</v>
      </c>
      <c r="O3085" s="123">
        <v>9</v>
      </c>
      <c r="P3085" s="123">
        <v>11</v>
      </c>
      <c r="Q3085" s="123">
        <v>9</v>
      </c>
      <c r="R3085" s="123">
        <v>9</v>
      </c>
      <c r="S3085" s="123">
        <v>8</v>
      </c>
      <c r="T3085" s="123">
        <v>6</v>
      </c>
      <c r="U3085" s="123">
        <v>8</v>
      </c>
      <c r="V3085" s="218">
        <v>7</v>
      </c>
      <c r="X3085" s="198" t="s">
        <v>1880</v>
      </c>
      <c r="Y3085" s="119" t="s">
        <v>2548</v>
      </c>
      <c r="Z3085" s="196">
        <v>5</v>
      </c>
      <c r="AA3085" s="196">
        <v>13</v>
      </c>
      <c r="AB3085" s="196">
        <v>12</v>
      </c>
      <c r="AC3085" s="196">
        <v>8</v>
      </c>
      <c r="AD3085" s="196">
        <v>13</v>
      </c>
      <c r="AE3085" s="196">
        <v>13</v>
      </c>
      <c r="AF3085" s="196">
        <v>11</v>
      </c>
      <c r="AG3085" s="196">
        <v>11</v>
      </c>
      <c r="AH3085" s="196">
        <v>8</v>
      </c>
      <c r="AI3085" s="196">
        <v>8</v>
      </c>
    </row>
    <row r="3086" spans="1:35" x14ac:dyDescent="0.25">
      <c r="A3086" s="198" t="s">
        <v>1881</v>
      </c>
      <c r="B3086" s="225" t="s">
        <v>2549</v>
      </c>
      <c r="C3086" s="232" t="s">
        <v>2618</v>
      </c>
      <c r="D3086" s="210" t="s">
        <v>2618</v>
      </c>
      <c r="E3086" s="210" t="s">
        <v>2618</v>
      </c>
      <c r="F3086" s="210" t="s">
        <v>2618</v>
      </c>
      <c r="G3086" s="210" t="s">
        <v>2618</v>
      </c>
      <c r="H3086" s="210" t="s">
        <v>2618</v>
      </c>
      <c r="I3086" s="210" t="s">
        <v>2618</v>
      </c>
      <c r="J3086" s="210" t="s">
        <v>2618</v>
      </c>
      <c r="K3086" s="210" t="s">
        <v>2618</v>
      </c>
      <c r="L3086" s="210" t="s">
        <v>2618</v>
      </c>
      <c r="M3086" s="210" t="s">
        <v>2618</v>
      </c>
      <c r="N3086" s="210" t="s">
        <v>2618</v>
      </c>
      <c r="O3086" s="210" t="s">
        <v>2618</v>
      </c>
      <c r="P3086" s="210" t="s">
        <v>2618</v>
      </c>
      <c r="Q3086" s="210" t="s">
        <v>2618</v>
      </c>
      <c r="R3086" s="210" t="s">
        <v>2618</v>
      </c>
      <c r="S3086" s="210" t="s">
        <v>2618</v>
      </c>
      <c r="T3086" s="210" t="s">
        <v>2618</v>
      </c>
      <c r="U3086" s="210" t="s">
        <v>2618</v>
      </c>
      <c r="V3086" s="211" t="s">
        <v>2618</v>
      </c>
      <c r="X3086" s="198" t="s">
        <v>1882</v>
      </c>
      <c r="Y3086" s="601" t="s">
        <v>772</v>
      </c>
      <c r="Z3086" s="602">
        <v>0</v>
      </c>
      <c r="AA3086" s="602">
        <v>0</v>
      </c>
      <c r="AB3086" s="602">
        <v>0</v>
      </c>
      <c r="AC3086" s="602">
        <v>0</v>
      </c>
      <c r="AD3086" s="602">
        <v>0</v>
      </c>
      <c r="AE3086" s="602">
        <v>0</v>
      </c>
      <c r="AF3086" s="602">
        <v>0</v>
      </c>
      <c r="AG3086" s="602">
        <v>0</v>
      </c>
      <c r="AH3086" s="602">
        <v>0</v>
      </c>
      <c r="AI3086" s="602">
        <v>0</v>
      </c>
    </row>
    <row r="3087" spans="1:35" ht="15" x14ac:dyDescent="0.25">
      <c r="A3087" s="198" t="s">
        <v>1883</v>
      </c>
      <c r="B3087" s="226" t="s">
        <v>769</v>
      </c>
      <c r="C3087" s="202" t="s">
        <v>2618</v>
      </c>
      <c r="D3087" s="202" t="s">
        <v>2618</v>
      </c>
      <c r="E3087" s="202" t="s">
        <v>2618</v>
      </c>
      <c r="F3087" s="202" t="s">
        <v>2618</v>
      </c>
      <c r="G3087" s="202" t="s">
        <v>2618</v>
      </c>
      <c r="H3087" s="202" t="s">
        <v>2631</v>
      </c>
      <c r="I3087" s="202" t="s">
        <v>2618</v>
      </c>
      <c r="J3087" s="202" t="s">
        <v>2632</v>
      </c>
      <c r="K3087" s="202" t="s">
        <v>2618</v>
      </c>
      <c r="L3087" s="202" t="s">
        <v>2632</v>
      </c>
      <c r="M3087" s="202" t="s">
        <v>2618</v>
      </c>
      <c r="N3087" s="202" t="s">
        <v>2632</v>
      </c>
      <c r="O3087" s="202" t="s">
        <v>2618</v>
      </c>
      <c r="P3087" s="202" t="s">
        <v>773</v>
      </c>
      <c r="Q3087" s="202" t="s">
        <v>2631</v>
      </c>
      <c r="R3087" s="202" t="s">
        <v>2631</v>
      </c>
      <c r="S3087" s="202" t="s">
        <v>2618</v>
      </c>
      <c r="T3087" s="202" t="s">
        <v>2632</v>
      </c>
      <c r="U3087" s="202" t="s">
        <v>2631</v>
      </c>
      <c r="V3087" s="203" t="s">
        <v>2618</v>
      </c>
      <c r="X3087" s="198" t="s">
        <v>1884</v>
      </c>
      <c r="Y3087" s="107" t="s">
        <v>769</v>
      </c>
      <c r="Z3087" s="195" t="s">
        <v>2618</v>
      </c>
      <c r="AA3087" s="195" t="s">
        <v>2618</v>
      </c>
      <c r="AB3087" s="195" t="s">
        <v>2631</v>
      </c>
      <c r="AC3087" s="195" t="s">
        <v>2632</v>
      </c>
      <c r="AD3087" s="195" t="s">
        <v>2632</v>
      </c>
      <c r="AE3087" s="195" t="s">
        <v>2632</v>
      </c>
      <c r="AF3087" s="195" t="s">
        <v>773</v>
      </c>
      <c r="AG3087" s="195" t="s">
        <v>2631</v>
      </c>
      <c r="AH3087" s="195" t="s">
        <v>2632</v>
      </c>
      <c r="AI3087" s="195" t="s">
        <v>2631</v>
      </c>
    </row>
    <row r="3088" spans="1:35" x14ac:dyDescent="0.25">
      <c r="A3088" s="198" t="s">
        <v>1885</v>
      </c>
      <c r="B3088" s="226" t="s">
        <v>2551</v>
      </c>
      <c r="C3088" s="234">
        <v>0</v>
      </c>
      <c r="D3088" s="204">
        <v>0</v>
      </c>
      <c r="E3088" s="204">
        <v>0</v>
      </c>
      <c r="F3088" s="204">
        <v>0</v>
      </c>
      <c r="G3088" s="204">
        <v>0</v>
      </c>
      <c r="H3088" s="204">
        <v>1</v>
      </c>
      <c r="I3088" s="204">
        <v>0</v>
      </c>
      <c r="J3088" s="204">
        <v>5</v>
      </c>
      <c r="K3088" s="204">
        <v>0</v>
      </c>
      <c r="L3088" s="204">
        <v>3</v>
      </c>
      <c r="M3088" s="204">
        <v>0</v>
      </c>
      <c r="N3088" s="204">
        <v>3</v>
      </c>
      <c r="O3088" s="204">
        <v>0</v>
      </c>
      <c r="P3088" s="204">
        <v>20</v>
      </c>
      <c r="Q3088" s="204">
        <v>1</v>
      </c>
      <c r="R3088" s="204">
        <v>1</v>
      </c>
      <c r="S3088" s="204">
        <v>0</v>
      </c>
      <c r="T3088" s="204">
        <v>5</v>
      </c>
      <c r="U3088" s="204">
        <v>1</v>
      </c>
      <c r="V3088" s="205">
        <v>0</v>
      </c>
      <c r="X3088" s="198" t="s">
        <v>1886</v>
      </c>
      <c r="Y3088" s="91" t="s">
        <v>2551</v>
      </c>
      <c r="Z3088" s="109">
        <v>0</v>
      </c>
      <c r="AA3088" s="109">
        <v>0</v>
      </c>
      <c r="AB3088" s="109">
        <v>1</v>
      </c>
      <c r="AC3088" s="109">
        <v>5</v>
      </c>
      <c r="AD3088" s="109">
        <v>3</v>
      </c>
      <c r="AE3088" s="109">
        <v>3</v>
      </c>
      <c r="AF3088" s="109">
        <v>20</v>
      </c>
      <c r="AG3088" s="109">
        <v>2</v>
      </c>
      <c r="AH3088" s="109">
        <v>5</v>
      </c>
      <c r="AI3088" s="109">
        <v>1</v>
      </c>
    </row>
    <row r="3089" spans="1:35" x14ac:dyDescent="0.25">
      <c r="A3089" s="198" t="s">
        <v>1887</v>
      </c>
      <c r="B3089" s="227" t="s">
        <v>884</v>
      </c>
      <c r="C3089" s="235">
        <v>1010.45</v>
      </c>
      <c r="D3089" s="206">
        <v>1011.75</v>
      </c>
      <c r="E3089" s="206">
        <v>1008.7</v>
      </c>
      <c r="F3089" s="206">
        <v>1003</v>
      </c>
      <c r="G3089" s="206">
        <v>1005.35</v>
      </c>
      <c r="H3089" s="206">
        <v>1006.0999999999999</v>
      </c>
      <c r="I3089" s="206">
        <v>1006.4000000000001</v>
      </c>
      <c r="J3089" s="206">
        <v>1006.7</v>
      </c>
      <c r="K3089" s="206">
        <v>1006.9</v>
      </c>
      <c r="L3089" s="206">
        <v>1002.8499999999999</v>
      </c>
      <c r="M3089" s="206">
        <v>1006.2</v>
      </c>
      <c r="N3089" s="206">
        <v>1003.75</v>
      </c>
      <c r="O3089" s="206">
        <v>1000.8</v>
      </c>
      <c r="P3089" s="206">
        <v>1000.15</v>
      </c>
      <c r="Q3089" s="206">
        <v>1003.55</v>
      </c>
      <c r="R3089" s="206">
        <v>1006.9000000000001</v>
      </c>
      <c r="S3089" s="206">
        <v>1006.95</v>
      </c>
      <c r="T3089" s="206">
        <v>1004.8</v>
      </c>
      <c r="U3089" s="206">
        <v>1005.75</v>
      </c>
      <c r="V3089" s="207">
        <v>1010.8</v>
      </c>
      <c r="X3089" s="198" t="s">
        <v>1888</v>
      </c>
      <c r="Y3089" s="238" t="s">
        <v>705</v>
      </c>
      <c r="Z3089" s="127">
        <v>0</v>
      </c>
      <c r="AA3089" s="127">
        <v>0</v>
      </c>
      <c r="AB3089" s="127">
        <v>0</v>
      </c>
      <c r="AC3089" s="127">
        <v>0</v>
      </c>
      <c r="AD3089" s="127">
        <v>0</v>
      </c>
      <c r="AE3089" s="127">
        <v>2</v>
      </c>
      <c r="AF3089" s="127">
        <v>2</v>
      </c>
      <c r="AG3089" s="127">
        <v>0</v>
      </c>
      <c r="AH3089" s="127">
        <v>0</v>
      </c>
      <c r="AI3089" s="127">
        <v>0</v>
      </c>
    </row>
    <row r="3090" spans="1:35" x14ac:dyDescent="0.25">
      <c r="A3090" s="198" t="s">
        <v>1889</v>
      </c>
      <c r="B3090" s="228" t="s">
        <v>770</v>
      </c>
      <c r="C3090" s="236" t="s">
        <v>2760</v>
      </c>
      <c r="D3090" s="208" t="s">
        <v>2772</v>
      </c>
      <c r="E3090" s="208" t="s">
        <v>2610</v>
      </c>
      <c r="F3090" s="208" t="s">
        <v>13</v>
      </c>
      <c r="G3090" s="208" t="s">
        <v>1110</v>
      </c>
      <c r="H3090" s="208" t="s">
        <v>1110</v>
      </c>
      <c r="I3090" s="208" t="s">
        <v>58</v>
      </c>
      <c r="J3090" s="208" t="s">
        <v>2757</v>
      </c>
      <c r="K3090" s="208" t="s">
        <v>2468</v>
      </c>
      <c r="L3090" s="208" t="s">
        <v>997</v>
      </c>
      <c r="M3090" s="208" t="s">
        <v>2653</v>
      </c>
      <c r="N3090" s="208" t="s">
        <v>2763</v>
      </c>
      <c r="O3090" s="208" t="s">
        <v>2759</v>
      </c>
      <c r="P3090" s="208" t="s">
        <v>2767</v>
      </c>
      <c r="Q3090" s="208" t="s">
        <v>2765</v>
      </c>
      <c r="R3090" s="208" t="s">
        <v>13</v>
      </c>
      <c r="S3090" s="208" t="s">
        <v>2964</v>
      </c>
      <c r="T3090" s="208" t="s">
        <v>2770</v>
      </c>
      <c r="U3090" s="208" t="s">
        <v>2765</v>
      </c>
      <c r="V3090" s="209" t="s">
        <v>2767</v>
      </c>
      <c r="X3090" s="369" t="s">
        <v>1890</v>
      </c>
      <c r="Y3090" s="370" t="s">
        <v>772</v>
      </c>
      <c r="Z3090" s="371">
        <v>0</v>
      </c>
      <c r="AA3090" s="372">
        <v>0</v>
      </c>
      <c r="AB3090" s="372">
        <v>0</v>
      </c>
      <c r="AC3090" s="372">
        <v>0</v>
      </c>
      <c r="AD3090" s="372">
        <v>0</v>
      </c>
      <c r="AE3090" s="372">
        <v>0</v>
      </c>
      <c r="AF3090" s="372">
        <v>0</v>
      </c>
      <c r="AG3090" s="372">
        <v>0</v>
      </c>
      <c r="AH3090" s="372">
        <v>0</v>
      </c>
      <c r="AI3090" s="373">
        <v>0</v>
      </c>
    </row>
    <row r="3091" spans="1:35" x14ac:dyDescent="0.25">
      <c r="A3091" s="198" t="s">
        <v>1891</v>
      </c>
      <c r="B3091" s="603" t="s">
        <v>705</v>
      </c>
      <c r="C3091" s="237">
        <v>0</v>
      </c>
      <c r="D3091" s="213">
        <v>0</v>
      </c>
      <c r="E3091" s="213">
        <v>0</v>
      </c>
      <c r="F3091" s="213">
        <v>0</v>
      </c>
      <c r="G3091" s="213">
        <v>0</v>
      </c>
      <c r="H3091" s="213">
        <v>0</v>
      </c>
      <c r="I3091" s="213">
        <v>0</v>
      </c>
      <c r="J3091" s="213">
        <v>0</v>
      </c>
      <c r="K3091" s="213">
        <v>0</v>
      </c>
      <c r="L3091" s="213">
        <v>0</v>
      </c>
      <c r="M3091" s="213">
        <v>0</v>
      </c>
      <c r="N3091" s="213">
        <v>1</v>
      </c>
      <c r="O3091" s="213">
        <v>0</v>
      </c>
      <c r="P3091" s="213">
        <v>0</v>
      </c>
      <c r="Q3091" s="213">
        <v>0</v>
      </c>
      <c r="R3091" s="213">
        <v>0</v>
      </c>
      <c r="S3091" s="213">
        <v>0</v>
      </c>
      <c r="T3091" s="213">
        <v>0</v>
      </c>
      <c r="U3091" s="213">
        <v>0</v>
      </c>
      <c r="V3091" s="214">
        <v>0</v>
      </c>
      <c r="X3091" s="369" t="s">
        <v>1892</v>
      </c>
      <c r="Y3091" s="374" t="s">
        <v>1173</v>
      </c>
      <c r="Z3091" s="375">
        <v>0</v>
      </c>
      <c r="AA3091" s="376">
        <v>0</v>
      </c>
      <c r="AB3091" s="376">
        <v>0</v>
      </c>
      <c r="AC3091" s="376">
        <v>0</v>
      </c>
      <c r="AD3091" s="376">
        <v>0</v>
      </c>
      <c r="AE3091" s="376">
        <v>0</v>
      </c>
      <c r="AF3091" s="376">
        <v>0</v>
      </c>
      <c r="AG3091" s="376">
        <v>0</v>
      </c>
      <c r="AH3091" s="376">
        <v>0</v>
      </c>
      <c r="AI3091" s="377">
        <v>0</v>
      </c>
    </row>
    <row r="3092" spans="1:35" x14ac:dyDescent="0.25">
      <c r="A3092" s="604" t="s">
        <v>1890</v>
      </c>
      <c r="B3092" s="605" t="s">
        <v>772</v>
      </c>
      <c r="C3092" s="606">
        <v>0</v>
      </c>
      <c r="D3092" s="606">
        <v>0</v>
      </c>
      <c r="E3092" s="606">
        <v>0</v>
      </c>
      <c r="F3092" s="606">
        <v>0</v>
      </c>
      <c r="G3092" s="606">
        <v>0</v>
      </c>
      <c r="H3092" s="606">
        <v>0</v>
      </c>
      <c r="I3092" s="606">
        <v>0</v>
      </c>
      <c r="J3092" s="606">
        <v>0</v>
      </c>
      <c r="K3092" s="606">
        <v>0</v>
      </c>
      <c r="L3092" s="606">
        <v>0</v>
      </c>
      <c r="M3092" s="606">
        <v>0</v>
      </c>
      <c r="N3092" s="606">
        <v>0</v>
      </c>
      <c r="O3092" s="606">
        <v>0</v>
      </c>
      <c r="P3092" s="606">
        <v>0</v>
      </c>
      <c r="Q3092" s="606">
        <v>0</v>
      </c>
      <c r="R3092" s="606">
        <v>0</v>
      </c>
      <c r="S3092" s="606">
        <v>0</v>
      </c>
      <c r="T3092" s="606">
        <v>0</v>
      </c>
      <c r="U3092" s="606">
        <v>0</v>
      </c>
      <c r="V3092" s="607">
        <v>0</v>
      </c>
      <c r="X3092" s="369" t="s">
        <v>1893</v>
      </c>
      <c r="Y3092" s="374" t="s">
        <v>1175</v>
      </c>
      <c r="Z3092" s="375">
        <v>0</v>
      </c>
      <c r="AA3092" s="376">
        <v>0</v>
      </c>
      <c r="AB3092" s="376">
        <v>0</v>
      </c>
      <c r="AC3092" s="376">
        <v>0</v>
      </c>
      <c r="AD3092" s="376">
        <v>0</v>
      </c>
      <c r="AE3092" s="376">
        <v>0</v>
      </c>
      <c r="AF3092" s="376">
        <v>0</v>
      </c>
      <c r="AG3092" s="376">
        <v>0</v>
      </c>
      <c r="AH3092" s="376">
        <v>0</v>
      </c>
      <c r="AI3092" s="377">
        <v>0</v>
      </c>
    </row>
    <row r="3093" spans="1:35" x14ac:dyDescent="0.25">
      <c r="A3093" s="608" t="s">
        <v>1892</v>
      </c>
      <c r="B3093" s="609" t="s">
        <v>1173</v>
      </c>
      <c r="C3093" s="610">
        <v>0</v>
      </c>
      <c r="D3093" s="610">
        <v>0</v>
      </c>
      <c r="E3093" s="610">
        <v>0</v>
      </c>
      <c r="F3093" s="610">
        <v>0</v>
      </c>
      <c r="G3093" s="610">
        <v>0</v>
      </c>
      <c r="H3093" s="610">
        <v>0</v>
      </c>
      <c r="I3093" s="610">
        <v>0</v>
      </c>
      <c r="J3093" s="610">
        <v>0</v>
      </c>
      <c r="K3093" s="610">
        <v>0</v>
      </c>
      <c r="L3093" s="610">
        <v>0</v>
      </c>
      <c r="M3093" s="610">
        <v>0</v>
      </c>
      <c r="N3093" s="610">
        <v>0</v>
      </c>
      <c r="O3093" s="610">
        <v>0</v>
      </c>
      <c r="P3093" s="610">
        <v>0</v>
      </c>
      <c r="Q3093" s="610">
        <v>0</v>
      </c>
      <c r="R3093" s="610">
        <v>0</v>
      </c>
      <c r="S3093" s="610">
        <v>0</v>
      </c>
      <c r="T3093" s="610">
        <v>0</v>
      </c>
      <c r="U3093" s="610">
        <v>0</v>
      </c>
      <c r="V3093" s="610">
        <v>0</v>
      </c>
      <c r="X3093" s="369" t="s">
        <v>1894</v>
      </c>
      <c r="Y3093" s="379" t="s">
        <v>1177</v>
      </c>
      <c r="Z3093" s="380">
        <v>0</v>
      </c>
      <c r="AA3093" s="381">
        <v>0</v>
      </c>
      <c r="AB3093" s="381">
        <v>0</v>
      </c>
      <c r="AC3093" s="381">
        <v>0</v>
      </c>
      <c r="AD3093" s="381">
        <v>0</v>
      </c>
      <c r="AE3093" s="381">
        <v>0</v>
      </c>
      <c r="AF3093" s="381">
        <v>0</v>
      </c>
      <c r="AG3093" s="381">
        <v>0</v>
      </c>
      <c r="AH3093" s="381">
        <v>0</v>
      </c>
      <c r="AI3093" s="382">
        <v>0</v>
      </c>
    </row>
    <row r="3094" spans="1:35" x14ac:dyDescent="0.25">
      <c r="A3094" s="608" t="s">
        <v>1893</v>
      </c>
      <c r="B3094" s="609" t="s">
        <v>1175</v>
      </c>
      <c r="C3094" s="617">
        <v>0</v>
      </c>
      <c r="D3094" s="617">
        <v>0</v>
      </c>
      <c r="E3094" s="617">
        <v>0</v>
      </c>
      <c r="F3094" s="617">
        <v>0</v>
      </c>
      <c r="G3094" s="617">
        <v>0</v>
      </c>
      <c r="H3094" s="617">
        <v>0</v>
      </c>
      <c r="I3094" s="617">
        <v>0</v>
      </c>
      <c r="J3094" s="617">
        <v>0</v>
      </c>
      <c r="K3094" s="617">
        <v>0</v>
      </c>
      <c r="L3094" s="617">
        <v>0</v>
      </c>
      <c r="M3094" s="617">
        <v>0</v>
      </c>
      <c r="N3094" s="617">
        <v>0</v>
      </c>
      <c r="O3094" s="617">
        <v>0</v>
      </c>
      <c r="P3094" s="617">
        <v>0</v>
      </c>
      <c r="Q3094" s="617">
        <v>0</v>
      </c>
      <c r="R3094" s="617">
        <v>0</v>
      </c>
      <c r="S3094" s="617">
        <v>0</v>
      </c>
      <c r="T3094" s="617">
        <v>0</v>
      </c>
      <c r="U3094" s="617">
        <v>0</v>
      </c>
      <c r="V3094" s="617">
        <v>0</v>
      </c>
    </row>
    <row r="3095" spans="1:35" x14ac:dyDescent="0.25">
      <c r="A3095" s="608" t="s">
        <v>1894</v>
      </c>
      <c r="B3095" s="609" t="s">
        <v>1177</v>
      </c>
      <c r="C3095" s="617">
        <v>0</v>
      </c>
      <c r="D3095" s="617">
        <v>0</v>
      </c>
      <c r="E3095" s="617">
        <v>0</v>
      </c>
      <c r="F3095" s="617">
        <v>0</v>
      </c>
      <c r="G3095" s="617">
        <v>0</v>
      </c>
      <c r="H3095" s="617">
        <v>0</v>
      </c>
      <c r="I3095" s="617">
        <v>0</v>
      </c>
      <c r="J3095" s="617">
        <v>0</v>
      </c>
      <c r="K3095" s="617">
        <v>0</v>
      </c>
      <c r="L3095" s="617">
        <v>0</v>
      </c>
      <c r="M3095" s="617">
        <v>0</v>
      </c>
      <c r="N3095" s="617">
        <v>0</v>
      </c>
      <c r="O3095" s="617">
        <v>0</v>
      </c>
      <c r="P3095" s="617">
        <v>0</v>
      </c>
      <c r="Q3095" s="617">
        <v>0</v>
      </c>
      <c r="R3095" s="617">
        <v>0</v>
      </c>
      <c r="S3095" s="617">
        <v>0</v>
      </c>
      <c r="T3095" s="617">
        <v>0</v>
      </c>
      <c r="U3095" s="617">
        <v>0</v>
      </c>
      <c r="V3095" s="617">
        <v>0</v>
      </c>
    </row>
    <row r="3096" spans="1:35" x14ac:dyDescent="0.25">
      <c r="A3096" t="s">
        <v>3725</v>
      </c>
      <c r="B3096" t="s">
        <v>3407</v>
      </c>
      <c r="C3096">
        <v>1</v>
      </c>
      <c r="D3096">
        <v>5</v>
      </c>
      <c r="E3096">
        <v>5</v>
      </c>
      <c r="F3096">
        <v>7</v>
      </c>
      <c r="G3096">
        <v>6</v>
      </c>
      <c r="H3096">
        <v>0</v>
      </c>
      <c r="I3096">
        <v>2</v>
      </c>
      <c r="J3096">
        <v>7</v>
      </c>
      <c r="K3096">
        <v>1</v>
      </c>
      <c r="L3096">
        <v>9</v>
      </c>
      <c r="M3096">
        <v>2</v>
      </c>
      <c r="N3096">
        <v>7</v>
      </c>
      <c r="O3096">
        <v>6</v>
      </c>
      <c r="P3096">
        <v>10</v>
      </c>
      <c r="Q3096">
        <v>10</v>
      </c>
      <c r="R3096">
        <v>7</v>
      </c>
      <c r="S3096">
        <v>0</v>
      </c>
      <c r="T3096">
        <v>9</v>
      </c>
      <c r="U3096">
        <v>10</v>
      </c>
      <c r="V3096">
        <v>5</v>
      </c>
    </row>
    <row r="3097" spans="1:35" x14ac:dyDescent="0.25">
      <c r="A3097" t="s">
        <v>3726</v>
      </c>
      <c r="B3097" t="s">
        <v>3623</v>
      </c>
      <c r="C3097">
        <v>1</v>
      </c>
      <c r="D3097">
        <v>5</v>
      </c>
      <c r="E3097">
        <v>5</v>
      </c>
      <c r="F3097">
        <v>7</v>
      </c>
      <c r="G3097">
        <v>0</v>
      </c>
      <c r="H3097">
        <v>2</v>
      </c>
      <c r="I3097">
        <v>3</v>
      </c>
      <c r="J3097">
        <v>7</v>
      </c>
      <c r="K3097">
        <v>0</v>
      </c>
      <c r="L3097">
        <v>9</v>
      </c>
      <c r="M3097">
        <v>7</v>
      </c>
      <c r="N3097">
        <v>6</v>
      </c>
      <c r="O3097">
        <v>5</v>
      </c>
      <c r="P3097">
        <v>10</v>
      </c>
      <c r="Q3097">
        <v>10</v>
      </c>
      <c r="R3097">
        <v>6</v>
      </c>
      <c r="S3097">
        <v>5</v>
      </c>
      <c r="T3097">
        <v>10</v>
      </c>
      <c r="U3097">
        <v>6</v>
      </c>
      <c r="V3097">
        <v>3</v>
      </c>
    </row>
    <row r="3098" spans="1:35" x14ac:dyDescent="0.25">
      <c r="A3098" t="s">
        <v>3727</v>
      </c>
      <c r="B3098" t="s">
        <v>3411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</row>
    <row r="3108" spans="1:35" x14ac:dyDescent="0.25">
      <c r="A3108" s="506"/>
      <c r="B3108" s="506"/>
      <c r="C3108" s="506"/>
      <c r="D3108" s="506"/>
      <c r="E3108" s="506"/>
      <c r="F3108" s="506"/>
      <c r="G3108" s="506"/>
      <c r="H3108" s="506"/>
      <c r="I3108" s="506"/>
      <c r="J3108" s="506"/>
      <c r="K3108" s="506"/>
      <c r="L3108" s="506"/>
      <c r="M3108" s="506"/>
      <c r="N3108" s="506"/>
      <c r="O3108" s="506"/>
      <c r="P3108" s="506"/>
      <c r="Q3108" s="506"/>
      <c r="R3108" s="506"/>
      <c r="S3108" s="506"/>
      <c r="T3108" s="506"/>
      <c r="U3108" s="506"/>
      <c r="V3108" s="506"/>
      <c r="W3108" s="506"/>
      <c r="X3108" s="506"/>
      <c r="Y3108" s="506"/>
      <c r="Z3108" s="506"/>
      <c r="AA3108" s="506"/>
      <c r="AB3108" s="506"/>
      <c r="AC3108" s="506"/>
      <c r="AD3108" s="506"/>
      <c r="AE3108" s="506"/>
      <c r="AF3108" s="506"/>
      <c r="AG3108" s="506"/>
      <c r="AH3108" s="506"/>
      <c r="AI3108" s="506"/>
    </row>
    <row r="3109" spans="1:35" x14ac:dyDescent="0.25">
      <c r="A3109" s="198" t="s">
        <v>1895</v>
      </c>
      <c r="B3109" s="219" t="s">
        <v>2552</v>
      </c>
      <c r="C3109" s="593" t="s">
        <v>3773</v>
      </c>
      <c r="D3109" s="594" t="s">
        <v>3773</v>
      </c>
      <c r="E3109" s="594" t="s">
        <v>3774</v>
      </c>
      <c r="F3109" s="594" t="s">
        <v>3774</v>
      </c>
      <c r="G3109" s="594" t="s">
        <v>3775</v>
      </c>
      <c r="H3109" s="594" t="s">
        <v>3775</v>
      </c>
      <c r="I3109" s="594" t="s">
        <v>3782</v>
      </c>
      <c r="J3109" s="594" t="s">
        <v>3782</v>
      </c>
      <c r="K3109" s="594" t="s">
        <v>3788</v>
      </c>
      <c r="L3109" s="594" t="s">
        <v>3788</v>
      </c>
      <c r="M3109" s="594" t="s">
        <v>3789</v>
      </c>
      <c r="N3109" s="594" t="s">
        <v>3789</v>
      </c>
      <c r="O3109" s="594" t="s">
        <v>3790</v>
      </c>
      <c r="P3109" s="594" t="s">
        <v>3790</v>
      </c>
      <c r="Q3109" s="594" t="s">
        <v>3791</v>
      </c>
      <c r="R3109" s="594" t="s">
        <v>3791</v>
      </c>
      <c r="S3109" s="594" t="s">
        <v>3792</v>
      </c>
      <c r="T3109" s="594" t="s">
        <v>3792</v>
      </c>
      <c r="U3109" s="594" t="s">
        <v>3793</v>
      </c>
      <c r="V3109" s="594" t="s">
        <v>3793</v>
      </c>
      <c r="X3109" s="258"/>
      <c r="Y3109" s="596" t="s">
        <v>2550</v>
      </c>
      <c r="Z3109" s="93" t="s">
        <v>2619</v>
      </c>
      <c r="AA3109" s="597" t="s">
        <v>2620</v>
      </c>
      <c r="AB3109" s="597" t="s">
        <v>2621</v>
      </c>
      <c r="AC3109" s="597" t="s">
        <v>2622</v>
      </c>
      <c r="AD3109" s="597" t="s">
        <v>2623</v>
      </c>
      <c r="AE3109" s="597" t="s">
        <v>2624</v>
      </c>
      <c r="AF3109" s="597" t="s">
        <v>2625</v>
      </c>
      <c r="AG3109" s="597" t="s">
        <v>2619</v>
      </c>
      <c r="AH3109" s="597" t="s">
        <v>2620</v>
      </c>
      <c r="AI3109" s="598" t="s">
        <v>2621</v>
      </c>
    </row>
    <row r="3110" spans="1:35" x14ac:dyDescent="0.25">
      <c r="A3110" s="198" t="s">
        <v>1896</v>
      </c>
      <c r="B3110" s="220" t="s">
        <v>1897</v>
      </c>
      <c r="C3110" s="124" t="s">
        <v>2521</v>
      </c>
      <c r="D3110" s="124" t="s">
        <v>2521</v>
      </c>
      <c r="E3110" s="124" t="s">
        <v>2521</v>
      </c>
      <c r="F3110" s="124" t="s">
        <v>2521</v>
      </c>
      <c r="G3110" s="124" t="s">
        <v>2521</v>
      </c>
      <c r="H3110" s="124" t="s">
        <v>2521</v>
      </c>
      <c r="I3110" s="124" t="s">
        <v>2521</v>
      </c>
      <c r="J3110" s="124" t="s">
        <v>2521</v>
      </c>
      <c r="K3110" s="124" t="s">
        <v>2521</v>
      </c>
      <c r="L3110" s="124" t="s">
        <v>2521</v>
      </c>
      <c r="M3110" s="124" t="s">
        <v>2521</v>
      </c>
      <c r="N3110" s="124" t="s">
        <v>2521</v>
      </c>
      <c r="O3110" s="124" t="s">
        <v>2521</v>
      </c>
      <c r="P3110" s="124" t="s">
        <v>2521</v>
      </c>
      <c r="Q3110" s="124" t="s">
        <v>2521</v>
      </c>
      <c r="R3110" s="124" t="s">
        <v>2521</v>
      </c>
      <c r="S3110" s="124" t="s">
        <v>2521</v>
      </c>
      <c r="T3110" s="124" t="s">
        <v>2521</v>
      </c>
      <c r="U3110" s="124" t="s">
        <v>2521</v>
      </c>
      <c r="V3110" s="124" t="s">
        <v>2521</v>
      </c>
      <c r="X3110" s="197"/>
      <c r="Y3110" s="188" t="s">
        <v>1897</v>
      </c>
      <c r="Z3110" s="94" t="s">
        <v>3776</v>
      </c>
      <c r="AA3110" s="95" t="s">
        <v>3777</v>
      </c>
      <c r="AB3110" s="95" t="s">
        <v>3778</v>
      </c>
      <c r="AC3110" s="95" t="s">
        <v>3783</v>
      </c>
      <c r="AD3110" s="95" t="s">
        <v>3794</v>
      </c>
      <c r="AE3110" s="95" t="s">
        <v>3795</v>
      </c>
      <c r="AF3110" s="95" t="s">
        <v>3796</v>
      </c>
      <c r="AG3110" s="95" t="s">
        <v>3797</v>
      </c>
      <c r="AH3110" s="95" t="s">
        <v>3798</v>
      </c>
      <c r="AI3110" s="96" t="s">
        <v>3799</v>
      </c>
    </row>
    <row r="3111" spans="1:35" x14ac:dyDescent="0.25">
      <c r="A3111" s="198" t="s">
        <v>1898</v>
      </c>
      <c r="B3111" s="221" t="s">
        <v>2553</v>
      </c>
      <c r="C3111" s="118">
        <v>43682.458333333336</v>
      </c>
      <c r="D3111" s="189">
        <v>43682.958333333336</v>
      </c>
      <c r="E3111" s="190">
        <v>43683.458333333336</v>
      </c>
      <c r="F3111" s="189">
        <v>43683.958333333336</v>
      </c>
      <c r="G3111" s="190">
        <v>43684.458333333336</v>
      </c>
      <c r="H3111" s="189">
        <v>43684.958333333336</v>
      </c>
      <c r="I3111" s="191">
        <v>43685.458333333336</v>
      </c>
      <c r="J3111" s="189">
        <v>43685.958333333336</v>
      </c>
      <c r="K3111" s="190">
        <v>43686.458333333336</v>
      </c>
      <c r="L3111" s="189">
        <v>43686.958333333336</v>
      </c>
      <c r="M3111" s="190">
        <v>43687.458333333336</v>
      </c>
      <c r="N3111" s="189">
        <v>43687.958333333336</v>
      </c>
      <c r="O3111" s="191">
        <v>43688.458333333336</v>
      </c>
      <c r="P3111" s="189">
        <v>43688.958333333336</v>
      </c>
      <c r="Q3111" s="190">
        <v>43689.458333333336</v>
      </c>
      <c r="R3111" s="189">
        <v>43689.958333333336</v>
      </c>
      <c r="S3111" s="190">
        <v>43690.458333333336</v>
      </c>
      <c r="T3111" s="189">
        <v>43690.958333333336</v>
      </c>
      <c r="U3111" s="190">
        <v>43691.458333333336</v>
      </c>
      <c r="V3111" s="192">
        <v>43691.958333333336</v>
      </c>
      <c r="X3111" s="198" t="s">
        <v>1899</v>
      </c>
      <c r="Y3111" s="215">
        <v>0</v>
      </c>
      <c r="Z3111" s="599">
        <v>43682.958333333336</v>
      </c>
      <c r="AA3111" s="600">
        <v>43683.958333333336</v>
      </c>
      <c r="AB3111" s="600">
        <v>43684.958333333336</v>
      </c>
      <c r="AC3111" s="600">
        <v>43685.958333333336</v>
      </c>
      <c r="AD3111" s="600">
        <v>43686.958333333336</v>
      </c>
      <c r="AE3111" s="600">
        <v>43687.958333333336</v>
      </c>
      <c r="AF3111" s="600">
        <v>43688.958333333336</v>
      </c>
      <c r="AG3111" s="600">
        <v>43689.958333333336</v>
      </c>
      <c r="AH3111" s="600">
        <v>43690.958333333336</v>
      </c>
      <c r="AI3111" s="600">
        <v>43691.958333333336</v>
      </c>
    </row>
    <row r="3112" spans="1:35" x14ac:dyDescent="0.25">
      <c r="A3112" s="198" t="s">
        <v>1900</v>
      </c>
      <c r="B3112" s="222" t="s">
        <v>2545</v>
      </c>
      <c r="C3112" s="230" t="e">
        <v>#N/A</v>
      </c>
      <c r="D3112" s="199">
        <v>17.899999999999999</v>
      </c>
      <c r="E3112" s="199" t="e">
        <v>#N/A</v>
      </c>
      <c r="F3112" s="199">
        <v>12.9</v>
      </c>
      <c r="G3112" s="199" t="e">
        <v>#N/A</v>
      </c>
      <c r="H3112" s="199">
        <v>11.7</v>
      </c>
      <c r="I3112" s="199" t="e">
        <v>#N/A</v>
      </c>
      <c r="J3112" s="199">
        <v>18.3</v>
      </c>
      <c r="K3112" s="199" t="e">
        <v>#N/A</v>
      </c>
      <c r="L3112" s="199">
        <v>17.600000000000001</v>
      </c>
      <c r="M3112" s="199" t="e">
        <v>#N/A</v>
      </c>
      <c r="N3112" s="199">
        <v>19.8</v>
      </c>
      <c r="O3112" s="199" t="e">
        <v>#N/A</v>
      </c>
      <c r="P3112" s="199">
        <v>12.5</v>
      </c>
      <c r="Q3112" s="199" t="e">
        <v>#N/A</v>
      </c>
      <c r="R3112" s="199">
        <v>18.5</v>
      </c>
      <c r="S3112" s="199" t="e">
        <v>#N/A</v>
      </c>
      <c r="T3112" s="199">
        <v>13.9</v>
      </c>
      <c r="U3112" s="199" t="e">
        <v>#N/A</v>
      </c>
      <c r="V3112" s="104">
        <v>18.7</v>
      </c>
      <c r="X3112" s="198" t="s">
        <v>1901</v>
      </c>
      <c r="Y3112" s="100" t="s">
        <v>2545</v>
      </c>
      <c r="Z3112" s="120">
        <v>18.600000000000001</v>
      </c>
      <c r="AA3112" s="120">
        <v>13.9</v>
      </c>
      <c r="AB3112" s="120">
        <v>11.7</v>
      </c>
      <c r="AC3112" s="120">
        <v>18.3</v>
      </c>
      <c r="AD3112" s="120">
        <v>17.600000000000001</v>
      </c>
      <c r="AE3112" s="120">
        <v>19.8</v>
      </c>
      <c r="AF3112" s="120">
        <v>12.5</v>
      </c>
      <c r="AG3112" s="120">
        <v>18.5</v>
      </c>
      <c r="AH3112" s="120">
        <v>13.9</v>
      </c>
      <c r="AI3112" s="120">
        <v>18.7</v>
      </c>
    </row>
    <row r="3113" spans="1:35" x14ac:dyDescent="0.25">
      <c r="A3113" s="198" t="s">
        <v>1902</v>
      </c>
      <c r="B3113" s="223" t="s">
        <v>2546</v>
      </c>
      <c r="C3113" s="103">
        <v>8.1</v>
      </c>
      <c r="D3113" s="200" t="e">
        <v>#N/A</v>
      </c>
      <c r="E3113" s="200">
        <v>13.9</v>
      </c>
      <c r="F3113" s="200" t="e">
        <v>#N/A</v>
      </c>
      <c r="G3113" s="200">
        <v>3.9000000000000004</v>
      </c>
      <c r="H3113" s="200" t="e">
        <v>#N/A</v>
      </c>
      <c r="I3113" s="200">
        <v>3.9000000000000004</v>
      </c>
      <c r="J3113" s="200" t="e">
        <v>#N/A</v>
      </c>
      <c r="K3113" s="200">
        <v>12.5</v>
      </c>
      <c r="L3113" s="200" t="e">
        <v>#N/A</v>
      </c>
      <c r="M3113" s="200">
        <v>14.3</v>
      </c>
      <c r="N3113" s="200" t="e">
        <v>#N/A</v>
      </c>
      <c r="O3113" s="200">
        <v>9.6</v>
      </c>
      <c r="P3113" s="200" t="e">
        <v>#N/A</v>
      </c>
      <c r="Q3113" s="200">
        <v>0.79999999999999982</v>
      </c>
      <c r="R3113" s="200" t="e">
        <v>#N/A</v>
      </c>
      <c r="S3113" s="200">
        <v>9.5</v>
      </c>
      <c r="T3113" s="200" t="e">
        <v>#N/A</v>
      </c>
      <c r="U3113" s="200">
        <v>8.1999999999999993</v>
      </c>
      <c r="V3113" s="216" t="e">
        <v>#N/A</v>
      </c>
      <c r="X3113" s="198" t="s">
        <v>1903</v>
      </c>
      <c r="Y3113" s="101" t="s">
        <v>2546</v>
      </c>
      <c r="Z3113" s="97">
        <v>8.1</v>
      </c>
      <c r="AA3113" s="97">
        <v>7.8</v>
      </c>
      <c r="AB3113" s="97">
        <v>3.9000000000000004</v>
      </c>
      <c r="AC3113" s="97">
        <v>3.9000000000000004</v>
      </c>
      <c r="AD3113" s="97">
        <v>12.5</v>
      </c>
      <c r="AE3113" s="97">
        <v>11.9</v>
      </c>
      <c r="AF3113" s="97">
        <v>9.6</v>
      </c>
      <c r="AG3113" s="97">
        <v>0.79999999999999982</v>
      </c>
      <c r="AH3113" s="97">
        <v>9.5</v>
      </c>
      <c r="AI3113" s="97">
        <v>8.1999999999999993</v>
      </c>
    </row>
    <row r="3114" spans="1:35" x14ac:dyDescent="0.25">
      <c r="A3114" s="198" t="s">
        <v>1904</v>
      </c>
      <c r="B3114" s="224" t="s">
        <v>2547</v>
      </c>
      <c r="C3114" s="108" t="e">
        <v>#N/A</v>
      </c>
      <c r="D3114" s="201">
        <v>24.9</v>
      </c>
      <c r="E3114" s="201" t="e">
        <v>#N/A</v>
      </c>
      <c r="F3114" s="201">
        <v>22.9</v>
      </c>
      <c r="G3114" s="201" t="e">
        <v>#N/A</v>
      </c>
      <c r="H3114" s="201">
        <v>17.399999999999999</v>
      </c>
      <c r="I3114" s="201" t="e">
        <v>#N/A</v>
      </c>
      <c r="J3114" s="201">
        <v>32.299999999999997</v>
      </c>
      <c r="K3114" s="201" t="e">
        <v>#N/A</v>
      </c>
      <c r="L3114" s="201">
        <v>27.6</v>
      </c>
      <c r="M3114" s="201" t="e">
        <v>#N/A</v>
      </c>
      <c r="N3114" s="201">
        <v>26.8</v>
      </c>
      <c r="O3114" s="201" t="e">
        <v>#N/A</v>
      </c>
      <c r="P3114" s="201">
        <v>22.5</v>
      </c>
      <c r="Q3114" s="201" t="e">
        <v>#N/A</v>
      </c>
      <c r="R3114" s="201">
        <v>32.5</v>
      </c>
      <c r="S3114" s="201" t="e">
        <v>#N/A</v>
      </c>
      <c r="T3114" s="201">
        <v>19.899999999999999</v>
      </c>
      <c r="U3114" s="201" t="e">
        <v>#N/A</v>
      </c>
      <c r="V3114" s="217">
        <v>33.700000000000003</v>
      </c>
      <c r="X3114" s="198" t="s">
        <v>1905</v>
      </c>
      <c r="Y3114" s="102" t="s">
        <v>2547</v>
      </c>
      <c r="Z3114" s="120">
        <v>28.6</v>
      </c>
      <c r="AA3114" s="120">
        <v>27.9</v>
      </c>
      <c r="AB3114" s="120">
        <v>17.399999999999999</v>
      </c>
      <c r="AC3114" s="120">
        <v>32.299999999999997</v>
      </c>
      <c r="AD3114" s="120">
        <v>27.6</v>
      </c>
      <c r="AE3114" s="120">
        <v>26.8</v>
      </c>
      <c r="AF3114" s="120">
        <v>22.5</v>
      </c>
      <c r="AG3114" s="120">
        <v>32.5</v>
      </c>
      <c r="AH3114" s="120">
        <v>19.899999999999999</v>
      </c>
      <c r="AI3114" s="120">
        <v>33.700000000000003</v>
      </c>
    </row>
    <row r="3115" spans="1:35" x14ac:dyDescent="0.25">
      <c r="A3115" s="198" t="s">
        <v>1906</v>
      </c>
      <c r="B3115" s="212" t="s">
        <v>2548</v>
      </c>
      <c r="C3115" s="231">
        <v>8</v>
      </c>
      <c r="D3115" s="123">
        <v>19</v>
      </c>
      <c r="E3115" s="123">
        <v>15</v>
      </c>
      <c r="F3115" s="123">
        <v>13</v>
      </c>
      <c r="G3115" s="123">
        <v>13</v>
      </c>
      <c r="H3115" s="123">
        <v>13</v>
      </c>
      <c r="I3115" s="123">
        <v>13</v>
      </c>
      <c r="J3115" s="123">
        <v>14</v>
      </c>
      <c r="K3115" s="123">
        <v>13</v>
      </c>
      <c r="L3115" s="123">
        <v>11</v>
      </c>
      <c r="M3115" s="123">
        <v>13</v>
      </c>
      <c r="N3115" s="123">
        <v>12</v>
      </c>
      <c r="O3115" s="123">
        <v>9</v>
      </c>
      <c r="P3115" s="123">
        <v>10</v>
      </c>
      <c r="Q3115" s="123">
        <v>10</v>
      </c>
      <c r="R3115" s="123">
        <v>10</v>
      </c>
      <c r="S3115" s="123">
        <v>11</v>
      </c>
      <c r="T3115" s="123">
        <v>9</v>
      </c>
      <c r="U3115" s="123">
        <v>4</v>
      </c>
      <c r="V3115" s="218">
        <v>4</v>
      </c>
      <c r="X3115" s="198" t="s">
        <v>1907</v>
      </c>
      <c r="Y3115" s="119" t="s">
        <v>2548</v>
      </c>
      <c r="Z3115" s="196">
        <v>19</v>
      </c>
      <c r="AA3115" s="196">
        <v>19</v>
      </c>
      <c r="AB3115" s="196">
        <v>13</v>
      </c>
      <c r="AC3115" s="196">
        <v>14</v>
      </c>
      <c r="AD3115" s="196">
        <v>14</v>
      </c>
      <c r="AE3115" s="196">
        <v>13</v>
      </c>
      <c r="AF3115" s="196">
        <v>12</v>
      </c>
      <c r="AG3115" s="196">
        <v>10</v>
      </c>
      <c r="AH3115" s="196">
        <v>11</v>
      </c>
      <c r="AI3115" s="196">
        <v>7</v>
      </c>
    </row>
    <row r="3116" spans="1:35" x14ac:dyDescent="0.25">
      <c r="A3116" s="198" t="s">
        <v>1908</v>
      </c>
      <c r="B3116" s="225" t="s">
        <v>2549</v>
      </c>
      <c r="C3116" s="232" t="s">
        <v>2618</v>
      </c>
      <c r="D3116" s="210">
        <v>19</v>
      </c>
      <c r="E3116" s="210">
        <v>15</v>
      </c>
      <c r="F3116" s="210" t="s">
        <v>2618</v>
      </c>
      <c r="G3116" s="210" t="s">
        <v>2618</v>
      </c>
      <c r="H3116" s="210" t="s">
        <v>2618</v>
      </c>
      <c r="I3116" s="210" t="s">
        <v>2618</v>
      </c>
      <c r="J3116" s="210" t="s">
        <v>2618</v>
      </c>
      <c r="K3116" s="210" t="s">
        <v>2618</v>
      </c>
      <c r="L3116" s="210" t="s">
        <v>2618</v>
      </c>
      <c r="M3116" s="210" t="s">
        <v>2618</v>
      </c>
      <c r="N3116" s="210" t="s">
        <v>2618</v>
      </c>
      <c r="O3116" s="210" t="s">
        <v>2618</v>
      </c>
      <c r="P3116" s="210" t="s">
        <v>2618</v>
      </c>
      <c r="Q3116" s="210" t="s">
        <v>2618</v>
      </c>
      <c r="R3116" s="210" t="s">
        <v>2618</v>
      </c>
      <c r="S3116" s="210" t="s">
        <v>2618</v>
      </c>
      <c r="T3116" s="210" t="s">
        <v>2618</v>
      </c>
      <c r="U3116" s="210" t="s">
        <v>2618</v>
      </c>
      <c r="V3116" s="211" t="s">
        <v>2618</v>
      </c>
      <c r="X3116" s="198" t="s">
        <v>1909</v>
      </c>
      <c r="Y3116" s="601" t="s">
        <v>772</v>
      </c>
      <c r="Z3116" s="602">
        <v>0</v>
      </c>
      <c r="AA3116" s="602">
        <v>0</v>
      </c>
      <c r="AB3116" s="602">
        <v>0</v>
      </c>
      <c r="AC3116" s="602">
        <v>0</v>
      </c>
      <c r="AD3116" s="602">
        <v>0</v>
      </c>
      <c r="AE3116" s="602">
        <v>0</v>
      </c>
      <c r="AF3116" s="602">
        <v>0</v>
      </c>
      <c r="AG3116" s="602">
        <v>0</v>
      </c>
      <c r="AH3116" s="602">
        <v>0</v>
      </c>
      <c r="AI3116" s="602">
        <v>0</v>
      </c>
    </row>
    <row r="3117" spans="1:35" ht="15" x14ac:dyDescent="0.25">
      <c r="A3117" s="198" t="s">
        <v>1910</v>
      </c>
      <c r="B3117" s="226" t="s">
        <v>769</v>
      </c>
      <c r="C3117" s="202" t="s">
        <v>2618</v>
      </c>
      <c r="D3117" s="202" t="s">
        <v>2618</v>
      </c>
      <c r="E3117" s="202" t="s">
        <v>2631</v>
      </c>
      <c r="F3117" s="202" t="s">
        <v>2631</v>
      </c>
      <c r="G3117" s="202" t="s">
        <v>2631</v>
      </c>
      <c r="H3117" s="202" t="s">
        <v>2632</v>
      </c>
      <c r="I3117" s="202" t="s">
        <v>2618</v>
      </c>
      <c r="J3117" s="202" t="s">
        <v>2631</v>
      </c>
      <c r="K3117" s="202" t="s">
        <v>2632</v>
      </c>
      <c r="L3117" s="202" t="s">
        <v>2632</v>
      </c>
      <c r="M3117" s="202" t="s">
        <v>2618</v>
      </c>
      <c r="N3117" s="202" t="s">
        <v>2632</v>
      </c>
      <c r="O3117" s="202" t="s">
        <v>2632</v>
      </c>
      <c r="P3117" s="202" t="s">
        <v>2631</v>
      </c>
      <c r="Q3117" s="202" t="s">
        <v>2618</v>
      </c>
      <c r="R3117" s="202" t="s">
        <v>2631</v>
      </c>
      <c r="S3117" s="202" t="s">
        <v>2631</v>
      </c>
      <c r="T3117" s="202" t="s">
        <v>2632</v>
      </c>
      <c r="U3117" s="202" t="s">
        <v>2618</v>
      </c>
      <c r="V3117" s="203" t="s">
        <v>2618</v>
      </c>
      <c r="X3117" s="198" t="s">
        <v>1911</v>
      </c>
      <c r="Y3117" s="107" t="s">
        <v>769</v>
      </c>
      <c r="Z3117" s="195" t="s">
        <v>2618</v>
      </c>
      <c r="AA3117" s="195" t="s">
        <v>2632</v>
      </c>
      <c r="AB3117" s="195" t="s">
        <v>2632</v>
      </c>
      <c r="AC3117" s="195" t="s">
        <v>2631</v>
      </c>
      <c r="AD3117" s="195" t="s">
        <v>2632</v>
      </c>
      <c r="AE3117" s="195" t="s">
        <v>2632</v>
      </c>
      <c r="AF3117" s="195" t="s">
        <v>2632</v>
      </c>
      <c r="AG3117" s="195" t="s">
        <v>2631</v>
      </c>
      <c r="AH3117" s="195" t="s">
        <v>2632</v>
      </c>
      <c r="AI3117" s="195" t="s">
        <v>2618</v>
      </c>
    </row>
    <row r="3118" spans="1:35" x14ac:dyDescent="0.25">
      <c r="A3118" s="198" t="s">
        <v>1912</v>
      </c>
      <c r="B3118" s="226" t="s">
        <v>2551</v>
      </c>
      <c r="C3118" s="234">
        <v>0</v>
      </c>
      <c r="D3118" s="204">
        <v>0</v>
      </c>
      <c r="E3118" s="204">
        <v>2</v>
      </c>
      <c r="F3118" s="204">
        <v>2</v>
      </c>
      <c r="G3118" s="204">
        <v>1</v>
      </c>
      <c r="H3118" s="204">
        <v>3</v>
      </c>
      <c r="I3118" s="204">
        <v>0</v>
      </c>
      <c r="J3118" s="204">
        <v>1</v>
      </c>
      <c r="K3118" s="204">
        <v>3</v>
      </c>
      <c r="L3118" s="204">
        <v>3</v>
      </c>
      <c r="M3118" s="204">
        <v>0</v>
      </c>
      <c r="N3118" s="204">
        <v>3</v>
      </c>
      <c r="O3118" s="204">
        <v>5</v>
      </c>
      <c r="P3118" s="204">
        <v>2</v>
      </c>
      <c r="Q3118" s="204">
        <v>0</v>
      </c>
      <c r="R3118" s="204">
        <v>1</v>
      </c>
      <c r="S3118" s="204">
        <v>1</v>
      </c>
      <c r="T3118" s="204">
        <v>5</v>
      </c>
      <c r="U3118" s="204">
        <v>0</v>
      </c>
      <c r="V3118" s="205">
        <v>0</v>
      </c>
      <c r="X3118" s="198" t="s">
        <v>1913</v>
      </c>
      <c r="Y3118" s="91" t="s">
        <v>2551</v>
      </c>
      <c r="Z3118" s="109">
        <v>0</v>
      </c>
      <c r="AA3118" s="109">
        <v>5</v>
      </c>
      <c r="AB3118" s="109">
        <v>5</v>
      </c>
      <c r="AC3118" s="109">
        <v>1</v>
      </c>
      <c r="AD3118" s="109">
        <v>10</v>
      </c>
      <c r="AE3118" s="109">
        <v>3</v>
      </c>
      <c r="AF3118" s="109">
        <v>10</v>
      </c>
      <c r="AG3118" s="109">
        <v>1</v>
      </c>
      <c r="AH3118" s="109">
        <v>5</v>
      </c>
      <c r="AI3118" s="109">
        <v>0</v>
      </c>
    </row>
    <row r="3119" spans="1:35" x14ac:dyDescent="0.25">
      <c r="A3119" s="198" t="s">
        <v>1914</v>
      </c>
      <c r="B3119" s="227" t="s">
        <v>884</v>
      </c>
      <c r="C3119" s="235">
        <v>1006.2</v>
      </c>
      <c r="D3119" s="206">
        <v>1001.5999999999999</v>
      </c>
      <c r="E3119" s="206">
        <v>997.85</v>
      </c>
      <c r="F3119" s="206">
        <v>1003.65</v>
      </c>
      <c r="G3119" s="206">
        <v>1006.15</v>
      </c>
      <c r="H3119" s="206">
        <v>1008.55</v>
      </c>
      <c r="I3119" s="206">
        <v>1010.7</v>
      </c>
      <c r="J3119" s="206">
        <v>1008.9000000000001</v>
      </c>
      <c r="K3119" s="206">
        <v>1004.9000000000001</v>
      </c>
      <c r="L3119" s="206">
        <v>1004.7</v>
      </c>
      <c r="M3119" s="206">
        <v>1003.05</v>
      </c>
      <c r="N3119" s="206">
        <v>1002.5</v>
      </c>
      <c r="O3119" s="206">
        <v>1004.25</v>
      </c>
      <c r="P3119" s="206">
        <v>1009.45</v>
      </c>
      <c r="Q3119" s="206">
        <v>1012.4</v>
      </c>
      <c r="R3119" s="206">
        <v>1009.4</v>
      </c>
      <c r="S3119" s="206">
        <v>1005.4000000000001</v>
      </c>
      <c r="T3119" s="206">
        <v>1007.4</v>
      </c>
      <c r="U3119" s="206">
        <v>1013</v>
      </c>
      <c r="V3119" s="207">
        <v>1012.6</v>
      </c>
      <c r="X3119" s="198" t="s">
        <v>1915</v>
      </c>
      <c r="Y3119" s="238" t="s">
        <v>705</v>
      </c>
      <c r="Z3119" s="127">
        <v>0</v>
      </c>
      <c r="AA3119" s="127">
        <v>0</v>
      </c>
      <c r="AB3119" s="127">
        <v>0</v>
      </c>
      <c r="AC3119" s="127">
        <v>0</v>
      </c>
      <c r="AD3119" s="127">
        <v>0</v>
      </c>
      <c r="AE3119" s="127">
        <v>0</v>
      </c>
      <c r="AF3119" s="127">
        <v>0</v>
      </c>
      <c r="AG3119" s="127">
        <v>0</v>
      </c>
      <c r="AH3119" s="127">
        <v>0</v>
      </c>
      <c r="AI3119" s="127">
        <v>0</v>
      </c>
    </row>
    <row r="3120" spans="1:35" x14ac:dyDescent="0.25">
      <c r="A3120" s="198" t="s">
        <v>1916</v>
      </c>
      <c r="B3120" s="228" t="s">
        <v>770</v>
      </c>
      <c r="C3120" s="236" t="s">
        <v>2770</v>
      </c>
      <c r="D3120" s="208" t="s">
        <v>1120</v>
      </c>
      <c r="E3120" s="208" t="s">
        <v>996</v>
      </c>
      <c r="F3120" s="208" t="s">
        <v>1110</v>
      </c>
      <c r="G3120" s="208" t="s">
        <v>13</v>
      </c>
      <c r="H3120" s="208" t="s">
        <v>2759</v>
      </c>
      <c r="I3120" s="208" t="s">
        <v>2757</v>
      </c>
      <c r="J3120" s="208" t="s">
        <v>2759</v>
      </c>
      <c r="K3120" s="208" t="s">
        <v>58</v>
      </c>
      <c r="L3120" s="208" t="s">
        <v>2964</v>
      </c>
      <c r="M3120" s="208" t="s">
        <v>1110</v>
      </c>
      <c r="N3120" s="208" t="s">
        <v>2759</v>
      </c>
      <c r="O3120" s="208" t="s">
        <v>2767</v>
      </c>
      <c r="P3120" s="208" t="s">
        <v>58</v>
      </c>
      <c r="Q3120" s="208" t="s">
        <v>2757</v>
      </c>
      <c r="R3120" s="208" t="s">
        <v>2758</v>
      </c>
      <c r="S3120" s="208" t="s">
        <v>3076</v>
      </c>
      <c r="T3120" s="208" t="s">
        <v>2767</v>
      </c>
      <c r="U3120" s="208" t="s">
        <v>2965</v>
      </c>
      <c r="V3120" s="209" t="s">
        <v>2653</v>
      </c>
      <c r="X3120" s="369" t="s">
        <v>1917</v>
      </c>
      <c r="Y3120" s="370" t="s">
        <v>772</v>
      </c>
      <c r="Z3120" s="371">
        <v>0</v>
      </c>
      <c r="AA3120" s="372">
        <v>0</v>
      </c>
      <c r="AB3120" s="372">
        <v>0</v>
      </c>
      <c r="AC3120" s="372">
        <v>0</v>
      </c>
      <c r="AD3120" s="372">
        <v>0</v>
      </c>
      <c r="AE3120" s="372">
        <v>0</v>
      </c>
      <c r="AF3120" s="372">
        <v>0</v>
      </c>
      <c r="AG3120" s="372">
        <v>0</v>
      </c>
      <c r="AH3120" s="372">
        <v>0</v>
      </c>
      <c r="AI3120" s="373">
        <v>0</v>
      </c>
    </row>
    <row r="3121" spans="1:35" x14ac:dyDescent="0.25">
      <c r="A3121" s="198" t="s">
        <v>1918</v>
      </c>
      <c r="B3121" s="603" t="s">
        <v>705</v>
      </c>
      <c r="C3121" s="237">
        <v>0</v>
      </c>
      <c r="D3121" s="213">
        <v>0</v>
      </c>
      <c r="E3121" s="213">
        <v>0</v>
      </c>
      <c r="F3121" s="213">
        <v>0</v>
      </c>
      <c r="G3121" s="213">
        <v>0</v>
      </c>
      <c r="H3121" s="213">
        <v>0</v>
      </c>
      <c r="I3121" s="213">
        <v>0</v>
      </c>
      <c r="J3121" s="213">
        <v>0</v>
      </c>
      <c r="K3121" s="213">
        <v>0</v>
      </c>
      <c r="L3121" s="213">
        <v>0</v>
      </c>
      <c r="M3121" s="213">
        <v>0</v>
      </c>
      <c r="N3121" s="213">
        <v>0</v>
      </c>
      <c r="O3121" s="213">
        <v>0</v>
      </c>
      <c r="P3121" s="213">
        <v>0</v>
      </c>
      <c r="Q3121" s="213">
        <v>0</v>
      </c>
      <c r="R3121" s="213">
        <v>0</v>
      </c>
      <c r="S3121" s="213">
        <v>0</v>
      </c>
      <c r="T3121" s="213">
        <v>0</v>
      </c>
      <c r="U3121" s="213">
        <v>0</v>
      </c>
      <c r="V3121" s="214">
        <v>0</v>
      </c>
      <c r="X3121" s="369" t="s">
        <v>1919</v>
      </c>
      <c r="Y3121" s="374" t="s">
        <v>1173</v>
      </c>
      <c r="Z3121" s="375">
        <v>0</v>
      </c>
      <c r="AA3121" s="376">
        <v>0</v>
      </c>
      <c r="AB3121" s="376">
        <v>0</v>
      </c>
      <c r="AC3121" s="376">
        <v>0</v>
      </c>
      <c r="AD3121" s="376">
        <v>0</v>
      </c>
      <c r="AE3121" s="376">
        <v>0</v>
      </c>
      <c r="AF3121" s="376">
        <v>0</v>
      </c>
      <c r="AG3121" s="376">
        <v>0</v>
      </c>
      <c r="AH3121" s="376">
        <v>0</v>
      </c>
      <c r="AI3121" s="377">
        <v>0</v>
      </c>
    </row>
    <row r="3122" spans="1:35" x14ac:dyDescent="0.25">
      <c r="A3122" s="604" t="s">
        <v>1917</v>
      </c>
      <c r="B3122" s="605" t="s">
        <v>772</v>
      </c>
      <c r="C3122" s="606">
        <v>0</v>
      </c>
      <c r="D3122" s="606">
        <v>0</v>
      </c>
      <c r="E3122" s="606">
        <v>0</v>
      </c>
      <c r="F3122" s="606">
        <v>0</v>
      </c>
      <c r="G3122" s="606">
        <v>0</v>
      </c>
      <c r="H3122" s="606">
        <v>0</v>
      </c>
      <c r="I3122" s="606">
        <v>0</v>
      </c>
      <c r="J3122" s="606">
        <v>0</v>
      </c>
      <c r="K3122" s="606">
        <v>0</v>
      </c>
      <c r="L3122" s="606">
        <v>0</v>
      </c>
      <c r="M3122" s="606">
        <v>0</v>
      </c>
      <c r="N3122" s="606">
        <v>0</v>
      </c>
      <c r="O3122" s="606">
        <v>0</v>
      </c>
      <c r="P3122" s="606">
        <v>0</v>
      </c>
      <c r="Q3122" s="606">
        <v>0</v>
      </c>
      <c r="R3122" s="606">
        <v>0</v>
      </c>
      <c r="S3122" s="606">
        <v>0</v>
      </c>
      <c r="T3122" s="606">
        <v>0</v>
      </c>
      <c r="U3122" s="606">
        <v>0</v>
      </c>
      <c r="V3122" s="607">
        <v>0</v>
      </c>
      <c r="X3122" s="369" t="s">
        <v>1920</v>
      </c>
      <c r="Y3122" s="374" t="s">
        <v>1175</v>
      </c>
      <c r="Z3122" s="375">
        <v>0</v>
      </c>
      <c r="AA3122" s="376">
        <v>0</v>
      </c>
      <c r="AB3122" s="376">
        <v>0</v>
      </c>
      <c r="AC3122" s="376">
        <v>0</v>
      </c>
      <c r="AD3122" s="376">
        <v>0</v>
      </c>
      <c r="AE3122" s="376">
        <v>0</v>
      </c>
      <c r="AF3122" s="376">
        <v>0</v>
      </c>
      <c r="AG3122" s="376">
        <v>0</v>
      </c>
      <c r="AH3122" s="376">
        <v>0</v>
      </c>
      <c r="AI3122" s="377">
        <v>0</v>
      </c>
    </row>
    <row r="3123" spans="1:35" x14ac:dyDescent="0.25">
      <c r="A3123" s="608" t="s">
        <v>1919</v>
      </c>
      <c r="B3123" s="609" t="s">
        <v>1173</v>
      </c>
      <c r="C3123" s="610">
        <v>0</v>
      </c>
      <c r="D3123" s="610">
        <v>0</v>
      </c>
      <c r="E3123" s="610">
        <v>0</v>
      </c>
      <c r="F3123" s="610">
        <v>0</v>
      </c>
      <c r="G3123" s="610">
        <v>0</v>
      </c>
      <c r="H3123" s="610">
        <v>0</v>
      </c>
      <c r="I3123" s="610">
        <v>0</v>
      </c>
      <c r="J3123" s="610">
        <v>0</v>
      </c>
      <c r="K3123" s="610">
        <v>0</v>
      </c>
      <c r="L3123" s="610">
        <v>0</v>
      </c>
      <c r="M3123" s="610">
        <v>0</v>
      </c>
      <c r="N3123" s="610">
        <v>0</v>
      </c>
      <c r="O3123" s="610">
        <v>0</v>
      </c>
      <c r="P3123" s="610">
        <v>0</v>
      </c>
      <c r="Q3123" s="610">
        <v>0</v>
      </c>
      <c r="R3123" s="610">
        <v>0</v>
      </c>
      <c r="S3123" s="610">
        <v>0</v>
      </c>
      <c r="T3123" s="610">
        <v>0</v>
      </c>
      <c r="U3123" s="610">
        <v>0</v>
      </c>
      <c r="V3123" s="610">
        <v>0</v>
      </c>
      <c r="X3123" s="369" t="s">
        <v>1921</v>
      </c>
      <c r="Y3123" s="379" t="s">
        <v>1177</v>
      </c>
      <c r="Z3123" s="380">
        <v>0</v>
      </c>
      <c r="AA3123" s="381">
        <v>0</v>
      </c>
      <c r="AB3123" s="381">
        <v>0</v>
      </c>
      <c r="AC3123" s="381">
        <v>0</v>
      </c>
      <c r="AD3123" s="381">
        <v>0</v>
      </c>
      <c r="AE3123" s="381">
        <v>0</v>
      </c>
      <c r="AF3123" s="381">
        <v>0</v>
      </c>
      <c r="AG3123" s="381">
        <v>0</v>
      </c>
      <c r="AH3123" s="381">
        <v>0</v>
      </c>
      <c r="AI3123" s="382">
        <v>0</v>
      </c>
    </row>
    <row r="3124" spans="1:35" x14ac:dyDescent="0.25">
      <c r="A3124" s="608" t="s">
        <v>1920</v>
      </c>
      <c r="B3124" s="609" t="s">
        <v>1175</v>
      </c>
      <c r="C3124" s="617">
        <v>0</v>
      </c>
      <c r="D3124" s="617">
        <v>0</v>
      </c>
      <c r="E3124" s="617">
        <v>0</v>
      </c>
      <c r="F3124" s="617">
        <v>0</v>
      </c>
      <c r="G3124" s="617">
        <v>0</v>
      </c>
      <c r="H3124" s="617">
        <v>0</v>
      </c>
      <c r="I3124" s="617">
        <v>0</v>
      </c>
      <c r="J3124" s="617">
        <v>0</v>
      </c>
      <c r="K3124" s="617">
        <v>0</v>
      </c>
      <c r="L3124" s="617">
        <v>0</v>
      </c>
      <c r="M3124" s="617">
        <v>0</v>
      </c>
      <c r="N3124" s="617">
        <v>0</v>
      </c>
      <c r="O3124" s="617">
        <v>0</v>
      </c>
      <c r="P3124" s="617">
        <v>0</v>
      </c>
      <c r="Q3124" s="617">
        <v>0</v>
      </c>
      <c r="R3124" s="617">
        <v>0</v>
      </c>
      <c r="S3124" s="617">
        <v>0</v>
      </c>
      <c r="T3124" s="617">
        <v>0</v>
      </c>
      <c r="U3124" s="617">
        <v>0</v>
      </c>
      <c r="V3124" s="617">
        <v>0</v>
      </c>
    </row>
    <row r="3125" spans="1:35" x14ac:dyDescent="0.25">
      <c r="A3125" s="608" t="s">
        <v>1921</v>
      </c>
      <c r="B3125" s="609" t="s">
        <v>1177</v>
      </c>
      <c r="C3125" s="617">
        <v>0</v>
      </c>
      <c r="D3125" s="617">
        <v>0</v>
      </c>
      <c r="E3125" s="617">
        <v>0</v>
      </c>
      <c r="F3125" s="617">
        <v>0</v>
      </c>
      <c r="G3125" s="617">
        <v>0</v>
      </c>
      <c r="H3125" s="617">
        <v>0</v>
      </c>
      <c r="I3125" s="617">
        <v>0</v>
      </c>
      <c r="J3125" s="617">
        <v>0</v>
      </c>
      <c r="K3125" s="617">
        <v>0</v>
      </c>
      <c r="L3125" s="617">
        <v>0</v>
      </c>
      <c r="M3125" s="617">
        <v>0</v>
      </c>
      <c r="N3125" s="617">
        <v>0</v>
      </c>
      <c r="O3125" s="617">
        <v>0</v>
      </c>
      <c r="P3125" s="617">
        <v>0</v>
      </c>
      <c r="Q3125" s="617">
        <v>0</v>
      </c>
      <c r="R3125" s="617">
        <v>0</v>
      </c>
      <c r="S3125" s="617">
        <v>0</v>
      </c>
      <c r="T3125" s="617">
        <v>0</v>
      </c>
      <c r="U3125" s="617">
        <v>0</v>
      </c>
      <c r="V3125" s="617">
        <v>0</v>
      </c>
    </row>
    <row r="3126" spans="1:35" x14ac:dyDescent="0.25">
      <c r="A3126" t="s">
        <v>3728</v>
      </c>
      <c r="B3126" t="s">
        <v>3407</v>
      </c>
      <c r="C3126">
        <v>6</v>
      </c>
      <c r="D3126">
        <v>7</v>
      </c>
      <c r="E3126">
        <v>9</v>
      </c>
      <c r="F3126">
        <v>6</v>
      </c>
      <c r="G3126">
        <v>6</v>
      </c>
      <c r="H3126">
        <v>9</v>
      </c>
      <c r="I3126">
        <v>5</v>
      </c>
      <c r="J3126">
        <v>7</v>
      </c>
      <c r="K3126">
        <v>10</v>
      </c>
      <c r="L3126">
        <v>8</v>
      </c>
      <c r="M3126">
        <v>10</v>
      </c>
      <c r="N3126">
        <v>7</v>
      </c>
      <c r="O3126">
        <v>10</v>
      </c>
      <c r="P3126">
        <v>10</v>
      </c>
      <c r="Q3126">
        <v>0</v>
      </c>
      <c r="R3126">
        <v>3</v>
      </c>
      <c r="S3126">
        <v>10</v>
      </c>
      <c r="T3126">
        <v>9</v>
      </c>
      <c r="U3126">
        <v>8</v>
      </c>
      <c r="V3126">
        <v>2</v>
      </c>
    </row>
    <row r="3127" spans="1:35" x14ac:dyDescent="0.25">
      <c r="A3127" t="s">
        <v>3729</v>
      </c>
      <c r="B3127" t="s">
        <v>3623</v>
      </c>
      <c r="C3127">
        <v>6</v>
      </c>
      <c r="D3127">
        <v>7</v>
      </c>
      <c r="E3127">
        <v>9</v>
      </c>
      <c r="F3127">
        <v>6</v>
      </c>
      <c r="G3127">
        <v>9</v>
      </c>
      <c r="H3127">
        <v>9</v>
      </c>
      <c r="I3127">
        <v>7</v>
      </c>
      <c r="J3127">
        <v>3</v>
      </c>
      <c r="K3127">
        <v>10</v>
      </c>
      <c r="L3127">
        <v>10</v>
      </c>
      <c r="M3127">
        <v>7</v>
      </c>
      <c r="N3127">
        <v>10</v>
      </c>
      <c r="O3127">
        <v>10</v>
      </c>
      <c r="P3127">
        <v>6</v>
      </c>
      <c r="Q3127">
        <v>0</v>
      </c>
      <c r="R3127">
        <v>9</v>
      </c>
      <c r="S3127">
        <v>10</v>
      </c>
      <c r="T3127">
        <v>9</v>
      </c>
      <c r="U3127">
        <v>6</v>
      </c>
      <c r="V3127">
        <v>5</v>
      </c>
    </row>
    <row r="3128" spans="1:35" x14ac:dyDescent="0.25">
      <c r="A3128" t="s">
        <v>3730</v>
      </c>
      <c r="B3128" t="s">
        <v>3411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</row>
    <row r="3138" spans="1:35" x14ac:dyDescent="0.25">
      <c r="A3138" s="506"/>
      <c r="B3138" s="506"/>
      <c r="C3138" s="506"/>
      <c r="D3138" s="506"/>
      <c r="E3138" s="506"/>
      <c r="F3138" s="506"/>
      <c r="G3138" s="506"/>
      <c r="H3138" s="506"/>
      <c r="I3138" s="506"/>
      <c r="J3138" s="506"/>
      <c r="K3138" s="506"/>
      <c r="L3138" s="506"/>
      <c r="M3138" s="506"/>
      <c r="N3138" s="506"/>
      <c r="O3138" s="506"/>
      <c r="P3138" s="506"/>
      <c r="Q3138" s="506"/>
      <c r="R3138" s="506"/>
      <c r="S3138" s="506"/>
      <c r="T3138" s="506"/>
      <c r="U3138" s="506"/>
      <c r="V3138" s="506"/>
      <c r="W3138" s="506"/>
      <c r="X3138" s="506"/>
      <c r="Y3138" s="506"/>
      <c r="Z3138" s="506"/>
      <c r="AA3138" s="506"/>
      <c r="AB3138" s="506"/>
      <c r="AC3138" s="506"/>
      <c r="AD3138" s="506"/>
      <c r="AE3138" s="506"/>
      <c r="AF3138" s="506"/>
      <c r="AG3138" s="506"/>
      <c r="AH3138" s="506"/>
      <c r="AI3138" s="506"/>
    </row>
    <row r="3139" spans="1:35" x14ac:dyDescent="0.25">
      <c r="A3139" s="198" t="s">
        <v>1922</v>
      </c>
      <c r="B3139" s="219" t="s">
        <v>2552</v>
      </c>
      <c r="C3139" s="593" t="s">
        <v>3773</v>
      </c>
      <c r="D3139" s="594" t="s">
        <v>3773</v>
      </c>
      <c r="E3139" s="594" t="s">
        <v>3774</v>
      </c>
      <c r="F3139" s="594" t="s">
        <v>3774</v>
      </c>
      <c r="G3139" s="594" t="s">
        <v>3775</v>
      </c>
      <c r="H3139" s="594" t="s">
        <v>3775</v>
      </c>
      <c r="I3139" s="594" t="s">
        <v>3782</v>
      </c>
      <c r="J3139" s="594" t="s">
        <v>3782</v>
      </c>
      <c r="K3139" s="594" t="s">
        <v>3788</v>
      </c>
      <c r="L3139" s="594" t="s">
        <v>3788</v>
      </c>
      <c r="M3139" s="594" t="s">
        <v>3789</v>
      </c>
      <c r="N3139" s="594" t="s">
        <v>3789</v>
      </c>
      <c r="O3139" s="594" t="s">
        <v>3790</v>
      </c>
      <c r="P3139" s="594" t="s">
        <v>3790</v>
      </c>
      <c r="Q3139" s="594" t="s">
        <v>3791</v>
      </c>
      <c r="R3139" s="594" t="s">
        <v>3791</v>
      </c>
      <c r="S3139" s="594" t="s">
        <v>3792</v>
      </c>
      <c r="T3139" s="594" t="s">
        <v>3792</v>
      </c>
      <c r="U3139" s="594" t="s">
        <v>3793</v>
      </c>
      <c r="V3139" s="594" t="s">
        <v>3793</v>
      </c>
      <c r="X3139" s="258"/>
      <c r="Y3139" s="596" t="s">
        <v>2550</v>
      </c>
      <c r="Z3139" s="93" t="s">
        <v>2619</v>
      </c>
      <c r="AA3139" s="597" t="s">
        <v>2620</v>
      </c>
      <c r="AB3139" s="597" t="s">
        <v>2621</v>
      </c>
      <c r="AC3139" s="597" t="s">
        <v>2622</v>
      </c>
      <c r="AD3139" s="597" t="s">
        <v>2623</v>
      </c>
      <c r="AE3139" s="597" t="s">
        <v>2624</v>
      </c>
      <c r="AF3139" s="597" t="s">
        <v>2625</v>
      </c>
      <c r="AG3139" s="597" t="s">
        <v>2619</v>
      </c>
      <c r="AH3139" s="597" t="s">
        <v>2620</v>
      </c>
      <c r="AI3139" s="598" t="s">
        <v>2621</v>
      </c>
    </row>
    <row r="3140" spans="1:35" x14ac:dyDescent="0.25">
      <c r="A3140" s="198" t="s">
        <v>1923</v>
      </c>
      <c r="B3140" s="220" t="s">
        <v>1924</v>
      </c>
      <c r="C3140" s="124" t="s">
        <v>2521</v>
      </c>
      <c r="D3140" s="124" t="s">
        <v>2521</v>
      </c>
      <c r="E3140" s="124" t="s">
        <v>2521</v>
      </c>
      <c r="F3140" s="124" t="s">
        <v>2521</v>
      </c>
      <c r="G3140" s="124" t="s">
        <v>2521</v>
      </c>
      <c r="H3140" s="124" t="s">
        <v>2521</v>
      </c>
      <c r="I3140" s="124" t="s">
        <v>2521</v>
      </c>
      <c r="J3140" s="124" t="s">
        <v>2521</v>
      </c>
      <c r="K3140" s="124" t="s">
        <v>2521</v>
      </c>
      <c r="L3140" s="124" t="s">
        <v>2521</v>
      </c>
      <c r="M3140" s="124" t="s">
        <v>2521</v>
      </c>
      <c r="N3140" s="124" t="s">
        <v>2521</v>
      </c>
      <c r="O3140" s="124" t="s">
        <v>2521</v>
      </c>
      <c r="P3140" s="124" t="s">
        <v>2521</v>
      </c>
      <c r="Q3140" s="124" t="s">
        <v>2521</v>
      </c>
      <c r="R3140" s="124" t="s">
        <v>2521</v>
      </c>
      <c r="S3140" s="124" t="s">
        <v>2521</v>
      </c>
      <c r="T3140" s="124" t="s">
        <v>2521</v>
      </c>
      <c r="U3140" s="124" t="s">
        <v>2521</v>
      </c>
      <c r="V3140" s="124" t="s">
        <v>2521</v>
      </c>
      <c r="X3140" s="197"/>
      <c r="Y3140" s="188" t="s">
        <v>1924</v>
      </c>
      <c r="Z3140" s="94" t="s">
        <v>3776</v>
      </c>
      <c r="AA3140" s="95" t="s">
        <v>3777</v>
      </c>
      <c r="AB3140" s="95" t="s">
        <v>3778</v>
      </c>
      <c r="AC3140" s="95" t="s">
        <v>3783</v>
      </c>
      <c r="AD3140" s="95" t="s">
        <v>3794</v>
      </c>
      <c r="AE3140" s="95" t="s">
        <v>3795</v>
      </c>
      <c r="AF3140" s="95" t="s">
        <v>3796</v>
      </c>
      <c r="AG3140" s="95" t="s">
        <v>3797</v>
      </c>
      <c r="AH3140" s="95" t="s">
        <v>3798</v>
      </c>
      <c r="AI3140" s="96" t="s">
        <v>3799</v>
      </c>
    </row>
    <row r="3141" spans="1:35" x14ac:dyDescent="0.25">
      <c r="A3141" s="198" t="s">
        <v>1925</v>
      </c>
      <c r="B3141" s="221" t="s">
        <v>2553</v>
      </c>
      <c r="C3141" s="118">
        <v>43682.458333333336</v>
      </c>
      <c r="D3141" s="189">
        <v>43682.958333333336</v>
      </c>
      <c r="E3141" s="190">
        <v>43683.458333333336</v>
      </c>
      <c r="F3141" s="189">
        <v>43683.958333333336</v>
      </c>
      <c r="G3141" s="190">
        <v>43684.458333333336</v>
      </c>
      <c r="H3141" s="189">
        <v>43684.958333333336</v>
      </c>
      <c r="I3141" s="191">
        <v>43685.458333333336</v>
      </c>
      <c r="J3141" s="189">
        <v>43685.958333333336</v>
      </c>
      <c r="K3141" s="190">
        <v>43686.458333333336</v>
      </c>
      <c r="L3141" s="189">
        <v>43686.958333333336</v>
      </c>
      <c r="M3141" s="190">
        <v>43687.458333333336</v>
      </c>
      <c r="N3141" s="189">
        <v>43687.958333333336</v>
      </c>
      <c r="O3141" s="191">
        <v>43688.458333333336</v>
      </c>
      <c r="P3141" s="189">
        <v>43688.958333333336</v>
      </c>
      <c r="Q3141" s="190">
        <v>43689.458333333336</v>
      </c>
      <c r="R3141" s="189">
        <v>43689.958333333336</v>
      </c>
      <c r="S3141" s="190">
        <v>43690.458333333336</v>
      </c>
      <c r="T3141" s="189">
        <v>43690.958333333336</v>
      </c>
      <c r="U3141" s="190">
        <v>43691.458333333336</v>
      </c>
      <c r="V3141" s="192">
        <v>43691.958333333336</v>
      </c>
      <c r="X3141" s="198" t="s">
        <v>1926</v>
      </c>
      <c r="Y3141" s="215">
        <v>0</v>
      </c>
      <c r="Z3141" s="599">
        <v>43682.958333333336</v>
      </c>
      <c r="AA3141" s="600">
        <v>43683.958333333336</v>
      </c>
      <c r="AB3141" s="600">
        <v>43684.958333333336</v>
      </c>
      <c r="AC3141" s="600">
        <v>43685.958333333336</v>
      </c>
      <c r="AD3141" s="600">
        <v>43686.958333333336</v>
      </c>
      <c r="AE3141" s="600">
        <v>43687.958333333336</v>
      </c>
      <c r="AF3141" s="600">
        <v>43688.958333333336</v>
      </c>
      <c r="AG3141" s="600">
        <v>43689.958333333336</v>
      </c>
      <c r="AH3141" s="600">
        <v>43690.958333333336</v>
      </c>
      <c r="AI3141" s="600">
        <v>43691.958333333336</v>
      </c>
    </row>
    <row r="3142" spans="1:35" x14ac:dyDescent="0.25">
      <c r="A3142" s="198" t="s">
        <v>1927</v>
      </c>
      <c r="B3142" s="222" t="s">
        <v>2545</v>
      </c>
      <c r="C3142" s="230" t="e">
        <v>#N/A</v>
      </c>
      <c r="D3142" s="199">
        <v>26.6</v>
      </c>
      <c r="E3142" s="199" t="e">
        <v>#N/A</v>
      </c>
      <c r="F3142" s="199">
        <v>20.7</v>
      </c>
      <c r="G3142" s="199" t="e">
        <v>#N/A</v>
      </c>
      <c r="H3142" s="199">
        <v>20.6</v>
      </c>
      <c r="I3142" s="199" t="e">
        <v>#N/A</v>
      </c>
      <c r="J3142" s="199">
        <v>21.8</v>
      </c>
      <c r="K3142" s="199" t="e">
        <v>#N/A</v>
      </c>
      <c r="L3142" s="199">
        <v>17.8</v>
      </c>
      <c r="M3142" s="199" t="e">
        <v>#N/A</v>
      </c>
      <c r="N3142" s="199">
        <v>31.2</v>
      </c>
      <c r="O3142" s="199" t="e">
        <v>#N/A</v>
      </c>
      <c r="P3142" s="199">
        <v>17.399999999999999</v>
      </c>
      <c r="Q3142" s="199" t="e">
        <v>#N/A</v>
      </c>
      <c r="R3142" s="199">
        <v>21</v>
      </c>
      <c r="S3142" s="199" t="e">
        <v>#N/A</v>
      </c>
      <c r="T3142" s="199">
        <v>20.2</v>
      </c>
      <c r="U3142" s="199" t="e">
        <v>#N/A</v>
      </c>
      <c r="V3142" s="104">
        <v>18</v>
      </c>
      <c r="X3142" s="198" t="s">
        <v>1928</v>
      </c>
      <c r="Y3142" s="100" t="s">
        <v>2545</v>
      </c>
      <c r="Z3142" s="120">
        <v>26.6</v>
      </c>
      <c r="AA3142" s="120">
        <v>20.7</v>
      </c>
      <c r="AB3142" s="120">
        <v>20.6</v>
      </c>
      <c r="AC3142" s="120">
        <v>21.8</v>
      </c>
      <c r="AD3142" s="120">
        <v>21.6</v>
      </c>
      <c r="AE3142" s="120">
        <v>31.2</v>
      </c>
      <c r="AF3142" s="120">
        <v>18.5</v>
      </c>
      <c r="AG3142" s="120">
        <v>21</v>
      </c>
      <c r="AH3142" s="120">
        <v>20.2</v>
      </c>
      <c r="AI3142" s="120">
        <v>18</v>
      </c>
    </row>
    <row r="3143" spans="1:35" x14ac:dyDescent="0.25">
      <c r="A3143" s="198" t="s">
        <v>1929</v>
      </c>
      <c r="B3143" s="223" t="s">
        <v>2546</v>
      </c>
      <c r="C3143" s="103">
        <v>12.5</v>
      </c>
      <c r="D3143" s="200" t="e">
        <v>#N/A</v>
      </c>
      <c r="E3143" s="200">
        <v>17.2</v>
      </c>
      <c r="F3143" s="200" t="e">
        <v>#N/A</v>
      </c>
      <c r="G3143" s="200">
        <v>6.8000000000000007</v>
      </c>
      <c r="H3143" s="200" t="e">
        <v>#N/A</v>
      </c>
      <c r="I3143" s="200">
        <v>6.1</v>
      </c>
      <c r="J3143" s="200" t="e">
        <v>#N/A</v>
      </c>
      <c r="K3143" s="200">
        <v>9.9</v>
      </c>
      <c r="L3143" s="200" t="e">
        <v>#N/A</v>
      </c>
      <c r="M3143" s="200">
        <v>12.1</v>
      </c>
      <c r="N3143" s="200" t="e">
        <v>#N/A</v>
      </c>
      <c r="O3143" s="200">
        <v>14.8</v>
      </c>
      <c r="P3143" s="200" t="e">
        <v>#N/A</v>
      </c>
      <c r="Q3143" s="200">
        <v>4.9000000000000004</v>
      </c>
      <c r="R3143" s="200" t="e">
        <v>#N/A</v>
      </c>
      <c r="S3143" s="200">
        <v>8.6999999999999993</v>
      </c>
      <c r="T3143" s="200" t="e">
        <v>#N/A</v>
      </c>
      <c r="U3143" s="200">
        <v>7.3000000000000007</v>
      </c>
      <c r="V3143" s="216" t="e">
        <v>#N/A</v>
      </c>
      <c r="X3143" s="198" t="s">
        <v>1930</v>
      </c>
      <c r="Y3143" s="101" t="s">
        <v>2546</v>
      </c>
      <c r="Z3143" s="97">
        <v>12.5</v>
      </c>
      <c r="AA3143" s="97">
        <v>17.2</v>
      </c>
      <c r="AB3143" s="97">
        <v>6.8000000000000007</v>
      </c>
      <c r="AC3143" s="97">
        <v>6.1</v>
      </c>
      <c r="AD3143" s="97">
        <v>9.9</v>
      </c>
      <c r="AE3143" s="97">
        <v>12.1</v>
      </c>
      <c r="AF3143" s="97">
        <v>14.8</v>
      </c>
      <c r="AG3143" s="97">
        <v>4.9000000000000004</v>
      </c>
      <c r="AH3143" s="97">
        <v>8.6999999999999993</v>
      </c>
      <c r="AI3143" s="97">
        <v>7.3000000000000007</v>
      </c>
    </row>
    <row r="3144" spans="1:35" x14ac:dyDescent="0.25">
      <c r="A3144" s="198" t="s">
        <v>1931</v>
      </c>
      <c r="B3144" s="224" t="s">
        <v>2547</v>
      </c>
      <c r="C3144" s="108" t="e">
        <v>#N/A</v>
      </c>
      <c r="D3144" s="201">
        <v>39.6</v>
      </c>
      <c r="E3144" s="201" t="e">
        <v>#N/A</v>
      </c>
      <c r="F3144" s="201">
        <v>35.700000000000003</v>
      </c>
      <c r="G3144" s="201" t="e">
        <v>#N/A</v>
      </c>
      <c r="H3144" s="201">
        <v>34.6</v>
      </c>
      <c r="I3144" s="201" t="e">
        <v>#N/A</v>
      </c>
      <c r="J3144" s="201">
        <v>36.799999999999997</v>
      </c>
      <c r="K3144" s="201" t="e">
        <v>#N/A</v>
      </c>
      <c r="L3144" s="201">
        <v>27.8</v>
      </c>
      <c r="M3144" s="201" t="e">
        <v>#N/A</v>
      </c>
      <c r="N3144" s="201">
        <v>46.2</v>
      </c>
      <c r="O3144" s="201" t="e">
        <v>#N/A</v>
      </c>
      <c r="P3144" s="201">
        <v>23.3</v>
      </c>
      <c r="Q3144" s="201" t="e">
        <v>#N/A</v>
      </c>
      <c r="R3144" s="201">
        <v>32</v>
      </c>
      <c r="S3144" s="201" t="e">
        <v>#N/A</v>
      </c>
      <c r="T3144" s="201">
        <v>30.2</v>
      </c>
      <c r="U3144" s="201" t="e">
        <v>#N/A</v>
      </c>
      <c r="V3144" s="217">
        <v>28</v>
      </c>
      <c r="X3144" s="198" t="s">
        <v>1932</v>
      </c>
      <c r="Y3144" s="102" t="s">
        <v>2547</v>
      </c>
      <c r="Z3144" s="120">
        <v>39.6</v>
      </c>
      <c r="AA3144" s="120">
        <v>35.700000000000003</v>
      </c>
      <c r="AB3144" s="120">
        <v>34.6</v>
      </c>
      <c r="AC3144" s="120">
        <v>36.799999999999997</v>
      </c>
      <c r="AD3144" s="120">
        <v>36.6</v>
      </c>
      <c r="AE3144" s="120">
        <v>46.2</v>
      </c>
      <c r="AF3144" s="120">
        <v>29.5</v>
      </c>
      <c r="AG3144" s="120">
        <v>32</v>
      </c>
      <c r="AH3144" s="120">
        <v>30.2</v>
      </c>
      <c r="AI3144" s="120">
        <v>31.4</v>
      </c>
    </row>
    <row r="3145" spans="1:35" x14ac:dyDescent="0.25">
      <c r="A3145" s="198" t="s">
        <v>1933</v>
      </c>
      <c r="B3145" s="212" t="s">
        <v>2548</v>
      </c>
      <c r="C3145" s="231">
        <v>9</v>
      </c>
      <c r="D3145" s="123">
        <v>19</v>
      </c>
      <c r="E3145" s="123">
        <v>15</v>
      </c>
      <c r="F3145" s="123">
        <v>13</v>
      </c>
      <c r="G3145" s="123">
        <v>13</v>
      </c>
      <c r="H3145" s="123">
        <v>12</v>
      </c>
      <c r="I3145" s="123">
        <v>12</v>
      </c>
      <c r="J3145" s="123">
        <v>12</v>
      </c>
      <c r="K3145" s="123">
        <v>15</v>
      </c>
      <c r="L3145" s="123">
        <v>13</v>
      </c>
      <c r="M3145" s="123">
        <v>13</v>
      </c>
      <c r="N3145" s="123">
        <v>14</v>
      </c>
      <c r="O3145" s="123">
        <v>12</v>
      </c>
      <c r="P3145" s="123">
        <v>12</v>
      </c>
      <c r="Q3145" s="123">
        <v>9</v>
      </c>
      <c r="R3145" s="123">
        <v>9</v>
      </c>
      <c r="S3145" s="123">
        <v>11</v>
      </c>
      <c r="T3145" s="123">
        <v>11</v>
      </c>
      <c r="U3145" s="123">
        <v>9</v>
      </c>
      <c r="V3145" s="218">
        <v>5</v>
      </c>
      <c r="X3145" s="198" t="s">
        <v>1934</v>
      </c>
      <c r="Y3145" s="119" t="s">
        <v>2548</v>
      </c>
      <c r="Z3145" s="196">
        <v>19</v>
      </c>
      <c r="AA3145" s="196">
        <v>19</v>
      </c>
      <c r="AB3145" s="196">
        <v>13</v>
      </c>
      <c r="AC3145" s="196">
        <v>12</v>
      </c>
      <c r="AD3145" s="196">
        <v>15</v>
      </c>
      <c r="AE3145" s="196">
        <v>14</v>
      </c>
      <c r="AF3145" s="196">
        <v>14</v>
      </c>
      <c r="AG3145" s="196">
        <v>12</v>
      </c>
      <c r="AH3145" s="196">
        <v>11</v>
      </c>
      <c r="AI3145" s="196">
        <v>11</v>
      </c>
    </row>
    <row r="3146" spans="1:35" x14ac:dyDescent="0.25">
      <c r="A3146" s="198" t="s">
        <v>1935</v>
      </c>
      <c r="B3146" s="225" t="s">
        <v>2549</v>
      </c>
      <c r="C3146" s="232" t="s">
        <v>2618</v>
      </c>
      <c r="D3146" s="210">
        <v>19</v>
      </c>
      <c r="E3146" s="210">
        <v>15</v>
      </c>
      <c r="F3146" s="210" t="s">
        <v>2618</v>
      </c>
      <c r="G3146" s="210" t="s">
        <v>2618</v>
      </c>
      <c r="H3146" s="210" t="s">
        <v>2618</v>
      </c>
      <c r="I3146" s="210" t="s">
        <v>2618</v>
      </c>
      <c r="J3146" s="210" t="s">
        <v>2618</v>
      </c>
      <c r="K3146" s="210">
        <v>15</v>
      </c>
      <c r="L3146" s="210" t="s">
        <v>2618</v>
      </c>
      <c r="M3146" s="210" t="s">
        <v>2618</v>
      </c>
      <c r="N3146" s="210" t="s">
        <v>2618</v>
      </c>
      <c r="O3146" s="210" t="s">
        <v>2618</v>
      </c>
      <c r="P3146" s="210" t="s">
        <v>2618</v>
      </c>
      <c r="Q3146" s="210" t="s">
        <v>2618</v>
      </c>
      <c r="R3146" s="210" t="s">
        <v>2618</v>
      </c>
      <c r="S3146" s="210" t="s">
        <v>2618</v>
      </c>
      <c r="T3146" s="210" t="s">
        <v>2618</v>
      </c>
      <c r="U3146" s="210" t="s">
        <v>2618</v>
      </c>
      <c r="V3146" s="211" t="s">
        <v>2618</v>
      </c>
      <c r="X3146" s="198" t="s">
        <v>1936</v>
      </c>
      <c r="Y3146" s="601" t="s">
        <v>772</v>
      </c>
      <c r="Z3146" s="602">
        <v>0</v>
      </c>
      <c r="AA3146" s="602">
        <v>0</v>
      </c>
      <c r="AB3146" s="602">
        <v>0</v>
      </c>
      <c r="AC3146" s="602">
        <v>0</v>
      </c>
      <c r="AD3146" s="602">
        <v>0</v>
      </c>
      <c r="AE3146" s="602">
        <v>0</v>
      </c>
      <c r="AF3146" s="602">
        <v>0</v>
      </c>
      <c r="AG3146" s="602">
        <v>0</v>
      </c>
      <c r="AH3146" s="602">
        <v>0</v>
      </c>
      <c r="AI3146" s="602">
        <v>0</v>
      </c>
    </row>
    <row r="3147" spans="1:35" ht="15" x14ac:dyDescent="0.25">
      <c r="A3147" s="198" t="s">
        <v>1937</v>
      </c>
      <c r="B3147" s="226" t="s">
        <v>769</v>
      </c>
      <c r="C3147" s="202" t="s">
        <v>2618</v>
      </c>
      <c r="D3147" s="202" t="s">
        <v>2618</v>
      </c>
      <c r="E3147" s="202" t="s">
        <v>2631</v>
      </c>
      <c r="F3147" s="202" t="s">
        <v>2618</v>
      </c>
      <c r="G3147" s="202" t="s">
        <v>2618</v>
      </c>
      <c r="H3147" s="202" t="s">
        <v>2618</v>
      </c>
      <c r="I3147" s="202" t="s">
        <v>2618</v>
      </c>
      <c r="J3147" s="202" t="s">
        <v>2618</v>
      </c>
      <c r="K3147" s="202" t="s">
        <v>2618</v>
      </c>
      <c r="L3147" s="202" t="s">
        <v>2632</v>
      </c>
      <c r="M3147" s="202" t="s">
        <v>2618</v>
      </c>
      <c r="N3147" s="202" t="s">
        <v>2618</v>
      </c>
      <c r="O3147" s="202" t="s">
        <v>2631</v>
      </c>
      <c r="P3147" s="202" t="s">
        <v>2631</v>
      </c>
      <c r="Q3147" s="202" t="s">
        <v>2618</v>
      </c>
      <c r="R3147" s="202" t="s">
        <v>2618</v>
      </c>
      <c r="S3147" s="202" t="s">
        <v>2618</v>
      </c>
      <c r="T3147" s="202" t="s">
        <v>2632</v>
      </c>
      <c r="U3147" s="202" t="s">
        <v>2618</v>
      </c>
      <c r="V3147" s="203" t="s">
        <v>2618</v>
      </c>
      <c r="X3147" s="198" t="s">
        <v>1938</v>
      </c>
      <c r="Y3147" s="107" t="s">
        <v>769</v>
      </c>
      <c r="Z3147" s="195" t="s">
        <v>2618</v>
      </c>
      <c r="AA3147" s="195" t="s">
        <v>2631</v>
      </c>
      <c r="AB3147" s="195" t="s">
        <v>2618</v>
      </c>
      <c r="AC3147" s="195" t="s">
        <v>2618</v>
      </c>
      <c r="AD3147" s="195" t="s">
        <v>2632</v>
      </c>
      <c r="AE3147" s="195" t="s">
        <v>2618</v>
      </c>
      <c r="AF3147" s="195" t="s">
        <v>2632</v>
      </c>
      <c r="AG3147" s="195" t="s">
        <v>2618</v>
      </c>
      <c r="AH3147" s="195" t="s">
        <v>2632</v>
      </c>
      <c r="AI3147" s="195" t="s">
        <v>2618</v>
      </c>
    </row>
    <row r="3148" spans="1:35" x14ac:dyDescent="0.25">
      <c r="A3148" s="198" t="s">
        <v>1939</v>
      </c>
      <c r="B3148" s="226" t="s">
        <v>2551</v>
      </c>
      <c r="C3148" s="234">
        <v>0</v>
      </c>
      <c r="D3148" s="204">
        <v>0</v>
      </c>
      <c r="E3148" s="204">
        <v>2</v>
      </c>
      <c r="F3148" s="204">
        <v>0</v>
      </c>
      <c r="G3148" s="204">
        <v>0</v>
      </c>
      <c r="H3148" s="204">
        <v>0</v>
      </c>
      <c r="I3148" s="204">
        <v>0</v>
      </c>
      <c r="J3148" s="204">
        <v>0</v>
      </c>
      <c r="K3148" s="204">
        <v>0</v>
      </c>
      <c r="L3148" s="204">
        <v>5</v>
      </c>
      <c r="M3148" s="204">
        <v>0</v>
      </c>
      <c r="N3148" s="204">
        <v>0</v>
      </c>
      <c r="O3148" s="204">
        <v>2</v>
      </c>
      <c r="P3148" s="204">
        <v>2</v>
      </c>
      <c r="Q3148" s="204">
        <v>0</v>
      </c>
      <c r="R3148" s="204">
        <v>0</v>
      </c>
      <c r="S3148" s="204">
        <v>0</v>
      </c>
      <c r="T3148" s="204">
        <v>5</v>
      </c>
      <c r="U3148" s="204">
        <v>0</v>
      </c>
      <c r="V3148" s="205">
        <v>0</v>
      </c>
      <c r="X3148" s="198" t="s">
        <v>1940</v>
      </c>
      <c r="Y3148" s="91" t="s">
        <v>2551</v>
      </c>
      <c r="Z3148" s="109">
        <v>0</v>
      </c>
      <c r="AA3148" s="109">
        <v>2</v>
      </c>
      <c r="AB3148" s="109">
        <v>0</v>
      </c>
      <c r="AC3148" s="109">
        <v>0</v>
      </c>
      <c r="AD3148" s="109">
        <v>5</v>
      </c>
      <c r="AE3148" s="109">
        <v>0</v>
      </c>
      <c r="AF3148" s="109">
        <v>5</v>
      </c>
      <c r="AG3148" s="109">
        <v>0</v>
      </c>
      <c r="AH3148" s="109">
        <v>5</v>
      </c>
      <c r="AI3148" s="109">
        <v>0</v>
      </c>
    </row>
    <row r="3149" spans="1:35" x14ac:dyDescent="0.25">
      <c r="A3149" s="198" t="s">
        <v>1941</v>
      </c>
      <c r="B3149" s="227" t="s">
        <v>884</v>
      </c>
      <c r="C3149" s="235">
        <v>1008.8499999999999</v>
      </c>
      <c r="D3149" s="206">
        <v>1004.35</v>
      </c>
      <c r="E3149" s="206">
        <v>1003.05</v>
      </c>
      <c r="F3149" s="206">
        <v>1007.8499999999999</v>
      </c>
      <c r="G3149" s="206">
        <v>1010.55</v>
      </c>
      <c r="H3149" s="206">
        <v>1011.3</v>
      </c>
      <c r="I3149" s="206">
        <v>1012.95</v>
      </c>
      <c r="J3149" s="206">
        <v>1012.05</v>
      </c>
      <c r="K3149" s="206">
        <v>1008.95</v>
      </c>
      <c r="L3149" s="206">
        <v>1008.5</v>
      </c>
      <c r="M3149" s="206">
        <v>1007.0999999999999</v>
      </c>
      <c r="N3149" s="206">
        <v>1004.6</v>
      </c>
      <c r="O3149" s="206">
        <v>1004.2</v>
      </c>
      <c r="P3149" s="206">
        <v>1008.15</v>
      </c>
      <c r="Q3149" s="206">
        <v>1013.6</v>
      </c>
      <c r="R3149" s="206">
        <v>1012.05</v>
      </c>
      <c r="S3149" s="206">
        <v>1008.8499999999999</v>
      </c>
      <c r="T3149" s="206">
        <v>1007.3</v>
      </c>
      <c r="U3149" s="206">
        <v>1011.95</v>
      </c>
      <c r="V3149" s="207">
        <v>1013.3</v>
      </c>
      <c r="X3149" s="198" t="s">
        <v>1942</v>
      </c>
      <c r="Y3149" s="238" t="s">
        <v>705</v>
      </c>
      <c r="Z3149" s="127">
        <v>0</v>
      </c>
      <c r="AA3149" s="127">
        <v>0</v>
      </c>
      <c r="AB3149" s="127">
        <v>0</v>
      </c>
      <c r="AC3149" s="127">
        <v>0</v>
      </c>
      <c r="AD3149" s="127">
        <v>0</v>
      </c>
      <c r="AE3149" s="127">
        <v>0</v>
      </c>
      <c r="AF3149" s="127">
        <v>0</v>
      </c>
      <c r="AG3149" s="127">
        <v>0</v>
      </c>
      <c r="AH3149" s="127">
        <v>2</v>
      </c>
      <c r="AI3149" s="127">
        <v>0</v>
      </c>
    </row>
    <row r="3150" spans="1:35" x14ac:dyDescent="0.25">
      <c r="A3150" s="198" t="s">
        <v>1943</v>
      </c>
      <c r="B3150" s="228" t="s">
        <v>770</v>
      </c>
      <c r="C3150" s="236" t="s">
        <v>2468</v>
      </c>
      <c r="D3150" s="208" t="s">
        <v>1120</v>
      </c>
      <c r="E3150" s="208" t="s">
        <v>1193</v>
      </c>
      <c r="F3150" s="208" t="s">
        <v>996</v>
      </c>
      <c r="G3150" s="208" t="s">
        <v>997</v>
      </c>
      <c r="H3150" s="208" t="s">
        <v>1193</v>
      </c>
      <c r="I3150" s="208" t="s">
        <v>13</v>
      </c>
      <c r="J3150" s="208" t="s">
        <v>58</v>
      </c>
      <c r="K3150" s="208" t="s">
        <v>1193</v>
      </c>
      <c r="L3150" s="208" t="s">
        <v>2609</v>
      </c>
      <c r="M3150" s="208" t="s">
        <v>1193</v>
      </c>
      <c r="N3150" s="208" t="s">
        <v>2766</v>
      </c>
      <c r="O3150" s="208" t="s">
        <v>13</v>
      </c>
      <c r="P3150" s="208" t="s">
        <v>2765</v>
      </c>
      <c r="Q3150" s="208" t="s">
        <v>2767</v>
      </c>
      <c r="R3150" s="208" t="s">
        <v>2757</v>
      </c>
      <c r="S3150" s="208" t="s">
        <v>996</v>
      </c>
      <c r="T3150" s="208" t="s">
        <v>2766</v>
      </c>
      <c r="U3150" s="208" t="s">
        <v>2732</v>
      </c>
      <c r="V3150" s="209" t="s">
        <v>2770</v>
      </c>
      <c r="X3150" s="369" t="s">
        <v>1944</v>
      </c>
      <c r="Y3150" s="370" t="s">
        <v>772</v>
      </c>
      <c r="Z3150" s="371">
        <v>0</v>
      </c>
      <c r="AA3150" s="372">
        <v>0</v>
      </c>
      <c r="AB3150" s="372">
        <v>0</v>
      </c>
      <c r="AC3150" s="372">
        <v>0</v>
      </c>
      <c r="AD3150" s="372">
        <v>0</v>
      </c>
      <c r="AE3150" s="372">
        <v>0</v>
      </c>
      <c r="AF3150" s="372">
        <v>0</v>
      </c>
      <c r="AG3150" s="372">
        <v>0</v>
      </c>
      <c r="AH3150" s="372">
        <v>0</v>
      </c>
      <c r="AI3150" s="373">
        <v>0</v>
      </c>
    </row>
    <row r="3151" spans="1:35" x14ac:dyDescent="0.25">
      <c r="A3151" s="198" t="s">
        <v>1945</v>
      </c>
      <c r="B3151" s="603" t="s">
        <v>705</v>
      </c>
      <c r="C3151" s="237">
        <v>0</v>
      </c>
      <c r="D3151" s="213">
        <v>0</v>
      </c>
      <c r="E3151" s="213">
        <v>0</v>
      </c>
      <c r="F3151" s="213">
        <v>0</v>
      </c>
      <c r="G3151" s="213">
        <v>0</v>
      </c>
      <c r="H3151" s="213">
        <v>0</v>
      </c>
      <c r="I3151" s="213">
        <v>0</v>
      </c>
      <c r="J3151" s="213">
        <v>0</v>
      </c>
      <c r="K3151" s="213">
        <v>0</v>
      </c>
      <c r="L3151" s="213">
        <v>0</v>
      </c>
      <c r="M3151" s="213">
        <v>0</v>
      </c>
      <c r="N3151" s="213">
        <v>0</v>
      </c>
      <c r="O3151" s="213">
        <v>0</v>
      </c>
      <c r="P3151" s="213">
        <v>0</v>
      </c>
      <c r="Q3151" s="213">
        <v>0</v>
      </c>
      <c r="R3151" s="213">
        <v>0</v>
      </c>
      <c r="S3151" s="213">
        <v>0</v>
      </c>
      <c r="T3151" s="213">
        <v>1</v>
      </c>
      <c r="U3151" s="213">
        <v>0</v>
      </c>
      <c r="V3151" s="214">
        <v>0</v>
      </c>
      <c r="X3151" s="369" t="s">
        <v>1946</v>
      </c>
      <c r="Y3151" s="374" t="s">
        <v>1173</v>
      </c>
      <c r="Z3151" s="375">
        <v>0</v>
      </c>
      <c r="AA3151" s="376">
        <v>0</v>
      </c>
      <c r="AB3151" s="376">
        <v>0</v>
      </c>
      <c r="AC3151" s="376">
        <v>0</v>
      </c>
      <c r="AD3151" s="376">
        <v>0</v>
      </c>
      <c r="AE3151" s="376">
        <v>0</v>
      </c>
      <c r="AF3151" s="376">
        <v>0</v>
      </c>
      <c r="AG3151" s="376">
        <v>0</v>
      </c>
      <c r="AH3151" s="376">
        <v>0</v>
      </c>
      <c r="AI3151" s="377">
        <v>0</v>
      </c>
    </row>
    <row r="3152" spans="1:35" x14ac:dyDescent="0.25">
      <c r="A3152" s="604" t="s">
        <v>1944</v>
      </c>
      <c r="B3152" s="605" t="s">
        <v>772</v>
      </c>
      <c r="C3152" s="606">
        <v>0</v>
      </c>
      <c r="D3152" s="606">
        <v>0</v>
      </c>
      <c r="E3152" s="606">
        <v>0</v>
      </c>
      <c r="F3152" s="606">
        <v>0</v>
      </c>
      <c r="G3152" s="606">
        <v>0</v>
      </c>
      <c r="H3152" s="606">
        <v>0</v>
      </c>
      <c r="I3152" s="606">
        <v>0</v>
      </c>
      <c r="J3152" s="606">
        <v>0</v>
      </c>
      <c r="K3152" s="606">
        <v>0</v>
      </c>
      <c r="L3152" s="606">
        <v>0</v>
      </c>
      <c r="M3152" s="606">
        <v>0</v>
      </c>
      <c r="N3152" s="606">
        <v>0</v>
      </c>
      <c r="O3152" s="606">
        <v>0</v>
      </c>
      <c r="P3152" s="606">
        <v>0</v>
      </c>
      <c r="Q3152" s="606">
        <v>0</v>
      </c>
      <c r="R3152" s="606">
        <v>0</v>
      </c>
      <c r="S3152" s="606">
        <v>0</v>
      </c>
      <c r="T3152" s="606">
        <v>0</v>
      </c>
      <c r="U3152" s="606">
        <v>0</v>
      </c>
      <c r="V3152" s="607">
        <v>0</v>
      </c>
      <c r="X3152" s="369" t="s">
        <v>1947</v>
      </c>
      <c r="Y3152" s="374" t="s">
        <v>1175</v>
      </c>
      <c r="Z3152" s="375">
        <v>0</v>
      </c>
      <c r="AA3152" s="376">
        <v>0</v>
      </c>
      <c r="AB3152" s="376">
        <v>0</v>
      </c>
      <c r="AC3152" s="376">
        <v>0</v>
      </c>
      <c r="AD3152" s="376">
        <v>0</v>
      </c>
      <c r="AE3152" s="376">
        <v>0</v>
      </c>
      <c r="AF3152" s="376">
        <v>0</v>
      </c>
      <c r="AG3152" s="376">
        <v>0</v>
      </c>
      <c r="AH3152" s="376">
        <v>0</v>
      </c>
      <c r="AI3152" s="377">
        <v>0</v>
      </c>
    </row>
    <row r="3153" spans="1:35" x14ac:dyDescent="0.25">
      <c r="A3153" s="608" t="s">
        <v>1946</v>
      </c>
      <c r="B3153" s="609" t="s">
        <v>1173</v>
      </c>
      <c r="C3153" s="610">
        <v>0</v>
      </c>
      <c r="D3153" s="610">
        <v>0</v>
      </c>
      <c r="E3153" s="610">
        <v>0</v>
      </c>
      <c r="F3153" s="610">
        <v>0</v>
      </c>
      <c r="G3153" s="610">
        <v>0</v>
      </c>
      <c r="H3153" s="610">
        <v>0</v>
      </c>
      <c r="I3153" s="610">
        <v>0</v>
      </c>
      <c r="J3153" s="610">
        <v>0</v>
      </c>
      <c r="K3153" s="610">
        <v>0</v>
      </c>
      <c r="L3153" s="610">
        <v>0</v>
      </c>
      <c r="M3153" s="610">
        <v>0</v>
      </c>
      <c r="N3153" s="610">
        <v>0</v>
      </c>
      <c r="O3153" s="610">
        <v>0</v>
      </c>
      <c r="P3153" s="610">
        <v>0</v>
      </c>
      <c r="Q3153" s="610">
        <v>0</v>
      </c>
      <c r="R3153" s="610">
        <v>0</v>
      </c>
      <c r="S3153" s="610">
        <v>0</v>
      </c>
      <c r="T3153" s="610">
        <v>0</v>
      </c>
      <c r="U3153" s="610">
        <v>0</v>
      </c>
      <c r="V3153" s="610">
        <v>0</v>
      </c>
      <c r="X3153" s="369" t="s">
        <v>1948</v>
      </c>
      <c r="Y3153" s="379" t="s">
        <v>1177</v>
      </c>
      <c r="Z3153" s="380">
        <v>0</v>
      </c>
      <c r="AA3153" s="381">
        <v>0</v>
      </c>
      <c r="AB3153" s="381">
        <v>0</v>
      </c>
      <c r="AC3153" s="381">
        <v>0</v>
      </c>
      <c r="AD3153" s="381">
        <v>0</v>
      </c>
      <c r="AE3153" s="381">
        <v>0</v>
      </c>
      <c r="AF3153" s="381">
        <v>0</v>
      </c>
      <c r="AG3153" s="381">
        <v>0</v>
      </c>
      <c r="AH3153" s="381">
        <v>0</v>
      </c>
      <c r="AI3153" s="382">
        <v>0</v>
      </c>
    </row>
    <row r="3154" spans="1:35" x14ac:dyDescent="0.25">
      <c r="A3154" s="608" t="s">
        <v>1947</v>
      </c>
      <c r="B3154" s="609" t="s">
        <v>1175</v>
      </c>
      <c r="C3154" s="617">
        <v>0</v>
      </c>
      <c r="D3154" s="617">
        <v>0</v>
      </c>
      <c r="E3154" s="617">
        <v>0</v>
      </c>
      <c r="F3154" s="617">
        <v>0</v>
      </c>
      <c r="G3154" s="617">
        <v>0</v>
      </c>
      <c r="H3154" s="617">
        <v>0</v>
      </c>
      <c r="I3154" s="617">
        <v>0</v>
      </c>
      <c r="J3154" s="617">
        <v>0</v>
      </c>
      <c r="K3154" s="617">
        <v>0</v>
      </c>
      <c r="L3154" s="617">
        <v>0</v>
      </c>
      <c r="M3154" s="617">
        <v>0</v>
      </c>
      <c r="N3154" s="617">
        <v>0</v>
      </c>
      <c r="O3154" s="617">
        <v>0</v>
      </c>
      <c r="P3154" s="617">
        <v>0</v>
      </c>
      <c r="Q3154" s="617">
        <v>0</v>
      </c>
      <c r="R3154" s="617">
        <v>0</v>
      </c>
      <c r="S3154" s="617">
        <v>0</v>
      </c>
      <c r="T3154" s="617">
        <v>0</v>
      </c>
      <c r="U3154" s="617">
        <v>0</v>
      </c>
      <c r="V3154" s="617">
        <v>0</v>
      </c>
    </row>
    <row r="3155" spans="1:35" x14ac:dyDescent="0.25">
      <c r="A3155" s="608" t="s">
        <v>1948</v>
      </c>
      <c r="B3155" s="609" t="s">
        <v>1177</v>
      </c>
      <c r="C3155" s="617">
        <v>0</v>
      </c>
      <c r="D3155" s="617">
        <v>0</v>
      </c>
      <c r="E3155" s="617">
        <v>0</v>
      </c>
      <c r="F3155" s="617">
        <v>0</v>
      </c>
      <c r="G3155" s="617">
        <v>0</v>
      </c>
      <c r="H3155" s="617">
        <v>0</v>
      </c>
      <c r="I3155" s="617">
        <v>0</v>
      </c>
      <c r="J3155" s="617">
        <v>0</v>
      </c>
      <c r="K3155" s="617">
        <v>0</v>
      </c>
      <c r="L3155" s="617">
        <v>0</v>
      </c>
      <c r="M3155" s="617">
        <v>0</v>
      </c>
      <c r="N3155" s="617">
        <v>0</v>
      </c>
      <c r="O3155" s="617">
        <v>0</v>
      </c>
      <c r="P3155" s="617">
        <v>0</v>
      </c>
      <c r="Q3155" s="617">
        <v>0</v>
      </c>
      <c r="R3155" s="617">
        <v>0</v>
      </c>
      <c r="S3155" s="617">
        <v>0</v>
      </c>
      <c r="T3155" s="617">
        <v>0</v>
      </c>
      <c r="U3155" s="617">
        <v>0</v>
      </c>
      <c r="V3155" s="617">
        <v>0</v>
      </c>
    </row>
    <row r="3156" spans="1:35" x14ac:dyDescent="0.25">
      <c r="A3156" t="s">
        <v>3731</v>
      </c>
      <c r="B3156" t="s">
        <v>3407</v>
      </c>
      <c r="C3156">
        <v>7</v>
      </c>
      <c r="D3156">
        <v>7</v>
      </c>
      <c r="E3156">
        <v>10</v>
      </c>
      <c r="F3156">
        <v>4</v>
      </c>
      <c r="G3156">
        <v>0</v>
      </c>
      <c r="H3156">
        <v>3</v>
      </c>
      <c r="I3156">
        <v>1</v>
      </c>
      <c r="J3156">
        <v>1</v>
      </c>
      <c r="K3156">
        <v>3</v>
      </c>
      <c r="L3156">
        <v>6</v>
      </c>
      <c r="M3156">
        <v>10</v>
      </c>
      <c r="N3156">
        <v>5</v>
      </c>
      <c r="O3156">
        <v>10</v>
      </c>
      <c r="P3156">
        <v>8</v>
      </c>
      <c r="Q3156">
        <v>3</v>
      </c>
      <c r="R3156">
        <v>5</v>
      </c>
      <c r="S3156">
        <v>7</v>
      </c>
      <c r="T3156">
        <v>6</v>
      </c>
      <c r="U3156">
        <v>7</v>
      </c>
      <c r="V3156">
        <v>6</v>
      </c>
    </row>
    <row r="3157" spans="1:35" x14ac:dyDescent="0.25">
      <c r="A3157" t="s">
        <v>3732</v>
      </c>
      <c r="B3157" t="s">
        <v>3623</v>
      </c>
      <c r="C3157">
        <v>7</v>
      </c>
      <c r="D3157">
        <v>6</v>
      </c>
      <c r="E3157">
        <v>10</v>
      </c>
      <c r="F3157">
        <v>0</v>
      </c>
      <c r="G3157">
        <v>0</v>
      </c>
      <c r="H3157">
        <v>3</v>
      </c>
      <c r="I3157">
        <v>0</v>
      </c>
      <c r="J3157">
        <v>1</v>
      </c>
      <c r="K3157">
        <v>3</v>
      </c>
      <c r="L3157">
        <v>10</v>
      </c>
      <c r="M3157">
        <v>5</v>
      </c>
      <c r="N3157">
        <v>3</v>
      </c>
      <c r="O3157">
        <v>10</v>
      </c>
      <c r="P3157">
        <v>8</v>
      </c>
      <c r="Q3157">
        <v>0</v>
      </c>
      <c r="R3157">
        <v>7</v>
      </c>
      <c r="S3157">
        <v>5</v>
      </c>
      <c r="T3157">
        <v>7</v>
      </c>
      <c r="U3157">
        <v>0</v>
      </c>
      <c r="V3157">
        <v>6</v>
      </c>
    </row>
    <row r="3158" spans="1:35" x14ac:dyDescent="0.25">
      <c r="A3158" t="s">
        <v>3733</v>
      </c>
      <c r="B3158" t="s">
        <v>3411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</row>
    <row r="3168" spans="1:35" x14ac:dyDescent="0.25">
      <c r="A3168" s="506"/>
      <c r="B3168" s="506"/>
      <c r="C3168" s="506"/>
      <c r="D3168" s="506"/>
      <c r="E3168" s="506"/>
      <c r="F3168" s="506"/>
      <c r="G3168" s="506"/>
      <c r="H3168" s="506"/>
      <c r="I3168" s="506"/>
      <c r="J3168" s="506"/>
      <c r="K3168" s="506"/>
      <c r="L3168" s="506"/>
      <c r="M3168" s="506"/>
      <c r="N3168" s="506"/>
      <c r="O3168" s="506"/>
      <c r="P3168" s="506"/>
      <c r="Q3168" s="506"/>
      <c r="R3168" s="506"/>
      <c r="S3168" s="506"/>
      <c r="T3168" s="506"/>
      <c r="U3168" s="506"/>
      <c r="V3168" s="506"/>
      <c r="W3168" s="506"/>
      <c r="X3168" s="506"/>
      <c r="Y3168" s="506"/>
      <c r="Z3168" s="506"/>
      <c r="AA3168" s="506"/>
      <c r="AB3168" s="506"/>
      <c r="AC3168" s="506"/>
      <c r="AD3168" s="506"/>
      <c r="AE3168" s="506"/>
      <c r="AF3168" s="506"/>
      <c r="AG3168" s="506"/>
      <c r="AH3168" s="506"/>
      <c r="AI3168" s="506"/>
    </row>
    <row r="3169" spans="1:35" x14ac:dyDescent="0.25">
      <c r="A3169" s="198" t="s">
        <v>1949</v>
      </c>
      <c r="B3169" s="219" t="s">
        <v>2552</v>
      </c>
      <c r="C3169" s="593" t="s">
        <v>3774</v>
      </c>
      <c r="D3169" s="594" t="s">
        <v>2618</v>
      </c>
      <c r="E3169" s="594" t="s">
        <v>3775</v>
      </c>
      <c r="F3169" s="594" t="s">
        <v>2618</v>
      </c>
      <c r="G3169" s="594" t="s">
        <v>3782</v>
      </c>
      <c r="H3169" s="594" t="s">
        <v>2618</v>
      </c>
      <c r="I3169" s="594" t="s">
        <v>3788</v>
      </c>
      <c r="J3169" s="594" t="s">
        <v>2618</v>
      </c>
      <c r="K3169" s="594" t="s">
        <v>3789</v>
      </c>
      <c r="L3169" s="594" t="s">
        <v>2618</v>
      </c>
      <c r="M3169" s="594" t="s">
        <v>3790</v>
      </c>
      <c r="N3169" s="594" t="s">
        <v>2618</v>
      </c>
      <c r="O3169" s="594" t="s">
        <v>3791</v>
      </c>
      <c r="P3169" s="594" t="s">
        <v>2618</v>
      </c>
      <c r="Q3169" s="594" t="s">
        <v>3792</v>
      </c>
      <c r="R3169" s="594" t="s">
        <v>2618</v>
      </c>
      <c r="S3169" s="594" t="s">
        <v>3793</v>
      </c>
      <c r="T3169" s="594" t="s">
        <v>2618</v>
      </c>
      <c r="U3169" s="594" t="s">
        <v>3803</v>
      </c>
      <c r="V3169" s="594" t="s">
        <v>2618</v>
      </c>
      <c r="X3169" s="258"/>
      <c r="Y3169" s="596" t="s">
        <v>2550</v>
      </c>
      <c r="Z3169" s="93" t="s">
        <v>2620</v>
      </c>
      <c r="AA3169" s="597" t="s">
        <v>2621</v>
      </c>
      <c r="AB3169" s="597" t="s">
        <v>2622</v>
      </c>
      <c r="AC3169" s="597" t="s">
        <v>2623</v>
      </c>
      <c r="AD3169" s="597" t="s">
        <v>2624</v>
      </c>
      <c r="AE3169" s="597" t="s">
        <v>2625</v>
      </c>
      <c r="AF3169" s="597" t="s">
        <v>2619</v>
      </c>
      <c r="AG3169" s="597" t="s">
        <v>2620</v>
      </c>
      <c r="AH3169" s="597" t="s">
        <v>2621</v>
      </c>
      <c r="AI3169" s="598" t="s">
        <v>2622</v>
      </c>
    </row>
    <row r="3170" spans="1:35" x14ac:dyDescent="0.25">
      <c r="A3170" s="198" t="s">
        <v>1952</v>
      </c>
      <c r="B3170" s="220" t="s">
        <v>1953</v>
      </c>
      <c r="C3170" s="124" t="s">
        <v>2521</v>
      </c>
      <c r="D3170" s="124" t="s">
        <v>2522</v>
      </c>
      <c r="E3170" s="124" t="s">
        <v>2521</v>
      </c>
      <c r="F3170" s="124" t="s">
        <v>2522</v>
      </c>
      <c r="G3170" s="124" t="s">
        <v>2521</v>
      </c>
      <c r="H3170" s="124" t="s">
        <v>2522</v>
      </c>
      <c r="I3170" s="124" t="s">
        <v>2521</v>
      </c>
      <c r="J3170" s="124" t="s">
        <v>2522</v>
      </c>
      <c r="K3170" s="124" t="s">
        <v>2521</v>
      </c>
      <c r="L3170" s="124" t="s">
        <v>2522</v>
      </c>
      <c r="M3170" s="124" t="s">
        <v>2521</v>
      </c>
      <c r="N3170" s="124" t="s">
        <v>2522</v>
      </c>
      <c r="O3170" s="124" t="s">
        <v>2521</v>
      </c>
      <c r="P3170" s="124" t="s">
        <v>2522</v>
      </c>
      <c r="Q3170" s="124" t="s">
        <v>2521</v>
      </c>
      <c r="R3170" s="124" t="s">
        <v>2522</v>
      </c>
      <c r="S3170" s="124" t="s">
        <v>2521</v>
      </c>
      <c r="T3170" s="124" t="s">
        <v>2522</v>
      </c>
      <c r="U3170" s="124" t="s">
        <v>2521</v>
      </c>
      <c r="V3170" s="124" t="s">
        <v>2522</v>
      </c>
      <c r="X3170" s="197"/>
      <c r="Y3170" s="188" t="s">
        <v>1953</v>
      </c>
      <c r="Z3170" s="94" t="s">
        <v>3777</v>
      </c>
      <c r="AA3170" s="95" t="s">
        <v>3778</v>
      </c>
      <c r="AB3170" s="95" t="s">
        <v>3783</v>
      </c>
      <c r="AC3170" s="95" t="s">
        <v>3794</v>
      </c>
      <c r="AD3170" s="95" t="s">
        <v>3795</v>
      </c>
      <c r="AE3170" s="95" t="s">
        <v>3796</v>
      </c>
      <c r="AF3170" s="95" t="s">
        <v>3797</v>
      </c>
      <c r="AG3170" s="95" t="s">
        <v>3798</v>
      </c>
      <c r="AH3170" s="95" t="s">
        <v>3799</v>
      </c>
      <c r="AI3170" s="96" t="s">
        <v>3804</v>
      </c>
    </row>
    <row r="3171" spans="1:35" x14ac:dyDescent="0.25">
      <c r="A3171" s="198" t="s">
        <v>1954</v>
      </c>
      <c r="B3171" s="221" t="s">
        <v>2553</v>
      </c>
      <c r="C3171" s="118">
        <v>43683.291666666664</v>
      </c>
      <c r="D3171" s="189">
        <v>43683.791666666664</v>
      </c>
      <c r="E3171" s="190">
        <v>43684.291666666664</v>
      </c>
      <c r="F3171" s="189">
        <v>43684.791666666664</v>
      </c>
      <c r="G3171" s="190">
        <v>43685.291666666664</v>
      </c>
      <c r="H3171" s="189">
        <v>43685.791666666664</v>
      </c>
      <c r="I3171" s="191">
        <v>43686.291666666664</v>
      </c>
      <c r="J3171" s="189">
        <v>43686.791666666664</v>
      </c>
      <c r="K3171" s="190">
        <v>43687.291666666664</v>
      </c>
      <c r="L3171" s="189">
        <v>43687.791666666664</v>
      </c>
      <c r="M3171" s="190">
        <v>43688.291666666664</v>
      </c>
      <c r="N3171" s="189">
        <v>43688.791666666664</v>
      </c>
      <c r="O3171" s="191">
        <v>43689.291666666664</v>
      </c>
      <c r="P3171" s="189">
        <v>43689.791666666664</v>
      </c>
      <c r="Q3171" s="190">
        <v>43690.291666666664</v>
      </c>
      <c r="R3171" s="189">
        <v>43690.791666666664</v>
      </c>
      <c r="S3171" s="190">
        <v>43691.291666666664</v>
      </c>
      <c r="T3171" s="189">
        <v>43691.791666666664</v>
      </c>
      <c r="U3171" s="190">
        <v>43692.291666666664</v>
      </c>
      <c r="V3171" s="192">
        <v>43692.791666666664</v>
      </c>
      <c r="X3171" s="198" t="s">
        <v>1955</v>
      </c>
      <c r="Y3171" s="215">
        <v>0</v>
      </c>
      <c r="Z3171" s="599">
        <v>43683.791666666664</v>
      </c>
      <c r="AA3171" s="600">
        <v>43684.791666666664</v>
      </c>
      <c r="AB3171" s="600">
        <v>43685.791666666664</v>
      </c>
      <c r="AC3171" s="600">
        <v>43686.791666666664</v>
      </c>
      <c r="AD3171" s="600">
        <v>43687.791666666664</v>
      </c>
      <c r="AE3171" s="600">
        <v>43688.791666666664</v>
      </c>
      <c r="AF3171" s="600">
        <v>43689.791666666664</v>
      </c>
      <c r="AG3171" s="600">
        <v>43690.791666666664</v>
      </c>
      <c r="AH3171" s="600">
        <v>43691.791666666664</v>
      </c>
      <c r="AI3171" s="600">
        <v>43692.791666666664</v>
      </c>
    </row>
    <row r="3172" spans="1:35" x14ac:dyDescent="0.25">
      <c r="A3172" s="198" t="s">
        <v>1956</v>
      </c>
      <c r="B3172" s="222" t="s">
        <v>2545</v>
      </c>
      <c r="C3172" s="230" t="e">
        <v>#N/A</v>
      </c>
      <c r="D3172" s="199">
        <v>28.6</v>
      </c>
      <c r="E3172" s="199" t="e">
        <v>#N/A</v>
      </c>
      <c r="F3172" s="199">
        <v>28.4</v>
      </c>
      <c r="G3172" s="199" t="e">
        <v>#N/A</v>
      </c>
      <c r="H3172" s="199">
        <v>23</v>
      </c>
      <c r="I3172" s="199" t="e">
        <v>#N/A</v>
      </c>
      <c r="J3172" s="199">
        <v>23</v>
      </c>
      <c r="K3172" s="199" t="e">
        <v>#N/A</v>
      </c>
      <c r="L3172" s="199">
        <v>24.2</v>
      </c>
      <c r="M3172" s="199" t="e">
        <v>#N/A</v>
      </c>
      <c r="N3172" s="199">
        <v>30.1</v>
      </c>
      <c r="O3172" s="199" t="e">
        <v>#N/A</v>
      </c>
      <c r="P3172" s="199">
        <v>21.3</v>
      </c>
      <c r="Q3172" s="199" t="e">
        <v>#N/A</v>
      </c>
      <c r="R3172" s="199">
        <v>20.9</v>
      </c>
      <c r="S3172" s="199" t="e">
        <v>#N/A</v>
      </c>
      <c r="T3172" s="199">
        <v>24.7</v>
      </c>
      <c r="U3172" s="199" t="e">
        <v>#N/A</v>
      </c>
      <c r="V3172" s="104" t="e">
        <v>#N/A</v>
      </c>
      <c r="X3172" s="198" t="s">
        <v>1957</v>
      </c>
      <c r="Y3172" s="100" t="s">
        <v>2545</v>
      </c>
      <c r="Z3172" s="120">
        <v>28.6</v>
      </c>
      <c r="AA3172" s="120">
        <v>28.4</v>
      </c>
      <c r="AB3172" s="120">
        <v>23</v>
      </c>
      <c r="AC3172" s="120">
        <v>23</v>
      </c>
      <c r="AD3172" s="120">
        <v>24.2</v>
      </c>
      <c r="AE3172" s="120">
        <v>30.1</v>
      </c>
      <c r="AF3172" s="120">
        <v>21.3</v>
      </c>
      <c r="AG3172" s="120">
        <v>20.9</v>
      </c>
      <c r="AH3172" s="120">
        <v>24.7</v>
      </c>
      <c r="AI3172" s="120" t="e">
        <v>#N/A</v>
      </c>
    </row>
    <row r="3173" spans="1:35" x14ac:dyDescent="0.25">
      <c r="A3173" s="198" t="s">
        <v>1958</v>
      </c>
      <c r="B3173" s="223" t="s">
        <v>2546</v>
      </c>
      <c r="C3173" s="103">
        <v>10.7</v>
      </c>
      <c r="D3173" s="200" t="e">
        <v>#N/A</v>
      </c>
      <c r="E3173" s="200">
        <v>13.600000000000001</v>
      </c>
      <c r="F3173" s="200" t="e">
        <v>#N/A</v>
      </c>
      <c r="G3173" s="200">
        <v>8.3000000000000007</v>
      </c>
      <c r="H3173" s="200" t="e">
        <v>#N/A</v>
      </c>
      <c r="I3173" s="200">
        <v>9.4</v>
      </c>
      <c r="J3173" s="200" t="e">
        <v>#N/A</v>
      </c>
      <c r="K3173" s="200">
        <v>9.4</v>
      </c>
      <c r="L3173" s="200" t="e">
        <v>#N/A</v>
      </c>
      <c r="M3173" s="200">
        <v>9.8000000000000007</v>
      </c>
      <c r="N3173" s="200" t="e">
        <v>#N/A</v>
      </c>
      <c r="O3173" s="200">
        <v>17.5</v>
      </c>
      <c r="P3173" s="200" t="e">
        <v>#N/A</v>
      </c>
      <c r="Q3173" s="200">
        <v>10</v>
      </c>
      <c r="R3173" s="200" t="e">
        <v>#N/A</v>
      </c>
      <c r="S3173" s="200">
        <v>7.1</v>
      </c>
      <c r="T3173" s="200" t="e">
        <v>#N/A</v>
      </c>
      <c r="U3173" s="200">
        <v>6.1</v>
      </c>
      <c r="V3173" s="216" t="e">
        <v>#N/A</v>
      </c>
      <c r="X3173" s="198" t="s">
        <v>1959</v>
      </c>
      <c r="Y3173" s="101" t="s">
        <v>2546</v>
      </c>
      <c r="Z3173" s="97">
        <v>10.7</v>
      </c>
      <c r="AA3173" s="97">
        <v>13.600000000000001</v>
      </c>
      <c r="AB3173" s="97">
        <v>8.3000000000000007</v>
      </c>
      <c r="AC3173" s="97">
        <v>9.4</v>
      </c>
      <c r="AD3173" s="97">
        <v>9.4</v>
      </c>
      <c r="AE3173" s="97">
        <v>9.8000000000000007</v>
      </c>
      <c r="AF3173" s="97">
        <v>17.5</v>
      </c>
      <c r="AG3173" s="97">
        <v>10</v>
      </c>
      <c r="AH3173" s="97">
        <v>7.1</v>
      </c>
      <c r="AI3173" s="97" t="e">
        <v>#N/A</v>
      </c>
    </row>
    <row r="3174" spans="1:35" x14ac:dyDescent="0.25">
      <c r="A3174" s="198" t="s">
        <v>1960</v>
      </c>
      <c r="B3174" s="224" t="s">
        <v>2547</v>
      </c>
      <c r="C3174" s="108" t="e">
        <v>#N/A</v>
      </c>
      <c r="D3174" s="201">
        <v>43.6</v>
      </c>
      <c r="E3174" s="201" t="e">
        <v>#N/A</v>
      </c>
      <c r="F3174" s="201">
        <v>41.4</v>
      </c>
      <c r="G3174" s="201" t="e">
        <v>#N/A</v>
      </c>
      <c r="H3174" s="201">
        <v>37.9</v>
      </c>
      <c r="I3174" s="201" t="e">
        <v>#N/A</v>
      </c>
      <c r="J3174" s="201">
        <v>38</v>
      </c>
      <c r="K3174" s="201" t="e">
        <v>#N/A</v>
      </c>
      <c r="L3174" s="201">
        <v>39.200000000000003</v>
      </c>
      <c r="M3174" s="201" t="e">
        <v>#N/A</v>
      </c>
      <c r="N3174" s="201">
        <v>42.6</v>
      </c>
      <c r="O3174" s="201" t="e">
        <v>#N/A</v>
      </c>
      <c r="P3174" s="201">
        <v>25.6</v>
      </c>
      <c r="Q3174" s="201" t="e">
        <v>#N/A</v>
      </c>
      <c r="R3174" s="201">
        <v>35.9</v>
      </c>
      <c r="S3174" s="201" t="e">
        <v>#N/A</v>
      </c>
      <c r="T3174" s="201">
        <v>37.700000000000003</v>
      </c>
      <c r="U3174" s="201" t="e">
        <v>#N/A</v>
      </c>
      <c r="V3174" s="217" t="e">
        <v>#N/A</v>
      </c>
      <c r="X3174" s="198" t="s">
        <v>1961</v>
      </c>
      <c r="Y3174" s="102" t="s">
        <v>2547</v>
      </c>
      <c r="Z3174" s="120">
        <v>43.6</v>
      </c>
      <c r="AA3174" s="120">
        <v>41.4</v>
      </c>
      <c r="AB3174" s="120">
        <v>37.9</v>
      </c>
      <c r="AC3174" s="120">
        <v>38</v>
      </c>
      <c r="AD3174" s="120">
        <v>39.200000000000003</v>
      </c>
      <c r="AE3174" s="120">
        <v>42.6</v>
      </c>
      <c r="AF3174" s="120">
        <v>25.6</v>
      </c>
      <c r="AG3174" s="120">
        <v>35.9</v>
      </c>
      <c r="AH3174" s="120">
        <v>37.700000000000003</v>
      </c>
      <c r="AI3174" s="120" t="e">
        <v>#N/A</v>
      </c>
    </row>
    <row r="3175" spans="1:35" x14ac:dyDescent="0.25">
      <c r="A3175" s="198" t="s">
        <v>1962</v>
      </c>
      <c r="B3175" s="212" t="s">
        <v>2548</v>
      </c>
      <c r="C3175" s="231">
        <v>4</v>
      </c>
      <c r="D3175" s="123">
        <v>5</v>
      </c>
      <c r="E3175" s="123">
        <v>12</v>
      </c>
      <c r="F3175" s="123">
        <v>9</v>
      </c>
      <c r="G3175" s="123">
        <v>6</v>
      </c>
      <c r="H3175" s="123">
        <v>7</v>
      </c>
      <c r="I3175" s="123">
        <v>4</v>
      </c>
      <c r="J3175" s="123">
        <v>7</v>
      </c>
      <c r="K3175" s="123">
        <v>10</v>
      </c>
      <c r="L3175" s="123">
        <v>7</v>
      </c>
      <c r="M3175" s="123">
        <v>7</v>
      </c>
      <c r="N3175" s="123">
        <v>6</v>
      </c>
      <c r="O3175" s="123">
        <v>6</v>
      </c>
      <c r="P3175" s="123">
        <v>9</v>
      </c>
      <c r="Q3175" s="123">
        <v>9</v>
      </c>
      <c r="R3175" s="123">
        <v>7</v>
      </c>
      <c r="S3175" s="123">
        <v>7</v>
      </c>
      <c r="T3175" s="123">
        <v>10</v>
      </c>
      <c r="U3175" s="123">
        <v>8</v>
      </c>
      <c r="V3175" s="218" t="e">
        <v>#N/A</v>
      </c>
      <c r="X3175" s="198" t="s">
        <v>1963</v>
      </c>
      <c r="Y3175" s="119" t="s">
        <v>2548</v>
      </c>
      <c r="Z3175" s="196">
        <v>5</v>
      </c>
      <c r="AA3175" s="196">
        <v>12</v>
      </c>
      <c r="AB3175" s="196">
        <v>9</v>
      </c>
      <c r="AC3175" s="196">
        <v>7</v>
      </c>
      <c r="AD3175" s="196">
        <v>10</v>
      </c>
      <c r="AE3175" s="196">
        <v>7</v>
      </c>
      <c r="AF3175" s="196">
        <v>9</v>
      </c>
      <c r="AG3175" s="196">
        <v>9</v>
      </c>
      <c r="AH3175" s="196">
        <v>10</v>
      </c>
      <c r="AI3175" s="196" t="e">
        <v>#N/A</v>
      </c>
    </row>
    <row r="3176" spans="1:35" x14ac:dyDescent="0.25">
      <c r="A3176" s="198" t="s">
        <v>1964</v>
      </c>
      <c r="B3176" s="225" t="s">
        <v>2549</v>
      </c>
      <c r="C3176" s="232" t="s">
        <v>2618</v>
      </c>
      <c r="D3176" s="210" t="s">
        <v>2618</v>
      </c>
      <c r="E3176" s="210" t="s">
        <v>2618</v>
      </c>
      <c r="F3176" s="210" t="s">
        <v>2618</v>
      </c>
      <c r="G3176" s="210" t="s">
        <v>2618</v>
      </c>
      <c r="H3176" s="210" t="s">
        <v>2618</v>
      </c>
      <c r="I3176" s="210" t="s">
        <v>2618</v>
      </c>
      <c r="J3176" s="210" t="s">
        <v>2618</v>
      </c>
      <c r="K3176" s="210" t="s">
        <v>2618</v>
      </c>
      <c r="L3176" s="210" t="s">
        <v>2618</v>
      </c>
      <c r="M3176" s="210" t="s">
        <v>2618</v>
      </c>
      <c r="N3176" s="210" t="s">
        <v>2618</v>
      </c>
      <c r="O3176" s="210" t="s">
        <v>2618</v>
      </c>
      <c r="P3176" s="210" t="s">
        <v>2618</v>
      </c>
      <c r="Q3176" s="210" t="s">
        <v>2618</v>
      </c>
      <c r="R3176" s="210" t="s">
        <v>2618</v>
      </c>
      <c r="S3176" s="210" t="s">
        <v>2618</v>
      </c>
      <c r="T3176" s="210" t="s">
        <v>2618</v>
      </c>
      <c r="U3176" s="210" t="s">
        <v>2618</v>
      </c>
      <c r="V3176" s="211" t="e">
        <v>#N/A</v>
      </c>
      <c r="X3176" s="198" t="s">
        <v>1965</v>
      </c>
      <c r="Y3176" s="601" t="s">
        <v>772</v>
      </c>
      <c r="Z3176" s="602">
        <v>0</v>
      </c>
      <c r="AA3176" s="602">
        <v>0</v>
      </c>
      <c r="AB3176" s="602">
        <v>0</v>
      </c>
      <c r="AC3176" s="602">
        <v>0</v>
      </c>
      <c r="AD3176" s="602">
        <v>0</v>
      </c>
      <c r="AE3176" s="602">
        <v>0</v>
      </c>
      <c r="AF3176" s="602">
        <v>0</v>
      </c>
      <c r="AG3176" s="602">
        <v>0</v>
      </c>
      <c r="AH3176" s="602">
        <v>0</v>
      </c>
      <c r="AI3176" s="602" t="e">
        <v>#N/A</v>
      </c>
    </row>
    <row r="3177" spans="1:35" ht="15" x14ac:dyDescent="0.25">
      <c r="A3177" s="198" t="s">
        <v>1966</v>
      </c>
      <c r="B3177" s="226" t="s">
        <v>769</v>
      </c>
      <c r="C3177" s="202" t="s">
        <v>2618</v>
      </c>
      <c r="D3177" s="202" t="s">
        <v>2618</v>
      </c>
      <c r="E3177" s="202" t="s">
        <v>2618</v>
      </c>
      <c r="F3177" s="202" t="s">
        <v>2618</v>
      </c>
      <c r="G3177" s="202" t="s">
        <v>2618</v>
      </c>
      <c r="H3177" s="202" t="s">
        <v>2618</v>
      </c>
      <c r="I3177" s="202" t="s">
        <v>2631</v>
      </c>
      <c r="J3177" s="202" t="s">
        <v>2618</v>
      </c>
      <c r="K3177" s="202" t="s">
        <v>2618</v>
      </c>
      <c r="L3177" s="202" t="s">
        <v>2632</v>
      </c>
      <c r="M3177" s="202" t="s">
        <v>2618</v>
      </c>
      <c r="N3177" s="202" t="s">
        <v>2618</v>
      </c>
      <c r="O3177" s="202" t="s">
        <v>2632</v>
      </c>
      <c r="P3177" s="202" t="s">
        <v>2632</v>
      </c>
      <c r="Q3177" s="202" t="s">
        <v>2618</v>
      </c>
      <c r="R3177" s="202" t="s">
        <v>2618</v>
      </c>
      <c r="S3177" s="202" t="s">
        <v>2618</v>
      </c>
      <c r="T3177" s="202" t="s">
        <v>2618</v>
      </c>
      <c r="U3177" s="202" t="s">
        <v>2631</v>
      </c>
      <c r="V3177" s="203" t="e">
        <v>#N/A</v>
      </c>
      <c r="X3177" s="198" t="s">
        <v>1967</v>
      </c>
      <c r="Y3177" s="107" t="s">
        <v>769</v>
      </c>
      <c r="Z3177" s="195" t="s">
        <v>2618</v>
      </c>
      <c r="AA3177" s="195" t="s">
        <v>2618</v>
      </c>
      <c r="AB3177" s="195" t="s">
        <v>2618</v>
      </c>
      <c r="AC3177" s="195" t="s">
        <v>2631</v>
      </c>
      <c r="AD3177" s="195" t="s">
        <v>2632</v>
      </c>
      <c r="AE3177" s="195" t="s">
        <v>2618</v>
      </c>
      <c r="AF3177" s="195" t="s">
        <v>2632</v>
      </c>
      <c r="AG3177" s="195" t="s">
        <v>2618</v>
      </c>
      <c r="AH3177" s="195" t="s">
        <v>2618</v>
      </c>
      <c r="AI3177" s="195" t="e">
        <v>#N/A</v>
      </c>
    </row>
    <row r="3178" spans="1:35" x14ac:dyDescent="0.25">
      <c r="A3178" s="198" t="s">
        <v>1968</v>
      </c>
      <c r="B3178" s="226" t="s">
        <v>2551</v>
      </c>
      <c r="C3178" s="234">
        <v>0</v>
      </c>
      <c r="D3178" s="204">
        <v>0</v>
      </c>
      <c r="E3178" s="204">
        <v>0</v>
      </c>
      <c r="F3178" s="204">
        <v>0</v>
      </c>
      <c r="G3178" s="204">
        <v>0</v>
      </c>
      <c r="H3178" s="204">
        <v>0</v>
      </c>
      <c r="I3178" s="204">
        <v>1</v>
      </c>
      <c r="J3178" s="204">
        <v>0</v>
      </c>
      <c r="K3178" s="204">
        <v>0</v>
      </c>
      <c r="L3178" s="204">
        <v>5</v>
      </c>
      <c r="M3178" s="204">
        <v>0</v>
      </c>
      <c r="N3178" s="204">
        <v>0</v>
      </c>
      <c r="O3178" s="204">
        <v>5</v>
      </c>
      <c r="P3178" s="204">
        <v>10</v>
      </c>
      <c r="Q3178" s="204">
        <v>0</v>
      </c>
      <c r="R3178" s="204">
        <v>0</v>
      </c>
      <c r="S3178" s="204">
        <v>0</v>
      </c>
      <c r="T3178" s="204">
        <v>0</v>
      </c>
      <c r="U3178" s="204">
        <v>2</v>
      </c>
      <c r="V3178" s="205" t="e">
        <v>#N/A</v>
      </c>
      <c r="X3178" s="198" t="s">
        <v>1969</v>
      </c>
      <c r="Y3178" s="91" t="s">
        <v>2551</v>
      </c>
      <c r="Z3178" s="109">
        <v>0</v>
      </c>
      <c r="AA3178" s="109">
        <v>0</v>
      </c>
      <c r="AB3178" s="109">
        <v>0</v>
      </c>
      <c r="AC3178" s="109">
        <v>1</v>
      </c>
      <c r="AD3178" s="109">
        <v>5</v>
      </c>
      <c r="AE3178" s="109">
        <v>0</v>
      </c>
      <c r="AF3178" s="109">
        <v>10</v>
      </c>
      <c r="AG3178" s="109">
        <v>0</v>
      </c>
      <c r="AH3178" s="109">
        <v>0</v>
      </c>
      <c r="AI3178" s="109" t="e">
        <v>#N/A</v>
      </c>
    </row>
    <row r="3179" spans="1:35" x14ac:dyDescent="0.25">
      <c r="A3179" s="198" t="s">
        <v>1970</v>
      </c>
      <c r="B3179" s="227" t="s">
        <v>884</v>
      </c>
      <c r="C3179" s="235">
        <v>1014.35</v>
      </c>
      <c r="D3179" s="206">
        <v>1012.25</v>
      </c>
      <c r="E3179" s="206">
        <v>1008.3</v>
      </c>
      <c r="F3179" s="206">
        <v>1004.5</v>
      </c>
      <c r="G3179" s="206">
        <v>1006.6</v>
      </c>
      <c r="H3179" s="206">
        <v>1007.0999999999999</v>
      </c>
      <c r="I3179" s="206">
        <v>1007.05</v>
      </c>
      <c r="J3179" s="206">
        <v>1007.45</v>
      </c>
      <c r="K3179" s="206">
        <v>1008.25</v>
      </c>
      <c r="L3179" s="206">
        <v>1007.8499999999999</v>
      </c>
      <c r="M3179" s="206">
        <v>1008.85</v>
      </c>
      <c r="N3179" s="206">
        <v>1005.6</v>
      </c>
      <c r="O3179" s="206">
        <v>1002.2</v>
      </c>
      <c r="P3179" s="206">
        <v>1001.2</v>
      </c>
      <c r="Q3179" s="206">
        <v>1004.3</v>
      </c>
      <c r="R3179" s="206">
        <v>1006.7</v>
      </c>
      <c r="S3179" s="206">
        <v>1007.9</v>
      </c>
      <c r="T3179" s="206">
        <v>1006.35</v>
      </c>
      <c r="U3179" s="206">
        <v>1009.15</v>
      </c>
      <c r="V3179" s="207" t="e">
        <v>#N/A</v>
      </c>
      <c r="X3179" s="198" t="s">
        <v>1971</v>
      </c>
      <c r="Y3179" s="238" t="s">
        <v>705</v>
      </c>
      <c r="Z3179" s="127">
        <v>0</v>
      </c>
      <c r="AA3179" s="127">
        <v>0</v>
      </c>
      <c r="AB3179" s="127">
        <v>0</v>
      </c>
      <c r="AC3179" s="127">
        <v>0</v>
      </c>
      <c r="AD3179" s="127">
        <v>2</v>
      </c>
      <c r="AE3179" s="127">
        <v>0</v>
      </c>
      <c r="AF3179" s="127">
        <v>2</v>
      </c>
      <c r="AG3179" s="127">
        <v>0</v>
      </c>
      <c r="AH3179" s="127">
        <v>0</v>
      </c>
      <c r="AI3179" s="127" t="e">
        <v>#N/A</v>
      </c>
    </row>
    <row r="3180" spans="1:35" x14ac:dyDescent="0.25">
      <c r="A3180" s="198" t="s">
        <v>1972</v>
      </c>
      <c r="B3180" s="228" t="s">
        <v>770</v>
      </c>
      <c r="C3180" s="236" t="s">
        <v>2655</v>
      </c>
      <c r="D3180" s="208" t="s">
        <v>2652</v>
      </c>
      <c r="E3180" s="208" t="s">
        <v>2794</v>
      </c>
      <c r="F3180" s="208" t="s">
        <v>2757</v>
      </c>
      <c r="G3180" s="208" t="s">
        <v>3076</v>
      </c>
      <c r="H3180" s="208" t="s">
        <v>2759</v>
      </c>
      <c r="I3180" s="208" t="s">
        <v>2762</v>
      </c>
      <c r="J3180" s="208" t="s">
        <v>58</v>
      </c>
      <c r="K3180" s="208" t="s">
        <v>2770</v>
      </c>
      <c r="L3180" s="208" t="s">
        <v>2757</v>
      </c>
      <c r="M3180" s="208" t="s">
        <v>2770</v>
      </c>
      <c r="N3180" s="208" t="s">
        <v>2763</v>
      </c>
      <c r="O3180" s="208" t="s">
        <v>2772</v>
      </c>
      <c r="P3180" s="208" t="s">
        <v>13</v>
      </c>
      <c r="Q3180" s="208" t="s">
        <v>2768</v>
      </c>
      <c r="R3180" s="208" t="s">
        <v>2765</v>
      </c>
      <c r="S3180" s="208" t="s">
        <v>2964</v>
      </c>
      <c r="T3180" s="208" t="s">
        <v>1110</v>
      </c>
      <c r="U3180" s="208" t="s">
        <v>2768</v>
      </c>
      <c r="V3180" s="209" t="e">
        <v>#N/A</v>
      </c>
      <c r="X3180" s="369" t="s">
        <v>1973</v>
      </c>
      <c r="Y3180" s="370" t="s">
        <v>772</v>
      </c>
      <c r="Z3180" s="371">
        <v>0</v>
      </c>
      <c r="AA3180" s="372">
        <v>0</v>
      </c>
      <c r="AB3180" s="372">
        <v>0</v>
      </c>
      <c r="AC3180" s="372">
        <v>0</v>
      </c>
      <c r="AD3180" s="372">
        <v>0</v>
      </c>
      <c r="AE3180" s="372">
        <v>0</v>
      </c>
      <c r="AF3180" s="372">
        <v>0</v>
      </c>
      <c r="AG3180" s="372">
        <v>0</v>
      </c>
      <c r="AH3180" s="372">
        <v>0</v>
      </c>
      <c r="AI3180" s="373" t="e">
        <v>#N/A</v>
      </c>
    </row>
    <row r="3181" spans="1:35" x14ac:dyDescent="0.25">
      <c r="A3181" s="198" t="s">
        <v>1974</v>
      </c>
      <c r="B3181" s="603" t="s">
        <v>705</v>
      </c>
      <c r="C3181" s="237">
        <v>0</v>
      </c>
      <c r="D3181" s="213">
        <v>0</v>
      </c>
      <c r="E3181" s="213">
        <v>0</v>
      </c>
      <c r="F3181" s="213">
        <v>0</v>
      </c>
      <c r="G3181" s="213">
        <v>0</v>
      </c>
      <c r="H3181" s="213">
        <v>0</v>
      </c>
      <c r="I3181" s="213">
        <v>0</v>
      </c>
      <c r="J3181" s="213">
        <v>0</v>
      </c>
      <c r="K3181" s="213">
        <v>0</v>
      </c>
      <c r="L3181" s="213">
        <v>1</v>
      </c>
      <c r="M3181" s="213">
        <v>0</v>
      </c>
      <c r="N3181" s="213">
        <v>0</v>
      </c>
      <c r="O3181" s="213">
        <v>0</v>
      </c>
      <c r="P3181" s="213">
        <v>1</v>
      </c>
      <c r="Q3181" s="213">
        <v>0</v>
      </c>
      <c r="R3181" s="213">
        <v>0</v>
      </c>
      <c r="S3181" s="213">
        <v>0</v>
      </c>
      <c r="T3181" s="213">
        <v>0</v>
      </c>
      <c r="U3181" s="213">
        <v>0</v>
      </c>
      <c r="V3181" s="214" t="e">
        <v>#N/A</v>
      </c>
      <c r="X3181" s="369" t="s">
        <v>1975</v>
      </c>
      <c r="Y3181" s="374" t="s">
        <v>1173</v>
      </c>
      <c r="Z3181" s="375">
        <v>0</v>
      </c>
      <c r="AA3181" s="376">
        <v>0</v>
      </c>
      <c r="AB3181" s="376">
        <v>0</v>
      </c>
      <c r="AC3181" s="376">
        <v>0</v>
      </c>
      <c r="AD3181" s="376">
        <v>0</v>
      </c>
      <c r="AE3181" s="376">
        <v>0</v>
      </c>
      <c r="AF3181" s="376">
        <v>0</v>
      </c>
      <c r="AG3181" s="376">
        <v>0</v>
      </c>
      <c r="AH3181" s="376">
        <v>0</v>
      </c>
      <c r="AI3181" s="377" t="e">
        <v>#N/A</v>
      </c>
    </row>
    <row r="3182" spans="1:35" x14ac:dyDescent="0.25">
      <c r="A3182" s="604" t="s">
        <v>1973</v>
      </c>
      <c r="B3182" s="605" t="s">
        <v>772</v>
      </c>
      <c r="C3182" s="606">
        <v>0</v>
      </c>
      <c r="D3182" s="606">
        <v>0</v>
      </c>
      <c r="E3182" s="606">
        <v>0</v>
      </c>
      <c r="F3182" s="606">
        <v>0</v>
      </c>
      <c r="G3182" s="606">
        <v>0</v>
      </c>
      <c r="H3182" s="606">
        <v>0</v>
      </c>
      <c r="I3182" s="606">
        <v>0</v>
      </c>
      <c r="J3182" s="606">
        <v>0</v>
      </c>
      <c r="K3182" s="606">
        <v>0</v>
      </c>
      <c r="L3182" s="606">
        <v>0</v>
      </c>
      <c r="M3182" s="606">
        <v>0</v>
      </c>
      <c r="N3182" s="606">
        <v>0</v>
      </c>
      <c r="O3182" s="606">
        <v>0</v>
      </c>
      <c r="P3182" s="606">
        <v>0</v>
      </c>
      <c r="Q3182" s="606">
        <v>0</v>
      </c>
      <c r="R3182" s="606">
        <v>0</v>
      </c>
      <c r="S3182" s="606">
        <v>0</v>
      </c>
      <c r="T3182" s="606">
        <v>0</v>
      </c>
      <c r="U3182" s="606">
        <v>0</v>
      </c>
      <c r="V3182" s="607" t="e">
        <v>#N/A</v>
      </c>
      <c r="X3182" s="369" t="s">
        <v>1976</v>
      </c>
      <c r="Y3182" s="374" t="s">
        <v>1175</v>
      </c>
      <c r="Z3182" s="375">
        <v>0</v>
      </c>
      <c r="AA3182" s="376">
        <v>0</v>
      </c>
      <c r="AB3182" s="376">
        <v>0</v>
      </c>
      <c r="AC3182" s="376">
        <v>0</v>
      </c>
      <c r="AD3182" s="376">
        <v>0</v>
      </c>
      <c r="AE3182" s="376">
        <v>0</v>
      </c>
      <c r="AF3182" s="376">
        <v>0</v>
      </c>
      <c r="AG3182" s="376">
        <v>0</v>
      </c>
      <c r="AH3182" s="376">
        <v>0</v>
      </c>
      <c r="AI3182" s="377" t="e">
        <v>#N/A</v>
      </c>
    </row>
    <row r="3183" spans="1:35" x14ac:dyDescent="0.25">
      <c r="A3183" s="608" t="s">
        <v>1975</v>
      </c>
      <c r="B3183" s="609" t="s">
        <v>1173</v>
      </c>
      <c r="C3183" s="610">
        <v>0</v>
      </c>
      <c r="D3183" s="610">
        <v>0</v>
      </c>
      <c r="E3183" s="610">
        <v>0</v>
      </c>
      <c r="F3183" s="610">
        <v>0</v>
      </c>
      <c r="G3183" s="610">
        <v>0</v>
      </c>
      <c r="H3183" s="610">
        <v>0</v>
      </c>
      <c r="I3183" s="610">
        <v>0</v>
      </c>
      <c r="J3183" s="610">
        <v>0</v>
      </c>
      <c r="K3183" s="610">
        <v>0</v>
      </c>
      <c r="L3183" s="610">
        <v>0</v>
      </c>
      <c r="M3183" s="610">
        <v>0</v>
      </c>
      <c r="N3183" s="610">
        <v>0</v>
      </c>
      <c r="O3183" s="610">
        <v>0</v>
      </c>
      <c r="P3183" s="610">
        <v>0</v>
      </c>
      <c r="Q3183" s="610">
        <v>0</v>
      </c>
      <c r="R3183" s="610">
        <v>0</v>
      </c>
      <c r="S3183" s="610">
        <v>0</v>
      </c>
      <c r="T3183" s="610">
        <v>0</v>
      </c>
      <c r="U3183" s="610">
        <v>0</v>
      </c>
      <c r="V3183" s="610" t="e">
        <v>#N/A</v>
      </c>
      <c r="X3183" s="369" t="s">
        <v>1977</v>
      </c>
      <c r="Y3183" s="379" t="s">
        <v>1177</v>
      </c>
      <c r="Z3183" s="380">
        <v>0</v>
      </c>
      <c r="AA3183" s="381">
        <v>0</v>
      </c>
      <c r="AB3183" s="381">
        <v>0</v>
      </c>
      <c r="AC3183" s="381">
        <v>0</v>
      </c>
      <c r="AD3183" s="381">
        <v>0</v>
      </c>
      <c r="AE3183" s="381">
        <v>0</v>
      </c>
      <c r="AF3183" s="381">
        <v>0</v>
      </c>
      <c r="AG3183" s="381">
        <v>0</v>
      </c>
      <c r="AH3183" s="381">
        <v>0</v>
      </c>
      <c r="AI3183" s="382" t="e">
        <v>#N/A</v>
      </c>
    </row>
    <row r="3184" spans="1:35" x14ac:dyDescent="0.25">
      <c r="A3184" s="608" t="s">
        <v>1976</v>
      </c>
      <c r="B3184" s="609" t="s">
        <v>1175</v>
      </c>
      <c r="C3184" s="617">
        <v>0</v>
      </c>
      <c r="D3184" s="617">
        <v>0</v>
      </c>
      <c r="E3184" s="617">
        <v>0</v>
      </c>
      <c r="F3184" s="617">
        <v>0</v>
      </c>
      <c r="G3184" s="617">
        <v>0</v>
      </c>
      <c r="H3184" s="617">
        <v>0</v>
      </c>
      <c r="I3184" s="617">
        <v>0</v>
      </c>
      <c r="J3184" s="617">
        <v>0</v>
      </c>
      <c r="K3184" s="617">
        <v>0</v>
      </c>
      <c r="L3184" s="617">
        <v>0</v>
      </c>
      <c r="M3184" s="617">
        <v>0</v>
      </c>
      <c r="N3184" s="617">
        <v>0</v>
      </c>
      <c r="O3184" s="617">
        <v>0</v>
      </c>
      <c r="P3184" s="617">
        <v>0</v>
      </c>
      <c r="Q3184" s="617">
        <v>0</v>
      </c>
      <c r="R3184" s="617">
        <v>0</v>
      </c>
      <c r="S3184" s="617">
        <v>0</v>
      </c>
      <c r="T3184" s="617">
        <v>0</v>
      </c>
      <c r="U3184" s="617">
        <v>0</v>
      </c>
      <c r="V3184" s="617" t="e">
        <v>#N/A</v>
      </c>
    </row>
    <row r="3185" spans="1:35" x14ac:dyDescent="0.25">
      <c r="A3185" s="608" t="s">
        <v>1977</v>
      </c>
      <c r="B3185" s="609" t="s">
        <v>1177</v>
      </c>
      <c r="C3185" s="617">
        <v>0</v>
      </c>
      <c r="D3185" s="617">
        <v>0</v>
      </c>
      <c r="E3185" s="617">
        <v>0</v>
      </c>
      <c r="F3185" s="617">
        <v>0</v>
      </c>
      <c r="G3185" s="617">
        <v>0</v>
      </c>
      <c r="H3185" s="617">
        <v>0</v>
      </c>
      <c r="I3185" s="617">
        <v>0</v>
      </c>
      <c r="J3185" s="617">
        <v>0</v>
      </c>
      <c r="K3185" s="617">
        <v>0</v>
      </c>
      <c r="L3185" s="617">
        <v>0</v>
      </c>
      <c r="M3185" s="617">
        <v>0</v>
      </c>
      <c r="N3185" s="617">
        <v>0</v>
      </c>
      <c r="O3185" s="617">
        <v>0</v>
      </c>
      <c r="P3185" s="617">
        <v>0</v>
      </c>
      <c r="Q3185" s="617">
        <v>0</v>
      </c>
      <c r="R3185" s="617">
        <v>0</v>
      </c>
      <c r="S3185" s="617">
        <v>0</v>
      </c>
      <c r="T3185" s="617">
        <v>0</v>
      </c>
      <c r="U3185" s="617">
        <v>0</v>
      </c>
      <c r="V3185" s="617" t="e">
        <v>#N/A</v>
      </c>
    </row>
    <row r="3186" spans="1:35" x14ac:dyDescent="0.25">
      <c r="A3186" t="s">
        <v>3734</v>
      </c>
      <c r="B3186" t="s">
        <v>3407</v>
      </c>
      <c r="C3186">
        <v>2</v>
      </c>
      <c r="D3186">
        <v>0</v>
      </c>
      <c r="E3186">
        <v>0</v>
      </c>
      <c r="F3186">
        <v>4</v>
      </c>
      <c r="G3186">
        <v>7</v>
      </c>
      <c r="H3186">
        <v>0</v>
      </c>
      <c r="I3186">
        <v>5</v>
      </c>
      <c r="J3186">
        <v>6</v>
      </c>
      <c r="K3186">
        <v>0</v>
      </c>
      <c r="L3186">
        <v>7</v>
      </c>
      <c r="M3186">
        <v>1</v>
      </c>
      <c r="N3186">
        <v>1</v>
      </c>
      <c r="O3186">
        <v>7</v>
      </c>
      <c r="P3186">
        <v>10</v>
      </c>
      <c r="Q3186">
        <v>9</v>
      </c>
      <c r="R3186">
        <v>6</v>
      </c>
      <c r="S3186">
        <v>1</v>
      </c>
      <c r="T3186">
        <v>2</v>
      </c>
      <c r="U3186">
        <v>9</v>
      </c>
      <c r="V3186">
        <v>0</v>
      </c>
    </row>
    <row r="3187" spans="1:35" x14ac:dyDescent="0.25">
      <c r="A3187" t="s">
        <v>3735</v>
      </c>
      <c r="B3187" t="s">
        <v>3623</v>
      </c>
      <c r="C3187">
        <v>0</v>
      </c>
      <c r="D3187">
        <v>0</v>
      </c>
      <c r="E3187">
        <v>3</v>
      </c>
      <c r="F3187">
        <v>7</v>
      </c>
      <c r="G3187">
        <v>0</v>
      </c>
      <c r="H3187">
        <v>5</v>
      </c>
      <c r="I3187">
        <v>6</v>
      </c>
      <c r="J3187">
        <v>0</v>
      </c>
      <c r="K3187">
        <v>7</v>
      </c>
      <c r="L3187">
        <v>7</v>
      </c>
      <c r="M3187">
        <v>0</v>
      </c>
      <c r="N3187">
        <v>5</v>
      </c>
      <c r="O3187">
        <v>10</v>
      </c>
      <c r="P3187">
        <v>10</v>
      </c>
      <c r="Q3187">
        <v>6</v>
      </c>
      <c r="R3187">
        <v>1</v>
      </c>
      <c r="S3187">
        <v>0</v>
      </c>
      <c r="T3187">
        <v>4</v>
      </c>
      <c r="U3187">
        <v>9</v>
      </c>
      <c r="V3187" t="e">
        <v>#N/A</v>
      </c>
    </row>
    <row r="3188" spans="1:35" x14ac:dyDescent="0.25">
      <c r="A3188" t="s">
        <v>3736</v>
      </c>
      <c r="B3188" t="s">
        <v>3411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 t="e">
        <v>#N/A</v>
      </c>
    </row>
    <row r="3198" spans="1:35" x14ac:dyDescent="0.25">
      <c r="A3198" s="506"/>
      <c r="B3198" s="506"/>
      <c r="C3198" s="506"/>
      <c r="D3198" s="506"/>
      <c r="E3198" s="506"/>
      <c r="F3198" s="506"/>
      <c r="G3198" s="506"/>
      <c r="H3198" s="506"/>
      <c r="I3198" s="506"/>
      <c r="J3198" s="506"/>
      <c r="K3198" s="506"/>
      <c r="L3198" s="506"/>
      <c r="M3198" s="506"/>
      <c r="N3198" s="506"/>
      <c r="O3198" s="506"/>
      <c r="P3198" s="506"/>
      <c r="Q3198" s="506"/>
      <c r="R3198" s="506"/>
      <c r="S3198" s="506"/>
      <c r="T3198" s="506"/>
      <c r="U3198" s="506"/>
      <c r="V3198" s="506"/>
      <c r="W3198" s="506"/>
      <c r="X3198" s="506"/>
      <c r="Y3198" s="506"/>
      <c r="Z3198" s="506"/>
      <c r="AA3198" s="506"/>
      <c r="AB3198" s="506"/>
      <c r="AC3198" s="506"/>
      <c r="AD3198" s="506"/>
      <c r="AE3198" s="506"/>
      <c r="AF3198" s="506"/>
      <c r="AG3198" s="506"/>
      <c r="AH3198" s="506"/>
      <c r="AI3198" s="506"/>
    </row>
    <row r="3199" spans="1:35" x14ac:dyDescent="0.25">
      <c r="A3199" s="198" t="s">
        <v>1978</v>
      </c>
      <c r="B3199" s="219" t="s">
        <v>2552</v>
      </c>
      <c r="C3199" s="593" t="s">
        <v>3774</v>
      </c>
      <c r="D3199" s="594" t="s">
        <v>2618</v>
      </c>
      <c r="E3199" s="594" t="s">
        <v>3775</v>
      </c>
      <c r="F3199" s="594" t="s">
        <v>2618</v>
      </c>
      <c r="G3199" s="594" t="s">
        <v>3782</v>
      </c>
      <c r="H3199" s="594" t="s">
        <v>2618</v>
      </c>
      <c r="I3199" s="594" t="s">
        <v>3788</v>
      </c>
      <c r="J3199" s="594" t="s">
        <v>2618</v>
      </c>
      <c r="K3199" s="594" t="s">
        <v>3789</v>
      </c>
      <c r="L3199" s="594" t="s">
        <v>2618</v>
      </c>
      <c r="M3199" s="594" t="s">
        <v>3790</v>
      </c>
      <c r="N3199" s="594" t="s">
        <v>2618</v>
      </c>
      <c r="O3199" s="594" t="s">
        <v>3791</v>
      </c>
      <c r="P3199" s="594" t="s">
        <v>2618</v>
      </c>
      <c r="Q3199" s="594" t="s">
        <v>3792</v>
      </c>
      <c r="R3199" s="594" t="s">
        <v>2618</v>
      </c>
      <c r="S3199" s="594" t="s">
        <v>3793</v>
      </c>
      <c r="T3199" s="594" t="s">
        <v>2618</v>
      </c>
      <c r="U3199" s="594" t="s">
        <v>3803</v>
      </c>
      <c r="V3199" s="594" t="s">
        <v>2618</v>
      </c>
      <c r="X3199" s="258"/>
      <c r="Y3199" s="596" t="s">
        <v>2550</v>
      </c>
      <c r="Z3199" s="93" t="s">
        <v>2620</v>
      </c>
      <c r="AA3199" s="597" t="s">
        <v>2621</v>
      </c>
      <c r="AB3199" s="597" t="s">
        <v>2622</v>
      </c>
      <c r="AC3199" s="597" t="s">
        <v>2623</v>
      </c>
      <c r="AD3199" s="597" t="s">
        <v>2624</v>
      </c>
      <c r="AE3199" s="597" t="s">
        <v>2625</v>
      </c>
      <c r="AF3199" s="597" t="s">
        <v>2619</v>
      </c>
      <c r="AG3199" s="597" t="s">
        <v>2620</v>
      </c>
      <c r="AH3199" s="597" t="s">
        <v>2621</v>
      </c>
      <c r="AI3199" s="598" t="s">
        <v>2622</v>
      </c>
    </row>
    <row r="3200" spans="1:35" x14ac:dyDescent="0.25">
      <c r="A3200" s="198" t="s">
        <v>1979</v>
      </c>
      <c r="B3200" s="220" t="s">
        <v>1980</v>
      </c>
      <c r="C3200" s="124" t="s">
        <v>2521</v>
      </c>
      <c r="D3200" s="124" t="s">
        <v>2522</v>
      </c>
      <c r="E3200" s="124" t="s">
        <v>2521</v>
      </c>
      <c r="F3200" s="124" t="s">
        <v>2522</v>
      </c>
      <c r="G3200" s="124" t="s">
        <v>2521</v>
      </c>
      <c r="H3200" s="124" t="s">
        <v>2522</v>
      </c>
      <c r="I3200" s="124" t="s">
        <v>2521</v>
      </c>
      <c r="J3200" s="124" t="s">
        <v>2522</v>
      </c>
      <c r="K3200" s="124" t="s">
        <v>2521</v>
      </c>
      <c r="L3200" s="124" t="s">
        <v>2522</v>
      </c>
      <c r="M3200" s="124" t="s">
        <v>2521</v>
      </c>
      <c r="N3200" s="124" t="s">
        <v>2522</v>
      </c>
      <c r="O3200" s="124" t="s">
        <v>2521</v>
      </c>
      <c r="P3200" s="124" t="s">
        <v>2522</v>
      </c>
      <c r="Q3200" s="124" t="s">
        <v>2521</v>
      </c>
      <c r="R3200" s="124" t="s">
        <v>2522</v>
      </c>
      <c r="S3200" s="124" t="s">
        <v>2521</v>
      </c>
      <c r="T3200" s="124" t="s">
        <v>2522</v>
      </c>
      <c r="U3200" s="124" t="s">
        <v>2521</v>
      </c>
      <c r="V3200" s="124" t="s">
        <v>2522</v>
      </c>
      <c r="X3200" s="197"/>
      <c r="Y3200" s="188" t="s">
        <v>1980</v>
      </c>
      <c r="Z3200" s="94" t="s">
        <v>3777</v>
      </c>
      <c r="AA3200" s="95" t="s">
        <v>3778</v>
      </c>
      <c r="AB3200" s="95" t="s">
        <v>3783</v>
      </c>
      <c r="AC3200" s="95" t="s">
        <v>3794</v>
      </c>
      <c r="AD3200" s="95" t="s">
        <v>3795</v>
      </c>
      <c r="AE3200" s="95" t="s">
        <v>3796</v>
      </c>
      <c r="AF3200" s="95" t="s">
        <v>3797</v>
      </c>
      <c r="AG3200" s="95" t="s">
        <v>3798</v>
      </c>
      <c r="AH3200" s="95" t="s">
        <v>3799</v>
      </c>
      <c r="AI3200" s="96" t="s">
        <v>3804</v>
      </c>
    </row>
    <row r="3201" spans="1:35" x14ac:dyDescent="0.25">
      <c r="A3201" s="198" t="s">
        <v>1981</v>
      </c>
      <c r="B3201" s="221" t="s">
        <v>2553</v>
      </c>
      <c r="C3201" s="118">
        <v>43683.291666666664</v>
      </c>
      <c r="D3201" s="189">
        <v>43683.791666666664</v>
      </c>
      <c r="E3201" s="190">
        <v>43684.291666666664</v>
      </c>
      <c r="F3201" s="189">
        <v>43684.791666666664</v>
      </c>
      <c r="G3201" s="190">
        <v>43685.291666666664</v>
      </c>
      <c r="H3201" s="189">
        <v>43685.791666666664</v>
      </c>
      <c r="I3201" s="191">
        <v>43686.291666666664</v>
      </c>
      <c r="J3201" s="189">
        <v>43686.791666666664</v>
      </c>
      <c r="K3201" s="190">
        <v>43687.291666666664</v>
      </c>
      <c r="L3201" s="189">
        <v>43687.791666666664</v>
      </c>
      <c r="M3201" s="190">
        <v>43688.291666666664</v>
      </c>
      <c r="N3201" s="189">
        <v>43688.791666666664</v>
      </c>
      <c r="O3201" s="191">
        <v>43689.291666666664</v>
      </c>
      <c r="P3201" s="189">
        <v>43689.791666666664</v>
      </c>
      <c r="Q3201" s="190">
        <v>43690.291666666664</v>
      </c>
      <c r="R3201" s="189">
        <v>43690.791666666664</v>
      </c>
      <c r="S3201" s="190">
        <v>43691.291666666664</v>
      </c>
      <c r="T3201" s="189">
        <v>43691.791666666664</v>
      </c>
      <c r="U3201" s="190">
        <v>43692.291666666664</v>
      </c>
      <c r="V3201" s="192">
        <v>43692.791666666664</v>
      </c>
      <c r="X3201" s="198" t="s">
        <v>1982</v>
      </c>
      <c r="Y3201" s="215">
        <v>0</v>
      </c>
      <c r="Z3201" s="599">
        <v>43683.791666666664</v>
      </c>
      <c r="AA3201" s="600">
        <v>43684.791666666664</v>
      </c>
      <c r="AB3201" s="600">
        <v>43685.791666666664</v>
      </c>
      <c r="AC3201" s="600">
        <v>43686.791666666664</v>
      </c>
      <c r="AD3201" s="600">
        <v>43687.791666666664</v>
      </c>
      <c r="AE3201" s="600">
        <v>43688.791666666664</v>
      </c>
      <c r="AF3201" s="600">
        <v>43689.791666666664</v>
      </c>
      <c r="AG3201" s="600">
        <v>43690.791666666664</v>
      </c>
      <c r="AH3201" s="600">
        <v>43691.791666666664</v>
      </c>
      <c r="AI3201" s="600">
        <v>43692.791666666664</v>
      </c>
    </row>
    <row r="3202" spans="1:35" x14ac:dyDescent="0.25">
      <c r="A3202" s="198" t="s">
        <v>1983</v>
      </c>
      <c r="B3202" s="222" t="s">
        <v>2545</v>
      </c>
      <c r="C3202" s="230" t="e">
        <v>#N/A</v>
      </c>
      <c r="D3202" s="199">
        <v>28.4</v>
      </c>
      <c r="E3202" s="199" t="e">
        <v>#N/A</v>
      </c>
      <c r="F3202" s="199">
        <v>28.7</v>
      </c>
      <c r="G3202" s="199" t="e">
        <v>#N/A</v>
      </c>
      <c r="H3202" s="199">
        <v>29.2</v>
      </c>
      <c r="I3202" s="199" t="e">
        <v>#N/A</v>
      </c>
      <c r="J3202" s="199">
        <v>23.6</v>
      </c>
      <c r="K3202" s="199" t="e">
        <v>#N/A</v>
      </c>
      <c r="L3202" s="199">
        <v>23.9</v>
      </c>
      <c r="M3202" s="199" t="e">
        <v>#N/A</v>
      </c>
      <c r="N3202" s="199">
        <v>26.6</v>
      </c>
      <c r="O3202" s="199" t="e">
        <v>#N/A</v>
      </c>
      <c r="P3202" s="199">
        <v>28.3</v>
      </c>
      <c r="Q3202" s="199" t="e">
        <v>#N/A</v>
      </c>
      <c r="R3202" s="199">
        <v>21.2</v>
      </c>
      <c r="S3202" s="199" t="e">
        <v>#N/A</v>
      </c>
      <c r="T3202" s="199">
        <v>21.4</v>
      </c>
      <c r="U3202" s="199" t="e">
        <v>#N/A</v>
      </c>
      <c r="V3202" s="104" t="e">
        <v>#N/A</v>
      </c>
      <c r="X3202" s="198" t="s">
        <v>1984</v>
      </c>
      <c r="Y3202" s="100" t="s">
        <v>2545</v>
      </c>
      <c r="Z3202" s="120">
        <v>28.4</v>
      </c>
      <c r="AA3202" s="120">
        <v>28.7</v>
      </c>
      <c r="AB3202" s="120">
        <v>29.2</v>
      </c>
      <c r="AC3202" s="120">
        <v>23.6</v>
      </c>
      <c r="AD3202" s="120">
        <v>23.9</v>
      </c>
      <c r="AE3202" s="120">
        <v>26.6</v>
      </c>
      <c r="AF3202" s="120">
        <v>28.3</v>
      </c>
      <c r="AG3202" s="120">
        <v>21.2</v>
      </c>
      <c r="AH3202" s="120">
        <v>21.4</v>
      </c>
      <c r="AI3202" s="120" t="e">
        <v>#N/A</v>
      </c>
    </row>
    <row r="3203" spans="1:35" x14ac:dyDescent="0.25">
      <c r="A3203" s="198" t="s">
        <v>1985</v>
      </c>
      <c r="B3203" s="223" t="s">
        <v>2546</v>
      </c>
      <c r="C3203" s="103">
        <v>11.5</v>
      </c>
      <c r="D3203" s="200" t="e">
        <v>#N/A</v>
      </c>
      <c r="E3203" s="200">
        <v>12.1</v>
      </c>
      <c r="F3203" s="200" t="e">
        <v>#N/A</v>
      </c>
      <c r="G3203" s="200">
        <v>15</v>
      </c>
      <c r="H3203" s="200" t="e">
        <v>#N/A</v>
      </c>
      <c r="I3203" s="200">
        <v>7.9</v>
      </c>
      <c r="J3203" s="200" t="e">
        <v>#N/A</v>
      </c>
      <c r="K3203" s="200">
        <v>7.6</v>
      </c>
      <c r="L3203" s="200" t="e">
        <v>#N/A</v>
      </c>
      <c r="M3203" s="200">
        <v>7.9</v>
      </c>
      <c r="N3203" s="200" t="e">
        <v>#N/A</v>
      </c>
      <c r="O3203" s="200">
        <v>10.6</v>
      </c>
      <c r="P3203" s="200" t="e">
        <v>#N/A</v>
      </c>
      <c r="Q3203" s="200">
        <v>11</v>
      </c>
      <c r="R3203" s="200" t="e">
        <v>#N/A</v>
      </c>
      <c r="S3203" s="200">
        <v>5.6</v>
      </c>
      <c r="T3203" s="200" t="e">
        <v>#N/A</v>
      </c>
      <c r="U3203" s="200">
        <v>8.6999999999999993</v>
      </c>
      <c r="V3203" s="216" t="e">
        <v>#N/A</v>
      </c>
      <c r="X3203" s="198" t="s">
        <v>1986</v>
      </c>
      <c r="Y3203" s="101" t="s">
        <v>2546</v>
      </c>
      <c r="Z3203" s="97">
        <v>11.5</v>
      </c>
      <c r="AA3203" s="97">
        <v>12.1</v>
      </c>
      <c r="AB3203" s="97">
        <v>15</v>
      </c>
      <c r="AC3203" s="97">
        <v>7.9</v>
      </c>
      <c r="AD3203" s="97">
        <v>7.6</v>
      </c>
      <c r="AE3203" s="97">
        <v>7.9</v>
      </c>
      <c r="AF3203" s="97">
        <v>10.6</v>
      </c>
      <c r="AG3203" s="97">
        <v>11</v>
      </c>
      <c r="AH3203" s="97">
        <v>5.6</v>
      </c>
      <c r="AI3203" s="97" t="e">
        <v>#N/A</v>
      </c>
    </row>
    <row r="3204" spans="1:35" x14ac:dyDescent="0.25">
      <c r="A3204" s="198" t="s">
        <v>1987</v>
      </c>
      <c r="B3204" s="224" t="s">
        <v>2547</v>
      </c>
      <c r="C3204" s="108" t="e">
        <v>#N/A</v>
      </c>
      <c r="D3204" s="201">
        <v>43.4</v>
      </c>
      <c r="E3204" s="201" t="e">
        <v>#N/A</v>
      </c>
      <c r="F3204" s="201">
        <v>43.7</v>
      </c>
      <c r="G3204" s="201" t="e">
        <v>#N/A</v>
      </c>
      <c r="H3204" s="201">
        <v>42.2</v>
      </c>
      <c r="I3204" s="201" t="e">
        <v>#N/A</v>
      </c>
      <c r="J3204" s="201">
        <v>38.200000000000003</v>
      </c>
      <c r="K3204" s="201" t="e">
        <v>#N/A</v>
      </c>
      <c r="L3204" s="201">
        <v>37.9</v>
      </c>
      <c r="M3204" s="201" t="e">
        <v>#N/A</v>
      </c>
      <c r="N3204" s="201">
        <v>41.6</v>
      </c>
      <c r="O3204" s="201" t="e">
        <v>#N/A</v>
      </c>
      <c r="P3204" s="201">
        <v>41.3</v>
      </c>
      <c r="Q3204" s="201" t="e">
        <v>#N/A</v>
      </c>
      <c r="R3204" s="201">
        <v>32.200000000000003</v>
      </c>
      <c r="S3204" s="201" t="e">
        <v>#N/A</v>
      </c>
      <c r="T3204" s="201">
        <v>36.4</v>
      </c>
      <c r="U3204" s="201" t="e">
        <v>#N/A</v>
      </c>
      <c r="V3204" s="217" t="e">
        <v>#N/A</v>
      </c>
      <c r="X3204" s="198" t="s">
        <v>1988</v>
      </c>
      <c r="Y3204" s="102" t="s">
        <v>2547</v>
      </c>
      <c r="Z3204" s="120">
        <v>43.4</v>
      </c>
      <c r="AA3204" s="120">
        <v>43.7</v>
      </c>
      <c r="AB3204" s="120">
        <v>42.2</v>
      </c>
      <c r="AC3204" s="120">
        <v>38.200000000000003</v>
      </c>
      <c r="AD3204" s="120">
        <v>37.9</v>
      </c>
      <c r="AE3204" s="120">
        <v>41.6</v>
      </c>
      <c r="AF3204" s="120">
        <v>41.3</v>
      </c>
      <c r="AG3204" s="120">
        <v>32.200000000000003</v>
      </c>
      <c r="AH3204" s="120">
        <v>36.4</v>
      </c>
      <c r="AI3204" s="120" t="e">
        <v>#N/A</v>
      </c>
    </row>
    <row r="3205" spans="1:35" x14ac:dyDescent="0.25">
      <c r="A3205" s="198" t="s">
        <v>1989</v>
      </c>
      <c r="B3205" s="212" t="s">
        <v>2548</v>
      </c>
      <c r="C3205" s="231">
        <v>5</v>
      </c>
      <c r="D3205" s="123">
        <v>5</v>
      </c>
      <c r="E3205" s="123">
        <v>3</v>
      </c>
      <c r="F3205" s="123">
        <v>4</v>
      </c>
      <c r="G3205" s="123">
        <v>5</v>
      </c>
      <c r="H3205" s="123">
        <v>7</v>
      </c>
      <c r="I3205" s="123">
        <v>7</v>
      </c>
      <c r="J3205" s="123">
        <v>7</v>
      </c>
      <c r="K3205" s="123">
        <v>3</v>
      </c>
      <c r="L3205" s="123">
        <v>7</v>
      </c>
      <c r="M3205" s="123">
        <v>7</v>
      </c>
      <c r="N3205" s="123">
        <v>7</v>
      </c>
      <c r="O3205" s="123">
        <v>6</v>
      </c>
      <c r="P3205" s="123">
        <v>6</v>
      </c>
      <c r="Q3205" s="123">
        <v>7</v>
      </c>
      <c r="R3205" s="123">
        <v>7</v>
      </c>
      <c r="S3205" s="123">
        <v>7</v>
      </c>
      <c r="T3205" s="123">
        <v>7</v>
      </c>
      <c r="U3205" s="123">
        <v>12</v>
      </c>
      <c r="V3205" s="218" t="e">
        <v>#N/A</v>
      </c>
      <c r="X3205" s="198" t="s">
        <v>1990</v>
      </c>
      <c r="Y3205" s="119" t="s">
        <v>2548</v>
      </c>
      <c r="Z3205" s="196">
        <v>5</v>
      </c>
      <c r="AA3205" s="196">
        <v>5</v>
      </c>
      <c r="AB3205" s="196">
        <v>7</v>
      </c>
      <c r="AC3205" s="196">
        <v>7</v>
      </c>
      <c r="AD3205" s="196">
        <v>7</v>
      </c>
      <c r="AE3205" s="196">
        <v>7</v>
      </c>
      <c r="AF3205" s="196">
        <v>6</v>
      </c>
      <c r="AG3205" s="196">
        <v>7</v>
      </c>
      <c r="AH3205" s="196">
        <v>7</v>
      </c>
      <c r="AI3205" s="196" t="e">
        <v>#N/A</v>
      </c>
    </row>
    <row r="3206" spans="1:35" x14ac:dyDescent="0.25">
      <c r="A3206" s="198" t="s">
        <v>1991</v>
      </c>
      <c r="B3206" s="225" t="s">
        <v>2549</v>
      </c>
      <c r="C3206" s="232" t="s">
        <v>2618</v>
      </c>
      <c r="D3206" s="210" t="s">
        <v>2618</v>
      </c>
      <c r="E3206" s="210" t="s">
        <v>2618</v>
      </c>
      <c r="F3206" s="210" t="s">
        <v>2618</v>
      </c>
      <c r="G3206" s="210" t="s">
        <v>2618</v>
      </c>
      <c r="H3206" s="210" t="s">
        <v>2618</v>
      </c>
      <c r="I3206" s="210" t="s">
        <v>2618</v>
      </c>
      <c r="J3206" s="210" t="s">
        <v>2618</v>
      </c>
      <c r="K3206" s="210" t="s">
        <v>2618</v>
      </c>
      <c r="L3206" s="210" t="s">
        <v>2618</v>
      </c>
      <c r="M3206" s="210" t="s">
        <v>2618</v>
      </c>
      <c r="N3206" s="210" t="s">
        <v>2618</v>
      </c>
      <c r="O3206" s="210" t="s">
        <v>2618</v>
      </c>
      <c r="P3206" s="210" t="s">
        <v>2618</v>
      </c>
      <c r="Q3206" s="210" t="s">
        <v>2618</v>
      </c>
      <c r="R3206" s="210" t="s">
        <v>2618</v>
      </c>
      <c r="S3206" s="210" t="s">
        <v>2618</v>
      </c>
      <c r="T3206" s="210" t="s">
        <v>2618</v>
      </c>
      <c r="U3206" s="210" t="s">
        <v>2618</v>
      </c>
      <c r="V3206" s="211" t="e">
        <v>#N/A</v>
      </c>
      <c r="X3206" s="198" t="s">
        <v>1992</v>
      </c>
      <c r="Y3206" s="601" t="s">
        <v>772</v>
      </c>
      <c r="Z3206" s="602">
        <v>0</v>
      </c>
      <c r="AA3206" s="602">
        <v>0</v>
      </c>
      <c r="AB3206" s="602">
        <v>0</v>
      </c>
      <c r="AC3206" s="602">
        <v>0</v>
      </c>
      <c r="AD3206" s="602">
        <v>0</v>
      </c>
      <c r="AE3206" s="602">
        <v>0</v>
      </c>
      <c r="AF3206" s="602">
        <v>0</v>
      </c>
      <c r="AG3206" s="602">
        <v>0</v>
      </c>
      <c r="AH3206" s="602">
        <v>0</v>
      </c>
      <c r="AI3206" s="602" t="e">
        <v>#N/A</v>
      </c>
    </row>
    <row r="3207" spans="1:35" ht="15" x14ac:dyDescent="0.25">
      <c r="A3207" s="198" t="s">
        <v>1993</v>
      </c>
      <c r="B3207" s="226" t="s">
        <v>769</v>
      </c>
      <c r="C3207" s="202" t="s">
        <v>2618</v>
      </c>
      <c r="D3207" s="202" t="s">
        <v>2618</v>
      </c>
      <c r="E3207" s="202" t="s">
        <v>2618</v>
      </c>
      <c r="F3207" s="202" t="s">
        <v>2618</v>
      </c>
      <c r="G3207" s="202" t="s">
        <v>2618</v>
      </c>
      <c r="H3207" s="202" t="s">
        <v>773</v>
      </c>
      <c r="I3207" s="202" t="s">
        <v>2631</v>
      </c>
      <c r="J3207" s="202" t="s">
        <v>2618</v>
      </c>
      <c r="K3207" s="202" t="s">
        <v>2618</v>
      </c>
      <c r="L3207" s="202" t="s">
        <v>2618</v>
      </c>
      <c r="M3207" s="202" t="s">
        <v>2618</v>
      </c>
      <c r="N3207" s="202" t="s">
        <v>2618</v>
      </c>
      <c r="O3207" s="202" t="s">
        <v>2618</v>
      </c>
      <c r="P3207" s="202" t="s">
        <v>2618</v>
      </c>
      <c r="Q3207" s="202" t="s">
        <v>2618</v>
      </c>
      <c r="R3207" s="202" t="s">
        <v>2618</v>
      </c>
      <c r="S3207" s="202" t="s">
        <v>2618</v>
      </c>
      <c r="T3207" s="202" t="s">
        <v>2618</v>
      </c>
      <c r="U3207" s="202" t="s">
        <v>2618</v>
      </c>
      <c r="V3207" s="203" t="e">
        <v>#N/A</v>
      </c>
      <c r="X3207" s="198" t="s">
        <v>1994</v>
      </c>
      <c r="Y3207" s="107" t="s">
        <v>769</v>
      </c>
      <c r="Z3207" s="195" t="s">
        <v>2618</v>
      </c>
      <c r="AA3207" s="195" t="s">
        <v>2618</v>
      </c>
      <c r="AB3207" s="195" t="s">
        <v>773</v>
      </c>
      <c r="AC3207" s="195" t="s">
        <v>2631</v>
      </c>
      <c r="AD3207" s="195" t="s">
        <v>2618</v>
      </c>
      <c r="AE3207" s="195" t="s">
        <v>2618</v>
      </c>
      <c r="AF3207" s="195" t="s">
        <v>2618</v>
      </c>
      <c r="AG3207" s="195" t="s">
        <v>2618</v>
      </c>
      <c r="AH3207" s="195" t="s">
        <v>2618</v>
      </c>
      <c r="AI3207" s="195" t="e">
        <v>#N/A</v>
      </c>
    </row>
    <row r="3208" spans="1:35" x14ac:dyDescent="0.25">
      <c r="A3208" s="198" t="s">
        <v>1995</v>
      </c>
      <c r="B3208" s="226" t="s">
        <v>2551</v>
      </c>
      <c r="C3208" s="234">
        <v>0</v>
      </c>
      <c r="D3208" s="204">
        <v>0</v>
      </c>
      <c r="E3208" s="204">
        <v>0</v>
      </c>
      <c r="F3208" s="204">
        <v>0</v>
      </c>
      <c r="G3208" s="204">
        <v>0</v>
      </c>
      <c r="H3208" s="204">
        <v>20</v>
      </c>
      <c r="I3208" s="204">
        <v>1</v>
      </c>
      <c r="J3208" s="204">
        <v>0</v>
      </c>
      <c r="K3208" s="204">
        <v>0</v>
      </c>
      <c r="L3208" s="204">
        <v>0</v>
      </c>
      <c r="M3208" s="204">
        <v>0</v>
      </c>
      <c r="N3208" s="204">
        <v>0</v>
      </c>
      <c r="O3208" s="204">
        <v>0</v>
      </c>
      <c r="P3208" s="204">
        <v>0</v>
      </c>
      <c r="Q3208" s="204">
        <v>0</v>
      </c>
      <c r="R3208" s="204">
        <v>0</v>
      </c>
      <c r="S3208" s="204">
        <v>0</v>
      </c>
      <c r="T3208" s="204">
        <v>0</v>
      </c>
      <c r="U3208" s="204">
        <v>0</v>
      </c>
      <c r="V3208" s="205" t="e">
        <v>#N/A</v>
      </c>
      <c r="X3208" s="198" t="s">
        <v>1996</v>
      </c>
      <c r="Y3208" s="91" t="s">
        <v>2551</v>
      </c>
      <c r="Z3208" s="109">
        <v>0</v>
      </c>
      <c r="AA3208" s="109">
        <v>0</v>
      </c>
      <c r="AB3208" s="109">
        <v>20</v>
      </c>
      <c r="AC3208" s="109">
        <v>1</v>
      </c>
      <c r="AD3208" s="109">
        <v>0</v>
      </c>
      <c r="AE3208" s="109">
        <v>0</v>
      </c>
      <c r="AF3208" s="109">
        <v>0</v>
      </c>
      <c r="AG3208" s="109">
        <v>0</v>
      </c>
      <c r="AH3208" s="109">
        <v>0</v>
      </c>
      <c r="AI3208" s="109" t="e">
        <v>#N/A</v>
      </c>
    </row>
    <row r="3209" spans="1:35" x14ac:dyDescent="0.25">
      <c r="A3209" s="198" t="s">
        <v>1997</v>
      </c>
      <c r="B3209" s="227" t="s">
        <v>884</v>
      </c>
      <c r="C3209" s="235">
        <v>1012.6500000000001</v>
      </c>
      <c r="D3209" s="206">
        <v>1012.5</v>
      </c>
      <c r="E3209" s="206">
        <v>1010.95</v>
      </c>
      <c r="F3209" s="206">
        <v>1006.6500000000001</v>
      </c>
      <c r="G3209" s="206">
        <v>1004.6500000000001</v>
      </c>
      <c r="H3209" s="206">
        <v>1003.8</v>
      </c>
      <c r="I3209" s="206">
        <v>1006.3</v>
      </c>
      <c r="J3209" s="206">
        <v>1007.3</v>
      </c>
      <c r="K3209" s="206">
        <v>1009.45</v>
      </c>
      <c r="L3209" s="206">
        <v>1010.05</v>
      </c>
      <c r="M3209" s="206">
        <v>1011.4000000000001</v>
      </c>
      <c r="N3209" s="206">
        <v>1009.75</v>
      </c>
      <c r="O3209" s="206">
        <v>1007.1</v>
      </c>
      <c r="P3209" s="206">
        <v>1002.15</v>
      </c>
      <c r="Q3209" s="206">
        <v>1001.0999999999999</v>
      </c>
      <c r="R3209" s="206">
        <v>1002.5</v>
      </c>
      <c r="S3209" s="206">
        <v>1006.2</v>
      </c>
      <c r="T3209" s="206">
        <v>1007.3</v>
      </c>
      <c r="U3209" s="206">
        <v>1008.1500000000001</v>
      </c>
      <c r="V3209" s="207" t="e">
        <v>#N/A</v>
      </c>
      <c r="X3209" s="198" t="s">
        <v>1998</v>
      </c>
      <c r="Y3209" s="238" t="s">
        <v>705</v>
      </c>
      <c r="Z3209" s="127">
        <v>0</v>
      </c>
      <c r="AA3209" s="127">
        <v>0</v>
      </c>
      <c r="AB3209" s="127">
        <v>2</v>
      </c>
      <c r="AC3209" s="127">
        <v>0</v>
      </c>
      <c r="AD3209" s="127">
        <v>0</v>
      </c>
      <c r="AE3209" s="127">
        <v>0</v>
      </c>
      <c r="AF3209" s="127">
        <v>0</v>
      </c>
      <c r="AG3209" s="127">
        <v>0</v>
      </c>
      <c r="AH3209" s="127">
        <v>0</v>
      </c>
      <c r="AI3209" s="127" t="e">
        <v>#N/A</v>
      </c>
    </row>
    <row r="3210" spans="1:35" x14ac:dyDescent="0.25">
      <c r="A3210" s="198" t="s">
        <v>1999</v>
      </c>
      <c r="B3210" s="228" t="s">
        <v>770</v>
      </c>
      <c r="C3210" s="236" t="s">
        <v>2938</v>
      </c>
      <c r="D3210" s="208" t="s">
        <v>2649</v>
      </c>
      <c r="E3210" s="208" t="s">
        <v>2654</v>
      </c>
      <c r="F3210" s="208" t="s">
        <v>2655</v>
      </c>
      <c r="G3210" s="208" t="s">
        <v>2839</v>
      </c>
      <c r="H3210" s="208" t="s">
        <v>2767</v>
      </c>
      <c r="I3210" s="208" t="s">
        <v>2762</v>
      </c>
      <c r="J3210" s="208" t="s">
        <v>2757</v>
      </c>
      <c r="K3210" s="208" t="s">
        <v>2839</v>
      </c>
      <c r="L3210" s="208" t="s">
        <v>2770</v>
      </c>
      <c r="M3210" s="208" t="s">
        <v>2653</v>
      </c>
      <c r="N3210" s="208" t="s">
        <v>2770</v>
      </c>
      <c r="O3210" s="208" t="s">
        <v>2652</v>
      </c>
      <c r="P3210" s="208" t="s">
        <v>2652</v>
      </c>
      <c r="Q3210" s="208" t="s">
        <v>2760</v>
      </c>
      <c r="R3210" s="208" t="s">
        <v>2768</v>
      </c>
      <c r="S3210" s="208" t="s">
        <v>2760</v>
      </c>
      <c r="T3210" s="208" t="s">
        <v>3076</v>
      </c>
      <c r="U3210" s="208" t="s">
        <v>2964</v>
      </c>
      <c r="V3210" s="209" t="e">
        <v>#N/A</v>
      </c>
      <c r="X3210" s="369" t="s">
        <v>2000</v>
      </c>
      <c r="Y3210" s="370" t="s">
        <v>772</v>
      </c>
      <c r="Z3210" s="371">
        <v>0</v>
      </c>
      <c r="AA3210" s="372">
        <v>0</v>
      </c>
      <c r="AB3210" s="372">
        <v>0</v>
      </c>
      <c r="AC3210" s="372">
        <v>0</v>
      </c>
      <c r="AD3210" s="372">
        <v>0</v>
      </c>
      <c r="AE3210" s="372">
        <v>0</v>
      </c>
      <c r="AF3210" s="372">
        <v>0</v>
      </c>
      <c r="AG3210" s="372">
        <v>0</v>
      </c>
      <c r="AH3210" s="372">
        <v>0</v>
      </c>
      <c r="AI3210" s="373" t="e">
        <v>#N/A</v>
      </c>
    </row>
    <row r="3211" spans="1:35" x14ac:dyDescent="0.25">
      <c r="A3211" s="198" t="s">
        <v>2001</v>
      </c>
      <c r="B3211" s="603" t="s">
        <v>705</v>
      </c>
      <c r="C3211" s="237">
        <v>0</v>
      </c>
      <c r="D3211" s="213">
        <v>0</v>
      </c>
      <c r="E3211" s="213">
        <v>0</v>
      </c>
      <c r="F3211" s="213">
        <v>0</v>
      </c>
      <c r="G3211" s="213">
        <v>0</v>
      </c>
      <c r="H3211" s="213">
        <v>1</v>
      </c>
      <c r="I3211" s="213">
        <v>0</v>
      </c>
      <c r="J3211" s="213">
        <v>0</v>
      </c>
      <c r="K3211" s="213">
        <v>0</v>
      </c>
      <c r="L3211" s="213">
        <v>0</v>
      </c>
      <c r="M3211" s="213">
        <v>0</v>
      </c>
      <c r="N3211" s="213">
        <v>0</v>
      </c>
      <c r="O3211" s="213">
        <v>0</v>
      </c>
      <c r="P3211" s="213">
        <v>0</v>
      </c>
      <c r="Q3211" s="213">
        <v>0</v>
      </c>
      <c r="R3211" s="213">
        <v>0</v>
      </c>
      <c r="S3211" s="213">
        <v>0</v>
      </c>
      <c r="T3211" s="213">
        <v>0</v>
      </c>
      <c r="U3211" s="213">
        <v>0</v>
      </c>
      <c r="V3211" s="214" t="e">
        <v>#N/A</v>
      </c>
      <c r="X3211" s="369" t="s">
        <v>2002</v>
      </c>
      <c r="Y3211" s="374" t="s">
        <v>1173</v>
      </c>
      <c r="Z3211" s="375">
        <v>0</v>
      </c>
      <c r="AA3211" s="376">
        <v>0</v>
      </c>
      <c r="AB3211" s="376">
        <v>0</v>
      </c>
      <c r="AC3211" s="376">
        <v>0</v>
      </c>
      <c r="AD3211" s="376">
        <v>0</v>
      </c>
      <c r="AE3211" s="376">
        <v>0</v>
      </c>
      <c r="AF3211" s="376">
        <v>0</v>
      </c>
      <c r="AG3211" s="376">
        <v>0</v>
      </c>
      <c r="AH3211" s="376">
        <v>0</v>
      </c>
      <c r="AI3211" s="377" t="e">
        <v>#N/A</v>
      </c>
    </row>
    <row r="3212" spans="1:35" x14ac:dyDescent="0.25">
      <c r="A3212" s="604" t="s">
        <v>2000</v>
      </c>
      <c r="B3212" s="605" t="s">
        <v>772</v>
      </c>
      <c r="C3212" s="606">
        <v>0</v>
      </c>
      <c r="D3212" s="606">
        <v>0</v>
      </c>
      <c r="E3212" s="606">
        <v>0</v>
      </c>
      <c r="F3212" s="606">
        <v>0</v>
      </c>
      <c r="G3212" s="606">
        <v>0</v>
      </c>
      <c r="H3212" s="606">
        <v>0</v>
      </c>
      <c r="I3212" s="606">
        <v>0</v>
      </c>
      <c r="J3212" s="606">
        <v>0</v>
      </c>
      <c r="K3212" s="606">
        <v>0</v>
      </c>
      <c r="L3212" s="606">
        <v>0</v>
      </c>
      <c r="M3212" s="606">
        <v>0</v>
      </c>
      <c r="N3212" s="606">
        <v>0</v>
      </c>
      <c r="O3212" s="606">
        <v>0</v>
      </c>
      <c r="P3212" s="606">
        <v>0</v>
      </c>
      <c r="Q3212" s="606">
        <v>0</v>
      </c>
      <c r="R3212" s="606">
        <v>0</v>
      </c>
      <c r="S3212" s="606">
        <v>0</v>
      </c>
      <c r="T3212" s="606">
        <v>0</v>
      </c>
      <c r="U3212" s="606">
        <v>0</v>
      </c>
      <c r="V3212" s="607" t="e">
        <v>#N/A</v>
      </c>
      <c r="X3212" s="369" t="s">
        <v>2003</v>
      </c>
      <c r="Y3212" s="374" t="s">
        <v>1175</v>
      </c>
      <c r="Z3212" s="375">
        <v>0</v>
      </c>
      <c r="AA3212" s="376">
        <v>0</v>
      </c>
      <c r="AB3212" s="376">
        <v>0</v>
      </c>
      <c r="AC3212" s="376">
        <v>0</v>
      </c>
      <c r="AD3212" s="376">
        <v>0</v>
      </c>
      <c r="AE3212" s="376">
        <v>0</v>
      </c>
      <c r="AF3212" s="376">
        <v>0</v>
      </c>
      <c r="AG3212" s="376">
        <v>0</v>
      </c>
      <c r="AH3212" s="376">
        <v>0</v>
      </c>
      <c r="AI3212" s="377" t="e">
        <v>#N/A</v>
      </c>
    </row>
    <row r="3213" spans="1:35" x14ac:dyDescent="0.25">
      <c r="A3213" s="608" t="s">
        <v>2002</v>
      </c>
      <c r="B3213" s="609" t="s">
        <v>1173</v>
      </c>
      <c r="C3213" s="610">
        <v>0</v>
      </c>
      <c r="D3213" s="610">
        <v>0</v>
      </c>
      <c r="E3213" s="610">
        <v>0</v>
      </c>
      <c r="F3213" s="610">
        <v>0</v>
      </c>
      <c r="G3213" s="610">
        <v>0</v>
      </c>
      <c r="H3213" s="610">
        <v>0</v>
      </c>
      <c r="I3213" s="610">
        <v>0</v>
      </c>
      <c r="J3213" s="610">
        <v>0</v>
      </c>
      <c r="K3213" s="610">
        <v>0</v>
      </c>
      <c r="L3213" s="610">
        <v>0</v>
      </c>
      <c r="M3213" s="610">
        <v>0</v>
      </c>
      <c r="N3213" s="610">
        <v>0</v>
      </c>
      <c r="O3213" s="610">
        <v>0</v>
      </c>
      <c r="P3213" s="610">
        <v>0</v>
      </c>
      <c r="Q3213" s="610">
        <v>0</v>
      </c>
      <c r="R3213" s="610">
        <v>0</v>
      </c>
      <c r="S3213" s="610">
        <v>0</v>
      </c>
      <c r="T3213" s="610">
        <v>0</v>
      </c>
      <c r="U3213" s="610">
        <v>0</v>
      </c>
      <c r="V3213" s="610" t="e">
        <v>#N/A</v>
      </c>
      <c r="X3213" s="369" t="s">
        <v>2004</v>
      </c>
      <c r="Y3213" s="379" t="s">
        <v>1177</v>
      </c>
      <c r="Z3213" s="380">
        <v>0</v>
      </c>
      <c r="AA3213" s="381">
        <v>0</v>
      </c>
      <c r="AB3213" s="381">
        <v>0</v>
      </c>
      <c r="AC3213" s="381">
        <v>0</v>
      </c>
      <c r="AD3213" s="381">
        <v>0</v>
      </c>
      <c r="AE3213" s="381">
        <v>0</v>
      </c>
      <c r="AF3213" s="381">
        <v>0</v>
      </c>
      <c r="AG3213" s="381">
        <v>0</v>
      </c>
      <c r="AH3213" s="381">
        <v>0</v>
      </c>
      <c r="AI3213" s="382" t="e">
        <v>#N/A</v>
      </c>
    </row>
    <row r="3214" spans="1:35" x14ac:dyDescent="0.25">
      <c r="A3214" s="608" t="s">
        <v>2003</v>
      </c>
      <c r="B3214" s="609" t="s">
        <v>1175</v>
      </c>
      <c r="C3214" s="617">
        <v>0</v>
      </c>
      <c r="D3214" s="617">
        <v>0</v>
      </c>
      <c r="E3214" s="617">
        <v>0</v>
      </c>
      <c r="F3214" s="617">
        <v>0</v>
      </c>
      <c r="G3214" s="617">
        <v>0</v>
      </c>
      <c r="H3214" s="617">
        <v>0</v>
      </c>
      <c r="I3214" s="617">
        <v>0</v>
      </c>
      <c r="J3214" s="617">
        <v>0</v>
      </c>
      <c r="K3214" s="617">
        <v>0</v>
      </c>
      <c r="L3214" s="617">
        <v>0</v>
      </c>
      <c r="M3214" s="617">
        <v>0</v>
      </c>
      <c r="N3214" s="617">
        <v>0</v>
      </c>
      <c r="O3214" s="617">
        <v>0</v>
      </c>
      <c r="P3214" s="617">
        <v>0</v>
      </c>
      <c r="Q3214" s="617">
        <v>0</v>
      </c>
      <c r="R3214" s="617">
        <v>0</v>
      </c>
      <c r="S3214" s="617">
        <v>0</v>
      </c>
      <c r="T3214" s="617">
        <v>0</v>
      </c>
      <c r="U3214" s="617">
        <v>0</v>
      </c>
      <c r="V3214" s="617" t="e">
        <v>#N/A</v>
      </c>
    </row>
    <row r="3215" spans="1:35" x14ac:dyDescent="0.25">
      <c r="A3215" s="608" t="s">
        <v>2004</v>
      </c>
      <c r="B3215" s="609" t="s">
        <v>1177</v>
      </c>
      <c r="C3215" s="617">
        <v>0</v>
      </c>
      <c r="D3215" s="617">
        <v>0</v>
      </c>
      <c r="E3215" s="617">
        <v>0</v>
      </c>
      <c r="F3215" s="617">
        <v>0</v>
      </c>
      <c r="G3215" s="617">
        <v>0</v>
      </c>
      <c r="H3215" s="617">
        <v>0</v>
      </c>
      <c r="I3215" s="617">
        <v>0</v>
      </c>
      <c r="J3215" s="617">
        <v>0</v>
      </c>
      <c r="K3215" s="617">
        <v>0</v>
      </c>
      <c r="L3215" s="617">
        <v>0</v>
      </c>
      <c r="M3215" s="617">
        <v>0</v>
      </c>
      <c r="N3215" s="617">
        <v>0</v>
      </c>
      <c r="O3215" s="617">
        <v>0</v>
      </c>
      <c r="P3215" s="617">
        <v>0</v>
      </c>
      <c r="Q3215" s="617">
        <v>0</v>
      </c>
      <c r="R3215" s="617">
        <v>0</v>
      </c>
      <c r="S3215" s="617">
        <v>0</v>
      </c>
      <c r="T3215" s="617">
        <v>0</v>
      </c>
      <c r="U3215" s="617">
        <v>0</v>
      </c>
      <c r="V3215" s="617" t="e">
        <v>#N/A</v>
      </c>
    </row>
    <row r="3216" spans="1:35" x14ac:dyDescent="0.25">
      <c r="A3216" t="s">
        <v>3737</v>
      </c>
      <c r="B3216" t="s">
        <v>3407</v>
      </c>
      <c r="C3216">
        <v>4</v>
      </c>
      <c r="D3216">
        <v>0</v>
      </c>
      <c r="E3216">
        <v>7</v>
      </c>
      <c r="F3216">
        <v>6</v>
      </c>
      <c r="G3216">
        <v>3</v>
      </c>
      <c r="H3216">
        <v>6</v>
      </c>
      <c r="I3216">
        <v>3</v>
      </c>
      <c r="J3216">
        <v>0</v>
      </c>
      <c r="K3216">
        <v>3</v>
      </c>
      <c r="L3216">
        <v>2</v>
      </c>
      <c r="M3216">
        <v>6</v>
      </c>
      <c r="N3216">
        <v>5</v>
      </c>
      <c r="O3216">
        <v>1</v>
      </c>
      <c r="P3216">
        <v>4</v>
      </c>
      <c r="Q3216">
        <v>7</v>
      </c>
      <c r="R3216">
        <v>5</v>
      </c>
      <c r="S3216">
        <v>6</v>
      </c>
      <c r="T3216">
        <v>4</v>
      </c>
      <c r="U3216">
        <v>0</v>
      </c>
      <c r="V3216">
        <v>5</v>
      </c>
    </row>
    <row r="3217" spans="1:35" x14ac:dyDescent="0.25">
      <c r="A3217" t="s">
        <v>3738</v>
      </c>
      <c r="B3217" t="s">
        <v>3623</v>
      </c>
      <c r="C3217">
        <v>0</v>
      </c>
      <c r="D3217">
        <v>6</v>
      </c>
      <c r="E3217">
        <v>7</v>
      </c>
      <c r="F3217">
        <v>6</v>
      </c>
      <c r="G3217">
        <v>6</v>
      </c>
      <c r="H3217">
        <v>4</v>
      </c>
      <c r="I3217">
        <v>2</v>
      </c>
      <c r="J3217">
        <v>3</v>
      </c>
      <c r="K3217">
        <v>0</v>
      </c>
      <c r="L3217">
        <v>6</v>
      </c>
      <c r="M3217">
        <v>0</v>
      </c>
      <c r="N3217">
        <v>5</v>
      </c>
      <c r="O3217">
        <v>2</v>
      </c>
      <c r="P3217">
        <v>7</v>
      </c>
      <c r="Q3217">
        <v>7</v>
      </c>
      <c r="R3217">
        <v>6</v>
      </c>
      <c r="S3217">
        <v>5</v>
      </c>
      <c r="T3217">
        <v>0</v>
      </c>
      <c r="U3217">
        <v>5</v>
      </c>
      <c r="V3217" t="e">
        <v>#N/A</v>
      </c>
    </row>
    <row r="3218" spans="1:35" x14ac:dyDescent="0.25">
      <c r="A3218" t="s">
        <v>3739</v>
      </c>
      <c r="B3218" t="s">
        <v>3411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 t="e">
        <v>#N/A</v>
      </c>
    </row>
    <row r="3228" spans="1:35" x14ac:dyDescent="0.25">
      <c r="A3228" s="506"/>
      <c r="B3228" s="506"/>
      <c r="C3228" s="506"/>
      <c r="D3228" s="506"/>
      <c r="E3228" s="506"/>
      <c r="F3228" s="506"/>
      <c r="G3228" s="506"/>
      <c r="H3228" s="506"/>
      <c r="I3228" s="506"/>
      <c r="J3228" s="506"/>
      <c r="K3228" s="506"/>
      <c r="L3228" s="506"/>
      <c r="M3228" s="506"/>
      <c r="N3228" s="506"/>
      <c r="O3228" s="506"/>
      <c r="P3228" s="506"/>
      <c r="Q3228" s="506"/>
      <c r="R3228" s="506"/>
      <c r="S3228" s="506"/>
      <c r="T3228" s="506"/>
      <c r="U3228" s="506"/>
      <c r="V3228" s="506"/>
      <c r="W3228" s="506"/>
      <c r="X3228" s="506"/>
      <c r="Y3228" s="506"/>
      <c r="Z3228" s="506"/>
      <c r="AA3228" s="506"/>
      <c r="AB3228" s="506"/>
      <c r="AC3228" s="506"/>
      <c r="AD3228" s="506"/>
      <c r="AE3228" s="506"/>
      <c r="AF3228" s="506"/>
      <c r="AG3228" s="506"/>
      <c r="AH3228" s="506"/>
      <c r="AI3228" s="506"/>
    </row>
    <row r="3229" spans="1:35" x14ac:dyDescent="0.25">
      <c r="A3229" s="198" t="s">
        <v>2005</v>
      </c>
      <c r="B3229" s="219" t="s">
        <v>2552</v>
      </c>
      <c r="C3229" s="593" t="s">
        <v>3774</v>
      </c>
      <c r="D3229" s="594" t="s">
        <v>2618</v>
      </c>
      <c r="E3229" s="594" t="s">
        <v>3775</v>
      </c>
      <c r="F3229" s="594" t="s">
        <v>2618</v>
      </c>
      <c r="G3229" s="594" t="s">
        <v>3782</v>
      </c>
      <c r="H3229" s="594" t="s">
        <v>2618</v>
      </c>
      <c r="I3229" s="594" t="s">
        <v>3788</v>
      </c>
      <c r="J3229" s="594" t="s">
        <v>2618</v>
      </c>
      <c r="K3229" s="594" t="s">
        <v>3789</v>
      </c>
      <c r="L3229" s="594" t="s">
        <v>2618</v>
      </c>
      <c r="M3229" s="594" t="s">
        <v>3790</v>
      </c>
      <c r="N3229" s="594" t="s">
        <v>2618</v>
      </c>
      <c r="O3229" s="594" t="s">
        <v>3791</v>
      </c>
      <c r="P3229" s="594" t="s">
        <v>2618</v>
      </c>
      <c r="Q3229" s="594" t="s">
        <v>3792</v>
      </c>
      <c r="R3229" s="594" t="s">
        <v>2618</v>
      </c>
      <c r="S3229" s="594" t="s">
        <v>3793</v>
      </c>
      <c r="T3229" s="594" t="s">
        <v>2618</v>
      </c>
      <c r="U3229" s="594" t="s">
        <v>3803</v>
      </c>
      <c r="V3229" s="594" t="s">
        <v>2618</v>
      </c>
      <c r="X3229" s="258"/>
      <c r="Y3229" s="596" t="s">
        <v>2550</v>
      </c>
      <c r="Z3229" s="93" t="s">
        <v>2620</v>
      </c>
      <c r="AA3229" s="597" t="s">
        <v>2621</v>
      </c>
      <c r="AB3229" s="597" t="s">
        <v>2622</v>
      </c>
      <c r="AC3229" s="597" t="s">
        <v>2623</v>
      </c>
      <c r="AD3229" s="597" t="s">
        <v>2624</v>
      </c>
      <c r="AE3229" s="597" t="s">
        <v>2625</v>
      </c>
      <c r="AF3229" s="597" t="s">
        <v>2619</v>
      </c>
      <c r="AG3229" s="597" t="s">
        <v>2620</v>
      </c>
      <c r="AH3229" s="597" t="s">
        <v>2621</v>
      </c>
      <c r="AI3229" s="598" t="s">
        <v>2622</v>
      </c>
    </row>
    <row r="3230" spans="1:35" x14ac:dyDescent="0.25">
      <c r="A3230" s="198" t="s">
        <v>2006</v>
      </c>
      <c r="B3230" s="220" t="s">
        <v>2007</v>
      </c>
      <c r="C3230" s="124" t="s">
        <v>2521</v>
      </c>
      <c r="D3230" s="124" t="s">
        <v>2522</v>
      </c>
      <c r="E3230" s="124" t="s">
        <v>2521</v>
      </c>
      <c r="F3230" s="124" t="s">
        <v>2522</v>
      </c>
      <c r="G3230" s="124" t="s">
        <v>2521</v>
      </c>
      <c r="H3230" s="124" t="s">
        <v>2522</v>
      </c>
      <c r="I3230" s="124" t="s">
        <v>2521</v>
      </c>
      <c r="J3230" s="124" t="s">
        <v>2522</v>
      </c>
      <c r="K3230" s="124" t="s">
        <v>2521</v>
      </c>
      <c r="L3230" s="124" t="s">
        <v>2522</v>
      </c>
      <c r="M3230" s="124" t="s">
        <v>2521</v>
      </c>
      <c r="N3230" s="124" t="s">
        <v>2522</v>
      </c>
      <c r="O3230" s="124" t="s">
        <v>2521</v>
      </c>
      <c r="P3230" s="124" t="s">
        <v>2522</v>
      </c>
      <c r="Q3230" s="124" t="s">
        <v>2521</v>
      </c>
      <c r="R3230" s="124" t="s">
        <v>2522</v>
      </c>
      <c r="S3230" s="124" t="s">
        <v>2521</v>
      </c>
      <c r="T3230" s="124" t="s">
        <v>2522</v>
      </c>
      <c r="U3230" s="124" t="s">
        <v>2521</v>
      </c>
      <c r="V3230" s="124" t="s">
        <v>2522</v>
      </c>
      <c r="X3230" s="197"/>
      <c r="Y3230" s="188" t="s">
        <v>2007</v>
      </c>
      <c r="Z3230" s="94" t="s">
        <v>3777</v>
      </c>
      <c r="AA3230" s="95" t="s">
        <v>3778</v>
      </c>
      <c r="AB3230" s="95" t="s">
        <v>3783</v>
      </c>
      <c r="AC3230" s="95" t="s">
        <v>3794</v>
      </c>
      <c r="AD3230" s="95" t="s">
        <v>3795</v>
      </c>
      <c r="AE3230" s="95" t="s">
        <v>3796</v>
      </c>
      <c r="AF3230" s="95" t="s">
        <v>3797</v>
      </c>
      <c r="AG3230" s="95" t="s">
        <v>3798</v>
      </c>
      <c r="AH3230" s="95" t="s">
        <v>3799</v>
      </c>
      <c r="AI3230" s="96" t="s">
        <v>3804</v>
      </c>
    </row>
    <row r="3231" spans="1:35" x14ac:dyDescent="0.25">
      <c r="A3231" s="198" t="s">
        <v>2008</v>
      </c>
      <c r="B3231" s="221" t="s">
        <v>2553</v>
      </c>
      <c r="C3231" s="118">
        <v>43683.291666666664</v>
      </c>
      <c r="D3231" s="189">
        <v>43683.791666666664</v>
      </c>
      <c r="E3231" s="190">
        <v>43684.291666666664</v>
      </c>
      <c r="F3231" s="189">
        <v>43684.791666666664</v>
      </c>
      <c r="G3231" s="190">
        <v>43685.291666666664</v>
      </c>
      <c r="H3231" s="189">
        <v>43685.791666666664</v>
      </c>
      <c r="I3231" s="191">
        <v>43686.291666666664</v>
      </c>
      <c r="J3231" s="189">
        <v>43686.791666666664</v>
      </c>
      <c r="K3231" s="190">
        <v>43687.291666666664</v>
      </c>
      <c r="L3231" s="189">
        <v>43687.791666666664</v>
      </c>
      <c r="M3231" s="190">
        <v>43688.291666666664</v>
      </c>
      <c r="N3231" s="189">
        <v>43688.791666666664</v>
      </c>
      <c r="O3231" s="191">
        <v>43689.291666666664</v>
      </c>
      <c r="P3231" s="189">
        <v>43689.791666666664</v>
      </c>
      <c r="Q3231" s="190">
        <v>43690.291666666664</v>
      </c>
      <c r="R3231" s="189">
        <v>43690.791666666664</v>
      </c>
      <c r="S3231" s="190">
        <v>43691.291666666664</v>
      </c>
      <c r="T3231" s="189">
        <v>43691.791666666664</v>
      </c>
      <c r="U3231" s="190">
        <v>43692.291666666664</v>
      </c>
      <c r="V3231" s="192">
        <v>43692.791666666664</v>
      </c>
      <c r="X3231" s="198" t="s">
        <v>2009</v>
      </c>
      <c r="Y3231" s="215">
        <v>0</v>
      </c>
      <c r="Z3231" s="599">
        <v>43683.791666666664</v>
      </c>
      <c r="AA3231" s="600">
        <v>43684.791666666664</v>
      </c>
      <c r="AB3231" s="600">
        <v>43685.791666666664</v>
      </c>
      <c r="AC3231" s="600">
        <v>43686.791666666664</v>
      </c>
      <c r="AD3231" s="600">
        <v>43687.791666666664</v>
      </c>
      <c r="AE3231" s="600">
        <v>43688.791666666664</v>
      </c>
      <c r="AF3231" s="600">
        <v>43689.791666666664</v>
      </c>
      <c r="AG3231" s="600">
        <v>43690.791666666664</v>
      </c>
      <c r="AH3231" s="600">
        <v>43691.791666666664</v>
      </c>
      <c r="AI3231" s="600">
        <v>43692.791666666664</v>
      </c>
    </row>
    <row r="3232" spans="1:35" x14ac:dyDescent="0.25">
      <c r="A3232" s="198" t="s">
        <v>2010</v>
      </c>
      <c r="B3232" s="222" t="s">
        <v>2545</v>
      </c>
      <c r="C3232" s="230" t="e">
        <v>#N/A</v>
      </c>
      <c r="D3232" s="199">
        <v>24</v>
      </c>
      <c r="E3232" s="199" t="e">
        <v>#N/A</v>
      </c>
      <c r="F3232" s="199">
        <v>31.3</v>
      </c>
      <c r="G3232" s="199" t="e">
        <v>#N/A</v>
      </c>
      <c r="H3232" s="199">
        <v>30.4</v>
      </c>
      <c r="I3232" s="199" t="e">
        <v>#N/A</v>
      </c>
      <c r="J3232" s="199">
        <v>26</v>
      </c>
      <c r="K3232" s="199" t="e">
        <v>#N/A</v>
      </c>
      <c r="L3232" s="199">
        <v>22.5</v>
      </c>
      <c r="M3232" s="199" t="e">
        <v>#N/A</v>
      </c>
      <c r="N3232" s="199">
        <v>27.3</v>
      </c>
      <c r="O3232" s="199" t="e">
        <v>#N/A</v>
      </c>
      <c r="P3232" s="199">
        <v>29.3</v>
      </c>
      <c r="Q3232" s="199" t="e">
        <v>#N/A</v>
      </c>
      <c r="R3232" s="199">
        <v>16.899999999999999</v>
      </c>
      <c r="S3232" s="199" t="e">
        <v>#N/A</v>
      </c>
      <c r="T3232" s="199">
        <v>19.8</v>
      </c>
      <c r="U3232" s="199" t="e">
        <v>#N/A</v>
      </c>
      <c r="V3232" s="104" t="e">
        <v>#N/A</v>
      </c>
      <c r="X3232" s="198" t="s">
        <v>2011</v>
      </c>
      <c r="Y3232" s="100" t="s">
        <v>2545</v>
      </c>
      <c r="Z3232" s="120">
        <v>24</v>
      </c>
      <c r="AA3232" s="120">
        <v>31.3</v>
      </c>
      <c r="AB3232" s="120">
        <v>30.4</v>
      </c>
      <c r="AC3232" s="120">
        <v>26</v>
      </c>
      <c r="AD3232" s="120">
        <v>22.5</v>
      </c>
      <c r="AE3232" s="120">
        <v>27.3</v>
      </c>
      <c r="AF3232" s="120">
        <v>29.3</v>
      </c>
      <c r="AG3232" s="120">
        <v>16.899999999999999</v>
      </c>
      <c r="AH3232" s="120">
        <v>19.8</v>
      </c>
      <c r="AI3232" s="120" t="e">
        <v>#N/A</v>
      </c>
    </row>
    <row r="3233" spans="1:35" x14ac:dyDescent="0.25">
      <c r="A3233" s="198" t="s">
        <v>2012</v>
      </c>
      <c r="B3233" s="223" t="s">
        <v>2546</v>
      </c>
      <c r="C3233" s="103">
        <v>16.100000000000001</v>
      </c>
      <c r="D3233" s="200" t="e">
        <v>#N/A</v>
      </c>
      <c r="E3233" s="200">
        <v>10.5</v>
      </c>
      <c r="F3233" s="200" t="e">
        <v>#N/A</v>
      </c>
      <c r="G3233" s="200">
        <v>12</v>
      </c>
      <c r="H3233" s="200" t="e">
        <v>#N/A</v>
      </c>
      <c r="I3233" s="200">
        <v>9.3000000000000007</v>
      </c>
      <c r="J3233" s="200" t="e">
        <v>#N/A</v>
      </c>
      <c r="K3233" s="200">
        <v>7.6</v>
      </c>
      <c r="L3233" s="200" t="e">
        <v>#N/A</v>
      </c>
      <c r="M3233" s="200">
        <v>7.3000000000000007</v>
      </c>
      <c r="N3233" s="200" t="e">
        <v>#N/A</v>
      </c>
      <c r="O3233" s="200">
        <v>7.8000000000000007</v>
      </c>
      <c r="P3233" s="200" t="e">
        <v>#N/A</v>
      </c>
      <c r="Q3233" s="200">
        <v>11</v>
      </c>
      <c r="R3233" s="200" t="e">
        <v>#N/A</v>
      </c>
      <c r="S3233" s="200">
        <v>11.9</v>
      </c>
      <c r="T3233" s="200" t="e">
        <v>#N/A</v>
      </c>
      <c r="U3233" s="200">
        <v>4.5999999999999996</v>
      </c>
      <c r="V3233" s="216" t="e">
        <v>#N/A</v>
      </c>
      <c r="X3233" s="198" t="s">
        <v>2013</v>
      </c>
      <c r="Y3233" s="101" t="s">
        <v>2546</v>
      </c>
      <c r="Z3233" s="97">
        <v>16.100000000000001</v>
      </c>
      <c r="AA3233" s="97">
        <v>10.5</v>
      </c>
      <c r="AB3233" s="97">
        <v>12</v>
      </c>
      <c r="AC3233" s="97">
        <v>9.3000000000000007</v>
      </c>
      <c r="AD3233" s="97">
        <v>7.6</v>
      </c>
      <c r="AE3233" s="97">
        <v>7.3000000000000007</v>
      </c>
      <c r="AF3233" s="97">
        <v>7.8000000000000007</v>
      </c>
      <c r="AG3233" s="97">
        <v>11</v>
      </c>
      <c r="AH3233" s="97">
        <v>11.9</v>
      </c>
      <c r="AI3233" s="97" t="e">
        <v>#N/A</v>
      </c>
    </row>
    <row r="3234" spans="1:35" x14ac:dyDescent="0.25">
      <c r="A3234" s="198" t="s">
        <v>2014</v>
      </c>
      <c r="B3234" s="224" t="s">
        <v>2547</v>
      </c>
      <c r="C3234" s="108" t="e">
        <v>#N/A</v>
      </c>
      <c r="D3234" s="201">
        <v>31</v>
      </c>
      <c r="E3234" s="201" t="e">
        <v>#N/A</v>
      </c>
      <c r="F3234" s="201">
        <v>46.3</v>
      </c>
      <c r="G3234" s="201" t="e">
        <v>#N/A</v>
      </c>
      <c r="H3234" s="201">
        <v>45.4</v>
      </c>
      <c r="I3234" s="201" t="e">
        <v>#N/A</v>
      </c>
      <c r="J3234" s="201">
        <v>41</v>
      </c>
      <c r="K3234" s="201" t="e">
        <v>#N/A</v>
      </c>
      <c r="L3234" s="201">
        <v>33.5</v>
      </c>
      <c r="M3234" s="201" t="e">
        <v>#N/A</v>
      </c>
      <c r="N3234" s="201">
        <v>40.299999999999997</v>
      </c>
      <c r="O3234" s="201" t="e">
        <v>#N/A</v>
      </c>
      <c r="P3234" s="201">
        <v>44.3</v>
      </c>
      <c r="Q3234" s="201" t="e">
        <v>#N/A</v>
      </c>
      <c r="R3234" s="201">
        <v>22.2</v>
      </c>
      <c r="S3234" s="201" t="e">
        <v>#N/A</v>
      </c>
      <c r="T3234" s="201">
        <v>34.799999999999997</v>
      </c>
      <c r="U3234" s="201" t="e">
        <v>#N/A</v>
      </c>
      <c r="V3234" s="217" t="e">
        <v>#N/A</v>
      </c>
      <c r="X3234" s="198" t="s">
        <v>2015</v>
      </c>
      <c r="Y3234" s="102" t="s">
        <v>2547</v>
      </c>
      <c r="Z3234" s="120">
        <v>31</v>
      </c>
      <c r="AA3234" s="120">
        <v>46.3</v>
      </c>
      <c r="AB3234" s="120">
        <v>45.4</v>
      </c>
      <c r="AC3234" s="120">
        <v>41</v>
      </c>
      <c r="AD3234" s="120">
        <v>33.5</v>
      </c>
      <c r="AE3234" s="120">
        <v>40.299999999999997</v>
      </c>
      <c r="AF3234" s="120">
        <v>44.3</v>
      </c>
      <c r="AG3234" s="120">
        <v>22.2</v>
      </c>
      <c r="AH3234" s="120">
        <v>34.799999999999997</v>
      </c>
      <c r="AI3234" s="120" t="e">
        <v>#N/A</v>
      </c>
    </row>
    <row r="3235" spans="1:35" x14ac:dyDescent="0.25">
      <c r="A3235" s="198" t="s">
        <v>2016</v>
      </c>
      <c r="B3235" s="212" t="s">
        <v>2548</v>
      </c>
      <c r="C3235" s="231">
        <v>2</v>
      </c>
      <c r="D3235" s="123">
        <v>5</v>
      </c>
      <c r="E3235" s="123">
        <v>2</v>
      </c>
      <c r="F3235" s="123">
        <v>4</v>
      </c>
      <c r="G3235" s="123">
        <v>2</v>
      </c>
      <c r="H3235" s="123">
        <v>4</v>
      </c>
      <c r="I3235" s="123">
        <v>2</v>
      </c>
      <c r="J3235" s="123">
        <v>6</v>
      </c>
      <c r="K3235" s="123">
        <v>2</v>
      </c>
      <c r="L3235" s="123">
        <v>6</v>
      </c>
      <c r="M3235" s="123">
        <v>4</v>
      </c>
      <c r="N3235" s="123">
        <v>5</v>
      </c>
      <c r="O3235" s="123">
        <v>3</v>
      </c>
      <c r="P3235" s="123">
        <v>3</v>
      </c>
      <c r="Q3235" s="123">
        <v>3</v>
      </c>
      <c r="R3235" s="123">
        <v>8</v>
      </c>
      <c r="S3235" s="123">
        <v>7</v>
      </c>
      <c r="T3235" s="123">
        <v>4</v>
      </c>
      <c r="U3235" s="123">
        <v>2</v>
      </c>
      <c r="V3235" s="218" t="e">
        <v>#N/A</v>
      </c>
      <c r="X3235" s="198" t="s">
        <v>2017</v>
      </c>
      <c r="Y3235" s="119" t="s">
        <v>2548</v>
      </c>
      <c r="Z3235" s="196">
        <v>5</v>
      </c>
      <c r="AA3235" s="196">
        <v>5</v>
      </c>
      <c r="AB3235" s="196">
        <v>4</v>
      </c>
      <c r="AC3235" s="196">
        <v>6</v>
      </c>
      <c r="AD3235" s="196">
        <v>6</v>
      </c>
      <c r="AE3235" s="196">
        <v>6</v>
      </c>
      <c r="AF3235" s="196">
        <v>3</v>
      </c>
      <c r="AG3235" s="196">
        <v>8</v>
      </c>
      <c r="AH3235" s="196">
        <v>8</v>
      </c>
      <c r="AI3235" s="196" t="e">
        <v>#N/A</v>
      </c>
    </row>
    <row r="3236" spans="1:35" x14ac:dyDescent="0.25">
      <c r="A3236" s="198" t="s">
        <v>2018</v>
      </c>
      <c r="B3236" s="225" t="s">
        <v>2549</v>
      </c>
      <c r="C3236" s="232" t="s">
        <v>2618</v>
      </c>
      <c r="D3236" s="210" t="s">
        <v>2618</v>
      </c>
      <c r="E3236" s="210" t="s">
        <v>2618</v>
      </c>
      <c r="F3236" s="210" t="s">
        <v>2618</v>
      </c>
      <c r="G3236" s="210" t="s">
        <v>2618</v>
      </c>
      <c r="H3236" s="210" t="s">
        <v>2618</v>
      </c>
      <c r="I3236" s="210" t="s">
        <v>2618</v>
      </c>
      <c r="J3236" s="210" t="s">
        <v>2618</v>
      </c>
      <c r="K3236" s="210" t="s">
        <v>2618</v>
      </c>
      <c r="L3236" s="210" t="s">
        <v>2618</v>
      </c>
      <c r="M3236" s="210" t="s">
        <v>2618</v>
      </c>
      <c r="N3236" s="210" t="s">
        <v>2618</v>
      </c>
      <c r="O3236" s="210" t="s">
        <v>2618</v>
      </c>
      <c r="P3236" s="210" t="s">
        <v>2618</v>
      </c>
      <c r="Q3236" s="210" t="s">
        <v>2618</v>
      </c>
      <c r="R3236" s="210" t="s">
        <v>2618</v>
      </c>
      <c r="S3236" s="210" t="s">
        <v>2618</v>
      </c>
      <c r="T3236" s="210" t="s">
        <v>2618</v>
      </c>
      <c r="U3236" s="210" t="s">
        <v>2618</v>
      </c>
      <c r="V3236" s="211" t="e">
        <v>#N/A</v>
      </c>
      <c r="X3236" s="198" t="s">
        <v>2019</v>
      </c>
      <c r="Y3236" s="601" t="s">
        <v>772</v>
      </c>
      <c r="Z3236" s="602">
        <v>0</v>
      </c>
      <c r="AA3236" s="602">
        <v>0</v>
      </c>
      <c r="AB3236" s="602">
        <v>0</v>
      </c>
      <c r="AC3236" s="602">
        <v>0</v>
      </c>
      <c r="AD3236" s="602">
        <v>0</v>
      </c>
      <c r="AE3236" s="602">
        <v>0</v>
      </c>
      <c r="AF3236" s="602">
        <v>0</v>
      </c>
      <c r="AG3236" s="602">
        <v>0</v>
      </c>
      <c r="AH3236" s="602">
        <v>0</v>
      </c>
      <c r="AI3236" s="602" t="e">
        <v>#N/A</v>
      </c>
    </row>
    <row r="3237" spans="1:35" ht="15" x14ac:dyDescent="0.25">
      <c r="A3237" s="198" t="s">
        <v>2020</v>
      </c>
      <c r="B3237" s="226" t="s">
        <v>769</v>
      </c>
      <c r="C3237" s="202" t="s">
        <v>2618</v>
      </c>
      <c r="D3237" s="202" t="s">
        <v>2632</v>
      </c>
      <c r="E3237" s="202" t="s">
        <v>2618</v>
      </c>
      <c r="F3237" s="202" t="s">
        <v>2618</v>
      </c>
      <c r="G3237" s="202" t="s">
        <v>2618</v>
      </c>
      <c r="H3237" s="202" t="s">
        <v>2631</v>
      </c>
      <c r="I3237" s="202" t="s">
        <v>2632</v>
      </c>
      <c r="J3237" s="202" t="s">
        <v>2618</v>
      </c>
      <c r="K3237" s="202" t="s">
        <v>2618</v>
      </c>
      <c r="L3237" s="202" t="s">
        <v>2631</v>
      </c>
      <c r="M3237" s="202" t="s">
        <v>2618</v>
      </c>
      <c r="N3237" s="202" t="s">
        <v>2618</v>
      </c>
      <c r="O3237" s="202" t="s">
        <v>2618</v>
      </c>
      <c r="P3237" s="202" t="s">
        <v>2618</v>
      </c>
      <c r="Q3237" s="202" t="s">
        <v>2618</v>
      </c>
      <c r="R3237" s="202" t="s">
        <v>2632</v>
      </c>
      <c r="S3237" s="202" t="s">
        <v>2632</v>
      </c>
      <c r="T3237" s="202" t="s">
        <v>2632</v>
      </c>
      <c r="U3237" s="202" t="s">
        <v>2618</v>
      </c>
      <c r="V3237" s="203" t="e">
        <v>#N/A</v>
      </c>
      <c r="X3237" s="198" t="s">
        <v>2021</v>
      </c>
      <c r="Y3237" s="107" t="s">
        <v>769</v>
      </c>
      <c r="Z3237" s="195" t="s">
        <v>2632</v>
      </c>
      <c r="AA3237" s="195" t="s">
        <v>2618</v>
      </c>
      <c r="AB3237" s="195" t="s">
        <v>2631</v>
      </c>
      <c r="AC3237" s="195" t="s">
        <v>2632</v>
      </c>
      <c r="AD3237" s="195" t="s">
        <v>2631</v>
      </c>
      <c r="AE3237" s="195" t="s">
        <v>2618</v>
      </c>
      <c r="AF3237" s="195" t="s">
        <v>2618</v>
      </c>
      <c r="AG3237" s="195" t="s">
        <v>2632</v>
      </c>
      <c r="AH3237" s="195" t="s">
        <v>2632</v>
      </c>
      <c r="AI3237" s="195" t="e">
        <v>#N/A</v>
      </c>
    </row>
    <row r="3238" spans="1:35" x14ac:dyDescent="0.25">
      <c r="A3238" s="198" t="s">
        <v>2022</v>
      </c>
      <c r="B3238" s="226" t="s">
        <v>2551</v>
      </c>
      <c r="C3238" s="234">
        <v>0</v>
      </c>
      <c r="D3238" s="204">
        <v>3</v>
      </c>
      <c r="E3238" s="204">
        <v>0</v>
      </c>
      <c r="F3238" s="204">
        <v>0</v>
      </c>
      <c r="G3238" s="204">
        <v>0</v>
      </c>
      <c r="H3238" s="204">
        <v>1</v>
      </c>
      <c r="I3238" s="204">
        <v>5</v>
      </c>
      <c r="J3238" s="204">
        <v>0</v>
      </c>
      <c r="K3238" s="204">
        <v>0</v>
      </c>
      <c r="L3238" s="204">
        <v>2</v>
      </c>
      <c r="M3238" s="204">
        <v>0</v>
      </c>
      <c r="N3238" s="204">
        <v>0</v>
      </c>
      <c r="O3238" s="204">
        <v>0</v>
      </c>
      <c r="P3238" s="204">
        <v>0</v>
      </c>
      <c r="Q3238" s="204">
        <v>0</v>
      </c>
      <c r="R3238" s="204">
        <v>10</v>
      </c>
      <c r="S3238" s="204">
        <v>5</v>
      </c>
      <c r="T3238" s="204">
        <v>5</v>
      </c>
      <c r="U3238" s="204">
        <v>0</v>
      </c>
      <c r="V3238" s="205" t="e">
        <v>#N/A</v>
      </c>
      <c r="X3238" s="198" t="s">
        <v>2023</v>
      </c>
      <c r="Y3238" s="91" t="s">
        <v>2551</v>
      </c>
      <c r="Z3238" s="109">
        <v>3</v>
      </c>
      <c r="AA3238" s="109">
        <v>0</v>
      </c>
      <c r="AB3238" s="109">
        <v>1</v>
      </c>
      <c r="AC3238" s="109">
        <v>5</v>
      </c>
      <c r="AD3238" s="109">
        <v>2</v>
      </c>
      <c r="AE3238" s="109">
        <v>0</v>
      </c>
      <c r="AF3238" s="109">
        <v>0</v>
      </c>
      <c r="AG3238" s="109">
        <v>10</v>
      </c>
      <c r="AH3238" s="109">
        <v>10</v>
      </c>
      <c r="AI3238" s="109" t="e">
        <v>#N/A</v>
      </c>
    </row>
    <row r="3239" spans="1:35" x14ac:dyDescent="0.25">
      <c r="A3239" s="198" t="s">
        <v>2024</v>
      </c>
      <c r="B3239" s="227" t="s">
        <v>884</v>
      </c>
      <c r="C3239" s="235">
        <v>1011.9</v>
      </c>
      <c r="D3239" s="206">
        <v>1011.6500000000001</v>
      </c>
      <c r="E3239" s="206">
        <v>1010.7</v>
      </c>
      <c r="F3239" s="206">
        <v>1006.75</v>
      </c>
      <c r="G3239" s="206">
        <v>1006.8</v>
      </c>
      <c r="H3239" s="206">
        <v>1005.05</v>
      </c>
      <c r="I3239" s="206">
        <v>1007.95</v>
      </c>
      <c r="J3239" s="206">
        <v>1007.85</v>
      </c>
      <c r="K3239" s="206">
        <v>1010.7</v>
      </c>
      <c r="L3239" s="206">
        <v>1013.0999999999999</v>
      </c>
      <c r="M3239" s="206">
        <v>1014.65</v>
      </c>
      <c r="N3239" s="206">
        <v>1011.25</v>
      </c>
      <c r="O3239" s="206">
        <v>1008.25</v>
      </c>
      <c r="P3239" s="206">
        <v>1003</v>
      </c>
      <c r="Q3239" s="206">
        <v>1002.35</v>
      </c>
      <c r="R3239" s="206">
        <v>1003.45</v>
      </c>
      <c r="S3239" s="206">
        <v>1006.8499999999999</v>
      </c>
      <c r="T3239" s="206">
        <v>1008.25</v>
      </c>
      <c r="U3239" s="206">
        <v>1012.8499999999999</v>
      </c>
      <c r="V3239" s="207" t="e">
        <v>#N/A</v>
      </c>
      <c r="X3239" s="198" t="s">
        <v>2025</v>
      </c>
      <c r="Y3239" s="238" t="s">
        <v>705</v>
      </c>
      <c r="Z3239" s="127">
        <v>2</v>
      </c>
      <c r="AA3239" s="127">
        <v>0</v>
      </c>
      <c r="AB3239" s="127">
        <v>0</v>
      </c>
      <c r="AC3239" s="127">
        <v>0</v>
      </c>
      <c r="AD3239" s="127">
        <v>2</v>
      </c>
      <c r="AE3239" s="127">
        <v>0</v>
      </c>
      <c r="AF3239" s="127">
        <v>0</v>
      </c>
      <c r="AG3239" s="127">
        <v>0</v>
      </c>
      <c r="AH3239" s="127">
        <v>0</v>
      </c>
      <c r="AI3239" s="127" t="e">
        <v>#N/A</v>
      </c>
    </row>
    <row r="3240" spans="1:35" x14ac:dyDescent="0.25">
      <c r="A3240" s="198" t="s">
        <v>2026</v>
      </c>
      <c r="B3240" s="228" t="s">
        <v>770</v>
      </c>
      <c r="C3240" s="236" t="s">
        <v>3779</v>
      </c>
      <c r="D3240" s="208" t="s">
        <v>2655</v>
      </c>
      <c r="E3240" s="208" t="s">
        <v>2654</v>
      </c>
      <c r="F3240" s="208" t="s">
        <v>2938</v>
      </c>
      <c r="G3240" s="208" t="s">
        <v>3769</v>
      </c>
      <c r="H3240" s="208" t="s">
        <v>2760</v>
      </c>
      <c r="I3240" s="208" t="s">
        <v>2733</v>
      </c>
      <c r="J3240" s="208" t="s">
        <v>2683</v>
      </c>
      <c r="K3240" s="208" t="s">
        <v>2861</v>
      </c>
      <c r="L3240" s="208" t="s">
        <v>2762</v>
      </c>
      <c r="M3240" s="208" t="s">
        <v>2939</v>
      </c>
      <c r="N3240" s="208" t="s">
        <v>2655</v>
      </c>
      <c r="O3240" s="208" t="s">
        <v>2654</v>
      </c>
      <c r="P3240" s="208" t="s">
        <v>2734</v>
      </c>
      <c r="Q3240" s="208" t="s">
        <v>2733</v>
      </c>
      <c r="R3240" s="208" t="s">
        <v>2762</v>
      </c>
      <c r="S3240" s="208" t="s">
        <v>2762</v>
      </c>
      <c r="T3240" s="208" t="s">
        <v>2965</v>
      </c>
      <c r="U3240" s="208" t="s">
        <v>2939</v>
      </c>
      <c r="V3240" s="209" t="e">
        <v>#N/A</v>
      </c>
      <c r="X3240" s="369" t="s">
        <v>2027</v>
      </c>
      <c r="Y3240" s="370" t="s">
        <v>772</v>
      </c>
      <c r="Z3240" s="371">
        <v>0</v>
      </c>
      <c r="AA3240" s="372">
        <v>0</v>
      </c>
      <c r="AB3240" s="372">
        <v>0</v>
      </c>
      <c r="AC3240" s="372">
        <v>0</v>
      </c>
      <c r="AD3240" s="372">
        <v>0</v>
      </c>
      <c r="AE3240" s="372">
        <v>0</v>
      </c>
      <c r="AF3240" s="372">
        <v>0</v>
      </c>
      <c r="AG3240" s="372">
        <v>0</v>
      </c>
      <c r="AH3240" s="372">
        <v>0</v>
      </c>
      <c r="AI3240" s="373" t="e">
        <v>#N/A</v>
      </c>
    </row>
    <row r="3241" spans="1:35" x14ac:dyDescent="0.25">
      <c r="A3241" s="198" t="s">
        <v>2028</v>
      </c>
      <c r="B3241" s="603" t="s">
        <v>705</v>
      </c>
      <c r="C3241" s="237">
        <v>0</v>
      </c>
      <c r="D3241" s="213">
        <v>1</v>
      </c>
      <c r="E3241" s="213">
        <v>0</v>
      </c>
      <c r="F3241" s="213">
        <v>0</v>
      </c>
      <c r="G3241" s="213">
        <v>0</v>
      </c>
      <c r="H3241" s="213">
        <v>0</v>
      </c>
      <c r="I3241" s="213">
        <v>0</v>
      </c>
      <c r="J3241" s="213">
        <v>0</v>
      </c>
      <c r="K3241" s="213">
        <v>0</v>
      </c>
      <c r="L3241" s="213">
        <v>1</v>
      </c>
      <c r="M3241" s="213">
        <v>0</v>
      </c>
      <c r="N3241" s="213">
        <v>0</v>
      </c>
      <c r="O3241" s="213">
        <v>0</v>
      </c>
      <c r="P3241" s="213">
        <v>0</v>
      </c>
      <c r="Q3241" s="213">
        <v>0</v>
      </c>
      <c r="R3241" s="213">
        <v>0</v>
      </c>
      <c r="S3241" s="213">
        <v>0</v>
      </c>
      <c r="T3241" s="213">
        <v>0</v>
      </c>
      <c r="U3241" s="213">
        <v>0</v>
      </c>
      <c r="V3241" s="214" t="e">
        <v>#N/A</v>
      </c>
      <c r="X3241" s="369" t="s">
        <v>2029</v>
      </c>
      <c r="Y3241" s="374" t="s">
        <v>1173</v>
      </c>
      <c r="Z3241" s="375">
        <v>0</v>
      </c>
      <c r="AA3241" s="376">
        <v>0</v>
      </c>
      <c r="AB3241" s="376">
        <v>0</v>
      </c>
      <c r="AC3241" s="376">
        <v>0</v>
      </c>
      <c r="AD3241" s="376">
        <v>0</v>
      </c>
      <c r="AE3241" s="376">
        <v>0</v>
      </c>
      <c r="AF3241" s="376">
        <v>0</v>
      </c>
      <c r="AG3241" s="376">
        <v>0</v>
      </c>
      <c r="AH3241" s="376">
        <v>0</v>
      </c>
      <c r="AI3241" s="377" t="e">
        <v>#N/A</v>
      </c>
    </row>
    <row r="3242" spans="1:35" x14ac:dyDescent="0.25">
      <c r="A3242" s="604" t="s">
        <v>2027</v>
      </c>
      <c r="B3242" s="605" t="s">
        <v>772</v>
      </c>
      <c r="C3242" s="606">
        <v>0</v>
      </c>
      <c r="D3242" s="606">
        <v>0</v>
      </c>
      <c r="E3242" s="606">
        <v>0</v>
      </c>
      <c r="F3242" s="606">
        <v>0</v>
      </c>
      <c r="G3242" s="606">
        <v>0</v>
      </c>
      <c r="H3242" s="606">
        <v>0</v>
      </c>
      <c r="I3242" s="606">
        <v>0</v>
      </c>
      <c r="J3242" s="606">
        <v>0</v>
      </c>
      <c r="K3242" s="606">
        <v>0</v>
      </c>
      <c r="L3242" s="606">
        <v>0</v>
      </c>
      <c r="M3242" s="606">
        <v>0</v>
      </c>
      <c r="N3242" s="606">
        <v>0</v>
      </c>
      <c r="O3242" s="606">
        <v>0</v>
      </c>
      <c r="P3242" s="606">
        <v>0</v>
      </c>
      <c r="Q3242" s="606">
        <v>0</v>
      </c>
      <c r="R3242" s="606">
        <v>0</v>
      </c>
      <c r="S3242" s="606">
        <v>0</v>
      </c>
      <c r="T3242" s="606">
        <v>0</v>
      </c>
      <c r="U3242" s="606">
        <v>0</v>
      </c>
      <c r="V3242" s="607" t="e">
        <v>#N/A</v>
      </c>
      <c r="X3242" s="369" t="s">
        <v>2030</v>
      </c>
      <c r="Y3242" s="374" t="s">
        <v>1175</v>
      </c>
      <c r="Z3242" s="375">
        <v>0</v>
      </c>
      <c r="AA3242" s="376">
        <v>0</v>
      </c>
      <c r="AB3242" s="376">
        <v>0</v>
      </c>
      <c r="AC3242" s="376">
        <v>0</v>
      </c>
      <c r="AD3242" s="376">
        <v>0</v>
      </c>
      <c r="AE3242" s="376">
        <v>0</v>
      </c>
      <c r="AF3242" s="376">
        <v>0</v>
      </c>
      <c r="AG3242" s="376">
        <v>0</v>
      </c>
      <c r="AH3242" s="376">
        <v>0</v>
      </c>
      <c r="AI3242" s="377" t="e">
        <v>#N/A</v>
      </c>
    </row>
    <row r="3243" spans="1:35" x14ac:dyDescent="0.25">
      <c r="A3243" s="608" t="s">
        <v>2029</v>
      </c>
      <c r="B3243" s="609" t="s">
        <v>1173</v>
      </c>
      <c r="C3243" s="610">
        <v>0</v>
      </c>
      <c r="D3243" s="610">
        <v>0</v>
      </c>
      <c r="E3243" s="610">
        <v>0</v>
      </c>
      <c r="F3243" s="610">
        <v>0</v>
      </c>
      <c r="G3243" s="610">
        <v>0</v>
      </c>
      <c r="H3243" s="610">
        <v>0</v>
      </c>
      <c r="I3243" s="610">
        <v>0</v>
      </c>
      <c r="J3243" s="610">
        <v>0</v>
      </c>
      <c r="K3243" s="610">
        <v>0</v>
      </c>
      <c r="L3243" s="610">
        <v>0</v>
      </c>
      <c r="M3243" s="610">
        <v>0</v>
      </c>
      <c r="N3243" s="610">
        <v>0</v>
      </c>
      <c r="O3243" s="610">
        <v>0</v>
      </c>
      <c r="P3243" s="610">
        <v>0</v>
      </c>
      <c r="Q3243" s="610">
        <v>0</v>
      </c>
      <c r="R3243" s="610">
        <v>0</v>
      </c>
      <c r="S3243" s="610">
        <v>0</v>
      </c>
      <c r="T3243" s="610">
        <v>0</v>
      </c>
      <c r="U3243" s="610">
        <v>0</v>
      </c>
      <c r="V3243" s="610" t="e">
        <v>#N/A</v>
      </c>
      <c r="X3243" s="369" t="s">
        <v>2031</v>
      </c>
      <c r="Y3243" s="379" t="s">
        <v>1177</v>
      </c>
      <c r="Z3243" s="380">
        <v>0</v>
      </c>
      <c r="AA3243" s="381">
        <v>0</v>
      </c>
      <c r="AB3243" s="381">
        <v>0</v>
      </c>
      <c r="AC3243" s="381">
        <v>0</v>
      </c>
      <c r="AD3243" s="381">
        <v>0</v>
      </c>
      <c r="AE3243" s="381">
        <v>0</v>
      </c>
      <c r="AF3243" s="381">
        <v>0</v>
      </c>
      <c r="AG3243" s="381">
        <v>0</v>
      </c>
      <c r="AH3243" s="381">
        <v>0</v>
      </c>
      <c r="AI3243" s="382" t="e">
        <v>#N/A</v>
      </c>
    </row>
    <row r="3244" spans="1:35" x14ac:dyDescent="0.25">
      <c r="A3244" s="608" t="s">
        <v>2030</v>
      </c>
      <c r="B3244" s="609" t="s">
        <v>1175</v>
      </c>
      <c r="C3244" s="617">
        <v>0</v>
      </c>
      <c r="D3244" s="617">
        <v>0</v>
      </c>
      <c r="E3244" s="617">
        <v>0</v>
      </c>
      <c r="F3244" s="617">
        <v>0</v>
      </c>
      <c r="G3244" s="617">
        <v>0</v>
      </c>
      <c r="H3244" s="617">
        <v>0</v>
      </c>
      <c r="I3244" s="617">
        <v>0</v>
      </c>
      <c r="J3244" s="617">
        <v>0</v>
      </c>
      <c r="K3244" s="617">
        <v>0</v>
      </c>
      <c r="L3244" s="617">
        <v>0</v>
      </c>
      <c r="M3244" s="617">
        <v>0</v>
      </c>
      <c r="N3244" s="617">
        <v>0</v>
      </c>
      <c r="O3244" s="617">
        <v>0</v>
      </c>
      <c r="P3244" s="617">
        <v>0</v>
      </c>
      <c r="Q3244" s="617">
        <v>0</v>
      </c>
      <c r="R3244" s="617">
        <v>0</v>
      </c>
      <c r="S3244" s="617">
        <v>0</v>
      </c>
      <c r="T3244" s="617">
        <v>0</v>
      </c>
      <c r="U3244" s="617">
        <v>0</v>
      </c>
      <c r="V3244" s="617" t="e">
        <v>#N/A</v>
      </c>
    </row>
    <row r="3245" spans="1:35" x14ac:dyDescent="0.25">
      <c r="A3245" s="608" t="s">
        <v>2031</v>
      </c>
      <c r="B3245" s="609" t="s">
        <v>1177</v>
      </c>
      <c r="C3245" s="617">
        <v>0</v>
      </c>
      <c r="D3245" s="617">
        <v>0</v>
      </c>
      <c r="E3245" s="617">
        <v>0</v>
      </c>
      <c r="F3245" s="617">
        <v>0</v>
      </c>
      <c r="G3245" s="617">
        <v>0</v>
      </c>
      <c r="H3245" s="617">
        <v>0</v>
      </c>
      <c r="I3245" s="617">
        <v>0</v>
      </c>
      <c r="J3245" s="617">
        <v>0</v>
      </c>
      <c r="K3245" s="617">
        <v>0</v>
      </c>
      <c r="L3245" s="617">
        <v>0</v>
      </c>
      <c r="M3245" s="617">
        <v>0</v>
      </c>
      <c r="N3245" s="617">
        <v>0</v>
      </c>
      <c r="O3245" s="617">
        <v>0</v>
      </c>
      <c r="P3245" s="617">
        <v>0</v>
      </c>
      <c r="Q3245" s="617">
        <v>0</v>
      </c>
      <c r="R3245" s="617">
        <v>0</v>
      </c>
      <c r="S3245" s="617">
        <v>0</v>
      </c>
      <c r="T3245" s="617">
        <v>0</v>
      </c>
      <c r="U3245" s="617">
        <v>0</v>
      </c>
      <c r="V3245" s="617" t="e">
        <v>#N/A</v>
      </c>
    </row>
    <row r="3246" spans="1:35" x14ac:dyDescent="0.25">
      <c r="A3246" t="s">
        <v>3740</v>
      </c>
      <c r="B3246" t="s">
        <v>3407</v>
      </c>
      <c r="C3246">
        <v>10</v>
      </c>
      <c r="D3246">
        <v>7</v>
      </c>
      <c r="E3246">
        <v>10</v>
      </c>
      <c r="F3246">
        <v>2</v>
      </c>
      <c r="G3246">
        <v>0</v>
      </c>
      <c r="H3246">
        <v>5</v>
      </c>
      <c r="I3246">
        <v>4</v>
      </c>
      <c r="J3246">
        <v>0</v>
      </c>
      <c r="K3246">
        <v>6</v>
      </c>
      <c r="L3246">
        <v>5</v>
      </c>
      <c r="M3246">
        <v>6</v>
      </c>
      <c r="N3246">
        <v>2</v>
      </c>
      <c r="O3246">
        <v>4</v>
      </c>
      <c r="P3246">
        <v>1</v>
      </c>
      <c r="Q3246">
        <v>7</v>
      </c>
      <c r="R3246">
        <v>10</v>
      </c>
      <c r="S3246">
        <v>10</v>
      </c>
      <c r="T3246">
        <v>9</v>
      </c>
      <c r="U3246">
        <v>1</v>
      </c>
      <c r="V3246">
        <v>0</v>
      </c>
    </row>
    <row r="3247" spans="1:35" x14ac:dyDescent="0.25">
      <c r="A3247" t="s">
        <v>3741</v>
      </c>
      <c r="B3247" t="s">
        <v>3623</v>
      </c>
      <c r="C3247">
        <v>6</v>
      </c>
      <c r="D3247">
        <v>10</v>
      </c>
      <c r="E3247">
        <v>4</v>
      </c>
      <c r="F3247">
        <v>0</v>
      </c>
      <c r="G3247">
        <v>3</v>
      </c>
      <c r="H3247">
        <v>5</v>
      </c>
      <c r="I3247">
        <v>4</v>
      </c>
      <c r="J3247">
        <v>6</v>
      </c>
      <c r="K3247">
        <v>1</v>
      </c>
      <c r="L3247">
        <v>6</v>
      </c>
      <c r="M3247">
        <v>2</v>
      </c>
      <c r="N3247">
        <v>4</v>
      </c>
      <c r="O3247">
        <v>0</v>
      </c>
      <c r="P3247">
        <v>7</v>
      </c>
      <c r="Q3247">
        <v>7</v>
      </c>
      <c r="R3247">
        <v>10</v>
      </c>
      <c r="S3247">
        <v>10</v>
      </c>
      <c r="T3247">
        <v>9</v>
      </c>
      <c r="U3247">
        <v>0</v>
      </c>
      <c r="V3247" t="e">
        <v>#N/A</v>
      </c>
    </row>
    <row r="3248" spans="1:35" x14ac:dyDescent="0.25">
      <c r="A3248" t="s">
        <v>3742</v>
      </c>
      <c r="B3248" t="s">
        <v>3411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 t="e">
        <v>#N/A</v>
      </c>
    </row>
    <row r="3258" spans="1:35" x14ac:dyDescent="0.25">
      <c r="A3258" s="506"/>
      <c r="B3258" s="506"/>
      <c r="C3258" s="506"/>
      <c r="D3258" s="506"/>
      <c r="E3258" s="506"/>
      <c r="F3258" s="506"/>
      <c r="G3258" s="506"/>
      <c r="H3258" s="506"/>
      <c r="I3258" s="506"/>
      <c r="J3258" s="506"/>
      <c r="K3258" s="506"/>
      <c r="L3258" s="506"/>
      <c r="M3258" s="506"/>
      <c r="N3258" s="506"/>
      <c r="O3258" s="506"/>
      <c r="P3258" s="506"/>
      <c r="Q3258" s="506"/>
      <c r="R3258" s="506"/>
      <c r="S3258" s="506"/>
      <c r="T3258" s="506"/>
      <c r="U3258" s="506"/>
      <c r="V3258" s="506"/>
      <c r="W3258" s="506"/>
      <c r="X3258" s="506"/>
      <c r="Y3258" s="506"/>
      <c r="Z3258" s="506"/>
      <c r="AA3258" s="506"/>
      <c r="AB3258" s="506"/>
      <c r="AC3258" s="506"/>
      <c r="AD3258" s="506"/>
      <c r="AE3258" s="506"/>
      <c r="AF3258" s="506"/>
      <c r="AG3258" s="506"/>
      <c r="AH3258" s="506"/>
      <c r="AI3258" s="506"/>
    </row>
    <row r="3259" spans="1:35" x14ac:dyDescent="0.25">
      <c r="A3259" s="198" t="s">
        <v>2032</v>
      </c>
      <c r="B3259" s="219" t="s">
        <v>2552</v>
      </c>
      <c r="C3259" s="593" t="s">
        <v>3774</v>
      </c>
      <c r="D3259" s="594" t="s">
        <v>2618</v>
      </c>
      <c r="E3259" s="594" t="s">
        <v>3775</v>
      </c>
      <c r="F3259" s="594" t="s">
        <v>2618</v>
      </c>
      <c r="G3259" s="594" t="s">
        <v>3782</v>
      </c>
      <c r="H3259" s="594" t="s">
        <v>2618</v>
      </c>
      <c r="I3259" s="594" t="s">
        <v>3788</v>
      </c>
      <c r="J3259" s="594" t="s">
        <v>2618</v>
      </c>
      <c r="K3259" s="594" t="s">
        <v>3789</v>
      </c>
      <c r="L3259" s="594" t="s">
        <v>2618</v>
      </c>
      <c r="M3259" s="594" t="s">
        <v>3790</v>
      </c>
      <c r="N3259" s="594" t="s">
        <v>2618</v>
      </c>
      <c r="O3259" s="594" t="s">
        <v>3791</v>
      </c>
      <c r="P3259" s="594" t="s">
        <v>2618</v>
      </c>
      <c r="Q3259" s="594" t="s">
        <v>3792</v>
      </c>
      <c r="R3259" s="594" t="s">
        <v>2618</v>
      </c>
      <c r="S3259" s="594" t="s">
        <v>3793</v>
      </c>
      <c r="T3259" s="594" t="s">
        <v>2618</v>
      </c>
      <c r="U3259" s="594" t="s">
        <v>3803</v>
      </c>
      <c r="V3259" s="594" t="s">
        <v>2618</v>
      </c>
      <c r="X3259" s="258"/>
      <c r="Y3259" s="596" t="s">
        <v>2550</v>
      </c>
      <c r="Z3259" s="93" t="s">
        <v>2620</v>
      </c>
      <c r="AA3259" s="597" t="s">
        <v>2621</v>
      </c>
      <c r="AB3259" s="597" t="s">
        <v>2622</v>
      </c>
      <c r="AC3259" s="597" t="s">
        <v>2623</v>
      </c>
      <c r="AD3259" s="597" t="s">
        <v>2624</v>
      </c>
      <c r="AE3259" s="597" t="s">
        <v>2625</v>
      </c>
      <c r="AF3259" s="597" t="s">
        <v>2619</v>
      </c>
      <c r="AG3259" s="597" t="s">
        <v>2620</v>
      </c>
      <c r="AH3259" s="597" t="s">
        <v>2621</v>
      </c>
      <c r="AI3259" s="598" t="s">
        <v>2622</v>
      </c>
    </row>
    <row r="3260" spans="1:35" x14ac:dyDescent="0.25">
      <c r="A3260" s="198" t="s">
        <v>2033</v>
      </c>
      <c r="B3260" s="220" t="s">
        <v>2034</v>
      </c>
      <c r="C3260" s="124" t="s">
        <v>2521</v>
      </c>
      <c r="D3260" s="124" t="s">
        <v>2522</v>
      </c>
      <c r="E3260" s="124" t="s">
        <v>2521</v>
      </c>
      <c r="F3260" s="124" t="s">
        <v>2522</v>
      </c>
      <c r="G3260" s="124" t="s">
        <v>2521</v>
      </c>
      <c r="H3260" s="124" t="s">
        <v>2522</v>
      </c>
      <c r="I3260" s="124" t="s">
        <v>2521</v>
      </c>
      <c r="J3260" s="124" t="s">
        <v>2522</v>
      </c>
      <c r="K3260" s="124" t="s">
        <v>2521</v>
      </c>
      <c r="L3260" s="124" t="s">
        <v>2522</v>
      </c>
      <c r="M3260" s="124" t="s">
        <v>2521</v>
      </c>
      <c r="N3260" s="124" t="s">
        <v>2522</v>
      </c>
      <c r="O3260" s="124" t="s">
        <v>2521</v>
      </c>
      <c r="P3260" s="124" t="s">
        <v>2522</v>
      </c>
      <c r="Q3260" s="124" t="s">
        <v>2521</v>
      </c>
      <c r="R3260" s="124" t="s">
        <v>2522</v>
      </c>
      <c r="S3260" s="124" t="s">
        <v>2521</v>
      </c>
      <c r="T3260" s="124" t="s">
        <v>2522</v>
      </c>
      <c r="U3260" s="124" t="s">
        <v>2521</v>
      </c>
      <c r="V3260" s="124" t="s">
        <v>2522</v>
      </c>
      <c r="X3260" s="197"/>
      <c r="Y3260" s="188" t="s">
        <v>2034</v>
      </c>
      <c r="Z3260" s="94" t="s">
        <v>3777</v>
      </c>
      <c r="AA3260" s="95" t="s">
        <v>3778</v>
      </c>
      <c r="AB3260" s="95" t="s">
        <v>3783</v>
      </c>
      <c r="AC3260" s="95" t="s">
        <v>3794</v>
      </c>
      <c r="AD3260" s="95" t="s">
        <v>3795</v>
      </c>
      <c r="AE3260" s="95" t="s">
        <v>3796</v>
      </c>
      <c r="AF3260" s="95" t="s">
        <v>3797</v>
      </c>
      <c r="AG3260" s="95" t="s">
        <v>3798</v>
      </c>
      <c r="AH3260" s="95" t="s">
        <v>3799</v>
      </c>
      <c r="AI3260" s="96" t="s">
        <v>3804</v>
      </c>
    </row>
    <row r="3261" spans="1:35" x14ac:dyDescent="0.25">
      <c r="A3261" s="198" t="s">
        <v>2035</v>
      </c>
      <c r="B3261" s="221" t="s">
        <v>2553</v>
      </c>
      <c r="C3261" s="118">
        <v>43683.291666666664</v>
      </c>
      <c r="D3261" s="189">
        <v>43683.791666666664</v>
      </c>
      <c r="E3261" s="190">
        <v>43684.291666666664</v>
      </c>
      <c r="F3261" s="189">
        <v>43684.791666666664</v>
      </c>
      <c r="G3261" s="190">
        <v>43685.291666666664</v>
      </c>
      <c r="H3261" s="189">
        <v>43685.791666666664</v>
      </c>
      <c r="I3261" s="191">
        <v>43686.291666666664</v>
      </c>
      <c r="J3261" s="189">
        <v>43686.791666666664</v>
      </c>
      <c r="K3261" s="190">
        <v>43687.291666666664</v>
      </c>
      <c r="L3261" s="189">
        <v>43687.791666666664</v>
      </c>
      <c r="M3261" s="190">
        <v>43688.291666666664</v>
      </c>
      <c r="N3261" s="189">
        <v>43688.791666666664</v>
      </c>
      <c r="O3261" s="191">
        <v>43689.291666666664</v>
      </c>
      <c r="P3261" s="189">
        <v>43689.791666666664</v>
      </c>
      <c r="Q3261" s="190">
        <v>43690.291666666664</v>
      </c>
      <c r="R3261" s="189">
        <v>43690.791666666664</v>
      </c>
      <c r="S3261" s="190">
        <v>43691.291666666664</v>
      </c>
      <c r="T3261" s="189">
        <v>43691.791666666664</v>
      </c>
      <c r="U3261" s="190">
        <v>43692.291666666664</v>
      </c>
      <c r="V3261" s="192">
        <v>43692.791666666664</v>
      </c>
      <c r="X3261" s="198" t="s">
        <v>2036</v>
      </c>
      <c r="Y3261" s="215">
        <v>0</v>
      </c>
      <c r="Z3261" s="599">
        <v>43683.791666666664</v>
      </c>
      <c r="AA3261" s="600">
        <v>43684.791666666664</v>
      </c>
      <c r="AB3261" s="600">
        <v>43685.791666666664</v>
      </c>
      <c r="AC3261" s="600">
        <v>43686.791666666664</v>
      </c>
      <c r="AD3261" s="600">
        <v>43687.791666666664</v>
      </c>
      <c r="AE3261" s="600">
        <v>43688.791666666664</v>
      </c>
      <c r="AF3261" s="600">
        <v>43689.791666666664</v>
      </c>
      <c r="AG3261" s="600">
        <v>43690.791666666664</v>
      </c>
      <c r="AH3261" s="600">
        <v>43691.791666666664</v>
      </c>
      <c r="AI3261" s="600">
        <v>43692.791666666664</v>
      </c>
    </row>
    <row r="3262" spans="1:35" x14ac:dyDescent="0.25">
      <c r="A3262" s="198" t="s">
        <v>2037</v>
      </c>
      <c r="B3262" s="222" t="s">
        <v>2545</v>
      </c>
      <c r="C3262" s="230" t="e">
        <v>#N/A</v>
      </c>
      <c r="D3262" s="199">
        <v>22.4</v>
      </c>
      <c r="E3262" s="199" t="e">
        <v>#N/A</v>
      </c>
      <c r="F3262" s="199">
        <v>29.7</v>
      </c>
      <c r="G3262" s="199" t="e">
        <v>#N/A</v>
      </c>
      <c r="H3262" s="199">
        <v>24.3</v>
      </c>
      <c r="I3262" s="199" t="e">
        <v>#N/A</v>
      </c>
      <c r="J3262" s="199">
        <v>25.7</v>
      </c>
      <c r="K3262" s="199" t="e">
        <v>#N/A</v>
      </c>
      <c r="L3262" s="199">
        <v>24.5</v>
      </c>
      <c r="M3262" s="199" t="e">
        <v>#N/A</v>
      </c>
      <c r="N3262" s="199">
        <v>26.7</v>
      </c>
      <c r="O3262" s="199" t="e">
        <v>#N/A</v>
      </c>
      <c r="P3262" s="199">
        <v>28.9</v>
      </c>
      <c r="Q3262" s="199" t="e">
        <v>#N/A</v>
      </c>
      <c r="R3262" s="199">
        <v>29</v>
      </c>
      <c r="S3262" s="199" t="e">
        <v>#N/A</v>
      </c>
      <c r="T3262" s="199">
        <v>21.8</v>
      </c>
      <c r="U3262" s="199" t="e">
        <v>#N/A</v>
      </c>
      <c r="V3262" s="104" t="e">
        <v>#N/A</v>
      </c>
      <c r="X3262" s="198" t="s">
        <v>2038</v>
      </c>
      <c r="Y3262" s="100" t="s">
        <v>2545</v>
      </c>
      <c r="Z3262" s="120">
        <v>22.4</v>
      </c>
      <c r="AA3262" s="120">
        <v>29.7</v>
      </c>
      <c r="AB3262" s="120">
        <v>24.3</v>
      </c>
      <c r="AC3262" s="120">
        <v>25.7</v>
      </c>
      <c r="AD3262" s="120">
        <v>24.5</v>
      </c>
      <c r="AE3262" s="120">
        <v>26.7</v>
      </c>
      <c r="AF3262" s="120">
        <v>28.9</v>
      </c>
      <c r="AG3262" s="120">
        <v>29</v>
      </c>
      <c r="AH3262" s="120">
        <v>21.8</v>
      </c>
      <c r="AI3262" s="120" t="e">
        <v>#N/A</v>
      </c>
    </row>
    <row r="3263" spans="1:35" x14ac:dyDescent="0.25">
      <c r="A3263" s="198" t="s">
        <v>2039</v>
      </c>
      <c r="B3263" s="223" t="s">
        <v>2546</v>
      </c>
      <c r="C3263" s="103">
        <v>16.399999999999999</v>
      </c>
      <c r="D3263" s="200" t="e">
        <v>#N/A</v>
      </c>
      <c r="E3263" s="200">
        <v>12.3</v>
      </c>
      <c r="F3263" s="200" t="e">
        <v>#N/A</v>
      </c>
      <c r="G3263" s="200">
        <v>15.100000000000001</v>
      </c>
      <c r="H3263" s="200" t="e">
        <v>#N/A</v>
      </c>
      <c r="I3263" s="200">
        <v>15.5</v>
      </c>
      <c r="J3263" s="200" t="e">
        <v>#N/A</v>
      </c>
      <c r="K3263" s="200">
        <v>7.5</v>
      </c>
      <c r="L3263" s="200" t="e">
        <v>#N/A</v>
      </c>
      <c r="M3263" s="200">
        <v>9</v>
      </c>
      <c r="N3263" s="200" t="e">
        <v>#N/A</v>
      </c>
      <c r="O3263" s="200">
        <v>9.8000000000000007</v>
      </c>
      <c r="P3263" s="200" t="e">
        <v>#N/A</v>
      </c>
      <c r="Q3263" s="200">
        <v>13.2</v>
      </c>
      <c r="R3263" s="200" t="e">
        <v>#N/A</v>
      </c>
      <c r="S3263" s="200">
        <v>12.3</v>
      </c>
      <c r="T3263" s="200" t="e">
        <v>#N/A</v>
      </c>
      <c r="U3263" s="200">
        <v>5.9</v>
      </c>
      <c r="V3263" s="216" t="e">
        <v>#N/A</v>
      </c>
      <c r="X3263" s="198" t="s">
        <v>2040</v>
      </c>
      <c r="Y3263" s="101" t="s">
        <v>2546</v>
      </c>
      <c r="Z3263" s="97">
        <v>16.399999999999999</v>
      </c>
      <c r="AA3263" s="97">
        <v>12.3</v>
      </c>
      <c r="AB3263" s="97">
        <v>15.100000000000001</v>
      </c>
      <c r="AC3263" s="97">
        <v>15.5</v>
      </c>
      <c r="AD3263" s="97">
        <v>7.5</v>
      </c>
      <c r="AE3263" s="97">
        <v>9</v>
      </c>
      <c r="AF3263" s="97">
        <v>9.8000000000000007</v>
      </c>
      <c r="AG3263" s="97">
        <v>13.2</v>
      </c>
      <c r="AH3263" s="97">
        <v>12.3</v>
      </c>
      <c r="AI3263" s="97" t="e">
        <v>#N/A</v>
      </c>
    </row>
    <row r="3264" spans="1:35" x14ac:dyDescent="0.25">
      <c r="A3264" s="198" t="s">
        <v>2041</v>
      </c>
      <c r="B3264" s="224" t="s">
        <v>2547</v>
      </c>
      <c r="C3264" s="108" t="e">
        <v>#N/A</v>
      </c>
      <c r="D3264" s="201">
        <v>32.4</v>
      </c>
      <c r="E3264" s="201" t="e">
        <v>#N/A</v>
      </c>
      <c r="F3264" s="201">
        <v>44.7</v>
      </c>
      <c r="G3264" s="201" t="e">
        <v>#N/A</v>
      </c>
      <c r="H3264" s="201">
        <v>30.3</v>
      </c>
      <c r="I3264" s="201" t="e">
        <v>#N/A</v>
      </c>
      <c r="J3264" s="201">
        <v>40.700000000000003</v>
      </c>
      <c r="K3264" s="201" t="e">
        <v>#N/A</v>
      </c>
      <c r="L3264" s="201">
        <v>39</v>
      </c>
      <c r="M3264" s="201" t="e">
        <v>#N/A</v>
      </c>
      <c r="N3264" s="201">
        <v>41.7</v>
      </c>
      <c r="O3264" s="201" t="e">
        <v>#N/A</v>
      </c>
      <c r="P3264" s="201">
        <v>43.9</v>
      </c>
      <c r="Q3264" s="201" t="e">
        <v>#N/A</v>
      </c>
      <c r="R3264" s="201">
        <v>43</v>
      </c>
      <c r="S3264" s="201" t="e">
        <v>#N/A</v>
      </c>
      <c r="T3264" s="201">
        <v>36.799999999999997</v>
      </c>
      <c r="U3264" s="201" t="e">
        <v>#N/A</v>
      </c>
      <c r="V3264" s="217" t="e">
        <v>#N/A</v>
      </c>
      <c r="X3264" s="198" t="s">
        <v>2042</v>
      </c>
      <c r="Y3264" s="102" t="s">
        <v>2547</v>
      </c>
      <c r="Z3264" s="120">
        <v>32.4</v>
      </c>
      <c r="AA3264" s="120">
        <v>44.7</v>
      </c>
      <c r="AB3264" s="120">
        <v>30.3</v>
      </c>
      <c r="AC3264" s="120">
        <v>40.700000000000003</v>
      </c>
      <c r="AD3264" s="120">
        <v>39</v>
      </c>
      <c r="AE3264" s="120">
        <v>41.7</v>
      </c>
      <c r="AF3264" s="120">
        <v>43.9</v>
      </c>
      <c r="AG3264" s="120">
        <v>43</v>
      </c>
      <c r="AH3264" s="120">
        <v>36.799999999999997</v>
      </c>
      <c r="AI3264" s="120" t="e">
        <v>#N/A</v>
      </c>
    </row>
    <row r="3265" spans="1:35" x14ac:dyDescent="0.25">
      <c r="A3265" s="198" t="s">
        <v>2043</v>
      </c>
      <c r="B3265" s="212" t="s">
        <v>2548</v>
      </c>
      <c r="C3265" s="231">
        <v>7</v>
      </c>
      <c r="D3265" s="123">
        <v>4</v>
      </c>
      <c r="E3265" s="123">
        <v>2</v>
      </c>
      <c r="F3265" s="123">
        <v>5</v>
      </c>
      <c r="G3265" s="123">
        <v>3</v>
      </c>
      <c r="H3265" s="123">
        <v>4</v>
      </c>
      <c r="I3265" s="123">
        <v>5</v>
      </c>
      <c r="J3265" s="123">
        <v>7</v>
      </c>
      <c r="K3265" s="123">
        <v>3</v>
      </c>
      <c r="L3265" s="123">
        <v>6</v>
      </c>
      <c r="M3265" s="123">
        <v>5</v>
      </c>
      <c r="N3265" s="123">
        <v>6</v>
      </c>
      <c r="O3265" s="123">
        <v>8</v>
      </c>
      <c r="P3265" s="123">
        <v>6</v>
      </c>
      <c r="Q3265" s="123">
        <v>4</v>
      </c>
      <c r="R3265" s="123">
        <v>9</v>
      </c>
      <c r="S3265" s="123">
        <v>10</v>
      </c>
      <c r="T3265" s="123">
        <v>9</v>
      </c>
      <c r="U3265" s="123">
        <v>9</v>
      </c>
      <c r="V3265" s="218" t="e">
        <v>#N/A</v>
      </c>
      <c r="X3265" s="198" t="s">
        <v>2044</v>
      </c>
      <c r="Y3265" s="119" t="s">
        <v>2548</v>
      </c>
      <c r="Z3265" s="196">
        <v>12</v>
      </c>
      <c r="AA3265" s="196">
        <v>5</v>
      </c>
      <c r="AB3265" s="196">
        <v>5</v>
      </c>
      <c r="AC3265" s="196">
        <v>7</v>
      </c>
      <c r="AD3265" s="196">
        <v>7</v>
      </c>
      <c r="AE3265" s="196">
        <v>6</v>
      </c>
      <c r="AF3265" s="196">
        <v>8</v>
      </c>
      <c r="AG3265" s="196">
        <v>9</v>
      </c>
      <c r="AH3265" s="196">
        <v>10</v>
      </c>
      <c r="AI3265" s="196" t="e">
        <v>#N/A</v>
      </c>
    </row>
    <row r="3266" spans="1:35" x14ac:dyDescent="0.25">
      <c r="A3266" s="198" t="s">
        <v>2045</v>
      </c>
      <c r="B3266" s="225" t="s">
        <v>2549</v>
      </c>
      <c r="C3266" s="232" t="s">
        <v>2618</v>
      </c>
      <c r="D3266" s="210" t="s">
        <v>2618</v>
      </c>
      <c r="E3266" s="210" t="s">
        <v>2618</v>
      </c>
      <c r="F3266" s="210" t="s">
        <v>2618</v>
      </c>
      <c r="G3266" s="210" t="s">
        <v>2618</v>
      </c>
      <c r="H3266" s="210" t="s">
        <v>2618</v>
      </c>
      <c r="I3266" s="210" t="s">
        <v>2618</v>
      </c>
      <c r="J3266" s="210" t="s">
        <v>2618</v>
      </c>
      <c r="K3266" s="210" t="s">
        <v>2618</v>
      </c>
      <c r="L3266" s="210" t="s">
        <v>2618</v>
      </c>
      <c r="M3266" s="210" t="s">
        <v>2618</v>
      </c>
      <c r="N3266" s="210" t="s">
        <v>2618</v>
      </c>
      <c r="O3266" s="210" t="s">
        <v>2618</v>
      </c>
      <c r="P3266" s="210" t="s">
        <v>2618</v>
      </c>
      <c r="Q3266" s="210" t="s">
        <v>2618</v>
      </c>
      <c r="R3266" s="210" t="s">
        <v>2618</v>
      </c>
      <c r="S3266" s="210" t="s">
        <v>2618</v>
      </c>
      <c r="T3266" s="210" t="s">
        <v>2618</v>
      </c>
      <c r="U3266" s="210" t="s">
        <v>2618</v>
      </c>
      <c r="V3266" s="211" t="e">
        <v>#N/A</v>
      </c>
      <c r="X3266" s="198" t="s">
        <v>2046</v>
      </c>
      <c r="Y3266" s="601" t="s">
        <v>772</v>
      </c>
      <c r="Z3266" s="602">
        <v>0</v>
      </c>
      <c r="AA3266" s="602">
        <v>0</v>
      </c>
      <c r="AB3266" s="602">
        <v>0</v>
      </c>
      <c r="AC3266" s="602">
        <v>0</v>
      </c>
      <c r="AD3266" s="602">
        <v>0</v>
      </c>
      <c r="AE3266" s="602">
        <v>0</v>
      </c>
      <c r="AF3266" s="602">
        <v>0</v>
      </c>
      <c r="AG3266" s="602">
        <v>0</v>
      </c>
      <c r="AH3266" s="602">
        <v>0</v>
      </c>
      <c r="AI3266" s="602" t="e">
        <v>#N/A</v>
      </c>
    </row>
    <row r="3267" spans="1:35" ht="15" x14ac:dyDescent="0.25">
      <c r="A3267" s="198" t="s">
        <v>2047</v>
      </c>
      <c r="B3267" s="226" t="s">
        <v>769</v>
      </c>
      <c r="C3267" s="202" t="s">
        <v>2631</v>
      </c>
      <c r="D3267" s="202" t="s">
        <v>2618</v>
      </c>
      <c r="E3267" s="202" t="s">
        <v>2618</v>
      </c>
      <c r="F3267" s="202" t="s">
        <v>2618</v>
      </c>
      <c r="G3267" s="202" t="s">
        <v>2631</v>
      </c>
      <c r="H3267" s="202" t="s">
        <v>2632</v>
      </c>
      <c r="I3267" s="202" t="s">
        <v>2632</v>
      </c>
      <c r="J3267" s="202" t="s">
        <v>2631</v>
      </c>
      <c r="K3267" s="202" t="s">
        <v>2618</v>
      </c>
      <c r="L3267" s="202" t="s">
        <v>2618</v>
      </c>
      <c r="M3267" s="202" t="s">
        <v>2618</v>
      </c>
      <c r="N3267" s="202" t="s">
        <v>2618</v>
      </c>
      <c r="O3267" s="202" t="s">
        <v>2618</v>
      </c>
      <c r="P3267" s="202" t="s">
        <v>2618</v>
      </c>
      <c r="Q3267" s="202" t="s">
        <v>2618</v>
      </c>
      <c r="R3267" s="202" t="s">
        <v>773</v>
      </c>
      <c r="S3267" s="202" t="s">
        <v>2631</v>
      </c>
      <c r="T3267" s="202" t="s">
        <v>2618</v>
      </c>
      <c r="U3267" s="202" t="s">
        <v>2618</v>
      </c>
      <c r="V3267" s="203" t="e">
        <v>#N/A</v>
      </c>
      <c r="X3267" s="198" t="s">
        <v>2048</v>
      </c>
      <c r="Y3267" s="107" t="s">
        <v>769</v>
      </c>
      <c r="Z3267" s="195" t="s">
        <v>2631</v>
      </c>
      <c r="AA3267" s="195" t="s">
        <v>2618</v>
      </c>
      <c r="AB3267" s="195" t="s">
        <v>2632</v>
      </c>
      <c r="AC3267" s="195" t="s">
        <v>2632</v>
      </c>
      <c r="AD3267" s="195" t="s">
        <v>2618</v>
      </c>
      <c r="AE3267" s="195" t="s">
        <v>2618</v>
      </c>
      <c r="AF3267" s="195" t="s">
        <v>2618</v>
      </c>
      <c r="AG3267" s="195" t="s">
        <v>773</v>
      </c>
      <c r="AH3267" s="195" t="s">
        <v>2631</v>
      </c>
      <c r="AI3267" s="195" t="e">
        <v>#N/A</v>
      </c>
    </row>
    <row r="3268" spans="1:35" x14ac:dyDescent="0.25">
      <c r="A3268" s="198" t="s">
        <v>2049</v>
      </c>
      <c r="B3268" s="226" t="s">
        <v>2551</v>
      </c>
      <c r="C3268" s="234">
        <v>2</v>
      </c>
      <c r="D3268" s="204">
        <v>0</v>
      </c>
      <c r="E3268" s="204">
        <v>0</v>
      </c>
      <c r="F3268" s="204">
        <v>0</v>
      </c>
      <c r="G3268" s="204">
        <v>1</v>
      </c>
      <c r="H3268" s="204">
        <v>5</v>
      </c>
      <c r="I3268" s="204">
        <v>5</v>
      </c>
      <c r="J3268" s="204">
        <v>2</v>
      </c>
      <c r="K3268" s="204">
        <v>0</v>
      </c>
      <c r="L3268" s="204">
        <v>0</v>
      </c>
      <c r="M3268" s="204">
        <v>0</v>
      </c>
      <c r="N3268" s="204">
        <v>0</v>
      </c>
      <c r="O3268" s="204">
        <v>0</v>
      </c>
      <c r="P3268" s="204">
        <v>0</v>
      </c>
      <c r="Q3268" s="204">
        <v>0</v>
      </c>
      <c r="R3268" s="204">
        <v>20</v>
      </c>
      <c r="S3268" s="204">
        <v>2</v>
      </c>
      <c r="T3268" s="204">
        <v>0</v>
      </c>
      <c r="U3268" s="204">
        <v>0</v>
      </c>
      <c r="V3268" s="205" t="e">
        <v>#N/A</v>
      </c>
      <c r="X3268" s="198" t="s">
        <v>2050</v>
      </c>
      <c r="Y3268" s="91" t="s">
        <v>2551</v>
      </c>
      <c r="Z3268" s="109">
        <v>2</v>
      </c>
      <c r="AA3268" s="109">
        <v>0</v>
      </c>
      <c r="AB3268" s="109">
        <v>10</v>
      </c>
      <c r="AC3268" s="109">
        <v>5</v>
      </c>
      <c r="AD3268" s="109">
        <v>0</v>
      </c>
      <c r="AE3268" s="109">
        <v>0</v>
      </c>
      <c r="AF3268" s="109">
        <v>0</v>
      </c>
      <c r="AG3268" s="109">
        <v>20</v>
      </c>
      <c r="AH3268" s="109">
        <v>2</v>
      </c>
      <c r="AI3268" s="109" t="e">
        <v>#N/A</v>
      </c>
    </row>
    <row r="3269" spans="1:35" x14ac:dyDescent="0.25">
      <c r="A3269" s="198" t="s">
        <v>2051</v>
      </c>
      <c r="B3269" s="227" t="s">
        <v>884</v>
      </c>
      <c r="C3269" s="235">
        <v>1010.35</v>
      </c>
      <c r="D3269" s="206">
        <v>1011.3499999999999</v>
      </c>
      <c r="E3269" s="206">
        <v>1010.25</v>
      </c>
      <c r="F3269" s="206">
        <v>1006.25</v>
      </c>
      <c r="G3269" s="206">
        <v>1004.6</v>
      </c>
      <c r="H3269" s="206">
        <v>1003.75</v>
      </c>
      <c r="I3269" s="206">
        <v>1004.45</v>
      </c>
      <c r="J3269" s="206">
        <v>1006.05</v>
      </c>
      <c r="K3269" s="206">
        <v>1009.65</v>
      </c>
      <c r="L3269" s="206">
        <v>1010.5</v>
      </c>
      <c r="M3269" s="206">
        <v>1013.25</v>
      </c>
      <c r="N3269" s="206">
        <v>1011.5</v>
      </c>
      <c r="O3269" s="206">
        <v>1009.55</v>
      </c>
      <c r="P3269" s="206">
        <v>1004.25</v>
      </c>
      <c r="Q3269" s="206">
        <v>1000.7</v>
      </c>
      <c r="R3269" s="206">
        <v>999.15</v>
      </c>
      <c r="S3269" s="206">
        <v>1002.65</v>
      </c>
      <c r="T3269" s="206">
        <v>1005.35</v>
      </c>
      <c r="U3269" s="206">
        <v>1009.3</v>
      </c>
      <c r="V3269" s="207" t="e">
        <v>#N/A</v>
      </c>
      <c r="X3269" s="198" t="s">
        <v>2052</v>
      </c>
      <c r="Y3269" s="238" t="s">
        <v>705</v>
      </c>
      <c r="Z3269" s="127">
        <v>0</v>
      </c>
      <c r="AA3269" s="127">
        <v>0</v>
      </c>
      <c r="AB3269" s="127">
        <v>2</v>
      </c>
      <c r="AC3269" s="127">
        <v>2</v>
      </c>
      <c r="AD3269" s="127">
        <v>0</v>
      </c>
      <c r="AE3269" s="127">
        <v>0</v>
      </c>
      <c r="AF3269" s="127">
        <v>0</v>
      </c>
      <c r="AG3269" s="127">
        <v>2</v>
      </c>
      <c r="AH3269" s="127">
        <v>0</v>
      </c>
      <c r="AI3269" s="127" t="e">
        <v>#N/A</v>
      </c>
    </row>
    <row r="3270" spans="1:35" x14ac:dyDescent="0.25">
      <c r="A3270" s="198" t="s">
        <v>2053</v>
      </c>
      <c r="B3270" s="228" t="s">
        <v>770</v>
      </c>
      <c r="C3270" s="236" t="s">
        <v>2767</v>
      </c>
      <c r="D3270" s="208" t="s">
        <v>2681</v>
      </c>
      <c r="E3270" s="208" t="s">
        <v>3771</v>
      </c>
      <c r="F3270" s="208" t="s">
        <v>2760</v>
      </c>
      <c r="G3270" s="208" t="s">
        <v>2839</v>
      </c>
      <c r="H3270" s="208" t="s">
        <v>2652</v>
      </c>
      <c r="I3270" s="208" t="s">
        <v>2760</v>
      </c>
      <c r="J3270" s="208" t="s">
        <v>2757</v>
      </c>
      <c r="K3270" s="208" t="s">
        <v>2839</v>
      </c>
      <c r="L3270" s="208" t="s">
        <v>2757</v>
      </c>
      <c r="M3270" s="208" t="s">
        <v>2653</v>
      </c>
      <c r="N3270" s="208" t="s">
        <v>2758</v>
      </c>
      <c r="O3270" s="208" t="s">
        <v>2772</v>
      </c>
      <c r="P3270" s="208" t="s">
        <v>2772</v>
      </c>
      <c r="Q3270" s="208" t="s">
        <v>2653</v>
      </c>
      <c r="R3270" s="208" t="s">
        <v>2757</v>
      </c>
      <c r="S3270" s="208" t="s">
        <v>2757</v>
      </c>
      <c r="T3270" s="208" t="s">
        <v>58</v>
      </c>
      <c r="U3270" s="208" t="s">
        <v>2964</v>
      </c>
      <c r="V3270" s="209" t="e">
        <v>#N/A</v>
      </c>
      <c r="X3270" s="369" t="s">
        <v>2054</v>
      </c>
      <c r="Y3270" s="370" t="s">
        <v>772</v>
      </c>
      <c r="Z3270" s="371">
        <v>0</v>
      </c>
      <c r="AA3270" s="372">
        <v>0</v>
      </c>
      <c r="AB3270" s="372">
        <v>0</v>
      </c>
      <c r="AC3270" s="372">
        <v>0</v>
      </c>
      <c r="AD3270" s="372">
        <v>0</v>
      </c>
      <c r="AE3270" s="372">
        <v>0</v>
      </c>
      <c r="AF3270" s="372">
        <v>0</v>
      </c>
      <c r="AG3270" s="372">
        <v>0</v>
      </c>
      <c r="AH3270" s="372">
        <v>0</v>
      </c>
      <c r="AI3270" s="373" t="e">
        <v>#N/A</v>
      </c>
    </row>
    <row r="3271" spans="1:35" x14ac:dyDescent="0.25">
      <c r="A3271" s="198" t="s">
        <v>2055</v>
      </c>
      <c r="B3271" s="603" t="s">
        <v>705</v>
      </c>
      <c r="C3271" s="237">
        <v>0</v>
      </c>
      <c r="D3271" s="213">
        <v>0</v>
      </c>
      <c r="E3271" s="213">
        <v>0</v>
      </c>
      <c r="F3271" s="213">
        <v>0</v>
      </c>
      <c r="G3271" s="213">
        <v>0</v>
      </c>
      <c r="H3271" s="213">
        <v>1</v>
      </c>
      <c r="I3271" s="213">
        <v>0</v>
      </c>
      <c r="J3271" s="213">
        <v>1</v>
      </c>
      <c r="K3271" s="213">
        <v>0</v>
      </c>
      <c r="L3271" s="213">
        <v>0</v>
      </c>
      <c r="M3271" s="213">
        <v>0</v>
      </c>
      <c r="N3271" s="213">
        <v>0</v>
      </c>
      <c r="O3271" s="213">
        <v>0</v>
      </c>
      <c r="P3271" s="213">
        <v>0</v>
      </c>
      <c r="Q3271" s="213">
        <v>0</v>
      </c>
      <c r="R3271" s="213">
        <v>1</v>
      </c>
      <c r="S3271" s="213">
        <v>0</v>
      </c>
      <c r="T3271" s="213">
        <v>0</v>
      </c>
      <c r="U3271" s="213">
        <v>0</v>
      </c>
      <c r="V3271" s="214" t="e">
        <v>#N/A</v>
      </c>
      <c r="X3271" s="369" t="s">
        <v>2056</v>
      </c>
      <c r="Y3271" s="374" t="s">
        <v>1173</v>
      </c>
      <c r="Z3271" s="375">
        <v>0</v>
      </c>
      <c r="AA3271" s="376">
        <v>0</v>
      </c>
      <c r="AB3271" s="376">
        <v>0</v>
      </c>
      <c r="AC3271" s="376">
        <v>0</v>
      </c>
      <c r="AD3271" s="376">
        <v>0</v>
      </c>
      <c r="AE3271" s="376">
        <v>0</v>
      </c>
      <c r="AF3271" s="376">
        <v>0</v>
      </c>
      <c r="AG3271" s="376">
        <v>0</v>
      </c>
      <c r="AH3271" s="376">
        <v>0</v>
      </c>
      <c r="AI3271" s="377" t="e">
        <v>#N/A</v>
      </c>
    </row>
    <row r="3272" spans="1:35" x14ac:dyDescent="0.25">
      <c r="A3272" s="604" t="s">
        <v>2054</v>
      </c>
      <c r="B3272" s="605" t="s">
        <v>772</v>
      </c>
      <c r="C3272" s="606">
        <v>0</v>
      </c>
      <c r="D3272" s="606">
        <v>0</v>
      </c>
      <c r="E3272" s="606">
        <v>0</v>
      </c>
      <c r="F3272" s="606">
        <v>0</v>
      </c>
      <c r="G3272" s="606">
        <v>0</v>
      </c>
      <c r="H3272" s="606">
        <v>0</v>
      </c>
      <c r="I3272" s="606">
        <v>0</v>
      </c>
      <c r="J3272" s="606">
        <v>0</v>
      </c>
      <c r="K3272" s="606">
        <v>0</v>
      </c>
      <c r="L3272" s="606">
        <v>0</v>
      </c>
      <c r="M3272" s="606">
        <v>0</v>
      </c>
      <c r="N3272" s="606">
        <v>0</v>
      </c>
      <c r="O3272" s="606">
        <v>0</v>
      </c>
      <c r="P3272" s="606">
        <v>0</v>
      </c>
      <c r="Q3272" s="606">
        <v>0</v>
      </c>
      <c r="R3272" s="606">
        <v>0</v>
      </c>
      <c r="S3272" s="606">
        <v>0</v>
      </c>
      <c r="T3272" s="606">
        <v>0</v>
      </c>
      <c r="U3272" s="606">
        <v>0</v>
      </c>
      <c r="V3272" s="607" t="e">
        <v>#N/A</v>
      </c>
      <c r="X3272" s="369" t="s">
        <v>2057</v>
      </c>
      <c r="Y3272" s="374" t="s">
        <v>1175</v>
      </c>
      <c r="Z3272" s="375">
        <v>0</v>
      </c>
      <c r="AA3272" s="376">
        <v>0</v>
      </c>
      <c r="AB3272" s="376">
        <v>0</v>
      </c>
      <c r="AC3272" s="376">
        <v>0</v>
      </c>
      <c r="AD3272" s="376">
        <v>0</v>
      </c>
      <c r="AE3272" s="376">
        <v>0</v>
      </c>
      <c r="AF3272" s="376">
        <v>0</v>
      </c>
      <c r="AG3272" s="376">
        <v>0</v>
      </c>
      <c r="AH3272" s="376">
        <v>0</v>
      </c>
      <c r="AI3272" s="377" t="e">
        <v>#N/A</v>
      </c>
    </row>
    <row r="3273" spans="1:35" x14ac:dyDescent="0.25">
      <c r="A3273" s="608" t="s">
        <v>2056</v>
      </c>
      <c r="B3273" s="609" t="s">
        <v>1173</v>
      </c>
      <c r="C3273" s="610">
        <v>0</v>
      </c>
      <c r="D3273" s="610">
        <v>0</v>
      </c>
      <c r="E3273" s="610">
        <v>0</v>
      </c>
      <c r="F3273" s="610">
        <v>0</v>
      </c>
      <c r="G3273" s="610">
        <v>0</v>
      </c>
      <c r="H3273" s="610">
        <v>0</v>
      </c>
      <c r="I3273" s="610">
        <v>0</v>
      </c>
      <c r="J3273" s="610">
        <v>0</v>
      </c>
      <c r="K3273" s="610">
        <v>0</v>
      </c>
      <c r="L3273" s="610">
        <v>0</v>
      </c>
      <c r="M3273" s="610">
        <v>0</v>
      </c>
      <c r="N3273" s="610">
        <v>0</v>
      </c>
      <c r="O3273" s="610">
        <v>0</v>
      </c>
      <c r="P3273" s="610">
        <v>0</v>
      </c>
      <c r="Q3273" s="610">
        <v>0</v>
      </c>
      <c r="R3273" s="610">
        <v>0</v>
      </c>
      <c r="S3273" s="610">
        <v>0</v>
      </c>
      <c r="T3273" s="610">
        <v>0</v>
      </c>
      <c r="U3273" s="610">
        <v>0</v>
      </c>
      <c r="V3273" s="610" t="e">
        <v>#N/A</v>
      </c>
      <c r="X3273" s="369" t="s">
        <v>2058</v>
      </c>
      <c r="Y3273" s="379" t="s">
        <v>1177</v>
      </c>
      <c r="Z3273" s="380">
        <v>0</v>
      </c>
      <c r="AA3273" s="381">
        <v>0</v>
      </c>
      <c r="AB3273" s="381">
        <v>0</v>
      </c>
      <c r="AC3273" s="381">
        <v>0</v>
      </c>
      <c r="AD3273" s="381">
        <v>0</v>
      </c>
      <c r="AE3273" s="381">
        <v>0</v>
      </c>
      <c r="AF3273" s="381">
        <v>0</v>
      </c>
      <c r="AG3273" s="381">
        <v>0</v>
      </c>
      <c r="AH3273" s="381">
        <v>0</v>
      </c>
      <c r="AI3273" s="382" t="e">
        <v>#N/A</v>
      </c>
    </row>
    <row r="3274" spans="1:35" x14ac:dyDescent="0.25">
      <c r="A3274" s="608" t="s">
        <v>2057</v>
      </c>
      <c r="B3274" s="609" t="s">
        <v>1175</v>
      </c>
      <c r="C3274" s="617">
        <v>0</v>
      </c>
      <c r="D3274" s="617">
        <v>0</v>
      </c>
      <c r="E3274" s="617">
        <v>0</v>
      </c>
      <c r="F3274" s="617">
        <v>0</v>
      </c>
      <c r="G3274" s="617">
        <v>0</v>
      </c>
      <c r="H3274" s="617">
        <v>0</v>
      </c>
      <c r="I3274" s="617">
        <v>0</v>
      </c>
      <c r="J3274" s="617">
        <v>0</v>
      </c>
      <c r="K3274" s="617">
        <v>0</v>
      </c>
      <c r="L3274" s="617">
        <v>0</v>
      </c>
      <c r="M3274" s="617">
        <v>0</v>
      </c>
      <c r="N3274" s="617">
        <v>0</v>
      </c>
      <c r="O3274" s="617">
        <v>0</v>
      </c>
      <c r="P3274" s="617">
        <v>0</v>
      </c>
      <c r="Q3274" s="617">
        <v>0</v>
      </c>
      <c r="R3274" s="617">
        <v>0</v>
      </c>
      <c r="S3274" s="617">
        <v>0</v>
      </c>
      <c r="T3274" s="617">
        <v>0</v>
      </c>
      <c r="U3274" s="617">
        <v>0</v>
      </c>
      <c r="V3274" s="617" t="e">
        <v>#N/A</v>
      </c>
    </row>
    <row r="3275" spans="1:35" x14ac:dyDescent="0.25">
      <c r="A3275" s="608" t="s">
        <v>2058</v>
      </c>
      <c r="B3275" s="609" t="s">
        <v>1177</v>
      </c>
      <c r="C3275" s="617">
        <v>0</v>
      </c>
      <c r="D3275" s="617">
        <v>0</v>
      </c>
      <c r="E3275" s="617">
        <v>0</v>
      </c>
      <c r="F3275" s="617">
        <v>0</v>
      </c>
      <c r="G3275" s="617">
        <v>0</v>
      </c>
      <c r="H3275" s="617">
        <v>0</v>
      </c>
      <c r="I3275" s="617">
        <v>0</v>
      </c>
      <c r="J3275" s="617">
        <v>0</v>
      </c>
      <c r="K3275" s="617">
        <v>0</v>
      </c>
      <c r="L3275" s="617">
        <v>0</v>
      </c>
      <c r="M3275" s="617">
        <v>0</v>
      </c>
      <c r="N3275" s="617">
        <v>0</v>
      </c>
      <c r="O3275" s="617">
        <v>0</v>
      </c>
      <c r="P3275" s="617">
        <v>0</v>
      </c>
      <c r="Q3275" s="617">
        <v>0</v>
      </c>
      <c r="R3275" s="617">
        <v>0</v>
      </c>
      <c r="S3275" s="617">
        <v>0</v>
      </c>
      <c r="T3275" s="617">
        <v>0</v>
      </c>
      <c r="U3275" s="617">
        <v>0</v>
      </c>
      <c r="V3275" s="617" t="e">
        <v>#N/A</v>
      </c>
    </row>
    <row r="3276" spans="1:35" x14ac:dyDescent="0.25">
      <c r="A3276" t="s">
        <v>3743</v>
      </c>
      <c r="B3276" t="s">
        <v>3407</v>
      </c>
      <c r="C3276">
        <v>10</v>
      </c>
      <c r="D3276">
        <v>7</v>
      </c>
      <c r="E3276">
        <v>6</v>
      </c>
      <c r="F3276">
        <v>0</v>
      </c>
      <c r="G3276">
        <v>0</v>
      </c>
      <c r="H3276">
        <v>9</v>
      </c>
      <c r="I3276">
        <v>10</v>
      </c>
      <c r="J3276">
        <v>9</v>
      </c>
      <c r="K3276">
        <v>0</v>
      </c>
      <c r="L3276">
        <v>0</v>
      </c>
      <c r="M3276">
        <v>3</v>
      </c>
      <c r="N3276">
        <v>3</v>
      </c>
      <c r="O3276">
        <v>1</v>
      </c>
      <c r="P3276">
        <v>1</v>
      </c>
      <c r="Q3276">
        <v>3</v>
      </c>
      <c r="R3276">
        <v>7</v>
      </c>
      <c r="S3276">
        <v>10</v>
      </c>
      <c r="T3276">
        <v>7</v>
      </c>
      <c r="U3276">
        <v>1</v>
      </c>
      <c r="V3276">
        <v>3</v>
      </c>
    </row>
    <row r="3277" spans="1:35" x14ac:dyDescent="0.25">
      <c r="A3277" t="s">
        <v>3744</v>
      </c>
      <c r="B3277" t="s">
        <v>3623</v>
      </c>
      <c r="C3277">
        <v>9</v>
      </c>
      <c r="D3277">
        <v>7</v>
      </c>
      <c r="E3277">
        <v>3</v>
      </c>
      <c r="F3277">
        <v>0</v>
      </c>
      <c r="G3277">
        <v>7</v>
      </c>
      <c r="H3277">
        <v>10</v>
      </c>
      <c r="I3277">
        <v>9</v>
      </c>
      <c r="J3277">
        <v>5</v>
      </c>
      <c r="K3277">
        <v>0</v>
      </c>
      <c r="L3277">
        <v>3</v>
      </c>
      <c r="M3277">
        <v>3</v>
      </c>
      <c r="N3277">
        <v>1</v>
      </c>
      <c r="O3277">
        <v>0</v>
      </c>
      <c r="P3277">
        <v>1</v>
      </c>
      <c r="Q3277">
        <v>7</v>
      </c>
      <c r="R3277">
        <v>7</v>
      </c>
      <c r="S3277">
        <v>10</v>
      </c>
      <c r="T3277">
        <v>7</v>
      </c>
      <c r="U3277">
        <v>3</v>
      </c>
      <c r="V3277" t="e">
        <v>#N/A</v>
      </c>
    </row>
    <row r="3278" spans="1:35" x14ac:dyDescent="0.25">
      <c r="A3278" t="s">
        <v>3745</v>
      </c>
      <c r="B3278" t="s">
        <v>3411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 t="e">
        <v>#N/A</v>
      </c>
    </row>
    <row r="3288" spans="1:35" x14ac:dyDescent="0.25">
      <c r="A3288" s="506"/>
      <c r="B3288" s="506"/>
      <c r="C3288" s="506"/>
      <c r="D3288" s="506"/>
      <c r="E3288" s="506"/>
      <c r="F3288" s="506"/>
      <c r="G3288" s="506"/>
      <c r="H3288" s="506"/>
      <c r="I3288" s="506"/>
      <c r="J3288" s="506"/>
      <c r="K3288" s="506"/>
      <c r="L3288" s="506"/>
      <c r="M3288" s="506"/>
      <c r="N3288" s="506"/>
      <c r="O3288" s="506"/>
      <c r="P3288" s="506"/>
      <c r="Q3288" s="506"/>
      <c r="R3288" s="506"/>
      <c r="S3288" s="506"/>
      <c r="T3288" s="506"/>
      <c r="U3288" s="506"/>
      <c r="V3288" s="506"/>
      <c r="W3288" s="506"/>
      <c r="X3288" s="506"/>
      <c r="Y3288" s="506"/>
      <c r="Z3288" s="506"/>
      <c r="AA3288" s="506"/>
      <c r="AB3288" s="506"/>
      <c r="AC3288" s="506"/>
      <c r="AD3288" s="506"/>
      <c r="AE3288" s="506"/>
      <c r="AF3288" s="506"/>
      <c r="AG3288" s="506"/>
      <c r="AH3288" s="506"/>
      <c r="AI3288" s="506"/>
    </row>
    <row r="3289" spans="1:35" x14ac:dyDescent="0.25">
      <c r="A3289" s="198" t="s">
        <v>2059</v>
      </c>
      <c r="B3289" s="219" t="s">
        <v>2552</v>
      </c>
      <c r="C3289" s="593">
        <v>43683.375</v>
      </c>
      <c r="D3289" s="594" t="s">
        <v>2618</v>
      </c>
      <c r="E3289" s="594" t="s">
        <v>3775</v>
      </c>
      <c r="F3289" s="594" t="s">
        <v>2618</v>
      </c>
      <c r="G3289" s="594" t="s">
        <v>3782</v>
      </c>
      <c r="H3289" s="594" t="s">
        <v>2618</v>
      </c>
      <c r="I3289" s="594" t="s">
        <v>3788</v>
      </c>
      <c r="J3289" s="594" t="s">
        <v>2618</v>
      </c>
      <c r="K3289" s="594" t="s">
        <v>3789</v>
      </c>
      <c r="L3289" s="594" t="s">
        <v>2618</v>
      </c>
      <c r="M3289" s="594" t="s">
        <v>3790</v>
      </c>
      <c r="N3289" s="594" t="s">
        <v>2618</v>
      </c>
      <c r="O3289" s="594" t="s">
        <v>3791</v>
      </c>
      <c r="P3289" s="594" t="s">
        <v>2618</v>
      </c>
      <c r="Q3289" s="594" t="s">
        <v>3792</v>
      </c>
      <c r="R3289" s="594" t="s">
        <v>2618</v>
      </c>
      <c r="S3289" s="594" t="s">
        <v>3793</v>
      </c>
      <c r="T3289" s="594" t="s">
        <v>2618</v>
      </c>
      <c r="U3289" s="594" t="s">
        <v>3803</v>
      </c>
      <c r="V3289" s="594" t="s">
        <v>2618</v>
      </c>
      <c r="X3289" s="258"/>
      <c r="Y3289" s="596" t="s">
        <v>2550</v>
      </c>
      <c r="Z3289" s="93" t="s">
        <v>2620</v>
      </c>
      <c r="AA3289" s="597" t="s">
        <v>2621</v>
      </c>
      <c r="AB3289" s="597" t="s">
        <v>2622</v>
      </c>
      <c r="AC3289" s="597" t="s">
        <v>2623</v>
      </c>
      <c r="AD3289" s="597" t="s">
        <v>2624</v>
      </c>
      <c r="AE3289" s="597" t="s">
        <v>2625</v>
      </c>
      <c r="AF3289" s="597" t="s">
        <v>2619</v>
      </c>
      <c r="AG3289" s="597" t="s">
        <v>2620</v>
      </c>
      <c r="AH3289" s="597" t="s">
        <v>2621</v>
      </c>
      <c r="AI3289" s="598" t="s">
        <v>2622</v>
      </c>
    </row>
    <row r="3290" spans="1:35" x14ac:dyDescent="0.25">
      <c r="A3290" s="198" t="s">
        <v>2060</v>
      </c>
      <c r="B3290" s="220" t="s">
        <v>2061</v>
      </c>
      <c r="C3290" s="124" t="s">
        <v>2521</v>
      </c>
      <c r="D3290" s="124" t="s">
        <v>2522</v>
      </c>
      <c r="E3290" s="124" t="s">
        <v>2521</v>
      </c>
      <c r="F3290" s="124" t="s">
        <v>2522</v>
      </c>
      <c r="G3290" s="124" t="s">
        <v>2521</v>
      </c>
      <c r="H3290" s="124" t="s">
        <v>2522</v>
      </c>
      <c r="I3290" s="124" t="s">
        <v>2521</v>
      </c>
      <c r="J3290" s="124" t="s">
        <v>2522</v>
      </c>
      <c r="K3290" s="124" t="s">
        <v>2521</v>
      </c>
      <c r="L3290" s="124" t="s">
        <v>2522</v>
      </c>
      <c r="M3290" s="124" t="s">
        <v>2521</v>
      </c>
      <c r="N3290" s="124" t="s">
        <v>2522</v>
      </c>
      <c r="O3290" s="124" t="s">
        <v>2521</v>
      </c>
      <c r="P3290" s="124" t="s">
        <v>2522</v>
      </c>
      <c r="Q3290" s="124" t="s">
        <v>2521</v>
      </c>
      <c r="R3290" s="124" t="s">
        <v>2522</v>
      </c>
      <c r="S3290" s="124" t="s">
        <v>2521</v>
      </c>
      <c r="T3290" s="124" t="s">
        <v>2522</v>
      </c>
      <c r="U3290" s="124" t="s">
        <v>2521</v>
      </c>
      <c r="V3290" s="124" t="s">
        <v>2522</v>
      </c>
      <c r="X3290" s="197"/>
      <c r="Y3290" s="188" t="s">
        <v>2061</v>
      </c>
      <c r="Z3290" s="94" t="s">
        <v>3777</v>
      </c>
      <c r="AA3290" s="95" t="s">
        <v>3778</v>
      </c>
      <c r="AB3290" s="95" t="s">
        <v>3783</v>
      </c>
      <c r="AC3290" s="95" t="s">
        <v>3794</v>
      </c>
      <c r="AD3290" s="95" t="s">
        <v>3795</v>
      </c>
      <c r="AE3290" s="95" t="s">
        <v>3796</v>
      </c>
      <c r="AF3290" s="95" t="s">
        <v>3797</v>
      </c>
      <c r="AG3290" s="95" t="s">
        <v>3798</v>
      </c>
      <c r="AH3290" s="95" t="s">
        <v>3799</v>
      </c>
      <c r="AI3290" s="96" t="s">
        <v>3804</v>
      </c>
    </row>
    <row r="3291" spans="1:35" x14ac:dyDescent="0.25">
      <c r="A3291" s="198" t="s">
        <v>2062</v>
      </c>
      <c r="B3291" s="221" t="s">
        <v>2553</v>
      </c>
      <c r="C3291" s="118">
        <v>43683.375</v>
      </c>
      <c r="D3291" s="189">
        <v>43683.875</v>
      </c>
      <c r="E3291" s="190">
        <v>43684.375</v>
      </c>
      <c r="F3291" s="189">
        <v>43684.875</v>
      </c>
      <c r="G3291" s="190">
        <v>43685.375</v>
      </c>
      <c r="H3291" s="189">
        <v>43685.875</v>
      </c>
      <c r="I3291" s="191">
        <v>43686.375</v>
      </c>
      <c r="J3291" s="189">
        <v>43686.875</v>
      </c>
      <c r="K3291" s="190">
        <v>43687.375</v>
      </c>
      <c r="L3291" s="189">
        <v>43687.875</v>
      </c>
      <c r="M3291" s="190">
        <v>43688.375</v>
      </c>
      <c r="N3291" s="189">
        <v>43688.875</v>
      </c>
      <c r="O3291" s="191">
        <v>43689.375</v>
      </c>
      <c r="P3291" s="189">
        <v>43689.875</v>
      </c>
      <c r="Q3291" s="190">
        <v>43690.375</v>
      </c>
      <c r="R3291" s="189">
        <v>43690.875</v>
      </c>
      <c r="S3291" s="190">
        <v>43691.375</v>
      </c>
      <c r="T3291" s="189">
        <v>43691.875</v>
      </c>
      <c r="U3291" s="190">
        <v>43692.375</v>
      </c>
      <c r="V3291" s="192">
        <v>43692.875</v>
      </c>
      <c r="X3291" s="198" t="s">
        <v>2063</v>
      </c>
      <c r="Y3291" s="215">
        <v>0</v>
      </c>
      <c r="Z3291" s="599">
        <v>43683.875</v>
      </c>
      <c r="AA3291" s="600">
        <v>43684.875</v>
      </c>
      <c r="AB3291" s="600">
        <v>43685.875</v>
      </c>
      <c r="AC3291" s="600">
        <v>43686.875</v>
      </c>
      <c r="AD3291" s="600">
        <v>43687.875</v>
      </c>
      <c r="AE3291" s="600">
        <v>43688.875</v>
      </c>
      <c r="AF3291" s="600">
        <v>43689.875</v>
      </c>
      <c r="AG3291" s="600">
        <v>43690.875</v>
      </c>
      <c r="AH3291" s="600">
        <v>43691.875</v>
      </c>
      <c r="AI3291" s="600">
        <v>43692.875</v>
      </c>
    </row>
    <row r="3292" spans="1:35" x14ac:dyDescent="0.25">
      <c r="A3292" s="198" t="s">
        <v>2064</v>
      </c>
      <c r="B3292" s="222" t="s">
        <v>2545</v>
      </c>
      <c r="C3292" s="230" t="e">
        <v>#N/A</v>
      </c>
      <c r="D3292" s="199">
        <v>23.2</v>
      </c>
      <c r="E3292" s="199" t="e">
        <v>#N/A</v>
      </c>
      <c r="F3292" s="199">
        <v>26</v>
      </c>
      <c r="G3292" s="199" t="e">
        <v>#N/A</v>
      </c>
      <c r="H3292" s="199">
        <v>24.8</v>
      </c>
      <c r="I3292" s="199" t="e">
        <v>#N/A</v>
      </c>
      <c r="J3292" s="199">
        <v>17.100000000000001</v>
      </c>
      <c r="K3292" s="199" t="e">
        <v>#N/A</v>
      </c>
      <c r="L3292" s="199">
        <v>25.1</v>
      </c>
      <c r="M3292" s="199" t="e">
        <v>#N/A</v>
      </c>
      <c r="N3292" s="199">
        <v>22</v>
      </c>
      <c r="O3292" s="199" t="e">
        <v>#N/A</v>
      </c>
      <c r="P3292" s="199">
        <v>26.4</v>
      </c>
      <c r="Q3292" s="199" t="e">
        <v>#N/A</v>
      </c>
      <c r="R3292" s="199">
        <v>26.5</v>
      </c>
      <c r="S3292" s="199" t="e">
        <v>#N/A</v>
      </c>
      <c r="T3292" s="199">
        <v>22.1</v>
      </c>
      <c r="U3292" s="199" t="e">
        <v>#N/A</v>
      </c>
      <c r="V3292" s="104" t="e">
        <v>#N/A</v>
      </c>
      <c r="X3292" s="198" t="s">
        <v>2065</v>
      </c>
      <c r="Y3292" s="100" t="s">
        <v>2545</v>
      </c>
      <c r="Z3292" s="120">
        <v>23.2</v>
      </c>
      <c r="AA3292" s="120">
        <v>26</v>
      </c>
      <c r="AB3292" s="120">
        <v>24.8</v>
      </c>
      <c r="AC3292" s="120">
        <v>17.2</v>
      </c>
      <c r="AD3292" s="120">
        <v>25.1</v>
      </c>
      <c r="AE3292" s="120">
        <v>22</v>
      </c>
      <c r="AF3292" s="120">
        <v>26.4</v>
      </c>
      <c r="AG3292" s="120">
        <v>26.5</v>
      </c>
      <c r="AH3292" s="120">
        <v>22.1</v>
      </c>
      <c r="AI3292" s="120" t="e">
        <v>#N/A</v>
      </c>
    </row>
    <row r="3293" spans="1:35" x14ac:dyDescent="0.25">
      <c r="A3293" s="198" t="s">
        <v>2066</v>
      </c>
      <c r="B3293" s="223" t="s">
        <v>2546</v>
      </c>
      <c r="C3293" s="103">
        <v>14.8</v>
      </c>
      <c r="D3293" s="200" t="e">
        <v>#N/A</v>
      </c>
      <c r="E3293" s="200">
        <v>14.1</v>
      </c>
      <c r="F3293" s="200" t="e">
        <v>#N/A</v>
      </c>
      <c r="G3293" s="200">
        <v>14.9</v>
      </c>
      <c r="H3293" s="200" t="e">
        <v>#N/A</v>
      </c>
      <c r="I3293" s="200">
        <v>16.899999999999999</v>
      </c>
      <c r="J3293" s="200" t="e">
        <v>#N/A</v>
      </c>
      <c r="K3293" s="200">
        <v>8.8000000000000007</v>
      </c>
      <c r="L3293" s="200" t="e">
        <v>#N/A</v>
      </c>
      <c r="M3293" s="200">
        <v>16.2</v>
      </c>
      <c r="N3293" s="200" t="e">
        <v>#N/A</v>
      </c>
      <c r="O3293" s="200">
        <v>10.7</v>
      </c>
      <c r="P3293" s="200" t="e">
        <v>#N/A</v>
      </c>
      <c r="Q3293" s="200">
        <v>11.1</v>
      </c>
      <c r="R3293" s="200" t="e">
        <v>#N/A</v>
      </c>
      <c r="S3293" s="200">
        <v>15</v>
      </c>
      <c r="T3293" s="200" t="e">
        <v>#N/A</v>
      </c>
      <c r="U3293" s="200">
        <v>15.2</v>
      </c>
      <c r="V3293" s="216" t="e">
        <v>#N/A</v>
      </c>
      <c r="X3293" s="198" t="s">
        <v>2067</v>
      </c>
      <c r="Y3293" s="101" t="s">
        <v>2546</v>
      </c>
      <c r="Z3293" s="97">
        <v>14.8</v>
      </c>
      <c r="AA3293" s="97">
        <v>14.1</v>
      </c>
      <c r="AB3293" s="97">
        <v>14.9</v>
      </c>
      <c r="AC3293" s="97">
        <v>15.8</v>
      </c>
      <c r="AD3293" s="97">
        <v>8.8000000000000007</v>
      </c>
      <c r="AE3293" s="97">
        <v>16.2</v>
      </c>
      <c r="AF3293" s="97">
        <v>10.7</v>
      </c>
      <c r="AG3293" s="97">
        <v>11.1</v>
      </c>
      <c r="AH3293" s="97">
        <v>15</v>
      </c>
      <c r="AI3293" s="97" t="e">
        <v>#N/A</v>
      </c>
    </row>
    <row r="3294" spans="1:35" x14ac:dyDescent="0.25">
      <c r="A3294" s="198" t="s">
        <v>2068</v>
      </c>
      <c r="B3294" s="224" t="s">
        <v>2547</v>
      </c>
      <c r="C3294" s="108" t="e">
        <v>#N/A</v>
      </c>
      <c r="D3294" s="201">
        <v>30.2</v>
      </c>
      <c r="E3294" s="201" t="e">
        <v>#N/A</v>
      </c>
      <c r="F3294" s="201">
        <v>39</v>
      </c>
      <c r="G3294" s="201" t="e">
        <v>#N/A</v>
      </c>
      <c r="H3294" s="201">
        <v>31.8</v>
      </c>
      <c r="I3294" s="201" t="e">
        <v>#N/A</v>
      </c>
      <c r="J3294" s="201">
        <v>19.8</v>
      </c>
      <c r="K3294" s="201" t="e">
        <v>#N/A</v>
      </c>
      <c r="L3294" s="201">
        <v>38.1</v>
      </c>
      <c r="M3294" s="201" t="e">
        <v>#N/A</v>
      </c>
      <c r="N3294" s="201">
        <v>26</v>
      </c>
      <c r="O3294" s="201" t="e">
        <v>#N/A</v>
      </c>
      <c r="P3294" s="201">
        <v>41.4</v>
      </c>
      <c r="Q3294" s="201" t="e">
        <v>#N/A</v>
      </c>
      <c r="R3294" s="201">
        <v>41.5</v>
      </c>
      <c r="S3294" s="201" t="e">
        <v>#N/A</v>
      </c>
      <c r="T3294" s="201">
        <v>29.1</v>
      </c>
      <c r="U3294" s="201" t="e">
        <v>#N/A</v>
      </c>
      <c r="V3294" s="217" t="e">
        <v>#N/A</v>
      </c>
      <c r="X3294" s="198" t="s">
        <v>2069</v>
      </c>
      <c r="Y3294" s="102" t="s">
        <v>2547</v>
      </c>
      <c r="Z3294" s="120">
        <v>30.2</v>
      </c>
      <c r="AA3294" s="120">
        <v>39</v>
      </c>
      <c r="AB3294" s="120">
        <v>31.8</v>
      </c>
      <c r="AC3294" s="120">
        <v>19.8</v>
      </c>
      <c r="AD3294" s="120">
        <v>38.1</v>
      </c>
      <c r="AE3294" s="120">
        <v>26</v>
      </c>
      <c r="AF3294" s="120">
        <v>41.4</v>
      </c>
      <c r="AG3294" s="120">
        <v>41.5</v>
      </c>
      <c r="AH3294" s="120">
        <v>29.1</v>
      </c>
      <c r="AI3294" s="120" t="e">
        <v>#N/A</v>
      </c>
    </row>
    <row r="3295" spans="1:35" x14ac:dyDescent="0.25">
      <c r="A3295" s="198" t="s">
        <v>2070</v>
      </c>
      <c r="B3295" s="212" t="s">
        <v>2548</v>
      </c>
      <c r="C3295" s="231">
        <v>9</v>
      </c>
      <c r="D3295" s="123">
        <v>8</v>
      </c>
      <c r="E3295" s="123">
        <v>7</v>
      </c>
      <c r="F3295" s="123">
        <v>6</v>
      </c>
      <c r="G3295" s="123">
        <v>5</v>
      </c>
      <c r="H3295" s="123">
        <v>3</v>
      </c>
      <c r="I3295" s="123">
        <v>3</v>
      </c>
      <c r="J3295" s="123">
        <v>7</v>
      </c>
      <c r="K3295" s="123">
        <v>3</v>
      </c>
      <c r="L3295" s="123">
        <v>3</v>
      </c>
      <c r="M3295" s="123">
        <v>4</v>
      </c>
      <c r="N3295" s="123">
        <v>7</v>
      </c>
      <c r="O3295" s="123">
        <v>4</v>
      </c>
      <c r="P3295" s="123">
        <v>6</v>
      </c>
      <c r="Q3295" s="123">
        <v>4</v>
      </c>
      <c r="R3295" s="123">
        <v>3</v>
      </c>
      <c r="S3295" s="123">
        <v>10</v>
      </c>
      <c r="T3295" s="123">
        <v>9</v>
      </c>
      <c r="U3295" s="123">
        <v>11</v>
      </c>
      <c r="V3295" s="218" t="e">
        <v>#N/A</v>
      </c>
      <c r="X3295" s="198" t="s">
        <v>2071</v>
      </c>
      <c r="Y3295" s="119" t="s">
        <v>2548</v>
      </c>
      <c r="Z3295" s="196">
        <v>9</v>
      </c>
      <c r="AA3295" s="196">
        <v>7</v>
      </c>
      <c r="AB3295" s="196">
        <v>5</v>
      </c>
      <c r="AC3295" s="196">
        <v>7</v>
      </c>
      <c r="AD3295" s="196">
        <v>3</v>
      </c>
      <c r="AE3295" s="196">
        <v>7</v>
      </c>
      <c r="AF3295" s="196">
        <v>7</v>
      </c>
      <c r="AG3295" s="196">
        <v>4</v>
      </c>
      <c r="AH3295" s="196">
        <v>10</v>
      </c>
      <c r="AI3295" s="196" t="e">
        <v>#N/A</v>
      </c>
    </row>
    <row r="3296" spans="1:35" x14ac:dyDescent="0.25">
      <c r="A3296" s="198" t="s">
        <v>2072</v>
      </c>
      <c r="B3296" s="225" t="s">
        <v>2549</v>
      </c>
      <c r="C3296" s="232" t="s">
        <v>2618</v>
      </c>
      <c r="D3296" s="210" t="s">
        <v>2618</v>
      </c>
      <c r="E3296" s="210" t="s">
        <v>2618</v>
      </c>
      <c r="F3296" s="210" t="s">
        <v>2618</v>
      </c>
      <c r="G3296" s="210" t="s">
        <v>2618</v>
      </c>
      <c r="H3296" s="210" t="s">
        <v>2618</v>
      </c>
      <c r="I3296" s="210" t="s">
        <v>2618</v>
      </c>
      <c r="J3296" s="210" t="s">
        <v>2618</v>
      </c>
      <c r="K3296" s="210" t="s">
        <v>2618</v>
      </c>
      <c r="L3296" s="210" t="s">
        <v>2618</v>
      </c>
      <c r="M3296" s="210" t="s">
        <v>2618</v>
      </c>
      <c r="N3296" s="210" t="s">
        <v>2618</v>
      </c>
      <c r="O3296" s="210" t="s">
        <v>2618</v>
      </c>
      <c r="P3296" s="210" t="s">
        <v>2618</v>
      </c>
      <c r="Q3296" s="210" t="s">
        <v>2618</v>
      </c>
      <c r="R3296" s="210" t="s">
        <v>2618</v>
      </c>
      <c r="S3296" s="210" t="s">
        <v>2618</v>
      </c>
      <c r="T3296" s="210" t="s">
        <v>2618</v>
      </c>
      <c r="U3296" s="210" t="s">
        <v>2618</v>
      </c>
      <c r="V3296" s="211" t="e">
        <v>#N/A</v>
      </c>
      <c r="X3296" s="198" t="s">
        <v>2073</v>
      </c>
      <c r="Y3296" s="601" t="s">
        <v>772</v>
      </c>
      <c r="Z3296" s="602">
        <v>0</v>
      </c>
      <c r="AA3296" s="602">
        <v>0</v>
      </c>
      <c r="AB3296" s="602">
        <v>0</v>
      </c>
      <c r="AC3296" s="602">
        <v>0</v>
      </c>
      <c r="AD3296" s="602">
        <v>0</v>
      </c>
      <c r="AE3296" s="602">
        <v>0</v>
      </c>
      <c r="AF3296" s="602">
        <v>0</v>
      </c>
      <c r="AG3296" s="602">
        <v>0</v>
      </c>
      <c r="AH3296" s="602">
        <v>0</v>
      </c>
      <c r="AI3296" s="602" t="e">
        <v>#N/A</v>
      </c>
    </row>
    <row r="3297" spans="1:35" ht="15" x14ac:dyDescent="0.25">
      <c r="A3297" s="198" t="s">
        <v>2074</v>
      </c>
      <c r="B3297" s="226" t="s">
        <v>769</v>
      </c>
      <c r="C3297" s="202" t="s">
        <v>2618</v>
      </c>
      <c r="D3297" s="202" t="s">
        <v>2618</v>
      </c>
      <c r="E3297" s="202" t="s">
        <v>2618</v>
      </c>
      <c r="F3297" s="202" t="s">
        <v>2618</v>
      </c>
      <c r="G3297" s="202" t="s">
        <v>2618</v>
      </c>
      <c r="H3297" s="202" t="s">
        <v>2618</v>
      </c>
      <c r="I3297" s="202" t="s">
        <v>2632</v>
      </c>
      <c r="J3297" s="202" t="s">
        <v>2632</v>
      </c>
      <c r="K3297" s="202" t="s">
        <v>2618</v>
      </c>
      <c r="L3297" s="202" t="s">
        <v>2618</v>
      </c>
      <c r="M3297" s="202" t="s">
        <v>773</v>
      </c>
      <c r="N3297" s="202" t="s">
        <v>2632</v>
      </c>
      <c r="O3297" s="202" t="s">
        <v>2618</v>
      </c>
      <c r="P3297" s="202" t="s">
        <v>2618</v>
      </c>
      <c r="Q3297" s="202" t="s">
        <v>2618</v>
      </c>
      <c r="R3297" s="202" t="s">
        <v>2618</v>
      </c>
      <c r="S3297" s="202" t="s">
        <v>2618</v>
      </c>
      <c r="T3297" s="202" t="s">
        <v>2618</v>
      </c>
      <c r="U3297" s="202" t="s">
        <v>2618</v>
      </c>
      <c r="V3297" s="203" t="e">
        <v>#N/A</v>
      </c>
      <c r="X3297" s="198" t="s">
        <v>2075</v>
      </c>
      <c r="Y3297" s="107" t="s">
        <v>769</v>
      </c>
      <c r="Z3297" s="195" t="s">
        <v>2618</v>
      </c>
      <c r="AA3297" s="195" t="s">
        <v>2618</v>
      </c>
      <c r="AB3297" s="195" t="s">
        <v>2618</v>
      </c>
      <c r="AC3297" s="195" t="s">
        <v>2632</v>
      </c>
      <c r="AD3297" s="195" t="s">
        <v>2618</v>
      </c>
      <c r="AE3297" s="195" t="s">
        <v>773</v>
      </c>
      <c r="AF3297" s="195" t="s">
        <v>2618</v>
      </c>
      <c r="AG3297" s="195" t="s">
        <v>2618</v>
      </c>
      <c r="AH3297" s="195" t="s">
        <v>2618</v>
      </c>
      <c r="AI3297" s="195" t="e">
        <v>#N/A</v>
      </c>
    </row>
    <row r="3298" spans="1:35" x14ac:dyDescent="0.25">
      <c r="A3298" s="198" t="s">
        <v>2076</v>
      </c>
      <c r="B3298" s="226" t="s">
        <v>2551</v>
      </c>
      <c r="C3298" s="234">
        <v>0</v>
      </c>
      <c r="D3298" s="204">
        <v>0</v>
      </c>
      <c r="E3298" s="204">
        <v>0</v>
      </c>
      <c r="F3298" s="204">
        <v>0</v>
      </c>
      <c r="G3298" s="204">
        <v>0</v>
      </c>
      <c r="H3298" s="204">
        <v>0</v>
      </c>
      <c r="I3298" s="204">
        <v>5</v>
      </c>
      <c r="J3298" s="204">
        <v>5</v>
      </c>
      <c r="K3298" s="204">
        <v>0</v>
      </c>
      <c r="L3298" s="204">
        <v>0</v>
      </c>
      <c r="M3298" s="204">
        <v>20</v>
      </c>
      <c r="N3298" s="204">
        <v>10</v>
      </c>
      <c r="O3298" s="204">
        <v>0</v>
      </c>
      <c r="P3298" s="204">
        <v>0</v>
      </c>
      <c r="Q3298" s="204">
        <v>0</v>
      </c>
      <c r="R3298" s="204">
        <v>0</v>
      </c>
      <c r="S3298" s="204">
        <v>0</v>
      </c>
      <c r="T3298" s="204">
        <v>0</v>
      </c>
      <c r="U3298" s="204">
        <v>0</v>
      </c>
      <c r="V3298" s="205" t="e">
        <v>#N/A</v>
      </c>
      <c r="X3298" s="198" t="s">
        <v>2077</v>
      </c>
      <c r="Y3298" s="91" t="s">
        <v>2551</v>
      </c>
      <c r="Z3298" s="109">
        <v>0</v>
      </c>
      <c r="AA3298" s="109">
        <v>0</v>
      </c>
      <c r="AB3298" s="109">
        <v>0</v>
      </c>
      <c r="AC3298" s="109">
        <v>10</v>
      </c>
      <c r="AD3298" s="109">
        <v>0</v>
      </c>
      <c r="AE3298" s="109">
        <v>20</v>
      </c>
      <c r="AF3298" s="109">
        <v>0</v>
      </c>
      <c r="AG3298" s="109">
        <v>0</v>
      </c>
      <c r="AH3298" s="109">
        <v>0</v>
      </c>
      <c r="AI3298" s="109" t="e">
        <v>#N/A</v>
      </c>
    </row>
    <row r="3299" spans="1:35" x14ac:dyDescent="0.25">
      <c r="A3299" s="198" t="s">
        <v>2078</v>
      </c>
      <c r="B3299" s="227" t="s">
        <v>884</v>
      </c>
      <c r="C3299" s="235">
        <v>1013.4</v>
      </c>
      <c r="D3299" s="206">
        <v>1012.6</v>
      </c>
      <c r="E3299" s="206">
        <v>1012.9000000000001</v>
      </c>
      <c r="F3299" s="206">
        <v>1011.45</v>
      </c>
      <c r="G3299" s="206">
        <v>1012.2</v>
      </c>
      <c r="H3299" s="206">
        <v>1010.15</v>
      </c>
      <c r="I3299" s="206">
        <v>1008.7</v>
      </c>
      <c r="J3299" s="206">
        <v>1009</v>
      </c>
      <c r="K3299" s="206">
        <v>1008.9</v>
      </c>
      <c r="L3299" s="206">
        <v>1004.9</v>
      </c>
      <c r="M3299" s="206">
        <v>1003.95</v>
      </c>
      <c r="N3299" s="206">
        <v>1002.4000000000001</v>
      </c>
      <c r="O3299" s="206">
        <v>1004.7</v>
      </c>
      <c r="P3299" s="206">
        <v>1006.3</v>
      </c>
      <c r="Q3299" s="206">
        <v>1008.85</v>
      </c>
      <c r="R3299" s="206">
        <v>1008.05</v>
      </c>
      <c r="S3299" s="206">
        <v>1009.25</v>
      </c>
      <c r="T3299" s="206">
        <v>1007.15</v>
      </c>
      <c r="U3299" s="206">
        <v>1007.45</v>
      </c>
      <c r="V3299" s="207" t="e">
        <v>#N/A</v>
      </c>
      <c r="X3299" s="198" t="s">
        <v>2079</v>
      </c>
      <c r="Y3299" s="238" t="s">
        <v>705</v>
      </c>
      <c r="Z3299" s="127">
        <v>0</v>
      </c>
      <c r="AA3299" s="127">
        <v>0</v>
      </c>
      <c r="AB3299" s="127">
        <v>0</v>
      </c>
      <c r="AC3299" s="127">
        <v>0</v>
      </c>
      <c r="AD3299" s="127">
        <v>0</v>
      </c>
      <c r="AE3299" s="127">
        <v>2</v>
      </c>
      <c r="AF3299" s="127">
        <v>0</v>
      </c>
      <c r="AG3299" s="127">
        <v>0</v>
      </c>
      <c r="AH3299" s="127">
        <v>0</v>
      </c>
      <c r="AI3299" s="127" t="e">
        <v>#N/A</v>
      </c>
    </row>
    <row r="3300" spans="1:35" x14ac:dyDescent="0.25">
      <c r="A3300" s="198" t="s">
        <v>2080</v>
      </c>
      <c r="B3300" s="228" t="s">
        <v>770</v>
      </c>
      <c r="C3300" s="236" t="s">
        <v>2657</v>
      </c>
      <c r="D3300" s="208" t="s">
        <v>2648</v>
      </c>
      <c r="E3300" s="208" t="s">
        <v>2657</v>
      </c>
      <c r="F3300" s="208" t="s">
        <v>2732</v>
      </c>
      <c r="G3300" s="208" t="s">
        <v>2655</v>
      </c>
      <c r="H3300" s="208" t="s">
        <v>2681</v>
      </c>
      <c r="I3300" s="208" t="s">
        <v>2965</v>
      </c>
      <c r="J3300" s="208" t="s">
        <v>2683</v>
      </c>
      <c r="K3300" s="208" t="s">
        <v>2839</v>
      </c>
      <c r="L3300" s="208" t="s">
        <v>2839</v>
      </c>
      <c r="M3300" s="208" t="s">
        <v>2683</v>
      </c>
      <c r="N3300" s="208" t="s">
        <v>2964</v>
      </c>
      <c r="O3300" s="208" t="s">
        <v>2681</v>
      </c>
      <c r="P3300" s="208" t="s">
        <v>2651</v>
      </c>
      <c r="Q3300" s="208" t="s">
        <v>2652</v>
      </c>
      <c r="R3300" s="208" t="s">
        <v>2653</v>
      </c>
      <c r="S3300" s="208" t="s">
        <v>2940</v>
      </c>
      <c r="T3300" s="208" t="s">
        <v>2794</v>
      </c>
      <c r="U3300" s="208" t="s">
        <v>2658</v>
      </c>
      <c r="V3300" s="209" t="e">
        <v>#N/A</v>
      </c>
      <c r="X3300" s="369" t="s">
        <v>2081</v>
      </c>
      <c r="Y3300" s="370" t="s">
        <v>772</v>
      </c>
      <c r="Z3300" s="371">
        <v>0</v>
      </c>
      <c r="AA3300" s="372">
        <v>0</v>
      </c>
      <c r="AB3300" s="372">
        <v>0</v>
      </c>
      <c r="AC3300" s="372">
        <v>0</v>
      </c>
      <c r="AD3300" s="372">
        <v>0</v>
      </c>
      <c r="AE3300" s="372">
        <v>0</v>
      </c>
      <c r="AF3300" s="372">
        <v>0</v>
      </c>
      <c r="AG3300" s="372">
        <v>0</v>
      </c>
      <c r="AH3300" s="372">
        <v>0</v>
      </c>
      <c r="AI3300" s="373" t="e">
        <v>#N/A</v>
      </c>
    </row>
    <row r="3301" spans="1:35" x14ac:dyDescent="0.25">
      <c r="A3301" s="198" t="s">
        <v>2082</v>
      </c>
      <c r="B3301" s="603" t="s">
        <v>705</v>
      </c>
      <c r="C3301" s="237">
        <v>0</v>
      </c>
      <c r="D3301" s="213">
        <v>0</v>
      </c>
      <c r="E3301" s="213">
        <v>0</v>
      </c>
      <c r="F3301" s="213">
        <v>0</v>
      </c>
      <c r="G3301" s="213">
        <v>0</v>
      </c>
      <c r="H3301" s="213">
        <v>0</v>
      </c>
      <c r="I3301" s="213">
        <v>0</v>
      </c>
      <c r="J3301" s="213">
        <v>0</v>
      </c>
      <c r="K3301" s="213">
        <v>0</v>
      </c>
      <c r="L3301" s="213">
        <v>0</v>
      </c>
      <c r="M3301" s="213">
        <v>0</v>
      </c>
      <c r="N3301" s="213">
        <v>1</v>
      </c>
      <c r="O3301" s="213">
        <v>0</v>
      </c>
      <c r="P3301" s="213">
        <v>0</v>
      </c>
      <c r="Q3301" s="213">
        <v>0</v>
      </c>
      <c r="R3301" s="213">
        <v>0</v>
      </c>
      <c r="S3301" s="213">
        <v>0</v>
      </c>
      <c r="T3301" s="213">
        <v>0</v>
      </c>
      <c r="U3301" s="213">
        <v>0</v>
      </c>
      <c r="V3301" s="214" t="e">
        <v>#N/A</v>
      </c>
      <c r="X3301" s="369" t="s">
        <v>2083</v>
      </c>
      <c r="Y3301" s="374" t="s">
        <v>1173</v>
      </c>
      <c r="Z3301" s="375">
        <v>0</v>
      </c>
      <c r="AA3301" s="376">
        <v>0</v>
      </c>
      <c r="AB3301" s="376">
        <v>0</v>
      </c>
      <c r="AC3301" s="376">
        <v>0</v>
      </c>
      <c r="AD3301" s="376">
        <v>0</v>
      </c>
      <c r="AE3301" s="376">
        <v>0</v>
      </c>
      <c r="AF3301" s="376">
        <v>0</v>
      </c>
      <c r="AG3301" s="376">
        <v>0</v>
      </c>
      <c r="AH3301" s="376">
        <v>0</v>
      </c>
      <c r="AI3301" s="377" t="e">
        <v>#N/A</v>
      </c>
    </row>
    <row r="3302" spans="1:35" x14ac:dyDescent="0.25">
      <c r="A3302" s="604" t="s">
        <v>2081</v>
      </c>
      <c r="B3302" s="605" t="s">
        <v>772</v>
      </c>
      <c r="C3302" s="606">
        <v>0</v>
      </c>
      <c r="D3302" s="606">
        <v>0</v>
      </c>
      <c r="E3302" s="606">
        <v>0</v>
      </c>
      <c r="F3302" s="606">
        <v>0</v>
      </c>
      <c r="G3302" s="606">
        <v>0</v>
      </c>
      <c r="H3302" s="606">
        <v>0</v>
      </c>
      <c r="I3302" s="606">
        <v>0</v>
      </c>
      <c r="J3302" s="606">
        <v>0</v>
      </c>
      <c r="K3302" s="606">
        <v>0</v>
      </c>
      <c r="L3302" s="606">
        <v>0</v>
      </c>
      <c r="M3302" s="606">
        <v>0</v>
      </c>
      <c r="N3302" s="606">
        <v>0</v>
      </c>
      <c r="O3302" s="606">
        <v>0</v>
      </c>
      <c r="P3302" s="606">
        <v>0</v>
      </c>
      <c r="Q3302" s="606">
        <v>0</v>
      </c>
      <c r="R3302" s="606">
        <v>0</v>
      </c>
      <c r="S3302" s="606">
        <v>0</v>
      </c>
      <c r="T3302" s="606">
        <v>0</v>
      </c>
      <c r="U3302" s="606">
        <v>0</v>
      </c>
      <c r="V3302" s="607" t="e">
        <v>#N/A</v>
      </c>
      <c r="X3302" s="369" t="s">
        <v>2084</v>
      </c>
      <c r="Y3302" s="374" t="s">
        <v>1175</v>
      </c>
      <c r="Z3302" s="375">
        <v>0</v>
      </c>
      <c r="AA3302" s="376">
        <v>0</v>
      </c>
      <c r="AB3302" s="376">
        <v>0</v>
      </c>
      <c r="AC3302" s="376">
        <v>0</v>
      </c>
      <c r="AD3302" s="376">
        <v>0</v>
      </c>
      <c r="AE3302" s="376">
        <v>0</v>
      </c>
      <c r="AF3302" s="376">
        <v>0</v>
      </c>
      <c r="AG3302" s="376">
        <v>0</v>
      </c>
      <c r="AH3302" s="376">
        <v>0</v>
      </c>
      <c r="AI3302" s="377" t="e">
        <v>#N/A</v>
      </c>
    </row>
    <row r="3303" spans="1:35" x14ac:dyDescent="0.25">
      <c r="A3303" s="608" t="s">
        <v>2083</v>
      </c>
      <c r="B3303" s="609" t="s">
        <v>1173</v>
      </c>
      <c r="C3303" s="610">
        <v>0</v>
      </c>
      <c r="D3303" s="610">
        <v>0</v>
      </c>
      <c r="E3303" s="610">
        <v>0</v>
      </c>
      <c r="F3303" s="610">
        <v>0</v>
      </c>
      <c r="G3303" s="610">
        <v>0</v>
      </c>
      <c r="H3303" s="610">
        <v>0</v>
      </c>
      <c r="I3303" s="610">
        <v>0</v>
      </c>
      <c r="J3303" s="610">
        <v>0</v>
      </c>
      <c r="K3303" s="610">
        <v>0</v>
      </c>
      <c r="L3303" s="610">
        <v>0</v>
      </c>
      <c r="M3303" s="610">
        <v>0</v>
      </c>
      <c r="N3303" s="610">
        <v>0</v>
      </c>
      <c r="O3303" s="610">
        <v>0</v>
      </c>
      <c r="P3303" s="610">
        <v>0</v>
      </c>
      <c r="Q3303" s="610">
        <v>0</v>
      </c>
      <c r="R3303" s="610">
        <v>0</v>
      </c>
      <c r="S3303" s="610">
        <v>0</v>
      </c>
      <c r="T3303" s="610">
        <v>0</v>
      </c>
      <c r="U3303" s="610">
        <v>0</v>
      </c>
      <c r="V3303" s="610" t="e">
        <v>#N/A</v>
      </c>
      <c r="X3303" s="369" t="s">
        <v>2085</v>
      </c>
      <c r="Y3303" s="379" t="s">
        <v>1177</v>
      </c>
      <c r="Z3303" s="380">
        <v>0</v>
      </c>
      <c r="AA3303" s="381">
        <v>0</v>
      </c>
      <c r="AB3303" s="381">
        <v>0</v>
      </c>
      <c r="AC3303" s="381">
        <v>0</v>
      </c>
      <c r="AD3303" s="381">
        <v>0</v>
      </c>
      <c r="AE3303" s="381">
        <v>0</v>
      </c>
      <c r="AF3303" s="381">
        <v>0</v>
      </c>
      <c r="AG3303" s="381">
        <v>0</v>
      </c>
      <c r="AH3303" s="381">
        <v>0</v>
      </c>
      <c r="AI3303" s="382" t="e">
        <v>#N/A</v>
      </c>
    </row>
    <row r="3304" spans="1:35" x14ac:dyDescent="0.25">
      <c r="A3304" s="608" t="s">
        <v>2084</v>
      </c>
      <c r="B3304" s="609" t="s">
        <v>1175</v>
      </c>
      <c r="C3304" s="617">
        <v>0</v>
      </c>
      <c r="D3304" s="617">
        <v>0</v>
      </c>
      <c r="E3304" s="617">
        <v>0</v>
      </c>
      <c r="F3304" s="617">
        <v>0</v>
      </c>
      <c r="G3304" s="617">
        <v>0</v>
      </c>
      <c r="H3304" s="617">
        <v>0</v>
      </c>
      <c r="I3304" s="617">
        <v>0</v>
      </c>
      <c r="J3304" s="617">
        <v>0</v>
      </c>
      <c r="K3304" s="617">
        <v>0</v>
      </c>
      <c r="L3304" s="617">
        <v>0</v>
      </c>
      <c r="M3304" s="617">
        <v>0</v>
      </c>
      <c r="N3304" s="617">
        <v>0</v>
      </c>
      <c r="O3304" s="617">
        <v>0</v>
      </c>
      <c r="P3304" s="617">
        <v>0</v>
      </c>
      <c r="Q3304" s="617">
        <v>0</v>
      </c>
      <c r="R3304" s="617">
        <v>0</v>
      </c>
      <c r="S3304" s="617">
        <v>0</v>
      </c>
      <c r="T3304" s="617">
        <v>0</v>
      </c>
      <c r="U3304" s="617">
        <v>0</v>
      </c>
      <c r="V3304" s="617" t="e">
        <v>#N/A</v>
      </c>
    </row>
    <row r="3305" spans="1:35" x14ac:dyDescent="0.25">
      <c r="A3305" s="608" t="s">
        <v>2085</v>
      </c>
      <c r="B3305" s="609" t="s">
        <v>1177</v>
      </c>
      <c r="C3305" s="617">
        <v>0</v>
      </c>
      <c r="D3305" s="617">
        <v>0</v>
      </c>
      <c r="E3305" s="617">
        <v>0</v>
      </c>
      <c r="F3305" s="617">
        <v>0</v>
      </c>
      <c r="G3305" s="617">
        <v>0</v>
      </c>
      <c r="H3305" s="617">
        <v>0</v>
      </c>
      <c r="I3305" s="617">
        <v>0</v>
      </c>
      <c r="J3305" s="617">
        <v>0</v>
      </c>
      <c r="K3305" s="617">
        <v>0</v>
      </c>
      <c r="L3305" s="617">
        <v>0</v>
      </c>
      <c r="M3305" s="617">
        <v>0</v>
      </c>
      <c r="N3305" s="617">
        <v>0</v>
      </c>
      <c r="O3305" s="617">
        <v>0</v>
      </c>
      <c r="P3305" s="617">
        <v>0</v>
      </c>
      <c r="Q3305" s="617">
        <v>0</v>
      </c>
      <c r="R3305" s="617">
        <v>0</v>
      </c>
      <c r="S3305" s="617">
        <v>0</v>
      </c>
      <c r="T3305" s="617">
        <v>0</v>
      </c>
      <c r="U3305" s="617">
        <v>0</v>
      </c>
      <c r="V3305" s="617" t="e">
        <v>#N/A</v>
      </c>
    </row>
    <row r="3306" spans="1:35" x14ac:dyDescent="0.25">
      <c r="A3306" t="s">
        <v>3746</v>
      </c>
      <c r="B3306" t="s">
        <v>3407</v>
      </c>
      <c r="C3306">
        <v>7</v>
      </c>
      <c r="D3306">
        <v>7</v>
      </c>
      <c r="E3306">
        <v>7</v>
      </c>
      <c r="F3306">
        <v>6</v>
      </c>
      <c r="G3306">
        <v>6</v>
      </c>
      <c r="H3306">
        <v>7</v>
      </c>
      <c r="I3306">
        <v>7</v>
      </c>
      <c r="J3306">
        <v>10</v>
      </c>
      <c r="K3306">
        <v>4</v>
      </c>
      <c r="L3306">
        <v>4</v>
      </c>
      <c r="M3306">
        <v>10</v>
      </c>
      <c r="N3306">
        <v>10</v>
      </c>
      <c r="O3306">
        <v>7</v>
      </c>
      <c r="P3306">
        <v>0</v>
      </c>
      <c r="Q3306">
        <v>0</v>
      </c>
      <c r="R3306">
        <v>0</v>
      </c>
      <c r="S3306">
        <v>7</v>
      </c>
      <c r="T3306">
        <v>7</v>
      </c>
      <c r="U3306">
        <v>7</v>
      </c>
      <c r="V3306">
        <v>7</v>
      </c>
    </row>
    <row r="3307" spans="1:35" x14ac:dyDescent="0.25">
      <c r="A3307" t="s">
        <v>3747</v>
      </c>
      <c r="B3307" t="s">
        <v>3623</v>
      </c>
      <c r="C3307">
        <v>7</v>
      </c>
      <c r="D3307">
        <v>7</v>
      </c>
      <c r="E3307">
        <v>7</v>
      </c>
      <c r="F3307">
        <v>4</v>
      </c>
      <c r="G3307">
        <v>7</v>
      </c>
      <c r="H3307">
        <v>7</v>
      </c>
      <c r="I3307">
        <v>10</v>
      </c>
      <c r="J3307">
        <v>10</v>
      </c>
      <c r="K3307">
        <v>2</v>
      </c>
      <c r="L3307">
        <v>7</v>
      </c>
      <c r="M3307">
        <v>10</v>
      </c>
      <c r="N3307">
        <v>10</v>
      </c>
      <c r="O3307">
        <v>0</v>
      </c>
      <c r="P3307">
        <v>0</v>
      </c>
      <c r="Q3307">
        <v>0</v>
      </c>
      <c r="R3307">
        <v>0</v>
      </c>
      <c r="S3307">
        <v>7</v>
      </c>
      <c r="T3307">
        <v>7</v>
      </c>
      <c r="U3307">
        <v>7</v>
      </c>
      <c r="V3307" t="e">
        <v>#N/A</v>
      </c>
    </row>
    <row r="3308" spans="1:35" x14ac:dyDescent="0.25">
      <c r="A3308" t="s">
        <v>3748</v>
      </c>
      <c r="B3308" t="s">
        <v>3411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 t="e">
        <v>#N/A</v>
      </c>
    </row>
    <row r="3318" spans="1:35" x14ac:dyDescent="0.25">
      <c r="A3318" s="506"/>
      <c r="B3318" s="506"/>
      <c r="C3318" s="506"/>
      <c r="D3318" s="506"/>
      <c r="E3318" s="506"/>
      <c r="F3318" s="506"/>
      <c r="G3318" s="506"/>
      <c r="H3318" s="506"/>
      <c r="I3318" s="506"/>
      <c r="J3318" s="506"/>
      <c r="K3318" s="506"/>
      <c r="L3318" s="506"/>
      <c r="M3318" s="506"/>
      <c r="N3318" s="506"/>
      <c r="O3318" s="506"/>
      <c r="P3318" s="506"/>
      <c r="Q3318" s="506"/>
      <c r="R3318" s="506"/>
      <c r="S3318" s="506"/>
      <c r="T3318" s="506"/>
      <c r="U3318" s="506"/>
      <c r="V3318" s="506"/>
      <c r="W3318" s="506"/>
      <c r="X3318" s="506"/>
      <c r="Y3318" s="506"/>
      <c r="Z3318" s="506"/>
      <c r="AA3318" s="506"/>
      <c r="AB3318" s="506"/>
      <c r="AC3318" s="506"/>
      <c r="AD3318" s="506"/>
      <c r="AE3318" s="506"/>
      <c r="AF3318" s="506"/>
      <c r="AG3318" s="506"/>
      <c r="AH3318" s="506"/>
      <c r="AI3318" s="506"/>
    </row>
    <row r="3319" spans="1:35" x14ac:dyDescent="0.25">
      <c r="A3319" s="198" t="s">
        <v>2086</v>
      </c>
      <c r="B3319" s="219" t="s">
        <v>2552</v>
      </c>
      <c r="C3319" s="593">
        <v>43683.416666666664</v>
      </c>
      <c r="D3319" s="594" t="s">
        <v>2618</v>
      </c>
      <c r="E3319" s="594" t="s">
        <v>3775</v>
      </c>
      <c r="F3319" s="594" t="s">
        <v>2618</v>
      </c>
      <c r="G3319" s="594" t="s">
        <v>3782</v>
      </c>
      <c r="H3319" s="594" t="s">
        <v>2618</v>
      </c>
      <c r="I3319" s="594" t="s">
        <v>3788</v>
      </c>
      <c r="J3319" s="594" t="s">
        <v>2618</v>
      </c>
      <c r="K3319" s="594" t="s">
        <v>3789</v>
      </c>
      <c r="L3319" s="594" t="s">
        <v>2618</v>
      </c>
      <c r="M3319" s="594" t="s">
        <v>3790</v>
      </c>
      <c r="N3319" s="594" t="s">
        <v>2618</v>
      </c>
      <c r="O3319" s="594" t="s">
        <v>3791</v>
      </c>
      <c r="P3319" s="594" t="s">
        <v>2618</v>
      </c>
      <c r="Q3319" s="594" t="s">
        <v>3792</v>
      </c>
      <c r="R3319" s="594" t="s">
        <v>2618</v>
      </c>
      <c r="S3319" s="594" t="s">
        <v>3793</v>
      </c>
      <c r="T3319" s="594" t="s">
        <v>2618</v>
      </c>
      <c r="U3319" s="594" t="s">
        <v>3803</v>
      </c>
      <c r="V3319" s="594" t="s">
        <v>2618</v>
      </c>
      <c r="X3319" s="258"/>
      <c r="Y3319" s="596" t="s">
        <v>2550</v>
      </c>
      <c r="Z3319" s="93" t="s">
        <v>2620</v>
      </c>
      <c r="AA3319" s="597" t="s">
        <v>2621</v>
      </c>
      <c r="AB3319" s="597" t="s">
        <v>2622</v>
      </c>
      <c r="AC3319" s="597" t="s">
        <v>2623</v>
      </c>
      <c r="AD3319" s="597" t="s">
        <v>2624</v>
      </c>
      <c r="AE3319" s="597" t="s">
        <v>2625</v>
      </c>
      <c r="AF3319" s="597" t="s">
        <v>2619</v>
      </c>
      <c r="AG3319" s="597" t="s">
        <v>2620</v>
      </c>
      <c r="AH3319" s="597" t="s">
        <v>2621</v>
      </c>
      <c r="AI3319" s="598" t="s">
        <v>2622</v>
      </c>
    </row>
    <row r="3320" spans="1:35" x14ac:dyDescent="0.25">
      <c r="A3320" s="198" t="s">
        <v>2087</v>
      </c>
      <c r="B3320" s="220" t="s">
        <v>2088</v>
      </c>
      <c r="C3320" s="124" t="s">
        <v>2521</v>
      </c>
      <c r="D3320" s="124" t="s">
        <v>2522</v>
      </c>
      <c r="E3320" s="124" t="s">
        <v>2521</v>
      </c>
      <c r="F3320" s="124" t="s">
        <v>2522</v>
      </c>
      <c r="G3320" s="124" t="s">
        <v>2521</v>
      </c>
      <c r="H3320" s="124" t="s">
        <v>2522</v>
      </c>
      <c r="I3320" s="124" t="s">
        <v>2521</v>
      </c>
      <c r="J3320" s="124" t="s">
        <v>2522</v>
      </c>
      <c r="K3320" s="124" t="s">
        <v>2521</v>
      </c>
      <c r="L3320" s="124" t="s">
        <v>2522</v>
      </c>
      <c r="M3320" s="124" t="s">
        <v>2521</v>
      </c>
      <c r="N3320" s="124" t="s">
        <v>2522</v>
      </c>
      <c r="O3320" s="124" t="s">
        <v>2521</v>
      </c>
      <c r="P3320" s="124" t="s">
        <v>2522</v>
      </c>
      <c r="Q3320" s="124" t="s">
        <v>2521</v>
      </c>
      <c r="R3320" s="124" t="s">
        <v>2522</v>
      </c>
      <c r="S3320" s="124" t="s">
        <v>2521</v>
      </c>
      <c r="T3320" s="124" t="s">
        <v>2522</v>
      </c>
      <c r="U3320" s="124" t="s">
        <v>2521</v>
      </c>
      <c r="V3320" s="124" t="s">
        <v>2522</v>
      </c>
      <c r="X3320" s="197"/>
      <c r="Y3320" s="188" t="s">
        <v>2088</v>
      </c>
      <c r="Z3320" s="94" t="s">
        <v>3777</v>
      </c>
      <c r="AA3320" s="95" t="s">
        <v>3778</v>
      </c>
      <c r="AB3320" s="95" t="s">
        <v>3783</v>
      </c>
      <c r="AC3320" s="95" t="s">
        <v>3794</v>
      </c>
      <c r="AD3320" s="95" t="s">
        <v>3795</v>
      </c>
      <c r="AE3320" s="95" t="s">
        <v>3796</v>
      </c>
      <c r="AF3320" s="95" t="s">
        <v>3797</v>
      </c>
      <c r="AG3320" s="95" t="s">
        <v>3798</v>
      </c>
      <c r="AH3320" s="95" t="s">
        <v>3799</v>
      </c>
      <c r="AI3320" s="96" t="s">
        <v>3804</v>
      </c>
    </row>
    <row r="3321" spans="1:35" x14ac:dyDescent="0.25">
      <c r="A3321" s="198" t="s">
        <v>2089</v>
      </c>
      <c r="B3321" s="221" t="s">
        <v>2553</v>
      </c>
      <c r="C3321" s="118">
        <v>43683.416666666664</v>
      </c>
      <c r="D3321" s="189">
        <v>43683.916666666664</v>
      </c>
      <c r="E3321" s="190">
        <v>43684.416666666664</v>
      </c>
      <c r="F3321" s="189">
        <v>43684.916666666664</v>
      </c>
      <c r="G3321" s="190">
        <v>43685.416666666664</v>
      </c>
      <c r="H3321" s="189">
        <v>43685.916666666664</v>
      </c>
      <c r="I3321" s="191">
        <v>43686.416666666664</v>
      </c>
      <c r="J3321" s="189">
        <v>43686.916666666664</v>
      </c>
      <c r="K3321" s="190">
        <v>43687.416666666664</v>
      </c>
      <c r="L3321" s="189">
        <v>43687.916666666664</v>
      </c>
      <c r="M3321" s="190">
        <v>43688.416666666664</v>
      </c>
      <c r="N3321" s="189">
        <v>43688.916666666664</v>
      </c>
      <c r="O3321" s="191">
        <v>43689.416666666664</v>
      </c>
      <c r="P3321" s="189">
        <v>43689.916666666664</v>
      </c>
      <c r="Q3321" s="190">
        <v>43690.416666666664</v>
      </c>
      <c r="R3321" s="189">
        <v>43690.916666666664</v>
      </c>
      <c r="S3321" s="190">
        <v>43691.416666666664</v>
      </c>
      <c r="T3321" s="189">
        <v>43691.916666666664</v>
      </c>
      <c r="U3321" s="190">
        <v>43692.416666666664</v>
      </c>
      <c r="V3321" s="192">
        <v>43692.916666666664</v>
      </c>
      <c r="X3321" s="198" t="s">
        <v>2090</v>
      </c>
      <c r="Y3321" s="215">
        <v>0</v>
      </c>
      <c r="Z3321" s="599">
        <v>43683.916666666664</v>
      </c>
      <c r="AA3321" s="600">
        <v>43684.916666666664</v>
      </c>
      <c r="AB3321" s="600">
        <v>43685.916666666664</v>
      </c>
      <c r="AC3321" s="600">
        <v>43686.916666666664</v>
      </c>
      <c r="AD3321" s="600">
        <v>43687.916666666664</v>
      </c>
      <c r="AE3321" s="600">
        <v>43688.916666666664</v>
      </c>
      <c r="AF3321" s="600">
        <v>43689.916666666664</v>
      </c>
      <c r="AG3321" s="600">
        <v>43690.916666666664</v>
      </c>
      <c r="AH3321" s="600">
        <v>43691.916666666664</v>
      </c>
      <c r="AI3321" s="600">
        <v>43692.916666666664</v>
      </c>
    </row>
    <row r="3322" spans="1:35" x14ac:dyDescent="0.25">
      <c r="A3322" s="198" t="s">
        <v>2091</v>
      </c>
      <c r="B3322" s="222" t="s">
        <v>2545</v>
      </c>
      <c r="C3322" s="230" t="e">
        <v>#N/A</v>
      </c>
      <c r="D3322" s="199">
        <v>34.299999999999997</v>
      </c>
      <c r="E3322" s="199" t="e">
        <v>#N/A</v>
      </c>
      <c r="F3322" s="199">
        <v>29</v>
      </c>
      <c r="G3322" s="199" t="e">
        <v>#N/A</v>
      </c>
      <c r="H3322" s="199">
        <v>21.5</v>
      </c>
      <c r="I3322" s="199" t="e">
        <v>#N/A</v>
      </c>
      <c r="J3322" s="199">
        <v>22.6</v>
      </c>
      <c r="K3322" s="199" t="e">
        <v>#N/A</v>
      </c>
      <c r="L3322" s="199">
        <v>23</v>
      </c>
      <c r="M3322" s="199" t="e">
        <v>#N/A</v>
      </c>
      <c r="N3322" s="199">
        <v>21.7</v>
      </c>
      <c r="O3322" s="199" t="e">
        <v>#N/A</v>
      </c>
      <c r="P3322" s="199">
        <v>19.5</v>
      </c>
      <c r="Q3322" s="199" t="e">
        <v>#N/A</v>
      </c>
      <c r="R3322" s="199">
        <v>27.9</v>
      </c>
      <c r="S3322" s="199" t="e">
        <v>#N/A</v>
      </c>
      <c r="T3322" s="199">
        <v>22.3</v>
      </c>
      <c r="U3322" s="199" t="e">
        <v>#N/A</v>
      </c>
      <c r="V3322" s="104" t="e">
        <v>#N/A</v>
      </c>
      <c r="X3322" s="198" t="s">
        <v>2092</v>
      </c>
      <c r="Y3322" s="100" t="s">
        <v>2545</v>
      </c>
      <c r="Z3322" s="120">
        <v>34.299999999999997</v>
      </c>
      <c r="AA3322" s="120">
        <v>29</v>
      </c>
      <c r="AB3322" s="120">
        <v>21.7</v>
      </c>
      <c r="AC3322" s="120">
        <v>22.6</v>
      </c>
      <c r="AD3322" s="120">
        <v>23</v>
      </c>
      <c r="AE3322" s="120">
        <v>21.7</v>
      </c>
      <c r="AF3322" s="120">
        <v>19.5</v>
      </c>
      <c r="AG3322" s="120">
        <v>27.9</v>
      </c>
      <c r="AH3322" s="120">
        <v>22.3</v>
      </c>
      <c r="AI3322" s="120" t="e">
        <v>#N/A</v>
      </c>
    </row>
    <row r="3323" spans="1:35" x14ac:dyDescent="0.25">
      <c r="A3323" s="198" t="s">
        <v>2093</v>
      </c>
      <c r="B3323" s="223" t="s">
        <v>2546</v>
      </c>
      <c r="C3323" s="103">
        <v>17.3</v>
      </c>
      <c r="D3323" s="200" t="e">
        <v>#N/A</v>
      </c>
      <c r="E3323" s="200">
        <v>18.3</v>
      </c>
      <c r="F3323" s="200" t="e">
        <v>#N/A</v>
      </c>
      <c r="G3323" s="200">
        <v>20.6</v>
      </c>
      <c r="H3323" s="200" t="e">
        <v>#N/A</v>
      </c>
      <c r="I3323" s="200">
        <v>19.2</v>
      </c>
      <c r="J3323" s="200" t="e">
        <v>#N/A</v>
      </c>
      <c r="K3323" s="200">
        <v>17.899999999999999</v>
      </c>
      <c r="L3323" s="200" t="e">
        <v>#N/A</v>
      </c>
      <c r="M3323" s="200">
        <v>18.5</v>
      </c>
      <c r="N3323" s="200" t="e">
        <v>#N/A</v>
      </c>
      <c r="O3323" s="200">
        <v>17.8</v>
      </c>
      <c r="P3323" s="200" t="e">
        <v>#N/A</v>
      </c>
      <c r="Q3323" s="200">
        <v>12</v>
      </c>
      <c r="R3323" s="200" t="e">
        <v>#N/A</v>
      </c>
      <c r="S3323" s="200">
        <v>12.7</v>
      </c>
      <c r="T3323" s="200" t="e">
        <v>#N/A</v>
      </c>
      <c r="U3323" s="200">
        <v>10.8</v>
      </c>
      <c r="V3323" s="216" t="e">
        <v>#N/A</v>
      </c>
      <c r="X3323" s="198" t="s">
        <v>2094</v>
      </c>
      <c r="Y3323" s="101" t="s">
        <v>2546</v>
      </c>
      <c r="Z3323" s="97">
        <v>17.3</v>
      </c>
      <c r="AA3323" s="97">
        <v>18.3</v>
      </c>
      <c r="AB3323" s="97">
        <v>19.600000000000001</v>
      </c>
      <c r="AC3323" s="97">
        <v>18</v>
      </c>
      <c r="AD3323" s="97">
        <v>17.899999999999999</v>
      </c>
      <c r="AE3323" s="97">
        <v>18.5</v>
      </c>
      <c r="AF3323" s="97">
        <v>17.3</v>
      </c>
      <c r="AG3323" s="97">
        <v>12</v>
      </c>
      <c r="AH3323" s="97">
        <v>12.7</v>
      </c>
      <c r="AI3323" s="97" t="e">
        <v>#N/A</v>
      </c>
    </row>
    <row r="3324" spans="1:35" x14ac:dyDescent="0.25">
      <c r="A3324" s="198" t="s">
        <v>2095</v>
      </c>
      <c r="B3324" s="224" t="s">
        <v>2547</v>
      </c>
      <c r="C3324" s="108" t="e">
        <v>#N/A</v>
      </c>
      <c r="D3324" s="201">
        <v>48.3</v>
      </c>
      <c r="E3324" s="201" t="e">
        <v>#N/A</v>
      </c>
      <c r="F3324" s="201">
        <v>39</v>
      </c>
      <c r="G3324" s="201" t="e">
        <v>#N/A</v>
      </c>
      <c r="H3324" s="201">
        <v>25.5</v>
      </c>
      <c r="I3324" s="201" t="e">
        <v>#N/A</v>
      </c>
      <c r="J3324" s="201">
        <v>28.6</v>
      </c>
      <c r="K3324" s="201" t="e">
        <v>#N/A</v>
      </c>
      <c r="L3324" s="201">
        <v>33</v>
      </c>
      <c r="M3324" s="201" t="e">
        <v>#N/A</v>
      </c>
      <c r="N3324" s="201">
        <v>28.7</v>
      </c>
      <c r="O3324" s="201" t="e">
        <v>#N/A</v>
      </c>
      <c r="P3324" s="201">
        <v>23.5</v>
      </c>
      <c r="Q3324" s="201" t="e">
        <v>#N/A</v>
      </c>
      <c r="R3324" s="201">
        <v>41.9</v>
      </c>
      <c r="S3324" s="201" t="e">
        <v>#N/A</v>
      </c>
      <c r="T3324" s="201">
        <v>32.299999999999997</v>
      </c>
      <c r="U3324" s="201" t="e">
        <v>#N/A</v>
      </c>
      <c r="V3324" s="217" t="e">
        <v>#N/A</v>
      </c>
      <c r="X3324" s="198" t="s">
        <v>2096</v>
      </c>
      <c r="Y3324" s="102" t="s">
        <v>2547</v>
      </c>
      <c r="Z3324" s="120">
        <v>48.3</v>
      </c>
      <c r="AA3324" s="120">
        <v>39</v>
      </c>
      <c r="AB3324" s="120">
        <v>25.5</v>
      </c>
      <c r="AC3324" s="120">
        <v>28.6</v>
      </c>
      <c r="AD3324" s="120">
        <v>33</v>
      </c>
      <c r="AE3324" s="120">
        <v>28.7</v>
      </c>
      <c r="AF3324" s="120">
        <v>23.5</v>
      </c>
      <c r="AG3324" s="120">
        <v>41.9</v>
      </c>
      <c r="AH3324" s="120">
        <v>32.299999999999997</v>
      </c>
      <c r="AI3324" s="120" t="e">
        <v>#N/A</v>
      </c>
    </row>
    <row r="3325" spans="1:35" x14ac:dyDescent="0.25">
      <c r="A3325" s="198" t="s">
        <v>2097</v>
      </c>
      <c r="B3325" s="212" t="s">
        <v>2548</v>
      </c>
      <c r="C3325" s="231">
        <v>6</v>
      </c>
      <c r="D3325" s="123">
        <v>10</v>
      </c>
      <c r="E3325" s="123">
        <v>8</v>
      </c>
      <c r="F3325" s="123">
        <v>10</v>
      </c>
      <c r="G3325" s="123">
        <v>7</v>
      </c>
      <c r="H3325" s="123">
        <v>7</v>
      </c>
      <c r="I3325" s="123">
        <v>5</v>
      </c>
      <c r="J3325" s="123">
        <v>13</v>
      </c>
      <c r="K3325" s="123">
        <v>11</v>
      </c>
      <c r="L3325" s="123">
        <v>13</v>
      </c>
      <c r="M3325" s="123">
        <v>15</v>
      </c>
      <c r="N3325" s="123">
        <v>11</v>
      </c>
      <c r="O3325" s="123">
        <v>11</v>
      </c>
      <c r="P3325" s="123">
        <v>12</v>
      </c>
      <c r="Q3325" s="123">
        <v>11</v>
      </c>
      <c r="R3325" s="123">
        <v>7</v>
      </c>
      <c r="S3325" s="123">
        <v>6</v>
      </c>
      <c r="T3325" s="123">
        <v>11</v>
      </c>
      <c r="U3325" s="123">
        <v>9</v>
      </c>
      <c r="V3325" s="218" t="e">
        <v>#N/A</v>
      </c>
      <c r="X3325" s="198" t="s">
        <v>2098</v>
      </c>
      <c r="Y3325" s="119" t="s">
        <v>2548</v>
      </c>
      <c r="Z3325" s="196">
        <v>10</v>
      </c>
      <c r="AA3325" s="196">
        <v>10</v>
      </c>
      <c r="AB3325" s="196">
        <v>7</v>
      </c>
      <c r="AC3325" s="196">
        <v>13</v>
      </c>
      <c r="AD3325" s="196">
        <v>13</v>
      </c>
      <c r="AE3325" s="196">
        <v>15</v>
      </c>
      <c r="AF3325" s="196">
        <v>12</v>
      </c>
      <c r="AG3325" s="196">
        <v>12</v>
      </c>
      <c r="AH3325" s="196">
        <v>11</v>
      </c>
      <c r="AI3325" s="196" t="e">
        <v>#N/A</v>
      </c>
    </row>
    <row r="3326" spans="1:35" x14ac:dyDescent="0.25">
      <c r="A3326" s="198" t="s">
        <v>2099</v>
      </c>
      <c r="B3326" s="225" t="s">
        <v>2549</v>
      </c>
      <c r="C3326" s="232" t="s">
        <v>2618</v>
      </c>
      <c r="D3326" s="210" t="s">
        <v>2618</v>
      </c>
      <c r="E3326" s="210" t="s">
        <v>2618</v>
      </c>
      <c r="F3326" s="210" t="s">
        <v>2618</v>
      </c>
      <c r="G3326" s="210" t="s">
        <v>2618</v>
      </c>
      <c r="H3326" s="210" t="s">
        <v>2618</v>
      </c>
      <c r="I3326" s="210" t="s">
        <v>2618</v>
      </c>
      <c r="J3326" s="210" t="s">
        <v>2618</v>
      </c>
      <c r="K3326" s="210" t="s">
        <v>2618</v>
      </c>
      <c r="L3326" s="210" t="s">
        <v>2618</v>
      </c>
      <c r="M3326" s="210">
        <v>15</v>
      </c>
      <c r="N3326" s="210" t="s">
        <v>2618</v>
      </c>
      <c r="O3326" s="210" t="s">
        <v>2618</v>
      </c>
      <c r="P3326" s="210" t="s">
        <v>2618</v>
      </c>
      <c r="Q3326" s="210" t="s">
        <v>2618</v>
      </c>
      <c r="R3326" s="210" t="s">
        <v>2618</v>
      </c>
      <c r="S3326" s="210" t="s">
        <v>2618</v>
      </c>
      <c r="T3326" s="210" t="s">
        <v>2618</v>
      </c>
      <c r="U3326" s="210" t="s">
        <v>2618</v>
      </c>
      <c r="V3326" s="211" t="e">
        <v>#N/A</v>
      </c>
      <c r="X3326" s="198" t="s">
        <v>2100</v>
      </c>
      <c r="Y3326" s="601" t="s">
        <v>772</v>
      </c>
      <c r="Z3326" s="602">
        <v>0</v>
      </c>
      <c r="AA3326" s="602">
        <v>0</v>
      </c>
      <c r="AB3326" s="602">
        <v>0</v>
      </c>
      <c r="AC3326" s="602">
        <v>0</v>
      </c>
      <c r="AD3326" s="602">
        <v>0</v>
      </c>
      <c r="AE3326" s="602">
        <v>0</v>
      </c>
      <c r="AF3326" s="602">
        <v>0</v>
      </c>
      <c r="AG3326" s="602">
        <v>0</v>
      </c>
      <c r="AH3326" s="602">
        <v>0</v>
      </c>
      <c r="AI3326" s="602" t="e">
        <v>#N/A</v>
      </c>
    </row>
    <row r="3327" spans="1:35" ht="15" x14ac:dyDescent="0.25">
      <c r="A3327" s="198" t="s">
        <v>2101</v>
      </c>
      <c r="B3327" s="226" t="s">
        <v>769</v>
      </c>
      <c r="C3327" s="202" t="s">
        <v>2618</v>
      </c>
      <c r="D3327" s="202" t="s">
        <v>2618</v>
      </c>
      <c r="E3327" s="202" t="s">
        <v>2618</v>
      </c>
      <c r="F3327" s="202" t="s">
        <v>2618</v>
      </c>
      <c r="G3327" s="202" t="s">
        <v>2632</v>
      </c>
      <c r="H3327" s="202" t="s">
        <v>773</v>
      </c>
      <c r="I3327" s="202" t="s">
        <v>2631</v>
      </c>
      <c r="J3327" s="202" t="s">
        <v>2632</v>
      </c>
      <c r="K3327" s="202" t="s">
        <v>2618</v>
      </c>
      <c r="L3327" s="202" t="s">
        <v>2618</v>
      </c>
      <c r="M3327" s="202" t="s">
        <v>2618</v>
      </c>
      <c r="N3327" s="202" t="s">
        <v>2618</v>
      </c>
      <c r="O3327" s="202" t="s">
        <v>773</v>
      </c>
      <c r="P3327" s="202" t="s">
        <v>2631</v>
      </c>
      <c r="Q3327" s="202" t="s">
        <v>2618</v>
      </c>
      <c r="R3327" s="202" t="s">
        <v>2618</v>
      </c>
      <c r="S3327" s="202" t="s">
        <v>2618</v>
      </c>
      <c r="T3327" s="202" t="s">
        <v>2618</v>
      </c>
      <c r="U3327" s="202" t="s">
        <v>2618</v>
      </c>
      <c r="V3327" s="203" t="e">
        <v>#N/A</v>
      </c>
      <c r="X3327" s="198" t="s">
        <v>2102</v>
      </c>
      <c r="Y3327" s="107" t="s">
        <v>769</v>
      </c>
      <c r="Z3327" s="195" t="s">
        <v>2618</v>
      </c>
      <c r="AA3327" s="195" t="s">
        <v>2618</v>
      </c>
      <c r="AB3327" s="195" t="s">
        <v>773</v>
      </c>
      <c r="AC3327" s="195" t="s">
        <v>2632</v>
      </c>
      <c r="AD3327" s="195" t="s">
        <v>2618</v>
      </c>
      <c r="AE3327" s="195" t="s">
        <v>2618</v>
      </c>
      <c r="AF3327" s="195" t="s">
        <v>773</v>
      </c>
      <c r="AG3327" s="195" t="s">
        <v>2618</v>
      </c>
      <c r="AH3327" s="195" t="s">
        <v>2618</v>
      </c>
      <c r="AI3327" s="195" t="e">
        <v>#N/A</v>
      </c>
    </row>
    <row r="3328" spans="1:35" x14ac:dyDescent="0.25">
      <c r="A3328" s="198" t="s">
        <v>2103</v>
      </c>
      <c r="B3328" s="226" t="s">
        <v>2551</v>
      </c>
      <c r="C3328" s="234">
        <v>0</v>
      </c>
      <c r="D3328" s="204">
        <v>0</v>
      </c>
      <c r="E3328" s="204">
        <v>0</v>
      </c>
      <c r="F3328" s="204">
        <v>0</v>
      </c>
      <c r="G3328" s="204">
        <v>5</v>
      </c>
      <c r="H3328" s="204">
        <v>20</v>
      </c>
      <c r="I3328" s="204">
        <v>1</v>
      </c>
      <c r="J3328" s="204">
        <v>5</v>
      </c>
      <c r="K3328" s="204">
        <v>0</v>
      </c>
      <c r="L3328" s="204">
        <v>0</v>
      </c>
      <c r="M3328" s="204">
        <v>0</v>
      </c>
      <c r="N3328" s="204">
        <v>0</v>
      </c>
      <c r="O3328" s="204">
        <v>20</v>
      </c>
      <c r="P3328" s="204">
        <v>2</v>
      </c>
      <c r="Q3328" s="204">
        <v>0</v>
      </c>
      <c r="R3328" s="204">
        <v>0</v>
      </c>
      <c r="S3328" s="204">
        <v>0</v>
      </c>
      <c r="T3328" s="204">
        <v>0</v>
      </c>
      <c r="U3328" s="204">
        <v>0</v>
      </c>
      <c r="V3328" s="205" t="e">
        <v>#N/A</v>
      </c>
      <c r="X3328" s="198" t="s">
        <v>2104</v>
      </c>
      <c r="Y3328" s="91" t="s">
        <v>2551</v>
      </c>
      <c r="Z3328" s="109">
        <v>0</v>
      </c>
      <c r="AA3328" s="109">
        <v>0</v>
      </c>
      <c r="AB3328" s="109">
        <v>20</v>
      </c>
      <c r="AC3328" s="109">
        <v>5</v>
      </c>
      <c r="AD3328" s="109">
        <v>0</v>
      </c>
      <c r="AE3328" s="109">
        <v>0</v>
      </c>
      <c r="AF3328" s="109">
        <v>20</v>
      </c>
      <c r="AG3328" s="109">
        <v>0</v>
      </c>
      <c r="AH3328" s="109">
        <v>0</v>
      </c>
      <c r="AI3328" s="109" t="e">
        <v>#N/A</v>
      </c>
    </row>
    <row r="3329" spans="1:35" x14ac:dyDescent="0.25">
      <c r="A3329" s="198" t="s">
        <v>2105</v>
      </c>
      <c r="B3329" s="227" t="s">
        <v>884</v>
      </c>
      <c r="C3329" s="235">
        <v>1010.75</v>
      </c>
      <c r="D3329" s="206">
        <v>1008.8</v>
      </c>
      <c r="E3329" s="206">
        <v>1009.4</v>
      </c>
      <c r="F3329" s="206">
        <v>1007.3499999999999</v>
      </c>
      <c r="G3329" s="206">
        <v>1006.5999999999999</v>
      </c>
      <c r="H3329" s="206">
        <v>1005.25</v>
      </c>
      <c r="I3329" s="206">
        <v>1005.75</v>
      </c>
      <c r="J3329" s="206">
        <v>1006.35</v>
      </c>
      <c r="K3329" s="206">
        <v>1006.65</v>
      </c>
      <c r="L3329" s="206">
        <v>1005.35</v>
      </c>
      <c r="M3329" s="206">
        <v>1004.95</v>
      </c>
      <c r="N3329" s="206">
        <v>1003.95</v>
      </c>
      <c r="O3329" s="206">
        <v>1002.35</v>
      </c>
      <c r="P3329" s="206">
        <v>1004.8</v>
      </c>
      <c r="Q3329" s="206">
        <v>1006.05</v>
      </c>
      <c r="R3329" s="206">
        <v>1006.5999999999999</v>
      </c>
      <c r="S3329" s="206">
        <v>1009.15</v>
      </c>
      <c r="T3329" s="206">
        <v>1009.15</v>
      </c>
      <c r="U3329" s="206">
        <v>1009.95</v>
      </c>
      <c r="V3329" s="207" t="e">
        <v>#N/A</v>
      </c>
      <c r="X3329" s="198" t="s">
        <v>2106</v>
      </c>
      <c r="Y3329" s="238" t="s">
        <v>705</v>
      </c>
      <c r="Z3329" s="127">
        <v>0</v>
      </c>
      <c r="AA3329" s="127">
        <v>0</v>
      </c>
      <c r="AB3329" s="127">
        <v>2</v>
      </c>
      <c r="AC3329" s="127">
        <v>2</v>
      </c>
      <c r="AD3329" s="127">
        <v>0</v>
      </c>
      <c r="AE3329" s="127">
        <v>0</v>
      </c>
      <c r="AF3329" s="127">
        <v>0</v>
      </c>
      <c r="AG3329" s="127">
        <v>0</v>
      </c>
      <c r="AH3329" s="127">
        <v>0</v>
      </c>
      <c r="AI3329" s="127" t="e">
        <v>#N/A</v>
      </c>
    </row>
    <row r="3330" spans="1:35" x14ac:dyDescent="0.25">
      <c r="A3330" s="198" t="s">
        <v>2107</v>
      </c>
      <c r="B3330" s="228" t="s">
        <v>770</v>
      </c>
      <c r="C3330" s="236" t="s">
        <v>2770</v>
      </c>
      <c r="D3330" s="208" t="s">
        <v>2940</v>
      </c>
      <c r="E3330" s="208" t="s">
        <v>2758</v>
      </c>
      <c r="F3330" s="208" t="s">
        <v>2468</v>
      </c>
      <c r="G3330" s="208" t="s">
        <v>2650</v>
      </c>
      <c r="H3330" s="208" t="s">
        <v>2649</v>
      </c>
      <c r="I3330" s="208" t="s">
        <v>2653</v>
      </c>
      <c r="J3330" s="208" t="s">
        <v>2610</v>
      </c>
      <c r="K3330" s="208" t="s">
        <v>2940</v>
      </c>
      <c r="L3330" s="208" t="s">
        <v>2610</v>
      </c>
      <c r="M3330" s="208" t="s">
        <v>2468</v>
      </c>
      <c r="N3330" s="208" t="s">
        <v>2940</v>
      </c>
      <c r="O3330" s="208" t="s">
        <v>2770</v>
      </c>
      <c r="P3330" s="208" t="s">
        <v>2963</v>
      </c>
      <c r="Q3330" s="208" t="s">
        <v>2963</v>
      </c>
      <c r="R3330" s="208" t="s">
        <v>2684</v>
      </c>
      <c r="S3330" s="208" t="s">
        <v>2762</v>
      </c>
      <c r="T3330" s="208" t="s">
        <v>2940</v>
      </c>
      <c r="U3330" s="208" t="s">
        <v>2758</v>
      </c>
      <c r="V3330" s="209" t="e">
        <v>#N/A</v>
      </c>
      <c r="X3330" s="369" t="s">
        <v>2108</v>
      </c>
      <c r="Y3330" s="370" t="s">
        <v>772</v>
      </c>
      <c r="Z3330" s="371">
        <v>0</v>
      </c>
      <c r="AA3330" s="372">
        <v>0</v>
      </c>
      <c r="AB3330" s="372">
        <v>0</v>
      </c>
      <c r="AC3330" s="372">
        <v>0</v>
      </c>
      <c r="AD3330" s="372">
        <v>0</v>
      </c>
      <c r="AE3330" s="372">
        <v>0</v>
      </c>
      <c r="AF3330" s="372">
        <v>0</v>
      </c>
      <c r="AG3330" s="372">
        <v>0</v>
      </c>
      <c r="AH3330" s="372">
        <v>0</v>
      </c>
      <c r="AI3330" s="373" t="e">
        <v>#N/A</v>
      </c>
    </row>
    <row r="3331" spans="1:35" x14ac:dyDescent="0.25">
      <c r="A3331" s="198" t="s">
        <v>2109</v>
      </c>
      <c r="B3331" s="603" t="s">
        <v>705</v>
      </c>
      <c r="C3331" s="237">
        <v>0</v>
      </c>
      <c r="D3331" s="213">
        <v>0</v>
      </c>
      <c r="E3331" s="213">
        <v>0</v>
      </c>
      <c r="F3331" s="213">
        <v>0</v>
      </c>
      <c r="G3331" s="213">
        <v>1</v>
      </c>
      <c r="H3331" s="213">
        <v>1</v>
      </c>
      <c r="I3331" s="213">
        <v>0</v>
      </c>
      <c r="J3331" s="213">
        <v>1</v>
      </c>
      <c r="K3331" s="213">
        <v>0</v>
      </c>
      <c r="L3331" s="213">
        <v>0</v>
      </c>
      <c r="M3331" s="213">
        <v>0</v>
      </c>
      <c r="N3331" s="213">
        <v>0</v>
      </c>
      <c r="O3331" s="213">
        <v>0</v>
      </c>
      <c r="P3331" s="213">
        <v>0</v>
      </c>
      <c r="Q3331" s="213">
        <v>0</v>
      </c>
      <c r="R3331" s="213">
        <v>0</v>
      </c>
      <c r="S3331" s="213">
        <v>0</v>
      </c>
      <c r="T3331" s="213">
        <v>0</v>
      </c>
      <c r="U3331" s="213">
        <v>0</v>
      </c>
      <c r="V3331" s="214" t="e">
        <v>#N/A</v>
      </c>
      <c r="X3331" s="369" t="s">
        <v>2110</v>
      </c>
      <c r="Y3331" s="374" t="s">
        <v>1173</v>
      </c>
      <c r="Z3331" s="375">
        <v>0</v>
      </c>
      <c r="AA3331" s="376">
        <v>0</v>
      </c>
      <c r="AB3331" s="376">
        <v>0</v>
      </c>
      <c r="AC3331" s="376">
        <v>0</v>
      </c>
      <c r="AD3331" s="376">
        <v>0</v>
      </c>
      <c r="AE3331" s="376">
        <v>0</v>
      </c>
      <c r="AF3331" s="376">
        <v>0</v>
      </c>
      <c r="AG3331" s="376">
        <v>0</v>
      </c>
      <c r="AH3331" s="376">
        <v>0</v>
      </c>
      <c r="AI3331" s="377" t="e">
        <v>#N/A</v>
      </c>
    </row>
    <row r="3332" spans="1:35" x14ac:dyDescent="0.25">
      <c r="A3332" s="604" t="s">
        <v>2108</v>
      </c>
      <c r="B3332" s="605" t="s">
        <v>772</v>
      </c>
      <c r="C3332" s="606">
        <v>0</v>
      </c>
      <c r="D3332" s="606">
        <v>0</v>
      </c>
      <c r="E3332" s="606">
        <v>0</v>
      </c>
      <c r="F3332" s="606">
        <v>0</v>
      </c>
      <c r="G3332" s="606">
        <v>0</v>
      </c>
      <c r="H3332" s="606">
        <v>0</v>
      </c>
      <c r="I3332" s="606">
        <v>0</v>
      </c>
      <c r="J3332" s="606">
        <v>0</v>
      </c>
      <c r="K3332" s="606">
        <v>0</v>
      </c>
      <c r="L3332" s="606">
        <v>0</v>
      </c>
      <c r="M3332" s="606">
        <v>0</v>
      </c>
      <c r="N3332" s="606">
        <v>0</v>
      </c>
      <c r="O3332" s="606">
        <v>0</v>
      </c>
      <c r="P3332" s="606">
        <v>0</v>
      </c>
      <c r="Q3332" s="606">
        <v>0</v>
      </c>
      <c r="R3332" s="606">
        <v>0</v>
      </c>
      <c r="S3332" s="606">
        <v>0</v>
      </c>
      <c r="T3332" s="606">
        <v>0</v>
      </c>
      <c r="U3332" s="606">
        <v>0</v>
      </c>
      <c r="V3332" s="607" t="e">
        <v>#N/A</v>
      </c>
      <c r="X3332" s="369" t="s">
        <v>2111</v>
      </c>
      <c r="Y3332" s="374" t="s">
        <v>1175</v>
      </c>
      <c r="Z3332" s="375">
        <v>0</v>
      </c>
      <c r="AA3332" s="376">
        <v>0</v>
      </c>
      <c r="AB3332" s="376">
        <v>0</v>
      </c>
      <c r="AC3332" s="376">
        <v>0</v>
      </c>
      <c r="AD3332" s="376">
        <v>0</v>
      </c>
      <c r="AE3332" s="376">
        <v>0</v>
      </c>
      <c r="AF3332" s="376">
        <v>0</v>
      </c>
      <c r="AG3332" s="376">
        <v>0</v>
      </c>
      <c r="AH3332" s="376">
        <v>0</v>
      </c>
      <c r="AI3332" s="377" t="e">
        <v>#N/A</v>
      </c>
    </row>
    <row r="3333" spans="1:35" x14ac:dyDescent="0.25">
      <c r="A3333" s="608" t="s">
        <v>2110</v>
      </c>
      <c r="B3333" s="609" t="s">
        <v>1173</v>
      </c>
      <c r="C3333" s="610">
        <v>0</v>
      </c>
      <c r="D3333" s="610">
        <v>0</v>
      </c>
      <c r="E3333" s="610">
        <v>0</v>
      </c>
      <c r="F3333" s="610">
        <v>0</v>
      </c>
      <c r="G3333" s="610">
        <v>0</v>
      </c>
      <c r="H3333" s="610">
        <v>0</v>
      </c>
      <c r="I3333" s="610">
        <v>0</v>
      </c>
      <c r="J3333" s="610">
        <v>0</v>
      </c>
      <c r="K3333" s="610">
        <v>0</v>
      </c>
      <c r="L3333" s="610">
        <v>0</v>
      </c>
      <c r="M3333" s="610">
        <v>0</v>
      </c>
      <c r="N3333" s="610">
        <v>0</v>
      </c>
      <c r="O3333" s="610">
        <v>0</v>
      </c>
      <c r="P3333" s="610">
        <v>0</v>
      </c>
      <c r="Q3333" s="610">
        <v>0</v>
      </c>
      <c r="R3333" s="610">
        <v>0</v>
      </c>
      <c r="S3333" s="610">
        <v>0</v>
      </c>
      <c r="T3333" s="610">
        <v>0</v>
      </c>
      <c r="U3333" s="610">
        <v>0</v>
      </c>
      <c r="V3333" s="610" t="e">
        <v>#N/A</v>
      </c>
      <c r="X3333" s="369" t="s">
        <v>2112</v>
      </c>
      <c r="Y3333" s="379" t="s">
        <v>1177</v>
      </c>
      <c r="Z3333" s="380">
        <v>0</v>
      </c>
      <c r="AA3333" s="381">
        <v>0</v>
      </c>
      <c r="AB3333" s="381">
        <v>0</v>
      </c>
      <c r="AC3333" s="381">
        <v>0</v>
      </c>
      <c r="AD3333" s="381">
        <v>0</v>
      </c>
      <c r="AE3333" s="381">
        <v>0</v>
      </c>
      <c r="AF3333" s="381">
        <v>0</v>
      </c>
      <c r="AG3333" s="381">
        <v>0</v>
      </c>
      <c r="AH3333" s="381">
        <v>0</v>
      </c>
      <c r="AI3333" s="382" t="e">
        <v>#N/A</v>
      </c>
    </row>
    <row r="3334" spans="1:35" x14ac:dyDescent="0.25">
      <c r="A3334" s="608" t="s">
        <v>2111</v>
      </c>
      <c r="B3334" s="609" t="s">
        <v>1175</v>
      </c>
      <c r="C3334" s="617">
        <v>0</v>
      </c>
      <c r="D3334" s="617">
        <v>0</v>
      </c>
      <c r="E3334" s="617">
        <v>0</v>
      </c>
      <c r="F3334" s="617">
        <v>0</v>
      </c>
      <c r="G3334" s="617">
        <v>0</v>
      </c>
      <c r="H3334" s="617">
        <v>0</v>
      </c>
      <c r="I3334" s="617">
        <v>0</v>
      </c>
      <c r="J3334" s="617">
        <v>0</v>
      </c>
      <c r="K3334" s="617">
        <v>0</v>
      </c>
      <c r="L3334" s="617">
        <v>0</v>
      </c>
      <c r="M3334" s="617">
        <v>0</v>
      </c>
      <c r="N3334" s="617">
        <v>0</v>
      </c>
      <c r="O3334" s="617">
        <v>0</v>
      </c>
      <c r="P3334" s="617">
        <v>0</v>
      </c>
      <c r="Q3334" s="617">
        <v>0</v>
      </c>
      <c r="R3334" s="617">
        <v>0</v>
      </c>
      <c r="S3334" s="617">
        <v>0</v>
      </c>
      <c r="T3334" s="617">
        <v>0</v>
      </c>
      <c r="U3334" s="617">
        <v>0</v>
      </c>
      <c r="V3334" s="617" t="e">
        <v>#N/A</v>
      </c>
    </row>
    <row r="3335" spans="1:35" x14ac:dyDescent="0.25">
      <c r="A3335" s="608" t="s">
        <v>2112</v>
      </c>
      <c r="B3335" s="609" t="s">
        <v>1177</v>
      </c>
      <c r="C3335" s="617">
        <v>0</v>
      </c>
      <c r="D3335" s="617">
        <v>0</v>
      </c>
      <c r="E3335" s="617">
        <v>0</v>
      </c>
      <c r="F3335" s="617">
        <v>0</v>
      </c>
      <c r="G3335" s="617">
        <v>0</v>
      </c>
      <c r="H3335" s="617">
        <v>0</v>
      </c>
      <c r="I3335" s="617">
        <v>0</v>
      </c>
      <c r="J3335" s="617">
        <v>0</v>
      </c>
      <c r="K3335" s="617">
        <v>0</v>
      </c>
      <c r="L3335" s="617">
        <v>0</v>
      </c>
      <c r="M3335" s="617">
        <v>0</v>
      </c>
      <c r="N3335" s="617">
        <v>0</v>
      </c>
      <c r="O3335" s="617">
        <v>0</v>
      </c>
      <c r="P3335" s="617">
        <v>0</v>
      </c>
      <c r="Q3335" s="617">
        <v>0</v>
      </c>
      <c r="R3335" s="617">
        <v>0</v>
      </c>
      <c r="S3335" s="617">
        <v>0</v>
      </c>
      <c r="T3335" s="617">
        <v>0</v>
      </c>
      <c r="U3335" s="617">
        <v>0</v>
      </c>
      <c r="V3335" s="617" t="e">
        <v>#N/A</v>
      </c>
    </row>
    <row r="3336" spans="1:35" x14ac:dyDescent="0.25">
      <c r="A3336" t="s">
        <v>3749</v>
      </c>
      <c r="B3336" t="s">
        <v>3407</v>
      </c>
      <c r="C3336">
        <v>6</v>
      </c>
      <c r="D3336">
        <v>4</v>
      </c>
      <c r="E3336">
        <v>4</v>
      </c>
      <c r="F3336">
        <v>6</v>
      </c>
      <c r="G3336">
        <v>10</v>
      </c>
      <c r="H3336">
        <v>10</v>
      </c>
      <c r="I3336">
        <v>7</v>
      </c>
      <c r="J3336">
        <v>9</v>
      </c>
      <c r="K3336">
        <v>6</v>
      </c>
      <c r="L3336">
        <v>6</v>
      </c>
      <c r="M3336">
        <v>7</v>
      </c>
      <c r="N3336">
        <v>7</v>
      </c>
      <c r="O3336">
        <v>10</v>
      </c>
      <c r="P3336">
        <v>10</v>
      </c>
      <c r="Q3336">
        <v>7</v>
      </c>
      <c r="R3336">
        <v>4</v>
      </c>
      <c r="S3336">
        <v>2</v>
      </c>
      <c r="T3336">
        <v>7</v>
      </c>
      <c r="U3336">
        <v>7</v>
      </c>
      <c r="V3336">
        <v>0</v>
      </c>
    </row>
    <row r="3337" spans="1:35" x14ac:dyDescent="0.25">
      <c r="A3337" t="s">
        <v>3750</v>
      </c>
      <c r="B3337" t="s">
        <v>3623</v>
      </c>
      <c r="C3337">
        <v>6</v>
      </c>
      <c r="D3337">
        <v>2</v>
      </c>
      <c r="E3337">
        <v>6</v>
      </c>
      <c r="F3337">
        <v>7</v>
      </c>
      <c r="G3337">
        <v>10</v>
      </c>
      <c r="H3337">
        <v>10</v>
      </c>
      <c r="I3337">
        <v>9</v>
      </c>
      <c r="J3337">
        <v>9</v>
      </c>
      <c r="K3337">
        <v>6</v>
      </c>
      <c r="L3337">
        <v>7</v>
      </c>
      <c r="M3337">
        <v>7</v>
      </c>
      <c r="N3337">
        <v>7</v>
      </c>
      <c r="O3337">
        <v>10</v>
      </c>
      <c r="P3337">
        <v>10</v>
      </c>
      <c r="Q3337">
        <v>5</v>
      </c>
      <c r="R3337">
        <v>3</v>
      </c>
      <c r="S3337">
        <v>7</v>
      </c>
      <c r="T3337">
        <v>7</v>
      </c>
      <c r="U3337">
        <v>2</v>
      </c>
      <c r="V3337" t="e">
        <v>#N/A</v>
      </c>
    </row>
    <row r="3338" spans="1:35" x14ac:dyDescent="0.25">
      <c r="A3338" t="s">
        <v>3751</v>
      </c>
      <c r="B3338" t="s">
        <v>3411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 t="e">
        <v>#N/A</v>
      </c>
    </row>
    <row r="3348" spans="1:35" x14ac:dyDescent="0.25">
      <c r="A3348" s="506"/>
      <c r="B3348" s="506"/>
      <c r="C3348" s="506"/>
      <c r="D3348" s="506"/>
      <c r="E3348" s="506"/>
      <c r="F3348" s="506"/>
      <c r="G3348" s="506"/>
      <c r="H3348" s="506"/>
      <c r="I3348" s="506"/>
      <c r="J3348" s="506"/>
      <c r="K3348" s="506"/>
      <c r="L3348" s="506"/>
      <c r="M3348" s="506"/>
      <c r="N3348" s="506"/>
      <c r="O3348" s="506"/>
      <c r="P3348" s="506"/>
      <c r="Q3348" s="506"/>
      <c r="R3348" s="506"/>
      <c r="S3348" s="506"/>
      <c r="T3348" s="506"/>
      <c r="U3348" s="506"/>
      <c r="V3348" s="506"/>
      <c r="W3348" s="506"/>
      <c r="X3348" s="506"/>
      <c r="Y3348" s="506"/>
      <c r="Z3348" s="506"/>
      <c r="AA3348" s="506"/>
      <c r="AB3348" s="506"/>
      <c r="AC3348" s="506"/>
      <c r="AD3348" s="506"/>
      <c r="AE3348" s="506"/>
      <c r="AF3348" s="506"/>
      <c r="AG3348" s="506"/>
      <c r="AH3348" s="506"/>
      <c r="AI3348" s="506"/>
    </row>
    <row r="3349" spans="1:35" x14ac:dyDescent="0.25">
      <c r="A3349" s="198" t="s">
        <v>2113</v>
      </c>
      <c r="B3349" s="219" t="s">
        <v>2552</v>
      </c>
      <c r="C3349" s="593">
        <v>43683.416666666664</v>
      </c>
      <c r="D3349" s="594" t="s">
        <v>2618</v>
      </c>
      <c r="E3349" s="594" t="s">
        <v>3775</v>
      </c>
      <c r="F3349" s="594" t="s">
        <v>2618</v>
      </c>
      <c r="G3349" s="594" t="s">
        <v>3782</v>
      </c>
      <c r="H3349" s="594" t="s">
        <v>2618</v>
      </c>
      <c r="I3349" s="594" t="s">
        <v>3788</v>
      </c>
      <c r="J3349" s="594" t="s">
        <v>2618</v>
      </c>
      <c r="K3349" s="594" t="s">
        <v>3789</v>
      </c>
      <c r="L3349" s="594" t="s">
        <v>2618</v>
      </c>
      <c r="M3349" s="594" t="s">
        <v>3790</v>
      </c>
      <c r="N3349" s="594" t="s">
        <v>2618</v>
      </c>
      <c r="O3349" s="594" t="s">
        <v>3791</v>
      </c>
      <c r="P3349" s="594" t="s">
        <v>2618</v>
      </c>
      <c r="Q3349" s="594" t="s">
        <v>3792</v>
      </c>
      <c r="R3349" s="594" t="s">
        <v>2618</v>
      </c>
      <c r="S3349" s="594" t="s">
        <v>3793</v>
      </c>
      <c r="T3349" s="594" t="s">
        <v>2618</v>
      </c>
      <c r="U3349" s="594" t="s">
        <v>3803</v>
      </c>
      <c r="V3349" s="594" t="s">
        <v>2618</v>
      </c>
      <c r="X3349" s="258"/>
      <c r="Y3349" s="596" t="s">
        <v>2550</v>
      </c>
      <c r="Z3349" s="93" t="s">
        <v>2620</v>
      </c>
      <c r="AA3349" s="597" t="s">
        <v>2621</v>
      </c>
      <c r="AB3349" s="597" t="s">
        <v>2622</v>
      </c>
      <c r="AC3349" s="597" t="s">
        <v>2623</v>
      </c>
      <c r="AD3349" s="597" t="s">
        <v>2624</v>
      </c>
      <c r="AE3349" s="597" t="s">
        <v>2625</v>
      </c>
      <c r="AF3349" s="597" t="s">
        <v>2619</v>
      </c>
      <c r="AG3349" s="597" t="s">
        <v>2620</v>
      </c>
      <c r="AH3349" s="597" t="s">
        <v>2621</v>
      </c>
      <c r="AI3349" s="598" t="s">
        <v>2622</v>
      </c>
    </row>
    <row r="3350" spans="1:35" x14ac:dyDescent="0.25">
      <c r="A3350" s="198" t="s">
        <v>2114</v>
      </c>
      <c r="B3350" s="220" t="s">
        <v>2115</v>
      </c>
      <c r="C3350" s="124" t="s">
        <v>2521</v>
      </c>
      <c r="D3350" s="124" t="s">
        <v>2522</v>
      </c>
      <c r="E3350" s="124" t="s">
        <v>2521</v>
      </c>
      <c r="F3350" s="124" t="s">
        <v>2522</v>
      </c>
      <c r="G3350" s="124" t="s">
        <v>2521</v>
      </c>
      <c r="H3350" s="124" t="s">
        <v>2522</v>
      </c>
      <c r="I3350" s="124" t="s">
        <v>2521</v>
      </c>
      <c r="J3350" s="124" t="s">
        <v>2522</v>
      </c>
      <c r="K3350" s="124" t="s">
        <v>2521</v>
      </c>
      <c r="L3350" s="124" t="s">
        <v>2522</v>
      </c>
      <c r="M3350" s="124" t="s">
        <v>2521</v>
      </c>
      <c r="N3350" s="124" t="s">
        <v>2522</v>
      </c>
      <c r="O3350" s="124" t="s">
        <v>2521</v>
      </c>
      <c r="P3350" s="124" t="s">
        <v>2522</v>
      </c>
      <c r="Q3350" s="124" t="s">
        <v>2521</v>
      </c>
      <c r="R3350" s="124" t="s">
        <v>2522</v>
      </c>
      <c r="S3350" s="124" t="s">
        <v>2521</v>
      </c>
      <c r="T3350" s="124" t="s">
        <v>2522</v>
      </c>
      <c r="U3350" s="124" t="s">
        <v>2521</v>
      </c>
      <c r="V3350" s="124" t="s">
        <v>2522</v>
      </c>
      <c r="X3350" s="197"/>
      <c r="Y3350" s="188" t="s">
        <v>2115</v>
      </c>
      <c r="Z3350" s="94" t="s">
        <v>3777</v>
      </c>
      <c r="AA3350" s="95" t="s">
        <v>3778</v>
      </c>
      <c r="AB3350" s="95" t="s">
        <v>3783</v>
      </c>
      <c r="AC3350" s="95" t="s">
        <v>3794</v>
      </c>
      <c r="AD3350" s="95" t="s">
        <v>3795</v>
      </c>
      <c r="AE3350" s="95" t="s">
        <v>3796</v>
      </c>
      <c r="AF3350" s="95" t="s">
        <v>3797</v>
      </c>
      <c r="AG3350" s="95" t="s">
        <v>3798</v>
      </c>
      <c r="AH3350" s="95" t="s">
        <v>3799</v>
      </c>
      <c r="AI3350" s="96" t="s">
        <v>3804</v>
      </c>
    </row>
    <row r="3351" spans="1:35" x14ac:dyDescent="0.25">
      <c r="A3351" s="198" t="s">
        <v>2116</v>
      </c>
      <c r="B3351" s="221" t="s">
        <v>2553</v>
      </c>
      <c r="C3351" s="118">
        <v>43683.416666666664</v>
      </c>
      <c r="D3351" s="189">
        <v>43683.916666666664</v>
      </c>
      <c r="E3351" s="190">
        <v>43684.416666666664</v>
      </c>
      <c r="F3351" s="189">
        <v>43684.916666666664</v>
      </c>
      <c r="G3351" s="190">
        <v>43685.416666666664</v>
      </c>
      <c r="H3351" s="189">
        <v>43685.916666666664</v>
      </c>
      <c r="I3351" s="191">
        <v>43686.416666666664</v>
      </c>
      <c r="J3351" s="189">
        <v>43686.916666666664</v>
      </c>
      <c r="K3351" s="190">
        <v>43687.416666666664</v>
      </c>
      <c r="L3351" s="189">
        <v>43687.916666666664</v>
      </c>
      <c r="M3351" s="190">
        <v>43688.416666666664</v>
      </c>
      <c r="N3351" s="189">
        <v>43688.916666666664</v>
      </c>
      <c r="O3351" s="191">
        <v>43689.416666666664</v>
      </c>
      <c r="P3351" s="189">
        <v>43689.916666666664</v>
      </c>
      <c r="Q3351" s="190">
        <v>43690.416666666664</v>
      </c>
      <c r="R3351" s="189">
        <v>43690.916666666664</v>
      </c>
      <c r="S3351" s="190">
        <v>43691.416666666664</v>
      </c>
      <c r="T3351" s="189">
        <v>43691.916666666664</v>
      </c>
      <c r="U3351" s="190">
        <v>43692.416666666664</v>
      </c>
      <c r="V3351" s="192">
        <v>43692.916666666664</v>
      </c>
      <c r="X3351" s="198" t="s">
        <v>2117</v>
      </c>
      <c r="Y3351" s="215">
        <v>0</v>
      </c>
      <c r="Z3351" s="599">
        <v>43683.916666666664</v>
      </c>
      <c r="AA3351" s="600">
        <v>43684.916666666664</v>
      </c>
      <c r="AB3351" s="600">
        <v>43685.916666666664</v>
      </c>
      <c r="AC3351" s="600">
        <v>43686.916666666664</v>
      </c>
      <c r="AD3351" s="600">
        <v>43687.916666666664</v>
      </c>
      <c r="AE3351" s="600">
        <v>43688.916666666664</v>
      </c>
      <c r="AF3351" s="600">
        <v>43689.916666666664</v>
      </c>
      <c r="AG3351" s="600">
        <v>43690.916666666664</v>
      </c>
      <c r="AH3351" s="600">
        <v>43691.916666666664</v>
      </c>
      <c r="AI3351" s="600">
        <v>43692.916666666664</v>
      </c>
    </row>
    <row r="3352" spans="1:35" x14ac:dyDescent="0.25">
      <c r="A3352" s="198" t="s">
        <v>2118</v>
      </c>
      <c r="B3352" s="222" t="s">
        <v>2545</v>
      </c>
      <c r="C3352" s="230" t="e">
        <v>#N/A</v>
      </c>
      <c r="D3352" s="199">
        <v>31.4</v>
      </c>
      <c r="E3352" s="199" t="e">
        <v>#N/A</v>
      </c>
      <c r="F3352" s="199">
        <v>29.7</v>
      </c>
      <c r="G3352" s="199" t="e">
        <v>#N/A</v>
      </c>
      <c r="H3352" s="199">
        <v>20.100000000000001</v>
      </c>
      <c r="I3352" s="199" t="e">
        <v>#N/A</v>
      </c>
      <c r="J3352" s="199">
        <v>18</v>
      </c>
      <c r="K3352" s="199" t="e">
        <v>#N/A</v>
      </c>
      <c r="L3352" s="199">
        <v>19</v>
      </c>
      <c r="M3352" s="199" t="e">
        <v>#N/A</v>
      </c>
      <c r="N3352" s="199">
        <v>22.4</v>
      </c>
      <c r="O3352" s="199" t="e">
        <v>#N/A</v>
      </c>
      <c r="P3352" s="199">
        <v>23.2</v>
      </c>
      <c r="Q3352" s="199" t="e">
        <v>#N/A</v>
      </c>
      <c r="R3352" s="199">
        <v>27.8</v>
      </c>
      <c r="S3352" s="199" t="e">
        <v>#N/A</v>
      </c>
      <c r="T3352" s="199">
        <v>23.6</v>
      </c>
      <c r="U3352" s="199" t="e">
        <v>#N/A</v>
      </c>
      <c r="V3352" s="104" t="e">
        <v>#N/A</v>
      </c>
      <c r="X3352" s="198" t="s">
        <v>2119</v>
      </c>
      <c r="Y3352" s="100" t="s">
        <v>2545</v>
      </c>
      <c r="Z3352" s="120">
        <v>31.4</v>
      </c>
      <c r="AA3352" s="120">
        <v>29.7</v>
      </c>
      <c r="AB3352" s="120">
        <v>20.100000000000001</v>
      </c>
      <c r="AC3352" s="120">
        <v>20</v>
      </c>
      <c r="AD3352" s="120">
        <v>19</v>
      </c>
      <c r="AE3352" s="120">
        <v>22.4</v>
      </c>
      <c r="AF3352" s="120">
        <v>23.2</v>
      </c>
      <c r="AG3352" s="120">
        <v>27.8</v>
      </c>
      <c r="AH3352" s="120">
        <v>23.6</v>
      </c>
      <c r="AI3352" s="120" t="e">
        <v>#N/A</v>
      </c>
    </row>
    <row r="3353" spans="1:35" x14ac:dyDescent="0.25">
      <c r="A3353" s="198" t="s">
        <v>2120</v>
      </c>
      <c r="B3353" s="223" t="s">
        <v>2546</v>
      </c>
      <c r="C3353" s="103">
        <v>17.399999999999999</v>
      </c>
      <c r="D3353" s="200" t="e">
        <v>#N/A</v>
      </c>
      <c r="E3353" s="200">
        <v>17.100000000000001</v>
      </c>
      <c r="F3353" s="200" t="e">
        <v>#N/A</v>
      </c>
      <c r="G3353" s="200">
        <v>19.899999999999999</v>
      </c>
      <c r="H3353" s="200" t="e">
        <v>#N/A</v>
      </c>
      <c r="I3353" s="200">
        <v>18.100000000000001</v>
      </c>
      <c r="J3353" s="200" t="e">
        <v>#N/A</v>
      </c>
      <c r="K3353" s="200">
        <v>12.3</v>
      </c>
      <c r="L3353" s="200" t="e">
        <v>#N/A</v>
      </c>
      <c r="M3353" s="200">
        <v>16.5</v>
      </c>
      <c r="N3353" s="200" t="e">
        <v>#N/A</v>
      </c>
      <c r="O3353" s="200">
        <v>13.5</v>
      </c>
      <c r="P3353" s="200" t="e">
        <v>#N/A</v>
      </c>
      <c r="Q3353" s="200">
        <v>12.9</v>
      </c>
      <c r="R3353" s="200" t="e">
        <v>#N/A</v>
      </c>
      <c r="S3353" s="200">
        <v>16.899999999999999</v>
      </c>
      <c r="T3353" s="200" t="e">
        <v>#N/A</v>
      </c>
      <c r="U3353" s="200">
        <v>10.4</v>
      </c>
      <c r="V3353" s="216" t="e">
        <v>#N/A</v>
      </c>
      <c r="X3353" s="198" t="s">
        <v>2121</v>
      </c>
      <c r="Y3353" s="101" t="s">
        <v>2546</v>
      </c>
      <c r="Z3353" s="97">
        <v>17.399999999999999</v>
      </c>
      <c r="AA3353" s="97">
        <v>17.100000000000001</v>
      </c>
      <c r="AB3353" s="97">
        <v>19.899999999999999</v>
      </c>
      <c r="AC3353" s="97">
        <v>16.8</v>
      </c>
      <c r="AD3353" s="97">
        <v>12.3</v>
      </c>
      <c r="AE3353" s="97">
        <v>16.5</v>
      </c>
      <c r="AF3353" s="97">
        <v>13.5</v>
      </c>
      <c r="AG3353" s="97">
        <v>12.9</v>
      </c>
      <c r="AH3353" s="97">
        <v>15.8</v>
      </c>
      <c r="AI3353" s="97" t="e">
        <v>#N/A</v>
      </c>
    </row>
    <row r="3354" spans="1:35" x14ac:dyDescent="0.25">
      <c r="A3354" s="198" t="s">
        <v>2122</v>
      </c>
      <c r="B3354" s="224" t="s">
        <v>2547</v>
      </c>
      <c r="C3354" s="108" t="e">
        <v>#N/A</v>
      </c>
      <c r="D3354" s="201">
        <v>46.4</v>
      </c>
      <c r="E3354" s="201" t="e">
        <v>#N/A</v>
      </c>
      <c r="F3354" s="201">
        <v>44.7</v>
      </c>
      <c r="G3354" s="201" t="e">
        <v>#N/A</v>
      </c>
      <c r="H3354" s="201">
        <v>24.1</v>
      </c>
      <c r="I3354" s="201" t="e">
        <v>#N/A</v>
      </c>
      <c r="J3354" s="201">
        <v>25</v>
      </c>
      <c r="K3354" s="201" t="e">
        <v>#N/A</v>
      </c>
      <c r="L3354" s="201">
        <v>26</v>
      </c>
      <c r="M3354" s="201" t="e">
        <v>#N/A</v>
      </c>
      <c r="N3354" s="201">
        <v>29.4</v>
      </c>
      <c r="O3354" s="201" t="e">
        <v>#N/A</v>
      </c>
      <c r="P3354" s="201">
        <v>28.5</v>
      </c>
      <c r="Q3354" s="201" t="e">
        <v>#N/A</v>
      </c>
      <c r="R3354" s="201">
        <v>42.8</v>
      </c>
      <c r="S3354" s="201" t="e">
        <v>#N/A</v>
      </c>
      <c r="T3354" s="201">
        <v>36.6</v>
      </c>
      <c r="U3354" s="201" t="e">
        <v>#N/A</v>
      </c>
      <c r="V3354" s="217" t="e">
        <v>#N/A</v>
      </c>
      <c r="X3354" s="198" t="s">
        <v>2123</v>
      </c>
      <c r="Y3354" s="102" t="s">
        <v>2547</v>
      </c>
      <c r="Z3354" s="120">
        <v>46.4</v>
      </c>
      <c r="AA3354" s="120">
        <v>44.7</v>
      </c>
      <c r="AB3354" s="120">
        <v>24.1</v>
      </c>
      <c r="AC3354" s="120">
        <v>25</v>
      </c>
      <c r="AD3354" s="120">
        <v>26</v>
      </c>
      <c r="AE3354" s="120">
        <v>29.4</v>
      </c>
      <c r="AF3354" s="120">
        <v>28.5</v>
      </c>
      <c r="AG3354" s="120">
        <v>42.8</v>
      </c>
      <c r="AH3354" s="120">
        <v>36.6</v>
      </c>
      <c r="AI3354" s="120" t="e">
        <v>#N/A</v>
      </c>
    </row>
    <row r="3355" spans="1:35" x14ac:dyDescent="0.25">
      <c r="A3355" s="198" t="s">
        <v>2124</v>
      </c>
      <c r="B3355" s="212" t="s">
        <v>2548</v>
      </c>
      <c r="C3355" s="231">
        <v>2</v>
      </c>
      <c r="D3355" s="123">
        <v>5</v>
      </c>
      <c r="E3355" s="123">
        <v>5</v>
      </c>
      <c r="F3355" s="123">
        <v>6</v>
      </c>
      <c r="G3355" s="123">
        <v>12</v>
      </c>
      <c r="H3355" s="123">
        <v>9</v>
      </c>
      <c r="I3355" s="123">
        <v>7</v>
      </c>
      <c r="J3355" s="123">
        <v>7</v>
      </c>
      <c r="K3355" s="123">
        <v>6</v>
      </c>
      <c r="L3355" s="123">
        <v>7</v>
      </c>
      <c r="M3355" s="123">
        <v>10</v>
      </c>
      <c r="N3355" s="123">
        <v>7</v>
      </c>
      <c r="O3355" s="123">
        <v>5</v>
      </c>
      <c r="P3355" s="123">
        <v>5</v>
      </c>
      <c r="Q3355" s="123">
        <v>5</v>
      </c>
      <c r="R3355" s="123">
        <v>6</v>
      </c>
      <c r="S3355" s="123">
        <v>4</v>
      </c>
      <c r="T3355" s="123">
        <v>6</v>
      </c>
      <c r="U3355" s="123">
        <v>9</v>
      </c>
      <c r="V3355" s="218" t="e">
        <v>#N/A</v>
      </c>
      <c r="X3355" s="198" t="s">
        <v>2125</v>
      </c>
      <c r="Y3355" s="119" t="s">
        <v>2548</v>
      </c>
      <c r="Z3355" s="196">
        <v>5</v>
      </c>
      <c r="AA3355" s="196">
        <v>6</v>
      </c>
      <c r="AB3355" s="196">
        <v>12</v>
      </c>
      <c r="AC3355" s="196">
        <v>7</v>
      </c>
      <c r="AD3355" s="196">
        <v>7</v>
      </c>
      <c r="AE3355" s="196">
        <v>10</v>
      </c>
      <c r="AF3355" s="196">
        <v>6</v>
      </c>
      <c r="AG3355" s="196">
        <v>6</v>
      </c>
      <c r="AH3355" s="196">
        <v>6</v>
      </c>
      <c r="AI3355" s="196" t="e">
        <v>#N/A</v>
      </c>
    </row>
    <row r="3356" spans="1:35" x14ac:dyDescent="0.25">
      <c r="A3356" s="198" t="s">
        <v>2126</v>
      </c>
      <c r="B3356" s="225" t="s">
        <v>2549</v>
      </c>
      <c r="C3356" s="232" t="s">
        <v>2618</v>
      </c>
      <c r="D3356" s="210" t="s">
        <v>2618</v>
      </c>
      <c r="E3356" s="210" t="s">
        <v>2618</v>
      </c>
      <c r="F3356" s="210" t="s">
        <v>2618</v>
      </c>
      <c r="G3356" s="210" t="s">
        <v>2618</v>
      </c>
      <c r="H3356" s="210" t="s">
        <v>2618</v>
      </c>
      <c r="I3356" s="210" t="s">
        <v>2618</v>
      </c>
      <c r="J3356" s="210" t="s">
        <v>2618</v>
      </c>
      <c r="K3356" s="210" t="s">
        <v>2618</v>
      </c>
      <c r="L3356" s="210" t="s">
        <v>2618</v>
      </c>
      <c r="M3356" s="210" t="s">
        <v>2618</v>
      </c>
      <c r="N3356" s="210" t="s">
        <v>2618</v>
      </c>
      <c r="O3356" s="210" t="s">
        <v>2618</v>
      </c>
      <c r="P3356" s="210" t="s">
        <v>2618</v>
      </c>
      <c r="Q3356" s="210" t="s">
        <v>2618</v>
      </c>
      <c r="R3356" s="210" t="s">
        <v>2618</v>
      </c>
      <c r="S3356" s="210" t="s">
        <v>2618</v>
      </c>
      <c r="T3356" s="210" t="s">
        <v>2618</v>
      </c>
      <c r="U3356" s="210" t="s">
        <v>2618</v>
      </c>
      <c r="V3356" s="211" t="e">
        <v>#N/A</v>
      </c>
      <c r="X3356" s="198" t="s">
        <v>2127</v>
      </c>
      <c r="Y3356" s="601" t="s">
        <v>772</v>
      </c>
      <c r="Z3356" s="602">
        <v>0</v>
      </c>
      <c r="AA3356" s="602">
        <v>0</v>
      </c>
      <c r="AB3356" s="602">
        <v>0</v>
      </c>
      <c r="AC3356" s="602">
        <v>0</v>
      </c>
      <c r="AD3356" s="602">
        <v>0</v>
      </c>
      <c r="AE3356" s="602">
        <v>0</v>
      </c>
      <c r="AF3356" s="602">
        <v>0</v>
      </c>
      <c r="AG3356" s="602">
        <v>0</v>
      </c>
      <c r="AH3356" s="602">
        <v>0</v>
      </c>
      <c r="AI3356" s="602" t="e">
        <v>#N/A</v>
      </c>
    </row>
    <row r="3357" spans="1:35" ht="15" x14ac:dyDescent="0.25">
      <c r="A3357" s="198" t="s">
        <v>2128</v>
      </c>
      <c r="B3357" s="226" t="s">
        <v>769</v>
      </c>
      <c r="C3357" s="202" t="s">
        <v>2618</v>
      </c>
      <c r="D3357" s="202" t="s">
        <v>2618</v>
      </c>
      <c r="E3357" s="202" t="s">
        <v>2618</v>
      </c>
      <c r="F3357" s="202" t="s">
        <v>2618</v>
      </c>
      <c r="G3357" s="202" t="s">
        <v>2632</v>
      </c>
      <c r="H3357" s="202" t="s">
        <v>773</v>
      </c>
      <c r="I3357" s="202" t="s">
        <v>2631</v>
      </c>
      <c r="J3357" s="202" t="s">
        <v>2618</v>
      </c>
      <c r="K3357" s="202" t="s">
        <v>2618</v>
      </c>
      <c r="L3357" s="202" t="s">
        <v>2618</v>
      </c>
      <c r="M3357" s="202" t="s">
        <v>2618</v>
      </c>
      <c r="N3357" s="202" t="s">
        <v>2618</v>
      </c>
      <c r="O3357" s="202" t="s">
        <v>2618</v>
      </c>
      <c r="P3357" s="202" t="s">
        <v>2618</v>
      </c>
      <c r="Q3357" s="202" t="s">
        <v>2618</v>
      </c>
      <c r="R3357" s="202" t="s">
        <v>2618</v>
      </c>
      <c r="S3357" s="202" t="s">
        <v>2618</v>
      </c>
      <c r="T3357" s="202" t="s">
        <v>2618</v>
      </c>
      <c r="U3357" s="202" t="s">
        <v>2618</v>
      </c>
      <c r="V3357" s="203" t="e">
        <v>#N/A</v>
      </c>
      <c r="X3357" s="198" t="s">
        <v>2129</v>
      </c>
      <c r="Y3357" s="107" t="s">
        <v>769</v>
      </c>
      <c r="Z3357" s="195" t="s">
        <v>2618</v>
      </c>
      <c r="AA3357" s="195" t="s">
        <v>2618</v>
      </c>
      <c r="AB3357" s="195" t="s">
        <v>773</v>
      </c>
      <c r="AC3357" s="195" t="s">
        <v>2631</v>
      </c>
      <c r="AD3357" s="195" t="s">
        <v>2618</v>
      </c>
      <c r="AE3357" s="195" t="s">
        <v>2618</v>
      </c>
      <c r="AF3357" s="195" t="s">
        <v>2618</v>
      </c>
      <c r="AG3357" s="195" t="s">
        <v>2618</v>
      </c>
      <c r="AH3357" s="195" t="s">
        <v>2618</v>
      </c>
      <c r="AI3357" s="195" t="e">
        <v>#N/A</v>
      </c>
    </row>
    <row r="3358" spans="1:35" x14ac:dyDescent="0.25">
      <c r="A3358" s="198" t="s">
        <v>2130</v>
      </c>
      <c r="B3358" s="226" t="s">
        <v>2551</v>
      </c>
      <c r="C3358" s="234">
        <v>0</v>
      </c>
      <c r="D3358" s="204">
        <v>0</v>
      </c>
      <c r="E3358" s="204">
        <v>0</v>
      </c>
      <c r="F3358" s="204">
        <v>0</v>
      </c>
      <c r="G3358" s="204">
        <v>10</v>
      </c>
      <c r="H3358" s="204">
        <v>50</v>
      </c>
      <c r="I3358" s="204">
        <v>2</v>
      </c>
      <c r="J3358" s="204">
        <v>0</v>
      </c>
      <c r="K3358" s="204">
        <v>0</v>
      </c>
      <c r="L3358" s="204">
        <v>0</v>
      </c>
      <c r="M3358" s="204">
        <v>0</v>
      </c>
      <c r="N3358" s="204">
        <v>0</v>
      </c>
      <c r="O3358" s="204">
        <v>0</v>
      </c>
      <c r="P3358" s="204">
        <v>0</v>
      </c>
      <c r="Q3358" s="204">
        <v>0</v>
      </c>
      <c r="R3358" s="204">
        <v>0</v>
      </c>
      <c r="S3358" s="204">
        <v>0</v>
      </c>
      <c r="T3358" s="204">
        <v>0</v>
      </c>
      <c r="U3358" s="204">
        <v>0</v>
      </c>
      <c r="V3358" s="205" t="e">
        <v>#N/A</v>
      </c>
      <c r="X3358" s="198" t="s">
        <v>2131</v>
      </c>
      <c r="Y3358" s="91" t="s">
        <v>2551</v>
      </c>
      <c r="Z3358" s="109">
        <v>0</v>
      </c>
      <c r="AA3358" s="109">
        <v>0</v>
      </c>
      <c r="AB3358" s="109">
        <v>60</v>
      </c>
      <c r="AC3358" s="109">
        <v>2</v>
      </c>
      <c r="AD3358" s="109">
        <v>0</v>
      </c>
      <c r="AE3358" s="109">
        <v>0</v>
      </c>
      <c r="AF3358" s="109">
        <v>0</v>
      </c>
      <c r="AG3358" s="109">
        <v>0</v>
      </c>
      <c r="AH3358" s="109">
        <v>0</v>
      </c>
      <c r="AI3358" s="109" t="e">
        <v>#N/A</v>
      </c>
    </row>
    <row r="3359" spans="1:35" x14ac:dyDescent="0.25">
      <c r="A3359" s="198" t="s">
        <v>2132</v>
      </c>
      <c r="B3359" s="227" t="s">
        <v>884</v>
      </c>
      <c r="C3359" s="235">
        <v>1010.7</v>
      </c>
      <c r="D3359" s="206">
        <v>1009.3</v>
      </c>
      <c r="E3359" s="206">
        <v>1009.55</v>
      </c>
      <c r="F3359" s="206">
        <v>1007.9000000000001</v>
      </c>
      <c r="G3359" s="206">
        <v>1005.5</v>
      </c>
      <c r="H3359" s="206">
        <v>1003.7</v>
      </c>
      <c r="I3359" s="206">
        <v>1006.8</v>
      </c>
      <c r="J3359" s="206">
        <v>1007.65</v>
      </c>
      <c r="K3359" s="206">
        <v>1007.25</v>
      </c>
      <c r="L3359" s="206">
        <v>1006.9000000000001</v>
      </c>
      <c r="M3359" s="206">
        <v>1006.1</v>
      </c>
      <c r="N3359" s="206">
        <v>1004.75</v>
      </c>
      <c r="O3359" s="206">
        <v>1002.6</v>
      </c>
      <c r="P3359" s="206">
        <v>1003.15</v>
      </c>
      <c r="Q3359" s="206">
        <v>1004.05</v>
      </c>
      <c r="R3359" s="206">
        <v>1006.25</v>
      </c>
      <c r="S3359" s="206">
        <v>1009.05</v>
      </c>
      <c r="T3359" s="206">
        <v>1009.5</v>
      </c>
      <c r="U3359" s="206">
        <v>1010.2</v>
      </c>
      <c r="V3359" s="207" t="e">
        <v>#N/A</v>
      </c>
      <c r="X3359" s="198" t="s">
        <v>2133</v>
      </c>
      <c r="Y3359" s="238" t="s">
        <v>705</v>
      </c>
      <c r="Z3359" s="127">
        <v>0</v>
      </c>
      <c r="AA3359" s="127">
        <v>0</v>
      </c>
      <c r="AB3359" s="127">
        <v>2</v>
      </c>
      <c r="AC3359" s="127">
        <v>0</v>
      </c>
      <c r="AD3359" s="127">
        <v>0</v>
      </c>
      <c r="AE3359" s="127">
        <v>0</v>
      </c>
      <c r="AF3359" s="127">
        <v>0</v>
      </c>
      <c r="AG3359" s="127">
        <v>0</v>
      </c>
      <c r="AH3359" s="127">
        <v>0</v>
      </c>
      <c r="AI3359" s="127" t="e">
        <v>#N/A</v>
      </c>
    </row>
    <row r="3360" spans="1:35" x14ac:dyDescent="0.25">
      <c r="A3360" s="198" t="s">
        <v>2134</v>
      </c>
      <c r="B3360" s="228" t="s">
        <v>770</v>
      </c>
      <c r="C3360" s="236" t="s">
        <v>3781</v>
      </c>
      <c r="D3360" s="208" t="s">
        <v>2770</v>
      </c>
      <c r="E3360" s="208" t="s">
        <v>2652</v>
      </c>
      <c r="F3360" s="208" t="s">
        <v>2772</v>
      </c>
      <c r="G3360" s="208" t="s">
        <v>2686</v>
      </c>
      <c r="H3360" s="208" t="s">
        <v>2767</v>
      </c>
      <c r="I3360" s="208" t="s">
        <v>2772</v>
      </c>
      <c r="J3360" s="208" t="s">
        <v>2658</v>
      </c>
      <c r="K3360" s="208" t="s">
        <v>2772</v>
      </c>
      <c r="L3360" s="208" t="s">
        <v>2658</v>
      </c>
      <c r="M3360" s="208" t="s">
        <v>2794</v>
      </c>
      <c r="N3360" s="208" t="s">
        <v>2685</v>
      </c>
      <c r="O3360" s="208" t="s">
        <v>2655</v>
      </c>
      <c r="P3360" s="208" t="s">
        <v>2761</v>
      </c>
      <c r="Q3360" s="208" t="s">
        <v>2651</v>
      </c>
      <c r="R3360" s="208" t="s">
        <v>2652</v>
      </c>
      <c r="S3360" s="208" t="s">
        <v>2939</v>
      </c>
      <c r="T3360" s="208" t="s">
        <v>2656</v>
      </c>
      <c r="U3360" s="208" t="s">
        <v>2685</v>
      </c>
      <c r="V3360" s="209" t="e">
        <v>#N/A</v>
      </c>
      <c r="X3360" s="369" t="s">
        <v>2135</v>
      </c>
      <c r="Y3360" s="370" t="s">
        <v>772</v>
      </c>
      <c r="Z3360" s="371">
        <v>0</v>
      </c>
      <c r="AA3360" s="372">
        <v>0</v>
      </c>
      <c r="AB3360" s="372">
        <v>0</v>
      </c>
      <c r="AC3360" s="372">
        <v>0</v>
      </c>
      <c r="AD3360" s="372">
        <v>0</v>
      </c>
      <c r="AE3360" s="372">
        <v>0</v>
      </c>
      <c r="AF3360" s="372">
        <v>0</v>
      </c>
      <c r="AG3360" s="372">
        <v>0</v>
      </c>
      <c r="AH3360" s="372">
        <v>0</v>
      </c>
      <c r="AI3360" s="373" t="e">
        <v>#N/A</v>
      </c>
    </row>
    <row r="3361" spans="1:35" x14ac:dyDescent="0.25">
      <c r="A3361" s="198" t="s">
        <v>2136</v>
      </c>
      <c r="B3361" s="603" t="s">
        <v>705</v>
      </c>
      <c r="C3361" s="237">
        <v>0</v>
      </c>
      <c r="D3361" s="213">
        <v>0</v>
      </c>
      <c r="E3361" s="213">
        <v>0</v>
      </c>
      <c r="F3361" s="213">
        <v>0</v>
      </c>
      <c r="G3361" s="213">
        <v>0</v>
      </c>
      <c r="H3361" s="213">
        <v>1</v>
      </c>
      <c r="I3361" s="213">
        <v>0</v>
      </c>
      <c r="J3361" s="213">
        <v>0</v>
      </c>
      <c r="K3361" s="213">
        <v>0</v>
      </c>
      <c r="L3361" s="213">
        <v>0</v>
      </c>
      <c r="M3361" s="213">
        <v>0</v>
      </c>
      <c r="N3361" s="213">
        <v>0</v>
      </c>
      <c r="O3361" s="213">
        <v>0</v>
      </c>
      <c r="P3361" s="213">
        <v>0</v>
      </c>
      <c r="Q3361" s="213">
        <v>0</v>
      </c>
      <c r="R3361" s="213">
        <v>0</v>
      </c>
      <c r="S3361" s="213">
        <v>0</v>
      </c>
      <c r="T3361" s="213">
        <v>0</v>
      </c>
      <c r="U3361" s="213">
        <v>0</v>
      </c>
      <c r="V3361" s="214" t="e">
        <v>#N/A</v>
      </c>
      <c r="X3361" s="369" t="s">
        <v>2137</v>
      </c>
      <c r="Y3361" s="374" t="s">
        <v>1173</v>
      </c>
      <c r="Z3361" s="375">
        <v>0</v>
      </c>
      <c r="AA3361" s="376">
        <v>0</v>
      </c>
      <c r="AB3361" s="376">
        <v>0</v>
      </c>
      <c r="AC3361" s="376">
        <v>0</v>
      </c>
      <c r="AD3361" s="376">
        <v>0</v>
      </c>
      <c r="AE3361" s="376">
        <v>0</v>
      </c>
      <c r="AF3361" s="376">
        <v>0</v>
      </c>
      <c r="AG3361" s="376">
        <v>0</v>
      </c>
      <c r="AH3361" s="376">
        <v>0</v>
      </c>
      <c r="AI3361" s="377" t="e">
        <v>#N/A</v>
      </c>
    </row>
    <row r="3362" spans="1:35" x14ac:dyDescent="0.25">
      <c r="A3362" s="604" t="s">
        <v>2135</v>
      </c>
      <c r="B3362" s="605" t="s">
        <v>772</v>
      </c>
      <c r="C3362" s="606">
        <v>0</v>
      </c>
      <c r="D3362" s="606">
        <v>0</v>
      </c>
      <c r="E3362" s="606">
        <v>0</v>
      </c>
      <c r="F3362" s="606">
        <v>0</v>
      </c>
      <c r="G3362" s="606">
        <v>0</v>
      </c>
      <c r="H3362" s="606">
        <v>0</v>
      </c>
      <c r="I3362" s="606">
        <v>0</v>
      </c>
      <c r="J3362" s="606">
        <v>0</v>
      </c>
      <c r="K3362" s="606">
        <v>0</v>
      </c>
      <c r="L3362" s="606">
        <v>0</v>
      </c>
      <c r="M3362" s="606">
        <v>0</v>
      </c>
      <c r="N3362" s="606">
        <v>0</v>
      </c>
      <c r="O3362" s="606">
        <v>0</v>
      </c>
      <c r="P3362" s="606">
        <v>0</v>
      </c>
      <c r="Q3362" s="606">
        <v>0</v>
      </c>
      <c r="R3362" s="606">
        <v>0</v>
      </c>
      <c r="S3362" s="606">
        <v>0</v>
      </c>
      <c r="T3362" s="606">
        <v>0</v>
      </c>
      <c r="U3362" s="606">
        <v>0</v>
      </c>
      <c r="V3362" s="607" t="e">
        <v>#N/A</v>
      </c>
      <c r="X3362" s="369" t="s">
        <v>2138</v>
      </c>
      <c r="Y3362" s="374" t="s">
        <v>1175</v>
      </c>
      <c r="Z3362" s="375">
        <v>0</v>
      </c>
      <c r="AA3362" s="376">
        <v>0</v>
      </c>
      <c r="AB3362" s="376">
        <v>0</v>
      </c>
      <c r="AC3362" s="376">
        <v>0</v>
      </c>
      <c r="AD3362" s="376">
        <v>0</v>
      </c>
      <c r="AE3362" s="376">
        <v>0</v>
      </c>
      <c r="AF3362" s="376">
        <v>0</v>
      </c>
      <c r="AG3362" s="376">
        <v>0</v>
      </c>
      <c r="AH3362" s="376">
        <v>0</v>
      </c>
      <c r="AI3362" s="377" t="e">
        <v>#N/A</v>
      </c>
    </row>
    <row r="3363" spans="1:35" x14ac:dyDescent="0.25">
      <c r="A3363" s="608" t="s">
        <v>2137</v>
      </c>
      <c r="B3363" s="609" t="s">
        <v>1173</v>
      </c>
      <c r="C3363" s="610">
        <v>0</v>
      </c>
      <c r="D3363" s="610">
        <v>0</v>
      </c>
      <c r="E3363" s="610">
        <v>0</v>
      </c>
      <c r="F3363" s="610">
        <v>0</v>
      </c>
      <c r="G3363" s="610">
        <v>0</v>
      </c>
      <c r="H3363" s="610">
        <v>0</v>
      </c>
      <c r="I3363" s="610">
        <v>0</v>
      </c>
      <c r="J3363" s="610">
        <v>0</v>
      </c>
      <c r="K3363" s="610">
        <v>0</v>
      </c>
      <c r="L3363" s="610">
        <v>0</v>
      </c>
      <c r="M3363" s="610">
        <v>0</v>
      </c>
      <c r="N3363" s="610">
        <v>0</v>
      </c>
      <c r="O3363" s="610">
        <v>0</v>
      </c>
      <c r="P3363" s="610">
        <v>0</v>
      </c>
      <c r="Q3363" s="610">
        <v>0</v>
      </c>
      <c r="R3363" s="610">
        <v>0</v>
      </c>
      <c r="S3363" s="610">
        <v>0</v>
      </c>
      <c r="T3363" s="610">
        <v>0</v>
      </c>
      <c r="U3363" s="610">
        <v>0</v>
      </c>
      <c r="V3363" s="610" t="e">
        <v>#N/A</v>
      </c>
      <c r="X3363" s="369" t="s">
        <v>2139</v>
      </c>
      <c r="Y3363" s="379" t="s">
        <v>1177</v>
      </c>
      <c r="Z3363" s="380">
        <v>0</v>
      </c>
      <c r="AA3363" s="381">
        <v>0</v>
      </c>
      <c r="AB3363" s="381">
        <v>0</v>
      </c>
      <c r="AC3363" s="381">
        <v>0</v>
      </c>
      <c r="AD3363" s="381">
        <v>0</v>
      </c>
      <c r="AE3363" s="381">
        <v>0</v>
      </c>
      <c r="AF3363" s="381">
        <v>0</v>
      </c>
      <c r="AG3363" s="381">
        <v>0</v>
      </c>
      <c r="AH3363" s="381">
        <v>0</v>
      </c>
      <c r="AI3363" s="382" t="e">
        <v>#N/A</v>
      </c>
    </row>
    <row r="3364" spans="1:35" x14ac:dyDescent="0.25">
      <c r="A3364" s="608" t="s">
        <v>2138</v>
      </c>
      <c r="B3364" s="609" t="s">
        <v>1175</v>
      </c>
      <c r="C3364" s="617">
        <v>0</v>
      </c>
      <c r="D3364" s="617">
        <v>0</v>
      </c>
      <c r="E3364" s="617">
        <v>0</v>
      </c>
      <c r="F3364" s="617">
        <v>0</v>
      </c>
      <c r="G3364" s="617">
        <v>0</v>
      </c>
      <c r="H3364" s="617">
        <v>0</v>
      </c>
      <c r="I3364" s="617">
        <v>0</v>
      </c>
      <c r="J3364" s="617">
        <v>0</v>
      </c>
      <c r="K3364" s="617">
        <v>0</v>
      </c>
      <c r="L3364" s="617">
        <v>0</v>
      </c>
      <c r="M3364" s="617">
        <v>0</v>
      </c>
      <c r="N3364" s="617">
        <v>0</v>
      </c>
      <c r="O3364" s="617">
        <v>0</v>
      </c>
      <c r="P3364" s="617">
        <v>0</v>
      </c>
      <c r="Q3364" s="617">
        <v>0</v>
      </c>
      <c r="R3364" s="617">
        <v>0</v>
      </c>
      <c r="S3364" s="617">
        <v>0</v>
      </c>
      <c r="T3364" s="617">
        <v>0</v>
      </c>
      <c r="U3364" s="617">
        <v>0</v>
      </c>
      <c r="V3364" s="617" t="e">
        <v>#N/A</v>
      </c>
    </row>
    <row r="3365" spans="1:35" x14ac:dyDescent="0.25">
      <c r="A3365" s="608" t="s">
        <v>2139</v>
      </c>
      <c r="B3365" s="609" t="s">
        <v>1177</v>
      </c>
      <c r="C3365" s="617">
        <v>0</v>
      </c>
      <c r="D3365" s="617">
        <v>0</v>
      </c>
      <c r="E3365" s="617">
        <v>0</v>
      </c>
      <c r="F3365" s="617">
        <v>0</v>
      </c>
      <c r="G3365" s="617">
        <v>0</v>
      </c>
      <c r="H3365" s="617">
        <v>0</v>
      </c>
      <c r="I3365" s="617">
        <v>0</v>
      </c>
      <c r="J3365" s="617">
        <v>0</v>
      </c>
      <c r="K3365" s="617">
        <v>0</v>
      </c>
      <c r="L3365" s="617">
        <v>0</v>
      </c>
      <c r="M3365" s="617">
        <v>0</v>
      </c>
      <c r="N3365" s="617">
        <v>0</v>
      </c>
      <c r="O3365" s="617">
        <v>0</v>
      </c>
      <c r="P3365" s="617">
        <v>0</v>
      </c>
      <c r="Q3365" s="617">
        <v>0</v>
      </c>
      <c r="R3365" s="617">
        <v>0</v>
      </c>
      <c r="S3365" s="617">
        <v>0</v>
      </c>
      <c r="T3365" s="617">
        <v>0</v>
      </c>
      <c r="U3365" s="617">
        <v>0</v>
      </c>
      <c r="V3365" s="617" t="e">
        <v>#N/A</v>
      </c>
    </row>
    <row r="3366" spans="1:35" x14ac:dyDescent="0.25">
      <c r="A3366" t="s">
        <v>3785</v>
      </c>
      <c r="B3366" t="s">
        <v>3407</v>
      </c>
      <c r="C3366">
        <v>5</v>
      </c>
      <c r="D3366">
        <v>3</v>
      </c>
      <c r="E3366">
        <v>3</v>
      </c>
      <c r="F3366">
        <v>3</v>
      </c>
      <c r="G3366">
        <v>10</v>
      </c>
      <c r="H3366">
        <v>10</v>
      </c>
      <c r="I3366">
        <v>10</v>
      </c>
      <c r="J3366">
        <v>10</v>
      </c>
      <c r="K3366">
        <v>7</v>
      </c>
      <c r="L3366">
        <v>7</v>
      </c>
      <c r="M3366">
        <v>7</v>
      </c>
      <c r="N3366">
        <v>7</v>
      </c>
      <c r="O3366">
        <v>5</v>
      </c>
      <c r="P3366">
        <v>7</v>
      </c>
      <c r="Q3366">
        <v>5</v>
      </c>
      <c r="R3366">
        <v>5</v>
      </c>
      <c r="S3366">
        <v>6</v>
      </c>
      <c r="T3366">
        <v>6</v>
      </c>
      <c r="U3366">
        <v>6</v>
      </c>
      <c r="V3366">
        <v>0</v>
      </c>
    </row>
    <row r="3367" spans="1:35" x14ac:dyDescent="0.25">
      <c r="A3367" t="s">
        <v>3786</v>
      </c>
      <c r="B3367" t="s">
        <v>3623</v>
      </c>
      <c r="C3367">
        <v>5</v>
      </c>
      <c r="D3367">
        <v>3</v>
      </c>
      <c r="E3367">
        <v>3</v>
      </c>
      <c r="F3367">
        <v>6</v>
      </c>
      <c r="G3367">
        <v>10</v>
      </c>
      <c r="H3367">
        <v>10</v>
      </c>
      <c r="I3367">
        <v>10</v>
      </c>
      <c r="J3367">
        <v>7</v>
      </c>
      <c r="K3367">
        <v>7</v>
      </c>
      <c r="L3367">
        <v>7</v>
      </c>
      <c r="M3367">
        <v>7</v>
      </c>
      <c r="N3367">
        <v>7</v>
      </c>
      <c r="O3367">
        <v>7</v>
      </c>
      <c r="P3367">
        <v>7</v>
      </c>
      <c r="Q3367">
        <v>5</v>
      </c>
      <c r="R3367">
        <v>1</v>
      </c>
      <c r="S3367">
        <v>6</v>
      </c>
      <c r="T3367">
        <v>6</v>
      </c>
      <c r="U3367">
        <v>2</v>
      </c>
      <c r="V3367" t="e">
        <v>#N/A</v>
      </c>
    </row>
    <row r="3368" spans="1:35" x14ac:dyDescent="0.25">
      <c r="A3368" t="s">
        <v>3787</v>
      </c>
      <c r="B3368" t="s">
        <v>3411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 t="e">
        <v>#N/A</v>
      </c>
    </row>
    <row r="3378" spans="1:35" x14ac:dyDescent="0.25">
      <c r="A3378" s="506"/>
      <c r="B3378" s="506"/>
      <c r="C3378" s="506"/>
      <c r="D3378" s="506"/>
      <c r="E3378" s="506"/>
      <c r="F3378" s="506"/>
      <c r="G3378" s="506"/>
      <c r="H3378" s="506"/>
      <c r="I3378" s="506"/>
      <c r="J3378" s="506"/>
      <c r="K3378" s="506"/>
      <c r="L3378" s="506"/>
      <c r="M3378" s="506"/>
      <c r="N3378" s="506"/>
      <c r="O3378" s="506"/>
      <c r="P3378" s="506"/>
      <c r="Q3378" s="506"/>
      <c r="R3378" s="506"/>
      <c r="S3378" s="506"/>
      <c r="T3378" s="506"/>
      <c r="U3378" s="506"/>
      <c r="V3378" s="506"/>
      <c r="W3378" s="506"/>
      <c r="X3378" s="506"/>
      <c r="Y3378" s="506"/>
      <c r="Z3378" s="506"/>
      <c r="AA3378" s="506"/>
      <c r="AB3378" s="506"/>
      <c r="AC3378" s="506"/>
      <c r="AD3378" s="506"/>
      <c r="AE3378" s="506"/>
      <c r="AF3378" s="506"/>
      <c r="AG3378" s="506"/>
      <c r="AH3378" s="506"/>
      <c r="AI3378" s="506"/>
    </row>
    <row r="3379" spans="1:35" x14ac:dyDescent="0.25">
      <c r="A3379" s="198"/>
      <c r="B3379" s="219"/>
      <c r="C3379" s="593"/>
      <c r="D3379" s="594"/>
      <c r="E3379" s="594"/>
      <c r="F3379" s="594"/>
      <c r="G3379" s="594"/>
      <c r="H3379" s="594"/>
      <c r="I3379" s="594"/>
      <c r="J3379" s="594"/>
      <c r="K3379" s="594"/>
      <c r="L3379" s="594"/>
      <c r="M3379" s="594"/>
      <c r="N3379" s="594"/>
      <c r="O3379" s="594"/>
      <c r="P3379" s="594"/>
      <c r="Q3379" s="594"/>
      <c r="R3379" s="594"/>
      <c r="S3379" s="594"/>
      <c r="T3379" s="594"/>
      <c r="U3379" s="594"/>
      <c r="V3379" s="594"/>
      <c r="X3379" s="258"/>
      <c r="Y3379" s="596"/>
      <c r="Z3379" s="93"/>
      <c r="AA3379" s="597"/>
      <c r="AB3379" s="597"/>
      <c r="AC3379" s="597"/>
      <c r="AD3379" s="597"/>
      <c r="AE3379" s="597"/>
      <c r="AF3379" s="597"/>
      <c r="AG3379" s="597"/>
      <c r="AH3379" s="597"/>
      <c r="AI3379" s="598"/>
    </row>
    <row r="3380" spans="1:35" x14ac:dyDescent="0.25">
      <c r="A3380" s="198"/>
      <c r="B3380" s="220"/>
      <c r="C3380" s="124"/>
      <c r="D3380" s="124"/>
      <c r="E3380" s="124"/>
      <c r="F3380" s="124"/>
      <c r="G3380" s="124"/>
      <c r="H3380" s="124"/>
      <c r="I3380" s="124"/>
      <c r="J3380" s="124"/>
      <c r="K3380" s="124"/>
      <c r="L3380" s="124"/>
      <c r="M3380" s="124"/>
      <c r="N3380" s="124"/>
      <c r="O3380" s="124"/>
      <c r="P3380" s="124"/>
      <c r="Q3380" s="124"/>
      <c r="R3380" s="124"/>
      <c r="S3380" s="124"/>
      <c r="T3380" s="124"/>
      <c r="U3380" s="124"/>
      <c r="V3380" s="124"/>
      <c r="X3380" s="197"/>
      <c r="Y3380" s="188"/>
      <c r="Z3380" s="94"/>
      <c r="AA3380" s="95"/>
      <c r="AB3380" s="95"/>
      <c r="AC3380" s="95"/>
      <c r="AD3380" s="95"/>
      <c r="AE3380" s="95"/>
      <c r="AF3380" s="95"/>
      <c r="AG3380" s="95"/>
      <c r="AH3380" s="95"/>
      <c r="AI3380" s="96"/>
    </row>
    <row r="3381" spans="1:35" x14ac:dyDescent="0.25">
      <c r="A3381" s="198"/>
      <c r="B3381" s="221"/>
      <c r="C3381" s="118"/>
      <c r="D3381" s="189"/>
      <c r="E3381" s="190"/>
      <c r="F3381" s="189"/>
      <c r="G3381" s="190"/>
      <c r="H3381" s="189"/>
      <c r="I3381" s="191"/>
      <c r="J3381" s="189"/>
      <c r="K3381" s="190"/>
      <c r="L3381" s="189"/>
      <c r="M3381" s="190"/>
      <c r="N3381" s="189"/>
      <c r="O3381" s="191"/>
      <c r="P3381" s="189"/>
      <c r="Q3381" s="190"/>
      <c r="R3381" s="189"/>
      <c r="S3381" s="190"/>
      <c r="T3381" s="189"/>
      <c r="U3381" s="190"/>
      <c r="V3381" s="192"/>
      <c r="X3381" s="198"/>
      <c r="Y3381" s="215"/>
      <c r="Z3381" s="599"/>
      <c r="AA3381" s="600"/>
      <c r="AB3381" s="600"/>
      <c r="AC3381" s="600"/>
      <c r="AD3381" s="600"/>
      <c r="AE3381" s="600"/>
      <c r="AF3381" s="600"/>
      <c r="AG3381" s="600"/>
      <c r="AH3381" s="600"/>
      <c r="AI3381" s="600"/>
    </row>
    <row r="3382" spans="1:35" x14ac:dyDescent="0.25">
      <c r="A3382" s="198"/>
      <c r="B3382" s="222"/>
      <c r="C3382" s="230"/>
      <c r="D3382" s="199"/>
      <c r="E3382" s="199"/>
      <c r="F3382" s="199"/>
      <c r="G3382" s="199"/>
      <c r="H3382" s="199"/>
      <c r="I3382" s="199"/>
      <c r="J3382" s="199"/>
      <c r="K3382" s="199"/>
      <c r="L3382" s="199"/>
      <c r="M3382" s="199"/>
      <c r="N3382" s="199"/>
      <c r="O3382" s="199"/>
      <c r="P3382" s="199"/>
      <c r="Q3382" s="199"/>
      <c r="R3382" s="199"/>
      <c r="S3382" s="199"/>
      <c r="T3382" s="199"/>
      <c r="U3382" s="199"/>
      <c r="V3382" s="104"/>
      <c r="X3382" s="198"/>
      <c r="Y3382" s="100"/>
      <c r="Z3382" s="120"/>
      <c r="AA3382" s="120"/>
      <c r="AB3382" s="120"/>
      <c r="AC3382" s="120"/>
      <c r="AD3382" s="120"/>
      <c r="AE3382" s="120"/>
      <c r="AF3382" s="120"/>
      <c r="AG3382" s="120"/>
      <c r="AH3382" s="120"/>
      <c r="AI3382" s="120"/>
    </row>
    <row r="3383" spans="1:35" x14ac:dyDescent="0.25">
      <c r="A3383" s="198"/>
      <c r="B3383" s="223"/>
      <c r="C3383" s="103"/>
      <c r="D3383" s="200"/>
      <c r="E3383" s="200"/>
      <c r="F3383" s="200"/>
      <c r="G3383" s="200"/>
      <c r="H3383" s="200"/>
      <c r="I3383" s="200"/>
      <c r="J3383" s="200"/>
      <c r="K3383" s="200"/>
      <c r="L3383" s="200"/>
      <c r="M3383" s="200"/>
      <c r="N3383" s="200"/>
      <c r="O3383" s="200"/>
      <c r="P3383" s="200"/>
      <c r="Q3383" s="200"/>
      <c r="R3383" s="200"/>
      <c r="S3383" s="200"/>
      <c r="T3383" s="200"/>
      <c r="U3383" s="200"/>
      <c r="V3383" s="216"/>
      <c r="X3383" s="198"/>
      <c r="Y3383" s="101"/>
      <c r="Z3383" s="97"/>
      <c r="AA3383" s="97"/>
      <c r="AB3383" s="97"/>
      <c r="AC3383" s="97"/>
      <c r="AD3383" s="97"/>
      <c r="AE3383" s="97"/>
      <c r="AF3383" s="97"/>
      <c r="AG3383" s="97"/>
      <c r="AH3383" s="97"/>
      <c r="AI3383" s="97"/>
    </row>
    <row r="3384" spans="1:35" x14ac:dyDescent="0.25">
      <c r="A3384" s="198"/>
      <c r="B3384" s="224"/>
      <c r="C3384" s="108"/>
      <c r="D3384" s="201"/>
      <c r="E3384" s="201"/>
      <c r="F3384" s="201"/>
      <c r="G3384" s="201"/>
      <c r="H3384" s="201"/>
      <c r="I3384" s="201"/>
      <c r="J3384" s="201"/>
      <c r="K3384" s="201"/>
      <c r="L3384" s="201"/>
      <c r="M3384" s="201"/>
      <c r="N3384" s="201"/>
      <c r="O3384" s="201"/>
      <c r="P3384" s="201"/>
      <c r="Q3384" s="201"/>
      <c r="R3384" s="201"/>
      <c r="S3384" s="201"/>
      <c r="T3384" s="201"/>
      <c r="U3384" s="201"/>
      <c r="V3384" s="217"/>
      <c r="X3384" s="198"/>
      <c r="Y3384" s="102"/>
      <c r="Z3384" s="120"/>
      <c r="AA3384" s="120"/>
      <c r="AB3384" s="120"/>
      <c r="AC3384" s="120"/>
      <c r="AD3384" s="120"/>
      <c r="AE3384" s="120"/>
      <c r="AF3384" s="120"/>
      <c r="AG3384" s="120"/>
      <c r="AH3384" s="120"/>
      <c r="AI3384" s="120"/>
    </row>
    <row r="3385" spans="1:35" x14ac:dyDescent="0.25">
      <c r="A3385" s="198"/>
      <c r="B3385" s="212"/>
      <c r="C3385" s="231"/>
      <c r="D3385" s="123"/>
      <c r="E3385" s="123"/>
      <c r="F3385" s="123"/>
      <c r="G3385" s="123"/>
      <c r="H3385" s="123"/>
      <c r="I3385" s="123"/>
      <c r="J3385" s="123"/>
      <c r="K3385" s="123"/>
      <c r="L3385" s="123"/>
      <c r="M3385" s="123"/>
      <c r="N3385" s="123"/>
      <c r="O3385" s="123"/>
      <c r="P3385" s="123"/>
      <c r="Q3385" s="123"/>
      <c r="R3385" s="123"/>
      <c r="S3385" s="123"/>
      <c r="T3385" s="123"/>
      <c r="U3385" s="123"/>
      <c r="V3385" s="218"/>
      <c r="X3385" s="198"/>
      <c r="Y3385" s="119"/>
      <c r="Z3385" s="196"/>
      <c r="AA3385" s="196"/>
      <c r="AB3385" s="196"/>
      <c r="AC3385" s="196"/>
      <c r="AD3385" s="196"/>
      <c r="AE3385" s="196"/>
      <c r="AF3385" s="196"/>
      <c r="AG3385" s="196"/>
      <c r="AH3385" s="196"/>
      <c r="AI3385" s="196"/>
    </row>
    <row r="3386" spans="1:35" x14ac:dyDescent="0.25">
      <c r="A3386" s="198"/>
      <c r="B3386" s="225"/>
      <c r="C3386" s="232"/>
      <c r="D3386" s="210"/>
      <c r="E3386" s="210"/>
      <c r="F3386" s="210"/>
      <c r="G3386" s="210"/>
      <c r="H3386" s="210"/>
      <c r="I3386" s="210"/>
      <c r="J3386" s="210"/>
      <c r="K3386" s="210"/>
      <c r="L3386" s="210"/>
      <c r="M3386" s="210"/>
      <c r="N3386" s="210"/>
      <c r="O3386" s="210"/>
      <c r="P3386" s="210"/>
      <c r="Q3386" s="210"/>
      <c r="R3386" s="210"/>
      <c r="S3386" s="210"/>
      <c r="T3386" s="210"/>
      <c r="U3386" s="210"/>
      <c r="V3386" s="211"/>
      <c r="X3386" s="198"/>
      <c r="Y3386" s="601"/>
      <c r="Z3386" s="602"/>
      <c r="AA3386" s="602"/>
      <c r="AB3386" s="602"/>
      <c r="AC3386" s="602"/>
      <c r="AD3386" s="602"/>
      <c r="AE3386" s="602"/>
      <c r="AF3386" s="602"/>
      <c r="AG3386" s="602"/>
      <c r="AH3386" s="602"/>
      <c r="AI3386" s="602"/>
    </row>
    <row r="3387" spans="1:35" ht="15" x14ac:dyDescent="0.25">
      <c r="A3387" s="198"/>
      <c r="B3387" s="226"/>
      <c r="C3387" s="202"/>
      <c r="D3387" s="202"/>
      <c r="E3387" s="202"/>
      <c r="F3387" s="202"/>
      <c r="G3387" s="202"/>
      <c r="H3387" s="202"/>
      <c r="I3387" s="202"/>
      <c r="J3387" s="202"/>
      <c r="K3387" s="202"/>
      <c r="L3387" s="202"/>
      <c r="M3387" s="202"/>
      <c r="N3387" s="202"/>
      <c r="O3387" s="202"/>
      <c r="P3387" s="202"/>
      <c r="Q3387" s="202"/>
      <c r="R3387" s="202"/>
      <c r="S3387" s="202"/>
      <c r="T3387" s="202"/>
      <c r="U3387" s="202"/>
      <c r="V3387" s="203"/>
      <c r="X3387" s="198"/>
      <c r="Y3387" s="107"/>
      <c r="Z3387" s="195"/>
      <c r="AA3387" s="195"/>
      <c r="AB3387" s="195"/>
      <c r="AC3387" s="195"/>
      <c r="AD3387" s="195"/>
      <c r="AE3387" s="195"/>
      <c r="AF3387" s="195"/>
      <c r="AG3387" s="195"/>
      <c r="AH3387" s="195"/>
      <c r="AI3387" s="195"/>
    </row>
    <row r="3388" spans="1:35" x14ac:dyDescent="0.25">
      <c r="A3388" s="198"/>
      <c r="B3388" s="226"/>
      <c r="C3388" s="234"/>
      <c r="D3388" s="204"/>
      <c r="E3388" s="204"/>
      <c r="F3388" s="204"/>
      <c r="G3388" s="204"/>
      <c r="H3388" s="204"/>
      <c r="I3388" s="204"/>
      <c r="J3388" s="204"/>
      <c r="K3388" s="204"/>
      <c r="L3388" s="204"/>
      <c r="M3388" s="204"/>
      <c r="N3388" s="204"/>
      <c r="O3388" s="204"/>
      <c r="P3388" s="204"/>
      <c r="Q3388" s="204"/>
      <c r="R3388" s="204"/>
      <c r="S3388" s="204"/>
      <c r="T3388" s="204"/>
      <c r="U3388" s="204"/>
      <c r="V3388" s="205"/>
      <c r="X3388" s="198"/>
      <c r="Y3388" s="91"/>
      <c r="Z3388" s="109"/>
      <c r="AA3388" s="109"/>
      <c r="AB3388" s="109"/>
      <c r="AC3388" s="109"/>
      <c r="AD3388" s="109"/>
      <c r="AE3388" s="109"/>
      <c r="AF3388" s="109"/>
      <c r="AG3388" s="109"/>
      <c r="AH3388" s="109"/>
      <c r="AI3388" s="109"/>
    </row>
    <row r="3389" spans="1:35" x14ac:dyDescent="0.25">
      <c r="A3389" s="198"/>
      <c r="B3389" s="227"/>
      <c r="C3389" s="235"/>
      <c r="D3389" s="206"/>
      <c r="E3389" s="206"/>
      <c r="F3389" s="206"/>
      <c r="G3389" s="206"/>
      <c r="H3389" s="206"/>
      <c r="I3389" s="206"/>
      <c r="J3389" s="206"/>
      <c r="K3389" s="206"/>
      <c r="L3389" s="206"/>
      <c r="M3389" s="206"/>
      <c r="N3389" s="206"/>
      <c r="O3389" s="206"/>
      <c r="P3389" s="206"/>
      <c r="Q3389" s="206"/>
      <c r="R3389" s="206"/>
      <c r="S3389" s="206"/>
      <c r="T3389" s="206"/>
      <c r="U3389" s="206"/>
      <c r="V3389" s="207"/>
      <c r="X3389" s="198"/>
      <c r="Y3389" s="238"/>
      <c r="Z3389" s="127"/>
      <c r="AA3389" s="127"/>
      <c r="AB3389" s="127"/>
      <c r="AC3389" s="127"/>
      <c r="AD3389" s="127"/>
      <c r="AE3389" s="127"/>
      <c r="AF3389" s="127"/>
      <c r="AG3389" s="127"/>
      <c r="AH3389" s="127"/>
      <c r="AI3389" s="127"/>
    </row>
    <row r="3390" spans="1:35" x14ac:dyDescent="0.25">
      <c r="A3390" s="198"/>
      <c r="B3390" s="228"/>
      <c r="C3390" s="236"/>
      <c r="D3390" s="208"/>
      <c r="E3390" s="208"/>
      <c r="F3390" s="208"/>
      <c r="G3390" s="208"/>
      <c r="H3390" s="208"/>
      <c r="I3390" s="208"/>
      <c r="J3390" s="208"/>
      <c r="K3390" s="208"/>
      <c r="L3390" s="208"/>
      <c r="M3390" s="208"/>
      <c r="N3390" s="208"/>
      <c r="O3390" s="208"/>
      <c r="P3390" s="208"/>
      <c r="Q3390" s="208"/>
      <c r="R3390" s="208"/>
      <c r="S3390" s="208"/>
      <c r="T3390" s="208"/>
      <c r="U3390" s="208"/>
      <c r="V3390" s="209"/>
      <c r="X3390" s="369"/>
      <c r="Y3390" s="370"/>
      <c r="Z3390" s="371"/>
      <c r="AA3390" s="372"/>
      <c r="AB3390" s="372"/>
      <c r="AC3390" s="372"/>
      <c r="AD3390" s="372"/>
      <c r="AE3390" s="372"/>
      <c r="AF3390" s="372"/>
      <c r="AG3390" s="372"/>
      <c r="AH3390" s="372"/>
      <c r="AI3390" s="373"/>
    </row>
    <row r="3391" spans="1:35" x14ac:dyDescent="0.25">
      <c r="A3391" s="198"/>
      <c r="B3391" s="603"/>
      <c r="C3391" s="237"/>
      <c r="D3391" s="213"/>
      <c r="E3391" s="213"/>
      <c r="F3391" s="213"/>
      <c r="G3391" s="213"/>
      <c r="H3391" s="213"/>
      <c r="I3391" s="213"/>
      <c r="J3391" s="213"/>
      <c r="K3391" s="213"/>
      <c r="L3391" s="213"/>
      <c r="M3391" s="213"/>
      <c r="N3391" s="213"/>
      <c r="O3391" s="213"/>
      <c r="P3391" s="213"/>
      <c r="Q3391" s="213"/>
      <c r="R3391" s="213"/>
      <c r="S3391" s="213"/>
      <c r="T3391" s="213"/>
      <c r="U3391" s="213"/>
      <c r="V3391" s="214"/>
      <c r="X3391" s="369"/>
      <c r="Y3391" s="374"/>
      <c r="Z3391" s="375"/>
      <c r="AA3391" s="376"/>
      <c r="AB3391" s="376"/>
      <c r="AC3391" s="376"/>
      <c r="AD3391" s="376"/>
      <c r="AE3391" s="376"/>
      <c r="AF3391" s="376"/>
      <c r="AG3391" s="376"/>
      <c r="AH3391" s="376"/>
      <c r="AI3391" s="377"/>
    </row>
    <row r="3392" spans="1:35" x14ac:dyDescent="0.25">
      <c r="A3392" s="604"/>
      <c r="B3392" s="605"/>
      <c r="C3392" s="606"/>
      <c r="D3392" s="606"/>
      <c r="E3392" s="606"/>
      <c r="F3392" s="606"/>
      <c r="G3392" s="606"/>
      <c r="H3392" s="606"/>
      <c r="I3392" s="606"/>
      <c r="J3392" s="606"/>
      <c r="K3392" s="606"/>
      <c r="L3392" s="606"/>
      <c r="M3392" s="606"/>
      <c r="N3392" s="606"/>
      <c r="O3392" s="606"/>
      <c r="P3392" s="606"/>
      <c r="Q3392" s="606"/>
      <c r="R3392" s="606"/>
      <c r="S3392" s="606"/>
      <c r="T3392" s="606"/>
      <c r="U3392" s="606"/>
      <c r="V3392" s="607"/>
      <c r="X3392" s="369"/>
      <c r="Y3392" s="374"/>
      <c r="Z3392" s="375"/>
      <c r="AA3392" s="376"/>
      <c r="AB3392" s="376"/>
      <c r="AC3392" s="376"/>
      <c r="AD3392" s="376"/>
      <c r="AE3392" s="376"/>
      <c r="AF3392" s="376"/>
      <c r="AG3392" s="376"/>
      <c r="AH3392" s="376"/>
      <c r="AI3392" s="377"/>
    </row>
    <row r="3393" spans="1:35" x14ac:dyDescent="0.25">
      <c r="A3393" s="608"/>
      <c r="B3393" s="609"/>
      <c r="C3393" s="610"/>
      <c r="D3393" s="610"/>
      <c r="E3393" s="610"/>
      <c r="F3393" s="610"/>
      <c r="G3393" s="610"/>
      <c r="H3393" s="610"/>
      <c r="I3393" s="610"/>
      <c r="J3393" s="610"/>
      <c r="K3393" s="610"/>
      <c r="L3393" s="610"/>
      <c r="M3393" s="610"/>
      <c r="N3393" s="610"/>
      <c r="O3393" s="610"/>
      <c r="P3393" s="610"/>
      <c r="Q3393" s="610"/>
      <c r="R3393" s="610"/>
      <c r="S3393" s="610"/>
      <c r="T3393" s="610"/>
      <c r="U3393" s="610"/>
      <c r="V3393" s="610"/>
      <c r="X3393" s="369"/>
      <c r="Y3393" s="379"/>
      <c r="Z3393" s="380"/>
      <c r="AA3393" s="381"/>
      <c r="AB3393" s="381"/>
      <c r="AC3393" s="381"/>
      <c r="AD3393" s="381"/>
      <c r="AE3393" s="381"/>
      <c r="AF3393" s="381"/>
      <c r="AG3393" s="381"/>
      <c r="AH3393" s="381"/>
      <c r="AI3393" s="382"/>
    </row>
    <row r="3394" spans="1:35" x14ac:dyDescent="0.25">
      <c r="A3394" s="608"/>
      <c r="B3394" s="609"/>
      <c r="C3394" s="617"/>
      <c r="D3394" s="617"/>
      <c r="E3394" s="617"/>
      <c r="F3394" s="617"/>
      <c r="G3394" s="617"/>
      <c r="H3394" s="617"/>
      <c r="I3394" s="617"/>
      <c r="J3394" s="617"/>
      <c r="K3394" s="617"/>
      <c r="L3394" s="617"/>
      <c r="M3394" s="617"/>
      <c r="N3394" s="617"/>
      <c r="O3394" s="617"/>
      <c r="P3394" s="617"/>
      <c r="Q3394" s="617"/>
      <c r="R3394" s="617"/>
      <c r="S3394" s="617"/>
      <c r="T3394" s="617"/>
      <c r="U3394" s="617"/>
      <c r="V3394" s="617"/>
    </row>
    <row r="3395" spans="1:35" x14ac:dyDescent="0.25">
      <c r="A3395" s="608"/>
      <c r="B3395" s="609"/>
      <c r="C3395" s="617"/>
      <c r="D3395" s="617"/>
      <c r="E3395" s="617"/>
      <c r="F3395" s="617"/>
      <c r="G3395" s="617"/>
      <c r="H3395" s="617"/>
      <c r="I3395" s="617"/>
      <c r="J3395" s="617"/>
      <c r="K3395" s="617"/>
      <c r="L3395" s="617"/>
      <c r="M3395" s="617"/>
      <c r="N3395" s="617"/>
      <c r="O3395" s="617"/>
      <c r="P3395" s="617"/>
      <c r="Q3395" s="617"/>
      <c r="R3395" s="617"/>
      <c r="S3395" s="617"/>
      <c r="T3395" s="617"/>
      <c r="U3395" s="617"/>
      <c r="V3395" s="617"/>
    </row>
    <row r="3396" spans="1:35" x14ac:dyDescent="0.25">
      <c r="A3396" t="s">
        <v>2618</v>
      </c>
      <c r="B3396" t="s">
        <v>3407</v>
      </c>
      <c r="C3396" t="e">
        <v>#N/A</v>
      </c>
      <c r="D3396" t="e">
        <v>#N/A</v>
      </c>
      <c r="E3396" t="e">
        <v>#N/A</v>
      </c>
      <c r="F3396" t="e">
        <v>#N/A</v>
      </c>
      <c r="G3396" t="e">
        <v>#N/A</v>
      </c>
      <c r="H3396" t="e">
        <v>#N/A</v>
      </c>
      <c r="I3396" t="e">
        <v>#N/A</v>
      </c>
      <c r="J3396" t="e">
        <v>#N/A</v>
      </c>
      <c r="K3396" t="e">
        <v>#N/A</v>
      </c>
      <c r="L3396" t="e">
        <v>#N/A</v>
      </c>
      <c r="M3396" t="e">
        <v>#N/A</v>
      </c>
      <c r="N3396" t="e">
        <v>#N/A</v>
      </c>
      <c r="O3396" t="e">
        <v>#N/A</v>
      </c>
      <c r="P3396" t="e">
        <v>#N/A</v>
      </c>
      <c r="Q3396" t="e">
        <v>#N/A</v>
      </c>
      <c r="R3396" t="e">
        <v>#N/A</v>
      </c>
      <c r="S3396" t="e">
        <v>#N/A</v>
      </c>
      <c r="T3396" t="e">
        <v>#N/A</v>
      </c>
      <c r="U3396" t="e">
        <v>#N/A</v>
      </c>
      <c r="V3396" t="e">
        <v>#N/A</v>
      </c>
    </row>
    <row r="3397" spans="1:35" x14ac:dyDescent="0.25">
      <c r="A3397" t="s">
        <v>2618</v>
      </c>
      <c r="B3397" t="s">
        <v>3623</v>
      </c>
      <c r="C3397" t="e">
        <v>#N/A</v>
      </c>
      <c r="D3397" t="e">
        <v>#N/A</v>
      </c>
      <c r="E3397" t="e">
        <v>#N/A</v>
      </c>
      <c r="F3397" t="e">
        <v>#N/A</v>
      </c>
      <c r="G3397" t="e">
        <v>#N/A</v>
      </c>
      <c r="H3397" t="e">
        <v>#N/A</v>
      </c>
      <c r="I3397" t="e">
        <v>#N/A</v>
      </c>
      <c r="J3397" t="e">
        <v>#N/A</v>
      </c>
      <c r="K3397" t="e">
        <v>#N/A</v>
      </c>
      <c r="L3397" t="e">
        <v>#N/A</v>
      </c>
      <c r="M3397" t="e">
        <v>#N/A</v>
      </c>
      <c r="N3397" t="e">
        <v>#N/A</v>
      </c>
      <c r="O3397" t="e">
        <v>#N/A</v>
      </c>
      <c r="P3397" t="e">
        <v>#N/A</v>
      </c>
      <c r="Q3397" t="e">
        <v>#N/A</v>
      </c>
      <c r="R3397" t="e">
        <v>#N/A</v>
      </c>
      <c r="S3397" t="e">
        <v>#N/A</v>
      </c>
      <c r="T3397" t="e">
        <v>#N/A</v>
      </c>
      <c r="U3397" t="e">
        <v>#N/A</v>
      </c>
      <c r="V3397" t="e">
        <v>#N/A</v>
      </c>
    </row>
    <row r="3398" spans="1:35" x14ac:dyDescent="0.25">
      <c r="A3398" t="s">
        <v>2618</v>
      </c>
      <c r="B3398" t="s">
        <v>3411</v>
      </c>
      <c r="C3398" t="e">
        <v>#N/A</v>
      </c>
      <c r="D3398" t="e">
        <v>#N/A</v>
      </c>
      <c r="E3398" t="e">
        <v>#N/A</v>
      </c>
      <c r="F3398" t="e">
        <v>#N/A</v>
      </c>
      <c r="G3398" t="e">
        <v>#N/A</v>
      </c>
      <c r="H3398" t="e">
        <v>#N/A</v>
      </c>
      <c r="I3398" t="e">
        <v>#N/A</v>
      </c>
      <c r="J3398" t="e">
        <v>#N/A</v>
      </c>
      <c r="K3398" t="e">
        <v>#N/A</v>
      </c>
      <c r="L3398" t="e">
        <v>#N/A</v>
      </c>
      <c r="M3398" t="e">
        <v>#N/A</v>
      </c>
      <c r="N3398" t="e">
        <v>#N/A</v>
      </c>
      <c r="O3398" t="e">
        <v>#N/A</v>
      </c>
      <c r="P3398" t="e">
        <v>#N/A</v>
      </c>
      <c r="Q3398" t="e">
        <v>#N/A</v>
      </c>
      <c r="R3398" t="e">
        <v>#N/A</v>
      </c>
      <c r="S3398" t="e">
        <v>#N/A</v>
      </c>
      <c r="T3398" t="e">
        <v>#N/A</v>
      </c>
      <c r="U3398" t="e">
        <v>#N/A</v>
      </c>
      <c r="V3398" t="e">
        <v>#N/A</v>
      </c>
    </row>
  </sheetData>
  <phoneticPr fontId="4" type="noConversion"/>
  <conditionalFormatting sqref="BN6:BN127 BP6:BP127 BR6:BR127 BT6:BT127 BV6:BV127 BX6:BX127 BZ6:BZ127 CB6:CB127 BJ6:BJ127 BL6:BL127">
    <cfRule type="cellIs" dxfId="59" priority="6" stopIfTrue="1" operator="between">
      <formula>1</formula>
      <formula>10</formula>
    </cfRule>
    <cfRule type="cellIs" dxfId="58" priority="7" stopIfTrue="1" operator="between">
      <formula>10.1</formula>
      <formula>19.9</formula>
    </cfRule>
    <cfRule type="cellIs" dxfId="57" priority="8" stopIfTrue="1" operator="between">
      <formula>20</formula>
      <formula>150</formula>
    </cfRule>
  </conditionalFormatting>
  <conditionalFormatting sqref="C2488:V2488 C2344:V2344 C2372:V2372 Z2372:AI2372 C2401:V2401 Z2401:AI2401 C2430:V2430 Z2430:AI2430 C2459:V2459 Z2459:AI2459 C2315:V2315 Z2315:AI2315 Z2488:AI2488 Z2344:AI2344 C12:V12 Z12:AI12 C42:V42 Z42:AI42 C72:V72 Z72:AI72 C102:V102 Z102:AI102 C132:V132 Z132:AI132 C162:V162 Z162:AI162 C192:V192 Z192:AI192 C222:V222 Z222:AI222 C252:V252 Z252:AI252 C282:V282 Z282:AI282 C312:V312 Z312:AI312 C342:V342 Z342:AI342 C372:V372 Z372:AI372 C402:V402 Z402:AI402 C432:V432 Z432:AI432 C462:V462 Z462:AI462 C492:V492 Z492:AI492 C522:V522 Z522:AI522 C552:V552 Z552:AI552 C582:V582 Z582:AI582 C612:V612 Z612:AI612 C642:V642 Z642:AI642 C672:V672 Z672:AI672 C702:V702 Z702:AI702 C732:V732 Z732:AI732 C762:V762 Z762:AI762 C792:V792 Z792:AI792 C822:V822 Z822:AI822 C852:V852 Z852:AI852 C882:V882 Z882:AI882 C912:V912 Z912:AI912 C942:V942 Z942:AI942 C972:V972 Z972:AI972 C1002:V1002 Z1002:AI1002 C1032:V1032 Z1032:AI1032 C1062:V1062 Z1062:AI1062 C1092:V1092 Z1092:AI1092 C1122:V1122 Z1122:AI1122 C1152:V1152 Z1152:AI1152 C1182:V1182 Z1182:AI1182 C1212:V1212 Z1212:AI1212 C1242:V1242 Z1242:AI1242 C1272:V1272 Z1272:AI1272 C1302:V1302 Z1302:AI1302 C1332:V1332 Z1332:AI1332 C1362:V1362 Z1362:AI1362 C1392:V1392 Z1392:AI1392 C1422:V1422 Z1422:AI1422 C1452:V1452 Z1452:AI1452 C1482:V1482 Z1482:AI1482 C1512:V1512 Z1512:AI1512 C1542:V1542 Z1542:AI1542 C1572:V1572 Z1572:AI1572 C1602:V1602 Z1602:AI1602 C1632:V1632 Z1632:AI1632 C1662:V1662 Z1662:AI1662 C1692:V1692 Z1692:AI1692 C1722:V1722 Z1722:AI1722 C1752:V1752 Z1752:AI1752 C1782:V1782 Z1782:AI1782 C1812:V1812 Z1812:AI1812 C1842:V1842 Z1842:AI1842 C1872:V1872 Z1872:AI1872 C1902:V1902 Z1902:AI1902 C1932:V1932 Z1932:AI1932 C1962:V1962 Z1962:AI1962 C1992:V1992 Z1992:AI1992 C2022:V2022 Z2022:AI2022 C2052:V2052 Z2052:AI2052 C2082:V2082 Z2082:AI2082 C2112:V2112 Z2112:AI2112 C2141:V2141 Z2141:AI2141 C2170:V2170 Z2170:AI2170 C2199:V2199 Z2199:AI2199 C2228:V2228 Z2228:AI2228 C2257:V2257 Z2257:AI2257 C2286:V2286 Z2286:AI2286 C2517:V2517 Z2517:AI2517 C2547:V2547 Z2547:AI2547 C2577:V2577 Z2577:AI2577 C2607:V2607 Z2607:AI2607 C2637:V2637 Z2637:AI2637 C2667:V2667 Z2667:AI2667 C2697:V2697 Z2697:AI2697 C2727:V2727 Z2727:AI2727 C2757:V2757 Z2757:AI2757 C2787:V2787 Z2787:AI2787 C2817:V2817 Z2817:AI2817 C2847:V2847 Z2847:AI2847 C2877:V2877 Z2877:AI2877 C2907:V2907 Z2907:AI2907 C2937:V2937 Z2937:AI2937 C2967:V2967 Z2967:AI2967 C2997:V2997 Z2997:AI2997 C3027:V3027 Z3027:AI3027 C3057:V3057 Z3057:AI3057 C3087:V3087 Z3087:AI3087 C3117:V3117 Z3117:AI3117 C3147:V3147 Z3147:AI3147 C3177:V3177 Z3177:AI3177 C3207:V3207 Z3207:AI3207 C3237:V3237 Z3237:AI3237 C3267:V3267 Z3267:AI3267 C3297:V3297 Z3297:AI3297 C3327:V3327 Z3327:AI3327 C3357:V3357 Z3357:AI3357 C3387:V3387 Z3387:AI3387">
    <cfRule type="cellIs" dxfId="56" priority="1" stopIfTrue="1" operator="between">
      <formula>"*"</formula>
      <formula>"***"</formula>
    </cfRule>
  </conditionalFormatting>
  <conditionalFormatting sqref="C2486:V2486 C2370:V2370 C2399:V2399 C2428:V2428 C2457:V2457 C2313:V2313 C2342:V2342 C10:V10 C40:V40 C70:V70 C100:V100 C130:V130 C160:V160 C190:V190 C220:V220 C250:V250 C280:V280 C310:V310 C340:V340 C370:V370 C400:V400 C430:V430 C460:V460 C490:V490 C520:V520 C550:V550 C580:V580 C610:V610 C640:V640 C670:V670 C700:V700 C730:V730 C760:V760 C790:V790 C820:V820 C850:V850 C880:V880 C910:V910 C940:V940 C970:V970 C1000:V1000 C1030:V1030 C1060:V1060 C1090:V1090 C1120:V1120 C1150:V1150 C1180:V1180 C1210:V1210 C1240:V1240 C1270:V1270 C1300:V1300 C1330:V1330 C1360:V1360 C1390:V1390 C1420:V1420 C1450:V1450 C1480:V1480 C1510:V1510 C1540:V1540 C1570:V1570 C1600:V1600 C1630:V1630 C1660:V1660 C1690:V1690 C1720:V1720 C1750:V1750 C1780:V1780 C1810:V1810 C1840:V1840 C1870:V1870 C1900:V1900 C1930:V1930 C1960:V1960 C1990:V1990 C2020:V2020 C2050:V2050 C2080:V2080 C2110:V2110 C2139:V2139 C2168:V2168 C2197:V2197 C2226:V2226 C2255:V2255 C2284:V2284 C2515:V2515 C2545:V2545 C2575:V2575 C2605:V2605 C2635:V2635 C2665:V2665 C2695:V2695 C2725:V2725 C2755:V2755 C2785:V2785 C2815:V2815 C2845:V2845 C2875:V2875 C2905:V2905 C2935:V2935 C2965:V2965 C2995:V2995 C3025:V3025 C3055:V3055 C3085:V3085 C3115:V3115 C3145:V3145 C3175:V3175 C3205:V3205 C3235:V3235 C3265:V3265 C3295:V3295 C3325:V3325 C3355:V3355 C3385:V3385">
    <cfRule type="cellIs" dxfId="55" priority="2" stopIfTrue="1" operator="between">
      <formula>15</formula>
      <formula>50</formula>
    </cfRule>
  </conditionalFormatting>
  <conditionalFormatting sqref="Z2486:AI2486 Z2370:AI2370 Z2399:AI2399 Z2428:AI2428 Z2457:AI2457 Z2313:AI2313 Z2342:AI2342 Z2139:AI2139 Z2168:AI2168 Z2197:AI2197 Z2226:AI2226 Z2255:AI2255 Z2284:AI2284 Z2515:AI2515 Z2545:AI2545 Z2575:AI2575 Z2605:AI2605 Z2635:AI2635 Z2665:AI2665 Z2695:AI2695 Z2725:AI2725 Z2755:AI2755 Z2785:AI2785 Z2815:AI2815 Z2845:AI2845 Z2875:AI2875 Z2905:AI2905 Z2935:AI2935 Z2965:AI2965 Z2995:AI2995 Z3025:AI3025 Z3055:AI3055 Z3085:AI3085 Z3115:AI3115 Z3145:AI3145 Z3175:AI3175 Z3205:AI3205 Z3235:AI3235 Z3265:AI3265 Z3295:AI3295 Z3325:AI3325 Z3355:AI3355 Z3385:AI3385">
    <cfRule type="cellIs" dxfId="54" priority="29" stopIfTrue="1" operator="between">
      <formula>"$IR$2"</formula>
      <formula>$IQ$2+1</formula>
    </cfRule>
  </conditionalFormatting>
  <conditionalFormatting sqref="Z2487:AI2487 Z2371:AI2371 Z2400:AI2400 Z2429:AI2429 Z2458:AI2458 Z2314:AI2314 Z2343:AI2343 Z2140:AI2140 Z2169:AI2169 Z2198:AI2198 Z2227:AI2227 Z2256:AI2256 Z2285:AI2285 Z2516:AI2516 Z2546:AI2546 Z2576:AI2576 Z2606:AI2606 Z2636:AI2636 Z2666:AI2666 Z2696:AI2696 Z2726:AI2726 Z2756:AI2756 Z2786:AI2786 Z2816:AI2816 Z2846:AI2846 Z2876:AI2876 Z2906:AI2906 Z2936:AI2936 Z2966:AI2966 Z2996:AI2996 Z3026:AI3026 Z3056:AI3056 Z3086:AI3086 Z3116:AI3116 Z3146:AI3146 Z3176:AI3176 Z3206:AI3206 Z3236:AI3236 Z3266:AI3266 Z3296:AI3296 Z3326:AI3326 Z3356:AI3356 Z3386:AI3386">
    <cfRule type="cellIs" dxfId="53" priority="30" stopIfTrue="1" operator="equal">
      <formula>2</formula>
    </cfRule>
  </conditionalFormatting>
  <conditionalFormatting sqref="BK6:BK127 BM6:BM127 BO6:BO127 BQ6:BQ127 BS6:BS127 BU6:BU127 BW6:BW127 BY6:BY127 CA6:CA127 CC6:CC127">
    <cfRule type="cellIs" dxfId="52" priority="3" stopIfTrue="1" operator="between">
      <formula>1</formula>
      <formula>10</formula>
    </cfRule>
    <cfRule type="cellIs" dxfId="51" priority="4" stopIfTrue="1" operator="between">
      <formula>10.1</formula>
      <formula>19.9</formula>
    </cfRule>
    <cfRule type="cellIs" dxfId="50" priority="5" stopIfTrue="1" operator="between">
      <formula>20</formula>
      <formula>150</formula>
    </cfRule>
  </conditionalFormatting>
  <conditionalFormatting sqref="CD6:CW127">
    <cfRule type="cellIs" dxfId="49" priority="9" stopIfTrue="1" operator="between">
      <formula>25</formula>
      <formula>30</formula>
    </cfRule>
    <cfRule type="cellIs" dxfId="48" priority="10" stopIfTrue="1" operator="between">
      <formula>30.1</formula>
      <formula>40</formula>
    </cfRule>
  </conditionalFormatting>
  <conditionalFormatting sqref="DR6:FE127">
    <cfRule type="cellIs" dxfId="47" priority="11" stopIfTrue="1" operator="between">
      <formula>15</formula>
      <formula>30</formula>
    </cfRule>
    <cfRule type="cellIs" dxfId="46" priority="12" stopIfTrue="1" operator="between">
      <formula>30.1</formula>
      <formula>80</formula>
    </cfRule>
  </conditionalFormatting>
  <conditionalFormatting sqref="AP136:BI248">
    <cfRule type="cellIs" dxfId="45" priority="13" stopIfTrue="1" operator="equal">
      <formula>"+"</formula>
    </cfRule>
    <cfRule type="cellIs" dxfId="44" priority="14" stopIfTrue="1" operator="equal">
      <formula>"++"</formula>
    </cfRule>
  </conditionalFormatting>
  <conditionalFormatting sqref="BJ136:CC248">
    <cfRule type="cellIs" dxfId="43" priority="47" stopIfTrue="1" operator="equal">
      <formula>"+"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593" r:id="rId4" name="List Box 1">
              <controlPr defaultSize="0" autoLine="0" autoPict="0">
                <anchor moveWithCells="1">
                  <from>
                    <xdr:col>162</xdr:col>
                    <xdr:colOff>91440</xdr:colOff>
                    <xdr:row>5</xdr:row>
                    <xdr:rowOff>30480</xdr:rowOff>
                  </from>
                  <to>
                    <xdr:col>162</xdr:col>
                    <xdr:colOff>1188720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94" r:id="rId5" name="List Box 2">
              <controlPr defaultSize="0" autoLine="0" autoPict="0">
                <anchor moveWithCells="1">
                  <from>
                    <xdr:col>162</xdr:col>
                    <xdr:colOff>22860</xdr:colOff>
                    <xdr:row>14</xdr:row>
                    <xdr:rowOff>60960</xdr:rowOff>
                  </from>
                  <to>
                    <xdr:col>162</xdr:col>
                    <xdr:colOff>1188720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95" r:id="rId6" name="List Box 3">
              <controlPr defaultSize="0" autoLine="0" autoPict="0">
                <anchor moveWithCells="1">
                  <from>
                    <xdr:col>162</xdr:col>
                    <xdr:colOff>22860</xdr:colOff>
                    <xdr:row>24</xdr:row>
                    <xdr:rowOff>60960</xdr:rowOff>
                  </from>
                  <to>
                    <xdr:col>162</xdr:col>
                    <xdr:colOff>1188720</xdr:colOff>
                    <xdr:row>26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96" r:id="rId7" name="List Box 4">
              <controlPr defaultSize="0" autoLine="0" autoPict="0">
                <anchor moveWithCells="1">
                  <from>
                    <xdr:col>170</xdr:col>
                    <xdr:colOff>220980</xdr:colOff>
                    <xdr:row>5</xdr:row>
                    <xdr:rowOff>68580</xdr:rowOff>
                  </from>
                  <to>
                    <xdr:col>173</xdr:col>
                    <xdr:colOff>358140</xdr:colOff>
                    <xdr:row>12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H1:CS59"/>
  <sheetViews>
    <sheetView showGridLines="0" defaultGridColor="0" topLeftCell="CE1" colorId="23" workbookViewId="0">
      <selection activeCell="CF11" sqref="CF11"/>
    </sheetView>
  </sheetViews>
  <sheetFormatPr defaultRowHeight="13.2" x14ac:dyDescent="0.25"/>
  <cols>
    <col min="1" max="7" width="15.6640625" customWidth="1"/>
    <col min="8" max="15" width="15.6640625" style="6" customWidth="1"/>
    <col min="16" max="33" width="15.6640625" customWidth="1"/>
    <col min="35" max="36" width="1.5546875" customWidth="1"/>
    <col min="37" max="37" width="3" customWidth="1"/>
    <col min="38" max="38" width="6.5546875" customWidth="1"/>
    <col min="39" max="39" width="1.5546875" customWidth="1"/>
    <col min="41" max="41" width="3.6640625" customWidth="1"/>
    <col min="43" max="44" width="2.33203125" customWidth="1"/>
    <col min="45" max="45" width="4.109375" customWidth="1"/>
    <col min="47" max="48" width="2.33203125" customWidth="1"/>
    <col min="49" max="49" width="4.6640625" customWidth="1"/>
    <col min="50" max="50" width="3.88671875" customWidth="1"/>
    <col min="54" max="54" width="2" customWidth="1"/>
    <col min="55" max="56" width="1.44140625" customWidth="1"/>
    <col min="57" max="58" width="1.5546875" customWidth="1"/>
    <col min="59" max="59" width="4.44140625" customWidth="1"/>
    <col min="62" max="62" width="4.44140625" customWidth="1"/>
    <col min="63" max="63" width="19" customWidth="1"/>
    <col min="64" max="64" width="4.44140625" customWidth="1"/>
    <col min="69" max="69" width="15.109375" customWidth="1"/>
    <col min="78" max="78" width="16.88671875" customWidth="1"/>
    <col min="84" max="84" width="16.6640625" style="561" customWidth="1"/>
    <col min="85" max="85" width="15" style="561" customWidth="1"/>
    <col min="86" max="86" width="16.6640625" style="553" customWidth="1"/>
    <col min="87" max="87" width="15" style="553" customWidth="1"/>
    <col min="88" max="88" width="16.6640625" style="552" customWidth="1"/>
    <col min="89" max="89" width="15" style="552" customWidth="1"/>
    <col min="90" max="90" width="16.6640625" style="590" customWidth="1"/>
    <col min="91" max="91" width="15" style="590" customWidth="1"/>
    <col min="92" max="92" width="19.44140625" style="590" customWidth="1"/>
    <col min="93" max="93" width="21.88671875" style="590" customWidth="1"/>
    <col min="94" max="94" width="16" customWidth="1"/>
    <col min="95" max="95" width="12.33203125" customWidth="1"/>
    <col min="97" max="97" width="20.88671875" customWidth="1"/>
  </cols>
  <sheetData>
    <row r="1" spans="8:97" x14ac:dyDescent="0.25">
      <c r="O1" s="395"/>
      <c r="CF1" s="560" t="str">
        <f>INDEX(CG6:CG42,CG3)</f>
        <v>Осадки &gt;10 мм</v>
      </c>
      <c r="CH1" s="560" t="str">
        <f>INDEX(CI6:CI42,CI3)</f>
        <v>Тмин&lt;-20 гр.С</v>
      </c>
      <c r="CI1" s="562"/>
      <c r="CJ1" s="560" t="str">
        <f>INDEX(CK6:CK42,CK3)</f>
        <v>Тмак &gt; +15 гр.С</v>
      </c>
      <c r="CK1" s="563"/>
      <c r="CL1" s="560" t="str">
        <f>INDEX(CM6:CM42,CM3)</f>
        <v>Порывы &gt;15 м/с</v>
      </c>
      <c r="CM1" s="560"/>
      <c r="CN1" s="560" t="str">
        <f>INDEX(CO6:CO42,CO3)</f>
        <v>Т мак.рельс &gt;35 гр.С</v>
      </c>
      <c r="CO1" s="564"/>
    </row>
    <row r="2" spans="8:97" x14ac:dyDescent="0.25">
      <c r="O2" s="35"/>
      <c r="BY2" s="955" t="s">
        <v>2523</v>
      </c>
      <c r="BZ2" s="956">
        <f ca="1">NOW()</f>
        <v>43732.844392245373</v>
      </c>
      <c r="CF2" s="565"/>
      <c r="CG2" s="565"/>
      <c r="CH2" s="562"/>
      <c r="CI2" s="562"/>
      <c r="CJ2" s="563"/>
      <c r="CK2" s="563"/>
      <c r="CL2" s="564"/>
      <c r="CM2" s="564"/>
      <c r="CN2" s="710"/>
      <c r="CO2" s="262"/>
      <c r="CP2" s="506"/>
      <c r="CQ2" s="507">
        <f>Ввод!FG12</f>
        <v>2</v>
      </c>
    </row>
    <row r="3" spans="8:97" x14ac:dyDescent="0.25">
      <c r="H3" s="395"/>
      <c r="I3" s="395"/>
      <c r="J3" s="395"/>
      <c r="K3" s="395"/>
      <c r="L3" s="395"/>
      <c r="M3" s="395"/>
      <c r="N3" s="395"/>
      <c r="O3" s="35"/>
      <c r="CF3" s="566" t="s">
        <v>2346</v>
      </c>
      <c r="CG3" s="567">
        <v>11</v>
      </c>
      <c r="CH3" s="568" t="s">
        <v>2318</v>
      </c>
      <c r="CI3" s="569">
        <v>21</v>
      </c>
      <c r="CJ3" s="570" t="s">
        <v>2319</v>
      </c>
      <c r="CK3" s="571">
        <v>16</v>
      </c>
      <c r="CL3" s="572" t="s">
        <v>2342</v>
      </c>
      <c r="CM3" s="573">
        <v>16</v>
      </c>
      <c r="CN3" s="723" t="s">
        <v>2341</v>
      </c>
      <c r="CO3" s="724">
        <v>11</v>
      </c>
      <c r="CP3" s="724" t="s">
        <v>2309</v>
      </c>
      <c r="CQ3" s="724">
        <v>1</v>
      </c>
      <c r="CR3" s="719"/>
      <c r="CS3" s="305">
        <v>3</v>
      </c>
    </row>
    <row r="4" spans="8:97" x14ac:dyDescent="0.25">
      <c r="H4" s="35"/>
      <c r="I4" s="35"/>
      <c r="J4" s="35"/>
      <c r="K4" s="35"/>
      <c r="L4" s="35"/>
      <c r="M4" s="35"/>
      <c r="N4" s="35"/>
      <c r="O4" s="35"/>
      <c r="AX4" s="926" t="s">
        <v>910</v>
      </c>
      <c r="AY4" s="911" t="s">
        <v>911</v>
      </c>
      <c r="CF4" s="574"/>
      <c r="CG4" s="575">
        <f>INDEX(CF6:CF42,CG3)</f>
        <v>10</v>
      </c>
      <c r="CH4" s="559"/>
      <c r="CI4" s="569">
        <f>INDEX(CH6:CH42,CI3)</f>
        <v>-20</v>
      </c>
      <c r="CJ4" s="576"/>
      <c r="CK4" s="571">
        <f>INDEX(CJ6:CJ42,CK3)</f>
        <v>15</v>
      </c>
      <c r="CL4" s="577"/>
      <c r="CM4" s="573">
        <f>INDEX(CL6:CL42,CM3)</f>
        <v>15</v>
      </c>
      <c r="CN4" s="725"/>
      <c r="CO4" s="726">
        <f>INDEX(CN6:CN42,CO3)</f>
        <v>35</v>
      </c>
      <c r="CP4" s="727"/>
      <c r="CQ4" s="726">
        <f>INDEX(CP6:CP42,CQ3)</f>
        <v>0.5</v>
      </c>
      <c r="CR4" s="720"/>
      <c r="CS4" s="305">
        <f>INDEX(CR6:CR42,CS3)</f>
        <v>27</v>
      </c>
    </row>
    <row r="5" spans="8:97" x14ac:dyDescent="0.25">
      <c r="H5" s="35"/>
      <c r="I5" s="35"/>
      <c r="J5" s="35"/>
      <c r="K5" s="35"/>
      <c r="L5" s="35"/>
      <c r="M5" s="35"/>
      <c r="N5" s="35"/>
      <c r="CF5" s="574"/>
      <c r="CG5" s="575">
        <f>CG4+300</f>
        <v>310</v>
      </c>
      <c r="CH5" s="559"/>
      <c r="CI5" s="569">
        <f>CI4-100</f>
        <v>-120</v>
      </c>
      <c r="CJ5" s="576"/>
      <c r="CK5" s="571">
        <f>CK4+200</f>
        <v>215</v>
      </c>
      <c r="CL5" s="577"/>
      <c r="CM5" s="573">
        <f>CM4+200</f>
        <v>215</v>
      </c>
      <c r="CN5" s="725"/>
      <c r="CO5" s="726">
        <f>CO4+400</f>
        <v>435</v>
      </c>
      <c r="CP5" s="727"/>
      <c r="CQ5" s="726">
        <f>CQ4+400</f>
        <v>400.5</v>
      </c>
      <c r="CR5" s="721"/>
      <c r="CS5" s="722">
        <f>CS4+400</f>
        <v>427</v>
      </c>
    </row>
    <row r="6" spans="8:97" x14ac:dyDescent="0.25">
      <c r="H6" s="35"/>
      <c r="I6" s="35"/>
      <c r="J6" s="35"/>
      <c r="K6" s="35"/>
      <c r="L6" s="35"/>
      <c r="M6" s="35"/>
      <c r="N6" s="35"/>
      <c r="AX6" s="914" t="s">
        <v>910</v>
      </c>
      <c r="AY6" s="911" t="s">
        <v>911</v>
      </c>
      <c r="CF6" s="578">
        <v>0</v>
      </c>
      <c r="CG6" s="579" t="str">
        <f>"Осадки &gt;"&amp;CF6&amp;" мм"</f>
        <v>Осадки &gt;0 мм</v>
      </c>
      <c r="CH6" s="580">
        <v>0</v>
      </c>
      <c r="CI6" s="581" t="str">
        <f t="shared" ref="CI6:CI41" si="0">"Тмин&lt;"&amp;CH6&amp;" гр.С"</f>
        <v>Тмин&lt;0 гр.С</v>
      </c>
      <c r="CJ6" s="582">
        <v>0</v>
      </c>
      <c r="CK6" s="583" t="str">
        <f t="shared" ref="CK6:CK41" si="1">"Тмак &gt; +"&amp;CJ6&amp;" гр.С"</f>
        <v>Тмак &gt; +0 гр.С</v>
      </c>
      <c r="CL6" s="584">
        <v>0</v>
      </c>
      <c r="CM6" s="585" t="str">
        <f t="shared" ref="CM6:CM41" si="2">"Порывы &gt;"&amp;CL6&amp;" м/с"</f>
        <v>Порывы &gt;0 м/с</v>
      </c>
      <c r="CN6" s="711">
        <v>25</v>
      </c>
      <c r="CO6" s="712" t="str">
        <f>"Т мак.рельс &gt;"&amp;CN6&amp;" гр.С"</f>
        <v>Т мак.рельс &gt;25 гр.С</v>
      </c>
      <c r="CP6" s="62">
        <v>0.5</v>
      </c>
      <c r="CQ6" s="712" t="str">
        <f>"Снег &gt;"&amp;CP6&amp;" см"</f>
        <v>Снег &gt;0,5 см</v>
      </c>
      <c r="CR6" s="717">
        <f>CHOOSE($CQ$2,CP6,CN6)</f>
        <v>25</v>
      </c>
      <c r="CS6" s="718" t="str">
        <f>CHOOSE($CQ$2,CQ6,CO6)</f>
        <v>Т мак.рельс &gt;25 гр.С</v>
      </c>
    </row>
    <row r="7" spans="8:97" x14ac:dyDescent="0.25">
      <c r="O7" s="35"/>
      <c r="CF7" s="578">
        <v>1</v>
      </c>
      <c r="CG7" s="579" t="str">
        <f t="shared" ref="CG7:CG41" si="3">"Осадки &gt;"&amp;CF7&amp;" мм"</f>
        <v>Осадки &gt;1 мм</v>
      </c>
      <c r="CH7" s="580">
        <v>-1</v>
      </c>
      <c r="CI7" s="581" t="str">
        <f t="shared" si="0"/>
        <v>Тмин&lt;-1 гр.С</v>
      </c>
      <c r="CJ7" s="582">
        <v>1</v>
      </c>
      <c r="CK7" s="583" t="str">
        <f t="shared" si="1"/>
        <v>Тмак &gt; +1 гр.С</v>
      </c>
      <c r="CL7" s="586">
        <v>1</v>
      </c>
      <c r="CM7" s="587" t="str">
        <f t="shared" si="2"/>
        <v>Порывы &gt;1 м/с</v>
      </c>
      <c r="CN7" s="713">
        <v>26</v>
      </c>
      <c r="CO7" s="712" t="str">
        <f t="shared" ref="CO7:CO41" si="4">"Т мак.рельс &gt;"&amp;CN7&amp;" гр.С"</f>
        <v>Т мак.рельс &gt;26 гр.С</v>
      </c>
      <c r="CP7" s="62">
        <v>10</v>
      </c>
      <c r="CQ7" s="712" t="str">
        <f t="shared" ref="CQ7:CQ42" si="5">"Снег &gt;"&amp;CP7&amp;" см"</f>
        <v>Снег &gt;10 см</v>
      </c>
      <c r="CR7" s="717">
        <f t="shared" ref="CR7:CR42" si="6">CHOOSE($CQ$2,CP7,CN7)</f>
        <v>26</v>
      </c>
      <c r="CS7" s="718" t="str">
        <f t="shared" ref="CS7:CS42" si="7">CHOOSE($CQ$2,CQ7,CO7)</f>
        <v>Т мак.рельс &gt;26 гр.С</v>
      </c>
    </row>
    <row r="8" spans="8:97" x14ac:dyDescent="0.25">
      <c r="CF8" s="578">
        <v>2</v>
      </c>
      <c r="CG8" s="579" t="str">
        <f t="shared" si="3"/>
        <v>Осадки &gt;2 мм</v>
      </c>
      <c r="CH8" s="580">
        <v>-2</v>
      </c>
      <c r="CI8" s="581" t="str">
        <f t="shared" si="0"/>
        <v>Тмин&lt;-2 гр.С</v>
      </c>
      <c r="CJ8" s="582">
        <v>2</v>
      </c>
      <c r="CK8" s="583" t="str">
        <f t="shared" si="1"/>
        <v>Тмак &gt; +2 гр.С</v>
      </c>
      <c r="CL8" s="586">
        <v>2</v>
      </c>
      <c r="CM8" s="587" t="str">
        <f t="shared" si="2"/>
        <v>Порывы &gt;2 м/с</v>
      </c>
      <c r="CN8" s="711">
        <v>27</v>
      </c>
      <c r="CO8" s="712" t="str">
        <f t="shared" si="4"/>
        <v>Т мак.рельс &gt;27 гр.С</v>
      </c>
      <c r="CP8" s="62">
        <v>20</v>
      </c>
      <c r="CQ8" s="712" t="str">
        <f t="shared" si="5"/>
        <v>Снег &gt;20 см</v>
      </c>
      <c r="CR8" s="717">
        <f t="shared" si="6"/>
        <v>27</v>
      </c>
      <c r="CS8" s="718" t="str">
        <f t="shared" si="7"/>
        <v>Т мак.рельс &gt;27 гр.С</v>
      </c>
    </row>
    <row r="9" spans="8:97" x14ac:dyDescent="0.25">
      <c r="H9" s="35"/>
      <c r="I9" s="35"/>
      <c r="J9" s="35"/>
      <c r="K9" s="35"/>
      <c r="L9" s="35"/>
      <c r="M9" s="35"/>
      <c r="N9" s="35"/>
      <c r="O9" s="35"/>
      <c r="CF9" s="578">
        <v>3</v>
      </c>
      <c r="CG9" s="579" t="str">
        <f t="shared" si="3"/>
        <v>Осадки &gt;3 мм</v>
      </c>
      <c r="CH9" s="580">
        <v>-3</v>
      </c>
      <c r="CI9" s="581" t="str">
        <f t="shared" si="0"/>
        <v>Тмин&lt;-3 гр.С</v>
      </c>
      <c r="CJ9" s="582">
        <v>3</v>
      </c>
      <c r="CK9" s="583" t="str">
        <f t="shared" si="1"/>
        <v>Тмак &gt; +3 гр.С</v>
      </c>
      <c r="CL9" s="586">
        <v>3</v>
      </c>
      <c r="CM9" s="587" t="str">
        <f t="shared" si="2"/>
        <v>Порывы &gt;3 м/с</v>
      </c>
      <c r="CN9" s="713">
        <v>28</v>
      </c>
      <c r="CO9" s="712" t="str">
        <f t="shared" si="4"/>
        <v>Т мак.рельс &gt;28 гр.С</v>
      </c>
      <c r="CP9" s="62">
        <v>30</v>
      </c>
      <c r="CQ9" s="712" t="str">
        <f t="shared" si="5"/>
        <v>Снег &gt;30 см</v>
      </c>
      <c r="CR9" s="717">
        <f t="shared" si="6"/>
        <v>28</v>
      </c>
      <c r="CS9" s="718" t="str">
        <f t="shared" si="7"/>
        <v>Т мак.рельс &gt;28 гр.С</v>
      </c>
    </row>
    <row r="10" spans="8:97" x14ac:dyDescent="0.25">
      <c r="O10" s="684"/>
      <c r="CF10" s="578">
        <v>4</v>
      </c>
      <c r="CG10" s="579" t="str">
        <f t="shared" si="3"/>
        <v>Осадки &gt;4 мм</v>
      </c>
      <c r="CH10" s="580">
        <v>-4</v>
      </c>
      <c r="CI10" s="581" t="str">
        <f t="shared" si="0"/>
        <v>Тмин&lt;-4 гр.С</v>
      </c>
      <c r="CJ10" s="582">
        <v>4</v>
      </c>
      <c r="CK10" s="583" t="str">
        <f t="shared" si="1"/>
        <v>Тмак &gt; +4 гр.С</v>
      </c>
      <c r="CL10" s="586">
        <v>4</v>
      </c>
      <c r="CM10" s="587" t="str">
        <f t="shared" si="2"/>
        <v>Порывы &gt;4 м/с</v>
      </c>
      <c r="CN10" s="711">
        <v>29</v>
      </c>
      <c r="CO10" s="712" t="str">
        <f t="shared" si="4"/>
        <v>Т мак.рельс &gt;29 гр.С</v>
      </c>
      <c r="CP10" s="62">
        <v>40</v>
      </c>
      <c r="CQ10" s="712" t="str">
        <f t="shared" si="5"/>
        <v>Снег &gt;40 см</v>
      </c>
      <c r="CR10" s="717">
        <f t="shared" si="6"/>
        <v>29</v>
      </c>
      <c r="CS10" s="718" t="str">
        <f t="shared" si="7"/>
        <v>Т мак.рельс &gt;29 гр.С</v>
      </c>
    </row>
    <row r="11" spans="8:97" x14ac:dyDescent="0.25">
      <c r="H11" s="35"/>
      <c r="I11" s="35"/>
      <c r="J11" s="35"/>
      <c r="K11" s="35"/>
      <c r="L11" s="35"/>
      <c r="M11" s="35"/>
      <c r="N11" s="35"/>
      <c r="O11" s="35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CF11" s="578">
        <v>5</v>
      </c>
      <c r="CG11" s="579" t="str">
        <f t="shared" si="3"/>
        <v>Осадки &gt;5 мм</v>
      </c>
      <c r="CH11" s="580">
        <v>-5</v>
      </c>
      <c r="CI11" s="581" t="str">
        <f t="shared" si="0"/>
        <v>Тмин&lt;-5 гр.С</v>
      </c>
      <c r="CJ11" s="582">
        <v>5</v>
      </c>
      <c r="CK11" s="583" t="str">
        <f t="shared" si="1"/>
        <v>Тмак &gt; +5 гр.С</v>
      </c>
      <c r="CL11" s="586">
        <v>5</v>
      </c>
      <c r="CM11" s="587" t="str">
        <f t="shared" si="2"/>
        <v>Порывы &gt;5 м/с</v>
      </c>
      <c r="CN11" s="713">
        <v>30</v>
      </c>
      <c r="CO11" s="712" t="str">
        <f t="shared" si="4"/>
        <v>Т мак.рельс &gt;30 гр.С</v>
      </c>
      <c r="CP11" s="62">
        <v>50</v>
      </c>
      <c r="CQ11" s="712" t="str">
        <f t="shared" si="5"/>
        <v>Снег &gt;50 см</v>
      </c>
      <c r="CR11" s="717">
        <f t="shared" si="6"/>
        <v>30</v>
      </c>
      <c r="CS11" s="718" t="str">
        <f t="shared" si="7"/>
        <v>Т мак.рельс &gt;30 гр.С</v>
      </c>
    </row>
    <row r="12" spans="8:97" ht="15" customHeight="1" x14ac:dyDescent="0.25">
      <c r="H12" s="684"/>
      <c r="I12" s="684"/>
      <c r="J12" s="684"/>
      <c r="K12" s="684"/>
      <c r="L12" s="684"/>
      <c r="M12" s="684"/>
      <c r="N12" s="684"/>
      <c r="O12" s="35"/>
      <c r="Q12" s="7"/>
      <c r="R12" s="362" t="s">
        <v>944</v>
      </c>
      <c r="S12" s="363" t="s">
        <v>945</v>
      </c>
      <c r="T12" s="364"/>
      <c r="U12" s="365" t="s">
        <v>946</v>
      </c>
      <c r="V12" s="363" t="s">
        <v>750</v>
      </c>
      <c r="W12" s="364"/>
      <c r="X12" s="364"/>
      <c r="Y12" s="366" t="s">
        <v>947</v>
      </c>
      <c r="Z12" s="363" t="s">
        <v>757</v>
      </c>
      <c r="AA12" s="364"/>
      <c r="AB12" s="336"/>
      <c r="AD12" s="16" t="s">
        <v>949</v>
      </c>
      <c r="AE12" s="9"/>
      <c r="AF12" s="7"/>
      <c r="AG12" s="7"/>
      <c r="AH12" s="17" t="s">
        <v>950</v>
      </c>
      <c r="AI12" s="7"/>
      <c r="AJ12" s="7"/>
      <c r="AK12" s="7"/>
      <c r="AL12" s="17" t="s">
        <v>951</v>
      </c>
      <c r="AM12" s="7"/>
      <c r="AN12" s="7"/>
      <c r="AO12" s="7"/>
      <c r="AP12" s="28" t="s">
        <v>968</v>
      </c>
      <c r="AQ12" s="7"/>
      <c r="AR12" s="7"/>
      <c r="AS12" s="7"/>
      <c r="AT12" s="28" t="s">
        <v>969</v>
      </c>
      <c r="AU12" s="7"/>
      <c r="AV12" s="7"/>
      <c r="AW12" s="7"/>
      <c r="AX12" s="28" t="s">
        <v>965</v>
      </c>
      <c r="AY12" s="7"/>
      <c r="AZ12" s="18" t="s">
        <v>949</v>
      </c>
      <c r="BA12" s="9"/>
      <c r="BB12" s="7"/>
      <c r="BC12" s="7"/>
      <c r="BD12" s="36" t="s">
        <v>963</v>
      </c>
      <c r="BE12" s="8"/>
      <c r="BF12" s="8"/>
      <c r="BG12" s="8"/>
      <c r="BH12" s="36" t="s">
        <v>964</v>
      </c>
      <c r="BI12" s="7"/>
      <c r="BJ12" s="51" t="s">
        <v>759</v>
      </c>
      <c r="BK12" s="52" t="s">
        <v>991</v>
      </c>
      <c r="BL12" s="50" t="s">
        <v>956</v>
      </c>
      <c r="BM12" s="52" t="s">
        <v>992</v>
      </c>
      <c r="BP12" s="340" t="s">
        <v>2521</v>
      </c>
      <c r="BQ12" s="341" t="s">
        <v>2519</v>
      </c>
      <c r="BR12" s="25" t="s">
        <v>2522</v>
      </c>
      <c r="BS12" s="341" t="s">
        <v>2520</v>
      </c>
      <c r="BT12" s="342"/>
      <c r="CF12" s="578">
        <v>6</v>
      </c>
      <c r="CG12" s="579" t="str">
        <f t="shared" si="3"/>
        <v>Осадки &gt;6 мм</v>
      </c>
      <c r="CH12" s="580">
        <v>-6</v>
      </c>
      <c r="CI12" s="581" t="str">
        <f t="shared" si="0"/>
        <v>Тмин&lt;-6 гр.С</v>
      </c>
      <c r="CJ12" s="582">
        <v>6</v>
      </c>
      <c r="CK12" s="583" t="str">
        <f t="shared" si="1"/>
        <v>Тмак &gt; +6 гр.С</v>
      </c>
      <c r="CL12" s="586">
        <v>6</v>
      </c>
      <c r="CM12" s="587" t="str">
        <f t="shared" si="2"/>
        <v>Порывы &gt;6 м/с</v>
      </c>
      <c r="CN12" s="711">
        <v>31</v>
      </c>
      <c r="CO12" s="712" t="str">
        <f t="shared" si="4"/>
        <v>Т мак.рельс &gt;31 гр.С</v>
      </c>
      <c r="CP12" s="62">
        <v>60</v>
      </c>
      <c r="CQ12" s="712" t="str">
        <f t="shared" si="5"/>
        <v>Снег &gt;60 см</v>
      </c>
      <c r="CR12" s="717">
        <f t="shared" si="6"/>
        <v>31</v>
      </c>
      <c r="CS12" s="718" t="str">
        <f t="shared" si="7"/>
        <v>Т мак.рельс &gt;31 гр.С</v>
      </c>
    </row>
    <row r="13" spans="8:97" x14ac:dyDescent="0.25">
      <c r="H13" s="35"/>
      <c r="I13" s="35"/>
      <c r="J13" s="35"/>
      <c r="K13" s="35"/>
      <c r="L13" s="35"/>
      <c r="M13" s="35"/>
      <c r="N13" s="35"/>
      <c r="Q13" s="7"/>
      <c r="R13" s="47" t="s">
        <v>972</v>
      </c>
      <c r="S13" s="15"/>
      <c r="T13" s="19"/>
      <c r="U13" s="48" t="s">
        <v>970</v>
      </c>
      <c r="V13" s="19"/>
      <c r="W13" s="19"/>
      <c r="X13" s="19"/>
      <c r="Y13" s="47" t="s">
        <v>971</v>
      </c>
      <c r="Z13" s="19"/>
      <c r="AA13" s="7"/>
      <c r="AB13" s="7"/>
      <c r="AD13" s="7"/>
      <c r="AE13" s="7"/>
      <c r="AF13" s="7"/>
      <c r="AG13" s="7"/>
      <c r="AH13" s="28" t="str">
        <f>"-20…-30 гр.С"</f>
        <v>-20…-30 гр.С</v>
      </c>
      <c r="AI13" s="7"/>
      <c r="AJ13" s="7"/>
      <c r="AK13" s="7"/>
      <c r="AL13" s="28" t="s">
        <v>967</v>
      </c>
      <c r="AM13" s="7"/>
      <c r="AN13" s="7"/>
      <c r="AO13" s="7"/>
      <c r="AP13" s="28" t="str">
        <f>"-20…-30 гр.С"</f>
        <v>-20…-30 гр.С</v>
      </c>
      <c r="AQ13" s="7"/>
      <c r="AR13" s="7"/>
      <c r="AS13" s="7"/>
      <c r="AT13" s="28" t="str">
        <f>"&lt;-50 гр.С"</f>
        <v>&lt;-50 гр.С</v>
      </c>
      <c r="AU13" s="7"/>
      <c r="AV13" s="7"/>
      <c r="AW13" s="7"/>
      <c r="AX13" s="28" t="s">
        <v>966</v>
      </c>
      <c r="AY13" s="7"/>
      <c r="CF13" s="578">
        <v>7</v>
      </c>
      <c r="CG13" s="579" t="str">
        <f t="shared" si="3"/>
        <v>Осадки &gt;7 мм</v>
      </c>
      <c r="CH13" s="580">
        <v>-7</v>
      </c>
      <c r="CI13" s="581" t="str">
        <f t="shared" si="0"/>
        <v>Тмин&lt;-7 гр.С</v>
      </c>
      <c r="CJ13" s="582">
        <v>7</v>
      </c>
      <c r="CK13" s="583" t="str">
        <f t="shared" si="1"/>
        <v>Тмак &gt; +7 гр.С</v>
      </c>
      <c r="CL13" s="586">
        <v>7</v>
      </c>
      <c r="CM13" s="587" t="str">
        <f t="shared" si="2"/>
        <v>Порывы &gt;7 м/с</v>
      </c>
      <c r="CN13" s="713">
        <v>32</v>
      </c>
      <c r="CO13" s="712" t="str">
        <f t="shared" si="4"/>
        <v>Т мак.рельс &gt;32 гр.С</v>
      </c>
      <c r="CP13" s="62">
        <v>70</v>
      </c>
      <c r="CQ13" s="712" t="str">
        <f t="shared" si="5"/>
        <v>Снег &gt;70 см</v>
      </c>
      <c r="CR13" s="717">
        <f t="shared" si="6"/>
        <v>32</v>
      </c>
      <c r="CS13" s="718" t="str">
        <f t="shared" si="7"/>
        <v>Т мак.рельс &gt;32 гр.С</v>
      </c>
    </row>
    <row r="14" spans="8:97" ht="19.5" customHeight="1" x14ac:dyDescent="0.25">
      <c r="H14" s="35"/>
      <c r="I14" s="35"/>
      <c r="J14" s="35"/>
      <c r="K14" s="35"/>
      <c r="L14" s="35"/>
      <c r="M14" s="35"/>
      <c r="N14" s="35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CF14" s="578">
        <v>8</v>
      </c>
      <c r="CG14" s="579" t="str">
        <f t="shared" si="3"/>
        <v>Осадки &gt;8 мм</v>
      </c>
      <c r="CH14" s="580">
        <v>-8</v>
      </c>
      <c r="CI14" s="581" t="str">
        <f t="shared" si="0"/>
        <v>Тмин&lt;-8 гр.С</v>
      </c>
      <c r="CJ14" s="582">
        <v>8</v>
      </c>
      <c r="CK14" s="583" t="str">
        <f t="shared" si="1"/>
        <v>Тмак &gt; +8 гр.С</v>
      </c>
      <c r="CL14" s="586">
        <v>8</v>
      </c>
      <c r="CM14" s="587" t="str">
        <f t="shared" si="2"/>
        <v>Порывы &gt;8 м/с</v>
      </c>
      <c r="CN14" s="711">
        <v>33</v>
      </c>
      <c r="CO14" s="712" t="str">
        <f t="shared" si="4"/>
        <v>Т мак.рельс &gt;33 гр.С</v>
      </c>
      <c r="CP14" s="62">
        <v>80</v>
      </c>
      <c r="CQ14" s="712" t="str">
        <f t="shared" si="5"/>
        <v>Снег &gt;80 см</v>
      </c>
      <c r="CR14" s="717">
        <f t="shared" si="6"/>
        <v>33</v>
      </c>
      <c r="CS14" s="718" t="str">
        <f t="shared" si="7"/>
        <v>Т мак.рельс &gt;33 гр.С</v>
      </c>
    </row>
    <row r="15" spans="8:97" x14ac:dyDescent="0.25">
      <c r="O15" s="35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CF15" s="578">
        <v>9</v>
      </c>
      <c r="CG15" s="579" t="str">
        <f t="shared" si="3"/>
        <v>Осадки &gt;9 мм</v>
      </c>
      <c r="CH15" s="580">
        <v>-9</v>
      </c>
      <c r="CI15" s="581" t="str">
        <f t="shared" si="0"/>
        <v>Тмин&lt;-9 гр.С</v>
      </c>
      <c r="CJ15" s="582">
        <v>9</v>
      </c>
      <c r="CK15" s="583" t="str">
        <f t="shared" si="1"/>
        <v>Тмак &gt; +9 гр.С</v>
      </c>
      <c r="CL15" s="586">
        <v>9</v>
      </c>
      <c r="CM15" s="587" t="str">
        <f t="shared" si="2"/>
        <v>Порывы &gt;9 м/с</v>
      </c>
      <c r="CN15" s="713">
        <v>34</v>
      </c>
      <c r="CO15" s="712" t="str">
        <f t="shared" si="4"/>
        <v>Т мак.рельс &gt;34 гр.С</v>
      </c>
      <c r="CP15" s="62">
        <v>90</v>
      </c>
      <c r="CQ15" s="712" t="str">
        <f t="shared" si="5"/>
        <v>Снег &gt;90 см</v>
      </c>
      <c r="CR15" s="717">
        <f t="shared" si="6"/>
        <v>34</v>
      </c>
      <c r="CS15" s="718" t="str">
        <f t="shared" si="7"/>
        <v>Т мак.рельс &gt;34 гр.С</v>
      </c>
    </row>
    <row r="16" spans="8:97" x14ac:dyDescent="0.25">
      <c r="O16" s="64"/>
      <c r="CF16" s="578">
        <v>10</v>
      </c>
      <c r="CG16" s="579" t="str">
        <f t="shared" si="3"/>
        <v>Осадки &gt;10 мм</v>
      </c>
      <c r="CH16" s="580">
        <v>-10</v>
      </c>
      <c r="CI16" s="581" t="str">
        <f t="shared" si="0"/>
        <v>Тмин&lt;-10 гр.С</v>
      </c>
      <c r="CJ16" s="582">
        <v>10</v>
      </c>
      <c r="CK16" s="583" t="str">
        <f t="shared" si="1"/>
        <v>Тмак &gt; +10 гр.С</v>
      </c>
      <c r="CL16" s="586">
        <v>10</v>
      </c>
      <c r="CM16" s="587" t="str">
        <f t="shared" si="2"/>
        <v>Порывы &gt;10 м/с</v>
      </c>
      <c r="CN16" s="711">
        <v>35</v>
      </c>
      <c r="CO16" s="712" t="str">
        <f t="shared" si="4"/>
        <v>Т мак.рельс &gt;35 гр.С</v>
      </c>
      <c r="CP16" s="62">
        <v>100</v>
      </c>
      <c r="CQ16" s="712" t="str">
        <f t="shared" si="5"/>
        <v>Снег &gt;100 см</v>
      </c>
      <c r="CR16" s="717">
        <f t="shared" si="6"/>
        <v>35</v>
      </c>
      <c r="CS16" s="718" t="str">
        <f t="shared" si="7"/>
        <v>Т мак.рельс &gt;35 гр.С</v>
      </c>
    </row>
    <row r="17" spans="8:97" x14ac:dyDescent="0.25">
      <c r="H17" s="35"/>
      <c r="I17" s="35"/>
      <c r="J17" s="35"/>
      <c r="K17" s="35"/>
      <c r="L17" s="35"/>
      <c r="M17" s="35"/>
      <c r="N17" s="35"/>
      <c r="O17" s="64"/>
      <c r="CF17" s="578">
        <v>11</v>
      </c>
      <c r="CG17" s="579" t="str">
        <f t="shared" si="3"/>
        <v>Осадки &gt;11 мм</v>
      </c>
      <c r="CH17" s="580">
        <v>-11</v>
      </c>
      <c r="CI17" s="581" t="str">
        <f t="shared" si="0"/>
        <v>Тмин&lt;-11 гр.С</v>
      </c>
      <c r="CJ17" s="582">
        <v>11</v>
      </c>
      <c r="CK17" s="583" t="str">
        <f t="shared" si="1"/>
        <v>Тмак &gt; +11 гр.С</v>
      </c>
      <c r="CL17" s="586">
        <v>11</v>
      </c>
      <c r="CM17" s="587" t="str">
        <f t="shared" si="2"/>
        <v>Порывы &gt;11 м/с</v>
      </c>
      <c r="CN17" s="713">
        <v>36</v>
      </c>
      <c r="CO17" s="712" t="str">
        <f t="shared" si="4"/>
        <v>Т мак.рельс &gt;36 гр.С</v>
      </c>
      <c r="CP17" s="62">
        <v>110</v>
      </c>
      <c r="CQ17" s="712" t="str">
        <f t="shared" si="5"/>
        <v>Снег &gt;110 см</v>
      </c>
      <c r="CR17" s="717">
        <f t="shared" si="6"/>
        <v>36</v>
      </c>
      <c r="CS17" s="718" t="str">
        <f t="shared" si="7"/>
        <v>Т мак.рельс &gt;36 гр.С</v>
      </c>
    </row>
    <row r="18" spans="8:97" x14ac:dyDescent="0.25">
      <c r="H18" s="64"/>
      <c r="I18" s="64"/>
      <c r="J18" s="64"/>
      <c r="K18" s="64"/>
      <c r="L18" s="64"/>
      <c r="M18" s="64"/>
      <c r="N18" s="64"/>
      <c r="CF18" s="578">
        <v>12</v>
      </c>
      <c r="CG18" s="579" t="str">
        <f t="shared" si="3"/>
        <v>Осадки &gt;12 мм</v>
      </c>
      <c r="CH18" s="580">
        <v>-12</v>
      </c>
      <c r="CI18" s="581" t="str">
        <f t="shared" si="0"/>
        <v>Тмин&lt;-12 гр.С</v>
      </c>
      <c r="CJ18" s="582">
        <v>12</v>
      </c>
      <c r="CK18" s="583" t="str">
        <f t="shared" si="1"/>
        <v>Тмак &gt; +12 гр.С</v>
      </c>
      <c r="CL18" s="586">
        <v>12</v>
      </c>
      <c r="CM18" s="587" t="str">
        <f t="shared" si="2"/>
        <v>Порывы &gt;12 м/с</v>
      </c>
      <c r="CN18" s="711">
        <v>37</v>
      </c>
      <c r="CO18" s="712" t="str">
        <f t="shared" si="4"/>
        <v>Т мак.рельс &gt;37 гр.С</v>
      </c>
      <c r="CP18" s="62">
        <v>120</v>
      </c>
      <c r="CQ18" s="712" t="str">
        <f t="shared" si="5"/>
        <v>Снег &gt;120 см</v>
      </c>
      <c r="CR18" s="717">
        <f t="shared" si="6"/>
        <v>37</v>
      </c>
      <c r="CS18" s="718" t="str">
        <f t="shared" si="7"/>
        <v>Т мак.рельс &gt;37 гр.С</v>
      </c>
    </row>
    <row r="19" spans="8:97" x14ac:dyDescent="0.25">
      <c r="H19" s="64"/>
      <c r="I19" s="64"/>
      <c r="J19" s="64"/>
      <c r="K19" s="64"/>
      <c r="L19" s="64"/>
      <c r="M19" s="64"/>
      <c r="N19" s="64"/>
      <c r="CF19" s="578">
        <v>13</v>
      </c>
      <c r="CG19" s="579" t="str">
        <f t="shared" si="3"/>
        <v>Осадки &gt;13 мм</v>
      </c>
      <c r="CH19" s="580">
        <v>-13</v>
      </c>
      <c r="CI19" s="581" t="str">
        <f t="shared" si="0"/>
        <v>Тмин&lt;-13 гр.С</v>
      </c>
      <c r="CJ19" s="582">
        <v>13</v>
      </c>
      <c r="CK19" s="583" t="str">
        <f t="shared" si="1"/>
        <v>Тмак &gt; +13 гр.С</v>
      </c>
      <c r="CL19" s="586">
        <v>13</v>
      </c>
      <c r="CM19" s="587" t="str">
        <f t="shared" si="2"/>
        <v>Порывы &gt;13 м/с</v>
      </c>
      <c r="CN19" s="713">
        <v>38</v>
      </c>
      <c r="CO19" s="712" t="str">
        <f t="shared" si="4"/>
        <v>Т мак.рельс &gt;38 гр.С</v>
      </c>
      <c r="CP19" s="62">
        <v>130</v>
      </c>
      <c r="CQ19" s="712" t="str">
        <f t="shared" si="5"/>
        <v>Снег &gt;130 см</v>
      </c>
      <c r="CR19" s="717">
        <f t="shared" si="6"/>
        <v>38</v>
      </c>
      <c r="CS19" s="718" t="str">
        <f t="shared" si="7"/>
        <v>Т мак.рельс &gt;38 гр.С</v>
      </c>
    </row>
    <row r="20" spans="8:97" x14ac:dyDescent="0.25">
      <c r="CF20" s="578">
        <v>14</v>
      </c>
      <c r="CG20" s="579" t="str">
        <f t="shared" si="3"/>
        <v>Осадки &gt;14 мм</v>
      </c>
      <c r="CH20" s="580">
        <v>-14</v>
      </c>
      <c r="CI20" s="581" t="str">
        <f t="shared" si="0"/>
        <v>Тмин&lt;-14 гр.С</v>
      </c>
      <c r="CJ20" s="582">
        <v>14</v>
      </c>
      <c r="CK20" s="583" t="str">
        <f t="shared" si="1"/>
        <v>Тмак &gt; +14 гр.С</v>
      </c>
      <c r="CL20" s="586">
        <v>14</v>
      </c>
      <c r="CM20" s="587" t="str">
        <f t="shared" si="2"/>
        <v>Порывы &gt;14 м/с</v>
      </c>
      <c r="CN20" s="711">
        <v>39</v>
      </c>
      <c r="CO20" s="712" t="str">
        <f t="shared" si="4"/>
        <v>Т мак.рельс &gt;39 гр.С</v>
      </c>
      <c r="CP20" s="62">
        <v>140</v>
      </c>
      <c r="CQ20" s="712" t="str">
        <f t="shared" si="5"/>
        <v>Снег &gt;140 см</v>
      </c>
      <c r="CR20" s="717">
        <f t="shared" si="6"/>
        <v>39</v>
      </c>
      <c r="CS20" s="718" t="str">
        <f t="shared" si="7"/>
        <v>Т мак.рельс &gt;39 гр.С</v>
      </c>
    </row>
    <row r="21" spans="8:97" x14ac:dyDescent="0.25">
      <c r="CF21" s="578">
        <v>15</v>
      </c>
      <c r="CG21" s="579" t="str">
        <f t="shared" si="3"/>
        <v>Осадки &gt;15 мм</v>
      </c>
      <c r="CH21" s="580">
        <v>-15</v>
      </c>
      <c r="CI21" s="581" t="str">
        <f t="shared" si="0"/>
        <v>Тмин&lt;-15 гр.С</v>
      </c>
      <c r="CJ21" s="582">
        <v>15</v>
      </c>
      <c r="CK21" s="583" t="str">
        <f t="shared" si="1"/>
        <v>Тмак &gt; +15 гр.С</v>
      </c>
      <c r="CL21" s="586">
        <v>15</v>
      </c>
      <c r="CM21" s="587" t="str">
        <f t="shared" si="2"/>
        <v>Порывы &gt;15 м/с</v>
      </c>
      <c r="CN21" s="713">
        <v>40</v>
      </c>
      <c r="CO21" s="712" t="str">
        <f t="shared" si="4"/>
        <v>Т мак.рельс &gt;40 гр.С</v>
      </c>
      <c r="CP21" s="62">
        <v>150</v>
      </c>
      <c r="CQ21" s="712" t="str">
        <f t="shared" si="5"/>
        <v>Снег &gt;150 см</v>
      </c>
      <c r="CR21" s="717">
        <f t="shared" si="6"/>
        <v>40</v>
      </c>
      <c r="CS21" s="718" t="str">
        <f t="shared" si="7"/>
        <v>Т мак.рельс &gt;40 гр.С</v>
      </c>
    </row>
    <row r="22" spans="8:97" x14ac:dyDescent="0.25">
      <c r="CF22" s="578">
        <v>16</v>
      </c>
      <c r="CG22" s="579" t="str">
        <f t="shared" si="3"/>
        <v>Осадки &gt;16 мм</v>
      </c>
      <c r="CH22" s="580">
        <v>-16</v>
      </c>
      <c r="CI22" s="581" t="str">
        <f t="shared" si="0"/>
        <v>Тмин&lt;-16 гр.С</v>
      </c>
      <c r="CJ22" s="582">
        <v>16</v>
      </c>
      <c r="CK22" s="583" t="str">
        <f t="shared" si="1"/>
        <v>Тмак &gt; +16 гр.С</v>
      </c>
      <c r="CL22" s="586">
        <v>16</v>
      </c>
      <c r="CM22" s="587" t="str">
        <f t="shared" si="2"/>
        <v>Порывы &gt;16 м/с</v>
      </c>
      <c r="CN22" s="711">
        <v>41</v>
      </c>
      <c r="CO22" s="712" t="str">
        <f t="shared" si="4"/>
        <v>Т мак.рельс &gt;41 гр.С</v>
      </c>
      <c r="CP22" s="62">
        <v>160</v>
      </c>
      <c r="CQ22" s="712" t="str">
        <f t="shared" si="5"/>
        <v>Снег &gt;160 см</v>
      </c>
      <c r="CR22" s="717">
        <f t="shared" si="6"/>
        <v>41</v>
      </c>
      <c r="CS22" s="718" t="str">
        <f t="shared" si="7"/>
        <v>Т мак.рельс &gt;41 гр.С</v>
      </c>
    </row>
    <row r="23" spans="8:97" x14ac:dyDescent="0.25">
      <c r="CF23" s="578">
        <v>17</v>
      </c>
      <c r="CG23" s="579" t="str">
        <f t="shared" si="3"/>
        <v>Осадки &gt;17 мм</v>
      </c>
      <c r="CH23" s="580">
        <v>-17</v>
      </c>
      <c r="CI23" s="581" t="str">
        <f t="shared" si="0"/>
        <v>Тмин&lt;-17 гр.С</v>
      </c>
      <c r="CJ23" s="582">
        <v>17</v>
      </c>
      <c r="CK23" s="583" t="str">
        <f t="shared" si="1"/>
        <v>Тмак &gt; +17 гр.С</v>
      </c>
      <c r="CL23" s="586">
        <v>17</v>
      </c>
      <c r="CM23" s="587" t="str">
        <f t="shared" si="2"/>
        <v>Порывы &gt;17 м/с</v>
      </c>
      <c r="CN23" s="713">
        <v>42</v>
      </c>
      <c r="CO23" s="712" t="str">
        <f t="shared" si="4"/>
        <v>Т мак.рельс &gt;42 гр.С</v>
      </c>
      <c r="CP23" s="62">
        <v>170</v>
      </c>
      <c r="CQ23" s="712" t="str">
        <f t="shared" si="5"/>
        <v>Снег &gt;170 см</v>
      </c>
      <c r="CR23" s="717">
        <f t="shared" si="6"/>
        <v>42</v>
      </c>
      <c r="CS23" s="718" t="str">
        <f t="shared" si="7"/>
        <v>Т мак.рельс &gt;42 гр.С</v>
      </c>
    </row>
    <row r="24" spans="8:97" x14ac:dyDescent="0.25">
      <c r="CF24" s="578">
        <v>18</v>
      </c>
      <c r="CG24" s="579" t="str">
        <f t="shared" si="3"/>
        <v>Осадки &gt;18 мм</v>
      </c>
      <c r="CH24" s="580">
        <v>-18</v>
      </c>
      <c r="CI24" s="581" t="str">
        <f t="shared" si="0"/>
        <v>Тмин&lt;-18 гр.С</v>
      </c>
      <c r="CJ24" s="582">
        <v>18</v>
      </c>
      <c r="CK24" s="583" t="str">
        <f t="shared" si="1"/>
        <v>Тмак &gt; +18 гр.С</v>
      </c>
      <c r="CL24" s="586">
        <v>18</v>
      </c>
      <c r="CM24" s="587" t="str">
        <f t="shared" si="2"/>
        <v>Порывы &gt;18 м/с</v>
      </c>
      <c r="CN24" s="711">
        <v>43</v>
      </c>
      <c r="CO24" s="712" t="str">
        <f t="shared" si="4"/>
        <v>Т мак.рельс &gt;43 гр.С</v>
      </c>
      <c r="CP24" s="62">
        <v>180</v>
      </c>
      <c r="CQ24" s="712" t="str">
        <f t="shared" si="5"/>
        <v>Снег &gt;180 см</v>
      </c>
      <c r="CR24" s="717">
        <f t="shared" si="6"/>
        <v>43</v>
      </c>
      <c r="CS24" s="718" t="str">
        <f t="shared" si="7"/>
        <v>Т мак.рельс &gt;43 гр.С</v>
      </c>
    </row>
    <row r="25" spans="8:97" ht="15.6" x14ac:dyDescent="0.3">
      <c r="BK25" s="7"/>
      <c r="BL25" s="46" t="s">
        <v>949</v>
      </c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F25" s="578">
        <v>19</v>
      </c>
      <c r="CG25" s="579" t="str">
        <f t="shared" si="3"/>
        <v>Осадки &gt;19 мм</v>
      </c>
      <c r="CH25" s="580">
        <v>-19</v>
      </c>
      <c r="CI25" s="581" t="str">
        <f t="shared" si="0"/>
        <v>Тмин&lt;-19 гр.С</v>
      </c>
      <c r="CJ25" s="582">
        <v>19</v>
      </c>
      <c r="CK25" s="583" t="str">
        <f t="shared" si="1"/>
        <v>Тмак &gt; +19 гр.С</v>
      </c>
      <c r="CL25" s="586">
        <v>19</v>
      </c>
      <c r="CM25" s="587" t="str">
        <f t="shared" si="2"/>
        <v>Порывы &gt;19 м/с</v>
      </c>
      <c r="CN25" s="713">
        <v>44</v>
      </c>
      <c r="CO25" s="712" t="str">
        <f t="shared" si="4"/>
        <v>Т мак.рельс &gt;44 гр.С</v>
      </c>
      <c r="CP25" s="62">
        <v>190</v>
      </c>
      <c r="CQ25" s="712" t="str">
        <f t="shared" si="5"/>
        <v>Снег &gt;190 см</v>
      </c>
      <c r="CR25" s="717">
        <f t="shared" si="6"/>
        <v>44</v>
      </c>
      <c r="CS25" s="718" t="str">
        <f t="shared" si="7"/>
        <v>Т мак.рельс &gt;44 гр.С</v>
      </c>
    </row>
    <row r="26" spans="8:97" x14ac:dyDescent="0.25">
      <c r="AB26" s="7"/>
      <c r="AC26" s="7"/>
      <c r="AD26" s="7"/>
      <c r="BK26" s="7"/>
      <c r="BL26" s="43" t="s">
        <v>974</v>
      </c>
      <c r="BM26" s="44"/>
      <c r="BN26" s="44"/>
      <c r="BO26" s="45" t="s">
        <v>987</v>
      </c>
      <c r="BP26" s="45"/>
      <c r="BQ26" s="45"/>
      <c r="BR26" s="40"/>
      <c r="BS26" s="40"/>
      <c r="BT26" s="7"/>
      <c r="BU26" s="7"/>
      <c r="BV26" s="7"/>
      <c r="BW26" s="7"/>
      <c r="BX26" s="7"/>
      <c r="BY26" s="7"/>
      <c r="BZ26" s="7"/>
      <c r="CF26" s="578">
        <v>20</v>
      </c>
      <c r="CG26" s="579" t="str">
        <f t="shared" si="3"/>
        <v>Осадки &gt;20 мм</v>
      </c>
      <c r="CH26" s="580">
        <v>-20</v>
      </c>
      <c r="CI26" s="581" t="str">
        <f t="shared" si="0"/>
        <v>Тмин&lt;-20 гр.С</v>
      </c>
      <c r="CJ26" s="582">
        <v>20</v>
      </c>
      <c r="CK26" s="583" t="str">
        <f t="shared" si="1"/>
        <v>Тмак &gt; +20 гр.С</v>
      </c>
      <c r="CL26" s="586">
        <v>20</v>
      </c>
      <c r="CM26" s="587" t="str">
        <f t="shared" si="2"/>
        <v>Порывы &gt;20 м/с</v>
      </c>
      <c r="CN26" s="711">
        <v>45</v>
      </c>
      <c r="CO26" s="712" t="str">
        <f t="shared" si="4"/>
        <v>Т мак.рельс &gt;45 гр.С</v>
      </c>
      <c r="CP26" s="62">
        <v>200</v>
      </c>
      <c r="CQ26" s="712" t="str">
        <f t="shared" si="5"/>
        <v>Снег &gt;200 см</v>
      </c>
      <c r="CR26" s="717">
        <f t="shared" si="6"/>
        <v>45</v>
      </c>
      <c r="CS26" s="718" t="str">
        <f t="shared" si="7"/>
        <v>Т мак.рельс &gt;45 гр.С</v>
      </c>
    </row>
    <row r="27" spans="8:97" x14ac:dyDescent="0.25">
      <c r="BK27" s="7"/>
      <c r="BL27" s="44" t="s">
        <v>975</v>
      </c>
      <c r="BM27" s="44"/>
      <c r="BN27" s="44"/>
      <c r="BO27" s="44" t="s">
        <v>976</v>
      </c>
      <c r="BP27" s="44"/>
      <c r="BQ27" s="44"/>
      <c r="BR27" s="7"/>
      <c r="BS27" s="7"/>
      <c r="BT27" s="7"/>
      <c r="BU27" s="7"/>
      <c r="BV27" s="7"/>
      <c r="BW27" s="7"/>
      <c r="BX27" s="7"/>
      <c r="BY27" s="7"/>
      <c r="BZ27" s="7"/>
      <c r="CF27" s="578">
        <v>21</v>
      </c>
      <c r="CG27" s="579" t="str">
        <f t="shared" si="3"/>
        <v>Осадки &gt;21 мм</v>
      </c>
      <c r="CH27" s="580">
        <v>-21</v>
      </c>
      <c r="CI27" s="581" t="str">
        <f t="shared" si="0"/>
        <v>Тмин&lt;-21 гр.С</v>
      </c>
      <c r="CJ27" s="582">
        <v>21</v>
      </c>
      <c r="CK27" s="583" t="str">
        <f t="shared" si="1"/>
        <v>Тмак &gt; +21 гр.С</v>
      </c>
      <c r="CL27" s="586">
        <v>21</v>
      </c>
      <c r="CM27" s="587" t="str">
        <f t="shared" si="2"/>
        <v>Порывы &gt;21 м/с</v>
      </c>
      <c r="CN27" s="713">
        <v>46</v>
      </c>
      <c r="CO27" s="712" t="str">
        <f t="shared" si="4"/>
        <v>Т мак.рельс &gt;46 гр.С</v>
      </c>
      <c r="CP27" s="62">
        <v>210</v>
      </c>
      <c r="CQ27" s="712" t="str">
        <f t="shared" si="5"/>
        <v>Снег &gt;210 см</v>
      </c>
      <c r="CR27" s="717">
        <f t="shared" si="6"/>
        <v>46</v>
      </c>
      <c r="CS27" s="718" t="str">
        <f t="shared" si="7"/>
        <v>Т мак.рельс &gt;46 гр.С</v>
      </c>
    </row>
    <row r="28" spans="8:97" x14ac:dyDescent="0.25">
      <c r="BK28" s="7"/>
      <c r="BL28" s="44" t="s">
        <v>977</v>
      </c>
      <c r="BM28" s="44"/>
      <c r="BN28" s="44"/>
      <c r="BO28" s="44" t="s">
        <v>978</v>
      </c>
      <c r="BP28" s="44"/>
      <c r="BQ28" s="44"/>
      <c r="BR28" s="7"/>
      <c r="BS28" s="7"/>
      <c r="BT28" s="7"/>
      <c r="BU28" s="7"/>
      <c r="BV28" s="7"/>
      <c r="BW28" s="7"/>
      <c r="BX28" s="7"/>
      <c r="BY28" s="7"/>
      <c r="BZ28" s="7"/>
      <c r="CF28" s="578">
        <v>22</v>
      </c>
      <c r="CG28" s="579" t="str">
        <f t="shared" si="3"/>
        <v>Осадки &gt;22 мм</v>
      </c>
      <c r="CH28" s="580">
        <v>-22</v>
      </c>
      <c r="CI28" s="581" t="str">
        <f t="shared" si="0"/>
        <v>Тмин&lt;-22 гр.С</v>
      </c>
      <c r="CJ28" s="582">
        <v>22</v>
      </c>
      <c r="CK28" s="583" t="str">
        <f t="shared" si="1"/>
        <v>Тмак &gt; +22 гр.С</v>
      </c>
      <c r="CL28" s="586">
        <v>22</v>
      </c>
      <c r="CM28" s="587" t="str">
        <f t="shared" si="2"/>
        <v>Порывы &gt;22 м/с</v>
      </c>
      <c r="CN28" s="711">
        <v>47</v>
      </c>
      <c r="CO28" s="712" t="str">
        <f t="shared" si="4"/>
        <v>Т мак.рельс &gt;47 гр.С</v>
      </c>
      <c r="CP28" s="62">
        <v>220</v>
      </c>
      <c r="CQ28" s="712" t="str">
        <f t="shared" si="5"/>
        <v>Снег &gt;220 см</v>
      </c>
      <c r="CR28" s="717">
        <f t="shared" si="6"/>
        <v>47</v>
      </c>
      <c r="CS28" s="718" t="str">
        <f t="shared" si="7"/>
        <v>Т мак.рельс &gt;47 гр.С</v>
      </c>
    </row>
    <row r="29" spans="8:97" x14ac:dyDescent="0.25">
      <c r="BK29" s="7"/>
      <c r="BL29" s="45" t="s">
        <v>980</v>
      </c>
      <c r="BM29" s="44"/>
      <c r="BN29" s="44"/>
      <c r="BO29" s="44" t="s">
        <v>979</v>
      </c>
      <c r="BP29" s="44"/>
      <c r="BQ29" s="44"/>
      <c r="BR29" s="7"/>
      <c r="BS29" s="7"/>
      <c r="BT29" s="7"/>
      <c r="BU29" s="7"/>
      <c r="BV29" s="7"/>
      <c r="BW29" s="7"/>
      <c r="BX29" s="7"/>
      <c r="BY29" s="7"/>
      <c r="BZ29" s="7"/>
      <c r="CF29" s="578">
        <v>23</v>
      </c>
      <c r="CG29" s="579" t="str">
        <f t="shared" si="3"/>
        <v>Осадки &gt;23 мм</v>
      </c>
      <c r="CH29" s="580">
        <v>-23</v>
      </c>
      <c r="CI29" s="581" t="str">
        <f t="shared" si="0"/>
        <v>Тмин&lt;-23 гр.С</v>
      </c>
      <c r="CJ29" s="582">
        <v>23</v>
      </c>
      <c r="CK29" s="583" t="str">
        <f t="shared" si="1"/>
        <v>Тмак &gt; +23 гр.С</v>
      </c>
      <c r="CL29" s="586">
        <v>23</v>
      </c>
      <c r="CM29" s="587" t="str">
        <f t="shared" si="2"/>
        <v>Порывы &gt;23 м/с</v>
      </c>
      <c r="CN29" s="713">
        <v>48</v>
      </c>
      <c r="CO29" s="712" t="str">
        <f t="shared" si="4"/>
        <v>Т мак.рельс &gt;48 гр.С</v>
      </c>
      <c r="CP29" s="62">
        <v>230</v>
      </c>
      <c r="CQ29" s="712" t="str">
        <f t="shared" si="5"/>
        <v>Снег &gt;230 см</v>
      </c>
      <c r="CR29" s="717">
        <f t="shared" si="6"/>
        <v>48</v>
      </c>
      <c r="CS29" s="718" t="str">
        <f t="shared" si="7"/>
        <v>Т мак.рельс &gt;48 гр.С</v>
      </c>
    </row>
    <row r="30" spans="8:97" x14ac:dyDescent="0.25"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F30" s="578">
        <v>24</v>
      </c>
      <c r="CG30" s="579" t="str">
        <f t="shared" si="3"/>
        <v>Осадки &gt;24 мм</v>
      </c>
      <c r="CH30" s="580">
        <v>-24</v>
      </c>
      <c r="CI30" s="581" t="str">
        <f t="shared" si="0"/>
        <v>Тмин&lt;-24 гр.С</v>
      </c>
      <c r="CJ30" s="582">
        <v>24</v>
      </c>
      <c r="CK30" s="583" t="str">
        <f t="shared" si="1"/>
        <v>Тмак &gt; +24 гр.С</v>
      </c>
      <c r="CL30" s="586">
        <v>24</v>
      </c>
      <c r="CM30" s="587" t="str">
        <f t="shared" si="2"/>
        <v>Порывы &gt;24 м/с</v>
      </c>
      <c r="CN30" s="711">
        <v>49</v>
      </c>
      <c r="CO30" s="712" t="str">
        <f t="shared" si="4"/>
        <v>Т мак.рельс &gt;49 гр.С</v>
      </c>
      <c r="CP30" s="62">
        <v>240</v>
      </c>
      <c r="CQ30" s="712" t="str">
        <f t="shared" si="5"/>
        <v>Снег &gt;240 см</v>
      </c>
      <c r="CR30" s="717">
        <f t="shared" si="6"/>
        <v>49</v>
      </c>
      <c r="CS30" s="718" t="str">
        <f t="shared" si="7"/>
        <v>Т мак.рельс &gt;49 гр.С</v>
      </c>
    </row>
    <row r="31" spans="8:97" x14ac:dyDescent="0.25">
      <c r="BK31" s="7"/>
      <c r="BL31" s="7" t="s">
        <v>989</v>
      </c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F31" s="578">
        <v>25</v>
      </c>
      <c r="CG31" s="579" t="str">
        <f>"Осадки &gt;"&amp;CF31&amp;" мм"</f>
        <v>Осадки &gt;25 мм</v>
      </c>
      <c r="CH31" s="580">
        <v>-25</v>
      </c>
      <c r="CI31" s="581" t="str">
        <f t="shared" si="0"/>
        <v>Тмин&lt;-25 гр.С</v>
      </c>
      <c r="CJ31" s="582">
        <v>25</v>
      </c>
      <c r="CK31" s="583" t="str">
        <f t="shared" si="1"/>
        <v>Тмак &gt; +25 гр.С</v>
      </c>
      <c r="CL31" s="586">
        <v>25</v>
      </c>
      <c r="CM31" s="587" t="str">
        <f t="shared" si="2"/>
        <v>Порывы &gt;25 м/с</v>
      </c>
      <c r="CN31" s="713">
        <v>50</v>
      </c>
      <c r="CO31" s="712" t="str">
        <f t="shared" si="4"/>
        <v>Т мак.рельс &gt;50 гр.С</v>
      </c>
      <c r="CP31" s="62">
        <v>250</v>
      </c>
      <c r="CQ31" s="712" t="str">
        <f t="shared" si="5"/>
        <v>Снег &gt;250 см</v>
      </c>
      <c r="CR31" s="717">
        <f t="shared" si="6"/>
        <v>50</v>
      </c>
      <c r="CS31" s="718" t="str">
        <f t="shared" si="7"/>
        <v>Т мак.рельс &gt;50 гр.С</v>
      </c>
    </row>
    <row r="32" spans="8:97" x14ac:dyDescent="0.25">
      <c r="BK32" s="7"/>
      <c r="BL32" s="42" t="s">
        <v>768</v>
      </c>
      <c r="BM32" s="37" t="s">
        <v>756</v>
      </c>
      <c r="BN32" s="9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F32" s="578">
        <v>26</v>
      </c>
      <c r="CG32" s="579" t="str">
        <f t="shared" si="3"/>
        <v>Осадки &gt;26 мм</v>
      </c>
      <c r="CH32" s="580">
        <v>-26</v>
      </c>
      <c r="CI32" s="581" t="str">
        <f t="shared" si="0"/>
        <v>Тмин&lt;-26 гр.С</v>
      </c>
      <c r="CJ32" s="582">
        <v>26</v>
      </c>
      <c r="CK32" s="583" t="str">
        <f t="shared" si="1"/>
        <v>Тмак &gt; +26 гр.С</v>
      </c>
      <c r="CL32" s="586">
        <v>26</v>
      </c>
      <c r="CM32" s="587" t="str">
        <f t="shared" si="2"/>
        <v>Порывы &gt;26 м/с</v>
      </c>
      <c r="CN32" s="711">
        <v>51</v>
      </c>
      <c r="CO32" s="712" t="str">
        <f t="shared" si="4"/>
        <v>Т мак.рельс &gt;51 гр.С</v>
      </c>
      <c r="CP32" s="62">
        <v>260</v>
      </c>
      <c r="CQ32" s="712" t="str">
        <f t="shared" si="5"/>
        <v>Снег &gt;260 см</v>
      </c>
      <c r="CR32" s="717">
        <f t="shared" si="6"/>
        <v>51</v>
      </c>
      <c r="CS32" s="718" t="str">
        <f t="shared" si="7"/>
        <v>Т мак.рельс &gt;51 гр.С</v>
      </c>
    </row>
    <row r="33" spans="63:97" x14ac:dyDescent="0.25">
      <c r="BK33" s="7"/>
      <c r="BL33" s="42" t="s">
        <v>973</v>
      </c>
      <c r="BM33" s="37" t="s">
        <v>758</v>
      </c>
      <c r="BN33" s="9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F33" s="578">
        <v>27</v>
      </c>
      <c r="CG33" s="579" t="str">
        <f t="shared" si="3"/>
        <v>Осадки &gt;27 мм</v>
      </c>
      <c r="CH33" s="580">
        <v>-27</v>
      </c>
      <c r="CI33" s="581" t="str">
        <f t="shared" si="0"/>
        <v>Тмин&lt;-27 гр.С</v>
      </c>
      <c r="CJ33" s="582">
        <v>27</v>
      </c>
      <c r="CK33" s="583" t="str">
        <f t="shared" si="1"/>
        <v>Тмак &gt; +27 гр.С</v>
      </c>
      <c r="CL33" s="586">
        <v>27</v>
      </c>
      <c r="CM33" s="587" t="str">
        <f t="shared" si="2"/>
        <v>Порывы &gt;27 м/с</v>
      </c>
      <c r="CN33" s="713">
        <v>52</v>
      </c>
      <c r="CO33" s="712" t="str">
        <f t="shared" si="4"/>
        <v>Т мак.рельс &gt;52 гр.С</v>
      </c>
      <c r="CP33" s="62">
        <v>270</v>
      </c>
      <c r="CQ33" s="712" t="str">
        <f t="shared" si="5"/>
        <v>Снег &gt;270 см</v>
      </c>
      <c r="CR33" s="717">
        <f t="shared" si="6"/>
        <v>52</v>
      </c>
      <c r="CS33" s="718" t="str">
        <f t="shared" si="7"/>
        <v>Т мак.рельс &gt;52 гр.С</v>
      </c>
    </row>
    <row r="34" spans="63:97" x14ac:dyDescent="0.25">
      <c r="BK34" s="7"/>
      <c r="BL34" s="9"/>
      <c r="BM34" s="9"/>
      <c r="BN34" s="9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F34" s="578">
        <v>28</v>
      </c>
      <c r="CG34" s="579" t="str">
        <f t="shared" si="3"/>
        <v>Осадки &gt;28 мм</v>
      </c>
      <c r="CH34" s="580">
        <v>-28</v>
      </c>
      <c r="CI34" s="581" t="str">
        <f t="shared" si="0"/>
        <v>Тмин&lt;-28 гр.С</v>
      </c>
      <c r="CJ34" s="582">
        <v>28</v>
      </c>
      <c r="CK34" s="583" t="str">
        <f t="shared" si="1"/>
        <v>Тмак &gt; +28 гр.С</v>
      </c>
      <c r="CL34" s="586">
        <v>28</v>
      </c>
      <c r="CM34" s="587" t="str">
        <f t="shared" si="2"/>
        <v>Порывы &gt;28 м/с</v>
      </c>
      <c r="CN34" s="711">
        <v>53</v>
      </c>
      <c r="CO34" s="712" t="str">
        <f t="shared" si="4"/>
        <v>Т мак.рельс &gt;53 гр.С</v>
      </c>
      <c r="CP34" s="62">
        <v>280</v>
      </c>
      <c r="CQ34" s="712" t="str">
        <f t="shared" si="5"/>
        <v>Снег &gt;280 см</v>
      </c>
      <c r="CR34" s="717">
        <f t="shared" si="6"/>
        <v>53</v>
      </c>
      <c r="CS34" s="718" t="str">
        <f t="shared" si="7"/>
        <v>Т мак.рельс &gt;53 гр.С</v>
      </c>
    </row>
    <row r="35" spans="63:97" x14ac:dyDescent="0.25"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F35" s="578">
        <v>29</v>
      </c>
      <c r="CG35" s="579" t="str">
        <f t="shared" si="3"/>
        <v>Осадки &gt;29 мм</v>
      </c>
      <c r="CH35" s="580">
        <v>-29</v>
      </c>
      <c r="CI35" s="581" t="str">
        <f t="shared" si="0"/>
        <v>Тмин&lt;-29 гр.С</v>
      </c>
      <c r="CJ35" s="582">
        <v>29</v>
      </c>
      <c r="CK35" s="583" t="str">
        <f t="shared" si="1"/>
        <v>Тмак &gt; +29 гр.С</v>
      </c>
      <c r="CL35" s="586">
        <v>29</v>
      </c>
      <c r="CM35" s="587" t="str">
        <f t="shared" si="2"/>
        <v>Порывы &gt;29 м/с</v>
      </c>
      <c r="CN35" s="713">
        <v>54</v>
      </c>
      <c r="CO35" s="712" t="str">
        <f t="shared" si="4"/>
        <v>Т мак.рельс &gt;54 гр.С</v>
      </c>
      <c r="CP35" s="62">
        <v>290</v>
      </c>
      <c r="CQ35" s="712" t="str">
        <f t="shared" si="5"/>
        <v>Снег &gt;290 см</v>
      </c>
      <c r="CR35" s="717">
        <f t="shared" si="6"/>
        <v>54</v>
      </c>
      <c r="CS35" s="718" t="str">
        <f t="shared" si="7"/>
        <v>Т мак.рельс &gt;54 гр.С</v>
      </c>
    </row>
    <row r="36" spans="63:97" ht="18.75" customHeight="1" x14ac:dyDescent="0.35">
      <c r="BK36" s="9"/>
      <c r="BL36" s="9"/>
      <c r="BM36" s="2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F36" s="578">
        <v>30</v>
      </c>
      <c r="CG36" s="579" t="str">
        <f t="shared" si="3"/>
        <v>Осадки &gt;30 мм</v>
      </c>
      <c r="CH36" s="580">
        <v>-30</v>
      </c>
      <c r="CI36" s="581" t="str">
        <f t="shared" si="0"/>
        <v>Тмин&lt;-30 гр.С</v>
      </c>
      <c r="CJ36" s="582">
        <v>30</v>
      </c>
      <c r="CK36" s="583" t="str">
        <f t="shared" si="1"/>
        <v>Тмак &gt; +30 гр.С</v>
      </c>
      <c r="CL36" s="586">
        <v>30</v>
      </c>
      <c r="CM36" s="587" t="str">
        <f t="shared" si="2"/>
        <v>Порывы &gt;30 м/с</v>
      </c>
      <c r="CN36" s="711">
        <v>55</v>
      </c>
      <c r="CO36" s="712" t="str">
        <f t="shared" si="4"/>
        <v>Т мак.рельс &gt;55 гр.С</v>
      </c>
      <c r="CP36" s="62">
        <v>300</v>
      </c>
      <c r="CQ36" s="712" t="str">
        <f t="shared" si="5"/>
        <v>Снег &gt;300 см</v>
      </c>
      <c r="CR36" s="717">
        <f t="shared" si="6"/>
        <v>55</v>
      </c>
      <c r="CS36" s="718" t="str">
        <f t="shared" si="7"/>
        <v>Т мак.рельс &gt;55 гр.С</v>
      </c>
    </row>
    <row r="37" spans="63:97" x14ac:dyDescent="0.25">
      <c r="BK37" s="9"/>
      <c r="BL37" s="9" t="s">
        <v>988</v>
      </c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F37" s="578">
        <v>31</v>
      </c>
      <c r="CG37" s="579" t="str">
        <f t="shared" si="3"/>
        <v>Осадки &gt;31 мм</v>
      </c>
      <c r="CH37" s="580">
        <v>-31</v>
      </c>
      <c r="CI37" s="581" t="str">
        <f t="shared" si="0"/>
        <v>Тмин&lt;-31 гр.С</v>
      </c>
      <c r="CJ37" s="582">
        <v>31</v>
      </c>
      <c r="CK37" s="583" t="str">
        <f t="shared" si="1"/>
        <v>Тмак &gt; +31 гр.С</v>
      </c>
      <c r="CL37" s="586">
        <v>31</v>
      </c>
      <c r="CM37" s="587" t="str">
        <f t="shared" si="2"/>
        <v>Порывы &gt;31 м/с</v>
      </c>
      <c r="CN37" s="713">
        <v>56</v>
      </c>
      <c r="CO37" s="712" t="str">
        <f t="shared" si="4"/>
        <v>Т мак.рельс &gt;56 гр.С</v>
      </c>
      <c r="CP37" s="62">
        <v>310</v>
      </c>
      <c r="CQ37" s="712" t="str">
        <f t="shared" si="5"/>
        <v>Снег &gt;310 см</v>
      </c>
      <c r="CR37" s="717">
        <f t="shared" si="6"/>
        <v>56</v>
      </c>
      <c r="CS37" s="718" t="str">
        <f t="shared" si="7"/>
        <v>Т мак.рельс &gt;56 гр.С</v>
      </c>
    </row>
    <row r="38" spans="63:97" x14ac:dyDescent="0.25">
      <c r="BK38" s="9"/>
      <c r="BL38" s="9" t="s">
        <v>983</v>
      </c>
      <c r="BM38" s="9" t="s">
        <v>990</v>
      </c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F38" s="578">
        <v>32</v>
      </c>
      <c r="CG38" s="579" t="str">
        <f t="shared" si="3"/>
        <v>Осадки &gt;32 мм</v>
      </c>
      <c r="CH38" s="580">
        <v>-32</v>
      </c>
      <c r="CI38" s="581" t="str">
        <f t="shared" si="0"/>
        <v>Тмин&lt;-32 гр.С</v>
      </c>
      <c r="CJ38" s="582">
        <v>32</v>
      </c>
      <c r="CK38" s="583" t="str">
        <f t="shared" si="1"/>
        <v>Тмак &gt; +32 гр.С</v>
      </c>
      <c r="CL38" s="586">
        <v>32</v>
      </c>
      <c r="CM38" s="587" t="str">
        <f t="shared" si="2"/>
        <v>Порывы &gt;32 м/с</v>
      </c>
      <c r="CN38" s="711">
        <v>57</v>
      </c>
      <c r="CO38" s="712" t="str">
        <f t="shared" si="4"/>
        <v>Т мак.рельс &gt;57 гр.С</v>
      </c>
      <c r="CP38" s="62">
        <v>320</v>
      </c>
      <c r="CQ38" s="712" t="str">
        <f t="shared" si="5"/>
        <v>Снег &gt;320 см</v>
      </c>
      <c r="CR38" s="717">
        <f t="shared" si="6"/>
        <v>57</v>
      </c>
      <c r="CS38" s="718" t="str">
        <f t="shared" si="7"/>
        <v>Т мак.рельс &gt;57 гр.С</v>
      </c>
    </row>
    <row r="39" spans="63:97" x14ac:dyDescent="0.25"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33"/>
      <c r="BW39" s="26"/>
      <c r="BX39" s="26"/>
      <c r="BY39" s="26"/>
      <c r="BZ39" s="33"/>
      <c r="CF39" s="578">
        <v>33</v>
      </c>
      <c r="CG39" s="579" t="str">
        <f t="shared" si="3"/>
        <v>Осадки &gt;33 мм</v>
      </c>
      <c r="CH39" s="580">
        <v>-33</v>
      </c>
      <c r="CI39" s="581" t="str">
        <f t="shared" si="0"/>
        <v>Тмин&lt;-33 гр.С</v>
      </c>
      <c r="CJ39" s="582">
        <v>33</v>
      </c>
      <c r="CK39" s="583" t="str">
        <f t="shared" si="1"/>
        <v>Тмак &gt; +33 гр.С</v>
      </c>
      <c r="CL39" s="586">
        <v>33</v>
      </c>
      <c r="CM39" s="587" t="str">
        <f t="shared" si="2"/>
        <v>Порывы &gt;33 м/с</v>
      </c>
      <c r="CN39" s="713">
        <v>58</v>
      </c>
      <c r="CO39" s="712" t="str">
        <f t="shared" si="4"/>
        <v>Т мак.рельс &gt;58 гр.С</v>
      </c>
      <c r="CP39" s="62">
        <v>330</v>
      </c>
      <c r="CQ39" s="712" t="str">
        <f t="shared" si="5"/>
        <v>Снег &gt;330 см</v>
      </c>
      <c r="CR39" s="717">
        <f t="shared" si="6"/>
        <v>58</v>
      </c>
      <c r="CS39" s="718" t="str">
        <f t="shared" si="7"/>
        <v>Т мак.рельс &gt;58 гр.С</v>
      </c>
    </row>
    <row r="40" spans="63:97" x14ac:dyDescent="0.25"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27"/>
      <c r="BW40" s="27"/>
      <c r="BX40" s="27"/>
      <c r="BY40" s="27"/>
      <c r="BZ40" s="27"/>
      <c r="CF40" s="578">
        <v>34</v>
      </c>
      <c r="CG40" s="579" t="str">
        <f t="shared" si="3"/>
        <v>Осадки &gt;34 мм</v>
      </c>
      <c r="CH40" s="580">
        <v>-34</v>
      </c>
      <c r="CI40" s="581" t="str">
        <f t="shared" si="0"/>
        <v>Тмин&lt;-34 гр.С</v>
      </c>
      <c r="CJ40" s="582">
        <v>34</v>
      </c>
      <c r="CK40" s="583" t="str">
        <f t="shared" si="1"/>
        <v>Тмак &gt; +34 гр.С</v>
      </c>
      <c r="CL40" s="586">
        <v>34</v>
      </c>
      <c r="CM40" s="587" t="str">
        <f t="shared" si="2"/>
        <v>Порывы &gt;34 м/с</v>
      </c>
      <c r="CN40" s="711">
        <v>59</v>
      </c>
      <c r="CO40" s="712" t="str">
        <f t="shared" si="4"/>
        <v>Т мак.рельс &gt;59 гр.С</v>
      </c>
      <c r="CP40" s="62">
        <v>340</v>
      </c>
      <c r="CQ40" s="712" t="str">
        <f t="shared" si="5"/>
        <v>Снег &gt;340 см</v>
      </c>
      <c r="CR40" s="717">
        <f t="shared" si="6"/>
        <v>59</v>
      </c>
      <c r="CS40" s="718" t="str">
        <f t="shared" si="7"/>
        <v>Т мак.рельс &gt;59 гр.С</v>
      </c>
    </row>
    <row r="41" spans="63:97" x14ac:dyDescent="0.25"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23"/>
      <c r="BW41" s="23"/>
      <c r="BX41" s="23"/>
      <c r="BY41" s="23"/>
      <c r="BZ41" s="23"/>
      <c r="CF41" s="578">
        <v>35</v>
      </c>
      <c r="CG41" s="579" t="str">
        <f t="shared" si="3"/>
        <v>Осадки &gt;35 мм</v>
      </c>
      <c r="CH41" s="580">
        <v>-35</v>
      </c>
      <c r="CI41" s="581" t="str">
        <f t="shared" si="0"/>
        <v>Тмин&lt;-35 гр.С</v>
      </c>
      <c r="CJ41" s="582">
        <v>35</v>
      </c>
      <c r="CK41" s="583" t="str">
        <f t="shared" si="1"/>
        <v>Тмак &gt; +35 гр.С</v>
      </c>
      <c r="CL41" s="586">
        <v>35</v>
      </c>
      <c r="CM41" s="587" t="str">
        <f t="shared" si="2"/>
        <v>Порывы &gt;35 м/с</v>
      </c>
      <c r="CN41" s="713">
        <v>60</v>
      </c>
      <c r="CO41" s="712" t="str">
        <f t="shared" si="4"/>
        <v>Т мак.рельс &gt;60 гр.С</v>
      </c>
      <c r="CP41" s="62">
        <v>350</v>
      </c>
      <c r="CQ41" s="712" t="str">
        <f t="shared" si="5"/>
        <v>Снег &gt;350 см</v>
      </c>
      <c r="CR41" s="717">
        <f t="shared" si="6"/>
        <v>60</v>
      </c>
      <c r="CS41" s="718" t="str">
        <f t="shared" si="7"/>
        <v>Т мак.рельс &gt;60 гр.С</v>
      </c>
    </row>
    <row r="42" spans="63:97" x14ac:dyDescent="0.25">
      <c r="BK42" s="9"/>
      <c r="BL42" s="7" t="s">
        <v>984</v>
      </c>
      <c r="BM42" s="7" t="s">
        <v>981</v>
      </c>
      <c r="BN42" s="7"/>
      <c r="BO42" s="7"/>
      <c r="BP42" s="7"/>
      <c r="BQ42" s="7"/>
      <c r="BR42" s="9"/>
      <c r="BS42" s="30"/>
      <c r="BT42" s="30"/>
      <c r="BU42" s="9"/>
      <c r="BV42" s="23"/>
      <c r="BW42" s="23"/>
      <c r="BX42" s="23"/>
      <c r="BY42" s="23"/>
      <c r="BZ42" s="23"/>
      <c r="CF42" s="578">
        <v>100</v>
      </c>
      <c r="CG42" s="579" t="s">
        <v>2347</v>
      </c>
      <c r="CH42" s="580">
        <v>-100</v>
      </c>
      <c r="CI42" s="581" t="s">
        <v>2348</v>
      </c>
      <c r="CJ42" s="582">
        <v>100</v>
      </c>
      <c r="CK42" s="583" t="s">
        <v>2349</v>
      </c>
      <c r="CL42" s="588">
        <v>100</v>
      </c>
      <c r="CM42" s="589" t="s">
        <v>2350</v>
      </c>
      <c r="CN42" s="714">
        <v>61</v>
      </c>
      <c r="CO42" s="715" t="s">
        <v>776</v>
      </c>
      <c r="CP42" s="62">
        <v>360</v>
      </c>
      <c r="CQ42" s="716" t="str">
        <f t="shared" si="5"/>
        <v>Снег &gt;360 см</v>
      </c>
      <c r="CR42" s="717">
        <f t="shared" si="6"/>
        <v>61</v>
      </c>
      <c r="CS42" s="718" t="str">
        <f t="shared" si="7"/>
        <v>Т мак.рельс нет ф.</v>
      </c>
    </row>
    <row r="43" spans="63:97" x14ac:dyDescent="0.25">
      <c r="BK43" s="31"/>
      <c r="BL43" s="7"/>
      <c r="BM43" s="7"/>
      <c r="BN43" s="7"/>
      <c r="BO43" s="7"/>
      <c r="BP43" s="7"/>
      <c r="BQ43" s="7"/>
      <c r="BR43" s="33"/>
      <c r="BS43" s="26"/>
      <c r="BT43" s="26"/>
      <c r="BU43" s="26"/>
      <c r="BV43" s="23"/>
      <c r="BW43" s="23"/>
      <c r="BX43" s="23"/>
      <c r="BY43" s="23"/>
      <c r="BZ43" s="23"/>
    </row>
    <row r="44" spans="63:97" x14ac:dyDescent="0.25">
      <c r="BK44" s="9"/>
      <c r="BL44" s="7"/>
      <c r="BM44" s="7"/>
      <c r="BN44" s="7"/>
      <c r="BO44" s="7"/>
      <c r="BP44" s="7"/>
      <c r="BQ44" s="7"/>
      <c r="BR44" s="27"/>
      <c r="BS44" s="27"/>
      <c r="BT44" s="27"/>
      <c r="BU44" s="27"/>
      <c r="BV44" s="23"/>
      <c r="BW44" s="23"/>
      <c r="BX44" s="23"/>
      <c r="BY44" s="23"/>
      <c r="BZ44" s="23"/>
    </row>
    <row r="45" spans="63:97" x14ac:dyDescent="0.25">
      <c r="BK45" s="22"/>
      <c r="BL45" s="7"/>
      <c r="BM45" s="7"/>
      <c r="BN45" s="7"/>
      <c r="BO45" s="7"/>
      <c r="BP45" s="7"/>
      <c r="BQ45" s="7"/>
      <c r="BR45" s="23"/>
      <c r="BS45" s="23"/>
      <c r="BT45" s="23"/>
      <c r="BU45" s="23"/>
      <c r="BV45" s="23"/>
      <c r="BW45" s="23"/>
      <c r="BX45" s="23"/>
      <c r="BY45" s="23"/>
      <c r="BZ45" s="23"/>
    </row>
    <row r="46" spans="63:97" x14ac:dyDescent="0.25">
      <c r="BK46" s="22"/>
      <c r="BL46" s="7"/>
      <c r="BM46" s="7"/>
      <c r="BN46" s="7"/>
      <c r="BO46" s="7"/>
      <c r="BP46" s="7"/>
      <c r="BQ46" s="7"/>
      <c r="BR46" s="23"/>
      <c r="BS46" s="23"/>
      <c r="BT46" s="23"/>
      <c r="BU46" s="23"/>
      <c r="BV46" s="23"/>
      <c r="BW46" s="23"/>
      <c r="BX46" s="23"/>
      <c r="BY46" s="23"/>
      <c r="BZ46" s="23"/>
    </row>
    <row r="47" spans="63:97" x14ac:dyDescent="0.25">
      <c r="BK47" s="24"/>
      <c r="BL47" s="7" t="s">
        <v>985</v>
      </c>
      <c r="BM47" s="7" t="s">
        <v>982</v>
      </c>
      <c r="BN47" s="7"/>
      <c r="BO47" s="7"/>
      <c r="BP47" s="7"/>
      <c r="BQ47" s="7"/>
      <c r="BR47" s="23"/>
      <c r="BS47" s="23"/>
      <c r="BT47" s="23"/>
      <c r="BU47" s="23"/>
      <c r="BV47" s="23"/>
      <c r="BW47" s="23"/>
      <c r="BX47" s="23"/>
      <c r="BY47" s="23"/>
      <c r="BZ47" s="23"/>
    </row>
    <row r="48" spans="63:97" x14ac:dyDescent="0.25">
      <c r="BK48" s="22"/>
      <c r="BL48" s="7"/>
      <c r="BM48" s="7"/>
      <c r="BN48" s="7"/>
      <c r="BO48" s="7"/>
      <c r="BP48" s="7"/>
      <c r="BQ48" s="7"/>
      <c r="BR48" s="23"/>
      <c r="BS48" s="23"/>
      <c r="BT48" s="23"/>
      <c r="BU48" s="23"/>
      <c r="BV48" s="23"/>
      <c r="BW48" s="23"/>
      <c r="BX48" s="23"/>
      <c r="BY48" s="23"/>
      <c r="BZ48" s="23"/>
    </row>
    <row r="49" spans="63:78" x14ac:dyDescent="0.25">
      <c r="BK49" s="22"/>
      <c r="BL49" s="7"/>
      <c r="BM49" s="7"/>
      <c r="BN49" s="7"/>
      <c r="BO49" s="7"/>
      <c r="BP49" s="7"/>
      <c r="BQ49" s="7"/>
      <c r="BR49" s="23"/>
      <c r="BS49" s="23"/>
      <c r="BT49" s="23"/>
      <c r="BU49" s="23"/>
      <c r="BV49" s="23"/>
      <c r="BW49" s="23"/>
      <c r="BX49" s="23"/>
      <c r="BY49" s="23"/>
      <c r="BZ49" s="23"/>
    </row>
    <row r="50" spans="63:78" x14ac:dyDescent="0.25">
      <c r="BK50" s="22"/>
      <c r="BL50" s="7"/>
      <c r="BM50" s="7"/>
      <c r="BN50" s="7"/>
      <c r="BO50" s="7"/>
      <c r="BP50" s="7"/>
      <c r="BQ50" s="7"/>
      <c r="BR50" s="23"/>
      <c r="BS50" s="23"/>
      <c r="BT50" s="23"/>
      <c r="BU50" s="23"/>
      <c r="BV50" s="23"/>
      <c r="BW50" s="23"/>
      <c r="BX50" s="23"/>
      <c r="BY50" s="23"/>
      <c r="BZ50" s="23"/>
    </row>
    <row r="51" spans="63:78" x14ac:dyDescent="0.25">
      <c r="BK51" s="22"/>
      <c r="BL51" s="7"/>
      <c r="BM51" s="7"/>
      <c r="BN51" s="7"/>
      <c r="BO51" s="7"/>
      <c r="BP51" s="7"/>
      <c r="BQ51" s="7"/>
      <c r="BR51" s="23"/>
      <c r="BS51" s="23"/>
      <c r="BT51" s="23"/>
      <c r="BU51" s="23"/>
      <c r="BV51" s="23"/>
      <c r="BW51" s="23"/>
      <c r="BX51" s="23"/>
      <c r="BY51" s="23"/>
      <c r="BZ51" s="23"/>
    </row>
    <row r="52" spans="63:78" x14ac:dyDescent="0.25">
      <c r="BK52" s="22"/>
      <c r="BL52" s="7" t="s">
        <v>986</v>
      </c>
      <c r="BM52" s="7" t="s">
        <v>977</v>
      </c>
      <c r="BN52" s="7"/>
      <c r="BO52" s="7"/>
      <c r="BP52" s="7"/>
      <c r="BQ52" s="7"/>
      <c r="BR52" s="23"/>
      <c r="BS52" s="23"/>
      <c r="BT52" s="23"/>
      <c r="BU52" s="23"/>
      <c r="BV52" s="23"/>
      <c r="BW52" s="23"/>
      <c r="BX52" s="23"/>
      <c r="BY52" s="23"/>
      <c r="BZ52" s="23"/>
    </row>
    <row r="53" spans="63:78" x14ac:dyDescent="0.25">
      <c r="BK53" s="22"/>
      <c r="BL53" s="7"/>
      <c r="BM53" s="7"/>
      <c r="BN53" s="7"/>
      <c r="BO53" s="7"/>
      <c r="BP53" s="7"/>
      <c r="BQ53" s="7"/>
      <c r="BR53" s="23"/>
      <c r="BS53" s="23"/>
      <c r="BT53" s="23"/>
      <c r="BU53" s="23"/>
      <c r="BV53" s="23"/>
      <c r="BW53" s="23"/>
      <c r="BX53" s="23"/>
      <c r="BY53" s="23"/>
      <c r="BZ53" s="23"/>
    </row>
    <row r="54" spans="63:78" x14ac:dyDescent="0.25">
      <c r="BK54" s="22"/>
      <c r="BL54" s="7"/>
      <c r="BM54" s="41" t="s">
        <v>963</v>
      </c>
      <c r="BN54" s="38"/>
      <c r="BP54" s="41" t="s">
        <v>964</v>
      </c>
      <c r="BQ54" s="39"/>
      <c r="BR54" s="23"/>
      <c r="BS54" s="23"/>
      <c r="BT54" s="23"/>
      <c r="BU54" s="23"/>
      <c r="BV54" s="23"/>
      <c r="BW54" s="23"/>
      <c r="BX54" s="23"/>
      <c r="BY54" s="23"/>
      <c r="BZ54" s="23"/>
    </row>
    <row r="55" spans="63:78" x14ac:dyDescent="0.25">
      <c r="BK55" s="22"/>
      <c r="BL55" s="32"/>
      <c r="BM55" s="20"/>
      <c r="BN55" s="21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</row>
    <row r="56" spans="63:78" x14ac:dyDescent="0.25">
      <c r="BK56" s="22"/>
      <c r="BL56" s="32"/>
      <c r="BM56" s="20"/>
      <c r="BN56" s="21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</row>
    <row r="57" spans="63:78" x14ac:dyDescent="0.25">
      <c r="BK57" s="22"/>
      <c r="BL57" s="32"/>
      <c r="BM57" s="20"/>
      <c r="BN57" s="21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</row>
    <row r="58" spans="63:78" x14ac:dyDescent="0.25">
      <c r="BK58" s="22"/>
      <c r="BL58" s="32"/>
      <c r="BM58" s="20"/>
      <c r="BN58" s="21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</row>
    <row r="59" spans="63:78" x14ac:dyDescent="0.25">
      <c r="BK59" s="22"/>
      <c r="BL59" s="32"/>
      <c r="BM59" s="20"/>
      <c r="BN59" s="21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</row>
  </sheetData>
  <phoneticPr fontId="4" type="noConversion"/>
  <conditionalFormatting sqref="BO55:BO59 BQ55:BQ59 BY41:BZ59 BR45:BS59 BV41:BW59 BU45:BU59">
    <cfRule type="cellIs" dxfId="42" priority="1" stopIfTrue="1" operator="between">
      <formula>25</formula>
      <formula>30</formula>
    </cfRule>
    <cfRule type="cellIs" dxfId="41" priority="2" stopIfTrue="1" operator="greaterThan">
      <formula>30</formula>
    </cfRule>
  </conditionalFormatting>
  <conditionalFormatting sqref="BP55:BP59 BT45:BT59 BX41:BX59">
    <cfRule type="cellIs" dxfId="40" priority="3" stopIfTrue="1" operator="between">
      <formula>30</formula>
      <formula>40</formula>
    </cfRule>
    <cfRule type="cellIs" dxfId="39" priority="4" stopIfTrue="1" operator="between">
      <formula>40</formula>
      <formula>55</formula>
    </cfRule>
    <cfRule type="cellIs" dxfId="38" priority="5" stopIfTrue="1" operator="greaterThan">
      <formula>55</formula>
    </cfRule>
  </conditionalFormatting>
  <conditionalFormatting sqref="AX6">
    <cfRule type="cellIs" dxfId="37" priority="11" stopIfTrue="1" operator="between">
      <formula>"*"</formula>
      <formula>"***"</formula>
    </cfRule>
    <cfRule type="cellIs" dxfId="36" priority="12" stopIfTrue="1" operator="equal">
      <formula>"· *"</formula>
    </cfRule>
    <cfRule type="cellIs" dxfId="35" priority="13" stopIfTrue="1" operator="equal">
      <formula>"D·"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9" r:id="rId4" name="Drop Down 25">
              <controlPr defaultSize="0" autoLine="0" autoPict="0">
                <anchor moveWithCells="1">
                  <from>
                    <xdr:col>85</xdr:col>
                    <xdr:colOff>15240</xdr:colOff>
                    <xdr:row>3</xdr:row>
                    <xdr:rowOff>76200</xdr:rowOff>
                  </from>
                  <to>
                    <xdr:col>85</xdr:col>
                    <xdr:colOff>800100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" name="Drop Down 26">
              <controlPr defaultSize="0" autoLine="0" autoPict="0">
                <anchor moveWithCells="1">
                  <from>
                    <xdr:col>87</xdr:col>
                    <xdr:colOff>15240</xdr:colOff>
                    <xdr:row>3</xdr:row>
                    <xdr:rowOff>76200</xdr:rowOff>
                  </from>
                  <to>
                    <xdr:col>88</xdr:col>
                    <xdr:colOff>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6" name="Drop Down 27">
              <controlPr defaultSize="0" autoLine="0" autoPict="0">
                <anchor moveWithCells="1">
                  <from>
                    <xdr:col>89</xdr:col>
                    <xdr:colOff>15240</xdr:colOff>
                    <xdr:row>3</xdr:row>
                    <xdr:rowOff>76200</xdr:rowOff>
                  </from>
                  <to>
                    <xdr:col>90</xdr:col>
                    <xdr:colOff>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7" name="Drop Down 28">
              <controlPr defaultSize="0" autoLine="0" autoPict="0">
                <anchor moveWithCells="1">
                  <from>
                    <xdr:col>83</xdr:col>
                    <xdr:colOff>15240</xdr:colOff>
                    <xdr:row>3</xdr:row>
                    <xdr:rowOff>76200</xdr:rowOff>
                  </from>
                  <to>
                    <xdr:col>84</xdr:col>
                    <xdr:colOff>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8" name="Drop Down 29">
              <controlPr defaultSize="0" autoLine="0" autoPict="0">
                <anchor moveWithCells="1">
                  <from>
                    <xdr:col>95</xdr:col>
                    <xdr:colOff>480060</xdr:colOff>
                    <xdr:row>0</xdr:row>
                    <xdr:rowOff>53340</xdr:rowOff>
                  </from>
                  <to>
                    <xdr:col>96</xdr:col>
                    <xdr:colOff>1089660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D115"/>
  <sheetViews>
    <sheetView showGridLines="0" defaultGridColor="0" colorId="55" zoomScale="70" zoomScaleNormal="70" workbookViewId="0">
      <selection activeCell="E2" sqref="E2"/>
    </sheetView>
  </sheetViews>
  <sheetFormatPr defaultRowHeight="13.2" x14ac:dyDescent="0.25"/>
  <cols>
    <col min="1" max="1" width="4.88671875" style="86" customWidth="1"/>
    <col min="2" max="2" width="3.5546875" style="2" customWidth="1"/>
    <col min="3" max="3" width="15.44140625" style="67" customWidth="1"/>
    <col min="4" max="4" width="22.33203125" style="68" customWidth="1"/>
    <col min="5" max="5" width="19.5546875" style="2" customWidth="1"/>
    <col min="6" max="6" width="3.88671875" style="34" customWidth="1"/>
    <col min="7" max="7" width="7" style="689" customWidth="1"/>
    <col min="8" max="8" width="6.5546875" style="2" customWidth="1"/>
    <col min="9" max="9" width="7.109375" style="49" customWidth="1"/>
    <col min="10" max="10" width="250.6640625" style="7" customWidth="1"/>
    <col min="11" max="11" width="250.6640625" style="9" customWidth="1"/>
    <col min="12" max="12" width="250.6640625" style="131" customWidth="1"/>
    <col min="13" max="17" width="250.6640625" style="79" customWidth="1"/>
    <col min="18" max="18" width="250.6640625" customWidth="1"/>
    <col min="19" max="22" width="4.5546875" customWidth="1"/>
    <col min="23" max="23" width="8.88671875" customWidth="1"/>
    <col min="24" max="25" width="4.5546875" customWidth="1"/>
    <col min="26" max="27" width="250.6640625" style="156" customWidth="1"/>
    <col min="28" max="28" width="250.6640625" customWidth="1"/>
    <col min="29" max="33" width="6.109375" customWidth="1"/>
    <col min="34" max="34" width="5.88671875" style="2" customWidth="1"/>
    <col min="35" max="35" width="3.44140625" style="2" customWidth="1"/>
    <col min="36" max="36" width="17.5546875" style="2" customWidth="1"/>
    <col min="37" max="39" width="8.88671875" style="2" customWidth="1"/>
    <col min="40" max="40" width="8.88671875" customWidth="1"/>
    <col min="41" max="41" width="7.6640625" style="111" customWidth="1"/>
    <col min="42" max="42" width="4" style="2" customWidth="1"/>
    <col min="43" max="43" width="18" style="92" customWidth="1"/>
    <col min="44" max="44" width="21.6640625" style="92" customWidth="1"/>
    <col min="45" max="45" width="13.5546875" style="92" customWidth="1"/>
    <col min="46" max="47" width="3.5546875" style="112" customWidth="1"/>
    <col min="48" max="48" width="6.88671875" style="2" customWidth="1"/>
    <col min="49" max="52" width="15.109375" customWidth="1"/>
    <col min="53" max="56" width="16.6640625" customWidth="1"/>
    <col min="57" max="57" width="9.5546875" customWidth="1"/>
    <col min="58" max="58" width="27" style="35" customWidth="1"/>
    <col min="59" max="59" width="10.44140625" customWidth="1"/>
    <col min="60" max="60" width="29.5546875" customWidth="1"/>
    <col min="61" max="61" width="26.6640625" customWidth="1"/>
    <col min="62" max="62" width="5.33203125" customWidth="1"/>
    <col min="63" max="63" width="16" customWidth="1"/>
    <col min="64" max="64" width="23.33203125" customWidth="1"/>
    <col min="65" max="67" width="13.109375" customWidth="1"/>
    <col min="68" max="68" width="6.44140625" customWidth="1"/>
    <col min="69" max="69" width="16.109375" customWidth="1"/>
    <col min="70" max="70" width="19.33203125" customWidth="1"/>
    <col min="71" max="90" width="8.6640625" customWidth="1"/>
    <col min="113" max="113" width="13" customWidth="1"/>
    <col min="114" max="114" width="20.44140625" customWidth="1"/>
    <col min="115" max="134" width="6.5546875" customWidth="1"/>
  </cols>
  <sheetData>
    <row r="1" spans="2:134" ht="18.75" customHeight="1" thickBot="1" x14ac:dyDescent="0.3">
      <c r="B1" s="49"/>
      <c r="C1" s="89"/>
      <c r="D1" s="17"/>
      <c r="E1" s="49"/>
      <c r="F1" s="90"/>
      <c r="G1" s="688"/>
      <c r="H1" s="49"/>
      <c r="R1" s="14"/>
      <c r="S1" s="14"/>
      <c r="AB1" s="14"/>
      <c r="AC1" s="14"/>
      <c r="AD1" s="14"/>
      <c r="AE1" s="14"/>
      <c r="AF1" s="14"/>
      <c r="AG1" s="14"/>
      <c r="AW1" s="184" t="s">
        <v>736</v>
      </c>
      <c r="AX1" s="185" t="s">
        <v>737</v>
      </c>
      <c r="AY1" s="186" t="s">
        <v>738</v>
      </c>
      <c r="BA1" s="239" t="s">
        <v>744</v>
      </c>
      <c r="BB1" s="239" t="s">
        <v>745</v>
      </c>
      <c r="BC1" s="239"/>
      <c r="BD1" s="239"/>
      <c r="BH1" s="304" t="s">
        <v>753</v>
      </c>
      <c r="BI1" s="161"/>
      <c r="BJ1" s="161"/>
      <c r="BK1" s="161"/>
      <c r="BL1" s="161"/>
      <c r="BM1" s="161"/>
      <c r="BN1" s="162"/>
      <c r="BO1" s="162"/>
      <c r="BP1" s="306"/>
      <c r="BQ1" s="306"/>
      <c r="BR1" s="306"/>
      <c r="BS1" s="306"/>
      <c r="BT1" s="306"/>
      <c r="BU1" s="306"/>
      <c r="BV1" s="306"/>
      <c r="BW1" s="306"/>
      <c r="BX1" s="306"/>
      <c r="BY1" s="306"/>
      <c r="BZ1" s="306"/>
      <c r="CA1" s="306"/>
      <c r="CB1" s="306"/>
      <c r="CC1" s="306"/>
      <c r="CD1" s="306"/>
      <c r="CE1" s="306"/>
      <c r="CF1" s="306"/>
      <c r="CG1" s="306"/>
      <c r="CH1" s="306"/>
      <c r="CI1" s="306"/>
      <c r="CJ1" s="306"/>
      <c r="CK1" s="306"/>
      <c r="CL1" s="306"/>
      <c r="CM1" s="306"/>
      <c r="CN1" s="306"/>
      <c r="CO1" s="306"/>
      <c r="CP1" s="306"/>
      <c r="CQ1" s="306"/>
      <c r="CR1" s="306"/>
      <c r="CS1" s="306"/>
      <c r="CT1" s="306"/>
      <c r="CU1" s="306"/>
      <c r="CV1" s="306"/>
      <c r="CW1" s="306"/>
      <c r="CX1" s="306"/>
      <c r="CY1" s="306"/>
      <c r="CZ1" s="306"/>
      <c r="DA1" s="306"/>
      <c r="DB1" s="306"/>
      <c r="DC1" s="306"/>
      <c r="DD1" s="306"/>
      <c r="DE1" s="306"/>
      <c r="DF1" s="306"/>
      <c r="DG1" s="306"/>
      <c r="DH1" s="306"/>
      <c r="DJ1" s="679" t="e">
        <f xml:space="preserve">  VALUE(BS3)</f>
        <v>#VALUE!</v>
      </c>
    </row>
    <row r="2" spans="2:134" ht="21" customHeight="1" x14ac:dyDescent="0.25">
      <c r="B2" s="636" t="s">
        <v>887</v>
      </c>
      <c r="C2" s="637" t="s">
        <v>885</v>
      </c>
      <c r="D2" s="638" t="s">
        <v>886</v>
      </c>
      <c r="E2" s="639" t="s">
        <v>952</v>
      </c>
      <c r="F2" s="640" t="s">
        <v>955</v>
      </c>
      <c r="G2" s="647" t="s">
        <v>767</v>
      </c>
      <c r="H2" s="635" t="s">
        <v>888</v>
      </c>
      <c r="I2" s="635" t="s">
        <v>619</v>
      </c>
      <c r="L2" s="132"/>
      <c r="M2" s="70"/>
      <c r="N2" s="71"/>
      <c r="O2" s="80"/>
      <c r="R2" s="14"/>
      <c r="S2" s="14"/>
      <c r="T2" s="759" t="s">
        <v>3149</v>
      </c>
      <c r="U2" s="760"/>
      <c r="V2" s="760"/>
      <c r="W2" s="761"/>
      <c r="AB2" s="55"/>
      <c r="AC2" s="55"/>
      <c r="AD2" s="14"/>
      <c r="AE2" s="283">
        <v>4</v>
      </c>
      <c r="AF2" s="283">
        <v>3</v>
      </c>
      <c r="AG2" s="283">
        <v>2</v>
      </c>
      <c r="AH2" s="283">
        <v>1</v>
      </c>
      <c r="AL2" s="79"/>
      <c r="AM2" s="633" t="s">
        <v>2514</v>
      </c>
      <c r="AN2" s="170" t="s">
        <v>755</v>
      </c>
      <c r="AO2" s="170" t="str">
        <f>BH1</f>
        <v>1 граф. 12ч</v>
      </c>
      <c r="AP2" s="13" t="s">
        <v>887</v>
      </c>
      <c r="AQ2" s="141" t="s">
        <v>885</v>
      </c>
      <c r="AR2" s="142" t="s">
        <v>886</v>
      </c>
      <c r="AS2" s="141" t="s">
        <v>952</v>
      </c>
      <c r="AT2" s="113" t="s">
        <v>955</v>
      </c>
      <c r="AU2" s="113" t="s">
        <v>956</v>
      </c>
      <c r="AV2" s="182" t="s">
        <v>888</v>
      </c>
      <c r="AW2" s="338">
        <f>Ввод!C6-9/24</f>
        <v>43682</v>
      </c>
      <c r="AX2" s="114" t="s">
        <v>2606</v>
      </c>
      <c r="AY2" s="114"/>
      <c r="AZ2" s="115"/>
      <c r="BA2" s="85" t="s">
        <v>729</v>
      </c>
      <c r="BB2" s="85" t="s">
        <v>730</v>
      </c>
      <c r="BC2" s="240" t="s">
        <v>729</v>
      </c>
      <c r="BD2" s="240" t="s">
        <v>730</v>
      </c>
      <c r="BE2" s="150" t="s">
        <v>767</v>
      </c>
      <c r="BH2" s="160"/>
      <c r="BI2" s="160"/>
      <c r="BJ2" s="173" t="s">
        <v>887</v>
      </c>
      <c r="BK2" s="173" t="s">
        <v>731</v>
      </c>
      <c r="BL2" s="173" t="s">
        <v>732</v>
      </c>
      <c r="BM2" s="173" t="s">
        <v>733</v>
      </c>
      <c r="BN2" s="174" t="s">
        <v>729</v>
      </c>
      <c r="BO2" s="174" t="s">
        <v>730</v>
      </c>
      <c r="BP2" s="269"/>
      <c r="BQ2" s="270"/>
      <c r="BR2" s="267">
        <v>2</v>
      </c>
      <c r="BS2" s="267">
        <v>3</v>
      </c>
      <c r="BT2" s="267">
        <v>4</v>
      </c>
      <c r="BU2" s="267">
        <v>5</v>
      </c>
      <c r="BV2" s="267">
        <v>6</v>
      </c>
      <c r="BW2" s="267">
        <v>7</v>
      </c>
      <c r="BX2" s="267">
        <v>8</v>
      </c>
      <c r="BY2" s="267">
        <v>9</v>
      </c>
      <c r="BZ2" s="267">
        <v>10</v>
      </c>
      <c r="CA2" s="267">
        <v>11</v>
      </c>
      <c r="CB2" s="267">
        <v>12</v>
      </c>
      <c r="CC2" s="267">
        <v>13</v>
      </c>
      <c r="CD2" s="267">
        <v>14</v>
      </c>
      <c r="CE2" s="267">
        <v>15</v>
      </c>
      <c r="CF2" s="267">
        <v>16</v>
      </c>
      <c r="CG2" s="267">
        <v>17</v>
      </c>
      <c r="CH2" s="267">
        <v>18</v>
      </c>
      <c r="CI2" s="267">
        <v>19</v>
      </c>
      <c r="CJ2" s="267">
        <v>20</v>
      </c>
      <c r="CK2" s="267">
        <v>21</v>
      </c>
      <c r="CL2" s="267">
        <v>22</v>
      </c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4"/>
      <c r="DJ2" s="741" t="str">
        <f>BR4</f>
        <v>Москва</v>
      </c>
      <c r="DK2" s="1349">
        <f>IF(BN16=1,BH14,BH10)</f>
        <v>43682.375</v>
      </c>
      <c r="DL2" s="1350"/>
      <c r="DM2" s="1349">
        <f>DK2+1</f>
        <v>43683.375</v>
      </c>
      <c r="DN2" s="1350"/>
      <c r="DO2" s="1349">
        <f>DM2+1</f>
        <v>43684.375</v>
      </c>
      <c r="DP2" s="1350"/>
      <c r="DQ2" s="1349">
        <f>DO2+1</f>
        <v>43685.375</v>
      </c>
      <c r="DR2" s="1350"/>
      <c r="DS2" s="1349">
        <f>DQ2+1</f>
        <v>43686.375</v>
      </c>
      <c r="DT2" s="1350"/>
      <c r="DU2" s="1349">
        <f>DS2+1</f>
        <v>43687.375</v>
      </c>
      <c r="DV2" s="1350"/>
      <c r="DW2" s="1349">
        <f>DU2+1</f>
        <v>43688.375</v>
      </c>
      <c r="DX2" s="1350"/>
      <c r="DY2" s="1349">
        <f>DW2+1</f>
        <v>43689.375</v>
      </c>
      <c r="DZ2" s="1350"/>
      <c r="EA2" s="1349">
        <f>DY2+1</f>
        <v>43690.375</v>
      </c>
      <c r="EB2" s="1350"/>
      <c r="EC2" s="1349">
        <f>EA2+1</f>
        <v>43691.375</v>
      </c>
      <c r="ED2" s="1350"/>
    </row>
    <row r="3" spans="2:134" ht="15" customHeight="1" x14ac:dyDescent="0.25">
      <c r="B3" s="809">
        <v>1</v>
      </c>
      <c r="C3" s="641" t="s">
        <v>889</v>
      </c>
      <c r="D3" s="776" t="s">
        <v>706</v>
      </c>
      <c r="E3" s="641" t="s">
        <v>735</v>
      </c>
      <c r="F3" s="777"/>
      <c r="G3" s="796">
        <v>0</v>
      </c>
      <c r="H3" s="810">
        <v>3</v>
      </c>
      <c r="I3" s="787" t="s">
        <v>2317</v>
      </c>
      <c r="L3" s="133"/>
      <c r="M3" s="70"/>
      <c r="N3" s="71"/>
      <c r="O3" s="80"/>
      <c r="R3" s="14"/>
      <c r="S3" s="14"/>
      <c r="T3" s="765">
        <v>7</v>
      </c>
      <c r="U3" s="766">
        <f>INDEX(W3:W16,T3)</f>
        <v>0.79999999999999993</v>
      </c>
      <c r="V3" s="278"/>
      <c r="W3" s="762">
        <v>0.2</v>
      </c>
      <c r="AB3" s="55"/>
      <c r="AC3" s="55"/>
      <c r="AE3" s="305"/>
      <c r="AF3" s="160"/>
      <c r="AG3" s="324" t="str">
        <f>IF($BI$37=AI3,2,"")</f>
        <v/>
      </c>
      <c r="AH3" s="325" t="str">
        <f>IF($BI$3=AI3,2,"")</f>
        <v/>
      </c>
      <c r="AI3" s="91">
        <v>1</v>
      </c>
      <c r="AJ3" s="136" t="s">
        <v>889</v>
      </c>
      <c r="AK3" s="154"/>
      <c r="AL3" s="79"/>
      <c r="AM3" s="634" t="str">
        <f>IF(U$28=AQ3,AP3,"-")</f>
        <v>-</v>
      </c>
      <c r="AN3" s="144" t="str">
        <f t="shared" ref="AN3:AN34" si="0">IF(BI$38=AQ3,AP3,"-")</f>
        <v>-</v>
      </c>
      <c r="AO3" s="144" t="str">
        <f t="shared" ref="AO3:AO34" si="1">IF(BI$4=AQ3,AP3,"-")</f>
        <v>-</v>
      </c>
      <c r="AP3" s="138">
        <f>B3</f>
        <v>1</v>
      </c>
      <c r="AQ3" s="143" t="str">
        <f>C3</f>
        <v>Октябрьская</v>
      </c>
      <c r="AR3" s="143" t="str">
        <f>D3</f>
        <v>Московский</v>
      </c>
      <c r="AS3" s="143" t="str">
        <f>E3</f>
        <v>Бологое</v>
      </c>
      <c r="AT3" s="139"/>
      <c r="AU3" s="139"/>
      <c r="AV3" s="140">
        <f>H3</f>
        <v>3</v>
      </c>
      <c r="AW3" s="183">
        <f>$AW$2+$AV3/24</f>
        <v>43682.125</v>
      </c>
      <c r="AX3" s="145">
        <f t="shared" ref="AX3:AZ22" si="2">AW3+6/24</f>
        <v>43682.375</v>
      </c>
      <c r="AY3" s="145">
        <f t="shared" si="2"/>
        <v>43682.625</v>
      </c>
      <c r="AZ3" s="146">
        <f t="shared" si="2"/>
        <v>43682.875</v>
      </c>
      <c r="BA3" s="122">
        <f>AX3</f>
        <v>43682.375</v>
      </c>
      <c r="BB3" s="122">
        <f t="shared" ref="BB3:BB48" si="3">BD3</f>
        <v>43682.875</v>
      </c>
      <c r="BC3" s="242">
        <f t="shared" ref="BC3:BC19" si="4">IF(AND(HOUR(AX3)&lt;=12,HOUR(AX3)&gt;=0),AX3,AW3)</f>
        <v>43682.375</v>
      </c>
      <c r="BD3" s="241">
        <f>IF(AND(HOUR(AZ3)&lt;=23,HOUR(AZ3)&gt;=15),AZ3,AY3)</f>
        <v>43682.875</v>
      </c>
      <c r="BE3" s="87">
        <f t="shared" ref="BE3:BE34" si="5">AV3-3</f>
        <v>0</v>
      </c>
      <c r="BF3" s="64"/>
      <c r="BH3" s="165">
        <v>1</v>
      </c>
      <c r="BI3" s="181">
        <v>3</v>
      </c>
      <c r="BJ3" s="175">
        <v>1</v>
      </c>
      <c r="BK3" s="158" t="str">
        <f>IF(ISERROR( INDEX(AR$3:AR$150,SMALL($AO$3:$AO$150,$BJ3))),"-", INDEX(AR$3:AR$150,SMALL($AO$3:$AO$150,$BJ3)))</f>
        <v>Московско-Курский</v>
      </c>
      <c r="BL3" s="158" t="str">
        <f>IF(ISERROR( INDEX(AS$3:AS$150,SMALL($AO$3:$AO$150,$BJ3))),"-", INDEX(AS$3:AS$150,SMALL($AO$3:$AO$150,$BJ3)))</f>
        <v>Москва</v>
      </c>
      <c r="BM3" s="157">
        <f t="shared" ref="BM3:BM14" si="6">IF(ISERROR( INDEX(AV$3:AV$150,SMALL($AO$3:$AO$150,$BJ3))),"-", INDEX(AV$3:AV$150,SMALL($AO$3:$AO$150,$BJ3)))</f>
        <v>3</v>
      </c>
      <c r="BN3" s="159">
        <f t="shared" ref="BN3:BN14" si="7">IF(ISERROR( INDEX(BA$3:BA$150,SMALL($AO$3:$AO$150,$BJ3))),"-", INDEX(BA$3:BA$150,SMALL($AO$3:$AO$150,$BJ3)))</f>
        <v>43682.375</v>
      </c>
      <c r="BO3" s="264">
        <f t="shared" ref="BO3:BO14" si="8">IF(ISERROR( INDEX(BB$3:BB$150,SMALL($AO$3:$AO$150,$BJ3))),"-", INDEX(BB$3:BB$150,SMALL($AO$3:$AO$150,$BJ3)))</f>
        <v>43682.875</v>
      </c>
      <c r="BP3" s="274">
        <v>10</v>
      </c>
      <c r="BQ3" s="271" t="str">
        <f>BP3&amp;BR$4</f>
        <v>10Москва</v>
      </c>
      <c r="BR3" s="219" t="s">
        <v>2552</v>
      </c>
      <c r="BS3" s="680" t="str">
        <f xml:space="preserve"> IF($BN$16=1,CO3,VLOOKUP($BQ3,Ввод!$A:$V,BS$2,0))</f>
        <v>Пн 05.авг</v>
      </c>
      <c r="BT3" s="282"/>
      <c r="BU3" s="282" t="str">
        <f xml:space="preserve"> IF($BN$16=1,CQ3,VLOOKUP($BQ3,Ввод!$A:$V,BU$2,0))</f>
        <v>Вт 06.авг</v>
      </c>
      <c r="BV3" s="282"/>
      <c r="BW3" s="282" t="str">
        <f xml:space="preserve"> IF($BN$16=1,CS3,VLOOKUP($BQ3,Ввод!$A:$V,BW$2,0))</f>
        <v>Ср 07.авг</v>
      </c>
      <c r="BX3" s="282"/>
      <c r="BY3" s="282" t="str">
        <f xml:space="preserve"> IF($BN$16=1,CU3,VLOOKUP($BQ3,Ввод!$A:$V,BY$2,0))</f>
        <v>Чт 08.авг</v>
      </c>
      <c r="BZ3" s="282"/>
      <c r="CA3" s="282" t="str">
        <f xml:space="preserve"> IF($BN$16=1,CW3,VLOOKUP($BQ3,Ввод!$A:$V,CA$2,0))</f>
        <v>Пт 09.авг</v>
      </c>
      <c r="CB3" s="282"/>
      <c r="CC3" s="282" t="str">
        <f xml:space="preserve"> IF($BN$16=1,CY3,VLOOKUP($BQ3,Ввод!$A:$V,CC$2,0))</f>
        <v>Сб 10.авг</v>
      </c>
      <c r="CD3" s="282"/>
      <c r="CE3" s="282" t="str">
        <f xml:space="preserve"> IF($BN$16=1,DA3,VLOOKUP($BQ3,Ввод!$A:$V,CE$2,0))</f>
        <v>Вс 11.авг</v>
      </c>
      <c r="CF3" s="282"/>
      <c r="CG3" s="282" t="str">
        <f xml:space="preserve"> IF($BN$16=1,DC3,VLOOKUP($BQ3,Ввод!$A:$V,CG$2,0))</f>
        <v>Пн 12.авг</v>
      </c>
      <c r="CH3" s="282"/>
      <c r="CI3" s="282" t="str">
        <f xml:space="preserve"> IF($BN$16=1,DE3,VLOOKUP($BQ3,Ввод!$A:$V,CI$2,0))</f>
        <v>Вт 13.авг</v>
      </c>
      <c r="CJ3" s="282"/>
      <c r="CK3" s="282" t="str">
        <f xml:space="preserve"> IF($BN$16=1,DG3,VLOOKUP($BQ3,Ввод!$A:$V,CK$2,0))</f>
        <v>Ср 14.авг</v>
      </c>
      <c r="CL3" s="282"/>
      <c r="CM3" s="169"/>
      <c r="CN3" s="219" t="s">
        <v>2552</v>
      </c>
      <c r="CO3" s="282">
        <f>BH14</f>
        <v>43682.375</v>
      </c>
      <c r="CP3" s="104"/>
      <c r="CQ3" s="93" t="str">
        <f>TEXT(CQ5,"ддд дд.МММ")</f>
        <v>Вт 06.авг</v>
      </c>
      <c r="CR3" s="104"/>
      <c r="CS3" s="93" t="str">
        <f>TEXT(CS5,"ддд дд.МММ")</f>
        <v>Ср 07.авг</v>
      </c>
      <c r="CT3" s="104"/>
      <c r="CU3" s="93" t="str">
        <f>TEXT(CU5,"ддд дд.МММ")</f>
        <v>Чт 08.авг</v>
      </c>
      <c r="CV3" s="104"/>
      <c r="CW3" s="93" t="str">
        <f>TEXT(CW5,"ддд дд.МММ")</f>
        <v>Пт 09.авг</v>
      </c>
      <c r="CX3" s="104"/>
      <c r="CY3" s="93" t="str">
        <f>TEXT(CY5,"ддд дд.МММ")</f>
        <v>Сб 10.авг</v>
      </c>
      <c r="CZ3" s="104"/>
      <c r="DA3" s="93" t="str">
        <f>TEXT(DA5,"ддд дд.МММ")</f>
        <v>Вс 11.авг</v>
      </c>
      <c r="DB3" s="104"/>
      <c r="DC3" s="93" t="str">
        <f>TEXT(DC5,"ддд дд.МММ")</f>
        <v>Пн 12.авг</v>
      </c>
      <c r="DD3" s="104"/>
      <c r="DE3" s="93" t="str">
        <f>TEXT(DE5,"ддд дд.МММ")</f>
        <v>Вт 13.авг</v>
      </c>
      <c r="DF3" s="104"/>
      <c r="DG3" s="93" t="str">
        <f>TEXT(DG5,"ддд дд.МММ")</f>
        <v>Ср 14.авг</v>
      </c>
      <c r="DH3" s="104"/>
      <c r="DJ3" s="742"/>
      <c r="DK3" s="739" t="str">
        <f t="shared" ref="DK3:ED3" si="9">BS4</f>
        <v>ночь</v>
      </c>
      <c r="DL3" s="361" t="str">
        <f t="shared" si="9"/>
        <v>день</v>
      </c>
      <c r="DM3" s="739" t="str">
        <f t="shared" si="9"/>
        <v>ночь</v>
      </c>
      <c r="DN3" s="361" t="str">
        <f t="shared" si="9"/>
        <v>день</v>
      </c>
      <c r="DO3" s="739" t="str">
        <f t="shared" si="9"/>
        <v>ночь</v>
      </c>
      <c r="DP3" s="361" t="str">
        <f t="shared" si="9"/>
        <v>день</v>
      </c>
      <c r="DQ3" s="739" t="str">
        <f t="shared" si="9"/>
        <v>ночь</v>
      </c>
      <c r="DR3" s="361" t="str">
        <f t="shared" si="9"/>
        <v>день</v>
      </c>
      <c r="DS3" s="739" t="str">
        <f t="shared" si="9"/>
        <v>ночь</v>
      </c>
      <c r="DT3" s="361" t="str">
        <f t="shared" si="9"/>
        <v>день</v>
      </c>
      <c r="DU3" s="739" t="str">
        <f t="shared" si="9"/>
        <v>ночь</v>
      </c>
      <c r="DV3" s="361" t="str">
        <f t="shared" si="9"/>
        <v>день</v>
      </c>
      <c r="DW3" s="739" t="str">
        <f t="shared" si="9"/>
        <v>ночь</v>
      </c>
      <c r="DX3" s="361" t="str">
        <f t="shared" si="9"/>
        <v>день</v>
      </c>
      <c r="DY3" s="739" t="str">
        <f t="shared" si="9"/>
        <v>ночь</v>
      </c>
      <c r="DZ3" s="361" t="str">
        <f t="shared" si="9"/>
        <v>день</v>
      </c>
      <c r="EA3" s="739" t="str">
        <f t="shared" si="9"/>
        <v>ночь</v>
      </c>
      <c r="EB3" s="361" t="str">
        <f t="shared" si="9"/>
        <v>день</v>
      </c>
      <c r="EC3" s="739" t="str">
        <f t="shared" si="9"/>
        <v>ночь</v>
      </c>
      <c r="ED3" s="361" t="str">
        <f t="shared" si="9"/>
        <v>день</v>
      </c>
    </row>
    <row r="4" spans="2:134" ht="15" customHeight="1" x14ac:dyDescent="0.25">
      <c r="B4" s="811">
        <v>2</v>
      </c>
      <c r="C4" s="643" t="s">
        <v>889</v>
      </c>
      <c r="D4" s="812" t="s">
        <v>2529</v>
      </c>
      <c r="E4" s="643" t="s">
        <v>2530</v>
      </c>
      <c r="F4" s="644"/>
      <c r="G4" s="797">
        <v>0</v>
      </c>
      <c r="H4" s="813">
        <v>3</v>
      </c>
      <c r="I4" s="780" t="s">
        <v>2317</v>
      </c>
      <c r="L4" s="133"/>
      <c r="M4" s="70"/>
      <c r="N4" s="71"/>
      <c r="O4" s="80"/>
      <c r="R4" s="14"/>
      <c r="S4" s="14"/>
      <c r="T4" s="675"/>
      <c r="U4" s="278"/>
      <c r="V4" s="278"/>
      <c r="W4" s="762">
        <f>W3+0.1</f>
        <v>0.30000000000000004</v>
      </c>
      <c r="AB4" s="55"/>
      <c r="AC4" s="55"/>
      <c r="AD4" s="55"/>
      <c r="AE4" s="157"/>
      <c r="AF4" s="160"/>
      <c r="AG4" s="326" t="str">
        <f t="shared" ref="AG4:AG18" si="10">IF($BI$37=AI4,2,"")</f>
        <v/>
      </c>
      <c r="AH4" s="327" t="str">
        <f t="shared" ref="AH4:AH18" si="11">IF($BI$3=AI4,2,"")</f>
        <v/>
      </c>
      <c r="AI4" s="91">
        <v>2</v>
      </c>
      <c r="AJ4" s="137" t="s">
        <v>2533</v>
      </c>
      <c r="AK4" s="79"/>
      <c r="AL4" s="79"/>
      <c r="AM4" s="634" t="str">
        <f t="shared" ref="AM4:AM66" si="12">IF(U$28=AQ4,AP4,"-")</f>
        <v>-</v>
      </c>
      <c r="AN4" s="144" t="str">
        <f t="shared" si="0"/>
        <v>-</v>
      </c>
      <c r="AO4" s="144" t="str">
        <f t="shared" si="1"/>
        <v>-</v>
      </c>
      <c r="AP4" s="138">
        <f t="shared" ref="AP4:AP67" si="13">B4</f>
        <v>2</v>
      </c>
      <c r="AQ4" s="143" t="str">
        <f t="shared" ref="AQ4:AQ67" si="14">C4</f>
        <v>Октябрьская</v>
      </c>
      <c r="AR4" s="143" t="str">
        <f t="shared" ref="AR4:AR67" si="15">D4</f>
        <v>СПб-Витебский</v>
      </c>
      <c r="AS4" s="143" t="str">
        <f t="shared" ref="AS4:AS67" si="16">E4</f>
        <v>Псков</v>
      </c>
      <c r="AT4" s="139"/>
      <c r="AU4" s="139"/>
      <c r="AV4" s="140">
        <f t="shared" ref="AV4:AV67" si="17">H4</f>
        <v>3</v>
      </c>
      <c r="AW4" s="147">
        <f t="shared" ref="AW4:AW57" si="18">$AW$2+$AV4/24</f>
        <v>43682.125</v>
      </c>
      <c r="AX4" s="148">
        <f t="shared" si="2"/>
        <v>43682.375</v>
      </c>
      <c r="AY4" s="148">
        <f t="shared" si="2"/>
        <v>43682.625</v>
      </c>
      <c r="AZ4" s="149">
        <f t="shared" si="2"/>
        <v>43682.875</v>
      </c>
      <c r="BA4" s="122">
        <f t="shared" ref="BA4:BA50" si="19">AX4</f>
        <v>43682.375</v>
      </c>
      <c r="BB4" s="122">
        <f t="shared" si="3"/>
        <v>43682.875</v>
      </c>
      <c r="BC4" s="242">
        <f t="shared" si="4"/>
        <v>43682.375</v>
      </c>
      <c r="BD4" s="242">
        <f t="shared" ref="BD4:BD50" si="20">IF(AND(HOUR(AZ4)&lt;=23,HOUR(AZ4)&gt;=15),AZ4,AY4)</f>
        <v>43682.875</v>
      </c>
      <c r="BE4" s="87">
        <f t="shared" si="5"/>
        <v>0</v>
      </c>
      <c r="BF4" s="64"/>
      <c r="BH4" s="171" t="str">
        <f>INDEX(BL3:BL15,BH3)</f>
        <v>Москва</v>
      </c>
      <c r="BI4" s="359" t="str">
        <f>INDEX(AJ$3:AJ$18,BI3)</f>
        <v>Московская</v>
      </c>
      <c r="BJ4" s="176">
        <v>2</v>
      </c>
      <c r="BK4" s="158" t="str">
        <f t="shared" ref="BK4:BK14" si="21">IF(ISERROR( INDEX(AR$3:AR$150,SMALL($AO$3:$AO$150,$BJ4))),"-", INDEX(AR$3:AR$150,SMALL($AO$3:$AO$150,$BJ4)))</f>
        <v>Московско-Рязанский</v>
      </c>
      <c r="BL4" s="158" t="str">
        <f t="shared" ref="BL4:BL12" si="22">IF(ISERROR( INDEX(AS$3:AS$150,SMALL($AO$3:$AO$150,$BJ4))),"-", INDEX(AS$3:AS$150,SMALL($AO$3:$AO$150,$BJ4)))</f>
        <v>Рязань</v>
      </c>
      <c r="BM4" s="157">
        <f t="shared" si="6"/>
        <v>3</v>
      </c>
      <c r="BN4" s="159">
        <f t="shared" si="7"/>
        <v>43682.375</v>
      </c>
      <c r="BO4" s="264">
        <f t="shared" si="8"/>
        <v>43682.875</v>
      </c>
      <c r="BP4" s="275">
        <v>11</v>
      </c>
      <c r="BQ4" s="272" t="str">
        <f t="shared" ref="BQ4:BQ15" si="23">BP4&amp;BR$4</f>
        <v>11Москва</v>
      </c>
      <c r="BR4" s="266" t="str">
        <f>BH4</f>
        <v>Москва</v>
      </c>
      <c r="BS4" s="124" t="str">
        <f t="shared" ref="BS4:CL4" si="24">IF($BN$16=1,CO4,   IF(AND(HOUR(BS5)&lt;=23,HOUR(BS5)&gt;=12),"день","ночь"))</f>
        <v>ночь</v>
      </c>
      <c r="BT4" s="124" t="str">
        <f t="shared" si="24"/>
        <v>день</v>
      </c>
      <c r="BU4" s="124" t="str">
        <f t="shared" si="24"/>
        <v>ночь</v>
      </c>
      <c r="BV4" s="124" t="str">
        <f t="shared" si="24"/>
        <v>день</v>
      </c>
      <c r="BW4" s="124" t="str">
        <f t="shared" si="24"/>
        <v>ночь</v>
      </c>
      <c r="BX4" s="124" t="str">
        <f t="shared" si="24"/>
        <v>день</v>
      </c>
      <c r="BY4" s="124" t="str">
        <f t="shared" si="24"/>
        <v>ночь</v>
      </c>
      <c r="BZ4" s="124" t="str">
        <f t="shared" si="24"/>
        <v>день</v>
      </c>
      <c r="CA4" s="124" t="str">
        <f t="shared" si="24"/>
        <v>ночь</v>
      </c>
      <c r="CB4" s="124" t="str">
        <f t="shared" si="24"/>
        <v>день</v>
      </c>
      <c r="CC4" s="124" t="str">
        <f t="shared" si="24"/>
        <v>ночь</v>
      </c>
      <c r="CD4" s="124" t="str">
        <f t="shared" si="24"/>
        <v>день</v>
      </c>
      <c r="CE4" s="124" t="str">
        <f t="shared" si="24"/>
        <v>ночь</v>
      </c>
      <c r="CF4" s="124" t="str">
        <f t="shared" si="24"/>
        <v>день</v>
      </c>
      <c r="CG4" s="124" t="str">
        <f t="shared" si="24"/>
        <v>ночь</v>
      </c>
      <c r="CH4" s="124" t="str">
        <f t="shared" si="24"/>
        <v>день</v>
      </c>
      <c r="CI4" s="124" t="str">
        <f t="shared" si="24"/>
        <v>ночь</v>
      </c>
      <c r="CJ4" s="124" t="str">
        <f t="shared" si="24"/>
        <v>день</v>
      </c>
      <c r="CK4" s="124" t="str">
        <f t="shared" si="24"/>
        <v>ночь</v>
      </c>
      <c r="CL4" s="124" t="str">
        <f t="shared" si="24"/>
        <v>день</v>
      </c>
      <c r="CM4" s="169"/>
      <c r="CN4" s="266" t="s">
        <v>2525</v>
      </c>
      <c r="CO4" s="124" t="str">
        <f xml:space="preserve">   IF(AND(HOUR(CO5)&lt;=21,HOUR(CO5)&gt;=12),"день","ночь")</f>
        <v>ночь</v>
      </c>
      <c r="CP4" s="126" t="s">
        <v>2522</v>
      </c>
      <c r="CQ4" s="125" t="s">
        <v>2521</v>
      </c>
      <c r="CR4" s="126" t="s">
        <v>2522</v>
      </c>
      <c r="CS4" s="125" t="s">
        <v>2521</v>
      </c>
      <c r="CT4" s="126" t="s">
        <v>2522</v>
      </c>
      <c r="CU4" s="125" t="s">
        <v>2521</v>
      </c>
      <c r="CV4" s="126" t="s">
        <v>2522</v>
      </c>
      <c r="CW4" s="125" t="s">
        <v>2521</v>
      </c>
      <c r="CX4" s="126" t="s">
        <v>2522</v>
      </c>
      <c r="CY4" s="125" t="s">
        <v>2521</v>
      </c>
      <c r="CZ4" s="126" t="s">
        <v>2522</v>
      </c>
      <c r="DA4" s="125" t="s">
        <v>2521</v>
      </c>
      <c r="DB4" s="126" t="s">
        <v>2522</v>
      </c>
      <c r="DC4" s="125" t="s">
        <v>2521</v>
      </c>
      <c r="DD4" s="126" t="s">
        <v>2522</v>
      </c>
      <c r="DE4" s="125" t="s">
        <v>2521</v>
      </c>
      <c r="DF4" s="126" t="s">
        <v>2522</v>
      </c>
      <c r="DG4" s="125" t="s">
        <v>2521</v>
      </c>
      <c r="DH4" s="126" t="s">
        <v>2522</v>
      </c>
      <c r="DJ4" s="743" t="s">
        <v>2518</v>
      </c>
      <c r="DK4" s="740">
        <f>BS7</f>
        <v>5.7</v>
      </c>
      <c r="DL4" s="729">
        <f>BT6</f>
        <v>11.4</v>
      </c>
      <c r="DM4" s="740">
        <f>BU7</f>
        <v>9</v>
      </c>
      <c r="DN4" s="729">
        <f>BV6</f>
        <v>19.5</v>
      </c>
      <c r="DO4" s="740">
        <f>BW7</f>
        <v>10.3</v>
      </c>
      <c r="DP4" s="729">
        <f>BX6</f>
        <v>24</v>
      </c>
      <c r="DQ4" s="740">
        <f>BY7</f>
        <v>14.4</v>
      </c>
      <c r="DR4" s="729">
        <f>BZ6</f>
        <v>26.4</v>
      </c>
      <c r="DS4" s="740">
        <f>CA7</f>
        <v>17</v>
      </c>
      <c r="DT4" s="729">
        <f>CB6</f>
        <v>14.1</v>
      </c>
      <c r="DU4" s="740">
        <f>CC7</f>
        <v>10</v>
      </c>
      <c r="DV4" s="729">
        <f>CD6</f>
        <v>21.5</v>
      </c>
      <c r="DW4" s="740">
        <f>CE7</f>
        <v>12.8</v>
      </c>
      <c r="DX4" s="729">
        <f>CF6</f>
        <v>19.3</v>
      </c>
      <c r="DY4" s="740">
        <f>CG7</f>
        <v>11.8</v>
      </c>
      <c r="DZ4" s="729">
        <f>CH6</f>
        <v>24.1</v>
      </c>
      <c r="EA4" s="740">
        <f>CI7</f>
        <v>12.2</v>
      </c>
      <c r="EB4" s="729">
        <f>CJ6</f>
        <v>22.1</v>
      </c>
      <c r="EC4" s="740">
        <f>CK7</f>
        <v>15</v>
      </c>
      <c r="ED4" s="729">
        <f>IF(ISERROR(CL6),"",CL6)</f>
        <v>19.7</v>
      </c>
    </row>
    <row r="5" spans="2:134" ht="15" customHeight="1" x14ac:dyDescent="0.25">
      <c r="B5" s="811">
        <v>3</v>
      </c>
      <c r="C5" s="643" t="s">
        <v>889</v>
      </c>
      <c r="D5" s="812" t="s">
        <v>2526</v>
      </c>
      <c r="E5" s="643" t="s">
        <v>2527</v>
      </c>
      <c r="F5" s="644"/>
      <c r="G5" s="797">
        <v>0</v>
      </c>
      <c r="H5" s="813">
        <v>3</v>
      </c>
      <c r="I5" s="780" t="s">
        <v>2317</v>
      </c>
      <c r="L5" s="133"/>
      <c r="M5" s="70"/>
      <c r="N5" s="71"/>
      <c r="O5" s="80"/>
      <c r="R5" s="14"/>
      <c r="S5" s="14"/>
      <c r="T5" s="675"/>
      <c r="U5" s="278"/>
      <c r="V5" s="278"/>
      <c r="W5" s="762">
        <f t="shared" ref="W5:W16" si="25">W4+0.1</f>
        <v>0.4</v>
      </c>
      <c r="AB5" s="55"/>
      <c r="AC5" s="55"/>
      <c r="AD5" s="55"/>
      <c r="AE5" s="157"/>
      <c r="AF5" s="160"/>
      <c r="AG5" s="326">
        <f t="shared" si="10"/>
        <v>2</v>
      </c>
      <c r="AH5" s="327">
        <f t="shared" si="11"/>
        <v>2</v>
      </c>
      <c r="AI5" s="91">
        <v>3</v>
      </c>
      <c r="AJ5" s="137" t="s">
        <v>2535</v>
      </c>
      <c r="AK5" s="79"/>
      <c r="AL5" s="79"/>
      <c r="AM5" s="634" t="str">
        <f t="shared" si="12"/>
        <v>-</v>
      </c>
      <c r="AN5" s="144" t="str">
        <f t="shared" si="0"/>
        <v>-</v>
      </c>
      <c r="AO5" s="144" t="str">
        <f t="shared" si="1"/>
        <v>-</v>
      </c>
      <c r="AP5" s="138">
        <f t="shared" si="13"/>
        <v>3</v>
      </c>
      <c r="AQ5" s="143" t="str">
        <f t="shared" si="14"/>
        <v>Октябрьская</v>
      </c>
      <c r="AR5" s="143" t="str">
        <f t="shared" si="15"/>
        <v>Санкт-Петербургский</v>
      </c>
      <c r="AS5" s="143" t="str">
        <f t="shared" si="16"/>
        <v>Санкт-Петербург</v>
      </c>
      <c r="AT5" s="139"/>
      <c r="AU5" s="139"/>
      <c r="AV5" s="140">
        <f t="shared" si="17"/>
        <v>3</v>
      </c>
      <c r="AW5" s="147">
        <f t="shared" si="18"/>
        <v>43682.125</v>
      </c>
      <c r="AX5" s="148">
        <f t="shared" si="2"/>
        <v>43682.375</v>
      </c>
      <c r="AY5" s="148">
        <f t="shared" si="2"/>
        <v>43682.625</v>
      </c>
      <c r="AZ5" s="149">
        <f t="shared" si="2"/>
        <v>43682.875</v>
      </c>
      <c r="BA5" s="122">
        <f t="shared" si="19"/>
        <v>43682.375</v>
      </c>
      <c r="BB5" s="122">
        <f t="shared" si="3"/>
        <v>43682.875</v>
      </c>
      <c r="BC5" s="242">
        <f t="shared" si="4"/>
        <v>43682.375</v>
      </c>
      <c r="BD5" s="242">
        <f t="shared" si="20"/>
        <v>43682.875</v>
      </c>
      <c r="BE5" s="87">
        <f t="shared" si="5"/>
        <v>0</v>
      </c>
      <c r="BF5" s="64"/>
      <c r="BH5" s="69" t="str">
        <f>"Регион: " &amp;INDEX(BK3:BK15,BH3)</f>
        <v>Регион: Московско-Курский</v>
      </c>
      <c r="BI5" s="151"/>
      <c r="BJ5" s="176">
        <v>3</v>
      </c>
      <c r="BK5" s="158" t="str">
        <f t="shared" si="21"/>
        <v>Московско-Смоленский</v>
      </c>
      <c r="BL5" s="158" t="str">
        <f t="shared" si="22"/>
        <v>Калуга</v>
      </c>
      <c r="BM5" s="157">
        <f t="shared" si="6"/>
        <v>3</v>
      </c>
      <c r="BN5" s="159">
        <f t="shared" si="7"/>
        <v>43682.375</v>
      </c>
      <c r="BO5" s="264">
        <f t="shared" si="8"/>
        <v>43682.875</v>
      </c>
      <c r="BP5" s="275">
        <v>12</v>
      </c>
      <c r="BQ5" s="272" t="str">
        <f t="shared" si="23"/>
        <v>12Москва</v>
      </c>
      <c r="BR5" s="221" t="s">
        <v>2553</v>
      </c>
      <c r="BS5" s="290">
        <f>VLOOKUP($BQ5,Ввод!$A:$V,BS$2,0)</f>
        <v>43682.375</v>
      </c>
      <c r="BT5" s="189">
        <f>VLOOKUP($BQ5,Ввод!$A:$V,BT$2,0)</f>
        <v>43682.875</v>
      </c>
      <c r="BU5" s="189">
        <f>VLOOKUP($BQ5,Ввод!$A:$V,BU$2,0)</f>
        <v>43683.375</v>
      </c>
      <c r="BV5" s="189">
        <f>VLOOKUP($BQ5,Ввод!$A:$V,BV$2,0)</f>
        <v>43683.875</v>
      </c>
      <c r="BW5" s="189">
        <f>VLOOKUP($BQ5,Ввод!$A:$V,BW$2,0)</f>
        <v>43684.375</v>
      </c>
      <c r="BX5" s="189">
        <f>VLOOKUP($BQ5,Ввод!$A:$V,BX$2,0)</f>
        <v>43684.875</v>
      </c>
      <c r="BY5" s="189">
        <f>VLOOKUP($BQ5,Ввод!$A:$V,BY$2,0)</f>
        <v>43685.375</v>
      </c>
      <c r="BZ5" s="189">
        <f>VLOOKUP($BQ5,Ввод!$A:$V,BZ$2,0)</f>
        <v>43685.875</v>
      </c>
      <c r="CA5" s="189">
        <f>VLOOKUP($BQ5,Ввод!$A:$V,CA$2,0)</f>
        <v>43686.375</v>
      </c>
      <c r="CB5" s="189">
        <f>VLOOKUP($BQ5,Ввод!$A:$V,CB$2,0)</f>
        <v>43686.875</v>
      </c>
      <c r="CC5" s="189">
        <f>VLOOKUP($BQ5,Ввод!$A:$V,CC$2,0)</f>
        <v>43687.375</v>
      </c>
      <c r="CD5" s="189">
        <f>VLOOKUP($BQ5,Ввод!$A:$V,CD$2,0)</f>
        <v>43687.875</v>
      </c>
      <c r="CE5" s="189">
        <f>VLOOKUP($BQ5,Ввод!$A:$V,CE$2,0)</f>
        <v>43688.375</v>
      </c>
      <c r="CF5" s="189">
        <f>VLOOKUP($BQ5,Ввод!$A:$V,CF$2,0)</f>
        <v>43688.875</v>
      </c>
      <c r="CG5" s="189">
        <f>VLOOKUP($BQ5,Ввод!$A:$V,CG$2,0)</f>
        <v>43689.375</v>
      </c>
      <c r="CH5" s="189">
        <f>VLOOKUP($BQ5,Ввод!$A:$V,CH$2,0)</f>
        <v>43689.875</v>
      </c>
      <c r="CI5" s="189">
        <f>VLOOKUP($BQ5,Ввод!$A:$V,CI$2,0)</f>
        <v>43690.375</v>
      </c>
      <c r="CJ5" s="189">
        <f>VLOOKUP($BQ5,Ввод!$A:$V,CJ$2,0)</f>
        <v>43690.875</v>
      </c>
      <c r="CK5" s="189">
        <f>VLOOKUP($BQ5,Ввод!$A:$V,CK$2,0)</f>
        <v>43691.375</v>
      </c>
      <c r="CL5" s="192">
        <f>VLOOKUP($BQ5,Ввод!$A:$V,CL$2,0)</f>
        <v>43691.875</v>
      </c>
      <c r="CM5" s="169"/>
      <c r="CN5" s="221" t="s">
        <v>2553</v>
      </c>
      <c r="CO5" s="268">
        <f>CO3</f>
        <v>43682.375</v>
      </c>
      <c r="CP5" s="193">
        <f>CO5+12/24</f>
        <v>43682.875</v>
      </c>
      <c r="CQ5" s="194">
        <f>CP5+12/24</f>
        <v>43683.375</v>
      </c>
      <c r="CR5" s="193">
        <f>CQ5+12/24</f>
        <v>43683.875</v>
      </c>
      <c r="CS5" s="194">
        <f t="shared" ref="CS5:DF5" si="26">CR5+12/24</f>
        <v>43684.375</v>
      </c>
      <c r="CT5" s="193">
        <f t="shared" si="26"/>
        <v>43684.875</v>
      </c>
      <c r="CU5" s="194">
        <f t="shared" si="26"/>
        <v>43685.375</v>
      </c>
      <c r="CV5" s="193">
        <f t="shared" si="26"/>
        <v>43685.875</v>
      </c>
      <c r="CW5" s="194">
        <f t="shared" si="26"/>
        <v>43686.375</v>
      </c>
      <c r="CX5" s="193">
        <f t="shared" si="26"/>
        <v>43686.875</v>
      </c>
      <c r="CY5" s="194">
        <f t="shared" si="26"/>
        <v>43687.375</v>
      </c>
      <c r="CZ5" s="193">
        <f t="shared" si="26"/>
        <v>43687.875</v>
      </c>
      <c r="DA5" s="194">
        <f t="shared" si="26"/>
        <v>43688.375</v>
      </c>
      <c r="DB5" s="193">
        <f t="shared" si="26"/>
        <v>43688.875</v>
      </c>
      <c r="DC5" s="194">
        <f t="shared" si="26"/>
        <v>43689.375</v>
      </c>
      <c r="DD5" s="193">
        <f t="shared" si="26"/>
        <v>43689.875</v>
      </c>
      <c r="DE5" s="194">
        <f t="shared" si="26"/>
        <v>43690.375</v>
      </c>
      <c r="DF5" s="193">
        <f t="shared" si="26"/>
        <v>43690.875</v>
      </c>
      <c r="DG5" s="194">
        <f>DF5+12/24</f>
        <v>43691.375</v>
      </c>
      <c r="DH5" s="193">
        <f>DG5+12/24</f>
        <v>43691.875</v>
      </c>
      <c r="DJ5" s="744" t="s">
        <v>3337</v>
      </c>
      <c r="DK5" s="730">
        <f>BS8</f>
        <v>4.7</v>
      </c>
      <c r="DL5" s="731">
        <f t="shared" ref="DL5:EC5" si="27">BT8</f>
        <v>15.4</v>
      </c>
      <c r="DM5" s="730">
        <f t="shared" si="27"/>
        <v>8</v>
      </c>
      <c r="DN5" s="731">
        <f t="shared" si="27"/>
        <v>30.5</v>
      </c>
      <c r="DO5" s="730">
        <f t="shared" si="27"/>
        <v>9.3000000000000007</v>
      </c>
      <c r="DP5" s="731">
        <f t="shared" si="27"/>
        <v>39</v>
      </c>
      <c r="DQ5" s="730">
        <f t="shared" si="27"/>
        <v>13.4</v>
      </c>
      <c r="DR5" s="731">
        <f t="shared" si="27"/>
        <v>37.4</v>
      </c>
      <c r="DS5" s="730">
        <f t="shared" si="27"/>
        <v>16</v>
      </c>
      <c r="DT5" s="731">
        <f t="shared" si="27"/>
        <v>20.100000000000001</v>
      </c>
      <c r="DU5" s="730">
        <f t="shared" si="27"/>
        <v>9</v>
      </c>
      <c r="DV5" s="731">
        <f t="shared" si="27"/>
        <v>36.5</v>
      </c>
      <c r="DW5" s="730">
        <f t="shared" si="27"/>
        <v>11.8</v>
      </c>
      <c r="DX5" s="731">
        <f t="shared" si="27"/>
        <v>22</v>
      </c>
      <c r="DY5" s="730">
        <f t="shared" si="27"/>
        <v>10.8</v>
      </c>
      <c r="DZ5" s="731">
        <f t="shared" si="27"/>
        <v>39.1</v>
      </c>
      <c r="EA5" s="730">
        <f t="shared" si="27"/>
        <v>11.2</v>
      </c>
      <c r="EB5" s="731">
        <f t="shared" si="27"/>
        <v>29.1</v>
      </c>
      <c r="EC5" s="730">
        <f t="shared" si="27"/>
        <v>14</v>
      </c>
      <c r="ED5" s="731">
        <f>IF(ISERROR(CL8),"",CL8)</f>
        <v>29.7</v>
      </c>
    </row>
    <row r="6" spans="2:134" ht="15" customHeight="1" x14ac:dyDescent="0.25">
      <c r="B6" s="811">
        <v>4</v>
      </c>
      <c r="C6" s="643" t="s">
        <v>889</v>
      </c>
      <c r="D6" s="812" t="s">
        <v>2531</v>
      </c>
      <c r="E6" s="643" t="s">
        <v>2532</v>
      </c>
      <c r="F6" s="644"/>
      <c r="G6" s="797">
        <v>0</v>
      </c>
      <c r="H6" s="813">
        <v>3</v>
      </c>
      <c r="I6" s="780" t="s">
        <v>2317</v>
      </c>
      <c r="L6" s="133"/>
      <c r="M6" s="70"/>
      <c r="N6" s="71"/>
      <c r="O6" s="80"/>
      <c r="R6" s="14"/>
      <c r="S6" s="14"/>
      <c r="T6" s="675"/>
      <c r="U6" s="278"/>
      <c r="V6" s="278"/>
      <c r="W6" s="762">
        <f t="shared" si="25"/>
        <v>0.5</v>
      </c>
      <c r="AB6" s="55"/>
      <c r="AC6" s="55"/>
      <c r="AD6" s="55"/>
      <c r="AE6" s="157"/>
      <c r="AF6" s="160"/>
      <c r="AG6" s="326" t="str">
        <f t="shared" si="10"/>
        <v/>
      </c>
      <c r="AH6" s="327" t="str">
        <f t="shared" si="11"/>
        <v/>
      </c>
      <c r="AI6" s="91">
        <v>4</v>
      </c>
      <c r="AJ6" s="137" t="s">
        <v>890</v>
      </c>
      <c r="AK6" s="79"/>
      <c r="AL6" s="79"/>
      <c r="AM6" s="634" t="str">
        <f t="shared" si="12"/>
        <v>-</v>
      </c>
      <c r="AN6" s="144" t="str">
        <f t="shared" si="0"/>
        <v>-</v>
      </c>
      <c r="AO6" s="144" t="str">
        <f t="shared" si="1"/>
        <v>-</v>
      </c>
      <c r="AP6" s="138">
        <f t="shared" si="13"/>
        <v>4</v>
      </c>
      <c r="AQ6" s="143" t="str">
        <f t="shared" si="14"/>
        <v>Октябрьская</v>
      </c>
      <c r="AR6" s="143" t="str">
        <f t="shared" si="15"/>
        <v>Петрозаводский</v>
      </c>
      <c r="AS6" s="143" t="str">
        <f t="shared" si="16"/>
        <v>Петрозаводск</v>
      </c>
      <c r="AT6" s="139"/>
      <c r="AU6" s="139"/>
      <c r="AV6" s="140">
        <f t="shared" si="17"/>
        <v>3</v>
      </c>
      <c r="AW6" s="147">
        <f t="shared" si="18"/>
        <v>43682.125</v>
      </c>
      <c r="AX6" s="148">
        <f t="shared" si="2"/>
        <v>43682.375</v>
      </c>
      <c r="AY6" s="148">
        <f t="shared" si="2"/>
        <v>43682.625</v>
      </c>
      <c r="AZ6" s="149">
        <f t="shared" si="2"/>
        <v>43682.875</v>
      </c>
      <c r="BA6" s="122">
        <f t="shared" si="19"/>
        <v>43682.375</v>
      </c>
      <c r="BB6" s="122">
        <f t="shared" si="3"/>
        <v>43682.875</v>
      </c>
      <c r="BC6" s="242">
        <f t="shared" si="4"/>
        <v>43682.375</v>
      </c>
      <c r="BD6" s="242">
        <f t="shared" si="20"/>
        <v>43682.875</v>
      </c>
      <c r="BE6" s="87">
        <f t="shared" si="5"/>
        <v>0</v>
      </c>
      <c r="BF6" s="64"/>
      <c r="BH6" s="172" t="str">
        <f>"Дорога: "&amp;BI4</f>
        <v>Дорога: Московская</v>
      </c>
      <c r="BI6" s="152"/>
      <c r="BJ6" s="176">
        <v>4</v>
      </c>
      <c r="BK6" s="158" t="str">
        <f t="shared" si="21"/>
        <v>Тульский</v>
      </c>
      <c r="BL6" s="158" t="str">
        <f t="shared" si="22"/>
        <v>Тула</v>
      </c>
      <c r="BM6" s="157">
        <f t="shared" si="6"/>
        <v>3</v>
      </c>
      <c r="BN6" s="159">
        <f t="shared" si="7"/>
        <v>43682.375</v>
      </c>
      <c r="BO6" s="264">
        <f t="shared" si="8"/>
        <v>43682.875</v>
      </c>
      <c r="BP6" s="275">
        <v>13</v>
      </c>
      <c r="BQ6" s="272" t="str">
        <f t="shared" si="23"/>
        <v>13Москва</v>
      </c>
      <c r="BR6" s="222" t="s">
        <v>2545</v>
      </c>
      <c r="BS6" s="230" t="e">
        <f>VLOOKUP($BQ6,Ввод!$A:$V,BS$2,0)</f>
        <v>#N/A</v>
      </c>
      <c r="BT6" s="230">
        <f>IF($CM6,  VLOOKUP($BQ6,Ввод!$A:$V,BT$2,0),NA())</f>
        <v>11.4</v>
      </c>
      <c r="BU6" s="230" t="e">
        <f>VLOOKUP($BQ6,Ввод!$A:$V,BU$2,0)</f>
        <v>#N/A</v>
      </c>
      <c r="BV6" s="230">
        <f>IF($CM6,  VLOOKUP($BQ6,Ввод!$A:$V,BV$2,0),NA())</f>
        <v>19.5</v>
      </c>
      <c r="BW6" s="230" t="e">
        <f>VLOOKUP($BQ6,Ввод!$A:$V,BW$2,0)</f>
        <v>#N/A</v>
      </c>
      <c r="BX6" s="230">
        <f>IF($CM6,  VLOOKUP($BQ6,Ввод!$A:$V,BX$2,0),NA())</f>
        <v>24</v>
      </c>
      <c r="BY6" s="230" t="e">
        <f>VLOOKUP($BQ6,Ввод!$A:$V,BY$2,0)</f>
        <v>#N/A</v>
      </c>
      <c r="BZ6" s="230">
        <f>IF($CM6,  VLOOKUP($BQ6,Ввод!$A:$V,BZ$2,0),NA())</f>
        <v>26.4</v>
      </c>
      <c r="CA6" s="230" t="e">
        <f>VLOOKUP($BQ6,Ввод!$A:$V,CA$2,0)</f>
        <v>#N/A</v>
      </c>
      <c r="CB6" s="230">
        <f>IF($CM6,  VLOOKUP($BQ6,Ввод!$A:$V,CB$2,0),NA())</f>
        <v>14.1</v>
      </c>
      <c r="CC6" s="230" t="e">
        <f>VLOOKUP($BQ6,Ввод!$A:$V,CC$2,0)</f>
        <v>#N/A</v>
      </c>
      <c r="CD6" s="230">
        <f>IF($CM6,  VLOOKUP($BQ6,Ввод!$A:$V,CD$2,0),NA())</f>
        <v>21.5</v>
      </c>
      <c r="CE6" s="230" t="e">
        <f>VLOOKUP($BQ6,Ввод!$A:$V,CE$2,0)</f>
        <v>#N/A</v>
      </c>
      <c r="CF6" s="230">
        <f>IF($CM6,  VLOOKUP($BQ6,Ввод!$A:$V,CF$2,0),NA())</f>
        <v>19.3</v>
      </c>
      <c r="CG6" s="230" t="e">
        <f>VLOOKUP($BQ6,Ввод!$A:$V,CG$2,0)</f>
        <v>#N/A</v>
      </c>
      <c r="CH6" s="230">
        <f>IF($CM6,  VLOOKUP($BQ6,Ввод!$A:$V,CH$2,0),NA())</f>
        <v>24.1</v>
      </c>
      <c r="CI6" s="230" t="e">
        <f>VLOOKUP($BQ6,Ввод!$A:$V,CI$2,0)</f>
        <v>#N/A</v>
      </c>
      <c r="CJ6" s="230">
        <f>IF($CM6,  VLOOKUP($BQ6,Ввод!$A:$V,CJ$2,0),NA())</f>
        <v>22.1</v>
      </c>
      <c r="CK6" s="230" t="e">
        <f>VLOOKUP($BQ6,Ввод!$A:$V,CK$2,0)</f>
        <v>#N/A</v>
      </c>
      <c r="CL6" s="230">
        <f>IF($CM6,  VLOOKUP($BQ6,Ввод!$A:$V,CL$2,0),NA())</f>
        <v>19.7</v>
      </c>
      <c r="CM6" s="128" t="b">
        <v>1</v>
      </c>
      <c r="CN6" s="169"/>
      <c r="CO6" s="169"/>
      <c r="CP6" s="169"/>
      <c r="CQ6" s="169"/>
      <c r="CR6" s="169"/>
      <c r="CS6" s="169"/>
      <c r="CT6" s="169"/>
      <c r="CU6" s="169"/>
      <c r="CV6" s="169"/>
      <c r="CW6" s="169"/>
      <c r="CX6" s="169"/>
      <c r="CY6" s="169"/>
      <c r="CZ6" s="169"/>
      <c r="DA6" s="169"/>
      <c r="DB6" s="169"/>
      <c r="DC6" s="169"/>
      <c r="DD6" s="169"/>
      <c r="DE6" s="169"/>
      <c r="DF6" s="169"/>
      <c r="DG6" s="169"/>
      <c r="DH6" s="308"/>
      <c r="DJ6" s="745" t="s">
        <v>769</v>
      </c>
      <c r="DK6" s="912" t="str">
        <f>BS11</f>
        <v/>
      </c>
      <c r="DL6" s="913" t="str">
        <f t="shared" ref="DL6:EB6" si="28">BT11</f>
        <v>·</v>
      </c>
      <c r="DM6" s="912" t="str">
        <f t="shared" si="28"/>
        <v>·</v>
      </c>
      <c r="DN6" s="913" t="str">
        <f t="shared" si="28"/>
        <v/>
      </c>
      <c r="DO6" s="912" t="str">
        <f t="shared" si="28"/>
        <v/>
      </c>
      <c r="DP6" s="913" t="str">
        <f t="shared" si="28"/>
        <v/>
      </c>
      <c r="DQ6" s="912" t="str">
        <f t="shared" si="28"/>
        <v/>
      </c>
      <c r="DR6" s="913" t="str">
        <f t="shared" si="28"/>
        <v>··</v>
      </c>
      <c r="DS6" s="912" t="str">
        <f t="shared" si="28"/>
        <v>···</v>
      </c>
      <c r="DT6" s="913" t="str">
        <f t="shared" si="28"/>
        <v>··</v>
      </c>
      <c r="DU6" s="912" t="str">
        <f t="shared" si="28"/>
        <v/>
      </c>
      <c r="DV6" s="913" t="str">
        <f t="shared" si="28"/>
        <v/>
      </c>
      <c r="DW6" s="912" t="str">
        <f t="shared" si="28"/>
        <v>·</v>
      </c>
      <c r="DX6" s="913" t="str">
        <f t="shared" si="28"/>
        <v>··</v>
      </c>
      <c r="DY6" s="912" t="str">
        <f t="shared" si="28"/>
        <v/>
      </c>
      <c r="DZ6" s="913" t="str">
        <f t="shared" si="28"/>
        <v>·</v>
      </c>
      <c r="EA6" s="912" t="str">
        <f t="shared" si="28"/>
        <v/>
      </c>
      <c r="EB6" s="913" t="str">
        <f t="shared" si="28"/>
        <v/>
      </c>
      <c r="EC6" s="912" t="str">
        <f>CK11</f>
        <v>··</v>
      </c>
      <c r="ED6" s="913" t="str">
        <f>IF(ISERROR(CL11),"",CL11)</f>
        <v/>
      </c>
    </row>
    <row r="7" spans="2:134" ht="15" customHeight="1" x14ac:dyDescent="0.25">
      <c r="B7" s="811">
        <v>5</v>
      </c>
      <c r="C7" s="643" t="s">
        <v>889</v>
      </c>
      <c r="D7" s="812" t="s">
        <v>2528</v>
      </c>
      <c r="E7" s="643" t="s">
        <v>993</v>
      </c>
      <c r="F7" s="644"/>
      <c r="G7" s="797">
        <v>0</v>
      </c>
      <c r="H7" s="813">
        <v>3</v>
      </c>
      <c r="I7" s="780" t="s">
        <v>2317</v>
      </c>
      <c r="L7" s="133"/>
      <c r="M7" s="70"/>
      <c r="N7" s="72"/>
      <c r="O7" s="80"/>
      <c r="R7" s="14"/>
      <c r="S7" s="14"/>
      <c r="T7" s="675"/>
      <c r="U7" s="278"/>
      <c r="V7" s="278"/>
      <c r="W7" s="762">
        <f t="shared" si="25"/>
        <v>0.6</v>
      </c>
      <c r="AB7" s="55"/>
      <c r="AC7" s="55"/>
      <c r="AD7" s="55"/>
      <c r="AE7" s="157"/>
      <c r="AF7" s="160"/>
      <c r="AG7" s="326" t="str">
        <f t="shared" si="10"/>
        <v/>
      </c>
      <c r="AH7" s="327" t="str">
        <f t="shared" si="11"/>
        <v/>
      </c>
      <c r="AI7" s="91">
        <v>5</v>
      </c>
      <c r="AJ7" s="137" t="s">
        <v>891</v>
      </c>
      <c r="AK7" s="79"/>
      <c r="AL7" s="79"/>
      <c r="AM7" s="634" t="str">
        <f t="shared" si="12"/>
        <v>-</v>
      </c>
      <c r="AN7" s="144" t="str">
        <f t="shared" si="0"/>
        <v>-</v>
      </c>
      <c r="AO7" s="144" t="str">
        <f t="shared" si="1"/>
        <v>-</v>
      </c>
      <c r="AP7" s="138">
        <f t="shared" si="13"/>
        <v>5</v>
      </c>
      <c r="AQ7" s="143" t="str">
        <f t="shared" si="14"/>
        <v>Октябрьская</v>
      </c>
      <c r="AR7" s="143" t="str">
        <f t="shared" si="15"/>
        <v>Мурманский</v>
      </c>
      <c r="AS7" s="143" t="str">
        <f t="shared" si="16"/>
        <v>Мурманск</v>
      </c>
      <c r="AT7" s="139"/>
      <c r="AU7" s="139"/>
      <c r="AV7" s="140">
        <f t="shared" si="17"/>
        <v>3</v>
      </c>
      <c r="AW7" s="147">
        <f t="shared" si="18"/>
        <v>43682.125</v>
      </c>
      <c r="AX7" s="148">
        <f t="shared" si="2"/>
        <v>43682.375</v>
      </c>
      <c r="AY7" s="148">
        <f t="shared" si="2"/>
        <v>43682.625</v>
      </c>
      <c r="AZ7" s="149">
        <f t="shared" si="2"/>
        <v>43682.875</v>
      </c>
      <c r="BA7" s="122">
        <f t="shared" si="19"/>
        <v>43682.375</v>
      </c>
      <c r="BB7" s="122">
        <f t="shared" si="3"/>
        <v>43682.875</v>
      </c>
      <c r="BC7" s="242">
        <f t="shared" si="4"/>
        <v>43682.375</v>
      </c>
      <c r="BD7" s="242">
        <f t="shared" si="20"/>
        <v>43682.875</v>
      </c>
      <c r="BE7" s="87">
        <f t="shared" si="5"/>
        <v>0</v>
      </c>
      <c r="BF7" s="64"/>
      <c r="BH7" s="286">
        <f>INDEX(BM3:BM15,BH3)</f>
        <v>3</v>
      </c>
      <c r="BI7" s="153"/>
      <c r="BJ7" s="176">
        <v>5</v>
      </c>
      <c r="BK7" s="158" t="str">
        <f t="shared" si="21"/>
        <v>Орловско-Курский</v>
      </c>
      <c r="BL7" s="158" t="str">
        <f t="shared" si="22"/>
        <v>Курск</v>
      </c>
      <c r="BM7" s="157">
        <f t="shared" si="6"/>
        <v>3</v>
      </c>
      <c r="BN7" s="159">
        <f t="shared" si="7"/>
        <v>43682.375</v>
      </c>
      <c r="BO7" s="264">
        <f t="shared" si="8"/>
        <v>43682.875</v>
      </c>
      <c r="BP7" s="275">
        <v>14</v>
      </c>
      <c r="BQ7" s="272" t="str">
        <f t="shared" si="23"/>
        <v>14Москва</v>
      </c>
      <c r="BR7" s="223" t="s">
        <v>2546</v>
      </c>
      <c r="BS7" s="200">
        <f>IF($CM7,  VLOOKUP($BQ7,Ввод!$A:$V,BS$2,0),NA())</f>
        <v>5.7</v>
      </c>
      <c r="BT7" s="200" t="e">
        <f>VLOOKUP($BQ7,Ввод!$A:$V,BT$2,0)</f>
        <v>#N/A</v>
      </c>
      <c r="BU7" s="200">
        <f>IF($CM7,  VLOOKUP($BQ7,Ввод!$A:$V,BU$2,0),NA())</f>
        <v>9</v>
      </c>
      <c r="BV7" s="200" t="e">
        <f>VLOOKUP($BQ7,Ввод!$A:$V,BV$2,0)</f>
        <v>#N/A</v>
      </c>
      <c r="BW7" s="200">
        <f>IF($CM7,  VLOOKUP($BQ7,Ввод!$A:$V,BW$2,0),NA())</f>
        <v>10.3</v>
      </c>
      <c r="BX7" s="200" t="e">
        <f>VLOOKUP($BQ7,Ввод!$A:$V,BX$2,0)</f>
        <v>#N/A</v>
      </c>
      <c r="BY7" s="200">
        <f>IF($CM7,  VLOOKUP($BQ7,Ввод!$A:$V,BY$2,0),NA())</f>
        <v>14.4</v>
      </c>
      <c r="BZ7" s="200" t="e">
        <f>VLOOKUP($BQ7,Ввод!$A:$V,BZ$2,0)</f>
        <v>#N/A</v>
      </c>
      <c r="CA7" s="200">
        <f>IF($CM7,  VLOOKUP($BQ7,Ввод!$A:$V,CA$2,0),NA())</f>
        <v>17</v>
      </c>
      <c r="CB7" s="200" t="e">
        <f>VLOOKUP($BQ7,Ввод!$A:$V,CB$2,0)</f>
        <v>#N/A</v>
      </c>
      <c r="CC7" s="200">
        <f>IF($CM7,  VLOOKUP($BQ7,Ввод!$A:$V,CC$2,0),NA())</f>
        <v>10</v>
      </c>
      <c r="CD7" s="200" t="e">
        <f>VLOOKUP($BQ7,Ввод!$A:$V,CD$2,0)</f>
        <v>#N/A</v>
      </c>
      <c r="CE7" s="200">
        <f>IF($CM7,  VLOOKUP($BQ7,Ввод!$A:$V,CE$2,0),NA())</f>
        <v>12.8</v>
      </c>
      <c r="CF7" s="200" t="e">
        <f>VLOOKUP($BQ7,Ввод!$A:$V,CF$2,0)</f>
        <v>#N/A</v>
      </c>
      <c r="CG7" s="200">
        <f>IF($CM7,  VLOOKUP($BQ7,Ввод!$A:$V,CG$2,0),NA())</f>
        <v>11.8</v>
      </c>
      <c r="CH7" s="200" t="e">
        <f>VLOOKUP($BQ7,Ввод!$A:$V,CH$2,0)</f>
        <v>#N/A</v>
      </c>
      <c r="CI7" s="200">
        <f>IF($CM7,  VLOOKUP($BQ7,Ввод!$A:$V,CI$2,0),NA())</f>
        <v>12.2</v>
      </c>
      <c r="CJ7" s="200" t="e">
        <f>VLOOKUP($BQ7,Ввод!$A:$V,CJ$2,0)</f>
        <v>#N/A</v>
      </c>
      <c r="CK7" s="200">
        <f>IF($CM7,  VLOOKUP($BQ7,Ввод!$A:$V,CK$2,0),NA())</f>
        <v>15</v>
      </c>
      <c r="CL7" s="628" t="e">
        <f>VLOOKUP($BQ7,Ввод!$A:$V,CL$2,0)</f>
        <v>#N/A</v>
      </c>
      <c r="CM7" s="128" t="b">
        <v>1</v>
      </c>
      <c r="CN7" s="169"/>
      <c r="CO7" s="169"/>
      <c r="CP7" s="169"/>
      <c r="CQ7" s="169"/>
      <c r="CR7" s="169"/>
      <c r="CS7" s="169"/>
      <c r="CT7" s="169"/>
      <c r="CU7" s="169"/>
      <c r="CV7" s="169"/>
      <c r="CW7" s="169"/>
      <c r="CX7" s="169"/>
      <c r="CY7" s="169"/>
      <c r="CZ7" s="169"/>
      <c r="DA7" s="169"/>
      <c r="DB7" s="169"/>
      <c r="DC7" s="169"/>
      <c r="DD7" s="169"/>
      <c r="DE7" s="169"/>
      <c r="DF7" s="169"/>
      <c r="DG7" s="169"/>
      <c r="DH7" s="308"/>
      <c r="DJ7" s="745" t="s">
        <v>3147</v>
      </c>
      <c r="DK7" s="735" t="str">
        <f xml:space="preserve">  IF(BS30&gt;0,   BS16,"")</f>
        <v/>
      </c>
      <c r="DL7" s="746" t="str">
        <f t="shared" ref="DL7:DX7" si="29" xml:space="preserve">  IF(BT30&gt;0,   BT16,"")</f>
        <v>&lt;1</v>
      </c>
      <c r="DM7" s="735" t="str">
        <f t="shared" si="29"/>
        <v>&lt;1</v>
      </c>
      <c r="DN7" s="746" t="str">
        <f t="shared" si="29"/>
        <v/>
      </c>
      <c r="DO7" s="735" t="str">
        <f t="shared" si="29"/>
        <v/>
      </c>
      <c r="DP7" s="746" t="str">
        <f t="shared" si="29"/>
        <v/>
      </c>
      <c r="DQ7" s="735" t="str">
        <f t="shared" si="29"/>
        <v/>
      </c>
      <c r="DR7" s="746" t="str">
        <f t="shared" si="29"/>
        <v>1…6</v>
      </c>
      <c r="DS7" s="735" t="str">
        <f t="shared" si="29"/>
        <v>16…26</v>
      </c>
      <c r="DT7" s="746" t="str">
        <f t="shared" si="29"/>
        <v>7…17</v>
      </c>
      <c r="DU7" s="735" t="str">
        <f t="shared" si="29"/>
        <v/>
      </c>
      <c r="DV7" s="746" t="str">
        <f t="shared" si="29"/>
        <v/>
      </c>
      <c r="DW7" s="735" t="str">
        <f t="shared" si="29"/>
        <v>&lt;1</v>
      </c>
      <c r="DX7" s="746" t="str">
        <f t="shared" si="29"/>
        <v>5…10</v>
      </c>
      <c r="DY7" s="735" t="str">
        <f xml:space="preserve">  IF(CG30&gt;0,   CG16,"")</f>
        <v/>
      </c>
      <c r="DZ7" s="746" t="str">
        <f xml:space="preserve">  IF(CH30&gt;0,   CH16,"")</f>
        <v>1…6</v>
      </c>
      <c r="EA7" s="735" t="str">
        <f xml:space="preserve">  IF(CI30&gt;0,   CI16,"")</f>
        <v/>
      </c>
      <c r="EB7" s="746" t="str">
        <f xml:space="preserve">  IF(CJ30&gt;0,   CJ16,"")</f>
        <v/>
      </c>
      <c r="EC7" s="735" t="str">
        <f xml:space="preserve">  IF(CK30&gt;0,   CK16,"")</f>
        <v>7…17</v>
      </c>
      <c r="ED7" s="746" t="str">
        <f>IF(ISERROR(CL30),"",IF(CL30&gt;0,CL16,""))</f>
        <v/>
      </c>
    </row>
    <row r="8" spans="2:134" ht="15" customHeight="1" x14ac:dyDescent="0.25">
      <c r="B8" s="811">
        <v>6</v>
      </c>
      <c r="C8" s="643" t="s">
        <v>889</v>
      </c>
      <c r="D8" s="773" t="s">
        <v>2528</v>
      </c>
      <c r="E8" s="836" t="s">
        <v>859</v>
      </c>
      <c r="F8" s="645"/>
      <c r="G8" s="800">
        <v>0</v>
      </c>
      <c r="H8" s="837">
        <v>3</v>
      </c>
      <c r="I8" s="780" t="s">
        <v>2317</v>
      </c>
      <c r="L8" s="133"/>
      <c r="M8" s="70"/>
      <c r="N8" s="71"/>
      <c r="O8" s="80"/>
      <c r="R8" s="14"/>
      <c r="S8" s="14"/>
      <c r="T8" s="675"/>
      <c r="U8" s="278"/>
      <c r="V8" s="278"/>
      <c r="W8" s="762">
        <f t="shared" si="25"/>
        <v>0.7</v>
      </c>
      <c r="AB8" s="55"/>
      <c r="AC8" s="55"/>
      <c r="AD8" s="55"/>
      <c r="AE8" s="157"/>
      <c r="AF8" s="160"/>
      <c r="AG8" s="326" t="str">
        <f t="shared" si="10"/>
        <v/>
      </c>
      <c r="AH8" s="327" t="str">
        <f t="shared" si="11"/>
        <v/>
      </c>
      <c r="AI8" s="91">
        <v>6</v>
      </c>
      <c r="AJ8" s="137" t="s">
        <v>893</v>
      </c>
      <c r="AK8" s="79"/>
      <c r="AL8" s="79"/>
      <c r="AM8" s="634" t="str">
        <f t="shared" si="12"/>
        <v>-</v>
      </c>
      <c r="AN8" s="144" t="str">
        <f t="shared" si="0"/>
        <v>-</v>
      </c>
      <c r="AO8" s="144" t="str">
        <f t="shared" si="1"/>
        <v>-</v>
      </c>
      <c r="AP8" s="138">
        <f t="shared" si="13"/>
        <v>6</v>
      </c>
      <c r="AQ8" s="143" t="str">
        <f t="shared" si="14"/>
        <v>Октябрьская</v>
      </c>
      <c r="AR8" s="143" t="str">
        <f t="shared" si="15"/>
        <v>Мурманский</v>
      </c>
      <c r="AS8" s="143" t="str">
        <f t="shared" si="16"/>
        <v>Кандалакша</v>
      </c>
      <c r="AT8" s="139"/>
      <c r="AU8" s="139"/>
      <c r="AV8" s="140">
        <f t="shared" si="17"/>
        <v>3</v>
      </c>
      <c r="AW8" s="147">
        <f t="shared" si="18"/>
        <v>43682.125</v>
      </c>
      <c r="AX8" s="148">
        <f t="shared" si="2"/>
        <v>43682.375</v>
      </c>
      <c r="AY8" s="148">
        <f t="shared" si="2"/>
        <v>43682.625</v>
      </c>
      <c r="AZ8" s="149">
        <f t="shared" si="2"/>
        <v>43682.875</v>
      </c>
      <c r="BA8" s="122">
        <f t="shared" si="19"/>
        <v>43682.375</v>
      </c>
      <c r="BB8" s="122">
        <f t="shared" si="3"/>
        <v>43682.875</v>
      </c>
      <c r="BC8" s="242">
        <f t="shared" si="4"/>
        <v>43682.375</v>
      </c>
      <c r="BD8" s="242">
        <f t="shared" si="20"/>
        <v>43682.875</v>
      </c>
      <c r="BE8" s="87">
        <f t="shared" si="5"/>
        <v>0</v>
      </c>
      <c r="BF8" s="64"/>
      <c r="BH8" s="331" t="str">
        <f>TEXT((BH7-3)/24,"ч:мм")</f>
        <v>0:00</v>
      </c>
      <c r="BI8" s="180" t="str">
        <f>BH4&amp;"   "&amp;BH5&amp;"   "&amp;BH6</f>
        <v>Москва   Регион: Московско-Курский   Дорога: Московская</v>
      </c>
      <c r="BJ8" s="175">
        <v>6</v>
      </c>
      <c r="BK8" s="158" t="str">
        <f t="shared" si="21"/>
        <v>Смоленский</v>
      </c>
      <c r="BL8" s="158" t="str">
        <f t="shared" si="22"/>
        <v>Смоленск</v>
      </c>
      <c r="BM8" s="157">
        <f t="shared" si="6"/>
        <v>3</v>
      </c>
      <c r="BN8" s="159">
        <f t="shared" si="7"/>
        <v>43682.375</v>
      </c>
      <c r="BO8" s="264">
        <f t="shared" si="8"/>
        <v>43682.875</v>
      </c>
      <c r="BP8" s="275">
        <v>15</v>
      </c>
      <c r="BQ8" s="272" t="str">
        <f t="shared" si="23"/>
        <v>15Москва</v>
      </c>
      <c r="BR8" s="385" t="s">
        <v>3337</v>
      </c>
      <c r="BS8" s="618">
        <f>VLOOKUP($BQ7,Ввод!$A:$V,BS$2,0)-1</f>
        <v>4.7</v>
      </c>
      <c r="BT8" s="386">
        <f>VLOOKUP($BQ8,Ввод!$A:$V,BT$2,0)</f>
        <v>15.4</v>
      </c>
      <c r="BU8" s="618">
        <f>VLOOKUP($BQ7,Ввод!$A:$V,BU$2,0)-1</f>
        <v>8</v>
      </c>
      <c r="BV8" s="386">
        <f>VLOOKUP($BQ8,Ввод!$A:$V,BV$2,0)</f>
        <v>30.5</v>
      </c>
      <c r="BW8" s="618">
        <f>VLOOKUP($BQ7,Ввод!$A:$V,BW$2,0)-1</f>
        <v>9.3000000000000007</v>
      </c>
      <c r="BX8" s="386">
        <f>VLOOKUP($BQ8,Ввод!$A:$V,BX$2,0)</f>
        <v>39</v>
      </c>
      <c r="BY8" s="618">
        <f>VLOOKUP($BQ7,Ввод!$A:$V,BY$2,0)-1</f>
        <v>13.4</v>
      </c>
      <c r="BZ8" s="386">
        <f>VLOOKUP($BQ8,Ввод!$A:$V,BZ$2,0)</f>
        <v>37.4</v>
      </c>
      <c r="CA8" s="618">
        <f>VLOOKUP($BQ7,Ввод!$A:$V,CA$2,0)-1</f>
        <v>16</v>
      </c>
      <c r="CB8" s="386">
        <f>VLOOKUP($BQ8,Ввод!$A:$V,CB$2,0)</f>
        <v>20.100000000000001</v>
      </c>
      <c r="CC8" s="618">
        <f>VLOOKUP($BQ7,Ввод!$A:$V,CC$2,0)-1</f>
        <v>9</v>
      </c>
      <c r="CD8" s="386">
        <f>VLOOKUP($BQ8,Ввод!$A:$V,CD$2,0)</f>
        <v>36.5</v>
      </c>
      <c r="CE8" s="618">
        <f>VLOOKUP($BQ7,Ввод!$A:$V,CE$2,0)-1</f>
        <v>11.8</v>
      </c>
      <c r="CF8" s="386">
        <f>VLOOKUP($BQ8,Ввод!$A:$V,CF$2,0)</f>
        <v>22</v>
      </c>
      <c r="CG8" s="618">
        <f>VLOOKUP($BQ7,Ввод!$A:$V,CG$2,0)-1</f>
        <v>10.8</v>
      </c>
      <c r="CH8" s="386">
        <f>VLOOKUP($BQ8,Ввод!$A:$V,CH$2,0)</f>
        <v>39.1</v>
      </c>
      <c r="CI8" s="618">
        <f>VLOOKUP($BQ7,Ввод!$A:$V,CI$2,0)-1</f>
        <v>11.2</v>
      </c>
      <c r="CJ8" s="386">
        <f>VLOOKUP($BQ8,Ввод!$A:$V,CJ$2,0)</f>
        <v>29.1</v>
      </c>
      <c r="CK8" s="618">
        <f>VLOOKUP($BQ7,Ввод!$A:$V,CK$2,0)-1</f>
        <v>14</v>
      </c>
      <c r="CL8" s="387">
        <f>VLOOKUP($BQ8,Ввод!$A:$V,CL$2,0)</f>
        <v>29.7</v>
      </c>
      <c r="CM8" s="169"/>
      <c r="CN8" s="169"/>
      <c r="CO8" s="169"/>
      <c r="CP8" s="169"/>
      <c r="CQ8" s="169"/>
      <c r="CR8" s="169"/>
      <c r="CS8" s="169"/>
      <c r="CT8" s="169"/>
      <c r="CU8" s="169"/>
      <c r="CV8" s="169"/>
      <c r="CW8" s="169"/>
      <c r="CX8" s="169"/>
      <c r="CY8" s="169"/>
      <c r="CZ8" s="169"/>
      <c r="DA8" s="169"/>
      <c r="DB8" s="169"/>
      <c r="DC8" s="169"/>
      <c r="DD8" s="169"/>
      <c r="DE8" s="169"/>
      <c r="DF8" s="169"/>
      <c r="DG8" s="169"/>
      <c r="DH8" s="308"/>
      <c r="DJ8" s="745" t="s">
        <v>3148</v>
      </c>
      <c r="DK8" s="738" t="str">
        <f xml:space="preserve">  IF(BS31&gt;0,   BS16,"")</f>
        <v/>
      </c>
      <c r="DL8" s="747" t="str">
        <f t="shared" ref="DL8:EC8" si="30" xml:space="preserve">  IF(BT31&gt;0,   BT16,"")</f>
        <v/>
      </c>
      <c r="DM8" s="738" t="str">
        <f t="shared" si="30"/>
        <v/>
      </c>
      <c r="DN8" s="747" t="str">
        <f t="shared" si="30"/>
        <v/>
      </c>
      <c r="DO8" s="738" t="str">
        <f t="shared" si="30"/>
        <v/>
      </c>
      <c r="DP8" s="747" t="str">
        <f t="shared" si="30"/>
        <v/>
      </c>
      <c r="DQ8" s="738" t="str">
        <f t="shared" si="30"/>
        <v/>
      </c>
      <c r="DR8" s="747" t="str">
        <f t="shared" si="30"/>
        <v/>
      </c>
      <c r="DS8" s="738" t="str">
        <f t="shared" si="30"/>
        <v/>
      </c>
      <c r="DT8" s="747" t="str">
        <f t="shared" si="30"/>
        <v/>
      </c>
      <c r="DU8" s="738" t="str">
        <f t="shared" si="30"/>
        <v/>
      </c>
      <c r="DV8" s="747" t="str">
        <f t="shared" si="30"/>
        <v/>
      </c>
      <c r="DW8" s="738" t="str">
        <f t="shared" si="30"/>
        <v/>
      </c>
      <c r="DX8" s="747" t="str">
        <f t="shared" si="30"/>
        <v/>
      </c>
      <c r="DY8" s="738" t="str">
        <f t="shared" si="30"/>
        <v/>
      </c>
      <c r="DZ8" s="747" t="str">
        <f t="shared" si="30"/>
        <v/>
      </c>
      <c r="EA8" s="748" t="str">
        <f t="shared" si="30"/>
        <v/>
      </c>
      <c r="EB8" s="747" t="str">
        <f t="shared" si="30"/>
        <v/>
      </c>
      <c r="EC8" s="738" t="str">
        <f t="shared" si="30"/>
        <v/>
      </c>
      <c r="ED8" s="747" t="str">
        <f xml:space="preserve">  IF(ISERROR(CL31),"",IF(CL31&gt;0,   CL16,""))</f>
        <v/>
      </c>
    </row>
    <row r="9" spans="2:134" ht="15" customHeight="1" x14ac:dyDescent="0.25">
      <c r="B9" s="811">
        <v>7</v>
      </c>
      <c r="C9" s="643" t="s">
        <v>889</v>
      </c>
      <c r="D9" s="812" t="s">
        <v>2526</v>
      </c>
      <c r="E9" s="643" t="s">
        <v>1044</v>
      </c>
      <c r="F9" s="814"/>
      <c r="G9" s="797">
        <v>0</v>
      </c>
      <c r="H9" s="813">
        <v>3</v>
      </c>
      <c r="I9" s="780" t="s">
        <v>2317</v>
      </c>
      <c r="L9" s="133"/>
      <c r="M9" s="70"/>
      <c r="N9" s="71"/>
      <c r="O9" s="80"/>
      <c r="R9" s="14"/>
      <c r="S9" s="14"/>
      <c r="T9" s="675"/>
      <c r="U9" s="278"/>
      <c r="V9" s="278"/>
      <c r="W9" s="762">
        <f t="shared" si="25"/>
        <v>0.79999999999999993</v>
      </c>
      <c r="AB9" s="55"/>
      <c r="AC9" s="55"/>
      <c r="AD9" s="55"/>
      <c r="AE9" s="157"/>
      <c r="AF9" s="160"/>
      <c r="AG9" s="326" t="str">
        <f t="shared" si="10"/>
        <v/>
      </c>
      <c r="AH9" s="327" t="str">
        <f t="shared" si="11"/>
        <v/>
      </c>
      <c r="AI9" s="91">
        <v>7</v>
      </c>
      <c r="AJ9" s="137" t="s">
        <v>895</v>
      </c>
      <c r="AK9" s="79"/>
      <c r="AL9" s="79"/>
      <c r="AM9" s="634" t="str">
        <f t="shared" si="12"/>
        <v>-</v>
      </c>
      <c r="AN9" s="144" t="str">
        <f t="shared" si="0"/>
        <v>-</v>
      </c>
      <c r="AO9" s="144" t="str">
        <f t="shared" si="1"/>
        <v>-</v>
      </c>
      <c r="AP9" s="138">
        <f t="shared" si="13"/>
        <v>7</v>
      </c>
      <c r="AQ9" s="143" t="str">
        <f t="shared" si="14"/>
        <v>Октябрьская</v>
      </c>
      <c r="AR9" s="143" t="str">
        <f t="shared" si="15"/>
        <v>Санкт-Петербургский</v>
      </c>
      <c r="AS9" s="143" t="str">
        <f t="shared" si="16"/>
        <v>Выборг</v>
      </c>
      <c r="AT9" s="139"/>
      <c r="AU9" s="139"/>
      <c r="AV9" s="140">
        <f t="shared" si="17"/>
        <v>3</v>
      </c>
      <c r="AW9" s="147">
        <f t="shared" si="18"/>
        <v>43682.125</v>
      </c>
      <c r="AX9" s="148">
        <f t="shared" si="2"/>
        <v>43682.375</v>
      </c>
      <c r="AY9" s="148">
        <f t="shared" si="2"/>
        <v>43682.625</v>
      </c>
      <c r="AZ9" s="149">
        <f t="shared" si="2"/>
        <v>43682.875</v>
      </c>
      <c r="BA9" s="122">
        <f t="shared" si="19"/>
        <v>43682.375</v>
      </c>
      <c r="BB9" s="122">
        <f t="shared" si="3"/>
        <v>43682.875</v>
      </c>
      <c r="BC9" s="242">
        <f t="shared" si="4"/>
        <v>43682.375</v>
      </c>
      <c r="BD9" s="242">
        <f t="shared" si="20"/>
        <v>43682.875</v>
      </c>
      <c r="BE9" s="87">
        <f t="shared" si="5"/>
        <v>0</v>
      </c>
      <c r="BF9" s="64"/>
      <c r="BH9" s="178" t="s">
        <v>2613</v>
      </c>
      <c r="BI9" s="179" t="s">
        <v>2614</v>
      </c>
      <c r="BJ9" s="175">
        <v>7</v>
      </c>
      <c r="BK9" s="158" t="str">
        <f t="shared" si="21"/>
        <v>Брянский</v>
      </c>
      <c r="BL9" s="158" t="str">
        <f t="shared" si="22"/>
        <v>Брянск</v>
      </c>
      <c r="BM9" s="157">
        <f t="shared" si="6"/>
        <v>3</v>
      </c>
      <c r="BN9" s="159">
        <f t="shared" si="7"/>
        <v>43682.375</v>
      </c>
      <c r="BO9" s="264">
        <f t="shared" si="8"/>
        <v>43682.875</v>
      </c>
      <c r="BP9" s="275">
        <v>16</v>
      </c>
      <c r="BQ9" s="272" t="str">
        <f t="shared" si="23"/>
        <v>16Москва</v>
      </c>
      <c r="BR9" s="212" t="s">
        <v>2548</v>
      </c>
      <c r="BS9" s="130">
        <f xml:space="preserve">   ROUND(VLOOKUP($BQ9,Ввод!$A:$V,BS$2,0),0)</f>
        <v>9</v>
      </c>
      <c r="BT9" s="130">
        <f xml:space="preserve">   ROUND(VLOOKUP($BQ9,Ввод!$A:$V,BT$2,0),0)</f>
        <v>11</v>
      </c>
      <c r="BU9" s="130">
        <f xml:space="preserve">   ROUND(VLOOKUP($BQ9,Ввод!$A:$V,BU$2,0),0)</f>
        <v>10</v>
      </c>
      <c r="BV9" s="130">
        <f xml:space="preserve">   ROUND(VLOOKUP($BQ9,Ввод!$A:$V,BV$2,0),0)</f>
        <v>10</v>
      </c>
      <c r="BW9" s="130">
        <f xml:space="preserve">   ROUND(VLOOKUP($BQ9,Ввод!$A:$V,BW$2,0),0)</f>
        <v>9</v>
      </c>
      <c r="BX9" s="130">
        <f xml:space="preserve">   ROUND(VLOOKUP($BQ9,Ввод!$A:$V,BX$2,0),0)</f>
        <v>9</v>
      </c>
      <c r="BY9" s="130">
        <f xml:space="preserve">   ROUND(VLOOKUP($BQ9,Ввод!$A:$V,BY$2,0),0)</f>
        <v>11</v>
      </c>
      <c r="BZ9" s="130">
        <f xml:space="preserve">   ROUND(VLOOKUP($BQ9,Ввод!$A:$V,BZ$2,0),0)</f>
        <v>5</v>
      </c>
      <c r="CA9" s="130">
        <f xml:space="preserve">   ROUND(VLOOKUP($BQ9,Ввод!$A:$V,CA$2,0),0)</f>
        <v>11</v>
      </c>
      <c r="CB9" s="130">
        <f xml:space="preserve">   ROUND(VLOOKUP($BQ9,Ввод!$A:$V,CB$2,0),0)</f>
        <v>14</v>
      </c>
      <c r="CC9" s="130">
        <f xml:space="preserve">   ROUND(VLOOKUP($BQ9,Ввод!$A:$V,CC$2,0),0)</f>
        <v>7</v>
      </c>
      <c r="CD9" s="130">
        <f xml:space="preserve">   ROUND(VLOOKUP($BQ9,Ввод!$A:$V,CD$2,0),0)</f>
        <v>6</v>
      </c>
      <c r="CE9" s="130">
        <f xml:space="preserve">   ROUND(VLOOKUP($BQ9,Ввод!$A:$V,CE$2,0),0)</f>
        <v>7</v>
      </c>
      <c r="CF9" s="130">
        <f xml:space="preserve">   ROUND(VLOOKUP($BQ9,Ввод!$A:$V,CF$2,0),0)</f>
        <v>10</v>
      </c>
      <c r="CG9" s="130">
        <f xml:space="preserve">   ROUND(VLOOKUP($BQ9,Ввод!$A:$V,CG$2,0),0)</f>
        <v>10</v>
      </c>
      <c r="CH9" s="130">
        <f xml:space="preserve">   ROUND(VLOOKUP($BQ9,Ввод!$A:$V,CH$2,0),0)</f>
        <v>10</v>
      </c>
      <c r="CI9" s="130">
        <f xml:space="preserve">   ROUND(VLOOKUP($BQ9,Ввод!$A:$V,CI$2,0),0)</f>
        <v>7</v>
      </c>
      <c r="CJ9" s="130">
        <f xml:space="preserve">   ROUND(VLOOKUP($BQ9,Ввод!$A:$V,CJ$2,0),0)</f>
        <v>8</v>
      </c>
      <c r="CK9" s="130">
        <f xml:space="preserve">   ROUND(VLOOKUP($BQ9,Ввод!$A:$V,CK$2,0),0)</f>
        <v>11</v>
      </c>
      <c r="CL9" s="130">
        <f xml:space="preserve">   ROUND(VLOOKUP($BQ9,Ввод!$A:$V,CL$2,0),0)</f>
        <v>11</v>
      </c>
      <c r="CM9" s="169"/>
      <c r="CN9" s="169"/>
      <c r="CO9" s="169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169"/>
      <c r="DG9" s="169"/>
      <c r="DH9" s="308"/>
      <c r="DJ9" s="745" t="s">
        <v>2517</v>
      </c>
      <c r="DK9" s="733" t="str">
        <f t="shared" ref="DK9:EC9" si="31">BS14</f>
        <v>СЗ-7</v>
      </c>
      <c r="DL9" s="734" t="str">
        <f t="shared" si="31"/>
        <v>СЗ-7</v>
      </c>
      <c r="DM9" s="733" t="str">
        <f t="shared" si="31"/>
        <v>СЗ-7</v>
      </c>
      <c r="DN9" s="734" t="str">
        <f t="shared" si="31"/>
        <v>З-7</v>
      </c>
      <c r="DO9" s="733" t="str">
        <f t="shared" si="31"/>
        <v>З-5</v>
      </c>
      <c r="DP9" s="734" t="str">
        <f t="shared" si="31"/>
        <v>Ю-7</v>
      </c>
      <c r="DQ9" s="733" t="str">
        <f t="shared" si="31"/>
        <v>З-6</v>
      </c>
      <c r="DR9" s="734" t="str">
        <f t="shared" si="31"/>
        <v>С-5</v>
      </c>
      <c r="DS9" s="733" t="str">
        <f t="shared" si="31"/>
        <v>ЮЗ-7</v>
      </c>
      <c r="DT9" s="734" t="str">
        <f t="shared" si="31"/>
        <v>СЗ-9</v>
      </c>
      <c r="DU9" s="733" t="str">
        <f t="shared" si="31"/>
        <v>СЗ-5</v>
      </c>
      <c r="DV9" s="734" t="str">
        <f t="shared" si="31"/>
        <v>СЗ-5</v>
      </c>
      <c r="DW9" s="733" t="str">
        <f t="shared" si="31"/>
        <v>Ю-5</v>
      </c>
      <c r="DX9" s="734" t="str">
        <f t="shared" si="31"/>
        <v>З-5</v>
      </c>
      <c r="DY9" s="733" t="str">
        <f t="shared" si="31"/>
        <v>З-6</v>
      </c>
      <c r="DZ9" s="734" t="str">
        <f t="shared" si="31"/>
        <v>З-7</v>
      </c>
      <c r="EA9" s="733" t="str">
        <f t="shared" si="31"/>
        <v>ЮЗ-5</v>
      </c>
      <c r="EB9" s="734" t="str">
        <f t="shared" si="31"/>
        <v>Ю-6</v>
      </c>
      <c r="EC9" s="733" t="str">
        <f t="shared" si="31"/>
        <v>З-8</v>
      </c>
      <c r="ED9" s="734" t="str">
        <f>IF(ISERROR(CL14),"",CL14)</f>
        <v>ЮЗ-7</v>
      </c>
    </row>
    <row r="10" spans="2:134" ht="15" customHeight="1" x14ac:dyDescent="0.25">
      <c r="B10" s="849">
        <v>8</v>
      </c>
      <c r="C10" s="789" t="s">
        <v>889</v>
      </c>
      <c r="D10" s="815" t="s">
        <v>2531</v>
      </c>
      <c r="E10" s="816" t="s">
        <v>1374</v>
      </c>
      <c r="F10" s="817"/>
      <c r="G10" s="818">
        <v>0</v>
      </c>
      <c r="H10" s="819">
        <v>3</v>
      </c>
      <c r="I10" s="780" t="s">
        <v>2317</v>
      </c>
      <c r="L10" s="133"/>
      <c r="M10" s="70"/>
      <c r="N10" s="71"/>
      <c r="O10" s="80"/>
      <c r="R10" s="14"/>
      <c r="S10" s="14"/>
      <c r="T10" s="675"/>
      <c r="U10" s="278"/>
      <c r="V10" s="278"/>
      <c r="W10" s="762">
        <f t="shared" si="25"/>
        <v>0.89999999999999991</v>
      </c>
      <c r="AB10" s="55"/>
      <c r="AC10" s="55"/>
      <c r="AD10" s="55"/>
      <c r="AE10" s="157"/>
      <c r="AF10" s="160"/>
      <c r="AG10" s="326" t="str">
        <f t="shared" si="10"/>
        <v/>
      </c>
      <c r="AH10" s="327" t="str">
        <f t="shared" si="11"/>
        <v/>
      </c>
      <c r="AI10" s="91">
        <v>8</v>
      </c>
      <c r="AJ10" s="137" t="s">
        <v>897</v>
      </c>
      <c r="AK10" s="79"/>
      <c r="AL10" s="79"/>
      <c r="AM10" s="634" t="str">
        <f t="shared" si="12"/>
        <v>-</v>
      </c>
      <c r="AN10" s="144" t="str">
        <f t="shared" si="0"/>
        <v>-</v>
      </c>
      <c r="AO10" s="144" t="str">
        <f t="shared" si="1"/>
        <v>-</v>
      </c>
      <c r="AP10" s="138">
        <f t="shared" si="13"/>
        <v>8</v>
      </c>
      <c r="AQ10" s="143" t="str">
        <f t="shared" si="14"/>
        <v>Октябрьская</v>
      </c>
      <c r="AR10" s="143" t="str">
        <f t="shared" si="15"/>
        <v>Петрозаводский</v>
      </c>
      <c r="AS10" s="143" t="str">
        <f t="shared" si="16"/>
        <v>Костомукша-Товарная</v>
      </c>
      <c r="AT10" s="139"/>
      <c r="AU10" s="139"/>
      <c r="AV10" s="140">
        <f t="shared" si="17"/>
        <v>3</v>
      </c>
      <c r="AW10" s="291">
        <f t="shared" si="18"/>
        <v>43682.125</v>
      </c>
      <c r="AX10" s="292">
        <f t="shared" si="2"/>
        <v>43682.375</v>
      </c>
      <c r="AY10" s="292">
        <f t="shared" si="2"/>
        <v>43682.625</v>
      </c>
      <c r="AZ10" s="293">
        <f t="shared" si="2"/>
        <v>43682.875</v>
      </c>
      <c r="BA10" s="294">
        <f t="shared" si="19"/>
        <v>43682.375</v>
      </c>
      <c r="BB10" s="294">
        <f t="shared" si="3"/>
        <v>43682.875</v>
      </c>
      <c r="BC10" s="295">
        <f t="shared" si="4"/>
        <v>43682.375</v>
      </c>
      <c r="BD10" s="295">
        <f t="shared" si="20"/>
        <v>43682.875</v>
      </c>
      <c r="BE10" s="296">
        <f t="shared" si="5"/>
        <v>0</v>
      </c>
      <c r="BF10" s="64"/>
      <c r="BH10" s="163">
        <f>INDEX(BN3:BN15,BH3)</f>
        <v>43682.375</v>
      </c>
      <c r="BI10" s="164">
        <f>INDEX(BO3:BO15,BH3)</f>
        <v>43682.875</v>
      </c>
      <c r="BJ10" s="177">
        <v>8</v>
      </c>
      <c r="BK10" s="166" t="str">
        <f t="shared" si="21"/>
        <v>Смоленский</v>
      </c>
      <c r="BL10" s="158" t="str">
        <f t="shared" si="22"/>
        <v>Вязьма</v>
      </c>
      <c r="BM10" s="165">
        <f t="shared" si="6"/>
        <v>3</v>
      </c>
      <c r="BN10" s="167">
        <f t="shared" si="7"/>
        <v>43682.375</v>
      </c>
      <c r="BO10" s="265">
        <f t="shared" si="8"/>
        <v>43682.875</v>
      </c>
      <c r="BP10" s="275">
        <v>17</v>
      </c>
      <c r="BQ10" s="272" t="str">
        <f t="shared" si="23"/>
        <v>17Москва</v>
      </c>
      <c r="BR10" s="225" t="s">
        <v>2549</v>
      </c>
      <c r="BS10" s="55" t="str">
        <f>VLOOKUP($BQ10,Ввод!$A:$V,BS$2,0)</f>
        <v/>
      </c>
      <c r="BT10" s="55" t="str">
        <f>VLOOKUP($BQ10,Ввод!$A:$V,BT$2,0)</f>
        <v/>
      </c>
      <c r="BU10" s="55" t="str">
        <f>VLOOKUP($BQ10,Ввод!$A:$V,BU$2,0)</f>
        <v/>
      </c>
      <c r="BV10" s="55" t="str">
        <f>VLOOKUP($BQ10,Ввод!$A:$V,BV$2,0)</f>
        <v/>
      </c>
      <c r="BW10" s="55" t="str">
        <f>VLOOKUP($BQ10,Ввод!$A:$V,BW$2,0)</f>
        <v/>
      </c>
      <c r="BX10" s="55" t="str">
        <f>VLOOKUP($BQ10,Ввод!$A:$V,BX$2,0)</f>
        <v/>
      </c>
      <c r="BY10" s="55" t="str">
        <f>VLOOKUP($BQ10,Ввод!$A:$V,BY$2,0)</f>
        <v/>
      </c>
      <c r="BZ10" s="55" t="str">
        <f>VLOOKUP($BQ10,Ввод!$A:$V,BZ$2,0)</f>
        <v/>
      </c>
      <c r="CA10" s="55" t="str">
        <f>VLOOKUP($BQ10,Ввод!$A:$V,CA$2,0)</f>
        <v/>
      </c>
      <c r="CB10" s="55" t="str">
        <f>VLOOKUP($BQ10,Ввод!$A:$V,CB$2,0)</f>
        <v/>
      </c>
      <c r="CC10" s="55" t="str">
        <f>VLOOKUP($BQ10,Ввод!$A:$V,CC$2,0)</f>
        <v/>
      </c>
      <c r="CD10" s="55" t="str">
        <f>VLOOKUP($BQ10,Ввод!$A:$V,CD$2,0)</f>
        <v/>
      </c>
      <c r="CE10" s="55" t="str">
        <f>VLOOKUP($BQ10,Ввод!$A:$V,CE$2,0)</f>
        <v/>
      </c>
      <c r="CF10" s="55" t="str">
        <f>VLOOKUP($BQ10,Ввод!$A:$V,CF$2,0)</f>
        <v/>
      </c>
      <c r="CG10" s="55" t="str">
        <f>VLOOKUP($BQ10,Ввод!$A:$V,CG$2,0)</f>
        <v/>
      </c>
      <c r="CH10" s="55" t="str">
        <f>VLOOKUP($BQ10,Ввод!$A:$V,CH$2,0)</f>
        <v/>
      </c>
      <c r="CI10" s="55" t="str">
        <f>VLOOKUP($BQ10,Ввод!$A:$V,CI$2,0)</f>
        <v/>
      </c>
      <c r="CJ10" s="55" t="str">
        <f>VLOOKUP($BQ10,Ввод!$A:$V,CJ$2,0)</f>
        <v/>
      </c>
      <c r="CK10" s="55" t="str">
        <f>VLOOKUP($BQ10,Ввод!$A:$V,CK$2,0)</f>
        <v/>
      </c>
      <c r="CL10" s="55" t="str">
        <f>VLOOKUP($BQ10,Ввод!$A:$V,CL$2,0)</f>
        <v/>
      </c>
      <c r="CM10" s="169"/>
      <c r="CN10" s="169"/>
      <c r="CO10" s="169"/>
      <c r="CP10" s="169"/>
      <c r="CQ10" s="169"/>
      <c r="CR10" s="169"/>
      <c r="CS10" s="169"/>
      <c r="CT10" s="169"/>
      <c r="CU10" s="169"/>
      <c r="CV10" s="169"/>
      <c r="CW10" s="169"/>
      <c r="CX10" s="169"/>
      <c r="CY10" s="169"/>
      <c r="CZ10" s="169"/>
      <c r="DA10" s="169"/>
      <c r="DB10" s="169"/>
      <c r="DC10" s="169"/>
      <c r="DD10" s="169"/>
      <c r="DE10" s="169"/>
      <c r="DF10" s="169"/>
      <c r="DG10" s="169"/>
      <c r="DH10" s="308"/>
      <c r="DJ10" s="745" t="s">
        <v>2516</v>
      </c>
      <c r="DK10" s="980" t="str">
        <f t="shared" ref="DK10:EC10" si="32">BS21</f>
        <v>7…10</v>
      </c>
      <c r="DL10" s="981" t="str">
        <f t="shared" si="32"/>
        <v>9…12</v>
      </c>
      <c r="DM10" s="980" t="str">
        <f t="shared" si="32"/>
        <v>8…11</v>
      </c>
      <c r="DN10" s="981" t="str">
        <f t="shared" si="32"/>
        <v>8…11</v>
      </c>
      <c r="DO10" s="980" t="str">
        <f t="shared" si="32"/>
        <v>7…10</v>
      </c>
      <c r="DP10" s="981" t="str">
        <f t="shared" si="32"/>
        <v>7…10</v>
      </c>
      <c r="DQ10" s="980" t="str">
        <f t="shared" si="32"/>
        <v>9…12</v>
      </c>
      <c r="DR10" s="981" t="str">
        <f t="shared" si="32"/>
        <v>3…6</v>
      </c>
      <c r="DS10" s="980" t="str">
        <f t="shared" si="32"/>
        <v>9…12</v>
      </c>
      <c r="DT10" s="981" t="str">
        <f t="shared" si="32"/>
        <v>12…15</v>
      </c>
      <c r="DU10" s="980" t="str">
        <f t="shared" si="32"/>
        <v>5…8</v>
      </c>
      <c r="DV10" s="981" t="str">
        <f t="shared" si="32"/>
        <v>4…7</v>
      </c>
      <c r="DW10" s="980" t="str">
        <f t="shared" si="32"/>
        <v>5…8</v>
      </c>
      <c r="DX10" s="981" t="str">
        <f t="shared" si="32"/>
        <v>8…11</v>
      </c>
      <c r="DY10" s="980" t="str">
        <f t="shared" si="32"/>
        <v>8…11</v>
      </c>
      <c r="DZ10" s="981" t="str">
        <f t="shared" si="32"/>
        <v>8…11</v>
      </c>
      <c r="EA10" s="980" t="str">
        <f t="shared" si="32"/>
        <v>5…8</v>
      </c>
      <c r="EB10" s="981" t="str">
        <f t="shared" si="32"/>
        <v>6…9</v>
      </c>
      <c r="EC10" s="980" t="str">
        <f t="shared" si="32"/>
        <v>9…12</v>
      </c>
      <c r="ED10" s="981" t="str">
        <f>IF(ISERROR(CL21),"",CL21)</f>
        <v>9…12</v>
      </c>
    </row>
    <row r="11" spans="2:134" ht="15" customHeight="1" x14ac:dyDescent="0.25">
      <c r="B11" s="849">
        <v>9</v>
      </c>
      <c r="C11" s="789" t="s">
        <v>889</v>
      </c>
      <c r="D11" s="815" t="s">
        <v>2140</v>
      </c>
      <c r="E11" s="816" t="s">
        <v>1401</v>
      </c>
      <c r="F11" s="817"/>
      <c r="G11" s="818">
        <v>0</v>
      </c>
      <c r="H11" s="819">
        <v>3</v>
      </c>
      <c r="I11" s="780" t="s">
        <v>2317</v>
      </c>
      <c r="L11" s="133"/>
      <c r="M11" s="70"/>
      <c r="N11" s="71"/>
      <c r="O11" s="80"/>
      <c r="R11" s="14"/>
      <c r="S11" s="14"/>
      <c r="T11" s="675"/>
      <c r="U11" s="278"/>
      <c r="V11" s="278"/>
      <c r="W11" s="762">
        <f t="shared" si="25"/>
        <v>0.99999999999999989</v>
      </c>
      <c r="X11" s="64"/>
      <c r="Y11" s="64"/>
      <c r="Z11" s="168"/>
      <c r="AA11" s="168"/>
      <c r="AB11" s="14"/>
      <c r="AC11" s="14"/>
      <c r="AD11" s="14"/>
      <c r="AE11" s="160"/>
      <c r="AF11" s="160"/>
      <c r="AG11" s="326" t="str">
        <f t="shared" si="10"/>
        <v/>
      </c>
      <c r="AH11" s="327" t="str">
        <f t="shared" si="11"/>
        <v/>
      </c>
      <c r="AI11" s="91">
        <v>9</v>
      </c>
      <c r="AJ11" s="137" t="s">
        <v>899</v>
      </c>
      <c r="AK11" s="79"/>
      <c r="AL11" s="79"/>
      <c r="AM11" s="634" t="str">
        <f t="shared" si="12"/>
        <v>-</v>
      </c>
      <c r="AN11" s="144" t="str">
        <f t="shared" si="0"/>
        <v>-</v>
      </c>
      <c r="AO11" s="144" t="str">
        <f t="shared" si="1"/>
        <v>-</v>
      </c>
      <c r="AP11" s="138">
        <f t="shared" si="13"/>
        <v>9</v>
      </c>
      <c r="AQ11" s="143" t="str">
        <f t="shared" si="14"/>
        <v>Октябрьская</v>
      </c>
      <c r="AR11" s="143" t="str">
        <f t="shared" si="15"/>
        <v>Волховстроевский</v>
      </c>
      <c r="AS11" s="143" t="str">
        <f t="shared" si="16"/>
        <v>Бабаево</v>
      </c>
      <c r="AT11" s="139"/>
      <c r="AU11" s="139"/>
      <c r="AV11" s="140">
        <f t="shared" si="17"/>
        <v>3</v>
      </c>
      <c r="AW11" s="147">
        <f t="shared" si="18"/>
        <v>43682.125</v>
      </c>
      <c r="AX11" s="148">
        <f t="shared" si="2"/>
        <v>43682.375</v>
      </c>
      <c r="AY11" s="148">
        <f t="shared" si="2"/>
        <v>43682.625</v>
      </c>
      <c r="AZ11" s="149">
        <f t="shared" si="2"/>
        <v>43682.875</v>
      </c>
      <c r="BA11" s="122">
        <f t="shared" si="19"/>
        <v>43682.375</v>
      </c>
      <c r="BB11" s="122">
        <f t="shared" si="3"/>
        <v>43682.875</v>
      </c>
      <c r="BC11" s="242">
        <f t="shared" si="4"/>
        <v>43682.375</v>
      </c>
      <c r="BD11" s="242">
        <f t="shared" si="20"/>
        <v>43682.875</v>
      </c>
      <c r="BE11" s="87">
        <f t="shared" si="5"/>
        <v>0</v>
      </c>
      <c r="BF11" s="64"/>
      <c r="BH11" s="277"/>
      <c r="BI11" s="277"/>
      <c r="BJ11" s="175">
        <v>9</v>
      </c>
      <c r="BK11" s="166" t="str">
        <f t="shared" si="21"/>
        <v>Московско-Курский</v>
      </c>
      <c r="BL11" s="158" t="str">
        <f t="shared" si="22"/>
        <v>Ожерелье</v>
      </c>
      <c r="BM11" s="165">
        <f t="shared" si="6"/>
        <v>3</v>
      </c>
      <c r="BN11" s="167">
        <f t="shared" si="7"/>
        <v>43682.375</v>
      </c>
      <c r="BO11" s="265">
        <f t="shared" si="8"/>
        <v>43682.875</v>
      </c>
      <c r="BP11" s="275">
        <v>18</v>
      </c>
      <c r="BQ11" s="272" t="str">
        <f t="shared" si="23"/>
        <v>18Москва</v>
      </c>
      <c r="BR11" s="226" t="s">
        <v>769</v>
      </c>
      <c r="BS11" s="922" t="str">
        <f>VLOOKUP($BQ11,Ввод!$A:$V,BS$2,0)</f>
        <v/>
      </c>
      <c r="BT11" s="922" t="str">
        <f>VLOOKUP($BQ11,Ввод!$A:$V,BT$2,0)</f>
        <v>·</v>
      </c>
      <c r="BU11" s="922" t="str">
        <f>VLOOKUP($BQ11,Ввод!$A:$V,BU$2,0)</f>
        <v>·</v>
      </c>
      <c r="BV11" s="922" t="str">
        <f>VLOOKUP($BQ11,Ввод!$A:$V,BV$2,0)</f>
        <v/>
      </c>
      <c r="BW11" s="922" t="str">
        <f>VLOOKUP($BQ11,Ввод!$A:$V,BW$2,0)</f>
        <v/>
      </c>
      <c r="BX11" s="922" t="str">
        <f>VLOOKUP($BQ11,Ввод!$A:$V,BX$2,0)</f>
        <v/>
      </c>
      <c r="BY11" s="922" t="str">
        <f>VLOOKUP($BQ11,Ввод!$A:$V,BY$2,0)</f>
        <v/>
      </c>
      <c r="BZ11" s="922" t="str">
        <f>VLOOKUP($BQ11,Ввод!$A:$V,BZ$2,0)</f>
        <v>··</v>
      </c>
      <c r="CA11" s="922" t="str">
        <f>VLOOKUP($BQ11,Ввод!$A:$V,CA$2,0)</f>
        <v>···</v>
      </c>
      <c r="CB11" s="922" t="str">
        <f>VLOOKUP($BQ11,Ввод!$A:$V,CB$2,0)</f>
        <v>··</v>
      </c>
      <c r="CC11" s="922" t="str">
        <f>VLOOKUP($BQ11,Ввод!$A:$V,CC$2,0)</f>
        <v/>
      </c>
      <c r="CD11" s="922" t="str">
        <f>VLOOKUP($BQ11,Ввод!$A:$V,CD$2,0)</f>
        <v/>
      </c>
      <c r="CE11" s="922" t="str">
        <f>VLOOKUP($BQ11,Ввод!$A:$V,CE$2,0)</f>
        <v>·</v>
      </c>
      <c r="CF11" s="922" t="str">
        <f>VLOOKUP($BQ11,Ввод!$A:$V,CF$2,0)</f>
        <v>··</v>
      </c>
      <c r="CG11" s="922" t="str">
        <f>VLOOKUP($BQ11,Ввод!$A:$V,CG$2,0)</f>
        <v/>
      </c>
      <c r="CH11" s="922" t="str">
        <f>VLOOKUP($BQ11,Ввод!$A:$V,CH$2,0)</f>
        <v>·</v>
      </c>
      <c r="CI11" s="922" t="str">
        <f>VLOOKUP($BQ11,Ввод!$A:$V,CI$2,0)</f>
        <v/>
      </c>
      <c r="CJ11" s="922" t="str">
        <f>VLOOKUP($BQ11,Ввод!$A:$V,CJ$2,0)</f>
        <v/>
      </c>
      <c r="CK11" s="922" t="str">
        <f>VLOOKUP($BQ11,Ввод!$A:$V,CK$2,0)</f>
        <v>··</v>
      </c>
      <c r="CL11" s="923" t="str">
        <f>IF(ISERROR(VLOOKUP($BQ11,Ввод!$A:$V,CL$2,0)),"",VLOOKUP($BQ11,Ввод!$A:$V,CL$2,0))</f>
        <v/>
      </c>
      <c r="CM11" s="169"/>
      <c r="CN11" s="169"/>
      <c r="CO11" s="169"/>
      <c r="CP11" s="169"/>
      <c r="CQ11" s="169"/>
      <c r="CR11" s="169"/>
      <c r="CS11" s="169"/>
      <c r="CT11" s="169"/>
      <c r="CU11" s="169"/>
      <c r="CV11" s="169"/>
      <c r="CW11" s="169"/>
      <c r="CX11" s="169"/>
      <c r="CY11" s="169"/>
      <c r="CZ11" s="169"/>
      <c r="DA11" s="169"/>
      <c r="DB11" s="169"/>
      <c r="DC11" s="169"/>
      <c r="DD11" s="169"/>
      <c r="DE11" s="169"/>
      <c r="DF11" s="169"/>
      <c r="DG11" s="169"/>
      <c r="DH11" s="308"/>
      <c r="DJ11" s="979" t="s">
        <v>620</v>
      </c>
      <c r="DK11" s="982">
        <f t="shared" ref="DK11:EC11" si="33">BS18</f>
        <v>0</v>
      </c>
      <c r="DL11" s="983">
        <f t="shared" si="33"/>
        <v>0</v>
      </c>
      <c r="DM11" s="982">
        <f t="shared" si="33"/>
        <v>0</v>
      </c>
      <c r="DN11" s="983">
        <f t="shared" si="33"/>
        <v>0</v>
      </c>
      <c r="DO11" s="982">
        <f t="shared" si="33"/>
        <v>0</v>
      </c>
      <c r="DP11" s="983">
        <f t="shared" si="33"/>
        <v>0</v>
      </c>
      <c r="DQ11" s="982">
        <f t="shared" si="33"/>
        <v>0</v>
      </c>
      <c r="DR11" s="983">
        <f t="shared" si="33"/>
        <v>0</v>
      </c>
      <c r="DS11" s="982">
        <f t="shared" si="33"/>
        <v>0</v>
      </c>
      <c r="DT11" s="983">
        <f t="shared" si="33"/>
        <v>0</v>
      </c>
      <c r="DU11" s="982">
        <f t="shared" si="33"/>
        <v>0</v>
      </c>
      <c r="DV11" s="983">
        <f t="shared" si="33"/>
        <v>0</v>
      </c>
      <c r="DW11" s="982">
        <f t="shared" si="33"/>
        <v>0</v>
      </c>
      <c r="DX11" s="983">
        <f t="shared" si="33"/>
        <v>0</v>
      </c>
      <c r="DY11" s="982">
        <f t="shared" si="33"/>
        <v>0</v>
      </c>
      <c r="DZ11" s="983">
        <f t="shared" si="33"/>
        <v>0</v>
      </c>
      <c r="EA11" s="982">
        <f t="shared" si="33"/>
        <v>0</v>
      </c>
      <c r="EB11" s="983">
        <f t="shared" si="33"/>
        <v>0</v>
      </c>
      <c r="EC11" s="982">
        <f t="shared" si="33"/>
        <v>0</v>
      </c>
      <c r="ED11" s="984" t="str">
        <f>IF(ISERROR(CL22),"",CL22)</f>
        <v/>
      </c>
    </row>
    <row r="12" spans="2:134" ht="15" customHeight="1" x14ac:dyDescent="0.25">
      <c r="B12" s="849">
        <v>10</v>
      </c>
      <c r="C12" s="790" t="s">
        <v>889</v>
      </c>
      <c r="D12" s="820" t="s">
        <v>2531</v>
      </c>
      <c r="E12" s="821" t="s">
        <v>1437</v>
      </c>
      <c r="F12" s="822"/>
      <c r="G12" s="823">
        <v>0</v>
      </c>
      <c r="H12" s="824">
        <v>3</v>
      </c>
      <c r="I12" s="781" t="s">
        <v>2317</v>
      </c>
      <c r="L12" s="133"/>
      <c r="M12" s="70"/>
      <c r="N12" s="71"/>
      <c r="O12" s="80"/>
      <c r="R12" s="14"/>
      <c r="S12" s="14"/>
      <c r="T12" s="675"/>
      <c r="U12" s="278"/>
      <c r="V12" s="278"/>
      <c r="W12" s="762">
        <f t="shared" si="25"/>
        <v>1.0999999999999999</v>
      </c>
      <c r="X12" s="64"/>
      <c r="Y12" s="64"/>
      <c r="Z12" s="168"/>
      <c r="AA12" s="168"/>
      <c r="AB12" s="14"/>
      <c r="AC12" s="14"/>
      <c r="AD12" s="14"/>
      <c r="AE12" s="160"/>
      <c r="AF12" s="160"/>
      <c r="AG12" s="326" t="str">
        <f t="shared" si="10"/>
        <v/>
      </c>
      <c r="AH12" s="327" t="str">
        <f t="shared" si="11"/>
        <v/>
      </c>
      <c r="AI12" s="91">
        <v>10</v>
      </c>
      <c r="AJ12" s="137" t="s">
        <v>2554</v>
      </c>
      <c r="AK12" s="79"/>
      <c r="AL12" s="79"/>
      <c r="AM12" s="634" t="str">
        <f t="shared" si="12"/>
        <v>-</v>
      </c>
      <c r="AN12" s="144" t="str">
        <f t="shared" si="0"/>
        <v>-</v>
      </c>
      <c r="AO12" s="144" t="str">
        <f t="shared" si="1"/>
        <v>-</v>
      </c>
      <c r="AP12" s="138">
        <f t="shared" si="13"/>
        <v>10</v>
      </c>
      <c r="AQ12" s="143" t="str">
        <f t="shared" si="14"/>
        <v>Октябрьская</v>
      </c>
      <c r="AR12" s="143" t="str">
        <f t="shared" si="15"/>
        <v>Петрозаводский</v>
      </c>
      <c r="AS12" s="143" t="str">
        <f t="shared" si="16"/>
        <v>Беломорск</v>
      </c>
      <c r="AT12" s="139"/>
      <c r="AU12" s="139"/>
      <c r="AV12" s="140">
        <f t="shared" si="17"/>
        <v>3</v>
      </c>
      <c r="AW12" s="147">
        <f t="shared" si="18"/>
        <v>43682.125</v>
      </c>
      <c r="AX12" s="148">
        <f t="shared" si="2"/>
        <v>43682.375</v>
      </c>
      <c r="AY12" s="148">
        <f t="shared" si="2"/>
        <v>43682.625</v>
      </c>
      <c r="AZ12" s="149">
        <f t="shared" si="2"/>
        <v>43682.875</v>
      </c>
      <c r="BA12" s="122">
        <f t="shared" si="19"/>
        <v>43682.375</v>
      </c>
      <c r="BB12" s="122">
        <f t="shared" si="3"/>
        <v>43682.875</v>
      </c>
      <c r="BC12" s="242">
        <f t="shared" si="4"/>
        <v>43682.375</v>
      </c>
      <c r="BD12" s="242">
        <f t="shared" si="20"/>
        <v>43682.875</v>
      </c>
      <c r="BE12" s="87">
        <f t="shared" si="5"/>
        <v>0</v>
      </c>
      <c r="BF12" s="64"/>
      <c r="BH12" s="278" t="s">
        <v>752</v>
      </c>
      <c r="BI12" s="278"/>
      <c r="BJ12" s="175">
        <v>10</v>
      </c>
      <c r="BK12" s="158" t="str">
        <f t="shared" si="21"/>
        <v>-</v>
      </c>
      <c r="BL12" s="158" t="str">
        <f t="shared" si="22"/>
        <v>-</v>
      </c>
      <c r="BM12" s="157" t="str">
        <f t="shared" si="6"/>
        <v>-</v>
      </c>
      <c r="BN12" s="159" t="str">
        <f t="shared" si="7"/>
        <v>-</v>
      </c>
      <c r="BO12" s="159" t="str">
        <f t="shared" si="8"/>
        <v>-</v>
      </c>
      <c r="BP12" s="275">
        <v>19</v>
      </c>
      <c r="BQ12" s="272" t="str">
        <f t="shared" si="23"/>
        <v>19Москва</v>
      </c>
      <c r="BR12" s="226" t="s">
        <v>2551</v>
      </c>
      <c r="BS12" s="736">
        <f>IF(OR(BS11="·",BS11="··",BS11="···"),VLOOKUP($BQ12,Ввод!$A:$V,BS$2,0),VLOOKUP($BQ12,Ввод!$A:$V,BS$2,0)*$BR$29)</f>
        <v>0</v>
      </c>
      <c r="BT12" s="736">
        <f>IF(OR(BT11="·",BT11="··",BT11="···"),VLOOKUP($BQ12,Ввод!$A:$V,BT$2,0),VLOOKUP($BQ12,Ввод!$A:$V,BT$2,0)*$BR$29)</f>
        <v>1</v>
      </c>
      <c r="BU12" s="736">
        <f>IF(OR(BU11="·",BU11="··",BU11="···"),VLOOKUP($BQ12,Ввод!$A:$V,BU$2,0),VLOOKUP($BQ12,Ввод!$A:$V,BU$2,0)*$BR$29)</f>
        <v>1</v>
      </c>
      <c r="BV12" s="736">
        <f>IF(OR(BV11="·",BV11="··",BV11="···"),VLOOKUP($BQ12,Ввод!$A:$V,BV$2,0),VLOOKUP($BQ12,Ввод!$A:$V,BV$2,0)*$BR$29)</f>
        <v>0</v>
      </c>
      <c r="BW12" s="736">
        <f>IF(OR(BW11="·",BW11="··",BW11="···"),VLOOKUP($BQ12,Ввод!$A:$V,BW$2,0),VLOOKUP($BQ12,Ввод!$A:$V,BW$2,0)*$BR$29)</f>
        <v>0</v>
      </c>
      <c r="BX12" s="736">
        <f>IF(OR(BX11="·",BX11="··",BX11="···"),VLOOKUP($BQ12,Ввод!$A:$V,BX$2,0),VLOOKUP($BQ12,Ввод!$A:$V,BX$2,0)*$BR$29)</f>
        <v>0</v>
      </c>
      <c r="BY12" s="736">
        <f>IF(OR(BY11="·",BY11="··",BY11="···"),VLOOKUP($BQ12,Ввод!$A:$V,BY$2,0),VLOOKUP($BQ12,Ввод!$A:$V,BY$2,0)*$BR$29)</f>
        <v>0</v>
      </c>
      <c r="BZ12" s="736">
        <f>IF(OR(BZ11="·",BZ11="··",BZ11="···"),VLOOKUP($BQ12,Ввод!$A:$V,BZ$2,0),VLOOKUP($BQ12,Ввод!$A:$V,BZ$2,0)*$BR$29)</f>
        <v>3</v>
      </c>
      <c r="CA12" s="736">
        <f>IF(OR(CA11="·",CA11="··",CA11="···"),VLOOKUP($BQ12,Ввод!$A:$V,CA$2,0),VLOOKUP($BQ12,Ввод!$A:$V,CA$2,0)*$BR$29)</f>
        <v>20</v>
      </c>
      <c r="CB12" s="736">
        <f>IF(OR(CB11="·",CB11="··",CB11="···"),VLOOKUP($BQ12,Ввод!$A:$V,CB$2,0),VLOOKUP($BQ12,Ввод!$A:$V,CB$2,0)*$BR$29)</f>
        <v>10</v>
      </c>
      <c r="CC12" s="736">
        <f>IF(OR(CC11="·",CC11="··",CC11="···"),VLOOKUP($BQ12,Ввод!$A:$V,CC$2,0),VLOOKUP($BQ12,Ввод!$A:$V,CC$2,0)*$BR$29)</f>
        <v>0</v>
      </c>
      <c r="CD12" s="736">
        <f>IF(OR(CD11="·",CD11="··",CD11="···"),VLOOKUP($BQ12,Ввод!$A:$V,CD$2,0),VLOOKUP($BQ12,Ввод!$A:$V,CD$2,0)*$BR$29)</f>
        <v>0</v>
      </c>
      <c r="CE12" s="736">
        <f>IF(OR(CE11="·",CE11="··",CE11="···"),VLOOKUP($BQ12,Ввод!$A:$V,CE$2,0),VLOOKUP($BQ12,Ввод!$A:$V,CE$2,0)*$BR$29)</f>
        <v>1</v>
      </c>
      <c r="CF12" s="736">
        <f>IF(OR(CF11="·",CF11="··",CF11="···"),VLOOKUP($BQ12,Ввод!$A:$V,CF$2,0),VLOOKUP($BQ12,Ввод!$A:$V,CF$2,0)*$BR$29)</f>
        <v>5</v>
      </c>
      <c r="CG12" s="736">
        <f>IF(OR(CG11="·",CG11="··",CG11="···"),VLOOKUP($BQ12,Ввод!$A:$V,CG$2,0),VLOOKUP($BQ12,Ввод!$A:$V,CG$2,0)*$BR$29)</f>
        <v>0</v>
      </c>
      <c r="CH12" s="736">
        <f>IF(OR(CH11="·",CH11="··",CH11="···"),VLOOKUP($BQ12,Ввод!$A:$V,CH$2,0),VLOOKUP($BQ12,Ввод!$A:$V,CH$2,0)*$BR$29)</f>
        <v>2</v>
      </c>
      <c r="CI12" s="736">
        <f>IF(OR(CI11="·",CI11="··",CI11="···"),VLOOKUP($BQ12,Ввод!$A:$V,CI$2,0),VLOOKUP($BQ12,Ввод!$A:$V,CI$2,0)*$BR$29)</f>
        <v>0</v>
      </c>
      <c r="CJ12" s="736">
        <f>IF(OR(CJ11="·",CJ11="··",CJ11="···"),VLOOKUP($BQ12,Ввод!$A:$V,CJ$2,0),VLOOKUP($BQ12,Ввод!$A:$V,CJ$2,0)*$BR$29)</f>
        <v>0</v>
      </c>
      <c r="CK12" s="736">
        <f>IF(OR(CK11="·",CK11="··",CK11="···"),VLOOKUP($BQ12,Ввод!$A:$V,CK$2,0),VLOOKUP($BQ12,Ввод!$A:$V,CK$2,0)*$BR$29)</f>
        <v>10</v>
      </c>
      <c r="CL12" s="736">
        <f>IF(OR(CL11="·",CL11="··",CL11="···"),VLOOKUP($BQ12,Ввод!$A:$V,CL$2,0),VLOOKUP($BQ12,Ввод!$A:$V,CL$2,0)*$BR$29)</f>
        <v>0</v>
      </c>
      <c r="CM12" s="169"/>
      <c r="CN12" s="169"/>
      <c r="CO12" s="169"/>
      <c r="CP12" s="169"/>
      <c r="CQ12" s="169"/>
      <c r="CR12" s="169"/>
      <c r="CS12" s="169"/>
      <c r="CT12" s="169"/>
      <c r="CU12" s="169"/>
      <c r="CV12" s="169"/>
      <c r="CW12" s="169"/>
      <c r="CX12" s="169"/>
      <c r="CY12" s="169"/>
      <c r="CZ12" s="169"/>
      <c r="DA12" s="169"/>
      <c r="DB12" s="169"/>
      <c r="DC12" s="169"/>
      <c r="DD12" s="169"/>
      <c r="DE12" s="169"/>
      <c r="DF12" s="169"/>
      <c r="DG12" s="169"/>
      <c r="DH12" s="308"/>
    </row>
    <row r="13" spans="2:134" ht="15" customHeight="1" x14ac:dyDescent="0.25">
      <c r="B13" s="811">
        <v>11</v>
      </c>
      <c r="C13" s="791" t="s">
        <v>2533</v>
      </c>
      <c r="D13" s="825" t="s">
        <v>2534</v>
      </c>
      <c r="E13" s="791" t="s">
        <v>2534</v>
      </c>
      <c r="F13" s="778"/>
      <c r="G13" s="798">
        <v>0</v>
      </c>
      <c r="H13" s="826">
        <v>3</v>
      </c>
      <c r="I13" s="827" t="s">
        <v>2323</v>
      </c>
      <c r="L13" s="133"/>
      <c r="M13" s="70"/>
      <c r="N13" s="71"/>
      <c r="O13" s="80"/>
      <c r="R13" s="14"/>
      <c r="S13" s="14"/>
      <c r="T13" s="675"/>
      <c r="U13" s="278"/>
      <c r="V13" s="278"/>
      <c r="W13" s="762">
        <f t="shared" si="25"/>
        <v>1.2</v>
      </c>
      <c r="X13" s="64"/>
      <c r="Y13" s="64"/>
      <c r="Z13" s="168"/>
      <c r="AA13" s="168"/>
      <c r="AB13" s="14"/>
      <c r="AC13" s="14"/>
      <c r="AD13" s="14"/>
      <c r="AE13" s="160"/>
      <c r="AF13" s="160"/>
      <c r="AG13" s="326" t="str">
        <f t="shared" si="10"/>
        <v/>
      </c>
      <c r="AH13" s="327" t="str">
        <f t="shared" si="11"/>
        <v/>
      </c>
      <c r="AI13" s="91">
        <v>11</v>
      </c>
      <c r="AJ13" s="137" t="s">
        <v>2564</v>
      </c>
      <c r="AK13" s="79"/>
      <c r="AL13" s="79"/>
      <c r="AM13" s="634" t="str">
        <f t="shared" si="12"/>
        <v>-</v>
      </c>
      <c r="AN13" s="144" t="str">
        <f t="shared" si="0"/>
        <v>-</v>
      </c>
      <c r="AO13" s="144" t="str">
        <f t="shared" si="1"/>
        <v>-</v>
      </c>
      <c r="AP13" s="138">
        <f t="shared" si="13"/>
        <v>11</v>
      </c>
      <c r="AQ13" s="143" t="str">
        <f t="shared" si="14"/>
        <v>Калининградская</v>
      </c>
      <c r="AR13" s="143" t="str">
        <f t="shared" si="15"/>
        <v>Калининград</v>
      </c>
      <c r="AS13" s="143" t="str">
        <f t="shared" si="16"/>
        <v>Калининград</v>
      </c>
      <c r="AT13" s="139"/>
      <c r="AU13" s="139"/>
      <c r="AV13" s="140">
        <f t="shared" si="17"/>
        <v>3</v>
      </c>
      <c r="AW13" s="147">
        <f t="shared" si="18"/>
        <v>43682.125</v>
      </c>
      <c r="AX13" s="148">
        <f t="shared" si="2"/>
        <v>43682.375</v>
      </c>
      <c r="AY13" s="148">
        <f t="shared" si="2"/>
        <v>43682.625</v>
      </c>
      <c r="AZ13" s="149">
        <f t="shared" si="2"/>
        <v>43682.875</v>
      </c>
      <c r="BA13" s="122">
        <f t="shared" si="19"/>
        <v>43682.375</v>
      </c>
      <c r="BB13" s="122">
        <f t="shared" si="3"/>
        <v>43682.875</v>
      </c>
      <c r="BC13" s="242">
        <f t="shared" si="4"/>
        <v>43682.375</v>
      </c>
      <c r="BD13" s="242">
        <f t="shared" si="20"/>
        <v>43682.875</v>
      </c>
      <c r="BE13" s="87">
        <f t="shared" si="5"/>
        <v>0</v>
      </c>
      <c r="BF13" s="64"/>
      <c r="BH13" s="179" t="s">
        <v>2613</v>
      </c>
      <c r="BI13" s="179" t="s">
        <v>2614</v>
      </c>
      <c r="BJ13" s="175">
        <v>11</v>
      </c>
      <c r="BK13" s="158" t="str">
        <f t="shared" si="21"/>
        <v>-</v>
      </c>
      <c r="BL13" s="158" t="str">
        <f>IF(ISERROR( INDEX(AS$3:AS$150,SMALL($AO$3:$AO$150,$BJ13))),"-", INDEX(AS$3:AS$150,SMALL($AO$3:$AO$150,$BJ13)))</f>
        <v>-</v>
      </c>
      <c r="BM13" s="157" t="str">
        <f t="shared" si="6"/>
        <v>-</v>
      </c>
      <c r="BN13" s="159" t="str">
        <f t="shared" si="7"/>
        <v>-</v>
      </c>
      <c r="BO13" s="159" t="str">
        <f t="shared" si="8"/>
        <v>-</v>
      </c>
      <c r="BP13" s="275">
        <v>20</v>
      </c>
      <c r="BQ13" s="272" t="str">
        <f t="shared" si="23"/>
        <v>20Москва</v>
      </c>
      <c r="BR13" s="227" t="s">
        <v>884</v>
      </c>
      <c r="BS13" s="297">
        <f>VLOOKUP($BQ13,Ввод!$A:$V,BS$2,0)</f>
        <v>1003.2</v>
      </c>
      <c r="BT13" s="129">
        <f>VLOOKUP($BQ13,Ввод!$A:$V,BT$2,0)</f>
        <v>1002.3</v>
      </c>
      <c r="BU13" s="129">
        <f>VLOOKUP($BQ13,Ввод!$A:$V,BU$2,0)</f>
        <v>1003.7</v>
      </c>
      <c r="BV13" s="129">
        <f>VLOOKUP($BQ13,Ввод!$A:$V,BV$2,0)</f>
        <v>1007</v>
      </c>
      <c r="BW13" s="129">
        <f>VLOOKUP($BQ13,Ввод!$A:$V,BW$2,0)</f>
        <v>1010.3</v>
      </c>
      <c r="BX13" s="129">
        <f>VLOOKUP($BQ13,Ввод!$A:$V,BX$2,0)</f>
        <v>1009.25</v>
      </c>
      <c r="BY13" s="129">
        <f>VLOOKUP($BQ13,Ввод!$A:$V,BY$2,0)</f>
        <v>1006.05</v>
      </c>
      <c r="BZ13" s="129">
        <f>VLOOKUP($BQ13,Ввод!$A:$V,BZ$2,0)</f>
        <v>1003.7</v>
      </c>
      <c r="CA13" s="129">
        <f>VLOOKUP($BQ13,Ввод!$A:$V,CA$2,0)</f>
        <v>998.1</v>
      </c>
      <c r="CB13" s="129">
        <f>VLOOKUP($BQ13,Ввод!$A:$V,CB$2,0)</f>
        <v>1004.6</v>
      </c>
      <c r="CC13" s="129">
        <f>VLOOKUP($BQ13,Ввод!$A:$V,CC$2,0)</f>
        <v>1012.8</v>
      </c>
      <c r="CD13" s="129">
        <f>VLOOKUP($BQ13,Ввод!$A:$V,CD$2,0)</f>
        <v>1014.65</v>
      </c>
      <c r="CE13" s="129">
        <f>VLOOKUP($BQ13,Ввод!$A:$V,CE$2,0)</f>
        <v>1011.35</v>
      </c>
      <c r="CF13" s="129">
        <f>VLOOKUP($BQ13,Ввод!$A:$V,CF$2,0)</f>
        <v>1007.85</v>
      </c>
      <c r="CG13" s="129">
        <f>VLOOKUP($BQ13,Ввод!$A:$V,CG$2,0)</f>
        <v>1010.05</v>
      </c>
      <c r="CH13" s="129">
        <f>VLOOKUP($BQ13,Ввод!$A:$V,CH$2,0)</f>
        <v>1010.5999999999999</v>
      </c>
      <c r="CI13" s="129">
        <f>VLOOKUP($BQ13,Ввод!$A:$V,CI$2,0)</f>
        <v>1014.45</v>
      </c>
      <c r="CJ13" s="129">
        <f>VLOOKUP($BQ13,Ввод!$A:$V,CJ$2,0)</f>
        <v>1011.15</v>
      </c>
      <c r="CK13" s="129">
        <f>VLOOKUP($BQ13,Ввод!$A:$V,CK$2,0)</f>
        <v>1004.3</v>
      </c>
      <c r="CL13" s="339">
        <f>VLOOKUP($BQ13,Ввод!$A:$V,CL$2,0)</f>
        <v>1005.3</v>
      </c>
      <c r="CM13" s="169"/>
      <c r="CN13" s="169"/>
      <c r="CO13" s="169"/>
      <c r="CP13" s="169"/>
      <c r="CQ13" s="169"/>
      <c r="CR13" s="169"/>
      <c r="CS13" s="169"/>
      <c r="CT13" s="169"/>
      <c r="CU13" s="169"/>
      <c r="CV13" s="169"/>
      <c r="CW13" s="169"/>
      <c r="CX13" s="169"/>
      <c r="CY13" s="169"/>
      <c r="CZ13" s="169"/>
      <c r="DA13" s="169"/>
      <c r="DB13" s="169"/>
      <c r="DC13" s="169"/>
      <c r="DD13" s="169"/>
      <c r="DE13" s="169"/>
      <c r="DF13" s="169"/>
      <c r="DG13" s="169"/>
      <c r="DH13" s="308"/>
    </row>
    <row r="14" spans="2:134" ht="15" customHeight="1" x14ac:dyDescent="0.25">
      <c r="B14" s="811">
        <v>12</v>
      </c>
      <c r="C14" s="641" t="s">
        <v>2535</v>
      </c>
      <c r="D14" s="776" t="s">
        <v>2536</v>
      </c>
      <c r="E14" s="641" t="s">
        <v>2525</v>
      </c>
      <c r="F14" s="642"/>
      <c r="G14" s="796">
        <v>0</v>
      </c>
      <c r="H14" s="810">
        <v>3</v>
      </c>
      <c r="I14" s="787" t="s">
        <v>2324</v>
      </c>
      <c r="L14" s="133"/>
      <c r="M14" s="70"/>
      <c r="N14" s="71"/>
      <c r="O14" s="80"/>
      <c r="R14" s="14"/>
      <c r="S14" s="14"/>
      <c r="T14" s="675"/>
      <c r="U14" s="278"/>
      <c r="V14" s="278"/>
      <c r="W14" s="762">
        <f t="shared" si="25"/>
        <v>1.3</v>
      </c>
      <c r="X14" s="344"/>
      <c r="Y14" s="344"/>
      <c r="Z14" s="345"/>
      <c r="AA14" s="345"/>
      <c r="AB14" s="14"/>
      <c r="AC14" s="14"/>
      <c r="AD14" s="14"/>
      <c r="AE14" s="160"/>
      <c r="AF14" s="160"/>
      <c r="AG14" s="326" t="str">
        <f t="shared" si="10"/>
        <v/>
      </c>
      <c r="AH14" s="327" t="str">
        <f t="shared" si="11"/>
        <v/>
      </c>
      <c r="AI14" s="91">
        <v>12</v>
      </c>
      <c r="AJ14" s="137" t="s">
        <v>2571</v>
      </c>
      <c r="AK14" s="79"/>
      <c r="AL14" s="79"/>
      <c r="AM14" s="634" t="str">
        <f t="shared" si="12"/>
        <v>-</v>
      </c>
      <c r="AN14" s="144">
        <f t="shared" si="0"/>
        <v>12</v>
      </c>
      <c r="AO14" s="144">
        <f t="shared" si="1"/>
        <v>12</v>
      </c>
      <c r="AP14" s="138">
        <f t="shared" si="13"/>
        <v>12</v>
      </c>
      <c r="AQ14" s="143" t="str">
        <f t="shared" si="14"/>
        <v>Московская</v>
      </c>
      <c r="AR14" s="143" t="str">
        <f t="shared" si="15"/>
        <v>Московско-Курский</v>
      </c>
      <c r="AS14" s="143" t="str">
        <f t="shared" si="16"/>
        <v>Москва</v>
      </c>
      <c r="AT14" s="139"/>
      <c r="AU14" s="139"/>
      <c r="AV14" s="140">
        <f t="shared" si="17"/>
        <v>3</v>
      </c>
      <c r="AW14" s="147">
        <f t="shared" si="18"/>
        <v>43682.125</v>
      </c>
      <c r="AX14" s="148">
        <f t="shared" si="2"/>
        <v>43682.375</v>
      </c>
      <c r="AY14" s="148">
        <f t="shared" si="2"/>
        <v>43682.625</v>
      </c>
      <c r="AZ14" s="149">
        <f t="shared" si="2"/>
        <v>43682.875</v>
      </c>
      <c r="BA14" s="122">
        <f t="shared" si="19"/>
        <v>43682.375</v>
      </c>
      <c r="BB14" s="122">
        <f t="shared" si="3"/>
        <v>43682.875</v>
      </c>
      <c r="BC14" s="242">
        <f t="shared" si="4"/>
        <v>43682.375</v>
      </c>
      <c r="BD14" s="242">
        <f t="shared" si="20"/>
        <v>43682.875</v>
      </c>
      <c r="BE14" s="87">
        <f t="shared" si="5"/>
        <v>0</v>
      </c>
      <c r="BF14" s="64"/>
      <c r="BH14" s="289">
        <f>BA10</f>
        <v>43682.375</v>
      </c>
      <c r="BI14" s="289">
        <f>BB10</f>
        <v>43682.875</v>
      </c>
      <c r="BJ14" s="175">
        <v>12</v>
      </c>
      <c r="BK14" s="158" t="str">
        <f t="shared" si="21"/>
        <v>-</v>
      </c>
      <c r="BL14" s="158" t="str">
        <f>IF(ISERROR( INDEX(AS$3:AS$150,SMALL($AO$3:$AO$150,$BJ14))),"-", INDEX(AS$3:AS$150,SMALL($AO$3:$AO$150,$BJ14)))</f>
        <v>-</v>
      </c>
      <c r="BM14" s="157" t="str">
        <f t="shared" si="6"/>
        <v>-</v>
      </c>
      <c r="BN14" s="159" t="str">
        <f t="shared" si="7"/>
        <v>-</v>
      </c>
      <c r="BO14" s="159" t="str">
        <f t="shared" si="8"/>
        <v>-</v>
      </c>
      <c r="BP14" s="275">
        <v>21</v>
      </c>
      <c r="BQ14" s="272" t="str">
        <f t="shared" si="23"/>
        <v>21Москва</v>
      </c>
      <c r="BR14" s="228" t="s">
        <v>770</v>
      </c>
      <c r="BS14" s="303" t="str">
        <f>VLOOKUP($BQ14,Ввод!$A:$V,BS$2,0)</f>
        <v>СЗ-7</v>
      </c>
      <c r="BT14" s="303" t="str">
        <f>VLOOKUP($BQ14,Ввод!$A:$V,BT$2,0)</f>
        <v>СЗ-7</v>
      </c>
      <c r="BU14" s="303" t="str">
        <f>VLOOKUP($BQ14,Ввод!$A:$V,BU$2,0)</f>
        <v>СЗ-7</v>
      </c>
      <c r="BV14" s="303" t="str">
        <f>VLOOKUP($BQ14,Ввод!$A:$V,BV$2,0)</f>
        <v>З-7</v>
      </c>
      <c r="BW14" s="303" t="str">
        <f>VLOOKUP($BQ14,Ввод!$A:$V,BW$2,0)</f>
        <v>З-5</v>
      </c>
      <c r="BX14" s="303" t="str">
        <f>VLOOKUP($BQ14,Ввод!$A:$V,BX$2,0)</f>
        <v>Ю-7</v>
      </c>
      <c r="BY14" s="303" t="str">
        <f>VLOOKUP($BQ14,Ввод!$A:$V,BY$2,0)</f>
        <v>З-6</v>
      </c>
      <c r="BZ14" s="303" t="str">
        <f>VLOOKUP($BQ14,Ввод!$A:$V,BZ$2,0)</f>
        <v>С-5</v>
      </c>
      <c r="CA14" s="303" t="str">
        <f>VLOOKUP($BQ14,Ввод!$A:$V,CA$2,0)</f>
        <v>ЮЗ-7</v>
      </c>
      <c r="CB14" s="303" t="str">
        <f>VLOOKUP($BQ14,Ввод!$A:$V,CB$2,0)</f>
        <v>СЗ-9</v>
      </c>
      <c r="CC14" s="303" t="str">
        <f>VLOOKUP($BQ14,Ввод!$A:$V,CC$2,0)</f>
        <v>СЗ-5</v>
      </c>
      <c r="CD14" s="303" t="str">
        <f>VLOOKUP($BQ14,Ввод!$A:$V,CD$2,0)</f>
        <v>СЗ-5</v>
      </c>
      <c r="CE14" s="303" t="str">
        <f>VLOOKUP($BQ14,Ввод!$A:$V,CE$2,0)</f>
        <v>Ю-5</v>
      </c>
      <c r="CF14" s="303" t="str">
        <f>VLOOKUP($BQ14,Ввод!$A:$V,CF$2,0)</f>
        <v>З-5</v>
      </c>
      <c r="CG14" s="303" t="str">
        <f>VLOOKUP($BQ14,Ввод!$A:$V,CG$2,0)</f>
        <v>З-6</v>
      </c>
      <c r="CH14" s="303" t="str">
        <f>VLOOKUP($BQ14,Ввод!$A:$V,CH$2,0)</f>
        <v>З-7</v>
      </c>
      <c r="CI14" s="303" t="str">
        <f>VLOOKUP($BQ14,Ввод!$A:$V,CI$2,0)</f>
        <v>ЮЗ-5</v>
      </c>
      <c r="CJ14" s="303" t="str">
        <f>VLOOKUP($BQ14,Ввод!$A:$V,CJ$2,0)</f>
        <v>Ю-6</v>
      </c>
      <c r="CK14" s="303" t="str">
        <f>VLOOKUP($BQ14,Ввод!$A:$V,CK$2,0)</f>
        <v>З-8</v>
      </c>
      <c r="CL14" s="303" t="str">
        <f>VLOOKUP($BQ14,Ввод!$A:$V,CL$2,0)</f>
        <v>ЮЗ-7</v>
      </c>
      <c r="CM14" s="169"/>
      <c r="CN14" s="169"/>
      <c r="CO14" s="169" t="s">
        <v>1171</v>
      </c>
      <c r="CP14" s="169"/>
      <c r="CQ14" s="169"/>
      <c r="CR14" s="169"/>
      <c r="CS14" s="169"/>
      <c r="CT14" s="169"/>
      <c r="CU14" s="169"/>
      <c r="CV14" s="169"/>
      <c r="CW14" s="169"/>
      <c r="CX14" s="169"/>
      <c r="CY14" s="169"/>
      <c r="CZ14" s="169"/>
      <c r="DA14" s="169"/>
      <c r="DB14" s="169"/>
      <c r="DC14" s="169"/>
      <c r="DD14" s="169"/>
      <c r="DE14" s="169"/>
      <c r="DF14" s="169"/>
      <c r="DG14" s="169"/>
      <c r="DH14" s="308"/>
    </row>
    <row r="15" spans="2:134" ht="15" customHeight="1" thickBot="1" x14ac:dyDescent="0.3">
      <c r="B15" s="811">
        <v>13</v>
      </c>
      <c r="C15" s="643" t="s">
        <v>2535</v>
      </c>
      <c r="D15" s="812" t="s">
        <v>707</v>
      </c>
      <c r="E15" s="643" t="s">
        <v>728</v>
      </c>
      <c r="F15" s="644"/>
      <c r="G15" s="797">
        <v>0</v>
      </c>
      <c r="H15" s="813">
        <v>3</v>
      </c>
      <c r="I15" s="780" t="s">
        <v>2324</v>
      </c>
      <c r="L15" s="133"/>
      <c r="M15" s="70"/>
      <c r="N15" s="72"/>
      <c r="O15" s="80"/>
      <c r="R15" s="14"/>
      <c r="S15" s="14"/>
      <c r="T15" s="675"/>
      <c r="U15" s="278"/>
      <c r="V15" s="278"/>
      <c r="W15" s="762">
        <f t="shared" si="25"/>
        <v>1.4000000000000001</v>
      </c>
      <c r="X15" s="348"/>
      <c r="Y15" s="55"/>
      <c r="Z15" s="349"/>
      <c r="AA15" s="349"/>
      <c r="AB15" s="14"/>
      <c r="AC15" s="14"/>
      <c r="AD15" s="14"/>
      <c r="AE15" s="160"/>
      <c r="AF15" s="160"/>
      <c r="AG15" s="326" t="str">
        <f t="shared" si="10"/>
        <v/>
      </c>
      <c r="AH15" s="327" t="str">
        <f t="shared" si="11"/>
        <v/>
      </c>
      <c r="AI15" s="91">
        <v>13</v>
      </c>
      <c r="AJ15" s="137" t="s">
        <v>2578</v>
      </c>
      <c r="AK15" s="79"/>
      <c r="AL15" s="79"/>
      <c r="AM15" s="634" t="str">
        <f t="shared" si="12"/>
        <v>-</v>
      </c>
      <c r="AN15" s="144">
        <f t="shared" si="0"/>
        <v>13</v>
      </c>
      <c r="AO15" s="144">
        <f t="shared" si="1"/>
        <v>13</v>
      </c>
      <c r="AP15" s="138">
        <f t="shared" si="13"/>
        <v>13</v>
      </c>
      <c r="AQ15" s="143" t="str">
        <f t="shared" si="14"/>
        <v>Московская</v>
      </c>
      <c r="AR15" s="143" t="str">
        <f t="shared" si="15"/>
        <v>Московско-Рязанский</v>
      </c>
      <c r="AS15" s="143" t="str">
        <f t="shared" si="16"/>
        <v>Рязань</v>
      </c>
      <c r="AT15" s="139"/>
      <c r="AU15" s="139"/>
      <c r="AV15" s="140">
        <f t="shared" si="17"/>
        <v>3</v>
      </c>
      <c r="AW15" s="147">
        <f t="shared" si="18"/>
        <v>43682.125</v>
      </c>
      <c r="AX15" s="148">
        <f t="shared" si="2"/>
        <v>43682.375</v>
      </c>
      <c r="AY15" s="148">
        <f t="shared" si="2"/>
        <v>43682.625</v>
      </c>
      <c r="AZ15" s="149">
        <f t="shared" si="2"/>
        <v>43682.875</v>
      </c>
      <c r="BA15" s="122">
        <f t="shared" si="19"/>
        <v>43682.375</v>
      </c>
      <c r="BB15" s="122">
        <f t="shared" si="3"/>
        <v>43682.875</v>
      </c>
      <c r="BC15" s="242">
        <f t="shared" si="4"/>
        <v>43682.375</v>
      </c>
      <c r="BD15" s="242">
        <f t="shared" si="20"/>
        <v>43682.875</v>
      </c>
      <c r="BE15" s="87">
        <f t="shared" si="5"/>
        <v>0</v>
      </c>
      <c r="BF15" s="64"/>
      <c r="BH15" s="280"/>
      <c r="BI15" s="280"/>
      <c r="BJ15" s="280"/>
      <c r="BK15" s="280"/>
      <c r="BL15" s="280"/>
      <c r="BM15" s="280"/>
      <c r="BN15" s="278"/>
      <c r="BO15" s="279"/>
      <c r="BP15" s="276">
        <v>25</v>
      </c>
      <c r="BQ15" s="273" t="str">
        <f t="shared" si="23"/>
        <v>25Москва</v>
      </c>
      <c r="BR15" s="229" t="s">
        <v>1175</v>
      </c>
      <c r="BS15" s="297">
        <f xml:space="preserve">   IF( VLOOKUP($BQ15,Ввод!$A:$V,BS$2,0)=2,2,0)</f>
        <v>0</v>
      </c>
      <c r="BT15" s="297">
        <f xml:space="preserve">   IF( VLOOKUP($BQ15,Ввод!$A:$V,BT$2,0)=2,2,0)</f>
        <v>0</v>
      </c>
      <c r="BU15" s="297">
        <f xml:space="preserve">   IF( VLOOKUP($BQ15,Ввод!$A:$V,BU$2,0)=2,2,0)</f>
        <v>0</v>
      </c>
      <c r="BV15" s="297">
        <f xml:space="preserve">   IF( VLOOKUP($BQ15,Ввод!$A:$V,BV$2,0)=2,2,0)</f>
        <v>0</v>
      </c>
      <c r="BW15" s="297">
        <f xml:space="preserve">   IF( VLOOKUP($BQ15,Ввод!$A:$V,BW$2,0)=2,2,0)</f>
        <v>0</v>
      </c>
      <c r="BX15" s="297">
        <f xml:space="preserve">   IF( VLOOKUP($BQ15,Ввод!$A:$V,BX$2,0)=2,2,0)</f>
        <v>0</v>
      </c>
      <c r="BY15" s="297">
        <f xml:space="preserve">   IF( VLOOKUP($BQ15,Ввод!$A:$V,BY$2,0)=2,2,0)</f>
        <v>0</v>
      </c>
      <c r="BZ15" s="297">
        <f xml:space="preserve">   IF( VLOOKUP($BQ15,Ввод!$A:$V,BZ$2,0)=2,2,0)</f>
        <v>0</v>
      </c>
      <c r="CA15" s="297">
        <f xml:space="preserve">   IF( VLOOKUP($BQ15,Ввод!$A:$V,CA$2,0)=2,2,0)</f>
        <v>0</v>
      </c>
      <c r="CB15" s="297">
        <f xml:space="preserve">   IF( VLOOKUP($BQ15,Ввод!$A:$V,CB$2,0)=2,2,0)</f>
        <v>0</v>
      </c>
      <c r="CC15" s="297">
        <f xml:space="preserve">   IF( VLOOKUP($BQ15,Ввод!$A:$V,CC$2,0)=2,2,0)</f>
        <v>0</v>
      </c>
      <c r="CD15" s="297">
        <f xml:space="preserve">   IF( VLOOKUP($BQ15,Ввод!$A:$V,CD$2,0)=2,2,0)</f>
        <v>0</v>
      </c>
      <c r="CE15" s="297">
        <f xml:space="preserve">   IF( VLOOKUP($BQ15,Ввод!$A:$V,CE$2,0)=2,2,0)</f>
        <v>0</v>
      </c>
      <c r="CF15" s="297">
        <f xml:space="preserve">   IF( VLOOKUP($BQ15,Ввод!$A:$V,CF$2,0)=2,2,0)</f>
        <v>0</v>
      </c>
      <c r="CG15" s="297">
        <f xml:space="preserve">   IF( VLOOKUP($BQ15,Ввод!$A:$V,CG$2,0)=2,2,0)</f>
        <v>0</v>
      </c>
      <c r="CH15" s="297">
        <f xml:space="preserve">   IF( VLOOKUP($BQ15,Ввод!$A:$V,CH$2,0)=2,2,0)</f>
        <v>0</v>
      </c>
      <c r="CI15" s="297">
        <f xml:space="preserve">   IF( VLOOKUP($BQ15,Ввод!$A:$V,CI$2,0)=2,2,0)</f>
        <v>0</v>
      </c>
      <c r="CJ15" s="297">
        <f xml:space="preserve">   IF( VLOOKUP($BQ15,Ввод!$A:$V,CJ$2,0)=2,2,0)</f>
        <v>0</v>
      </c>
      <c r="CK15" s="297">
        <f xml:space="preserve">   IF( VLOOKUP($BQ15,Ввод!$A:$V,CK$2,0)=2,2,0)</f>
        <v>0</v>
      </c>
      <c r="CL15" s="297">
        <f xml:space="preserve"> IF(ISERROR(VLOOKUP($BQ15,Ввод!$A:$V,CL$2,0)),0, IF(VLOOKUP($BQ15,Ввод!$A:$V,CL$2,0)=2,2,0))</f>
        <v>0</v>
      </c>
      <c r="CM15" s="169"/>
      <c r="CN15" s="169"/>
      <c r="CO15" s="169"/>
      <c r="CP15" s="169"/>
      <c r="CQ15" s="169"/>
      <c r="CR15" s="169"/>
      <c r="CS15" s="169"/>
      <c r="CT15" s="169"/>
      <c r="CU15" s="169"/>
      <c r="CV15" s="169"/>
      <c r="CW15" s="169"/>
      <c r="CX15" s="169"/>
      <c r="CY15" s="169"/>
      <c r="CZ15" s="169"/>
      <c r="DA15" s="169"/>
      <c r="DB15" s="169"/>
      <c r="DC15" s="169"/>
      <c r="DD15" s="169"/>
      <c r="DE15" s="169"/>
      <c r="DF15" s="169"/>
      <c r="DG15" s="169"/>
      <c r="DH15" s="308"/>
    </row>
    <row r="16" spans="2:134" ht="15" customHeight="1" thickBot="1" x14ac:dyDescent="0.3">
      <c r="B16" s="811">
        <v>14</v>
      </c>
      <c r="C16" s="643" t="s">
        <v>2535</v>
      </c>
      <c r="D16" s="812" t="s">
        <v>708</v>
      </c>
      <c r="E16" s="643" t="s">
        <v>734</v>
      </c>
      <c r="F16" s="644"/>
      <c r="G16" s="797">
        <v>0</v>
      </c>
      <c r="H16" s="813">
        <v>3</v>
      </c>
      <c r="I16" s="780" t="s">
        <v>2324</v>
      </c>
      <c r="L16" s="133"/>
      <c r="M16" s="70"/>
      <c r="N16" s="72"/>
      <c r="O16" s="80"/>
      <c r="R16" s="14"/>
      <c r="S16" s="14"/>
      <c r="T16" s="677"/>
      <c r="U16" s="763"/>
      <c r="V16" s="763"/>
      <c r="W16" s="764">
        <f t="shared" si="25"/>
        <v>1.5000000000000002</v>
      </c>
      <c r="X16" s="348"/>
      <c r="Y16" s="55"/>
      <c r="Z16" s="349"/>
      <c r="AA16" s="349"/>
      <c r="AB16" s="14"/>
      <c r="AC16" s="14"/>
      <c r="AD16" s="14"/>
      <c r="AE16" s="160"/>
      <c r="AF16" s="160"/>
      <c r="AG16" s="326" t="str">
        <f t="shared" si="10"/>
        <v/>
      </c>
      <c r="AH16" s="327" t="str">
        <f t="shared" si="11"/>
        <v/>
      </c>
      <c r="AI16" s="91">
        <v>14</v>
      </c>
      <c r="AJ16" s="137" t="s">
        <v>2582</v>
      </c>
      <c r="AK16" s="79"/>
      <c r="AL16" s="79"/>
      <c r="AM16" s="634" t="str">
        <f t="shared" si="12"/>
        <v>-</v>
      </c>
      <c r="AN16" s="144">
        <f t="shared" si="0"/>
        <v>14</v>
      </c>
      <c r="AO16" s="144">
        <f t="shared" si="1"/>
        <v>14</v>
      </c>
      <c r="AP16" s="138">
        <f t="shared" si="13"/>
        <v>14</v>
      </c>
      <c r="AQ16" s="143" t="str">
        <f t="shared" si="14"/>
        <v>Московская</v>
      </c>
      <c r="AR16" s="143" t="str">
        <f t="shared" si="15"/>
        <v>Московско-Смоленский</v>
      </c>
      <c r="AS16" s="143" t="str">
        <f t="shared" si="16"/>
        <v>Калуга</v>
      </c>
      <c r="AT16" s="139"/>
      <c r="AU16" s="139"/>
      <c r="AV16" s="140">
        <f t="shared" si="17"/>
        <v>3</v>
      </c>
      <c r="AW16" s="147">
        <f t="shared" si="18"/>
        <v>43682.125</v>
      </c>
      <c r="AX16" s="148">
        <f t="shared" si="2"/>
        <v>43682.375</v>
      </c>
      <c r="AY16" s="148">
        <f t="shared" si="2"/>
        <v>43682.625</v>
      </c>
      <c r="AZ16" s="149">
        <f t="shared" si="2"/>
        <v>43682.875</v>
      </c>
      <c r="BA16" s="122">
        <f t="shared" si="19"/>
        <v>43682.375</v>
      </c>
      <c r="BB16" s="122">
        <f t="shared" si="3"/>
        <v>43682.875</v>
      </c>
      <c r="BC16" s="242">
        <f t="shared" si="4"/>
        <v>43682.375</v>
      </c>
      <c r="BD16" s="242">
        <f t="shared" si="20"/>
        <v>43682.875</v>
      </c>
      <c r="BE16" s="87">
        <f t="shared" si="5"/>
        <v>0</v>
      </c>
      <c r="BF16" s="64"/>
      <c r="BH16" s="368" t="str">
        <f>BI4&amp;" / "&amp;INDEX(BK3:BK15,BH3)&amp;" / "&amp;BH4</f>
        <v>Московская / Московско-Курский / Москва</v>
      </c>
      <c r="BI16" s="277"/>
      <c r="BJ16" s="277"/>
      <c r="BK16" s="277"/>
      <c r="BL16" s="277"/>
      <c r="BM16" s="277"/>
      <c r="BN16" s="671">
        <v>2</v>
      </c>
      <c r="BO16" s="672" t="s">
        <v>751</v>
      </c>
      <c r="BR16" s="959" t="s">
        <v>739</v>
      </c>
      <c r="BS16" s="921" t="str">
        <f t="shared" ref="BS16:CK16" si="34">IF(AND(BS12&gt;=0.4,BS12&lt;=1),"&lt;1",IF(AND(BS12&gt;1,BS12&lt;5),"1…6",IF(AND(BS12&gt;=5,BS12&lt;10),"5…10",IF(BS12&gt;=10,    CEILING(BS12,3)-5&amp;"…"&amp;CEILING(BS12,3)+5,""))))</f>
        <v/>
      </c>
      <c r="BT16" s="921" t="str">
        <f t="shared" si="34"/>
        <v>&lt;1</v>
      </c>
      <c r="BU16" s="921" t="str">
        <f t="shared" si="34"/>
        <v>&lt;1</v>
      </c>
      <c r="BV16" s="921" t="str">
        <f t="shared" si="34"/>
        <v/>
      </c>
      <c r="BW16" s="921" t="str">
        <f t="shared" si="34"/>
        <v/>
      </c>
      <c r="BX16" s="921" t="str">
        <f t="shared" si="34"/>
        <v/>
      </c>
      <c r="BY16" s="921" t="str">
        <f t="shared" si="34"/>
        <v/>
      </c>
      <c r="BZ16" s="921" t="str">
        <f t="shared" si="34"/>
        <v>1…6</v>
      </c>
      <c r="CA16" s="921" t="str">
        <f t="shared" si="34"/>
        <v>16…26</v>
      </c>
      <c r="CB16" s="921" t="str">
        <f t="shared" si="34"/>
        <v>7…17</v>
      </c>
      <c r="CC16" s="921" t="str">
        <f t="shared" si="34"/>
        <v/>
      </c>
      <c r="CD16" s="921" t="str">
        <f t="shared" si="34"/>
        <v/>
      </c>
      <c r="CE16" s="921" t="str">
        <f t="shared" si="34"/>
        <v>&lt;1</v>
      </c>
      <c r="CF16" s="921" t="str">
        <f t="shared" si="34"/>
        <v>5…10</v>
      </c>
      <c r="CG16" s="921" t="str">
        <f t="shared" si="34"/>
        <v/>
      </c>
      <c r="CH16" s="921" t="str">
        <f t="shared" si="34"/>
        <v>1…6</v>
      </c>
      <c r="CI16" s="921" t="str">
        <f t="shared" si="34"/>
        <v/>
      </c>
      <c r="CJ16" s="921" t="str">
        <f t="shared" si="34"/>
        <v/>
      </c>
      <c r="CK16" s="921" t="str">
        <f t="shared" si="34"/>
        <v>7…17</v>
      </c>
      <c r="CL16" s="737" t="str">
        <f xml:space="preserve">    IF(ISERROR(CL12),"",  IF(AND(CL12&gt;=0.4,CL12&lt;=1),"&lt;1",IF(AND(CL12&gt;1,CL12&lt;5),"1…6",IF(AND(CL12&gt;=5,CL12&lt;10),"5…10",IF(CL12&gt;=10,    CEILING(CL12,3)-5&amp;"…"&amp;CEILING(CL12,3)+5,"")))))</f>
        <v/>
      </c>
      <c r="CM16" s="169"/>
      <c r="CN16" s="169"/>
      <c r="CO16" s="169"/>
      <c r="CP16" s="169"/>
      <c r="CQ16" s="169"/>
      <c r="CR16" s="169"/>
      <c r="CS16" s="169"/>
      <c r="CT16" s="169"/>
      <c r="CU16" s="169"/>
      <c r="CV16" s="169"/>
      <c r="CW16" s="169"/>
      <c r="CX16" s="169"/>
      <c r="CY16" s="169"/>
      <c r="CZ16" s="169"/>
      <c r="DA16" s="169"/>
      <c r="DB16" s="169"/>
      <c r="DC16" s="169"/>
      <c r="DD16" s="169"/>
      <c r="DE16" s="169"/>
      <c r="DF16" s="169"/>
      <c r="DG16" s="169"/>
      <c r="DH16" s="308"/>
      <c r="DT16" s="732" t="s">
        <v>910</v>
      </c>
    </row>
    <row r="17" spans="2:112" ht="15" customHeight="1" x14ac:dyDescent="0.25">
      <c r="B17" s="811">
        <v>15</v>
      </c>
      <c r="C17" s="643" t="s">
        <v>2535</v>
      </c>
      <c r="D17" s="812" t="s">
        <v>709</v>
      </c>
      <c r="E17" s="643" t="s">
        <v>710</v>
      </c>
      <c r="F17" s="644"/>
      <c r="G17" s="797">
        <v>0</v>
      </c>
      <c r="H17" s="813">
        <v>3</v>
      </c>
      <c r="I17" s="780" t="s">
        <v>2324</v>
      </c>
      <c r="L17" s="133"/>
      <c r="M17" s="37"/>
      <c r="N17" s="23"/>
      <c r="O17" s="80"/>
      <c r="R17" s="14"/>
      <c r="S17" s="14"/>
      <c r="T17" s="352"/>
      <c r="U17" s="353"/>
      <c r="V17" s="347"/>
      <c r="W17" s="348"/>
      <c r="X17" s="348"/>
      <c r="Y17" s="55"/>
      <c r="Z17" s="349"/>
      <c r="AA17" s="349"/>
      <c r="AB17" s="14"/>
      <c r="AC17" s="14"/>
      <c r="AD17" s="14"/>
      <c r="AE17" s="160"/>
      <c r="AF17" s="160"/>
      <c r="AG17" s="326" t="str">
        <f t="shared" si="10"/>
        <v/>
      </c>
      <c r="AH17" s="327" t="str">
        <f t="shared" si="11"/>
        <v/>
      </c>
      <c r="AI17" s="91">
        <v>15</v>
      </c>
      <c r="AJ17" s="137" t="s">
        <v>2589</v>
      </c>
      <c r="AK17" s="79"/>
      <c r="AL17" s="79"/>
      <c r="AM17" s="634" t="str">
        <f t="shared" si="12"/>
        <v>-</v>
      </c>
      <c r="AN17" s="144">
        <f t="shared" si="0"/>
        <v>15</v>
      </c>
      <c r="AO17" s="144">
        <f t="shared" si="1"/>
        <v>15</v>
      </c>
      <c r="AP17" s="138">
        <f t="shared" si="13"/>
        <v>15</v>
      </c>
      <c r="AQ17" s="143" t="str">
        <f t="shared" si="14"/>
        <v>Московская</v>
      </c>
      <c r="AR17" s="143" t="str">
        <f t="shared" si="15"/>
        <v>Тульский</v>
      </c>
      <c r="AS17" s="143" t="str">
        <f t="shared" si="16"/>
        <v>Тула</v>
      </c>
      <c r="AT17" s="139"/>
      <c r="AU17" s="139"/>
      <c r="AV17" s="140">
        <f t="shared" si="17"/>
        <v>3</v>
      </c>
      <c r="AW17" s="147">
        <f t="shared" si="18"/>
        <v>43682.125</v>
      </c>
      <c r="AX17" s="148">
        <f t="shared" si="2"/>
        <v>43682.375</v>
      </c>
      <c r="AY17" s="148">
        <f t="shared" si="2"/>
        <v>43682.625</v>
      </c>
      <c r="AZ17" s="149">
        <f t="shared" si="2"/>
        <v>43682.875</v>
      </c>
      <c r="BA17" s="122">
        <f t="shared" si="19"/>
        <v>43682.375</v>
      </c>
      <c r="BB17" s="122">
        <f t="shared" si="3"/>
        <v>43682.875</v>
      </c>
      <c r="BC17" s="242">
        <f t="shared" si="4"/>
        <v>43682.375</v>
      </c>
      <c r="BD17" s="242">
        <f t="shared" si="20"/>
        <v>43682.875</v>
      </c>
      <c r="BE17" s="87">
        <f t="shared" si="5"/>
        <v>0</v>
      </c>
      <c r="BF17" s="64"/>
      <c r="BH17" s="298"/>
      <c r="BI17" s="278"/>
      <c r="BJ17" s="278"/>
      <c r="BK17" s="278"/>
      <c r="BL17" s="278"/>
      <c r="BM17" s="278"/>
      <c r="BN17" s="673" t="str">
        <f>INDEX(BO16:BO17,BN16)</f>
        <v>время: местн.</v>
      </c>
      <c r="BO17" s="674" t="s">
        <v>741</v>
      </c>
      <c r="BP17" s="670"/>
      <c r="BQ17" s="958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  <c r="CT17" s="169"/>
      <c r="CU17" s="169"/>
      <c r="CV17" s="169"/>
      <c r="CW17" s="169"/>
      <c r="CX17" s="169"/>
      <c r="CY17" s="169"/>
      <c r="CZ17" s="169"/>
      <c r="DA17" s="169"/>
      <c r="DB17" s="169"/>
      <c r="DC17" s="169"/>
      <c r="DD17" s="169"/>
      <c r="DE17" s="169"/>
      <c r="DF17" s="169"/>
      <c r="DG17" s="169"/>
      <c r="DH17" s="308"/>
    </row>
    <row r="18" spans="2:112" ht="15" customHeight="1" x14ac:dyDescent="0.25">
      <c r="B18" s="811">
        <v>16</v>
      </c>
      <c r="C18" s="643" t="s">
        <v>2535</v>
      </c>
      <c r="D18" s="812" t="s">
        <v>711</v>
      </c>
      <c r="E18" s="643" t="s">
        <v>727</v>
      </c>
      <c r="F18" s="644"/>
      <c r="G18" s="797">
        <v>0</v>
      </c>
      <c r="H18" s="813">
        <v>3</v>
      </c>
      <c r="I18" s="780" t="s">
        <v>2324</v>
      </c>
      <c r="L18" s="133"/>
      <c r="M18" s="81"/>
      <c r="N18" s="82"/>
      <c r="O18" s="80"/>
      <c r="R18" s="14"/>
      <c r="S18" s="14"/>
      <c r="T18" s="352"/>
      <c r="U18" s="353"/>
      <c r="V18" s="347"/>
      <c r="W18" s="348"/>
      <c r="X18" s="348"/>
      <c r="Y18" s="55"/>
      <c r="Z18" s="349"/>
      <c r="AA18" s="349"/>
      <c r="AB18" s="14"/>
      <c r="AC18" s="14"/>
      <c r="AD18" s="14"/>
      <c r="AE18" s="160"/>
      <c r="AF18" s="160"/>
      <c r="AG18" s="328" t="str">
        <f t="shared" si="10"/>
        <v/>
      </c>
      <c r="AH18" s="329" t="str">
        <f t="shared" si="11"/>
        <v/>
      </c>
      <c r="AI18" s="91">
        <v>16</v>
      </c>
      <c r="AJ18" s="137" t="s">
        <v>2595</v>
      </c>
      <c r="AK18" s="79"/>
      <c r="AL18" s="79"/>
      <c r="AM18" s="634" t="str">
        <f t="shared" si="12"/>
        <v>-</v>
      </c>
      <c r="AN18" s="144">
        <f t="shared" si="0"/>
        <v>16</v>
      </c>
      <c r="AO18" s="144">
        <f t="shared" si="1"/>
        <v>16</v>
      </c>
      <c r="AP18" s="138">
        <f t="shared" si="13"/>
        <v>16</v>
      </c>
      <c r="AQ18" s="143" t="str">
        <f t="shared" si="14"/>
        <v>Московская</v>
      </c>
      <c r="AR18" s="143" t="str">
        <f t="shared" si="15"/>
        <v>Орловско-Курский</v>
      </c>
      <c r="AS18" s="143" t="str">
        <f t="shared" si="16"/>
        <v>Курск</v>
      </c>
      <c r="AT18" s="139"/>
      <c r="AU18" s="139"/>
      <c r="AV18" s="140">
        <f t="shared" si="17"/>
        <v>3</v>
      </c>
      <c r="AW18" s="147">
        <f t="shared" si="18"/>
        <v>43682.125</v>
      </c>
      <c r="AX18" s="148">
        <f t="shared" si="2"/>
        <v>43682.375</v>
      </c>
      <c r="AY18" s="148">
        <f t="shared" si="2"/>
        <v>43682.625</v>
      </c>
      <c r="AZ18" s="149">
        <f t="shared" si="2"/>
        <v>43682.875</v>
      </c>
      <c r="BA18" s="122">
        <f t="shared" si="19"/>
        <v>43682.375</v>
      </c>
      <c r="BB18" s="122">
        <f t="shared" si="3"/>
        <v>43682.875</v>
      </c>
      <c r="BC18" s="242">
        <f t="shared" si="4"/>
        <v>43682.375</v>
      </c>
      <c r="BD18" s="242">
        <f t="shared" si="20"/>
        <v>43682.875</v>
      </c>
      <c r="BE18" s="87">
        <f t="shared" si="5"/>
        <v>0</v>
      </c>
      <c r="BF18" s="64"/>
      <c r="BH18" s="298"/>
      <c r="BI18" s="278"/>
      <c r="BJ18" s="278"/>
      <c r="BK18" s="278"/>
      <c r="BL18" s="278"/>
      <c r="BM18" s="278"/>
      <c r="BN18" s="675"/>
      <c r="BO18" s="676"/>
      <c r="BP18" s="968">
        <v>24</v>
      </c>
      <c r="BQ18" s="969" t="str">
        <f>BP18&amp;BR$4</f>
        <v>24Москва</v>
      </c>
      <c r="BR18" s="970" t="s">
        <v>620</v>
      </c>
      <c r="BS18" s="974">
        <f xml:space="preserve">    IF(ISERROR(ROUND(VLOOKUP($BQ18,Ввод!$A:$V,BS$2,0),0)),"#",ROUND(VLOOKUP($BQ18,Ввод!$A:$V,BS$2,0),0))</f>
        <v>0</v>
      </c>
      <c r="BT18" s="974">
        <f xml:space="preserve">    IF(ISERROR(ROUND(VLOOKUP($BQ18,Ввод!$A:$V,BT$2,0),0)),"#",ROUND(VLOOKUP($BQ18,Ввод!$A:$V,BT$2,0),0))</f>
        <v>0</v>
      </c>
      <c r="BU18" s="974">
        <f xml:space="preserve">    IF(ISERROR(ROUND(VLOOKUP($BQ18,Ввод!$A:$V,BU$2,0),0)),"#",ROUND(VLOOKUP($BQ18,Ввод!$A:$V,BU$2,0),0))</f>
        <v>0</v>
      </c>
      <c r="BV18" s="974">
        <f xml:space="preserve">    IF(ISERROR(ROUND(VLOOKUP($BQ18,Ввод!$A:$V,BV$2,0),0)),"#",ROUND(VLOOKUP($BQ18,Ввод!$A:$V,BV$2,0),0))</f>
        <v>0</v>
      </c>
      <c r="BW18" s="974">
        <f xml:space="preserve">    IF(ISERROR(ROUND(VLOOKUP($BQ18,Ввод!$A:$V,BW$2,0),0)),"#",ROUND(VLOOKUP($BQ18,Ввод!$A:$V,BW$2,0),0))</f>
        <v>0</v>
      </c>
      <c r="BX18" s="974">
        <f xml:space="preserve">    IF(ISERROR(ROUND(VLOOKUP($BQ18,Ввод!$A:$V,BX$2,0),0)),"#",ROUND(VLOOKUP($BQ18,Ввод!$A:$V,BX$2,0),0))</f>
        <v>0</v>
      </c>
      <c r="BY18" s="974">
        <f xml:space="preserve">    IF(ISERROR(ROUND(VLOOKUP($BQ18,Ввод!$A:$V,BY$2,0),0)),"#",ROUND(VLOOKUP($BQ18,Ввод!$A:$V,BY$2,0),0))</f>
        <v>0</v>
      </c>
      <c r="BZ18" s="974">
        <f xml:space="preserve">    IF(ISERROR(ROUND(VLOOKUP($BQ18,Ввод!$A:$V,BZ$2,0),0)),"#",ROUND(VLOOKUP($BQ18,Ввод!$A:$V,BZ$2,0),0))</f>
        <v>0</v>
      </c>
      <c r="CA18" s="974">
        <f xml:space="preserve">    IF(ISERROR(ROUND(VLOOKUP($BQ18,Ввод!$A:$V,CA$2,0),0)),"#",ROUND(VLOOKUP($BQ18,Ввод!$A:$V,CA$2,0),0))</f>
        <v>0</v>
      </c>
      <c r="CB18" s="974">
        <f xml:space="preserve">    IF(ISERROR(ROUND(VLOOKUP($BQ18,Ввод!$A:$V,CB$2,0),0)),"#",ROUND(VLOOKUP($BQ18,Ввод!$A:$V,CB$2,0),0))</f>
        <v>0</v>
      </c>
      <c r="CC18" s="974">
        <f xml:space="preserve">    IF(ISERROR(ROUND(VLOOKUP($BQ18,Ввод!$A:$V,CC$2,0),0)),"#",ROUND(VLOOKUP($BQ18,Ввод!$A:$V,CC$2,0),0))</f>
        <v>0</v>
      </c>
      <c r="CD18" s="974">
        <f xml:space="preserve">    IF(ISERROR(ROUND(VLOOKUP($BQ18,Ввод!$A:$V,CD$2,0),0)),"#",ROUND(VLOOKUP($BQ18,Ввод!$A:$V,CD$2,0),0))</f>
        <v>0</v>
      </c>
      <c r="CE18" s="974">
        <f xml:space="preserve">    IF(ISERROR(ROUND(VLOOKUP($BQ18,Ввод!$A:$V,CE$2,0),0)),"#",ROUND(VLOOKUP($BQ18,Ввод!$A:$V,CE$2,0),0))</f>
        <v>0</v>
      </c>
      <c r="CF18" s="974">
        <f xml:space="preserve">    IF(ISERROR(ROUND(VLOOKUP($BQ18,Ввод!$A:$V,CF$2,0),0)),"#",ROUND(VLOOKUP($BQ18,Ввод!$A:$V,CF$2,0),0))</f>
        <v>0</v>
      </c>
      <c r="CG18" s="974">
        <f xml:space="preserve">    IF(ISERROR(ROUND(VLOOKUP($BQ18,Ввод!$A:$V,CG$2,0),0)),"#",ROUND(VLOOKUP($BQ18,Ввод!$A:$V,CG$2,0),0))</f>
        <v>0</v>
      </c>
      <c r="CH18" s="974">
        <f xml:space="preserve">    IF(ISERROR(ROUND(VLOOKUP($BQ18,Ввод!$A:$V,CH$2,0),0)),"#",ROUND(VLOOKUP($BQ18,Ввод!$A:$V,CH$2,0),0))</f>
        <v>0</v>
      </c>
      <c r="CI18" s="974">
        <f xml:space="preserve">    IF(ISERROR(ROUND(VLOOKUP($BQ18,Ввод!$A:$V,CI$2,0),0)),"#",ROUND(VLOOKUP($BQ18,Ввод!$A:$V,CI$2,0),0))</f>
        <v>0</v>
      </c>
      <c r="CJ18" s="974">
        <f xml:space="preserve">    IF(ISERROR(ROUND(VLOOKUP($BQ18,Ввод!$A:$V,CJ$2,0),0)),"#",ROUND(VLOOKUP($BQ18,Ввод!$A:$V,CJ$2,0),0))</f>
        <v>0</v>
      </c>
      <c r="CK18" s="974">
        <f xml:space="preserve">    IF(ISERROR(ROUND(VLOOKUP($BQ18,Ввод!$A:$V,CK$2,0),0)),"#",ROUND(VLOOKUP($BQ18,Ввод!$A:$V,CK$2,0),0))</f>
        <v>0</v>
      </c>
      <c r="CL18" s="974">
        <f xml:space="preserve">    IF(ISERROR(ROUND(VLOOKUP($BQ18,Ввод!$A:$V,CL$2,0),0)),"#",ROUND(VLOOKUP($BQ18,Ввод!$A:$V,CL$2,0),0))</f>
        <v>0</v>
      </c>
      <c r="CM18" s="978" t="str">
        <f>IF(SUM(BS18:CK18)=0,"Снежный покров отсутствует","")</f>
        <v>Снежный покров отсутствует</v>
      </c>
      <c r="CN18" s="971"/>
      <c r="CO18" s="972"/>
      <c r="CP18" s="169"/>
      <c r="CQ18" s="169"/>
      <c r="CR18" s="169"/>
      <c r="CS18" s="169"/>
      <c r="CT18" s="169"/>
      <c r="CU18" s="169"/>
      <c r="CV18" s="169"/>
      <c r="CW18" s="169"/>
      <c r="CX18" s="169"/>
      <c r="CY18" s="169"/>
      <c r="CZ18" s="169"/>
      <c r="DA18" s="169"/>
      <c r="DB18" s="169"/>
      <c r="DC18" s="169"/>
      <c r="DD18" s="169"/>
      <c r="DE18" s="169"/>
      <c r="DF18" s="169"/>
      <c r="DG18" s="169"/>
      <c r="DH18" s="308"/>
    </row>
    <row r="19" spans="2:112" ht="15" customHeight="1" x14ac:dyDescent="0.25">
      <c r="B19" s="811">
        <v>17</v>
      </c>
      <c r="C19" s="643" t="s">
        <v>2535</v>
      </c>
      <c r="D19" s="812" t="s">
        <v>2537</v>
      </c>
      <c r="E19" s="643" t="s">
        <v>2538</v>
      </c>
      <c r="F19" s="644"/>
      <c r="G19" s="797">
        <v>0</v>
      </c>
      <c r="H19" s="813">
        <v>3</v>
      </c>
      <c r="I19" s="780" t="s">
        <v>2324</v>
      </c>
      <c r="L19" s="133"/>
      <c r="M19" s="83"/>
      <c r="N19" s="73"/>
      <c r="O19" s="80"/>
      <c r="R19" s="14"/>
      <c r="S19" s="14"/>
      <c r="T19" s="352"/>
      <c r="U19" s="353"/>
      <c r="V19" s="347"/>
      <c r="W19" s="348"/>
      <c r="X19" s="348"/>
      <c r="Y19" s="55"/>
      <c r="Z19" s="349"/>
      <c r="AA19" s="349"/>
      <c r="AB19" s="14"/>
      <c r="AC19" s="14"/>
      <c r="AD19" s="14"/>
      <c r="AE19" s="14"/>
      <c r="AF19" s="14"/>
      <c r="AG19" s="14"/>
      <c r="AM19" s="634" t="str">
        <f t="shared" si="12"/>
        <v>-</v>
      </c>
      <c r="AN19" s="144">
        <f t="shared" si="0"/>
        <v>17</v>
      </c>
      <c r="AO19" s="144">
        <f t="shared" si="1"/>
        <v>17</v>
      </c>
      <c r="AP19" s="138">
        <f t="shared" si="13"/>
        <v>17</v>
      </c>
      <c r="AQ19" s="143" t="str">
        <f t="shared" si="14"/>
        <v>Московская</v>
      </c>
      <c r="AR19" s="143" t="str">
        <f t="shared" si="15"/>
        <v>Смоленский</v>
      </c>
      <c r="AS19" s="143" t="str">
        <f t="shared" si="16"/>
        <v>Смоленск</v>
      </c>
      <c r="AT19" s="139"/>
      <c r="AU19" s="139"/>
      <c r="AV19" s="140">
        <f t="shared" si="17"/>
        <v>3</v>
      </c>
      <c r="AW19" s="147">
        <f t="shared" si="18"/>
        <v>43682.125</v>
      </c>
      <c r="AX19" s="148">
        <f t="shared" si="2"/>
        <v>43682.375</v>
      </c>
      <c r="AY19" s="148">
        <f t="shared" si="2"/>
        <v>43682.625</v>
      </c>
      <c r="AZ19" s="149">
        <f t="shared" si="2"/>
        <v>43682.875</v>
      </c>
      <c r="BA19" s="122">
        <f t="shared" si="19"/>
        <v>43682.375</v>
      </c>
      <c r="BB19" s="122">
        <f t="shared" si="3"/>
        <v>43682.875</v>
      </c>
      <c r="BC19" s="242">
        <f t="shared" si="4"/>
        <v>43682.375</v>
      </c>
      <c r="BD19" s="242">
        <f t="shared" si="20"/>
        <v>43682.875</v>
      </c>
      <c r="BE19" s="87">
        <f t="shared" si="5"/>
        <v>0</v>
      </c>
      <c r="BF19" s="64"/>
      <c r="BH19" s="298"/>
      <c r="BI19" s="278"/>
      <c r="BJ19" s="278"/>
      <c r="BK19" s="278"/>
      <c r="BL19" s="278"/>
      <c r="BM19" s="278"/>
      <c r="BN19" s="675"/>
      <c r="BO19" s="676"/>
      <c r="BP19" s="670"/>
      <c r="BQ19" s="305"/>
      <c r="BS19" s="977" t="str">
        <f xml:space="preserve"> IF(BS18=0,"",  IF(BS18&lt;=4,"1…4", BS18-2&amp;"…"&amp;BS18+1))</f>
        <v/>
      </c>
      <c r="BT19" s="977" t="str">
        <f t="shared" ref="BT19:CK19" si="35" xml:space="preserve"> IF(BT18=0,"",  IF(BT18&lt;=4,"1…4", BT18-2&amp;"…"&amp;BT18+1))</f>
        <v/>
      </c>
      <c r="BU19" s="977" t="str">
        <f t="shared" si="35"/>
        <v/>
      </c>
      <c r="BV19" s="977" t="str">
        <f t="shared" si="35"/>
        <v/>
      </c>
      <c r="BW19" s="977" t="str">
        <f t="shared" si="35"/>
        <v/>
      </c>
      <c r="BX19" s="977" t="str">
        <f t="shared" si="35"/>
        <v/>
      </c>
      <c r="BY19" s="977" t="str">
        <f t="shared" si="35"/>
        <v/>
      </c>
      <c r="BZ19" s="977" t="str">
        <f t="shared" si="35"/>
        <v/>
      </c>
      <c r="CA19" s="977" t="str">
        <f t="shared" si="35"/>
        <v/>
      </c>
      <c r="CB19" s="977" t="str">
        <f t="shared" si="35"/>
        <v/>
      </c>
      <c r="CC19" s="977" t="str">
        <f t="shared" si="35"/>
        <v/>
      </c>
      <c r="CD19" s="977" t="str">
        <f t="shared" si="35"/>
        <v/>
      </c>
      <c r="CE19" s="977" t="str">
        <f t="shared" si="35"/>
        <v/>
      </c>
      <c r="CF19" s="977" t="str">
        <f t="shared" si="35"/>
        <v/>
      </c>
      <c r="CG19" s="977" t="str">
        <f t="shared" si="35"/>
        <v/>
      </c>
      <c r="CH19" s="977" t="str">
        <f t="shared" si="35"/>
        <v/>
      </c>
      <c r="CI19" s="977" t="str">
        <f t="shared" si="35"/>
        <v/>
      </c>
      <c r="CJ19" s="977" t="str">
        <f t="shared" si="35"/>
        <v/>
      </c>
      <c r="CK19" s="977" t="str">
        <f t="shared" si="35"/>
        <v/>
      </c>
      <c r="CL19" s="977" t="str">
        <f xml:space="preserve"> IF(OR(CL18=0,CL18="#"),"",  IF(CL18&lt;=4,"1…4", CL18-2&amp;"…"&amp;CL18+1))</f>
        <v/>
      </c>
      <c r="CM19" s="169"/>
      <c r="CN19" s="169"/>
      <c r="CO19" s="169"/>
      <c r="CP19" s="169"/>
      <c r="CQ19" s="169"/>
      <c r="CR19" s="169"/>
      <c r="CS19" s="169"/>
      <c r="CT19" s="169"/>
      <c r="CU19" s="169"/>
      <c r="CV19" s="169"/>
      <c r="CW19" s="169"/>
      <c r="CX19" s="169"/>
      <c r="CY19" s="169"/>
      <c r="CZ19" s="169"/>
      <c r="DA19" s="169"/>
      <c r="DB19" s="169"/>
      <c r="DC19" s="169"/>
      <c r="DD19" s="169"/>
      <c r="DE19" s="169"/>
      <c r="DF19" s="169"/>
      <c r="DG19" s="169"/>
      <c r="DH19" s="308"/>
    </row>
    <row r="20" spans="2:112" ht="15" customHeight="1" x14ac:dyDescent="0.25">
      <c r="B20" s="811">
        <v>18</v>
      </c>
      <c r="C20" s="643" t="s">
        <v>2535</v>
      </c>
      <c r="D20" s="812" t="s">
        <v>2539</v>
      </c>
      <c r="E20" s="643" t="s">
        <v>2540</v>
      </c>
      <c r="F20" s="644"/>
      <c r="G20" s="797">
        <v>0</v>
      </c>
      <c r="H20" s="813">
        <v>3</v>
      </c>
      <c r="I20" s="780" t="s">
        <v>2324</v>
      </c>
      <c r="L20" s="133"/>
      <c r="M20" s="37"/>
      <c r="N20" s="23"/>
      <c r="O20" s="80"/>
      <c r="R20" s="14"/>
      <c r="S20" s="14"/>
      <c r="T20" s="352"/>
      <c r="U20" s="353"/>
      <c r="V20" s="347"/>
      <c r="W20" s="348"/>
      <c r="X20" s="348"/>
      <c r="Y20" s="55"/>
      <c r="Z20" s="349"/>
      <c r="AA20" s="349"/>
      <c r="AB20" s="14"/>
      <c r="AC20" s="14"/>
      <c r="AD20" s="14"/>
      <c r="AE20" s="14"/>
      <c r="AF20" s="14"/>
      <c r="AG20" s="14"/>
      <c r="AM20" s="634" t="str">
        <f t="shared" si="12"/>
        <v>-</v>
      </c>
      <c r="AN20" s="144">
        <f t="shared" si="0"/>
        <v>18</v>
      </c>
      <c r="AO20" s="144">
        <f t="shared" si="1"/>
        <v>18</v>
      </c>
      <c r="AP20" s="138">
        <f t="shared" si="13"/>
        <v>18</v>
      </c>
      <c r="AQ20" s="143" t="str">
        <f t="shared" si="14"/>
        <v>Московская</v>
      </c>
      <c r="AR20" s="143" t="str">
        <f t="shared" si="15"/>
        <v>Брянский</v>
      </c>
      <c r="AS20" s="143" t="str">
        <f t="shared" si="16"/>
        <v>Брянск</v>
      </c>
      <c r="AT20" s="139"/>
      <c r="AU20" s="139"/>
      <c r="AV20" s="140">
        <f t="shared" si="17"/>
        <v>3</v>
      </c>
      <c r="AW20" s="147">
        <f t="shared" si="18"/>
        <v>43682.125</v>
      </c>
      <c r="AX20" s="148">
        <f t="shared" si="2"/>
        <v>43682.375</v>
      </c>
      <c r="AY20" s="148">
        <f t="shared" si="2"/>
        <v>43682.625</v>
      </c>
      <c r="AZ20" s="149">
        <f t="shared" si="2"/>
        <v>43682.875</v>
      </c>
      <c r="BA20" s="122">
        <f t="shared" si="19"/>
        <v>43682.375</v>
      </c>
      <c r="BB20" s="122">
        <f t="shared" si="3"/>
        <v>43682.875</v>
      </c>
      <c r="BC20" s="242">
        <f t="shared" ref="BC20:BC38" si="36">IF(AND(HOUR(AX20)&lt;=12,HOUR(AX20)&gt;=0),AX20,AW20)</f>
        <v>43682.375</v>
      </c>
      <c r="BD20" s="242">
        <f t="shared" si="20"/>
        <v>43682.875</v>
      </c>
      <c r="BE20" s="87">
        <f t="shared" si="5"/>
        <v>0</v>
      </c>
      <c r="BF20" s="64"/>
      <c r="BH20" s="298"/>
      <c r="BI20" s="278"/>
      <c r="BJ20" s="278"/>
      <c r="BK20" s="278"/>
      <c r="BL20" s="278"/>
      <c r="BM20" s="278"/>
      <c r="BN20" s="675"/>
      <c r="BO20" s="676"/>
      <c r="BP20" s="670"/>
      <c r="BQ20" s="305"/>
      <c r="CM20" s="169"/>
      <c r="CN20" s="169"/>
      <c r="CO20" s="169"/>
      <c r="CP20" s="169"/>
      <c r="CQ20" s="169"/>
      <c r="CR20" s="169"/>
      <c r="CS20" s="169"/>
      <c r="CT20" s="169"/>
      <c r="CU20" s="169"/>
      <c r="CV20" s="169"/>
      <c r="CW20" s="169"/>
      <c r="CX20" s="169"/>
      <c r="CY20" s="169"/>
      <c r="CZ20" s="169"/>
      <c r="DA20" s="169"/>
      <c r="DB20" s="169"/>
      <c r="DC20" s="169"/>
      <c r="DD20" s="169"/>
      <c r="DE20" s="169"/>
      <c r="DF20" s="169"/>
      <c r="DG20" s="169"/>
      <c r="DH20" s="308"/>
    </row>
    <row r="21" spans="2:112" ht="15" customHeight="1" thickBot="1" x14ac:dyDescent="0.3">
      <c r="B21" s="849">
        <v>19</v>
      </c>
      <c r="C21" s="789" t="s">
        <v>2535</v>
      </c>
      <c r="D21" s="815" t="s">
        <v>2537</v>
      </c>
      <c r="E21" s="816" t="s">
        <v>1464</v>
      </c>
      <c r="F21" s="817"/>
      <c r="G21" s="818">
        <v>0</v>
      </c>
      <c r="H21" s="819">
        <v>3</v>
      </c>
      <c r="I21" s="780" t="s">
        <v>2324</v>
      </c>
      <c r="L21" s="133"/>
      <c r="M21" s="37"/>
      <c r="N21" s="23"/>
      <c r="O21" s="80"/>
      <c r="R21" s="14"/>
      <c r="S21" s="14"/>
      <c r="T21" s="54"/>
      <c r="U21" s="54"/>
      <c r="V21" s="347"/>
      <c r="W21" s="348"/>
      <c r="X21" s="348"/>
      <c r="Y21" s="55"/>
      <c r="Z21" s="349"/>
      <c r="AA21" s="349"/>
      <c r="AB21" s="14"/>
      <c r="AC21" s="14"/>
      <c r="AD21" s="14"/>
      <c r="AE21" s="14"/>
      <c r="AF21" s="14"/>
      <c r="AG21" s="14"/>
      <c r="AM21" s="634" t="str">
        <f t="shared" si="12"/>
        <v>-</v>
      </c>
      <c r="AN21" s="144">
        <f t="shared" si="0"/>
        <v>19</v>
      </c>
      <c r="AO21" s="144">
        <f t="shared" si="1"/>
        <v>19</v>
      </c>
      <c r="AP21" s="138">
        <f t="shared" si="13"/>
        <v>19</v>
      </c>
      <c r="AQ21" s="143" t="str">
        <f t="shared" si="14"/>
        <v>Московская</v>
      </c>
      <c r="AR21" s="143" t="str">
        <f t="shared" si="15"/>
        <v>Смоленский</v>
      </c>
      <c r="AS21" s="143" t="str">
        <f t="shared" si="16"/>
        <v>Вязьма</v>
      </c>
      <c r="AT21" s="139"/>
      <c r="AU21" s="139"/>
      <c r="AV21" s="140">
        <f t="shared" si="17"/>
        <v>3</v>
      </c>
      <c r="AW21" s="147">
        <f t="shared" si="18"/>
        <v>43682.125</v>
      </c>
      <c r="AX21" s="148">
        <f t="shared" si="2"/>
        <v>43682.375</v>
      </c>
      <c r="AY21" s="148">
        <f t="shared" si="2"/>
        <v>43682.625</v>
      </c>
      <c r="AZ21" s="149">
        <f t="shared" si="2"/>
        <v>43682.875</v>
      </c>
      <c r="BA21" s="122">
        <f t="shared" si="19"/>
        <v>43682.375</v>
      </c>
      <c r="BB21" s="122">
        <f t="shared" si="3"/>
        <v>43682.875</v>
      </c>
      <c r="BC21" s="242">
        <f t="shared" si="36"/>
        <v>43682.375</v>
      </c>
      <c r="BD21" s="242">
        <f t="shared" si="20"/>
        <v>43682.875</v>
      </c>
      <c r="BE21" s="87">
        <f t="shared" si="5"/>
        <v>0</v>
      </c>
      <c r="BF21" s="64"/>
      <c r="BH21" s="298"/>
      <c r="BI21" s="278"/>
      <c r="BJ21" s="278"/>
      <c r="BK21" s="278"/>
      <c r="BL21" s="278"/>
      <c r="BM21" s="278"/>
      <c r="BN21" s="677"/>
      <c r="BO21" s="678"/>
      <c r="BP21" s="670"/>
      <c r="BQ21" s="305"/>
      <c r="BR21" s="263" t="s">
        <v>740</v>
      </c>
      <c r="BS21" s="299" t="str">
        <f t="shared" ref="BS21:CL21" si="37" xml:space="preserve">   IF(BS9&lt;=4,"1…4", BS9-2&amp;"…"&amp;BS9+1)</f>
        <v>7…10</v>
      </c>
      <c r="BT21" s="299" t="str">
        <f t="shared" si="37"/>
        <v>9…12</v>
      </c>
      <c r="BU21" s="299" t="str">
        <f t="shared" si="37"/>
        <v>8…11</v>
      </c>
      <c r="BV21" s="299" t="str">
        <f t="shared" si="37"/>
        <v>8…11</v>
      </c>
      <c r="BW21" s="299" t="str">
        <f t="shared" si="37"/>
        <v>7…10</v>
      </c>
      <c r="BX21" s="299" t="str">
        <f t="shared" si="37"/>
        <v>7…10</v>
      </c>
      <c r="BY21" s="299" t="str">
        <f t="shared" si="37"/>
        <v>9…12</v>
      </c>
      <c r="BZ21" s="299" t="str">
        <f t="shared" si="37"/>
        <v>3…6</v>
      </c>
      <c r="CA21" s="299" t="str">
        <f t="shared" si="37"/>
        <v>9…12</v>
      </c>
      <c r="CB21" s="299" t="str">
        <f t="shared" si="37"/>
        <v>12…15</v>
      </c>
      <c r="CC21" s="299" t="str">
        <f t="shared" si="37"/>
        <v>5…8</v>
      </c>
      <c r="CD21" s="299" t="str">
        <f t="shared" si="37"/>
        <v>4…7</v>
      </c>
      <c r="CE21" s="299" t="str">
        <f t="shared" si="37"/>
        <v>5…8</v>
      </c>
      <c r="CF21" s="299" t="str">
        <f t="shared" si="37"/>
        <v>8…11</v>
      </c>
      <c r="CG21" s="299" t="str">
        <f t="shared" si="37"/>
        <v>8…11</v>
      </c>
      <c r="CH21" s="299" t="str">
        <f t="shared" si="37"/>
        <v>8…11</v>
      </c>
      <c r="CI21" s="299" t="str">
        <f t="shared" si="37"/>
        <v>5…8</v>
      </c>
      <c r="CJ21" s="299" t="str">
        <f t="shared" si="37"/>
        <v>6…9</v>
      </c>
      <c r="CK21" s="299" t="str">
        <f t="shared" si="37"/>
        <v>9…12</v>
      </c>
      <c r="CL21" s="299" t="str">
        <f t="shared" si="37"/>
        <v>9…12</v>
      </c>
      <c r="CM21" s="169"/>
      <c r="CN21" s="169"/>
      <c r="CO21" s="169"/>
      <c r="CP21" s="169"/>
      <c r="CQ21" s="169"/>
      <c r="CR21" s="169"/>
      <c r="CS21" s="169"/>
      <c r="CT21" s="169"/>
      <c r="CU21" s="169"/>
      <c r="CV21" s="169"/>
      <c r="CW21" s="169"/>
      <c r="CX21" s="169"/>
      <c r="CY21" s="169"/>
      <c r="CZ21" s="169"/>
      <c r="DA21" s="169"/>
      <c r="DB21" s="169"/>
      <c r="DC21" s="169"/>
      <c r="DD21" s="169"/>
      <c r="DE21" s="169"/>
      <c r="DF21" s="169"/>
      <c r="DG21" s="169"/>
      <c r="DH21" s="308"/>
    </row>
    <row r="22" spans="2:112" ht="15" customHeight="1" x14ac:dyDescent="0.25">
      <c r="B22" s="849">
        <v>20</v>
      </c>
      <c r="C22" s="790" t="s">
        <v>2535</v>
      </c>
      <c r="D22" s="820" t="s">
        <v>2536</v>
      </c>
      <c r="E22" s="821" t="s">
        <v>1491</v>
      </c>
      <c r="F22" s="822"/>
      <c r="G22" s="823">
        <v>0</v>
      </c>
      <c r="H22" s="824">
        <v>3</v>
      </c>
      <c r="I22" s="781" t="s">
        <v>2324</v>
      </c>
      <c r="L22" s="133"/>
      <c r="M22" s="74"/>
      <c r="N22" s="75"/>
      <c r="O22" s="80"/>
      <c r="R22" s="14"/>
      <c r="S22" s="14"/>
      <c r="T22" s="354"/>
      <c r="U22" s="354"/>
      <c r="V22" s="347"/>
      <c r="W22" s="348"/>
      <c r="X22" s="348"/>
      <c r="Y22" s="55"/>
      <c r="Z22" s="349"/>
      <c r="AA22" s="349"/>
      <c r="AB22" s="14"/>
      <c r="AC22" s="14"/>
      <c r="AD22" s="14"/>
      <c r="AE22" s="14"/>
      <c r="AF22" s="14"/>
      <c r="AG22" s="14"/>
      <c r="AM22" s="634" t="str">
        <f t="shared" si="12"/>
        <v>-</v>
      </c>
      <c r="AN22" s="144">
        <f t="shared" si="0"/>
        <v>20</v>
      </c>
      <c r="AO22" s="144">
        <f t="shared" si="1"/>
        <v>20</v>
      </c>
      <c r="AP22" s="138">
        <f t="shared" si="13"/>
        <v>20</v>
      </c>
      <c r="AQ22" s="143" t="str">
        <f t="shared" si="14"/>
        <v>Московская</v>
      </c>
      <c r="AR22" s="143" t="str">
        <f t="shared" si="15"/>
        <v>Московско-Курский</v>
      </c>
      <c r="AS22" s="143" t="str">
        <f t="shared" si="16"/>
        <v>Ожерелье</v>
      </c>
      <c r="AT22" s="139"/>
      <c r="AU22" s="139"/>
      <c r="AV22" s="140">
        <f t="shared" si="17"/>
        <v>3</v>
      </c>
      <c r="AW22" s="147">
        <f t="shared" si="18"/>
        <v>43682.125</v>
      </c>
      <c r="AX22" s="148">
        <f t="shared" si="2"/>
        <v>43682.375</v>
      </c>
      <c r="AY22" s="148">
        <f t="shared" si="2"/>
        <v>43682.625</v>
      </c>
      <c r="AZ22" s="149">
        <f t="shared" si="2"/>
        <v>43682.875</v>
      </c>
      <c r="BA22" s="122">
        <f t="shared" si="19"/>
        <v>43682.375</v>
      </c>
      <c r="BB22" s="122">
        <f t="shared" si="3"/>
        <v>43682.875</v>
      </c>
      <c r="BC22" s="242">
        <f t="shared" si="36"/>
        <v>43682.375</v>
      </c>
      <c r="BD22" s="242">
        <f t="shared" si="20"/>
        <v>43682.875</v>
      </c>
      <c r="BE22" s="87">
        <f t="shared" si="5"/>
        <v>0</v>
      </c>
      <c r="BF22" s="64"/>
      <c r="BH22" s="298"/>
      <c r="BI22" s="278"/>
      <c r="BJ22" s="278"/>
      <c r="BK22" s="278"/>
      <c r="BL22" s="278"/>
      <c r="BM22" s="278"/>
      <c r="BN22" s="278"/>
      <c r="BO22" s="279"/>
      <c r="BP22" s="305"/>
      <c r="BQ22" s="305"/>
      <c r="BR22" s="307" t="s">
        <v>742</v>
      </c>
      <c r="BS22" s="621">
        <v>30</v>
      </c>
      <c r="BT22" s="5" t="e">
        <v>#N/A</v>
      </c>
      <c r="BU22" s="621">
        <v>30</v>
      </c>
      <c r="BV22" s="5" t="e">
        <v>#N/A</v>
      </c>
      <c r="BW22" s="621">
        <v>30</v>
      </c>
      <c r="BX22" s="5" t="e">
        <v>#N/A</v>
      </c>
      <c r="BY22" s="621">
        <v>30</v>
      </c>
      <c r="BZ22" s="5" t="e">
        <v>#N/A</v>
      </c>
      <c r="CA22" s="621">
        <v>30</v>
      </c>
      <c r="CB22" s="5" t="e">
        <v>#N/A</v>
      </c>
      <c r="CC22" s="621">
        <v>30</v>
      </c>
      <c r="CD22" s="5" t="e">
        <v>#N/A</v>
      </c>
      <c r="CE22" s="621">
        <v>30</v>
      </c>
      <c r="CF22" s="5" t="e">
        <v>#N/A</v>
      </c>
      <c r="CG22" s="621">
        <v>30</v>
      </c>
      <c r="CH22" s="5" t="e">
        <v>#N/A</v>
      </c>
      <c r="CI22" s="621">
        <v>30</v>
      </c>
      <c r="CJ22" s="5" t="e">
        <v>#N/A</v>
      </c>
      <c r="CK22" s="621">
        <v>30</v>
      </c>
      <c r="CL22" s="5" t="e">
        <v>#N/A</v>
      </c>
      <c r="CM22" s="169"/>
      <c r="CN22" s="169"/>
      <c r="CO22" s="169"/>
      <c r="CP22" s="169"/>
      <c r="CQ22" s="169"/>
      <c r="CR22" s="169"/>
      <c r="CS22" s="169"/>
      <c r="CT22" s="169"/>
      <c r="CU22" s="169"/>
      <c r="CV22" s="169"/>
      <c r="CW22" s="169"/>
      <c r="CX22" s="169"/>
      <c r="CY22" s="169"/>
      <c r="CZ22" s="169"/>
      <c r="DA22" s="169"/>
      <c r="DB22" s="169"/>
      <c r="DC22" s="169"/>
      <c r="DD22" s="169"/>
      <c r="DE22" s="169"/>
      <c r="DF22" s="169"/>
      <c r="DG22" s="169"/>
      <c r="DH22" s="308"/>
    </row>
    <row r="23" spans="2:112" ht="15" customHeight="1" x14ac:dyDescent="0.25">
      <c r="B23" s="811">
        <v>21</v>
      </c>
      <c r="C23" s="785" t="s">
        <v>890</v>
      </c>
      <c r="D23" s="828" t="s">
        <v>712</v>
      </c>
      <c r="E23" s="785" t="s">
        <v>713</v>
      </c>
      <c r="F23" s="786"/>
      <c r="G23" s="796">
        <v>0</v>
      </c>
      <c r="H23" s="829">
        <v>3</v>
      </c>
      <c r="I23" s="787" t="s">
        <v>2325</v>
      </c>
      <c r="L23" s="133"/>
      <c r="M23" s="37"/>
      <c r="N23" s="23"/>
      <c r="O23" s="80"/>
      <c r="R23" s="14"/>
      <c r="S23" s="14"/>
      <c r="T23" s="35"/>
      <c r="U23" s="35"/>
      <c r="V23" s="64"/>
      <c r="W23" s="64"/>
      <c r="X23" s="64"/>
      <c r="Y23" s="64"/>
      <c r="Z23" s="168"/>
      <c r="AA23" s="168"/>
      <c r="AB23" s="14"/>
      <c r="AC23" s="14"/>
      <c r="AD23" s="14"/>
      <c r="AE23" s="14"/>
      <c r="AF23" s="14"/>
      <c r="AG23" s="14"/>
      <c r="AM23" s="634" t="str">
        <f t="shared" si="12"/>
        <v>-</v>
      </c>
      <c r="AN23" s="144" t="str">
        <f t="shared" si="0"/>
        <v>-</v>
      </c>
      <c r="AO23" s="144" t="str">
        <f t="shared" si="1"/>
        <v>-</v>
      </c>
      <c r="AP23" s="138">
        <f t="shared" si="13"/>
        <v>21</v>
      </c>
      <c r="AQ23" s="143" t="str">
        <f t="shared" si="14"/>
        <v>Горьковская</v>
      </c>
      <c r="AR23" s="143" t="str">
        <f t="shared" si="15"/>
        <v>Муромский</v>
      </c>
      <c r="AS23" s="143" t="str">
        <f t="shared" si="16"/>
        <v>Муром</v>
      </c>
      <c r="AT23" s="139"/>
      <c r="AU23" s="139"/>
      <c r="AV23" s="140">
        <f t="shared" si="17"/>
        <v>3</v>
      </c>
      <c r="AW23" s="147">
        <f t="shared" si="18"/>
        <v>43682.125</v>
      </c>
      <c r="AX23" s="148">
        <f t="shared" ref="AX23:AZ41" si="38">AW23+6/24</f>
        <v>43682.375</v>
      </c>
      <c r="AY23" s="148">
        <f t="shared" si="38"/>
        <v>43682.625</v>
      </c>
      <c r="AZ23" s="149">
        <f t="shared" si="38"/>
        <v>43682.875</v>
      </c>
      <c r="BA23" s="122">
        <f t="shared" si="19"/>
        <v>43682.375</v>
      </c>
      <c r="BB23" s="122">
        <f t="shared" si="3"/>
        <v>43682.875</v>
      </c>
      <c r="BC23" s="242">
        <f t="shared" si="36"/>
        <v>43682.375</v>
      </c>
      <c r="BD23" s="242">
        <f t="shared" si="20"/>
        <v>43682.875</v>
      </c>
      <c r="BE23" s="87">
        <f t="shared" si="5"/>
        <v>0</v>
      </c>
      <c r="BF23" s="64"/>
      <c r="BH23" s="298"/>
      <c r="BI23" s="278"/>
      <c r="BJ23" s="278"/>
      <c r="BK23" s="278"/>
      <c r="BL23" s="278"/>
      <c r="BM23" s="278"/>
      <c r="BN23" s="278"/>
      <c r="BO23" s="279"/>
      <c r="BP23" s="305"/>
      <c r="BQ23" s="305"/>
      <c r="BR23" s="307" t="s">
        <v>743</v>
      </c>
      <c r="BS23" s="5">
        <v>35</v>
      </c>
      <c r="BT23" s="5" t="e">
        <v>#N/A</v>
      </c>
      <c r="BU23" s="5">
        <v>35</v>
      </c>
      <c r="BV23" s="5" t="e">
        <v>#N/A</v>
      </c>
      <c r="BW23" s="5">
        <v>35</v>
      </c>
      <c r="BX23" s="5" t="e">
        <v>#N/A</v>
      </c>
      <c r="BY23" s="5">
        <v>35</v>
      </c>
      <c r="BZ23" s="5" t="e">
        <v>#N/A</v>
      </c>
      <c r="CA23" s="5">
        <v>35</v>
      </c>
      <c r="CB23" s="5" t="e">
        <v>#N/A</v>
      </c>
      <c r="CC23" s="5">
        <v>35</v>
      </c>
      <c r="CD23" s="5" t="e">
        <v>#N/A</v>
      </c>
      <c r="CE23" s="5">
        <v>35</v>
      </c>
      <c r="CF23" s="5" t="e">
        <v>#N/A</v>
      </c>
      <c r="CG23" s="5">
        <v>35</v>
      </c>
      <c r="CH23" s="5" t="e">
        <v>#N/A</v>
      </c>
      <c r="CI23" s="5">
        <v>35</v>
      </c>
      <c r="CJ23" s="5" t="e">
        <v>#N/A</v>
      </c>
      <c r="CK23" s="5">
        <v>35</v>
      </c>
      <c r="CL23" s="5" t="e">
        <v>#N/A</v>
      </c>
      <c r="CM23" s="187"/>
      <c r="CN23" s="187"/>
      <c r="CO23" s="187"/>
      <c r="CP23" s="187"/>
      <c r="CQ23" s="187"/>
      <c r="CR23" s="187"/>
      <c r="CS23" s="187"/>
      <c r="CT23" s="187"/>
      <c r="CU23" s="187"/>
      <c r="CV23" s="187"/>
      <c r="CW23" s="187"/>
      <c r="CX23" s="187"/>
      <c r="CY23" s="187"/>
      <c r="CZ23" s="187"/>
      <c r="DA23" s="187"/>
      <c r="DB23" s="187"/>
      <c r="DC23" s="187"/>
      <c r="DD23" s="187"/>
      <c r="DE23" s="187"/>
      <c r="DF23" s="187"/>
      <c r="DG23" s="187"/>
      <c r="DH23" s="309"/>
    </row>
    <row r="24" spans="2:112" ht="15" customHeight="1" x14ac:dyDescent="0.25">
      <c r="B24" s="811">
        <v>22</v>
      </c>
      <c r="C24" s="788" t="s">
        <v>890</v>
      </c>
      <c r="D24" s="830" t="s">
        <v>2541</v>
      </c>
      <c r="E24" s="788" t="s">
        <v>2542</v>
      </c>
      <c r="F24" s="646"/>
      <c r="G24" s="797">
        <v>0</v>
      </c>
      <c r="H24" s="831">
        <v>3</v>
      </c>
      <c r="I24" s="780" t="s">
        <v>2325</v>
      </c>
      <c r="L24" s="133"/>
      <c r="M24" s="37"/>
      <c r="N24" s="23"/>
      <c r="O24" s="80"/>
      <c r="R24" s="14"/>
      <c r="S24" s="14"/>
      <c r="T24" s="35"/>
      <c r="U24" s="35"/>
      <c r="V24" s="64"/>
      <c r="W24" s="64"/>
      <c r="X24" s="64"/>
      <c r="Y24" s="64"/>
      <c r="Z24" s="168"/>
      <c r="AA24" s="168"/>
      <c r="AB24" s="14"/>
      <c r="AC24" s="14"/>
      <c r="AD24" s="14"/>
      <c r="AE24" s="14"/>
      <c r="AF24" s="14"/>
      <c r="AG24" s="14"/>
      <c r="AM24" s="634" t="str">
        <f t="shared" si="12"/>
        <v>-</v>
      </c>
      <c r="AN24" s="144" t="str">
        <f t="shared" si="0"/>
        <v>-</v>
      </c>
      <c r="AO24" s="144" t="str">
        <f t="shared" si="1"/>
        <v>-</v>
      </c>
      <c r="AP24" s="138">
        <f t="shared" si="13"/>
        <v>22</v>
      </c>
      <c r="AQ24" s="143" t="str">
        <f t="shared" si="14"/>
        <v>Горьковская</v>
      </c>
      <c r="AR24" s="143" t="str">
        <f t="shared" si="15"/>
        <v>Горьковский</v>
      </c>
      <c r="AS24" s="143" t="str">
        <f t="shared" si="16"/>
        <v>Нижний Новгород</v>
      </c>
      <c r="AT24" s="139"/>
      <c r="AU24" s="139"/>
      <c r="AV24" s="140">
        <f t="shared" si="17"/>
        <v>3</v>
      </c>
      <c r="AW24" s="147">
        <f t="shared" si="18"/>
        <v>43682.125</v>
      </c>
      <c r="AX24" s="148">
        <f t="shared" si="38"/>
        <v>43682.375</v>
      </c>
      <c r="AY24" s="148">
        <f t="shared" si="38"/>
        <v>43682.625</v>
      </c>
      <c r="AZ24" s="149">
        <f t="shared" si="38"/>
        <v>43682.875</v>
      </c>
      <c r="BA24" s="122">
        <f t="shared" si="19"/>
        <v>43682.375</v>
      </c>
      <c r="BB24" s="122">
        <f t="shared" si="3"/>
        <v>43682.875</v>
      </c>
      <c r="BC24" s="242">
        <f t="shared" si="36"/>
        <v>43682.375</v>
      </c>
      <c r="BD24" s="242">
        <f t="shared" si="20"/>
        <v>43682.875</v>
      </c>
      <c r="BE24" s="87">
        <f t="shared" si="5"/>
        <v>0</v>
      </c>
      <c r="BF24" s="64"/>
    </row>
    <row r="25" spans="2:112" ht="15" customHeight="1" x14ac:dyDescent="0.25">
      <c r="B25" s="811">
        <v>23</v>
      </c>
      <c r="C25" s="788" t="s">
        <v>890</v>
      </c>
      <c r="D25" s="830" t="s">
        <v>2543</v>
      </c>
      <c r="E25" s="788" t="s">
        <v>2544</v>
      </c>
      <c r="F25" s="646"/>
      <c r="G25" s="797">
        <v>0</v>
      </c>
      <c r="H25" s="831">
        <v>3</v>
      </c>
      <c r="I25" s="780" t="s">
        <v>2325</v>
      </c>
      <c r="L25" s="133"/>
      <c r="M25" s="37"/>
      <c r="N25" s="23"/>
      <c r="O25" s="80"/>
      <c r="R25" s="14"/>
      <c r="S25" s="14"/>
      <c r="T25" s="343"/>
      <c r="U25" s="355"/>
      <c r="V25" s="348"/>
      <c r="W25" s="348"/>
      <c r="X25" s="348"/>
      <c r="Y25" s="348"/>
      <c r="Z25" s="356"/>
      <c r="AA25" s="356"/>
      <c r="AB25" s="14"/>
      <c r="AC25" s="14"/>
      <c r="AD25" s="14"/>
      <c r="AE25" s="14"/>
      <c r="AF25" s="14"/>
      <c r="AG25" s="14"/>
      <c r="AM25" s="634" t="str">
        <f t="shared" si="12"/>
        <v>-</v>
      </c>
      <c r="AN25" s="144" t="str">
        <f t="shared" si="0"/>
        <v>-</v>
      </c>
      <c r="AO25" s="144" t="str">
        <f t="shared" si="1"/>
        <v>-</v>
      </c>
      <c r="AP25" s="138">
        <f t="shared" si="13"/>
        <v>23</v>
      </c>
      <c r="AQ25" s="143" t="str">
        <f t="shared" si="14"/>
        <v>Горьковская</v>
      </c>
      <c r="AR25" s="143" t="str">
        <f t="shared" si="15"/>
        <v>Кировский</v>
      </c>
      <c r="AS25" s="143" t="str">
        <f t="shared" si="16"/>
        <v>Киров</v>
      </c>
      <c r="AT25" s="139"/>
      <c r="AU25" s="139"/>
      <c r="AV25" s="140">
        <f t="shared" si="17"/>
        <v>3</v>
      </c>
      <c r="AW25" s="147">
        <f t="shared" si="18"/>
        <v>43682.125</v>
      </c>
      <c r="AX25" s="148">
        <f t="shared" si="38"/>
        <v>43682.375</v>
      </c>
      <c r="AY25" s="148">
        <f t="shared" si="38"/>
        <v>43682.625</v>
      </c>
      <c r="AZ25" s="149">
        <f t="shared" si="38"/>
        <v>43682.875</v>
      </c>
      <c r="BA25" s="122">
        <f t="shared" si="19"/>
        <v>43682.375</v>
      </c>
      <c r="BB25" s="122">
        <f t="shared" si="3"/>
        <v>43682.875</v>
      </c>
      <c r="BC25" s="242">
        <f t="shared" si="36"/>
        <v>43682.375</v>
      </c>
      <c r="BD25" s="242">
        <f t="shared" si="20"/>
        <v>43682.875</v>
      </c>
      <c r="BE25" s="87">
        <f t="shared" si="5"/>
        <v>0</v>
      </c>
      <c r="BF25" s="64"/>
      <c r="BQ25" s="619" t="s">
        <v>3338</v>
      </c>
      <c r="BR25" s="222" t="s">
        <v>2545</v>
      </c>
      <c r="BS25" s="230" t="e">
        <v>#N/A</v>
      </c>
      <c r="BT25" s="230" t="e">
        <f xml:space="preserve">  IF($CM25,  BT8,NA())</f>
        <v>#N/A</v>
      </c>
      <c r="BU25" s="230" t="e">
        <v>#N/A</v>
      </c>
      <c r="BV25" s="230" t="e">
        <f xml:space="preserve">  IF($CM25,  BV8,NA())</f>
        <v>#N/A</v>
      </c>
      <c r="BW25" s="230" t="e">
        <v>#N/A</v>
      </c>
      <c r="BX25" s="230" t="e">
        <f xml:space="preserve">  IF($CM25,  BX8,NA())</f>
        <v>#N/A</v>
      </c>
      <c r="BY25" s="230" t="e">
        <v>#N/A</v>
      </c>
      <c r="BZ25" s="230" t="e">
        <f xml:space="preserve">  IF($CM25,  BZ8,NA())</f>
        <v>#N/A</v>
      </c>
      <c r="CA25" s="230" t="e">
        <v>#N/A</v>
      </c>
      <c r="CB25" s="230" t="e">
        <f xml:space="preserve">  IF($CM25,  CB8,NA())</f>
        <v>#N/A</v>
      </c>
      <c r="CC25" s="230" t="e">
        <v>#N/A</v>
      </c>
      <c r="CD25" s="230" t="e">
        <f xml:space="preserve">  IF($CM25,  CD8,NA())</f>
        <v>#N/A</v>
      </c>
      <c r="CE25" s="230" t="e">
        <v>#N/A</v>
      </c>
      <c r="CF25" s="230" t="e">
        <f xml:space="preserve">  IF($CM25,  CF8,NA())</f>
        <v>#N/A</v>
      </c>
      <c r="CG25" s="230" t="e">
        <v>#N/A</v>
      </c>
      <c r="CH25" s="230" t="e">
        <f xml:space="preserve">  IF($CM25,  CH8,NA())</f>
        <v>#N/A</v>
      </c>
      <c r="CI25" s="230" t="e">
        <v>#N/A</v>
      </c>
      <c r="CJ25" s="230" t="e">
        <f xml:space="preserve">  IF($CM25,  CJ8,NA())</f>
        <v>#N/A</v>
      </c>
      <c r="CK25" s="230" t="e">
        <v>#N/A</v>
      </c>
      <c r="CL25" s="230" t="e">
        <f xml:space="preserve">  IF($CM25,  CL8,NA())</f>
        <v>#N/A</v>
      </c>
      <c r="CM25" s="1009" t="b">
        <v>0</v>
      </c>
    </row>
    <row r="26" spans="2:112" ht="15" customHeight="1" x14ac:dyDescent="0.25">
      <c r="B26" s="811">
        <v>24</v>
      </c>
      <c r="C26" s="788" t="s">
        <v>890</v>
      </c>
      <c r="D26" s="830" t="s">
        <v>900</v>
      </c>
      <c r="E26" s="788" t="s">
        <v>953</v>
      </c>
      <c r="F26" s="646"/>
      <c r="G26" s="797">
        <v>0</v>
      </c>
      <c r="H26" s="831">
        <v>3</v>
      </c>
      <c r="I26" s="780" t="s">
        <v>2325</v>
      </c>
      <c r="L26" s="133"/>
      <c r="M26" s="70"/>
      <c r="N26" s="71"/>
      <c r="O26" s="80"/>
      <c r="R26" s="14"/>
      <c r="S26" s="14"/>
      <c r="T26" s="64"/>
      <c r="U26" s="64"/>
      <c r="V26" s="344"/>
      <c r="W26" s="344"/>
      <c r="X26" s="344"/>
      <c r="Y26" s="344"/>
      <c r="Z26" s="345"/>
      <c r="AA26" s="345"/>
      <c r="AB26" s="14"/>
      <c r="AC26" s="14"/>
      <c r="AD26" s="14"/>
      <c r="AE26" s="14"/>
      <c r="AF26" s="14"/>
      <c r="AG26" s="14"/>
      <c r="AM26" s="634" t="str">
        <f t="shared" si="12"/>
        <v>-</v>
      </c>
      <c r="AN26" s="144" t="str">
        <f t="shared" si="0"/>
        <v>-</v>
      </c>
      <c r="AO26" s="144" t="str">
        <f t="shared" si="1"/>
        <v>-</v>
      </c>
      <c r="AP26" s="138">
        <f t="shared" si="13"/>
        <v>24</v>
      </c>
      <c r="AQ26" s="143" t="str">
        <f t="shared" si="14"/>
        <v>Горьковская</v>
      </c>
      <c r="AR26" s="143" t="str">
        <f t="shared" si="15"/>
        <v>Казанский</v>
      </c>
      <c r="AS26" s="143" t="str">
        <f t="shared" si="16"/>
        <v>Казань</v>
      </c>
      <c r="AT26" s="139"/>
      <c r="AU26" s="139"/>
      <c r="AV26" s="140">
        <f t="shared" si="17"/>
        <v>3</v>
      </c>
      <c r="AW26" s="147">
        <f t="shared" si="18"/>
        <v>43682.125</v>
      </c>
      <c r="AX26" s="148">
        <f t="shared" si="38"/>
        <v>43682.375</v>
      </c>
      <c r="AY26" s="148">
        <f t="shared" si="38"/>
        <v>43682.625</v>
      </c>
      <c r="AZ26" s="149">
        <f t="shared" si="38"/>
        <v>43682.875</v>
      </c>
      <c r="BA26" s="122">
        <f t="shared" si="19"/>
        <v>43682.375</v>
      </c>
      <c r="BB26" s="122">
        <f t="shared" si="3"/>
        <v>43682.875</v>
      </c>
      <c r="BC26" s="242">
        <f t="shared" si="36"/>
        <v>43682.375</v>
      </c>
      <c r="BD26" s="242">
        <f t="shared" si="20"/>
        <v>43682.875</v>
      </c>
      <c r="BE26" s="87">
        <f t="shared" si="5"/>
        <v>0</v>
      </c>
      <c r="BF26" s="64"/>
      <c r="BQ26" s="620"/>
      <c r="BR26" s="223" t="s">
        <v>2546</v>
      </c>
      <c r="BS26" s="622" t="e">
        <f>IF($CM26,  BS8,NA())</f>
        <v>#N/A</v>
      </c>
      <c r="BT26" s="623" t="e">
        <v>#N/A</v>
      </c>
      <c r="BU26" s="622" t="e">
        <f>IF($CM26,  BU8,NA())</f>
        <v>#N/A</v>
      </c>
      <c r="BV26" s="623" t="e">
        <v>#N/A</v>
      </c>
      <c r="BW26" s="622" t="e">
        <f>IF($CM26,  BW8,NA())</f>
        <v>#N/A</v>
      </c>
      <c r="BX26" s="623" t="e">
        <v>#N/A</v>
      </c>
      <c r="BY26" s="622" t="e">
        <f>IF($CM26,  BY8,NA())</f>
        <v>#N/A</v>
      </c>
      <c r="BZ26" s="623" t="e">
        <v>#N/A</v>
      </c>
      <c r="CA26" s="622" t="e">
        <f>IF($CM26,  CA8,NA())</f>
        <v>#N/A</v>
      </c>
      <c r="CB26" s="623" t="e">
        <v>#N/A</v>
      </c>
      <c r="CC26" s="622" t="e">
        <f>IF($CM26,  CC8,NA())</f>
        <v>#N/A</v>
      </c>
      <c r="CD26" s="623" t="e">
        <v>#N/A</v>
      </c>
      <c r="CE26" s="622" t="e">
        <f>IF($CM26,  CE8,NA())</f>
        <v>#N/A</v>
      </c>
      <c r="CF26" s="623" t="e">
        <v>#N/A</v>
      </c>
      <c r="CG26" s="622" t="e">
        <f>IF($CM26,  CG8,NA())</f>
        <v>#N/A</v>
      </c>
      <c r="CH26" s="623" t="e">
        <v>#N/A</v>
      </c>
      <c r="CI26" s="622" t="e">
        <f>IF($CM26,  CI8,NA())</f>
        <v>#N/A</v>
      </c>
      <c r="CJ26" s="623" t="e">
        <v>#N/A</v>
      </c>
      <c r="CK26" s="622" t="e">
        <f>IF($CM26,  CK8,NA())</f>
        <v>#N/A</v>
      </c>
      <c r="CL26" s="624" t="e">
        <v>#N/A</v>
      </c>
      <c r="CM26" s="1009" t="b">
        <v>0</v>
      </c>
    </row>
    <row r="27" spans="2:112" ht="15" customHeight="1" x14ac:dyDescent="0.25">
      <c r="B27" s="811">
        <v>25</v>
      </c>
      <c r="C27" s="788" t="s">
        <v>890</v>
      </c>
      <c r="D27" s="830" t="s">
        <v>901</v>
      </c>
      <c r="E27" s="788" t="s">
        <v>954</v>
      </c>
      <c r="F27" s="646"/>
      <c r="G27" s="797">
        <v>1</v>
      </c>
      <c r="H27" s="831">
        <v>4</v>
      </c>
      <c r="I27" s="780" t="s">
        <v>2325</v>
      </c>
      <c r="L27" s="133"/>
      <c r="M27" s="76"/>
      <c r="N27" s="71"/>
      <c r="O27" s="80"/>
      <c r="R27" s="14"/>
      <c r="S27" s="14"/>
      <c r="T27" s="55"/>
      <c r="U27" s="55"/>
      <c r="V27" s="347"/>
      <c r="W27" s="348"/>
      <c r="X27" s="348"/>
      <c r="Y27" s="55"/>
      <c r="Z27" s="349"/>
      <c r="AA27" s="349"/>
      <c r="AB27" s="14"/>
      <c r="AC27" s="14"/>
      <c r="AD27" s="14"/>
      <c r="AE27" s="14"/>
      <c r="AF27" s="14"/>
      <c r="AG27" s="14"/>
      <c r="AM27" s="634" t="str">
        <f t="shared" si="12"/>
        <v>-</v>
      </c>
      <c r="AN27" s="144" t="str">
        <f t="shared" si="0"/>
        <v>-</v>
      </c>
      <c r="AO27" s="144" t="str">
        <f t="shared" si="1"/>
        <v>-</v>
      </c>
      <c r="AP27" s="138">
        <f t="shared" si="13"/>
        <v>25</v>
      </c>
      <c r="AQ27" s="143" t="str">
        <f t="shared" si="14"/>
        <v>Горьковская</v>
      </c>
      <c r="AR27" s="143" t="str">
        <f t="shared" si="15"/>
        <v>Ижевский</v>
      </c>
      <c r="AS27" s="143" t="str">
        <f t="shared" si="16"/>
        <v>Ижевск</v>
      </c>
      <c r="AT27" s="139"/>
      <c r="AU27" s="139"/>
      <c r="AV27" s="140">
        <f t="shared" si="17"/>
        <v>4</v>
      </c>
      <c r="AW27" s="147">
        <f t="shared" si="18"/>
        <v>43682.166666666664</v>
      </c>
      <c r="AX27" s="148">
        <f t="shared" si="38"/>
        <v>43682.416666666664</v>
      </c>
      <c r="AY27" s="148">
        <f t="shared" si="38"/>
        <v>43682.666666666664</v>
      </c>
      <c r="AZ27" s="149">
        <f t="shared" si="38"/>
        <v>43682.916666666664</v>
      </c>
      <c r="BA27" s="122">
        <f t="shared" si="19"/>
        <v>43682.416666666664</v>
      </c>
      <c r="BB27" s="122">
        <f t="shared" si="3"/>
        <v>43682.916666666664</v>
      </c>
      <c r="BC27" s="242">
        <f t="shared" si="36"/>
        <v>43682.416666666664</v>
      </c>
      <c r="BD27" s="242">
        <f t="shared" si="20"/>
        <v>43682.916666666664</v>
      </c>
      <c r="BE27" s="87">
        <f t="shared" si="5"/>
        <v>1</v>
      </c>
      <c r="BF27" s="64"/>
      <c r="BP27" s="276">
        <v>22</v>
      </c>
      <c r="BQ27" s="273" t="str">
        <f>BP27&amp;BR$4</f>
        <v>22Москва</v>
      </c>
      <c r="BR27" s="229" t="s">
        <v>705</v>
      </c>
      <c r="BS27" s="625">
        <f xml:space="preserve">   IF( VLOOKUP($BQ27,Ввод!$A:$V,BS$2,0)=1,2,0)</f>
        <v>0</v>
      </c>
      <c r="BT27" s="625">
        <f xml:space="preserve">   IF( VLOOKUP($BQ27,Ввод!$A:$V,BT$2,0)=1,2,0)</f>
        <v>0</v>
      </c>
      <c r="BU27" s="625">
        <f xml:space="preserve">   IF( VLOOKUP($BQ27,Ввод!$A:$V,BU$2,0)=1,2,0)</f>
        <v>0</v>
      </c>
      <c r="BV27" s="625">
        <f xml:space="preserve">   IF( VLOOKUP($BQ27,Ввод!$A:$V,BV$2,0)=1,2,0)</f>
        <v>0</v>
      </c>
      <c r="BW27" s="625">
        <f xml:space="preserve">   IF( VLOOKUP($BQ27,Ввод!$A:$V,BW$2,0)=1,2,0)</f>
        <v>0</v>
      </c>
      <c r="BX27" s="625">
        <f xml:space="preserve">   IF( VLOOKUP($BQ27,Ввод!$A:$V,BX$2,0)=1,2,0)</f>
        <v>0</v>
      </c>
      <c r="BY27" s="625">
        <f xml:space="preserve">   IF( VLOOKUP($BQ27,Ввод!$A:$V,BY$2,0)=1,2,0)</f>
        <v>0</v>
      </c>
      <c r="BZ27" s="625">
        <f xml:space="preserve">   IF( VLOOKUP($BQ27,Ввод!$A:$V,BZ$2,0)=1,2,0)</f>
        <v>2</v>
      </c>
      <c r="CA27" s="626">
        <f xml:space="preserve">   IF( VLOOKUP($BQ27,Ввод!$A:$V,CA$2,0)=1,2,0)</f>
        <v>0</v>
      </c>
      <c r="CB27" s="626">
        <f xml:space="preserve">   IF( VLOOKUP($BQ27,Ввод!$A:$V,CB$2,0)=1,2,0)</f>
        <v>0</v>
      </c>
      <c r="CC27" s="626">
        <f xml:space="preserve">   IF( VLOOKUP($BQ27,Ввод!$A:$V,CC$2,0)=1,2,0)</f>
        <v>0</v>
      </c>
      <c r="CD27" s="626">
        <f xml:space="preserve">   IF( VLOOKUP($BQ27,Ввод!$A:$V,CD$2,0)=1,2,0)</f>
        <v>0</v>
      </c>
      <c r="CE27" s="626">
        <f xml:space="preserve">   IF( VLOOKUP($BQ27,Ввод!$A:$V,CE$2,0)=1,2,0)</f>
        <v>0</v>
      </c>
      <c r="CF27" s="626">
        <f xml:space="preserve">   IF( VLOOKUP($BQ27,Ввод!$A:$V,CF$2,0)=1,2,0)</f>
        <v>0</v>
      </c>
      <c r="CG27" s="626">
        <f xml:space="preserve">   IF( VLOOKUP($BQ27,Ввод!$A:$V,CG$2,0)=1,2,0)</f>
        <v>0</v>
      </c>
      <c r="CH27" s="626">
        <f xml:space="preserve">   IF( VLOOKUP($BQ27,Ввод!$A:$V,CH$2,0)=1,2,0)</f>
        <v>2</v>
      </c>
      <c r="CI27" s="626">
        <f xml:space="preserve">   IF( VLOOKUP($BQ27,Ввод!$A:$V,CI$2,0)=1,2,0)</f>
        <v>0</v>
      </c>
      <c r="CJ27" s="626">
        <f xml:space="preserve">   IF( VLOOKUP($BQ27,Ввод!$A:$V,CJ$2,0)=1,2,0)</f>
        <v>0</v>
      </c>
      <c r="CK27" s="626">
        <f xml:space="preserve">   IF( VLOOKUP($BQ27,Ввод!$A:$V,CK$2,0)=1,2,0)</f>
        <v>0</v>
      </c>
      <c r="CL27" s="627">
        <f xml:space="preserve">    IF(ISERROR(VLOOKUP($BQ27,Ввод!$A:$V,CL$2,0)),0, IF( VLOOKUP($BQ27,Ввод!$A:$V,CL$2,0)=1,2,0))</f>
        <v>0</v>
      </c>
    </row>
    <row r="28" spans="2:112" ht="15" customHeight="1" x14ac:dyDescent="0.25">
      <c r="B28" s="849">
        <v>26</v>
      </c>
      <c r="C28" s="789" t="s">
        <v>890</v>
      </c>
      <c r="D28" s="815" t="s">
        <v>2543</v>
      </c>
      <c r="E28" s="816" t="s">
        <v>1518</v>
      </c>
      <c r="F28" s="817"/>
      <c r="G28" s="818">
        <v>1</v>
      </c>
      <c r="H28" s="819">
        <v>4</v>
      </c>
      <c r="I28" s="780" t="s">
        <v>2325</v>
      </c>
      <c r="L28" s="133"/>
      <c r="M28" s="70"/>
      <c r="N28" s="71"/>
      <c r="O28" s="80"/>
      <c r="R28" s="14"/>
      <c r="S28" s="14"/>
      <c r="T28" s="350"/>
      <c r="U28" s="346"/>
      <c r="V28" s="347"/>
      <c r="W28" s="348"/>
      <c r="X28" s="348"/>
      <c r="Y28" s="55"/>
      <c r="Z28" s="349"/>
      <c r="AA28" s="349"/>
      <c r="AB28" s="14"/>
      <c r="AC28" s="14"/>
      <c r="AD28" s="14"/>
      <c r="AE28" s="14"/>
      <c r="AF28" s="14"/>
      <c r="AG28" s="14"/>
      <c r="AM28" s="634" t="str">
        <f t="shared" si="12"/>
        <v>-</v>
      </c>
      <c r="AN28" s="144" t="str">
        <f t="shared" si="0"/>
        <v>-</v>
      </c>
      <c r="AO28" s="144" t="str">
        <f t="shared" si="1"/>
        <v>-</v>
      </c>
      <c r="AP28" s="138">
        <f t="shared" si="13"/>
        <v>26</v>
      </c>
      <c r="AQ28" s="143" t="str">
        <f t="shared" si="14"/>
        <v>Горьковская</v>
      </c>
      <c r="AR28" s="143" t="str">
        <f t="shared" si="15"/>
        <v>Кировский</v>
      </c>
      <c r="AS28" s="143" t="str">
        <f t="shared" si="16"/>
        <v>Балезино</v>
      </c>
      <c r="AT28" s="139"/>
      <c r="AU28" s="139"/>
      <c r="AV28" s="140">
        <f t="shared" si="17"/>
        <v>4</v>
      </c>
      <c r="AW28" s="147">
        <f t="shared" si="18"/>
        <v>43682.166666666664</v>
      </c>
      <c r="AX28" s="148">
        <f t="shared" si="38"/>
        <v>43682.416666666664</v>
      </c>
      <c r="AY28" s="148">
        <f t="shared" si="38"/>
        <v>43682.666666666664</v>
      </c>
      <c r="AZ28" s="149">
        <f t="shared" si="38"/>
        <v>43682.916666666664</v>
      </c>
      <c r="BA28" s="122">
        <f t="shared" si="19"/>
        <v>43682.416666666664</v>
      </c>
      <c r="BB28" s="122">
        <f t="shared" si="3"/>
        <v>43682.916666666664</v>
      </c>
      <c r="BC28" s="242">
        <f t="shared" si="36"/>
        <v>43682.416666666664</v>
      </c>
      <c r="BD28" s="242">
        <f t="shared" si="20"/>
        <v>43682.916666666664</v>
      </c>
      <c r="BE28" s="87">
        <f t="shared" si="5"/>
        <v>1</v>
      </c>
      <c r="BF28" s="64"/>
      <c r="CB28" t="s">
        <v>910</v>
      </c>
    </row>
    <row r="29" spans="2:112" ht="15" customHeight="1" x14ac:dyDescent="0.25">
      <c r="B29" s="849">
        <v>27</v>
      </c>
      <c r="C29" s="790" t="s">
        <v>890</v>
      </c>
      <c r="D29" s="820" t="s">
        <v>712</v>
      </c>
      <c r="E29" s="821" t="s">
        <v>1545</v>
      </c>
      <c r="F29" s="822"/>
      <c r="G29" s="823">
        <v>0</v>
      </c>
      <c r="H29" s="824">
        <v>3</v>
      </c>
      <c r="I29" s="781" t="s">
        <v>2325</v>
      </c>
      <c r="L29" s="133"/>
      <c r="M29" s="70"/>
      <c r="N29" s="71"/>
      <c r="O29" s="80"/>
      <c r="R29" s="14"/>
      <c r="S29" s="14"/>
      <c r="T29" s="350"/>
      <c r="U29" s="64"/>
      <c r="V29" s="347"/>
      <c r="W29" s="348"/>
      <c r="X29" s="348"/>
      <c r="Y29" s="55"/>
      <c r="Z29" s="349"/>
      <c r="AA29" s="349"/>
      <c r="AB29" s="14"/>
      <c r="AC29" s="14"/>
      <c r="AD29" s="14"/>
      <c r="AE29" s="14"/>
      <c r="AF29" s="14"/>
      <c r="AG29" s="14"/>
      <c r="AM29" s="634" t="str">
        <f t="shared" si="12"/>
        <v>-</v>
      </c>
      <c r="AN29" s="144" t="str">
        <f t="shared" si="0"/>
        <v>-</v>
      </c>
      <c r="AO29" s="144" t="str">
        <f t="shared" si="1"/>
        <v>-</v>
      </c>
      <c r="AP29" s="138">
        <f t="shared" si="13"/>
        <v>27</v>
      </c>
      <c r="AQ29" s="143" t="str">
        <f t="shared" si="14"/>
        <v>Горьковская</v>
      </c>
      <c r="AR29" s="143" t="str">
        <f t="shared" si="15"/>
        <v>Муромский</v>
      </c>
      <c r="AS29" s="143" t="str">
        <f t="shared" si="16"/>
        <v>Вековка</v>
      </c>
      <c r="AT29" s="139"/>
      <c r="AU29" s="139"/>
      <c r="AV29" s="140">
        <f t="shared" si="17"/>
        <v>3</v>
      </c>
      <c r="AW29" s="147">
        <f t="shared" si="18"/>
        <v>43682.125</v>
      </c>
      <c r="AX29" s="148">
        <f t="shared" si="38"/>
        <v>43682.375</v>
      </c>
      <c r="AY29" s="148">
        <f t="shared" si="38"/>
        <v>43682.625</v>
      </c>
      <c r="AZ29" s="149">
        <f t="shared" si="38"/>
        <v>43682.875</v>
      </c>
      <c r="BA29" s="122">
        <f t="shared" si="19"/>
        <v>43682.375</v>
      </c>
      <c r="BB29" s="122">
        <f t="shared" si="3"/>
        <v>43682.875</v>
      </c>
      <c r="BC29" s="242">
        <f t="shared" si="36"/>
        <v>43682.375</v>
      </c>
      <c r="BD29" s="242">
        <f t="shared" si="20"/>
        <v>43682.875</v>
      </c>
      <c r="BE29" s="87">
        <f t="shared" si="5"/>
        <v>0</v>
      </c>
      <c r="BF29" s="64"/>
      <c r="BQ29" s="916" t="s">
        <v>3085</v>
      </c>
      <c r="BR29" s="915">
        <f>U3</f>
        <v>0.79999999999999993</v>
      </c>
    </row>
    <row r="30" spans="2:112" ht="15" customHeight="1" x14ac:dyDescent="0.25">
      <c r="B30" s="811">
        <v>28</v>
      </c>
      <c r="C30" s="782" t="s">
        <v>891</v>
      </c>
      <c r="D30" s="832" t="s">
        <v>902</v>
      </c>
      <c r="E30" s="782" t="s">
        <v>948</v>
      </c>
      <c r="F30" s="783"/>
      <c r="G30" s="799">
        <v>0</v>
      </c>
      <c r="H30" s="833">
        <v>3</v>
      </c>
      <c r="I30" s="779" t="s">
        <v>2326</v>
      </c>
      <c r="L30" s="133"/>
      <c r="M30" s="70"/>
      <c r="N30" s="71"/>
      <c r="O30" s="80"/>
      <c r="R30" s="14"/>
      <c r="S30" s="14"/>
      <c r="T30" s="350"/>
      <c r="U30" s="64"/>
      <c r="V30" s="347"/>
      <c r="W30" s="348"/>
      <c r="X30" s="348"/>
      <c r="Y30" s="55"/>
      <c r="Z30" s="349"/>
      <c r="AA30" s="349"/>
      <c r="AB30" s="14"/>
      <c r="AC30" s="14"/>
      <c r="AD30" s="14"/>
      <c r="AE30" s="14"/>
      <c r="AF30" s="14"/>
      <c r="AG30" s="14"/>
      <c r="AM30" s="634" t="str">
        <f t="shared" si="12"/>
        <v>-</v>
      </c>
      <c r="AN30" s="144" t="str">
        <f t="shared" si="0"/>
        <v>-</v>
      </c>
      <c r="AO30" s="144" t="str">
        <f t="shared" si="1"/>
        <v>-</v>
      </c>
      <c r="AP30" s="138">
        <f t="shared" si="13"/>
        <v>28</v>
      </c>
      <c r="AQ30" s="143" t="str">
        <f t="shared" si="14"/>
        <v>Северная</v>
      </c>
      <c r="AR30" s="143" t="str">
        <f t="shared" si="15"/>
        <v>Ярославский</v>
      </c>
      <c r="AS30" s="143" t="str">
        <f t="shared" si="16"/>
        <v>Ярославль</v>
      </c>
      <c r="AT30" s="139"/>
      <c r="AU30" s="139"/>
      <c r="AV30" s="140">
        <f t="shared" si="17"/>
        <v>3</v>
      </c>
      <c r="AW30" s="147">
        <f t="shared" si="18"/>
        <v>43682.125</v>
      </c>
      <c r="AX30" s="148">
        <f t="shared" si="38"/>
        <v>43682.375</v>
      </c>
      <c r="AY30" s="148">
        <f t="shared" si="38"/>
        <v>43682.625</v>
      </c>
      <c r="AZ30" s="149">
        <f t="shared" si="38"/>
        <v>43682.875</v>
      </c>
      <c r="BA30" s="122">
        <f t="shared" si="19"/>
        <v>43682.375</v>
      </c>
      <c r="BB30" s="122">
        <f t="shared" si="3"/>
        <v>43682.875</v>
      </c>
      <c r="BC30" s="242">
        <f t="shared" si="36"/>
        <v>43682.375</v>
      </c>
      <c r="BD30" s="242">
        <f t="shared" si="20"/>
        <v>43682.875</v>
      </c>
      <c r="BE30" s="87">
        <f t="shared" si="5"/>
        <v>0</v>
      </c>
      <c r="BF30" s="64"/>
      <c r="BR30" s="918" t="s">
        <v>2465</v>
      </c>
      <c r="BS30" s="681">
        <f>IF(OR(BS11="·",BS11="··",BS11="···"),BS12,0)</f>
        <v>0</v>
      </c>
      <c r="BT30" s="681">
        <f t="shared" ref="BT30:CL30" si="39">IF(OR(BT11="·",BT11="··",BT11="···"),BT12,0)</f>
        <v>1</v>
      </c>
      <c r="BU30" s="681">
        <f t="shared" si="39"/>
        <v>1</v>
      </c>
      <c r="BV30" s="681">
        <f t="shared" si="39"/>
        <v>0</v>
      </c>
      <c r="BW30" s="681">
        <f t="shared" si="39"/>
        <v>0</v>
      </c>
      <c r="BX30" s="681">
        <f t="shared" si="39"/>
        <v>0</v>
      </c>
      <c r="BY30" s="681">
        <f t="shared" si="39"/>
        <v>0</v>
      </c>
      <c r="BZ30" s="681">
        <f t="shared" si="39"/>
        <v>3</v>
      </c>
      <c r="CA30" s="681">
        <f t="shared" si="39"/>
        <v>20</v>
      </c>
      <c r="CB30" s="681">
        <f t="shared" si="39"/>
        <v>10</v>
      </c>
      <c r="CC30" s="681">
        <f t="shared" si="39"/>
        <v>0</v>
      </c>
      <c r="CD30" s="681">
        <f t="shared" si="39"/>
        <v>0</v>
      </c>
      <c r="CE30" s="681">
        <f t="shared" si="39"/>
        <v>1</v>
      </c>
      <c r="CF30" s="681">
        <f t="shared" si="39"/>
        <v>5</v>
      </c>
      <c r="CG30" s="681">
        <f t="shared" si="39"/>
        <v>0</v>
      </c>
      <c r="CH30" s="681">
        <f t="shared" si="39"/>
        <v>2</v>
      </c>
      <c r="CI30" s="681">
        <f t="shared" si="39"/>
        <v>0</v>
      </c>
      <c r="CJ30" s="681">
        <f t="shared" si="39"/>
        <v>0</v>
      </c>
      <c r="CK30" s="681">
        <f t="shared" si="39"/>
        <v>10</v>
      </c>
      <c r="CL30" s="681">
        <f t="shared" si="39"/>
        <v>0</v>
      </c>
    </row>
    <row r="31" spans="2:112" ht="15" customHeight="1" x14ac:dyDescent="0.25">
      <c r="B31" s="811">
        <v>29</v>
      </c>
      <c r="C31" s="643" t="s">
        <v>891</v>
      </c>
      <c r="D31" s="812" t="s">
        <v>903</v>
      </c>
      <c r="E31" s="643" t="s">
        <v>957</v>
      </c>
      <c r="F31" s="644"/>
      <c r="G31" s="797">
        <v>0</v>
      </c>
      <c r="H31" s="834">
        <v>3</v>
      </c>
      <c r="I31" s="774" t="s">
        <v>2326</v>
      </c>
      <c r="L31" s="133"/>
      <c r="M31" s="70"/>
      <c r="N31" s="71"/>
      <c r="O31" s="80"/>
      <c r="R31" s="14"/>
      <c r="S31" s="14"/>
      <c r="T31" s="351"/>
      <c r="U31" s="64"/>
      <c r="V31" s="347"/>
      <c r="W31" s="348"/>
      <c r="X31" s="348"/>
      <c r="Y31" s="55"/>
      <c r="Z31" s="349"/>
      <c r="AA31" s="349"/>
      <c r="AB31" s="14"/>
      <c r="AC31" s="14"/>
      <c r="AD31" s="14"/>
      <c r="AE31" s="14"/>
      <c r="AF31" s="14"/>
      <c r="AG31" s="14"/>
      <c r="AM31" s="634" t="str">
        <f t="shared" si="12"/>
        <v>-</v>
      </c>
      <c r="AN31" s="144" t="str">
        <f t="shared" si="0"/>
        <v>-</v>
      </c>
      <c r="AO31" s="144" t="str">
        <f t="shared" si="1"/>
        <v>-</v>
      </c>
      <c r="AP31" s="138">
        <f t="shared" si="13"/>
        <v>29</v>
      </c>
      <c r="AQ31" s="143" t="str">
        <f t="shared" si="14"/>
        <v>Северная</v>
      </c>
      <c r="AR31" s="143" t="str">
        <f t="shared" si="15"/>
        <v>Вологодский</v>
      </c>
      <c r="AS31" s="143" t="str">
        <f t="shared" si="16"/>
        <v>Вологда</v>
      </c>
      <c r="AT31" s="139"/>
      <c r="AU31" s="139"/>
      <c r="AV31" s="140">
        <f t="shared" si="17"/>
        <v>3</v>
      </c>
      <c r="AW31" s="147">
        <f t="shared" si="18"/>
        <v>43682.125</v>
      </c>
      <c r="AX31" s="148">
        <f t="shared" si="38"/>
        <v>43682.375</v>
      </c>
      <c r="AY31" s="148">
        <f t="shared" si="38"/>
        <v>43682.625</v>
      </c>
      <c r="AZ31" s="149">
        <f t="shared" si="38"/>
        <v>43682.875</v>
      </c>
      <c r="BA31" s="122">
        <f t="shared" si="19"/>
        <v>43682.375</v>
      </c>
      <c r="BB31" s="122">
        <f t="shared" si="3"/>
        <v>43682.875</v>
      </c>
      <c r="BC31" s="242">
        <f t="shared" si="36"/>
        <v>43682.375</v>
      </c>
      <c r="BD31" s="242">
        <f t="shared" si="20"/>
        <v>43682.875</v>
      </c>
      <c r="BE31" s="87">
        <f t="shared" si="5"/>
        <v>0</v>
      </c>
      <c r="BF31" s="64"/>
      <c r="BR31" s="917" t="s">
        <v>2466</v>
      </c>
      <c r="BS31" s="728">
        <f t="shared" ref="BS31:CA31" si="40">IF(NOT(OR(BS11="·",BS11="··",BS11="···",BS11="D·")),BS12*$BR$29,0)</f>
        <v>0</v>
      </c>
      <c r="BT31" s="728">
        <f t="shared" si="40"/>
        <v>0</v>
      </c>
      <c r="BU31" s="728">
        <f t="shared" si="40"/>
        <v>0</v>
      </c>
      <c r="BV31" s="728">
        <f t="shared" si="40"/>
        <v>0</v>
      </c>
      <c r="BW31" s="728">
        <f t="shared" si="40"/>
        <v>0</v>
      </c>
      <c r="BX31" s="728">
        <f t="shared" si="40"/>
        <v>0</v>
      </c>
      <c r="BY31" s="728">
        <f t="shared" si="40"/>
        <v>0</v>
      </c>
      <c r="BZ31" s="728">
        <f t="shared" si="40"/>
        <v>0</v>
      </c>
      <c r="CA31" s="728">
        <f t="shared" si="40"/>
        <v>0</v>
      </c>
      <c r="CB31" s="728">
        <f>IF(NOT(OR(CB11="·",CB11="··",CB11="···",CB11="D·")),CB12*$BR$29,0)</f>
        <v>0</v>
      </c>
      <c r="CC31" s="728">
        <f t="shared" ref="CC31:CL31" si="41">IF(NOT(OR(CC11="·",CC11="··",CC11="···",CC11="D·")),CC12*$BR$29,0)</f>
        <v>0</v>
      </c>
      <c r="CD31" s="728">
        <f t="shared" si="41"/>
        <v>0</v>
      </c>
      <c r="CE31" s="728">
        <f t="shared" si="41"/>
        <v>0</v>
      </c>
      <c r="CF31" s="728">
        <f t="shared" si="41"/>
        <v>0</v>
      </c>
      <c r="CG31" s="728">
        <f t="shared" si="41"/>
        <v>0</v>
      </c>
      <c r="CH31" s="728">
        <f t="shared" si="41"/>
        <v>0</v>
      </c>
      <c r="CI31" s="728">
        <f t="shared" si="41"/>
        <v>0</v>
      </c>
      <c r="CJ31" s="728">
        <f t="shared" si="41"/>
        <v>0</v>
      </c>
      <c r="CK31" s="728">
        <f t="shared" si="41"/>
        <v>0</v>
      </c>
      <c r="CL31" s="728">
        <f t="shared" si="41"/>
        <v>0</v>
      </c>
    </row>
    <row r="32" spans="2:112" ht="15" customHeight="1" x14ac:dyDescent="0.25">
      <c r="B32" s="811">
        <v>30</v>
      </c>
      <c r="C32" s="643" t="s">
        <v>891</v>
      </c>
      <c r="D32" s="812" t="s">
        <v>892</v>
      </c>
      <c r="E32" s="643" t="s">
        <v>958</v>
      </c>
      <c r="F32" s="644"/>
      <c r="G32" s="797">
        <v>0</v>
      </c>
      <c r="H32" s="834">
        <v>3</v>
      </c>
      <c r="I32" s="774" t="s">
        <v>2326</v>
      </c>
      <c r="L32" s="133"/>
      <c r="M32" s="70"/>
      <c r="N32" s="71"/>
      <c r="O32" s="80"/>
      <c r="T32" s="352"/>
      <c r="U32" s="353"/>
      <c r="V32" s="347"/>
      <c r="W32" s="348"/>
      <c r="X32" s="348"/>
      <c r="Y32" s="55"/>
      <c r="Z32" s="349"/>
      <c r="AA32" s="349"/>
      <c r="AM32" s="634" t="str">
        <f t="shared" si="12"/>
        <v>-</v>
      </c>
      <c r="AN32" s="144" t="str">
        <f t="shared" si="0"/>
        <v>-</v>
      </c>
      <c r="AO32" s="144" t="str">
        <f t="shared" si="1"/>
        <v>-</v>
      </c>
      <c r="AP32" s="138">
        <f t="shared" si="13"/>
        <v>30</v>
      </c>
      <c r="AQ32" s="143" t="str">
        <f t="shared" si="14"/>
        <v>Северная</v>
      </c>
      <c r="AR32" s="143" t="str">
        <f t="shared" si="15"/>
        <v>Архангельский</v>
      </c>
      <c r="AS32" s="143" t="str">
        <f t="shared" si="16"/>
        <v>Архангельск</v>
      </c>
      <c r="AT32" s="139"/>
      <c r="AU32" s="139"/>
      <c r="AV32" s="140">
        <f t="shared" si="17"/>
        <v>3</v>
      </c>
      <c r="AW32" s="147">
        <f t="shared" si="18"/>
        <v>43682.125</v>
      </c>
      <c r="AX32" s="148">
        <f t="shared" si="38"/>
        <v>43682.375</v>
      </c>
      <c r="AY32" s="148">
        <f t="shared" si="38"/>
        <v>43682.625</v>
      </c>
      <c r="AZ32" s="149">
        <f t="shared" si="38"/>
        <v>43682.875</v>
      </c>
      <c r="BA32" s="122">
        <f t="shared" si="19"/>
        <v>43682.375</v>
      </c>
      <c r="BB32" s="122">
        <f t="shared" si="3"/>
        <v>43682.875</v>
      </c>
      <c r="BC32" s="242">
        <f t="shared" si="36"/>
        <v>43682.375</v>
      </c>
      <c r="BD32" s="242">
        <f t="shared" si="20"/>
        <v>43682.875</v>
      </c>
      <c r="BE32" s="87">
        <f t="shared" si="5"/>
        <v>0</v>
      </c>
      <c r="BF32" s="64"/>
      <c r="BO32" t="s">
        <v>2631</v>
      </c>
      <c r="BR32" s="920" t="s">
        <v>3086</v>
      </c>
      <c r="BS32" s="960">
        <f>IF(BS11="D·",BS12,0)</f>
        <v>0</v>
      </c>
      <c r="BT32" s="960">
        <f t="shared" ref="BT32:CL32" si="42">IF(BT11="D·",BT12,0)</f>
        <v>0</v>
      </c>
      <c r="BU32" s="960">
        <f t="shared" si="42"/>
        <v>0</v>
      </c>
      <c r="BV32" s="960">
        <f t="shared" si="42"/>
        <v>0</v>
      </c>
      <c r="BW32" s="960">
        <f t="shared" si="42"/>
        <v>0</v>
      </c>
      <c r="BX32" s="960">
        <f t="shared" si="42"/>
        <v>0</v>
      </c>
      <c r="BY32" s="960">
        <f t="shared" si="42"/>
        <v>0</v>
      </c>
      <c r="BZ32" s="960">
        <f t="shared" si="42"/>
        <v>0</v>
      </c>
      <c r="CA32" s="960">
        <f t="shared" si="42"/>
        <v>0</v>
      </c>
      <c r="CB32" s="960">
        <f t="shared" si="42"/>
        <v>0</v>
      </c>
      <c r="CC32" s="960">
        <f t="shared" si="42"/>
        <v>0</v>
      </c>
      <c r="CD32" s="960">
        <f t="shared" si="42"/>
        <v>0</v>
      </c>
      <c r="CE32" s="960">
        <f t="shared" si="42"/>
        <v>0</v>
      </c>
      <c r="CF32" s="960">
        <f t="shared" si="42"/>
        <v>0</v>
      </c>
      <c r="CG32" s="960">
        <f t="shared" si="42"/>
        <v>0</v>
      </c>
      <c r="CH32" s="960">
        <f t="shared" si="42"/>
        <v>0</v>
      </c>
      <c r="CI32" s="960">
        <f t="shared" si="42"/>
        <v>0</v>
      </c>
      <c r="CJ32" s="960">
        <f t="shared" si="42"/>
        <v>0</v>
      </c>
      <c r="CK32" s="960">
        <f t="shared" si="42"/>
        <v>0</v>
      </c>
      <c r="CL32" s="960">
        <f t="shared" si="42"/>
        <v>0</v>
      </c>
    </row>
    <row r="33" spans="2:91" ht="15" customHeight="1" x14ac:dyDescent="0.25">
      <c r="B33" s="811">
        <v>31</v>
      </c>
      <c r="C33" s="643" t="s">
        <v>891</v>
      </c>
      <c r="D33" s="812" t="s">
        <v>904</v>
      </c>
      <c r="E33" s="643" t="s">
        <v>762</v>
      </c>
      <c r="F33" s="644"/>
      <c r="G33" s="797">
        <v>0</v>
      </c>
      <c r="H33" s="834">
        <v>3</v>
      </c>
      <c r="I33" s="774" t="s">
        <v>2326</v>
      </c>
      <c r="L33" s="133"/>
      <c r="M33" s="70"/>
      <c r="N33" s="71"/>
      <c r="O33" s="80"/>
      <c r="T33" s="54"/>
      <c r="U33" s="54"/>
      <c r="V33" s="347"/>
      <c r="W33" s="348"/>
      <c r="X33" s="348"/>
      <c r="Y33" s="55"/>
      <c r="Z33" s="349"/>
      <c r="AA33" s="349"/>
      <c r="AM33" s="634" t="str">
        <f t="shared" si="12"/>
        <v>-</v>
      </c>
      <c r="AN33" s="144" t="str">
        <f t="shared" si="0"/>
        <v>-</v>
      </c>
      <c r="AO33" s="144" t="str">
        <f t="shared" si="1"/>
        <v>-</v>
      </c>
      <c r="AP33" s="138">
        <f t="shared" si="13"/>
        <v>31</v>
      </c>
      <c r="AQ33" s="143" t="str">
        <f t="shared" si="14"/>
        <v>Северная</v>
      </c>
      <c r="AR33" s="143" t="str">
        <f t="shared" si="15"/>
        <v>Сольвычегодский</v>
      </c>
      <c r="AS33" s="143" t="str">
        <f t="shared" si="16"/>
        <v>Котлас</v>
      </c>
      <c r="AT33" s="139"/>
      <c r="AU33" s="139"/>
      <c r="AV33" s="140">
        <f t="shared" si="17"/>
        <v>3</v>
      </c>
      <c r="AW33" s="147">
        <f t="shared" si="18"/>
        <v>43682.125</v>
      </c>
      <c r="AX33" s="148">
        <f t="shared" si="38"/>
        <v>43682.375</v>
      </c>
      <c r="AY33" s="148">
        <f t="shared" si="38"/>
        <v>43682.625</v>
      </c>
      <c r="AZ33" s="149">
        <f t="shared" si="38"/>
        <v>43682.875</v>
      </c>
      <c r="BA33" s="122">
        <f t="shared" si="19"/>
        <v>43682.375</v>
      </c>
      <c r="BB33" s="122">
        <f t="shared" si="3"/>
        <v>43682.875</v>
      </c>
      <c r="BC33" s="242">
        <f t="shared" si="36"/>
        <v>43682.375</v>
      </c>
      <c r="BD33" s="242">
        <f t="shared" si="20"/>
        <v>43682.875</v>
      </c>
      <c r="BE33" s="87">
        <f t="shared" si="5"/>
        <v>0</v>
      </c>
      <c r="BF33" s="64"/>
    </row>
    <row r="34" spans="2:91" ht="15" customHeight="1" x14ac:dyDescent="0.25">
      <c r="B34" s="811">
        <v>32</v>
      </c>
      <c r="C34" s="643" t="s">
        <v>891</v>
      </c>
      <c r="D34" s="812" t="s">
        <v>905</v>
      </c>
      <c r="E34" s="643" t="s">
        <v>1121</v>
      </c>
      <c r="F34" s="644"/>
      <c r="G34" s="797">
        <v>0</v>
      </c>
      <c r="H34" s="834">
        <v>3</v>
      </c>
      <c r="I34" s="774" t="s">
        <v>2326</v>
      </c>
      <c r="L34" s="133"/>
      <c r="M34" s="70"/>
      <c r="N34" s="71"/>
      <c r="O34" s="80"/>
      <c r="T34" s="354"/>
      <c r="U34" s="354"/>
      <c r="V34" s="347"/>
      <c r="W34" s="348"/>
      <c r="X34" s="348"/>
      <c r="Y34" s="55"/>
      <c r="Z34" s="349"/>
      <c r="AA34" s="349"/>
      <c r="AM34" s="634" t="str">
        <f t="shared" si="12"/>
        <v>-</v>
      </c>
      <c r="AN34" s="144" t="str">
        <f t="shared" si="0"/>
        <v>-</v>
      </c>
      <c r="AO34" s="144" t="str">
        <f t="shared" si="1"/>
        <v>-</v>
      </c>
      <c r="AP34" s="138">
        <f t="shared" si="13"/>
        <v>32</v>
      </c>
      <c r="AQ34" s="143" t="str">
        <f t="shared" si="14"/>
        <v>Северная</v>
      </c>
      <c r="AR34" s="143" t="str">
        <f t="shared" si="15"/>
        <v>Сосногорский</v>
      </c>
      <c r="AS34" s="143" t="str">
        <f t="shared" si="16"/>
        <v>Ухта</v>
      </c>
      <c r="AT34" s="139"/>
      <c r="AU34" s="139"/>
      <c r="AV34" s="140">
        <f t="shared" si="17"/>
        <v>3</v>
      </c>
      <c r="AW34" s="147">
        <f t="shared" si="18"/>
        <v>43682.125</v>
      </c>
      <c r="AX34" s="148">
        <f t="shared" si="38"/>
        <v>43682.375</v>
      </c>
      <c r="AY34" s="148">
        <f t="shared" si="38"/>
        <v>43682.625</v>
      </c>
      <c r="AZ34" s="149">
        <f t="shared" si="38"/>
        <v>43682.875</v>
      </c>
      <c r="BA34" s="122">
        <f t="shared" si="19"/>
        <v>43682.375</v>
      </c>
      <c r="BB34" s="122">
        <f t="shared" si="3"/>
        <v>43682.875</v>
      </c>
      <c r="BC34" s="242">
        <f t="shared" si="36"/>
        <v>43682.375</v>
      </c>
      <c r="BD34" s="242">
        <f t="shared" si="20"/>
        <v>43682.875</v>
      </c>
      <c r="BE34" s="87">
        <f t="shared" si="5"/>
        <v>0</v>
      </c>
      <c r="BF34" s="64"/>
      <c r="CD34" s="315" t="str">
        <f>BR36</f>
        <v>Ожерелье</v>
      </c>
    </row>
    <row r="35" spans="2:91" ht="15" customHeight="1" x14ac:dyDescent="0.25">
      <c r="B35" s="811">
        <v>33</v>
      </c>
      <c r="C35" s="643" t="s">
        <v>891</v>
      </c>
      <c r="D35" s="773" t="s">
        <v>905</v>
      </c>
      <c r="E35" s="643" t="s">
        <v>805</v>
      </c>
      <c r="F35" s="644"/>
      <c r="G35" s="797">
        <v>2</v>
      </c>
      <c r="H35" s="835">
        <v>5</v>
      </c>
      <c r="I35" s="774" t="s">
        <v>2326</v>
      </c>
      <c r="L35" s="133"/>
      <c r="M35" s="70"/>
      <c r="N35" s="71"/>
      <c r="O35" s="80"/>
      <c r="T35" s="35"/>
      <c r="U35" s="35"/>
      <c r="V35" s="35"/>
      <c r="W35" s="35"/>
      <c r="X35" s="35"/>
      <c r="Y35" s="35"/>
      <c r="Z35" s="168"/>
      <c r="AA35" s="168"/>
      <c r="AM35" s="634" t="str">
        <f t="shared" si="12"/>
        <v>-</v>
      </c>
      <c r="AN35" s="144" t="str">
        <f t="shared" ref="AN35:AN65" si="43">IF(BI$38=AQ35,AP35,"-")</f>
        <v>-</v>
      </c>
      <c r="AO35" s="144" t="str">
        <f t="shared" ref="AO35:AO65" si="44">IF(BI$4=AQ35,AP35,"-")</f>
        <v>-</v>
      </c>
      <c r="AP35" s="138">
        <f t="shared" si="13"/>
        <v>33</v>
      </c>
      <c r="AQ35" s="143" t="str">
        <f t="shared" si="14"/>
        <v>Северная</v>
      </c>
      <c r="AR35" s="143" t="str">
        <f t="shared" si="15"/>
        <v>Сосногорский</v>
      </c>
      <c r="AS35" s="143" t="str">
        <f t="shared" si="16"/>
        <v>Лабытнанги</v>
      </c>
      <c r="AT35" s="139"/>
      <c r="AU35" s="139"/>
      <c r="AV35" s="140">
        <f t="shared" si="17"/>
        <v>5</v>
      </c>
      <c r="AW35" s="147">
        <f t="shared" si="18"/>
        <v>43682.208333333336</v>
      </c>
      <c r="AX35" s="148">
        <f t="shared" si="38"/>
        <v>43682.458333333336</v>
      </c>
      <c r="AY35" s="148">
        <f t="shared" si="38"/>
        <v>43682.708333333336</v>
      </c>
      <c r="AZ35" s="149">
        <f t="shared" si="38"/>
        <v>43682.958333333336</v>
      </c>
      <c r="BA35" s="122">
        <f t="shared" si="19"/>
        <v>43682.458333333336</v>
      </c>
      <c r="BB35" s="122">
        <f t="shared" si="3"/>
        <v>43682.958333333336</v>
      </c>
      <c r="BC35" s="242">
        <f t="shared" si="36"/>
        <v>43682.458333333336</v>
      </c>
      <c r="BD35" s="242">
        <f t="shared" si="20"/>
        <v>43682.958333333336</v>
      </c>
      <c r="BE35" s="87">
        <f t="shared" ref="BE35:BE65" si="45">AV35-3</f>
        <v>2</v>
      </c>
      <c r="BF35" s="64"/>
      <c r="BH35" s="304" t="s">
        <v>754</v>
      </c>
      <c r="BI35" s="161"/>
      <c r="BJ35" s="161"/>
      <c r="BK35" s="161"/>
      <c r="BL35" s="161"/>
      <c r="BM35" s="161"/>
      <c r="BN35" s="162"/>
      <c r="BO35" s="162"/>
      <c r="BP35" s="306"/>
      <c r="BQ35" s="306"/>
      <c r="BR35" s="25">
        <v>2</v>
      </c>
      <c r="BS35" s="25">
        <v>3</v>
      </c>
      <c r="BT35" s="25">
        <v>4</v>
      </c>
      <c r="BU35" s="25">
        <v>5</v>
      </c>
      <c r="BV35" s="25">
        <v>6</v>
      </c>
      <c r="BW35" s="25">
        <v>7</v>
      </c>
      <c r="BX35" s="25">
        <v>8</v>
      </c>
      <c r="BY35" s="25">
        <v>9</v>
      </c>
      <c r="BZ35" s="25">
        <v>10</v>
      </c>
      <c r="CA35" s="25">
        <v>11</v>
      </c>
      <c r="CB35" s="25">
        <v>12</v>
      </c>
      <c r="CD35" s="93" t="str">
        <f>TEXT(CD36,"ддд")</f>
        <v>Пн</v>
      </c>
      <c r="CE35" s="93" t="str">
        <f t="shared" ref="CE35:CM35" si="46">TEXT(CE36,"ддд")</f>
        <v>Вт</v>
      </c>
      <c r="CF35" s="93" t="str">
        <f t="shared" si="46"/>
        <v>Ср</v>
      </c>
      <c r="CG35" s="93" t="str">
        <f t="shared" si="46"/>
        <v>Чт</v>
      </c>
      <c r="CH35" s="93" t="str">
        <f t="shared" si="46"/>
        <v>Пт</v>
      </c>
      <c r="CI35" s="93" t="str">
        <f t="shared" si="46"/>
        <v>Сб</v>
      </c>
      <c r="CJ35" s="93" t="str">
        <f t="shared" si="46"/>
        <v>Вс</v>
      </c>
      <c r="CK35" s="93" t="str">
        <f t="shared" si="46"/>
        <v>Пн</v>
      </c>
      <c r="CL35" s="93" t="str">
        <f t="shared" si="46"/>
        <v>Вт</v>
      </c>
      <c r="CM35" s="93" t="str">
        <f t="shared" si="46"/>
        <v>Ср</v>
      </c>
    </row>
    <row r="36" spans="2:91" ht="15" customHeight="1" x14ac:dyDescent="0.25">
      <c r="B36" s="811">
        <v>34</v>
      </c>
      <c r="C36" s="643" t="s">
        <v>891</v>
      </c>
      <c r="D36" s="773" t="s">
        <v>903</v>
      </c>
      <c r="E36" s="643" t="s">
        <v>832</v>
      </c>
      <c r="F36" s="644"/>
      <c r="G36" s="797">
        <v>0</v>
      </c>
      <c r="H36" s="835">
        <v>3</v>
      </c>
      <c r="I36" s="774" t="s">
        <v>2326</v>
      </c>
      <c r="L36" s="133"/>
      <c r="M36" s="70"/>
      <c r="N36" s="71"/>
      <c r="O36" s="80"/>
      <c r="T36" s="35"/>
      <c r="U36" s="35"/>
      <c r="V36" s="35"/>
      <c r="W36" s="35"/>
      <c r="X36" s="35"/>
      <c r="Y36" s="35"/>
      <c r="Z36" s="168"/>
      <c r="AA36" s="168"/>
      <c r="AM36" s="634" t="str">
        <f t="shared" si="12"/>
        <v>-</v>
      </c>
      <c r="AN36" s="144" t="str">
        <f t="shared" si="43"/>
        <v>-</v>
      </c>
      <c r="AO36" s="144" t="str">
        <f t="shared" si="44"/>
        <v>-</v>
      </c>
      <c r="AP36" s="138">
        <f t="shared" si="13"/>
        <v>34</v>
      </c>
      <c r="AQ36" s="143" t="str">
        <f t="shared" si="14"/>
        <v>Северная</v>
      </c>
      <c r="AR36" s="143" t="str">
        <f t="shared" si="15"/>
        <v>Вологодский</v>
      </c>
      <c r="AS36" s="143" t="str">
        <f t="shared" si="16"/>
        <v>Череповец</v>
      </c>
      <c r="AT36" s="139"/>
      <c r="AU36" s="139"/>
      <c r="AV36" s="140">
        <f t="shared" si="17"/>
        <v>3</v>
      </c>
      <c r="AW36" s="147">
        <f t="shared" si="18"/>
        <v>43682.125</v>
      </c>
      <c r="AX36" s="148">
        <f t="shared" si="38"/>
        <v>43682.375</v>
      </c>
      <c r="AY36" s="148">
        <f t="shared" si="38"/>
        <v>43682.625</v>
      </c>
      <c r="AZ36" s="149">
        <f t="shared" si="38"/>
        <v>43682.875</v>
      </c>
      <c r="BA36" s="122">
        <f t="shared" si="19"/>
        <v>43682.375</v>
      </c>
      <c r="BB36" s="122">
        <f t="shared" si="3"/>
        <v>43682.875</v>
      </c>
      <c r="BC36" s="242">
        <f t="shared" si="36"/>
        <v>43682.375</v>
      </c>
      <c r="BD36" s="242">
        <f t="shared" si="20"/>
        <v>43682.875</v>
      </c>
      <c r="BE36" s="87">
        <f t="shared" si="45"/>
        <v>0</v>
      </c>
      <c r="BF36" s="64"/>
      <c r="BH36" s="160"/>
      <c r="BI36" s="160"/>
      <c r="BJ36" s="173" t="s">
        <v>887</v>
      </c>
      <c r="BK36" s="173" t="s">
        <v>731</v>
      </c>
      <c r="BL36" s="173" t="s">
        <v>732</v>
      </c>
      <c r="BM36" s="173" t="s">
        <v>733</v>
      </c>
      <c r="BN36" s="174" t="s">
        <v>729</v>
      </c>
      <c r="BO36" s="174" t="s">
        <v>730</v>
      </c>
      <c r="BP36" s="269"/>
      <c r="BQ36" s="270"/>
      <c r="BR36" s="318" t="str">
        <f>BH38</f>
        <v>Ожерелье</v>
      </c>
      <c r="BS36" s="319"/>
      <c r="CD36" s="94" t="str">
        <f t="shared" ref="CD36:CM36" si="47">IF($BN52=1,  TEXT(CD40,"дд МММ"),  TEXT(BS37,"дд МММ"))</f>
        <v>05 авг</v>
      </c>
      <c r="CE36" s="94" t="str">
        <f t="shared" si="47"/>
        <v>06 авг</v>
      </c>
      <c r="CF36" s="94" t="str">
        <f t="shared" si="47"/>
        <v>07 авг</v>
      </c>
      <c r="CG36" s="94" t="str">
        <f t="shared" si="47"/>
        <v>08 авг</v>
      </c>
      <c r="CH36" s="94" t="str">
        <f t="shared" si="47"/>
        <v>09 авг</v>
      </c>
      <c r="CI36" s="94" t="str">
        <f t="shared" si="47"/>
        <v>10 авг</v>
      </c>
      <c r="CJ36" s="94" t="str">
        <f t="shared" si="47"/>
        <v>11 авг</v>
      </c>
      <c r="CK36" s="94" t="str">
        <f t="shared" si="47"/>
        <v>12 авг</v>
      </c>
      <c r="CL36" s="94" t="str">
        <f t="shared" si="47"/>
        <v>13 авг</v>
      </c>
      <c r="CM36" s="94" t="str">
        <f t="shared" si="47"/>
        <v>14 авг</v>
      </c>
    </row>
    <row r="37" spans="2:91" ht="15" customHeight="1" x14ac:dyDescent="0.25">
      <c r="B37" s="849">
        <v>35</v>
      </c>
      <c r="C37" s="771" t="s">
        <v>891</v>
      </c>
      <c r="D37" s="838" t="s">
        <v>903</v>
      </c>
      <c r="E37" s="839" t="s">
        <v>1572</v>
      </c>
      <c r="F37" s="840"/>
      <c r="G37" s="841">
        <v>0</v>
      </c>
      <c r="H37" s="842">
        <v>3</v>
      </c>
      <c r="I37" s="774" t="s">
        <v>2326</v>
      </c>
      <c r="L37" s="133"/>
      <c r="M37" s="70"/>
      <c r="N37" s="71"/>
      <c r="O37" s="80"/>
      <c r="T37" s="35"/>
      <c r="U37" s="35"/>
      <c r="V37" s="35"/>
      <c r="W37" s="35"/>
      <c r="X37" s="35"/>
      <c r="Y37" s="35"/>
      <c r="Z37" s="168"/>
      <c r="AA37" s="168"/>
      <c r="AM37" s="634" t="str">
        <f t="shared" si="12"/>
        <v>-</v>
      </c>
      <c r="AN37" s="144" t="str">
        <f t="shared" si="43"/>
        <v>-</v>
      </c>
      <c r="AO37" s="144" t="str">
        <f t="shared" si="44"/>
        <v>-</v>
      </c>
      <c r="AP37" s="138">
        <f t="shared" si="13"/>
        <v>35</v>
      </c>
      <c r="AQ37" s="143" t="str">
        <f t="shared" si="14"/>
        <v>Северная</v>
      </c>
      <c r="AR37" s="143" t="str">
        <f t="shared" si="15"/>
        <v>Вологодский</v>
      </c>
      <c r="AS37" s="143" t="str">
        <f t="shared" si="16"/>
        <v>Буй</v>
      </c>
      <c r="AT37" s="139"/>
      <c r="AU37" s="139"/>
      <c r="AV37" s="140">
        <f t="shared" si="17"/>
        <v>3</v>
      </c>
      <c r="AW37" s="147">
        <f t="shared" si="18"/>
        <v>43682.125</v>
      </c>
      <c r="AX37" s="148">
        <f t="shared" si="38"/>
        <v>43682.375</v>
      </c>
      <c r="AY37" s="148">
        <f t="shared" si="38"/>
        <v>43682.625</v>
      </c>
      <c r="AZ37" s="149">
        <f t="shared" si="38"/>
        <v>43682.875</v>
      </c>
      <c r="BA37" s="122">
        <f t="shared" si="19"/>
        <v>43682.375</v>
      </c>
      <c r="BB37" s="122">
        <f t="shared" si="3"/>
        <v>43682.875</v>
      </c>
      <c r="BC37" s="242">
        <f t="shared" si="36"/>
        <v>43682.375</v>
      </c>
      <c r="BD37" s="242">
        <f t="shared" si="20"/>
        <v>43682.875</v>
      </c>
      <c r="BE37" s="87">
        <f t="shared" si="45"/>
        <v>0</v>
      </c>
      <c r="BH37" s="165">
        <v>9</v>
      </c>
      <c r="BI37" s="181">
        <v>3</v>
      </c>
      <c r="BJ37" s="175">
        <v>1</v>
      </c>
      <c r="BK37" s="158" t="str">
        <f t="shared" ref="BK37:BK48" si="48">IF(ISERROR( INDEX(AR$3:AR$150,SMALL($AN$3:$AN$150,$BJ37))),"-", INDEX(AR$3:AR$150,SMALL($AN$3:$AN$150,$BJ37)))</f>
        <v>Московско-Курский</v>
      </c>
      <c r="BL37" s="158" t="str">
        <f t="shared" ref="BL37:BL48" si="49">IF(ISERROR( INDEX(AS$3:AS$150,SMALL($AN$3:$AN$150,$BJ37))),"-", INDEX(AS$3:AS$150,SMALL($AN$3:$AN$150,$BJ37)))</f>
        <v>Москва</v>
      </c>
      <c r="BM37" s="157">
        <f t="shared" ref="BM37:BM48" si="50">IF(ISERROR( INDEX(AV$3:AV$150,SMALL($AN$3:$AN$150,$BJ37))),"-", INDEX(AV$3:AV$150,SMALL($AN$3:$AN$150,$BJ37)))</f>
        <v>3</v>
      </c>
      <c r="BN37" s="159">
        <f t="shared" ref="BN37:BN48" si="51">IF(ISERROR( INDEX(BA$3:BA$150,SMALL($AN$3:$AN$150,$BJ37))),"-", INDEX(BA$3:BA$150,SMALL($AN$3:$AN$150,$BJ37)))</f>
        <v>43682.375</v>
      </c>
      <c r="BO37" s="264">
        <f t="shared" ref="BO37:BO48" si="52">IF(ISERROR( INDEX(BB$3:BB$150,SMALL($AN$3:$AN$150,$BJ37))),"-", INDEX(BB$3:BB$150,SMALL($AN$3:$AN$150,$BJ37)))</f>
        <v>43682.875</v>
      </c>
      <c r="BP37" s="274">
        <v>1</v>
      </c>
      <c r="BQ37" s="271" t="str">
        <f t="shared" ref="BQ37:BQ44" si="53">BP37&amp;BR$36</f>
        <v>1Ожерелье</v>
      </c>
      <c r="BR37" s="221" t="s">
        <v>2553</v>
      </c>
      <c r="BS37" s="311">
        <f>VLOOKUP($BQ37,Ввод!$X:$AI,BS$35,0)</f>
        <v>43682.875</v>
      </c>
      <c r="BT37" s="311">
        <f>VLOOKUP($BQ37,Ввод!$X:$AI,BT$35,0)</f>
        <v>43683.875</v>
      </c>
      <c r="BU37" s="311">
        <f>VLOOKUP($BQ37,Ввод!$X:$AI,BU$35,0)</f>
        <v>43684.875</v>
      </c>
      <c r="BV37" s="311">
        <f>VLOOKUP($BQ37,Ввод!$X:$AI,BV$35,0)</f>
        <v>43685.875</v>
      </c>
      <c r="BW37" s="311">
        <f>VLOOKUP($BQ37,Ввод!$X:$AI,BW$35,0)</f>
        <v>43686.875</v>
      </c>
      <c r="BX37" s="311">
        <f>VLOOKUP($BQ37,Ввод!$X:$AI,BX$35,0)</f>
        <v>43687.875</v>
      </c>
      <c r="BY37" s="311">
        <f>VLOOKUP($BQ37,Ввод!$X:$AI,BY$35,0)</f>
        <v>43688.875</v>
      </c>
      <c r="BZ37" s="311">
        <f>VLOOKUP($BQ37,Ввод!$X:$AI,BZ$35,0)</f>
        <v>43689.875</v>
      </c>
      <c r="CA37" s="311">
        <f>VLOOKUP($BQ37,Ввод!$X:$AI,CA$35,0)</f>
        <v>43690.875</v>
      </c>
      <c r="CB37" s="312">
        <f>VLOOKUP($BQ37,Ввод!$X:$AI,CB$35,0)</f>
        <v>43691.875</v>
      </c>
    </row>
    <row r="38" spans="2:91" ht="15" customHeight="1" x14ac:dyDescent="0.25">
      <c r="B38" s="849">
        <v>36</v>
      </c>
      <c r="C38" s="771" t="s">
        <v>891</v>
      </c>
      <c r="D38" s="838" t="s">
        <v>892</v>
      </c>
      <c r="E38" s="839" t="s">
        <v>1599</v>
      </c>
      <c r="F38" s="840"/>
      <c r="G38" s="841">
        <v>0</v>
      </c>
      <c r="H38" s="842">
        <v>3</v>
      </c>
      <c r="I38" s="774" t="s">
        <v>2326</v>
      </c>
      <c r="L38" s="133"/>
      <c r="N38" s="23"/>
      <c r="O38" s="80"/>
      <c r="AM38" s="634" t="str">
        <f t="shared" si="12"/>
        <v>-</v>
      </c>
      <c r="AN38" s="144" t="str">
        <f t="shared" si="43"/>
        <v>-</v>
      </c>
      <c r="AO38" s="144" t="str">
        <f t="shared" si="44"/>
        <v>-</v>
      </c>
      <c r="AP38" s="138">
        <f t="shared" si="13"/>
        <v>36</v>
      </c>
      <c r="AQ38" s="143" t="str">
        <f t="shared" si="14"/>
        <v>Северная</v>
      </c>
      <c r="AR38" s="143" t="str">
        <f t="shared" si="15"/>
        <v>Архангельский</v>
      </c>
      <c r="AS38" s="143" t="str">
        <f t="shared" si="16"/>
        <v>Обозерская</v>
      </c>
      <c r="AT38" s="139"/>
      <c r="AU38" s="139"/>
      <c r="AV38" s="140">
        <f t="shared" si="17"/>
        <v>3</v>
      </c>
      <c r="AW38" s="147">
        <f t="shared" si="18"/>
        <v>43682.125</v>
      </c>
      <c r="AX38" s="148">
        <f t="shared" si="38"/>
        <v>43682.375</v>
      </c>
      <c r="AY38" s="148">
        <f t="shared" si="38"/>
        <v>43682.625</v>
      </c>
      <c r="AZ38" s="149">
        <f t="shared" si="38"/>
        <v>43682.875</v>
      </c>
      <c r="BA38" s="122">
        <f t="shared" si="19"/>
        <v>43682.375</v>
      </c>
      <c r="BB38" s="122">
        <f t="shared" si="3"/>
        <v>43682.875</v>
      </c>
      <c r="BC38" s="242">
        <f t="shared" si="36"/>
        <v>43682.375</v>
      </c>
      <c r="BD38" s="242">
        <f t="shared" si="20"/>
        <v>43682.875</v>
      </c>
      <c r="BE38" s="87">
        <f t="shared" si="45"/>
        <v>0</v>
      </c>
      <c r="BF38" s="64"/>
      <c r="BH38" s="171" t="str">
        <f>INDEX(BL37:BL48,BH37)</f>
        <v>Ожерелье</v>
      </c>
      <c r="BI38" s="894" t="str">
        <f>INDEX(AJ$3:AJ$18,BI37)</f>
        <v>Московская</v>
      </c>
      <c r="BJ38" s="176">
        <v>2</v>
      </c>
      <c r="BK38" s="158" t="str">
        <f t="shared" si="48"/>
        <v>Московско-Рязанский</v>
      </c>
      <c r="BL38" s="158" t="str">
        <f t="shared" si="49"/>
        <v>Рязань</v>
      </c>
      <c r="BM38" s="157">
        <f t="shared" si="50"/>
        <v>3</v>
      </c>
      <c r="BN38" s="159">
        <f t="shared" si="51"/>
        <v>43682.375</v>
      </c>
      <c r="BO38" s="264">
        <f t="shared" si="52"/>
        <v>43682.875</v>
      </c>
      <c r="BP38" s="275">
        <v>2</v>
      </c>
      <c r="BQ38" s="271" t="str">
        <f t="shared" si="53"/>
        <v>2Ожерелье</v>
      </c>
      <c r="BR38" s="310" t="s">
        <v>2545</v>
      </c>
      <c r="BS38" s="230">
        <f>VLOOKUP($BQ38,Ввод!$X:$AI,BS$35,0)</f>
        <v>13.3</v>
      </c>
      <c r="BT38" s="230">
        <f>VLOOKUP($BQ38,Ввод!$X:$AI,BT$35,0)</f>
        <v>19.399999999999999</v>
      </c>
      <c r="BU38" s="230">
        <f>VLOOKUP($BQ38,Ввод!$X:$AI,BU$35,0)</f>
        <v>22.5</v>
      </c>
      <c r="BV38" s="230">
        <f>VLOOKUP($BQ38,Ввод!$X:$AI,BV$35,0)</f>
        <v>22.8</v>
      </c>
      <c r="BW38" s="230">
        <f>VLOOKUP($BQ38,Ввод!$X:$AI,BW$35,0)</f>
        <v>18.100000000000001</v>
      </c>
      <c r="BX38" s="230">
        <f>VLOOKUP($BQ38,Ввод!$X:$AI,BX$35,0)</f>
        <v>21.1</v>
      </c>
      <c r="BY38" s="230">
        <f>VLOOKUP($BQ38,Ввод!$X:$AI,BY$35,0)</f>
        <v>18.399999999999999</v>
      </c>
      <c r="BZ38" s="230">
        <f>VLOOKUP($BQ38,Ввод!$X:$AI,BZ$35,0)</f>
        <v>24.3</v>
      </c>
      <c r="CA38" s="230">
        <f>VLOOKUP($BQ38,Ввод!$X:$AI,CA$35,0)</f>
        <v>24.5</v>
      </c>
      <c r="CB38" s="230">
        <f>VLOOKUP($BQ38,Ввод!$X:$AI,CB$35,0)</f>
        <v>19.600000000000001</v>
      </c>
      <c r="CD38" t="s">
        <v>2525</v>
      </c>
    </row>
    <row r="39" spans="2:91" ht="15" customHeight="1" x14ac:dyDescent="0.25">
      <c r="B39" s="849">
        <v>37</v>
      </c>
      <c r="C39" s="772" t="s">
        <v>891</v>
      </c>
      <c r="D39" s="843" t="s">
        <v>903</v>
      </c>
      <c r="E39" s="844" t="s">
        <v>1626</v>
      </c>
      <c r="F39" s="845"/>
      <c r="G39" s="846">
        <v>0</v>
      </c>
      <c r="H39" s="847">
        <v>3</v>
      </c>
      <c r="I39" s="848" t="s">
        <v>2326</v>
      </c>
      <c r="L39" s="133"/>
      <c r="M39" s="77"/>
      <c r="N39" s="71"/>
      <c r="O39" s="80"/>
      <c r="AM39" s="634" t="str">
        <f t="shared" si="12"/>
        <v>-</v>
      </c>
      <c r="AN39" s="144" t="str">
        <f t="shared" si="43"/>
        <v>-</v>
      </c>
      <c r="AO39" s="144" t="str">
        <f t="shared" si="44"/>
        <v>-</v>
      </c>
      <c r="AP39" s="138">
        <f t="shared" si="13"/>
        <v>37</v>
      </c>
      <c r="AQ39" s="143" t="str">
        <f t="shared" si="14"/>
        <v>Северная</v>
      </c>
      <c r="AR39" s="143" t="str">
        <f t="shared" si="15"/>
        <v>Вологодский</v>
      </c>
      <c r="AS39" s="143" t="str">
        <f t="shared" si="16"/>
        <v>Шарья</v>
      </c>
      <c r="AT39" s="139"/>
      <c r="AU39" s="139"/>
      <c r="AV39" s="140">
        <f t="shared" si="17"/>
        <v>3</v>
      </c>
      <c r="AW39" s="147">
        <f t="shared" si="18"/>
        <v>43682.125</v>
      </c>
      <c r="AX39" s="148">
        <f t="shared" si="38"/>
        <v>43682.375</v>
      </c>
      <c r="AY39" s="148">
        <f t="shared" si="38"/>
        <v>43682.625</v>
      </c>
      <c r="AZ39" s="149">
        <f t="shared" si="38"/>
        <v>43682.875</v>
      </c>
      <c r="BA39" s="122">
        <f t="shared" si="19"/>
        <v>43682.375</v>
      </c>
      <c r="BB39" s="122">
        <f t="shared" si="3"/>
        <v>43682.875</v>
      </c>
      <c r="BC39" s="242">
        <f t="shared" ref="BC39:BC50" si="54">IF(AND(HOUR(AX39)&lt;=12,HOUR(AX39)&gt;=0),AX39,AW39)</f>
        <v>43682.375</v>
      </c>
      <c r="BD39" s="242">
        <f t="shared" si="20"/>
        <v>43682.875</v>
      </c>
      <c r="BE39" s="87">
        <f t="shared" si="45"/>
        <v>0</v>
      </c>
      <c r="BF39" s="64"/>
      <c r="BH39" s="69" t="str">
        <f>"Регион: " &amp;INDEX(BK37:BK48,BH37)</f>
        <v>Регион: Московско-Курский</v>
      </c>
      <c r="BI39" s="151"/>
      <c r="BJ39" s="176">
        <v>3</v>
      </c>
      <c r="BK39" s="158" t="str">
        <f t="shared" si="48"/>
        <v>Московско-Смоленский</v>
      </c>
      <c r="BL39" s="158" t="str">
        <f t="shared" si="49"/>
        <v>Калуга</v>
      </c>
      <c r="BM39" s="157">
        <f t="shared" si="50"/>
        <v>3</v>
      </c>
      <c r="BN39" s="159">
        <f t="shared" si="51"/>
        <v>43682.375</v>
      </c>
      <c r="BO39" s="264">
        <f t="shared" si="52"/>
        <v>43682.875</v>
      </c>
      <c r="BP39" s="274">
        <v>3</v>
      </c>
      <c r="BQ39" s="271" t="str">
        <f t="shared" si="53"/>
        <v>3Ожерелье</v>
      </c>
      <c r="BR39" s="101" t="s">
        <v>2546</v>
      </c>
      <c r="BS39" s="313">
        <f>VLOOKUP($BQ39,Ввод!$X:$AI,BS$35,0)</f>
        <v>5</v>
      </c>
      <c r="BT39" s="313">
        <f>VLOOKUP($BQ39,Ввод!$X:$AI,BT$35,0)</f>
        <v>9.3000000000000007</v>
      </c>
      <c r="BU39" s="313">
        <f>VLOOKUP($BQ39,Ввод!$X:$AI,BU$35,0)</f>
        <v>9.6</v>
      </c>
      <c r="BV39" s="313">
        <f>VLOOKUP($BQ39,Ввод!$X:$AI,BV$35,0)</f>
        <v>14.3</v>
      </c>
      <c r="BW39" s="313">
        <f>VLOOKUP($BQ39,Ввод!$X:$AI,BW$35,0)</f>
        <v>16.5</v>
      </c>
      <c r="BX39" s="313">
        <f>VLOOKUP($BQ39,Ввод!$X:$AI,BX$35,0)</f>
        <v>9.6999999999999993</v>
      </c>
      <c r="BY39" s="313">
        <f>VLOOKUP($BQ39,Ввод!$X:$AI,BY$35,0)</f>
        <v>12.1</v>
      </c>
      <c r="BZ39" s="313">
        <f>VLOOKUP($BQ39,Ввод!$X:$AI,BZ$35,0)</f>
        <v>11.1</v>
      </c>
      <c r="CA39" s="313">
        <f>VLOOKUP($BQ39,Ввод!$X:$AI,CA$35,0)</f>
        <v>12.1</v>
      </c>
      <c r="CB39" s="313">
        <f>VLOOKUP($BQ39,Ввод!$X:$AI,CB$35,0)</f>
        <v>13.5</v>
      </c>
      <c r="CD39" s="93" t="str">
        <f>TEXT(CD40,"ддд")</f>
        <v>Пн</v>
      </c>
      <c r="CE39" s="93" t="str">
        <f t="shared" ref="CE39:CM39" si="55">TEXT(CE40,"ддд")</f>
        <v>Вт</v>
      </c>
      <c r="CF39" s="93" t="str">
        <f t="shared" si="55"/>
        <v>Ср</v>
      </c>
      <c r="CG39" s="93" t="str">
        <f t="shared" si="55"/>
        <v>Чт</v>
      </c>
      <c r="CH39" s="93" t="str">
        <f t="shared" si="55"/>
        <v>Пт</v>
      </c>
      <c r="CI39" s="93" t="str">
        <f t="shared" si="55"/>
        <v>Сб</v>
      </c>
      <c r="CJ39" s="93" t="str">
        <f t="shared" si="55"/>
        <v>Вс</v>
      </c>
      <c r="CK39" s="93" t="str">
        <f t="shared" si="55"/>
        <v>Пн</v>
      </c>
      <c r="CL39" s="93" t="str">
        <f t="shared" si="55"/>
        <v>Вт</v>
      </c>
      <c r="CM39" s="93" t="str">
        <f t="shared" si="55"/>
        <v>Ср</v>
      </c>
    </row>
    <row r="40" spans="2:91" ht="15" customHeight="1" x14ac:dyDescent="0.25">
      <c r="B40" s="811">
        <v>38</v>
      </c>
      <c r="C40" s="785" t="s">
        <v>893</v>
      </c>
      <c r="D40" s="828" t="s">
        <v>906</v>
      </c>
      <c r="E40" s="785" t="s">
        <v>760</v>
      </c>
      <c r="F40" s="786"/>
      <c r="G40" s="796">
        <v>0</v>
      </c>
      <c r="H40" s="829">
        <v>3</v>
      </c>
      <c r="I40" s="787" t="s">
        <v>2327</v>
      </c>
      <c r="L40" s="133"/>
      <c r="M40" s="77"/>
      <c r="N40" s="71"/>
      <c r="O40" s="80"/>
      <c r="AM40" s="634" t="str">
        <f t="shared" si="12"/>
        <v>-</v>
      </c>
      <c r="AN40" s="144" t="str">
        <f t="shared" si="43"/>
        <v>-</v>
      </c>
      <c r="AO40" s="144" t="str">
        <f t="shared" si="44"/>
        <v>-</v>
      </c>
      <c r="AP40" s="138">
        <f t="shared" si="13"/>
        <v>38</v>
      </c>
      <c r="AQ40" s="143" t="str">
        <f t="shared" si="14"/>
        <v>Северо-Кавказская</v>
      </c>
      <c r="AR40" s="143" t="str">
        <f t="shared" si="15"/>
        <v>Ростовский</v>
      </c>
      <c r="AS40" s="143" t="str">
        <f t="shared" si="16"/>
        <v>Ростов на Дону</v>
      </c>
      <c r="AT40" s="139"/>
      <c r="AU40" s="139"/>
      <c r="AV40" s="140">
        <f t="shared" si="17"/>
        <v>3</v>
      </c>
      <c r="AW40" s="147">
        <f t="shared" si="18"/>
        <v>43682.125</v>
      </c>
      <c r="AX40" s="148">
        <f t="shared" si="38"/>
        <v>43682.375</v>
      </c>
      <c r="AY40" s="148">
        <f t="shared" si="38"/>
        <v>43682.625</v>
      </c>
      <c r="AZ40" s="149">
        <f t="shared" si="38"/>
        <v>43682.875</v>
      </c>
      <c r="BA40" s="122">
        <f t="shared" si="19"/>
        <v>43682.375</v>
      </c>
      <c r="BB40" s="122">
        <f t="shared" si="3"/>
        <v>43682.875</v>
      </c>
      <c r="BC40" s="242">
        <f t="shared" si="54"/>
        <v>43682.375</v>
      </c>
      <c r="BD40" s="242">
        <f t="shared" si="20"/>
        <v>43682.875</v>
      </c>
      <c r="BE40" s="87">
        <f t="shared" si="45"/>
        <v>0</v>
      </c>
      <c r="BF40" s="64"/>
      <c r="BH40" s="172" t="str">
        <f>"Дорога: "&amp;BI38</f>
        <v>Дорога: Московская</v>
      </c>
      <c r="BI40" s="151"/>
      <c r="BJ40" s="176">
        <v>4</v>
      </c>
      <c r="BK40" s="158" t="str">
        <f t="shared" si="48"/>
        <v>Тульский</v>
      </c>
      <c r="BL40" s="158" t="str">
        <f t="shared" si="49"/>
        <v>Тула</v>
      </c>
      <c r="BM40" s="157">
        <f t="shared" si="50"/>
        <v>3</v>
      </c>
      <c r="BN40" s="159">
        <f t="shared" si="51"/>
        <v>43682.375</v>
      </c>
      <c r="BO40" s="264">
        <f t="shared" si="52"/>
        <v>43682.875</v>
      </c>
      <c r="BP40" s="275">
        <v>4</v>
      </c>
      <c r="BQ40" s="271" t="str">
        <f t="shared" si="53"/>
        <v>4Ожерелье</v>
      </c>
      <c r="BR40" s="102" t="s">
        <v>2547</v>
      </c>
      <c r="BS40" s="230" t="e">
        <f>IF($CM25,  VLOOKUP($BQ40,Ввод!$X:$AI,BS$35,0),NA())</f>
        <v>#N/A</v>
      </c>
      <c r="BT40" s="230" t="e">
        <f>IF($CM25,  VLOOKUP($BQ40,Ввод!$X:$AI,BT$35,0),NA())</f>
        <v>#N/A</v>
      </c>
      <c r="BU40" s="230" t="e">
        <f>IF($CM25,  VLOOKUP($BQ40,Ввод!$X:$AI,BU$35,0),NA())</f>
        <v>#N/A</v>
      </c>
      <c r="BV40" s="230" t="e">
        <f>IF($CM25,  VLOOKUP($BQ40,Ввод!$X:$AI,BV$35,0),NA())</f>
        <v>#N/A</v>
      </c>
      <c r="BW40" s="230" t="e">
        <f>IF($CM25,  VLOOKUP($BQ40,Ввод!$X:$AI,BW$35,0),NA())</f>
        <v>#N/A</v>
      </c>
      <c r="BX40" s="230" t="e">
        <f>IF($CM25,  VLOOKUP($BQ40,Ввод!$X:$AI,BX$35,0),NA())</f>
        <v>#N/A</v>
      </c>
      <c r="BY40" s="230" t="e">
        <f>IF($CM25,  VLOOKUP($BQ40,Ввод!$X:$AI,BY$35,0),NA())</f>
        <v>#N/A</v>
      </c>
      <c r="BZ40" s="230" t="e">
        <f>IF($CM25,  VLOOKUP($BQ40,Ввод!$X:$AI,BZ$35,0),NA())</f>
        <v>#N/A</v>
      </c>
      <c r="CA40" s="230" t="e">
        <f>IF($CM25,  VLOOKUP($BQ40,Ввод!$X:$AI,CA$35,0),NA())</f>
        <v>#N/A</v>
      </c>
      <c r="CB40" s="230" t="e">
        <f>IF($CM25,  VLOOKUP($BQ40,Ввод!$X:$AI,CB$35,0),NA())</f>
        <v>#N/A</v>
      </c>
      <c r="CD40" s="316">
        <f>BI48</f>
        <v>43682.875</v>
      </c>
      <c r="CE40" s="317">
        <f>CD40+1</f>
        <v>43683.875</v>
      </c>
      <c r="CF40" s="317">
        <f t="shared" ref="CF40:CM40" si="56">CE40+1</f>
        <v>43684.875</v>
      </c>
      <c r="CG40" s="317">
        <f t="shared" si="56"/>
        <v>43685.875</v>
      </c>
      <c r="CH40" s="317">
        <f t="shared" si="56"/>
        <v>43686.875</v>
      </c>
      <c r="CI40" s="317">
        <f t="shared" si="56"/>
        <v>43687.875</v>
      </c>
      <c r="CJ40" s="317">
        <f t="shared" si="56"/>
        <v>43688.875</v>
      </c>
      <c r="CK40" s="317">
        <f t="shared" si="56"/>
        <v>43689.875</v>
      </c>
      <c r="CL40" s="317">
        <f>CK40+1</f>
        <v>43690.875</v>
      </c>
      <c r="CM40" s="317">
        <f t="shared" si="56"/>
        <v>43691.875</v>
      </c>
    </row>
    <row r="41" spans="2:91" ht="15" customHeight="1" x14ac:dyDescent="0.25">
      <c r="B41" s="811">
        <v>39</v>
      </c>
      <c r="C41" s="788" t="s">
        <v>893</v>
      </c>
      <c r="D41" s="830" t="s">
        <v>894</v>
      </c>
      <c r="E41" s="788" t="s">
        <v>714</v>
      </c>
      <c r="F41" s="646"/>
      <c r="G41" s="797">
        <v>0</v>
      </c>
      <c r="H41" s="831">
        <v>3</v>
      </c>
      <c r="I41" s="780" t="s">
        <v>2327</v>
      </c>
      <c r="L41" s="133"/>
      <c r="N41" s="23"/>
      <c r="O41" s="80"/>
      <c r="AM41" s="634" t="str">
        <f t="shared" si="12"/>
        <v>-</v>
      </c>
      <c r="AN41" s="144" t="str">
        <f t="shared" si="43"/>
        <v>-</v>
      </c>
      <c r="AO41" s="144" t="str">
        <f t="shared" si="44"/>
        <v>-</v>
      </c>
      <c r="AP41" s="138">
        <f t="shared" si="13"/>
        <v>39</v>
      </c>
      <c r="AQ41" s="143" t="str">
        <f t="shared" si="14"/>
        <v>Северо-Кавказская</v>
      </c>
      <c r="AR41" s="143" t="str">
        <f t="shared" si="15"/>
        <v>Краснодарский</v>
      </c>
      <c r="AS41" s="143" t="str">
        <f t="shared" si="16"/>
        <v>Краснодар</v>
      </c>
      <c r="AT41" s="139"/>
      <c r="AU41" s="139"/>
      <c r="AV41" s="140">
        <f t="shared" si="17"/>
        <v>3</v>
      </c>
      <c r="AW41" s="147">
        <f t="shared" si="18"/>
        <v>43682.125</v>
      </c>
      <c r="AX41" s="148">
        <f t="shared" si="38"/>
        <v>43682.375</v>
      </c>
      <c r="AY41" s="148">
        <f t="shared" si="38"/>
        <v>43682.625</v>
      </c>
      <c r="AZ41" s="149">
        <f t="shared" si="38"/>
        <v>43682.875</v>
      </c>
      <c r="BA41" s="122">
        <f t="shared" si="19"/>
        <v>43682.375</v>
      </c>
      <c r="BB41" s="122">
        <f t="shared" si="3"/>
        <v>43682.875</v>
      </c>
      <c r="BC41" s="242">
        <f t="shared" si="54"/>
        <v>43682.375</v>
      </c>
      <c r="BD41" s="242">
        <f t="shared" si="20"/>
        <v>43682.875</v>
      </c>
      <c r="BE41" s="87">
        <f t="shared" si="45"/>
        <v>0</v>
      </c>
      <c r="BF41" s="64"/>
      <c r="BH41" s="286">
        <f>INDEX(BM37:BM48,BH37)</f>
        <v>3</v>
      </c>
      <c r="BI41" s="151"/>
      <c r="BJ41" s="176">
        <v>5</v>
      </c>
      <c r="BK41" s="158" t="str">
        <f t="shared" si="48"/>
        <v>Орловско-Курский</v>
      </c>
      <c r="BL41" s="158" t="str">
        <f t="shared" si="49"/>
        <v>Курск</v>
      </c>
      <c r="BM41" s="157">
        <f t="shared" si="50"/>
        <v>3</v>
      </c>
      <c r="BN41" s="159">
        <f t="shared" si="51"/>
        <v>43682.375</v>
      </c>
      <c r="BO41" s="264">
        <f t="shared" si="52"/>
        <v>43682.875</v>
      </c>
      <c r="BP41" s="274">
        <v>5</v>
      </c>
      <c r="BQ41" s="271" t="str">
        <f t="shared" si="53"/>
        <v>5Ожерелье</v>
      </c>
      <c r="BR41" s="98" t="s">
        <v>2548</v>
      </c>
      <c r="BS41" s="196">
        <f>VLOOKUP($BQ41,Ввод!$X:$AI,BS$35,0)</f>
        <v>11</v>
      </c>
      <c r="BT41" s="196">
        <f>VLOOKUP($BQ41,Ввод!$X:$AI,BT$35,0)</f>
        <v>11</v>
      </c>
      <c r="BU41" s="196">
        <f>VLOOKUP($BQ41,Ввод!$X:$AI,BU$35,0)</f>
        <v>11</v>
      </c>
      <c r="BV41" s="196">
        <f>VLOOKUP($BQ41,Ввод!$X:$AI,BV$35,0)</f>
        <v>12</v>
      </c>
      <c r="BW41" s="196">
        <f>VLOOKUP($BQ41,Ввод!$X:$AI,BW$35,0)</f>
        <v>18</v>
      </c>
      <c r="BX41" s="196">
        <f>VLOOKUP($BQ41,Ввод!$X:$AI,BX$35,0)</f>
        <v>11</v>
      </c>
      <c r="BY41" s="196">
        <f>VLOOKUP($BQ41,Ввод!$X:$AI,BY$35,0)</f>
        <v>11</v>
      </c>
      <c r="BZ41" s="196">
        <f>VLOOKUP($BQ41,Ввод!$X:$AI,BZ$35,0)</f>
        <v>11</v>
      </c>
      <c r="CA41" s="196">
        <f>VLOOKUP($BQ41,Ввод!$X:$AI,CA$35,0)</f>
        <v>10</v>
      </c>
      <c r="CB41" s="196">
        <f>VLOOKUP($BQ41,Ввод!$X:$AI,CB$35,0)</f>
        <v>14</v>
      </c>
    </row>
    <row r="42" spans="2:91" ht="15" customHeight="1" x14ac:dyDescent="0.25">
      <c r="B42" s="811">
        <v>40</v>
      </c>
      <c r="C42" s="788" t="s">
        <v>893</v>
      </c>
      <c r="D42" s="830" t="s">
        <v>907</v>
      </c>
      <c r="E42" s="788" t="s">
        <v>761</v>
      </c>
      <c r="F42" s="646"/>
      <c r="G42" s="797">
        <v>0</v>
      </c>
      <c r="H42" s="831">
        <v>3</v>
      </c>
      <c r="I42" s="780" t="s">
        <v>2327</v>
      </c>
      <c r="L42" s="133"/>
      <c r="M42" s="74"/>
      <c r="N42" s="75"/>
      <c r="O42" s="80"/>
      <c r="AM42" s="634" t="str">
        <f t="shared" si="12"/>
        <v>-</v>
      </c>
      <c r="AN42" s="144" t="str">
        <f t="shared" si="43"/>
        <v>-</v>
      </c>
      <c r="AO42" s="144" t="str">
        <f t="shared" si="44"/>
        <v>-</v>
      </c>
      <c r="AP42" s="138">
        <f t="shared" si="13"/>
        <v>40</v>
      </c>
      <c r="AQ42" s="143" t="str">
        <f t="shared" si="14"/>
        <v>Северо-Кавказская</v>
      </c>
      <c r="AR42" s="143" t="str">
        <f t="shared" si="15"/>
        <v>Минераловодский</v>
      </c>
      <c r="AS42" s="143" t="str">
        <f t="shared" si="16"/>
        <v>Мин.Воды</v>
      </c>
      <c r="AT42" s="139"/>
      <c r="AU42" s="139"/>
      <c r="AV42" s="140">
        <f t="shared" si="17"/>
        <v>3</v>
      </c>
      <c r="AW42" s="147">
        <f t="shared" si="18"/>
        <v>43682.125</v>
      </c>
      <c r="AX42" s="148">
        <f t="shared" ref="AX42:AZ59" si="57">AW42+6/24</f>
        <v>43682.375</v>
      </c>
      <c r="AY42" s="148">
        <f t="shared" si="57"/>
        <v>43682.625</v>
      </c>
      <c r="AZ42" s="149">
        <f t="shared" si="57"/>
        <v>43682.875</v>
      </c>
      <c r="BA42" s="122">
        <f t="shared" si="19"/>
        <v>43682.375</v>
      </c>
      <c r="BB42" s="122">
        <f t="shared" si="3"/>
        <v>43682.875</v>
      </c>
      <c r="BC42" s="242">
        <f t="shared" si="54"/>
        <v>43682.375</v>
      </c>
      <c r="BD42" s="242">
        <f t="shared" si="20"/>
        <v>43682.875</v>
      </c>
      <c r="BE42" s="87">
        <f t="shared" si="45"/>
        <v>0</v>
      </c>
      <c r="BF42" s="64"/>
      <c r="BH42" s="331" t="str">
        <f>TEXT((BH41-3)/24,"ч:мм")</f>
        <v>0:00</v>
      </c>
      <c r="BI42" s="180" t="str">
        <f>BH38&amp;"   "&amp;BH39&amp;"   "&amp;BH40</f>
        <v>Ожерелье   Регион: Московско-Курский   Дорога: Московская</v>
      </c>
      <c r="BJ42" s="175">
        <v>6</v>
      </c>
      <c r="BK42" s="158" t="str">
        <f t="shared" si="48"/>
        <v>Смоленский</v>
      </c>
      <c r="BL42" s="158" t="str">
        <f t="shared" si="49"/>
        <v>Смоленск</v>
      </c>
      <c r="BM42" s="157">
        <f t="shared" si="50"/>
        <v>3</v>
      </c>
      <c r="BN42" s="159">
        <f t="shared" si="51"/>
        <v>43682.375</v>
      </c>
      <c r="BO42" s="264">
        <f t="shared" si="52"/>
        <v>43682.875</v>
      </c>
      <c r="BP42" s="275">
        <v>6</v>
      </c>
      <c r="BQ42" s="271" t="str">
        <f t="shared" si="53"/>
        <v>6Ожерелье</v>
      </c>
      <c r="BR42" s="98" t="s">
        <v>2549</v>
      </c>
      <c r="BS42" s="320">
        <f>VLOOKUP($BQ42,Ввод!$X:$AI,BS$35,0)</f>
        <v>0</v>
      </c>
      <c r="BT42" s="321">
        <f>VLOOKUP($BQ42,Ввод!$X:$AI,BT$35,0)</f>
        <v>0</v>
      </c>
      <c r="BU42" s="321">
        <f>VLOOKUP($BQ42,Ввод!$X:$AI,BU$35,0)</f>
        <v>0</v>
      </c>
      <c r="BV42" s="321">
        <f>VLOOKUP($BQ42,Ввод!$X:$AI,BV$35,0)</f>
        <v>0</v>
      </c>
      <c r="BW42" s="321">
        <f>VLOOKUP($BQ42,Ввод!$X:$AI,BW$35,0)</f>
        <v>0</v>
      </c>
      <c r="BX42" s="321">
        <f>VLOOKUP($BQ42,Ввод!$X:$AI,BX$35,0)</f>
        <v>0</v>
      </c>
      <c r="BY42" s="321">
        <f>VLOOKUP($BQ42,Ввод!$X:$AI,BY$35,0)</f>
        <v>0</v>
      </c>
      <c r="BZ42" s="321">
        <f>VLOOKUP($BQ42,Ввод!$X:$AI,BZ$35,0)</f>
        <v>0</v>
      </c>
      <c r="CA42" s="321">
        <f>VLOOKUP($BQ42,Ввод!$X:$AI,CA$35,0)</f>
        <v>0</v>
      </c>
      <c r="CB42" s="322">
        <f>VLOOKUP($BQ42,Ввод!$X:$AI,CB$35,0)</f>
        <v>0</v>
      </c>
    </row>
    <row r="43" spans="2:91" ht="15" customHeight="1" x14ac:dyDescent="0.25">
      <c r="B43" s="811">
        <v>41</v>
      </c>
      <c r="C43" s="788" t="s">
        <v>893</v>
      </c>
      <c r="D43" s="830" t="s">
        <v>908</v>
      </c>
      <c r="E43" s="788" t="s">
        <v>959</v>
      </c>
      <c r="F43" s="646"/>
      <c r="G43" s="797">
        <v>0</v>
      </c>
      <c r="H43" s="831">
        <v>3</v>
      </c>
      <c r="I43" s="780" t="s">
        <v>2327</v>
      </c>
      <c r="L43" s="133"/>
      <c r="M43" s="74"/>
      <c r="N43" s="75"/>
      <c r="O43" s="80"/>
      <c r="Q43" s="134"/>
      <c r="AM43" s="634" t="str">
        <f t="shared" si="12"/>
        <v>-</v>
      </c>
      <c r="AN43" s="144" t="str">
        <f t="shared" si="43"/>
        <v>-</v>
      </c>
      <c r="AO43" s="144" t="str">
        <f t="shared" si="44"/>
        <v>-</v>
      </c>
      <c r="AP43" s="138">
        <f t="shared" si="13"/>
        <v>41</v>
      </c>
      <c r="AQ43" s="143" t="str">
        <f t="shared" si="14"/>
        <v>Северо-Кавказская</v>
      </c>
      <c r="AR43" s="143" t="str">
        <f t="shared" si="15"/>
        <v>Махачкалинский</v>
      </c>
      <c r="AS43" s="143" t="str">
        <f t="shared" si="16"/>
        <v>Махачкала</v>
      </c>
      <c r="AT43" s="139"/>
      <c r="AU43" s="139"/>
      <c r="AV43" s="140">
        <f t="shared" si="17"/>
        <v>3</v>
      </c>
      <c r="AW43" s="147">
        <f t="shared" si="18"/>
        <v>43682.125</v>
      </c>
      <c r="AX43" s="148">
        <f t="shared" si="57"/>
        <v>43682.375</v>
      </c>
      <c r="AY43" s="148">
        <f t="shared" si="57"/>
        <v>43682.625</v>
      </c>
      <c r="AZ43" s="149">
        <f t="shared" si="57"/>
        <v>43682.875</v>
      </c>
      <c r="BA43" s="122">
        <f t="shared" si="19"/>
        <v>43682.375</v>
      </c>
      <c r="BB43" s="122">
        <f t="shared" si="3"/>
        <v>43682.875</v>
      </c>
      <c r="BC43" s="242">
        <f t="shared" si="54"/>
        <v>43682.375</v>
      </c>
      <c r="BD43" s="242">
        <f t="shared" si="20"/>
        <v>43682.875</v>
      </c>
      <c r="BE43" s="87">
        <f t="shared" si="45"/>
        <v>0</v>
      </c>
      <c r="BF43" s="64"/>
      <c r="BH43" s="178" t="s">
        <v>2613</v>
      </c>
      <c r="BI43" s="179" t="s">
        <v>2614</v>
      </c>
      <c r="BJ43" s="175">
        <v>7</v>
      </c>
      <c r="BK43" s="158" t="str">
        <f t="shared" si="48"/>
        <v>Брянский</v>
      </c>
      <c r="BL43" s="158" t="str">
        <f t="shared" si="49"/>
        <v>Брянск</v>
      </c>
      <c r="BM43" s="157">
        <f t="shared" si="50"/>
        <v>3</v>
      </c>
      <c r="BN43" s="159">
        <f t="shared" si="51"/>
        <v>43682.375</v>
      </c>
      <c r="BO43" s="264">
        <f t="shared" si="52"/>
        <v>43682.875</v>
      </c>
      <c r="BP43" s="274">
        <v>7</v>
      </c>
      <c r="BQ43" s="271" t="str">
        <f t="shared" si="53"/>
        <v>7Ожерелье</v>
      </c>
      <c r="BR43" s="107" t="s">
        <v>769</v>
      </c>
      <c r="BS43" s="923" t="str">
        <f>VLOOKUP($BQ43,Ввод!$X:$AI,BS$35,0)</f>
        <v>··</v>
      </c>
      <c r="BT43" s="923" t="str">
        <f>VLOOKUP($BQ43,Ввод!$X:$AI,BT$35,0)</f>
        <v/>
      </c>
      <c r="BU43" s="923" t="str">
        <f>VLOOKUP($BQ43,Ввод!$X:$AI,BU$35,0)</f>
        <v>·</v>
      </c>
      <c r="BV43" s="923" t="str">
        <f>VLOOKUP($BQ43,Ввод!$X:$AI,BV$35,0)</f>
        <v>··</v>
      </c>
      <c r="BW43" s="923" t="str">
        <f>VLOOKUP($BQ43,Ввод!$X:$AI,BW$35,0)</f>
        <v>·</v>
      </c>
      <c r="BX43" s="923" t="str">
        <f>VLOOKUP($BQ43,Ввод!$X:$AI,BX$35,0)</f>
        <v/>
      </c>
      <c r="BY43" s="923" t="str">
        <f>VLOOKUP($BQ43,Ввод!$X:$AI,BY$35,0)</f>
        <v>··</v>
      </c>
      <c r="BZ43" s="923" t="str">
        <f>VLOOKUP($BQ43,Ввод!$X:$AI,BZ$35,0)</f>
        <v>·</v>
      </c>
      <c r="CA43" s="923" t="str">
        <f>VLOOKUP($BQ43,Ввод!$X:$AI,CA$35,0)</f>
        <v/>
      </c>
      <c r="CB43" s="923" t="str">
        <f>IF(ISERROR(VLOOKUP($BQ43,Ввод!$X:$AI,CB$35,0)),"",VLOOKUP($BQ43,Ввод!$X:$AI,CB$35,0))</f>
        <v>··</v>
      </c>
    </row>
    <row r="44" spans="2:91" ht="15" customHeight="1" x14ac:dyDescent="0.25">
      <c r="B44" s="811">
        <v>42</v>
      </c>
      <c r="C44" s="788" t="s">
        <v>893</v>
      </c>
      <c r="D44" s="830" t="s">
        <v>894</v>
      </c>
      <c r="E44" s="788" t="s">
        <v>715</v>
      </c>
      <c r="F44" s="646"/>
      <c r="G44" s="797">
        <v>0</v>
      </c>
      <c r="H44" s="831">
        <v>3</v>
      </c>
      <c r="I44" s="780" t="s">
        <v>2327</v>
      </c>
      <c r="L44" s="133"/>
      <c r="M44" s="74"/>
      <c r="N44" s="75"/>
      <c r="O44" s="80"/>
      <c r="Q44" s="134"/>
      <c r="AM44" s="634" t="str">
        <f t="shared" si="12"/>
        <v>-</v>
      </c>
      <c r="AN44" s="144" t="str">
        <f t="shared" si="43"/>
        <v>-</v>
      </c>
      <c r="AO44" s="144" t="str">
        <f t="shared" si="44"/>
        <v>-</v>
      </c>
      <c r="AP44" s="138">
        <f t="shared" si="13"/>
        <v>42</v>
      </c>
      <c r="AQ44" s="143" t="str">
        <f t="shared" si="14"/>
        <v>Северо-Кавказская</v>
      </c>
      <c r="AR44" s="143" t="str">
        <f t="shared" si="15"/>
        <v>Краснодарский</v>
      </c>
      <c r="AS44" s="143" t="str">
        <f t="shared" si="16"/>
        <v>Сочи</v>
      </c>
      <c r="AT44" s="139"/>
      <c r="AU44" s="139"/>
      <c r="AV44" s="140">
        <f t="shared" si="17"/>
        <v>3</v>
      </c>
      <c r="AW44" s="147">
        <f t="shared" si="18"/>
        <v>43682.125</v>
      </c>
      <c r="AX44" s="148">
        <f t="shared" si="57"/>
        <v>43682.375</v>
      </c>
      <c r="AY44" s="148">
        <f t="shared" si="57"/>
        <v>43682.625</v>
      </c>
      <c r="AZ44" s="149">
        <f t="shared" si="57"/>
        <v>43682.875</v>
      </c>
      <c r="BA44" s="122">
        <f t="shared" si="19"/>
        <v>43682.375</v>
      </c>
      <c r="BB44" s="122">
        <f t="shared" si="3"/>
        <v>43682.875</v>
      </c>
      <c r="BC44" s="242">
        <f t="shared" si="54"/>
        <v>43682.375</v>
      </c>
      <c r="BD44" s="242">
        <f t="shared" si="20"/>
        <v>43682.875</v>
      </c>
      <c r="BE44" s="87">
        <f t="shared" si="45"/>
        <v>0</v>
      </c>
      <c r="BF44" s="64"/>
      <c r="BH44" s="163">
        <f>INDEX(BN37:BN48,BH37)</f>
        <v>43682.375</v>
      </c>
      <c r="BI44" s="164">
        <f>INDEX(BO37:BO48,BH37)</f>
        <v>43682.875</v>
      </c>
      <c r="BJ44" s="177">
        <v>8</v>
      </c>
      <c r="BK44" s="158" t="str">
        <f t="shared" si="48"/>
        <v>Смоленский</v>
      </c>
      <c r="BL44" s="158" t="str">
        <f t="shared" si="49"/>
        <v>Вязьма</v>
      </c>
      <c r="BM44" s="157">
        <f t="shared" si="50"/>
        <v>3</v>
      </c>
      <c r="BN44" s="159">
        <f t="shared" si="51"/>
        <v>43682.375</v>
      </c>
      <c r="BO44" s="264">
        <f t="shared" si="52"/>
        <v>43682.875</v>
      </c>
      <c r="BP44" s="275">
        <v>8</v>
      </c>
      <c r="BQ44" s="271" t="str">
        <f t="shared" si="53"/>
        <v>8Ожерелье</v>
      </c>
      <c r="BR44" s="107" t="s">
        <v>2551</v>
      </c>
      <c r="BS44" s="683">
        <f>IF(OR(BS11="·",BS11="··",BS11="···"),VLOOKUP($BQ44,Ввод!$X:$AI,BS$35,0),VLOOKUP($BQ44,Ввод!$X:$AI,BS$35,0)*$BR$29)</f>
        <v>2.4</v>
      </c>
      <c r="BT44" s="683">
        <f>IF(OR(BT11="·",BT11="··",BT11="···"),VLOOKUP($BQ44,Ввод!$X:$AI,BT$35,0),VLOOKUP($BQ44,Ввод!$X:$AI,BT$35,0)*$BR$29)</f>
        <v>0</v>
      </c>
      <c r="BU44" s="683">
        <f>IF(OR(BU11="·",BU11="··",BU11="···"),VLOOKUP($BQ44,Ввод!$X:$AI,BU$35,0),VLOOKUP($BQ44,Ввод!$X:$AI,BU$35,0)*$BR$29)</f>
        <v>2</v>
      </c>
      <c r="BV44" s="683">
        <f>IF(OR(BV11="·",BV11="··",BV11="···"),VLOOKUP($BQ44,Ввод!$X:$AI,BV$35,0),VLOOKUP($BQ44,Ввод!$X:$AI,BV$35,0)*$BR$29)</f>
        <v>7.9999999999999991</v>
      </c>
      <c r="BW44" s="683">
        <f>IF(OR(BW11="·",BW11="··",BW11="···"),VLOOKUP($BQ44,Ввод!$X:$AI,BW$35,0),VLOOKUP($BQ44,Ввод!$X:$AI,BW$35,0)*$BR$29)</f>
        <v>1.5999999999999999</v>
      </c>
      <c r="BX44" s="683">
        <f>IF(OR(BX11="·",BX11="··",BX11="···"),VLOOKUP($BQ44,Ввод!$X:$AI,BX$35,0),VLOOKUP($BQ44,Ввод!$X:$AI,BX$35,0)*$BR$29)</f>
        <v>0</v>
      </c>
      <c r="BY44" s="683">
        <f>IF(OR(BY11="·",BY11="··",BY11="···"),VLOOKUP($BQ44,Ввод!$X:$AI,BY$35,0),VLOOKUP($BQ44,Ввод!$X:$AI,BY$35,0)*$BR$29)</f>
        <v>7.9999999999999991</v>
      </c>
      <c r="BZ44" s="683">
        <f>IF(OR(BZ11="·",BZ11="··",BZ11="···"),VLOOKUP($BQ44,Ввод!$X:$AI,BZ$35,0),VLOOKUP($BQ44,Ввод!$X:$AI,BZ$35,0)*$BR$29)</f>
        <v>1</v>
      </c>
      <c r="CA44" s="683">
        <f>IF(OR(CA11="·",CA11="··",CA11="···"),VLOOKUP($BQ44,Ввод!$X:$AI,CA$35,0),VLOOKUP($BQ44,Ввод!$X:$AI,CA$35,0)*$BR$29)</f>
        <v>0</v>
      </c>
      <c r="CB44" s="683">
        <f>IF(OR(CB11="·",CB11="··",CB11="···"),VLOOKUP($BQ44,Ввод!$X:$AI,CB$35,0),VLOOKUP($BQ44,Ввод!$X:$AI,CB$35,0)*$BR$29)</f>
        <v>5</v>
      </c>
      <c r="CD44" t="s">
        <v>1170</v>
      </c>
    </row>
    <row r="45" spans="2:91" ht="15" customHeight="1" x14ac:dyDescent="0.25">
      <c r="B45" s="811">
        <v>43</v>
      </c>
      <c r="C45" s="788" t="s">
        <v>893</v>
      </c>
      <c r="D45" s="830" t="s">
        <v>1146</v>
      </c>
      <c r="E45" s="788" t="s">
        <v>1088</v>
      </c>
      <c r="F45" s="646"/>
      <c r="G45" s="797">
        <v>0</v>
      </c>
      <c r="H45" s="831">
        <v>3</v>
      </c>
      <c r="I45" s="780" t="s">
        <v>2327</v>
      </c>
      <c r="L45" s="133"/>
      <c r="M45" s="74"/>
      <c r="N45" s="75"/>
      <c r="O45" s="80"/>
      <c r="Q45" s="134"/>
      <c r="AM45" s="634" t="str">
        <f t="shared" si="12"/>
        <v>-</v>
      </c>
      <c r="AN45" s="144" t="str">
        <f t="shared" si="43"/>
        <v>-</v>
      </c>
      <c r="AO45" s="144" t="str">
        <f t="shared" si="44"/>
        <v>-</v>
      </c>
      <c r="AP45" s="138">
        <f t="shared" si="13"/>
        <v>43</v>
      </c>
      <c r="AQ45" s="143" t="str">
        <f t="shared" si="14"/>
        <v>Северо-Кавказская</v>
      </c>
      <c r="AR45" s="143" t="str">
        <f t="shared" si="15"/>
        <v>Грозненский</v>
      </c>
      <c r="AS45" s="143" t="str">
        <f t="shared" si="16"/>
        <v>Грозный</v>
      </c>
      <c r="AT45" s="139"/>
      <c r="AU45" s="139"/>
      <c r="AV45" s="140">
        <f t="shared" si="17"/>
        <v>3</v>
      </c>
      <c r="AW45" s="147">
        <f t="shared" si="18"/>
        <v>43682.125</v>
      </c>
      <c r="AX45" s="148">
        <f t="shared" si="57"/>
        <v>43682.375</v>
      </c>
      <c r="AY45" s="148">
        <f t="shared" si="57"/>
        <v>43682.625</v>
      </c>
      <c r="AZ45" s="149">
        <f t="shared" si="57"/>
        <v>43682.875</v>
      </c>
      <c r="BA45" s="122">
        <f t="shared" si="19"/>
        <v>43682.375</v>
      </c>
      <c r="BB45" s="122">
        <f t="shared" si="3"/>
        <v>43682.875</v>
      </c>
      <c r="BC45" s="242">
        <f t="shared" si="54"/>
        <v>43682.375</v>
      </c>
      <c r="BD45" s="242">
        <f t="shared" si="20"/>
        <v>43682.875</v>
      </c>
      <c r="BE45" s="87">
        <f t="shared" si="45"/>
        <v>0</v>
      </c>
      <c r="BF45" s="64"/>
      <c r="BH45" s="277"/>
      <c r="BI45" s="277"/>
      <c r="BJ45" s="175">
        <v>9</v>
      </c>
      <c r="BK45" s="158" t="str">
        <f t="shared" si="48"/>
        <v>Московско-Курский</v>
      </c>
      <c r="BL45" s="158" t="str">
        <f t="shared" si="49"/>
        <v>Ожерелье</v>
      </c>
      <c r="BM45" s="157">
        <f t="shared" si="50"/>
        <v>3</v>
      </c>
      <c r="BN45" s="159">
        <f t="shared" si="51"/>
        <v>43682.375</v>
      </c>
      <c r="BO45" s="264">
        <f t="shared" si="52"/>
        <v>43682.875</v>
      </c>
      <c r="BP45" s="274">
        <v>25</v>
      </c>
      <c r="BQ45" s="271" t="str">
        <f>BP45&amp;BR$36</f>
        <v>25Ожерелье</v>
      </c>
      <c r="BR45" s="238" t="s">
        <v>1175</v>
      </c>
      <c r="BS45" s="323">
        <f xml:space="preserve"> IF(OR(BS43="·",BS43="··",BS43="···"), 0,      IF( VLOOKUP($BQ45,Ввод!$X:$AI,BS$35,0)=1,0,VLOOKUP($BQ45,Ввод!$X:$AI,BS$35,0)))</f>
        <v>0</v>
      </c>
      <c r="BT45" s="323">
        <f xml:space="preserve"> IF(OR(BT43="·",BT43="··",BT43="···"), 0,      IF( VLOOKUP($BQ45,Ввод!$X:$AI,BT$35,0)=1,0,VLOOKUP($BQ45,Ввод!$X:$AI,BT$35,0)))</f>
        <v>0</v>
      </c>
      <c r="BU45" s="323">
        <f xml:space="preserve"> IF(OR(BU43="·",BU43="··",BU43="···"), 0,      IF( VLOOKUP($BQ45,Ввод!$X:$AI,BU$35,0)=1,0,VLOOKUP($BQ45,Ввод!$X:$AI,BU$35,0)))</f>
        <v>0</v>
      </c>
      <c r="BV45" s="323">
        <f xml:space="preserve"> IF(OR(BV43="·",BV43="··",BV43="···"), 0,      IF( VLOOKUP($BQ45,Ввод!$X:$AI,BV$35,0)=1,0,VLOOKUP($BQ45,Ввод!$X:$AI,BV$35,0)))</f>
        <v>0</v>
      </c>
      <c r="BW45" s="323">
        <f xml:space="preserve"> IF(OR(BW43="·",BW43="··",BW43="···"), 0,      IF( VLOOKUP($BQ45,Ввод!$X:$AI,BW$35,0)=1,0,VLOOKUP($BQ45,Ввод!$X:$AI,BW$35,0)))</f>
        <v>0</v>
      </c>
      <c r="BX45" s="323">
        <f xml:space="preserve"> IF(OR(BX43="·",BX43="··",BX43="···"), 0,      IF( VLOOKUP($BQ45,Ввод!$X:$AI,BX$35,0)=1,0,VLOOKUP($BQ45,Ввод!$X:$AI,BX$35,0)))</f>
        <v>0</v>
      </c>
      <c r="BY45" s="323">
        <f xml:space="preserve"> IF(OR(BY43="·",BY43="··",BY43="···"), 0,      IF( VLOOKUP($BQ45,Ввод!$X:$AI,BY$35,0)=1,0,VLOOKUP($BQ45,Ввод!$X:$AI,BY$35,0)))</f>
        <v>0</v>
      </c>
      <c r="BZ45" s="323">
        <f xml:space="preserve"> IF(OR(BZ43="·",BZ43="··",BZ43="···"), 0,      IF( VLOOKUP($BQ45,Ввод!$X:$AI,BZ$35,0)=1,0,VLOOKUP($BQ45,Ввод!$X:$AI,BZ$35,0)))</f>
        <v>0</v>
      </c>
      <c r="CA45" s="323">
        <f xml:space="preserve"> IF(OR(CA43="·",CA43="··",CA43="···"), 0,      IF( VLOOKUP($BQ45,Ввод!$X:$AI,CA$35,0)=1,0,VLOOKUP($BQ45,Ввод!$X:$AI,CA$35,0)))</f>
        <v>0</v>
      </c>
      <c r="CB45" s="323">
        <f xml:space="preserve"> IF(ISERROR(CB38),0,IF(OR(CB43="·",CB43="··",CB43="···"), 0,      IF( VLOOKUP($BQ45,Ввод!$X:$AI,CB$35,0)=1,0,VLOOKUP($BQ45,Ввод!$X:$AI,CB$35,0))))</f>
        <v>0</v>
      </c>
    </row>
    <row r="46" spans="2:91" ht="15" customHeight="1" x14ac:dyDescent="0.25">
      <c r="B46" s="811">
        <v>44</v>
      </c>
      <c r="C46" s="788" t="s">
        <v>893</v>
      </c>
      <c r="D46" s="830" t="s">
        <v>894</v>
      </c>
      <c r="E46" s="788" t="s">
        <v>2440</v>
      </c>
      <c r="F46" s="646"/>
      <c r="G46" s="797">
        <v>0</v>
      </c>
      <c r="H46" s="831">
        <v>3</v>
      </c>
      <c r="I46" s="780" t="s">
        <v>2327</v>
      </c>
      <c r="L46" s="133"/>
      <c r="M46" s="70"/>
      <c r="N46" s="71"/>
      <c r="O46" s="80"/>
      <c r="Q46" s="134"/>
      <c r="AM46" s="634" t="str">
        <f t="shared" si="12"/>
        <v>-</v>
      </c>
      <c r="AN46" s="144" t="str">
        <f t="shared" si="43"/>
        <v>-</v>
      </c>
      <c r="AO46" s="144" t="str">
        <f t="shared" si="44"/>
        <v>-</v>
      </c>
      <c r="AP46" s="138">
        <f t="shared" si="13"/>
        <v>44</v>
      </c>
      <c r="AQ46" s="143" t="str">
        <f t="shared" si="14"/>
        <v>Северо-Кавказская</v>
      </c>
      <c r="AR46" s="143" t="str">
        <f t="shared" si="15"/>
        <v>Краснодарский</v>
      </c>
      <c r="AS46" s="143" t="str">
        <f t="shared" si="16"/>
        <v>Кавказ</v>
      </c>
      <c r="AT46" s="139"/>
      <c r="AU46" s="139"/>
      <c r="AV46" s="140">
        <f t="shared" si="17"/>
        <v>3</v>
      </c>
      <c r="AW46" s="147">
        <f t="shared" si="18"/>
        <v>43682.125</v>
      </c>
      <c r="AX46" s="148">
        <f t="shared" si="57"/>
        <v>43682.375</v>
      </c>
      <c r="AY46" s="148">
        <f t="shared" si="57"/>
        <v>43682.625</v>
      </c>
      <c r="AZ46" s="149">
        <f t="shared" si="57"/>
        <v>43682.875</v>
      </c>
      <c r="BA46" s="122">
        <f t="shared" si="19"/>
        <v>43682.375</v>
      </c>
      <c r="BB46" s="122">
        <f t="shared" si="3"/>
        <v>43682.875</v>
      </c>
      <c r="BC46" s="242">
        <f t="shared" si="54"/>
        <v>43682.375</v>
      </c>
      <c r="BD46" s="242">
        <f t="shared" si="20"/>
        <v>43682.875</v>
      </c>
      <c r="BE46" s="87">
        <f t="shared" si="45"/>
        <v>0</v>
      </c>
      <c r="BF46" s="64"/>
      <c r="BH46" s="278" t="s">
        <v>752</v>
      </c>
      <c r="BI46" s="278"/>
      <c r="BJ46" s="177">
        <v>10</v>
      </c>
      <c r="BK46" s="158" t="str">
        <f t="shared" si="48"/>
        <v>-</v>
      </c>
      <c r="BL46" s="158" t="str">
        <f t="shared" si="49"/>
        <v>-</v>
      </c>
      <c r="BM46" s="157" t="str">
        <f t="shared" si="50"/>
        <v>-</v>
      </c>
      <c r="BN46" s="159" t="str">
        <f t="shared" si="51"/>
        <v>-</v>
      </c>
      <c r="BO46" s="264" t="str">
        <f t="shared" si="52"/>
        <v>-</v>
      </c>
      <c r="BP46" s="274">
        <v>9</v>
      </c>
      <c r="BQ46" s="271" t="str">
        <f>BP46&amp;BR$36</f>
        <v>9Ожерелье</v>
      </c>
      <c r="BR46" s="238" t="s">
        <v>705</v>
      </c>
      <c r="BS46" s="323">
        <f>IF( VLOOKUP($BQ46,Ввод!$X:$AI,BS$35,0)=1,2,0)</f>
        <v>0</v>
      </c>
      <c r="BT46" s="323">
        <f>IF( VLOOKUP($BQ46,Ввод!$X:$AI,BT$35,0)=1,2,0)</f>
        <v>0</v>
      </c>
      <c r="BU46" s="323">
        <f>IF( VLOOKUP($BQ46,Ввод!$X:$AI,BU$35,0)=1,2,0)</f>
        <v>0</v>
      </c>
      <c r="BV46" s="323">
        <f>IF( VLOOKUP($BQ46,Ввод!$X:$AI,BV$35,0)=1,2,0)</f>
        <v>0</v>
      </c>
      <c r="BW46" s="323">
        <f>IF( VLOOKUP($BQ46,Ввод!$X:$AI,BW$35,0)=1,2,0)</f>
        <v>0</v>
      </c>
      <c r="BX46" s="323">
        <f>IF( VLOOKUP($BQ46,Ввод!$X:$AI,BX$35,0)=1,2,0)</f>
        <v>0</v>
      </c>
      <c r="BY46" s="323">
        <f>IF( VLOOKUP($BQ46,Ввод!$X:$AI,BY$35,0)=1,2,0)</f>
        <v>0</v>
      </c>
      <c r="BZ46" s="323">
        <f>IF( VLOOKUP($BQ46,Ввод!$X:$AI,BZ$35,0)=1,2,0)</f>
        <v>0</v>
      </c>
      <c r="CA46" s="323">
        <f>IF( VLOOKUP($BQ46,Ввод!$X:$AI,CA$35,0)=1,2,0)</f>
        <v>0</v>
      </c>
      <c r="CB46" s="323">
        <f>IF(ISERROR(CB38),0,IF( VLOOKUP($BQ46,Ввод!$X:$AI,CB$35,0)=1,2,0))</f>
        <v>0</v>
      </c>
    </row>
    <row r="47" spans="2:91" ht="15" customHeight="1" x14ac:dyDescent="0.25">
      <c r="B47" s="849">
        <v>45</v>
      </c>
      <c r="C47" s="789" t="s">
        <v>893</v>
      </c>
      <c r="D47" s="815" t="s">
        <v>894</v>
      </c>
      <c r="E47" s="816" t="s">
        <v>1653</v>
      </c>
      <c r="F47" s="817"/>
      <c r="G47" s="818">
        <v>0</v>
      </c>
      <c r="H47" s="819">
        <v>3</v>
      </c>
      <c r="I47" s="850" t="s">
        <v>2327</v>
      </c>
      <c r="L47" s="133"/>
      <c r="M47" s="70"/>
      <c r="N47" s="71"/>
      <c r="O47" s="80"/>
      <c r="Q47" s="134"/>
      <c r="AM47" s="634" t="str">
        <f t="shared" si="12"/>
        <v>-</v>
      </c>
      <c r="AN47" s="144" t="str">
        <f t="shared" si="43"/>
        <v>-</v>
      </c>
      <c r="AO47" s="144" t="str">
        <f t="shared" si="44"/>
        <v>-</v>
      </c>
      <c r="AP47" s="138">
        <f t="shared" si="13"/>
        <v>45</v>
      </c>
      <c r="AQ47" s="143" t="str">
        <f t="shared" si="14"/>
        <v>Северо-Кавказская</v>
      </c>
      <c r="AR47" s="143" t="str">
        <f t="shared" si="15"/>
        <v>Краснодарский</v>
      </c>
      <c r="AS47" s="143" t="str">
        <f t="shared" si="16"/>
        <v>Тихорецкая</v>
      </c>
      <c r="AT47" s="139"/>
      <c r="AU47" s="139"/>
      <c r="AV47" s="140">
        <f t="shared" si="17"/>
        <v>3</v>
      </c>
      <c r="AW47" s="147">
        <f t="shared" si="18"/>
        <v>43682.125</v>
      </c>
      <c r="AX47" s="148">
        <f t="shared" si="57"/>
        <v>43682.375</v>
      </c>
      <c r="AY47" s="148">
        <f t="shared" si="57"/>
        <v>43682.625</v>
      </c>
      <c r="AZ47" s="149">
        <f t="shared" si="57"/>
        <v>43682.875</v>
      </c>
      <c r="BA47" s="122">
        <f t="shared" si="19"/>
        <v>43682.375</v>
      </c>
      <c r="BB47" s="122">
        <f t="shared" si="3"/>
        <v>43682.875</v>
      </c>
      <c r="BC47" s="242">
        <f t="shared" si="54"/>
        <v>43682.375</v>
      </c>
      <c r="BD47" s="242">
        <f t="shared" si="20"/>
        <v>43682.875</v>
      </c>
      <c r="BE47" s="87">
        <f t="shared" si="45"/>
        <v>0</v>
      </c>
      <c r="BF47" s="64"/>
      <c r="BH47" s="179" t="s">
        <v>2613</v>
      </c>
      <c r="BI47" s="179" t="s">
        <v>2614</v>
      </c>
      <c r="BJ47" s="175">
        <v>11</v>
      </c>
      <c r="BK47" s="158" t="str">
        <f t="shared" si="48"/>
        <v>-</v>
      </c>
      <c r="BL47" s="158" t="str">
        <f t="shared" si="49"/>
        <v>-</v>
      </c>
      <c r="BM47" s="157" t="str">
        <f t="shared" si="50"/>
        <v>-</v>
      </c>
      <c r="BN47" s="159" t="str">
        <f t="shared" si="51"/>
        <v>-</v>
      </c>
      <c r="BO47" s="264" t="str">
        <f t="shared" si="52"/>
        <v>-</v>
      </c>
      <c r="BP47" s="305"/>
      <c r="BQ47" s="305"/>
    </row>
    <row r="48" spans="2:91" ht="15" customHeight="1" x14ac:dyDescent="0.25">
      <c r="B48" s="849">
        <v>46</v>
      </c>
      <c r="C48" s="789" t="s">
        <v>893</v>
      </c>
      <c r="D48" s="815" t="s">
        <v>894</v>
      </c>
      <c r="E48" s="816" t="s">
        <v>1680</v>
      </c>
      <c r="F48" s="817"/>
      <c r="G48" s="818">
        <v>0</v>
      </c>
      <c r="H48" s="819">
        <v>3</v>
      </c>
      <c r="I48" s="850" t="s">
        <v>2327</v>
      </c>
      <c r="L48" s="133"/>
      <c r="M48" s="74"/>
      <c r="N48" s="75"/>
      <c r="O48" s="80"/>
      <c r="Q48" s="134"/>
      <c r="AM48" s="634" t="str">
        <f t="shared" si="12"/>
        <v>-</v>
      </c>
      <c r="AN48" s="144" t="str">
        <f t="shared" si="43"/>
        <v>-</v>
      </c>
      <c r="AO48" s="144" t="str">
        <f t="shared" si="44"/>
        <v>-</v>
      </c>
      <c r="AP48" s="138">
        <f t="shared" si="13"/>
        <v>46</v>
      </c>
      <c r="AQ48" s="143" t="str">
        <f t="shared" si="14"/>
        <v>Северо-Кавказская</v>
      </c>
      <c r="AR48" s="143" t="str">
        <f t="shared" si="15"/>
        <v>Краснодарский</v>
      </c>
      <c r="AS48" s="143" t="str">
        <f t="shared" si="16"/>
        <v>Новороссийск</v>
      </c>
      <c r="AT48" s="139"/>
      <c r="AU48" s="139"/>
      <c r="AV48" s="140">
        <f t="shared" si="17"/>
        <v>3</v>
      </c>
      <c r="AW48" s="147">
        <f t="shared" si="18"/>
        <v>43682.125</v>
      </c>
      <c r="AX48" s="148">
        <f t="shared" si="57"/>
        <v>43682.375</v>
      </c>
      <c r="AY48" s="148">
        <f t="shared" si="57"/>
        <v>43682.625</v>
      </c>
      <c r="AZ48" s="149">
        <f t="shared" si="57"/>
        <v>43682.875</v>
      </c>
      <c r="BA48" s="122">
        <f t="shared" si="19"/>
        <v>43682.375</v>
      </c>
      <c r="BB48" s="122">
        <f t="shared" si="3"/>
        <v>43682.875</v>
      </c>
      <c r="BC48" s="242">
        <f t="shared" si="54"/>
        <v>43682.375</v>
      </c>
      <c r="BD48" s="242">
        <f t="shared" si="20"/>
        <v>43682.875</v>
      </c>
      <c r="BE48" s="87">
        <f t="shared" si="45"/>
        <v>0</v>
      </c>
      <c r="BF48" s="64"/>
      <c r="BH48" s="289">
        <f>BA10</f>
        <v>43682.375</v>
      </c>
      <c r="BI48" s="289">
        <f>BB10</f>
        <v>43682.875</v>
      </c>
      <c r="BJ48" s="177">
        <v>12</v>
      </c>
      <c r="BK48" s="158" t="str">
        <f t="shared" si="48"/>
        <v>-</v>
      </c>
      <c r="BL48" s="158" t="str">
        <f t="shared" si="49"/>
        <v>-</v>
      </c>
      <c r="BM48" s="157" t="str">
        <f t="shared" si="50"/>
        <v>-</v>
      </c>
      <c r="BN48" s="159" t="str">
        <f t="shared" si="51"/>
        <v>-</v>
      </c>
      <c r="BO48" s="264" t="str">
        <f t="shared" si="52"/>
        <v>-</v>
      </c>
      <c r="BP48" s="305"/>
      <c r="BQ48" s="305"/>
      <c r="BR48" s="226" t="s">
        <v>739</v>
      </c>
      <c r="BS48" s="767" t="str">
        <f>IF(AND(BS44&gt;=0.4,BS44&lt;=1),"&lt;1",IF(AND(BS44&gt;1,BS44&lt;5),"1…6",IF(AND(BS44&gt;=5,BS44&lt;10),"5…10",IF(BS44&gt;=10,    CEILING(BS44,5)-5&amp;"…"&amp;CEILING(BS44,5)+5,""))))</f>
        <v>1…6</v>
      </c>
      <c r="BT48" s="768" t="str">
        <f t="shared" ref="BT48:CB48" si="58">IF(AND(BT44&gt;=0.4,BT44&lt;=1),"&lt;1",IF(AND(BT44&gt;1,BT44&lt;5),"1…6",IF(AND(BT44&gt;=5,BT44&lt;10),"5…10",IF(BT44&gt;=10,    CEILING(BT44,5)-5&amp;"…"&amp;CEILING(BT44,5)+5,""))))</f>
        <v/>
      </c>
      <c r="BU48" s="768" t="str">
        <f>IF(AND(BU44&gt;=0.4,BU44&lt;=1),"&lt;1",IF(AND(BU44&gt;1,BU44&lt;5),"1…6",IF(AND(BU44&gt;=5,BU44&lt;10),"5…10",IF(BU44&gt;=10,    CEILING(BU44,5)-5&amp;"…"&amp;CEILING(BU44,5)+5,""))))</f>
        <v>1…6</v>
      </c>
      <c r="BV48" s="768" t="str">
        <f t="shared" si="58"/>
        <v>5…10</v>
      </c>
      <c r="BW48" s="768" t="str">
        <f t="shared" si="58"/>
        <v>1…6</v>
      </c>
      <c r="BX48" s="768" t="str">
        <f t="shared" si="58"/>
        <v/>
      </c>
      <c r="BY48" s="768" t="str">
        <f t="shared" si="58"/>
        <v>5…10</v>
      </c>
      <c r="BZ48" s="768" t="str">
        <f t="shared" si="58"/>
        <v>&lt;1</v>
      </c>
      <c r="CA48" s="768" t="str">
        <f t="shared" si="58"/>
        <v/>
      </c>
      <c r="CB48" s="769" t="str">
        <f t="shared" si="58"/>
        <v>5…10</v>
      </c>
    </row>
    <row r="49" spans="2:81" ht="15" customHeight="1" x14ac:dyDescent="0.25">
      <c r="B49" s="849">
        <v>47</v>
      </c>
      <c r="C49" s="790" t="s">
        <v>893</v>
      </c>
      <c r="D49" s="820" t="s">
        <v>894</v>
      </c>
      <c r="E49" s="821" t="s">
        <v>1707</v>
      </c>
      <c r="F49" s="822"/>
      <c r="G49" s="823">
        <v>0</v>
      </c>
      <c r="H49" s="824">
        <v>3</v>
      </c>
      <c r="I49" s="851" t="s">
        <v>2327</v>
      </c>
      <c r="L49" s="133"/>
      <c r="M49" s="74"/>
      <c r="N49" s="75"/>
      <c r="O49" s="80"/>
      <c r="Q49" s="134"/>
      <c r="AM49" s="634" t="str">
        <f t="shared" si="12"/>
        <v>-</v>
      </c>
      <c r="AN49" s="144" t="str">
        <f t="shared" si="43"/>
        <v>-</v>
      </c>
      <c r="AO49" s="144" t="str">
        <f t="shared" si="44"/>
        <v>-</v>
      </c>
      <c r="AP49" s="138">
        <f t="shared" si="13"/>
        <v>47</v>
      </c>
      <c r="AQ49" s="143" t="str">
        <f t="shared" si="14"/>
        <v>Северо-Кавказская</v>
      </c>
      <c r="AR49" s="143" t="str">
        <f t="shared" si="15"/>
        <v>Краснодарский</v>
      </c>
      <c r="AS49" s="143" t="str">
        <f t="shared" si="16"/>
        <v>Туапсе-Сортировочая</v>
      </c>
      <c r="AT49" s="139"/>
      <c r="AU49" s="139"/>
      <c r="AV49" s="140">
        <f t="shared" si="17"/>
        <v>3</v>
      </c>
      <c r="AW49" s="147">
        <f t="shared" si="18"/>
        <v>43682.125</v>
      </c>
      <c r="AX49" s="148">
        <f t="shared" si="57"/>
        <v>43682.375</v>
      </c>
      <c r="AY49" s="148">
        <f t="shared" si="57"/>
        <v>43682.625</v>
      </c>
      <c r="AZ49" s="149">
        <f t="shared" si="57"/>
        <v>43682.875</v>
      </c>
      <c r="BA49" s="122">
        <f t="shared" si="19"/>
        <v>43682.375</v>
      </c>
      <c r="BB49" s="122">
        <f>BD49</f>
        <v>43682.875</v>
      </c>
      <c r="BC49" s="242">
        <f t="shared" si="54"/>
        <v>43682.375</v>
      </c>
      <c r="BD49" s="242">
        <f t="shared" si="20"/>
        <v>43682.875</v>
      </c>
      <c r="BE49" s="87">
        <f t="shared" si="45"/>
        <v>0</v>
      </c>
      <c r="BF49" s="64"/>
      <c r="BH49" s="280"/>
      <c r="BI49" s="280"/>
      <c r="BJ49" s="280"/>
      <c r="BK49" s="280"/>
      <c r="BL49" s="280"/>
      <c r="BM49" s="280"/>
      <c r="BN49" s="280"/>
      <c r="BO49" s="281"/>
      <c r="BP49" s="305"/>
      <c r="BQ49" s="305"/>
      <c r="BR49" s="314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</row>
    <row r="50" spans="2:81" ht="15" customHeight="1" thickBot="1" x14ac:dyDescent="0.3">
      <c r="B50" s="811">
        <v>48</v>
      </c>
      <c r="C50" s="641" t="s">
        <v>895</v>
      </c>
      <c r="D50" s="776" t="s">
        <v>896</v>
      </c>
      <c r="E50" s="641" t="s">
        <v>2524</v>
      </c>
      <c r="F50" s="852"/>
      <c r="G50" s="801">
        <v>0</v>
      </c>
      <c r="H50" s="810">
        <v>3</v>
      </c>
      <c r="I50" s="787" t="s">
        <v>2328</v>
      </c>
      <c r="L50" s="133"/>
      <c r="M50" s="74"/>
      <c r="N50" s="75"/>
      <c r="O50" s="80"/>
      <c r="Q50" s="134"/>
      <c r="AM50" s="634" t="str">
        <f t="shared" si="12"/>
        <v>-</v>
      </c>
      <c r="AN50" s="144" t="str">
        <f t="shared" si="43"/>
        <v>-</v>
      </c>
      <c r="AO50" s="144" t="str">
        <f t="shared" si="44"/>
        <v>-</v>
      </c>
      <c r="AP50" s="138">
        <f t="shared" si="13"/>
        <v>48</v>
      </c>
      <c r="AQ50" s="143" t="str">
        <f t="shared" si="14"/>
        <v>Юго-Восточная</v>
      </c>
      <c r="AR50" s="143" t="str">
        <f t="shared" si="15"/>
        <v>Лискинский</v>
      </c>
      <c r="AS50" s="143" t="str">
        <f t="shared" si="16"/>
        <v>Воронеж</v>
      </c>
      <c r="AT50" s="139"/>
      <c r="AU50" s="139"/>
      <c r="AV50" s="140">
        <f t="shared" si="17"/>
        <v>3</v>
      </c>
      <c r="AW50" s="247">
        <f t="shared" si="18"/>
        <v>43682.125</v>
      </c>
      <c r="AX50" s="248">
        <f t="shared" si="57"/>
        <v>43682.375</v>
      </c>
      <c r="AY50" s="248">
        <f t="shared" si="57"/>
        <v>43682.625</v>
      </c>
      <c r="AZ50" s="249">
        <f t="shared" si="57"/>
        <v>43682.875</v>
      </c>
      <c r="BA50" s="250">
        <f t="shared" si="19"/>
        <v>43682.375</v>
      </c>
      <c r="BB50" s="250">
        <f>BD50</f>
        <v>43682.875</v>
      </c>
      <c r="BC50" s="251">
        <f t="shared" si="54"/>
        <v>43682.375</v>
      </c>
      <c r="BD50" s="251">
        <f t="shared" si="20"/>
        <v>43682.875</v>
      </c>
      <c r="BE50" s="87">
        <f t="shared" si="45"/>
        <v>0</v>
      </c>
      <c r="BF50" s="64"/>
      <c r="BH50" s="367" t="str">
        <f>BI38&amp;"/ "&amp;INDEX(BK37:BK48,BH37)&amp;"/ "&amp;BH38</f>
        <v>Московская/ Московско-Курский/ Ожерелье</v>
      </c>
      <c r="BI50" s="277"/>
      <c r="BJ50" s="277"/>
      <c r="BK50" s="277"/>
      <c r="BL50" s="277"/>
      <c r="BM50" s="277"/>
      <c r="BP50" s="305"/>
      <c r="BQ50" s="305"/>
      <c r="BR50" s="169"/>
      <c r="BS50" s="169"/>
    </row>
    <row r="51" spans="2:81" ht="15" customHeight="1" x14ac:dyDescent="0.25">
      <c r="B51" s="811">
        <v>49</v>
      </c>
      <c r="C51" s="643" t="s">
        <v>895</v>
      </c>
      <c r="D51" s="812" t="s">
        <v>909</v>
      </c>
      <c r="E51" s="643" t="s">
        <v>766</v>
      </c>
      <c r="F51" s="853"/>
      <c r="G51" s="802">
        <v>0</v>
      </c>
      <c r="H51" s="813">
        <v>3</v>
      </c>
      <c r="I51" s="780" t="s">
        <v>2328</v>
      </c>
      <c r="L51" s="133"/>
      <c r="N51" s="23"/>
      <c r="O51" s="80"/>
      <c r="Q51" s="134"/>
      <c r="AM51" s="634" t="str">
        <f t="shared" si="12"/>
        <v>-</v>
      </c>
      <c r="AN51" s="144" t="str">
        <f t="shared" si="43"/>
        <v>-</v>
      </c>
      <c r="AO51" s="144" t="str">
        <f t="shared" si="44"/>
        <v>-</v>
      </c>
      <c r="AP51" s="138">
        <f t="shared" si="13"/>
        <v>49</v>
      </c>
      <c r="AQ51" s="143" t="str">
        <f t="shared" si="14"/>
        <v>Юго-Восточная</v>
      </c>
      <c r="AR51" s="143" t="str">
        <f t="shared" si="15"/>
        <v>Белгородский</v>
      </c>
      <c r="AS51" s="143" t="str">
        <f t="shared" si="16"/>
        <v>Валуйки</v>
      </c>
      <c r="AT51" s="139"/>
      <c r="AU51" s="139"/>
      <c r="AV51" s="140">
        <f t="shared" si="17"/>
        <v>3</v>
      </c>
      <c r="AW51" s="183">
        <f t="shared" si="18"/>
        <v>43682.125</v>
      </c>
      <c r="AX51" s="243">
        <f t="shared" si="57"/>
        <v>43682.375</v>
      </c>
      <c r="AY51" s="243">
        <f t="shared" si="57"/>
        <v>43682.625</v>
      </c>
      <c r="AZ51" s="244">
        <f t="shared" si="57"/>
        <v>43682.875</v>
      </c>
      <c r="BA51" s="245">
        <f>BC51</f>
        <v>43682.375</v>
      </c>
      <c r="BB51" s="245">
        <f>BD51</f>
        <v>43682.875</v>
      </c>
      <c r="BC51" s="246">
        <f>IF(AND(HOUR(AX51)&lt;12,HOUR(AX51)&gt;=0),AX51,AW51+24/24)</f>
        <v>43682.375</v>
      </c>
      <c r="BD51" s="246">
        <f>IF(AND(HOUR(AZ51)&lt;=23,HOUR(AZ51)&gt;=13),AZ51,AY51+24/24)</f>
        <v>43682.875</v>
      </c>
      <c r="BE51" s="87">
        <f t="shared" si="45"/>
        <v>0</v>
      </c>
      <c r="BF51" s="64"/>
      <c r="BH51" s="298"/>
      <c r="BI51" s="278"/>
      <c r="BJ51" s="278"/>
      <c r="BK51" s="278"/>
      <c r="BL51" s="278"/>
      <c r="BM51" s="278"/>
      <c r="BP51" s="305"/>
      <c r="BQ51" s="305"/>
      <c r="BR51" s="263" t="s">
        <v>740</v>
      </c>
      <c r="BS51" s="770" t="str">
        <f xml:space="preserve">   IF(BS41&lt;=4,"1…4 м/с", BS41-2&amp;"…"&amp;BS41+1&amp;" м/с")</f>
        <v>9…12 м/с</v>
      </c>
      <c r="BT51" s="770" t="str">
        <f xml:space="preserve">   IF(BT41&lt;=4,"1…4 м/с", BT41-2&amp;"…"&amp;BT41+1&amp;" м/с")</f>
        <v>9…12 м/с</v>
      </c>
      <c r="BU51" s="770" t="str">
        <f xml:space="preserve">   IF(BU41&lt;=4,"1…4 м/с", BU41-2&amp;"…"&amp;BU41+1&amp;" м/с")</f>
        <v>9…12 м/с</v>
      </c>
      <c r="BV51" s="770" t="str">
        <f t="shared" ref="BV51:CA51" si="59" xml:space="preserve">   IF(BV41&lt;=4,"1…4 м/с", BV41-2&amp;"…"&amp;BV41+1&amp;" м/с")</f>
        <v>10…13 м/с</v>
      </c>
      <c r="BW51" s="770" t="str">
        <f t="shared" si="59"/>
        <v>16…19 м/с</v>
      </c>
      <c r="BX51" s="770" t="str">
        <f t="shared" si="59"/>
        <v>9…12 м/с</v>
      </c>
      <c r="BY51" s="770" t="str">
        <f t="shared" si="59"/>
        <v>9…12 м/с</v>
      </c>
      <c r="BZ51" s="770" t="str">
        <f t="shared" si="59"/>
        <v>9…12 м/с</v>
      </c>
      <c r="CA51" s="770" t="str">
        <f t="shared" si="59"/>
        <v>8…11 м/с</v>
      </c>
      <c r="CB51" s="770" t="str">
        <f xml:space="preserve">   IF(ISERROR(CB41),"",IF(CB41&lt;=4,"1…4 м/с", CB41-1&amp;"…"&amp;CB41+2&amp;" м/с"))</f>
        <v>13…16 м/с</v>
      </c>
      <c r="CC51" s="169"/>
    </row>
    <row r="52" spans="2:81" ht="15" customHeight="1" x14ac:dyDescent="0.25">
      <c r="B52" s="811">
        <v>50</v>
      </c>
      <c r="C52" s="643" t="s">
        <v>895</v>
      </c>
      <c r="D52" s="812" t="s">
        <v>939</v>
      </c>
      <c r="E52" s="643" t="s">
        <v>763</v>
      </c>
      <c r="F52" s="853"/>
      <c r="G52" s="802">
        <v>0</v>
      </c>
      <c r="H52" s="813">
        <v>3</v>
      </c>
      <c r="I52" s="780" t="s">
        <v>2328</v>
      </c>
      <c r="L52" s="133"/>
      <c r="M52" s="70"/>
      <c r="N52" s="71"/>
      <c r="O52" s="80"/>
      <c r="Q52" s="134"/>
      <c r="AM52" s="634" t="str">
        <f t="shared" si="12"/>
        <v>-</v>
      </c>
      <c r="AN52" s="144" t="str">
        <f t="shared" si="43"/>
        <v>-</v>
      </c>
      <c r="AO52" s="144" t="str">
        <f t="shared" si="44"/>
        <v>-</v>
      </c>
      <c r="AP52" s="138">
        <f t="shared" si="13"/>
        <v>50</v>
      </c>
      <c r="AQ52" s="143" t="str">
        <f t="shared" si="14"/>
        <v>Юго-Восточная</v>
      </c>
      <c r="AR52" s="143" t="str">
        <f t="shared" si="15"/>
        <v>Мичуринский</v>
      </c>
      <c r="AS52" s="143" t="str">
        <f t="shared" si="16"/>
        <v>Тамбов</v>
      </c>
      <c r="AT52" s="139"/>
      <c r="AU52" s="139"/>
      <c r="AV52" s="140">
        <f t="shared" si="17"/>
        <v>3</v>
      </c>
      <c r="AW52" s="147">
        <f t="shared" si="18"/>
        <v>43682.125</v>
      </c>
      <c r="AX52" s="148">
        <f t="shared" si="57"/>
        <v>43682.375</v>
      </c>
      <c r="AY52" s="148">
        <f t="shared" si="57"/>
        <v>43682.625</v>
      </c>
      <c r="AZ52" s="149">
        <f t="shared" si="57"/>
        <v>43682.875</v>
      </c>
      <c r="BA52" s="245">
        <f t="shared" ref="BA52:BA69" si="60">BC52</f>
        <v>43682.375</v>
      </c>
      <c r="BB52" s="245">
        <f t="shared" ref="BB52:BB69" si="61">BD52</f>
        <v>43682.875</v>
      </c>
      <c r="BC52" s="246">
        <f t="shared" ref="BC52:BC69" si="62">IF(AND(HOUR(AX52)&lt;12,HOUR(AX52)&gt;=0),AX52,AW52+24/24)</f>
        <v>43682.375</v>
      </c>
      <c r="BD52" s="246">
        <f t="shared" ref="BD52:BD69" si="63">IF(AND(HOUR(AZ52)&lt;=23,HOUR(AZ52)&gt;=13),AZ52,AY52+24/24)</f>
        <v>43682.875</v>
      </c>
      <c r="BE52" s="87">
        <f t="shared" si="45"/>
        <v>0</v>
      </c>
      <c r="BF52" s="64"/>
      <c r="BH52" s="298"/>
      <c r="BI52" s="278"/>
      <c r="BJ52" s="278"/>
      <c r="BK52" s="278"/>
      <c r="BL52" s="278"/>
      <c r="BM52" s="278"/>
      <c r="BN52" s="288">
        <v>2</v>
      </c>
      <c r="BO52" s="300" t="s">
        <v>751</v>
      </c>
      <c r="BP52" s="305"/>
      <c r="BQ52" s="305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</row>
    <row r="53" spans="2:81" ht="15" customHeight="1" x14ac:dyDescent="0.25">
      <c r="B53" s="849">
        <v>51</v>
      </c>
      <c r="C53" s="790" t="s">
        <v>895</v>
      </c>
      <c r="D53" s="820" t="s">
        <v>909</v>
      </c>
      <c r="E53" s="821" t="s">
        <v>1734</v>
      </c>
      <c r="F53" s="822"/>
      <c r="G53" s="823">
        <v>0</v>
      </c>
      <c r="H53" s="824">
        <v>3</v>
      </c>
      <c r="I53" s="781" t="s">
        <v>2328</v>
      </c>
      <c r="L53" s="133"/>
      <c r="M53" s="70"/>
      <c r="N53" s="71"/>
      <c r="O53" s="80"/>
      <c r="Q53" s="134"/>
      <c r="AM53" s="634" t="str">
        <f t="shared" si="12"/>
        <v>-</v>
      </c>
      <c r="AN53" s="144" t="str">
        <f t="shared" si="43"/>
        <v>-</v>
      </c>
      <c r="AO53" s="144" t="str">
        <f t="shared" si="44"/>
        <v>-</v>
      </c>
      <c r="AP53" s="138">
        <f t="shared" si="13"/>
        <v>51</v>
      </c>
      <c r="AQ53" s="143" t="str">
        <f t="shared" si="14"/>
        <v>Юго-Восточная</v>
      </c>
      <c r="AR53" s="143" t="str">
        <f t="shared" si="15"/>
        <v>Белгородский</v>
      </c>
      <c r="AS53" s="143" t="str">
        <f t="shared" si="16"/>
        <v>Елец</v>
      </c>
      <c r="AT53" s="139"/>
      <c r="AU53" s="139"/>
      <c r="AV53" s="140">
        <f t="shared" si="17"/>
        <v>3</v>
      </c>
      <c r="AW53" s="147">
        <f t="shared" si="18"/>
        <v>43682.125</v>
      </c>
      <c r="AX53" s="148">
        <f t="shared" si="57"/>
        <v>43682.375</v>
      </c>
      <c r="AY53" s="148">
        <f t="shared" si="57"/>
        <v>43682.625</v>
      </c>
      <c r="AZ53" s="149">
        <f t="shared" si="57"/>
        <v>43682.875</v>
      </c>
      <c r="BA53" s="245">
        <f t="shared" si="60"/>
        <v>43682.375</v>
      </c>
      <c r="BB53" s="245">
        <f t="shared" si="61"/>
        <v>43682.875</v>
      </c>
      <c r="BC53" s="246">
        <f t="shared" si="62"/>
        <v>43682.375</v>
      </c>
      <c r="BD53" s="246">
        <f t="shared" si="63"/>
        <v>43682.875</v>
      </c>
      <c r="BE53" s="87">
        <f t="shared" si="45"/>
        <v>0</v>
      </c>
      <c r="BF53" s="64"/>
      <c r="BH53" s="298"/>
      <c r="BI53" s="278"/>
      <c r="BJ53" s="278"/>
      <c r="BK53" s="278"/>
      <c r="BL53" s="278"/>
      <c r="BM53" s="278"/>
      <c r="BN53" s="287" t="str">
        <f>INDEX(BO52:BO53,BN52)</f>
        <v>время: местн.</v>
      </c>
      <c r="BO53" s="301" t="s">
        <v>741</v>
      </c>
      <c r="BP53" s="305"/>
      <c r="BQ53" s="305"/>
    </row>
    <row r="54" spans="2:81" ht="15" customHeight="1" x14ac:dyDescent="0.25">
      <c r="B54" s="811">
        <v>52</v>
      </c>
      <c r="C54" s="785" t="s">
        <v>897</v>
      </c>
      <c r="D54" s="854" t="s">
        <v>898</v>
      </c>
      <c r="E54" s="855" t="s">
        <v>1761</v>
      </c>
      <c r="F54" s="856"/>
      <c r="G54" s="857">
        <v>0</v>
      </c>
      <c r="H54" s="829">
        <v>3</v>
      </c>
      <c r="I54" s="792" t="s">
        <v>2329</v>
      </c>
      <c r="L54" s="133"/>
      <c r="M54" s="84"/>
      <c r="N54" s="23"/>
      <c r="O54" s="80"/>
      <c r="Q54" s="134"/>
      <c r="AM54" s="634" t="str">
        <f t="shared" si="12"/>
        <v>-</v>
      </c>
      <c r="AN54" s="144" t="str">
        <f t="shared" si="43"/>
        <v>-</v>
      </c>
      <c r="AO54" s="144" t="str">
        <f t="shared" si="44"/>
        <v>-</v>
      </c>
      <c r="AP54" s="138">
        <f t="shared" si="13"/>
        <v>52</v>
      </c>
      <c r="AQ54" s="143" t="str">
        <f t="shared" si="14"/>
        <v>Приволжская</v>
      </c>
      <c r="AR54" s="143" t="str">
        <f t="shared" si="15"/>
        <v>Волгоградский</v>
      </c>
      <c r="AS54" s="143" t="str">
        <f t="shared" si="16"/>
        <v>Петров Вал</v>
      </c>
      <c r="AT54" s="139"/>
      <c r="AU54" s="139"/>
      <c r="AV54" s="140">
        <f t="shared" si="17"/>
        <v>3</v>
      </c>
      <c r="AW54" s="147">
        <f t="shared" si="18"/>
        <v>43682.125</v>
      </c>
      <c r="AX54" s="148">
        <f t="shared" si="57"/>
        <v>43682.375</v>
      </c>
      <c r="AY54" s="148">
        <f t="shared" si="57"/>
        <v>43682.625</v>
      </c>
      <c r="AZ54" s="149">
        <f t="shared" si="57"/>
        <v>43682.875</v>
      </c>
      <c r="BA54" s="245">
        <f t="shared" si="60"/>
        <v>43682.375</v>
      </c>
      <c r="BB54" s="245">
        <f>BD54</f>
        <v>43682.875</v>
      </c>
      <c r="BC54" s="246">
        <f t="shared" si="62"/>
        <v>43682.375</v>
      </c>
      <c r="BD54" s="246">
        <f t="shared" si="63"/>
        <v>43682.875</v>
      </c>
      <c r="BE54" s="87">
        <f t="shared" si="45"/>
        <v>0</v>
      </c>
      <c r="BF54" s="64"/>
      <c r="BH54" s="298"/>
      <c r="BI54" s="278"/>
      <c r="BJ54" s="278"/>
      <c r="BK54" s="278"/>
      <c r="BL54" s="278"/>
      <c r="BM54" s="278"/>
      <c r="BN54" s="278"/>
      <c r="BO54" s="279"/>
      <c r="BP54" s="305"/>
      <c r="BQ54" s="305"/>
    </row>
    <row r="55" spans="2:81" ht="15" customHeight="1" x14ac:dyDescent="0.25">
      <c r="B55" s="811">
        <v>53</v>
      </c>
      <c r="C55" s="788" t="s">
        <v>897</v>
      </c>
      <c r="D55" s="830" t="s">
        <v>940</v>
      </c>
      <c r="E55" s="788" t="s">
        <v>960</v>
      </c>
      <c r="F55" s="858"/>
      <c r="G55" s="797">
        <v>0</v>
      </c>
      <c r="H55" s="831">
        <v>3</v>
      </c>
      <c r="I55" s="793" t="s">
        <v>2329</v>
      </c>
      <c r="L55" s="133"/>
      <c r="M55" s="78"/>
      <c r="N55" s="72"/>
      <c r="O55" s="80"/>
      <c r="Q55" s="134"/>
      <c r="AM55" s="634" t="str">
        <f t="shared" si="12"/>
        <v>-</v>
      </c>
      <c r="AN55" s="144" t="str">
        <f t="shared" si="43"/>
        <v>-</v>
      </c>
      <c r="AO55" s="144" t="str">
        <f t="shared" si="44"/>
        <v>-</v>
      </c>
      <c r="AP55" s="138">
        <f t="shared" si="13"/>
        <v>53</v>
      </c>
      <c r="AQ55" s="143" t="str">
        <f t="shared" si="14"/>
        <v>Приволжская</v>
      </c>
      <c r="AR55" s="143" t="str">
        <f t="shared" si="15"/>
        <v>Саратовский</v>
      </c>
      <c r="AS55" s="143" t="str">
        <f t="shared" si="16"/>
        <v>Саратов</v>
      </c>
      <c r="AT55" s="139"/>
      <c r="AU55" s="139"/>
      <c r="AV55" s="140">
        <f t="shared" si="17"/>
        <v>3</v>
      </c>
      <c r="AW55" s="147">
        <f t="shared" si="18"/>
        <v>43682.125</v>
      </c>
      <c r="AX55" s="148">
        <f t="shared" si="57"/>
        <v>43682.375</v>
      </c>
      <c r="AY55" s="148">
        <f t="shared" si="57"/>
        <v>43682.625</v>
      </c>
      <c r="AZ55" s="149">
        <f t="shared" si="57"/>
        <v>43682.875</v>
      </c>
      <c r="BA55" s="245">
        <f t="shared" si="60"/>
        <v>43682.375</v>
      </c>
      <c r="BB55" s="245">
        <f t="shared" si="61"/>
        <v>43682.875</v>
      </c>
      <c r="BC55" s="246">
        <f t="shared" si="62"/>
        <v>43682.375</v>
      </c>
      <c r="BD55" s="246">
        <f t="shared" si="63"/>
        <v>43682.875</v>
      </c>
      <c r="BE55" s="87">
        <f t="shared" si="45"/>
        <v>0</v>
      </c>
      <c r="BF55" s="64"/>
      <c r="BH55" s="298"/>
      <c r="BI55" s="278"/>
      <c r="BJ55" s="278"/>
      <c r="BK55" s="278"/>
      <c r="BL55" s="278"/>
      <c r="BM55" s="278"/>
      <c r="BN55" s="278"/>
      <c r="BO55" s="279"/>
      <c r="BP55" s="305"/>
      <c r="BQ55" s="305"/>
    </row>
    <row r="56" spans="2:81" ht="15" customHeight="1" x14ac:dyDescent="0.25">
      <c r="B56" s="811">
        <v>54</v>
      </c>
      <c r="C56" s="788" t="s">
        <v>897</v>
      </c>
      <c r="D56" s="830" t="s">
        <v>941</v>
      </c>
      <c r="E56" s="788" t="s">
        <v>961</v>
      </c>
      <c r="F56" s="858"/>
      <c r="G56" s="797">
        <v>0</v>
      </c>
      <c r="H56" s="831">
        <v>3</v>
      </c>
      <c r="I56" s="793" t="s">
        <v>2329</v>
      </c>
      <c r="L56" s="133"/>
      <c r="M56" s="78"/>
      <c r="N56" s="72"/>
      <c r="O56" s="80"/>
      <c r="Q56" s="134"/>
      <c r="AM56" s="634" t="str">
        <f t="shared" si="12"/>
        <v>-</v>
      </c>
      <c r="AN56" s="144" t="str">
        <f t="shared" si="43"/>
        <v>-</v>
      </c>
      <c r="AO56" s="144" t="str">
        <f t="shared" si="44"/>
        <v>-</v>
      </c>
      <c r="AP56" s="138">
        <f t="shared" si="13"/>
        <v>54</v>
      </c>
      <c r="AQ56" s="143" t="str">
        <f t="shared" si="14"/>
        <v>Приволжская</v>
      </c>
      <c r="AR56" s="143" t="str">
        <f t="shared" si="15"/>
        <v>Астраханский</v>
      </c>
      <c r="AS56" s="143" t="str">
        <f t="shared" si="16"/>
        <v>Астрахань</v>
      </c>
      <c r="AT56" s="139"/>
      <c r="AU56" s="139"/>
      <c r="AV56" s="140">
        <f t="shared" si="17"/>
        <v>3</v>
      </c>
      <c r="AW56" s="147">
        <f t="shared" si="18"/>
        <v>43682.125</v>
      </c>
      <c r="AX56" s="148">
        <f t="shared" si="57"/>
        <v>43682.375</v>
      </c>
      <c r="AY56" s="148">
        <f t="shared" si="57"/>
        <v>43682.625</v>
      </c>
      <c r="AZ56" s="149">
        <f t="shared" si="57"/>
        <v>43682.875</v>
      </c>
      <c r="BA56" s="245">
        <f t="shared" si="60"/>
        <v>43682.375</v>
      </c>
      <c r="BB56" s="245">
        <f t="shared" si="61"/>
        <v>43682.875</v>
      </c>
      <c r="BC56" s="246">
        <f t="shared" si="62"/>
        <v>43682.375</v>
      </c>
      <c r="BD56" s="246">
        <f t="shared" si="63"/>
        <v>43682.875</v>
      </c>
      <c r="BE56" s="87">
        <f t="shared" si="45"/>
        <v>0</v>
      </c>
      <c r="BF56" s="64"/>
      <c r="BH56" s="298"/>
      <c r="BI56" s="278"/>
      <c r="BJ56" s="278"/>
      <c r="BK56" s="278"/>
      <c r="BL56" s="278"/>
      <c r="BM56" s="278"/>
      <c r="BN56" s="278"/>
      <c r="BO56" s="279"/>
      <c r="BP56" s="305"/>
      <c r="BQ56" s="305"/>
    </row>
    <row r="57" spans="2:81" ht="15" customHeight="1" x14ac:dyDescent="0.25">
      <c r="B57" s="811">
        <v>55</v>
      </c>
      <c r="C57" s="795" t="s">
        <v>897</v>
      </c>
      <c r="D57" s="859" t="s">
        <v>898</v>
      </c>
      <c r="E57" s="795" t="s">
        <v>764</v>
      </c>
      <c r="F57" s="860"/>
      <c r="G57" s="803">
        <v>0</v>
      </c>
      <c r="H57" s="861">
        <v>3</v>
      </c>
      <c r="I57" s="862" t="s">
        <v>2329</v>
      </c>
      <c r="L57" s="133"/>
      <c r="M57" s="78"/>
      <c r="N57" s="72"/>
      <c r="O57" s="80"/>
      <c r="Q57" s="134"/>
      <c r="AM57" s="634" t="str">
        <f t="shared" si="12"/>
        <v>-</v>
      </c>
      <c r="AN57" s="144" t="str">
        <f t="shared" si="43"/>
        <v>-</v>
      </c>
      <c r="AO57" s="144" t="str">
        <f t="shared" si="44"/>
        <v>-</v>
      </c>
      <c r="AP57" s="138">
        <f t="shared" si="13"/>
        <v>55</v>
      </c>
      <c r="AQ57" s="143" t="str">
        <f t="shared" si="14"/>
        <v>Приволжская</v>
      </c>
      <c r="AR57" s="143" t="str">
        <f t="shared" si="15"/>
        <v>Волгоградский</v>
      </c>
      <c r="AS57" s="143" t="str">
        <f t="shared" si="16"/>
        <v xml:space="preserve">Волгоград </v>
      </c>
      <c r="AT57" s="139"/>
      <c r="AU57" s="139"/>
      <c r="AV57" s="140">
        <f t="shared" si="17"/>
        <v>3</v>
      </c>
      <c r="AW57" s="147">
        <f t="shared" si="18"/>
        <v>43682.125</v>
      </c>
      <c r="AX57" s="148">
        <f t="shared" si="57"/>
        <v>43682.375</v>
      </c>
      <c r="AY57" s="148">
        <f t="shared" si="57"/>
        <v>43682.625</v>
      </c>
      <c r="AZ57" s="149">
        <f t="shared" si="57"/>
        <v>43682.875</v>
      </c>
      <c r="BA57" s="245">
        <f t="shared" si="60"/>
        <v>43682.375</v>
      </c>
      <c r="BB57" s="245">
        <f t="shared" si="61"/>
        <v>43682.875</v>
      </c>
      <c r="BC57" s="246">
        <f t="shared" si="62"/>
        <v>43682.375</v>
      </c>
      <c r="BD57" s="246">
        <f t="shared" si="63"/>
        <v>43682.875</v>
      </c>
      <c r="BE57" s="87">
        <f t="shared" si="45"/>
        <v>0</v>
      </c>
      <c r="BF57" s="64"/>
      <c r="BH57" s="298"/>
      <c r="BI57" s="278"/>
      <c r="BJ57" s="278"/>
      <c r="BK57" s="278"/>
      <c r="BL57" s="278"/>
      <c r="BM57" s="278"/>
      <c r="BN57" s="278"/>
      <c r="BO57" s="279"/>
      <c r="BP57" s="305"/>
      <c r="BQ57" s="305"/>
    </row>
    <row r="58" spans="2:81" ht="15" customHeight="1" x14ac:dyDescent="0.25">
      <c r="B58" s="811">
        <v>56</v>
      </c>
      <c r="C58" s="641" t="s">
        <v>899</v>
      </c>
      <c r="D58" s="776" t="s">
        <v>716</v>
      </c>
      <c r="E58" s="641" t="s">
        <v>962</v>
      </c>
      <c r="F58" s="852"/>
      <c r="G58" s="801">
        <v>0</v>
      </c>
      <c r="H58" s="810">
        <v>3</v>
      </c>
      <c r="I58" s="792" t="s">
        <v>2330</v>
      </c>
      <c r="L58" s="133"/>
      <c r="M58" s="70"/>
      <c r="N58" s="72"/>
      <c r="O58" s="80"/>
      <c r="Q58" s="134"/>
      <c r="AM58" s="634" t="str">
        <f t="shared" si="12"/>
        <v>-</v>
      </c>
      <c r="AN58" s="144" t="str">
        <f t="shared" si="43"/>
        <v>-</v>
      </c>
      <c r="AO58" s="144" t="str">
        <f t="shared" si="44"/>
        <v>-</v>
      </c>
      <c r="AP58" s="138">
        <f t="shared" si="13"/>
        <v>56</v>
      </c>
      <c r="AQ58" s="143" t="str">
        <f t="shared" si="14"/>
        <v>Куйбышевская</v>
      </c>
      <c r="AR58" s="143" t="str">
        <f t="shared" si="15"/>
        <v>Пензенский</v>
      </c>
      <c r="AS58" s="143" t="str">
        <f t="shared" si="16"/>
        <v>Пенза</v>
      </c>
      <c r="AT58" s="139"/>
      <c r="AU58" s="139"/>
      <c r="AV58" s="140">
        <f t="shared" si="17"/>
        <v>3</v>
      </c>
      <c r="AW58" s="147">
        <f>$AW$2+$AV58/24</f>
        <v>43682.125</v>
      </c>
      <c r="AX58" s="148">
        <f t="shared" si="57"/>
        <v>43682.375</v>
      </c>
      <c r="AY58" s="148">
        <f t="shared" si="57"/>
        <v>43682.625</v>
      </c>
      <c r="AZ58" s="149">
        <f t="shared" si="57"/>
        <v>43682.875</v>
      </c>
      <c r="BA58" s="245">
        <f t="shared" si="60"/>
        <v>43682.375</v>
      </c>
      <c r="BB58" s="245">
        <f t="shared" si="61"/>
        <v>43682.875</v>
      </c>
      <c r="BC58" s="246">
        <f t="shared" si="62"/>
        <v>43682.375</v>
      </c>
      <c r="BD58" s="246">
        <f t="shared" si="63"/>
        <v>43682.875</v>
      </c>
      <c r="BE58" s="87">
        <f t="shared" si="45"/>
        <v>0</v>
      </c>
      <c r="BF58" s="64"/>
    </row>
    <row r="59" spans="2:81" ht="15" customHeight="1" x14ac:dyDescent="0.25">
      <c r="B59" s="811">
        <v>57</v>
      </c>
      <c r="C59" s="643" t="s">
        <v>899</v>
      </c>
      <c r="D59" s="812" t="s">
        <v>717</v>
      </c>
      <c r="E59" s="643" t="s">
        <v>718</v>
      </c>
      <c r="F59" s="853"/>
      <c r="G59" s="802">
        <v>0</v>
      </c>
      <c r="H59" s="813">
        <v>3</v>
      </c>
      <c r="I59" s="793" t="s">
        <v>2330</v>
      </c>
      <c r="L59" s="133"/>
      <c r="M59" s="78"/>
      <c r="N59" s="72"/>
      <c r="O59" s="80"/>
      <c r="Q59" s="134"/>
      <c r="AM59" s="634" t="str">
        <f t="shared" si="12"/>
        <v>-</v>
      </c>
      <c r="AN59" s="144" t="str">
        <f t="shared" si="43"/>
        <v>-</v>
      </c>
      <c r="AO59" s="144" t="str">
        <f t="shared" si="44"/>
        <v>-</v>
      </c>
      <c r="AP59" s="138">
        <f t="shared" si="13"/>
        <v>57</v>
      </c>
      <c r="AQ59" s="143" t="str">
        <f t="shared" si="14"/>
        <v>Куйбышевская</v>
      </c>
      <c r="AR59" s="143" t="str">
        <f t="shared" si="15"/>
        <v>Волго-Камский</v>
      </c>
      <c r="AS59" s="143" t="str">
        <f t="shared" si="16"/>
        <v>Бугульма</v>
      </c>
      <c r="AT59" s="139"/>
      <c r="AU59" s="139"/>
      <c r="AV59" s="140">
        <f t="shared" si="17"/>
        <v>3</v>
      </c>
      <c r="AW59" s="147">
        <f>$AW$2+$AV59/24</f>
        <v>43682.125</v>
      </c>
      <c r="AX59" s="148">
        <f t="shared" si="57"/>
        <v>43682.375</v>
      </c>
      <c r="AY59" s="148">
        <f t="shared" si="57"/>
        <v>43682.625</v>
      </c>
      <c r="AZ59" s="149">
        <f t="shared" si="57"/>
        <v>43682.875</v>
      </c>
      <c r="BA59" s="245">
        <f t="shared" si="60"/>
        <v>43682.375</v>
      </c>
      <c r="BB59" s="245">
        <f t="shared" si="61"/>
        <v>43682.875</v>
      </c>
      <c r="BC59" s="246">
        <f t="shared" si="62"/>
        <v>43682.375</v>
      </c>
      <c r="BD59" s="246">
        <f t="shared" si="63"/>
        <v>43682.875</v>
      </c>
      <c r="BE59" s="87">
        <f t="shared" si="45"/>
        <v>0</v>
      </c>
      <c r="BF59" s="64"/>
    </row>
    <row r="60" spans="2:81" ht="15" customHeight="1" x14ac:dyDescent="0.25">
      <c r="B60" s="811">
        <v>58</v>
      </c>
      <c r="C60" s="643" t="s">
        <v>899</v>
      </c>
      <c r="D60" s="812" t="s">
        <v>719</v>
      </c>
      <c r="E60" s="643" t="s">
        <v>943</v>
      </c>
      <c r="F60" s="853"/>
      <c r="G60" s="802">
        <v>1</v>
      </c>
      <c r="H60" s="813">
        <v>4</v>
      </c>
      <c r="I60" s="793" t="s">
        <v>2330</v>
      </c>
      <c r="L60" s="135"/>
      <c r="Q60" s="134"/>
      <c r="AM60" s="634" t="str">
        <f t="shared" si="12"/>
        <v>-</v>
      </c>
      <c r="AN60" s="144" t="str">
        <f t="shared" si="43"/>
        <v>-</v>
      </c>
      <c r="AO60" s="144" t="str">
        <f t="shared" si="44"/>
        <v>-</v>
      </c>
      <c r="AP60" s="138">
        <f t="shared" si="13"/>
        <v>58</v>
      </c>
      <c r="AQ60" s="143" t="str">
        <f t="shared" si="14"/>
        <v>Куйбышевская</v>
      </c>
      <c r="AR60" s="143" t="str">
        <f t="shared" si="15"/>
        <v>Самарский</v>
      </c>
      <c r="AS60" s="143" t="str">
        <f t="shared" si="16"/>
        <v>Самара</v>
      </c>
      <c r="AT60" s="139"/>
      <c r="AU60" s="139"/>
      <c r="AV60" s="140">
        <f t="shared" si="17"/>
        <v>4</v>
      </c>
      <c r="AW60" s="147">
        <f t="shared" ref="AW60:AW115" si="64">$AW$2+$AV60/24</f>
        <v>43682.166666666664</v>
      </c>
      <c r="AX60" s="148">
        <f t="shared" ref="AX60:AZ69" si="65">AW60+6/24</f>
        <v>43682.416666666664</v>
      </c>
      <c r="AY60" s="148">
        <f t="shared" si="65"/>
        <v>43682.666666666664</v>
      </c>
      <c r="AZ60" s="149">
        <f t="shared" si="65"/>
        <v>43682.916666666664</v>
      </c>
      <c r="BA60" s="245">
        <f t="shared" si="60"/>
        <v>43682.416666666664</v>
      </c>
      <c r="BB60" s="245">
        <f t="shared" si="61"/>
        <v>43682.916666666664</v>
      </c>
      <c r="BC60" s="246">
        <f t="shared" si="62"/>
        <v>43682.416666666664</v>
      </c>
      <c r="BD60" s="246">
        <f t="shared" si="63"/>
        <v>43682.916666666664</v>
      </c>
      <c r="BE60" s="87">
        <f t="shared" si="45"/>
        <v>1</v>
      </c>
      <c r="BF60" s="64"/>
    </row>
    <row r="61" spans="2:81" ht="15" customHeight="1" x14ac:dyDescent="0.25">
      <c r="B61" s="811">
        <v>59</v>
      </c>
      <c r="C61" s="643" t="s">
        <v>899</v>
      </c>
      <c r="D61" s="812" t="s">
        <v>942</v>
      </c>
      <c r="E61" s="643" t="s">
        <v>765</v>
      </c>
      <c r="F61" s="853"/>
      <c r="G61" s="802">
        <v>2</v>
      </c>
      <c r="H61" s="813">
        <v>5</v>
      </c>
      <c r="I61" s="793" t="s">
        <v>2330</v>
      </c>
      <c r="AM61" s="634" t="str">
        <f t="shared" si="12"/>
        <v>-</v>
      </c>
      <c r="AN61" s="144" t="str">
        <f t="shared" si="43"/>
        <v>-</v>
      </c>
      <c r="AO61" s="144" t="str">
        <f t="shared" si="44"/>
        <v>-</v>
      </c>
      <c r="AP61" s="138">
        <f t="shared" si="13"/>
        <v>59</v>
      </c>
      <c r="AQ61" s="143" t="str">
        <f t="shared" si="14"/>
        <v>Куйбышевская</v>
      </c>
      <c r="AR61" s="143" t="str">
        <f t="shared" si="15"/>
        <v>Башкирский</v>
      </c>
      <c r="AS61" s="143" t="str">
        <f t="shared" si="16"/>
        <v>Уфа</v>
      </c>
      <c r="AT61" s="139"/>
      <c r="AU61" s="139"/>
      <c r="AV61" s="140">
        <f t="shared" si="17"/>
        <v>5</v>
      </c>
      <c r="AW61" s="147">
        <f t="shared" si="64"/>
        <v>43682.208333333336</v>
      </c>
      <c r="AX61" s="148">
        <f t="shared" si="65"/>
        <v>43682.458333333336</v>
      </c>
      <c r="AY61" s="148">
        <f t="shared" si="65"/>
        <v>43682.708333333336</v>
      </c>
      <c r="AZ61" s="149">
        <f t="shared" si="65"/>
        <v>43682.958333333336</v>
      </c>
      <c r="BA61" s="245">
        <f t="shared" si="60"/>
        <v>43682.458333333336</v>
      </c>
      <c r="BB61" s="245">
        <f t="shared" si="61"/>
        <v>43682.958333333336</v>
      </c>
      <c r="BC61" s="246">
        <f t="shared" si="62"/>
        <v>43682.458333333336</v>
      </c>
      <c r="BD61" s="246">
        <f t="shared" si="63"/>
        <v>43682.958333333336</v>
      </c>
      <c r="BE61" s="87">
        <f t="shared" si="45"/>
        <v>2</v>
      </c>
      <c r="BF61" s="64"/>
    </row>
    <row r="62" spans="2:81" ht="15" customHeight="1" x14ac:dyDescent="0.25">
      <c r="B62" s="849">
        <v>60</v>
      </c>
      <c r="C62" s="789" t="s">
        <v>899</v>
      </c>
      <c r="D62" s="815" t="s">
        <v>716</v>
      </c>
      <c r="E62" s="816" t="s">
        <v>1789</v>
      </c>
      <c r="F62" s="817"/>
      <c r="G62" s="818">
        <v>0</v>
      </c>
      <c r="H62" s="819">
        <v>3</v>
      </c>
      <c r="I62" s="793" t="s">
        <v>2330</v>
      </c>
      <c r="AM62" s="634" t="str">
        <f t="shared" si="12"/>
        <v>-</v>
      </c>
      <c r="AN62" s="144" t="str">
        <f t="shared" si="43"/>
        <v>-</v>
      </c>
      <c r="AO62" s="144" t="str">
        <f t="shared" si="44"/>
        <v>-</v>
      </c>
      <c r="AP62" s="138">
        <f t="shared" si="13"/>
        <v>60</v>
      </c>
      <c r="AQ62" s="143" t="str">
        <f t="shared" si="14"/>
        <v>Куйбышевская</v>
      </c>
      <c r="AR62" s="143" t="str">
        <f t="shared" si="15"/>
        <v>Пензенский</v>
      </c>
      <c r="AS62" s="143" t="str">
        <f t="shared" si="16"/>
        <v>Рузаевка</v>
      </c>
      <c r="AT62" s="139"/>
      <c r="AU62" s="139"/>
      <c r="AV62" s="140">
        <f t="shared" si="17"/>
        <v>3</v>
      </c>
      <c r="AW62" s="147">
        <f t="shared" si="64"/>
        <v>43682.125</v>
      </c>
      <c r="AX62" s="148">
        <f t="shared" si="65"/>
        <v>43682.375</v>
      </c>
      <c r="AY62" s="148">
        <f t="shared" si="65"/>
        <v>43682.625</v>
      </c>
      <c r="AZ62" s="149">
        <f t="shared" si="65"/>
        <v>43682.875</v>
      </c>
      <c r="BA62" s="245">
        <f t="shared" si="60"/>
        <v>43682.375</v>
      </c>
      <c r="BB62" s="245">
        <f t="shared" si="61"/>
        <v>43682.875</v>
      </c>
      <c r="BC62" s="246">
        <f t="shared" si="62"/>
        <v>43682.375</v>
      </c>
      <c r="BD62" s="246">
        <f t="shared" si="63"/>
        <v>43682.875</v>
      </c>
      <c r="BE62" s="87">
        <f t="shared" si="45"/>
        <v>0</v>
      </c>
      <c r="BF62" s="64"/>
      <c r="BR62" s="925" t="s">
        <v>2465</v>
      </c>
      <c r="BS62" s="681">
        <f>IF(OR(BS43="·",BS43="··",BS43="···"),BS44,0)</f>
        <v>2.4</v>
      </c>
      <c r="BT62" s="681">
        <f t="shared" ref="BT62:CB62" si="66">IF(OR(BT43="·",BT43="··",BT43="···"),BT44,0)</f>
        <v>0</v>
      </c>
      <c r="BU62" s="681">
        <f t="shared" si="66"/>
        <v>2</v>
      </c>
      <c r="BV62" s="681">
        <f t="shared" si="66"/>
        <v>7.9999999999999991</v>
      </c>
      <c r="BW62" s="681">
        <f t="shared" si="66"/>
        <v>1.5999999999999999</v>
      </c>
      <c r="BX62" s="681">
        <f t="shared" si="66"/>
        <v>0</v>
      </c>
      <c r="BY62" s="681">
        <f t="shared" si="66"/>
        <v>7.9999999999999991</v>
      </c>
      <c r="BZ62" s="681">
        <f t="shared" si="66"/>
        <v>1</v>
      </c>
      <c r="CA62" s="681">
        <f t="shared" si="66"/>
        <v>0</v>
      </c>
      <c r="CB62" s="681">
        <f t="shared" si="66"/>
        <v>5</v>
      </c>
    </row>
    <row r="63" spans="2:81" ht="15" customHeight="1" x14ac:dyDescent="0.25">
      <c r="B63" s="849">
        <v>61</v>
      </c>
      <c r="C63" s="789" t="s">
        <v>899</v>
      </c>
      <c r="D63" s="815" t="s">
        <v>719</v>
      </c>
      <c r="E63" s="816" t="s">
        <v>1816</v>
      </c>
      <c r="F63" s="817"/>
      <c r="G63" s="818">
        <v>2</v>
      </c>
      <c r="H63" s="819">
        <v>5</v>
      </c>
      <c r="I63" s="793" t="s">
        <v>2330</v>
      </c>
      <c r="AM63" s="634" t="str">
        <f t="shared" si="12"/>
        <v>-</v>
      </c>
      <c r="AN63" s="144" t="str">
        <f t="shared" si="43"/>
        <v>-</v>
      </c>
      <c r="AO63" s="144" t="str">
        <f t="shared" si="44"/>
        <v>-</v>
      </c>
      <c r="AP63" s="138">
        <f t="shared" si="13"/>
        <v>61</v>
      </c>
      <c r="AQ63" s="143" t="str">
        <f t="shared" si="14"/>
        <v>Куйбышевская</v>
      </c>
      <c r="AR63" s="143" t="str">
        <f t="shared" si="15"/>
        <v>Самарский</v>
      </c>
      <c r="AS63" s="143" t="str">
        <f t="shared" si="16"/>
        <v>Абдулино</v>
      </c>
      <c r="AT63" s="139"/>
      <c r="AU63" s="139"/>
      <c r="AV63" s="140">
        <f t="shared" si="17"/>
        <v>5</v>
      </c>
      <c r="AW63" s="147">
        <f t="shared" si="64"/>
        <v>43682.208333333336</v>
      </c>
      <c r="AX63" s="148">
        <f t="shared" si="65"/>
        <v>43682.458333333336</v>
      </c>
      <c r="AY63" s="148">
        <f t="shared" si="65"/>
        <v>43682.708333333336</v>
      </c>
      <c r="AZ63" s="149">
        <f t="shared" si="65"/>
        <v>43682.958333333336</v>
      </c>
      <c r="BA63" s="245">
        <f t="shared" si="60"/>
        <v>43682.458333333336</v>
      </c>
      <c r="BB63" s="245">
        <f t="shared" si="61"/>
        <v>43682.958333333336</v>
      </c>
      <c r="BC63" s="246">
        <f t="shared" si="62"/>
        <v>43682.458333333336</v>
      </c>
      <c r="BD63" s="246">
        <f t="shared" si="63"/>
        <v>43682.958333333336</v>
      </c>
      <c r="BE63" s="87">
        <f t="shared" si="45"/>
        <v>2</v>
      </c>
      <c r="BF63" s="64"/>
      <c r="BR63" s="924" t="s">
        <v>2466</v>
      </c>
      <c r="BS63" s="682">
        <f>IF(NOT(OR(BS43="·",BS43="··",BS43="···",BS43="D·"     )),BS44,0)</f>
        <v>0</v>
      </c>
      <c r="BT63" s="682">
        <f t="shared" ref="BT63:CB63" si="67">IF(NOT(OR(BT43="·",BT43="··",BT43="···",BT43="D·"     )),BT44,0)</f>
        <v>0</v>
      </c>
      <c r="BU63" s="682">
        <f t="shared" si="67"/>
        <v>0</v>
      </c>
      <c r="BV63" s="682">
        <f t="shared" si="67"/>
        <v>0</v>
      </c>
      <c r="BW63" s="682">
        <f t="shared" si="67"/>
        <v>0</v>
      </c>
      <c r="BX63" s="682">
        <f t="shared" si="67"/>
        <v>0</v>
      </c>
      <c r="BY63" s="682">
        <f t="shared" si="67"/>
        <v>0</v>
      </c>
      <c r="BZ63" s="682">
        <f t="shared" si="67"/>
        <v>0</v>
      </c>
      <c r="CA63" s="682">
        <f t="shared" si="67"/>
        <v>0</v>
      </c>
      <c r="CB63" s="682">
        <f t="shared" si="67"/>
        <v>0</v>
      </c>
    </row>
    <row r="64" spans="2:81" ht="15" customHeight="1" x14ac:dyDescent="0.25">
      <c r="B64" s="849">
        <v>62</v>
      </c>
      <c r="C64" s="790" t="s">
        <v>899</v>
      </c>
      <c r="D64" s="820" t="s">
        <v>717</v>
      </c>
      <c r="E64" s="821" t="s">
        <v>1843</v>
      </c>
      <c r="F64" s="822"/>
      <c r="G64" s="823">
        <v>0</v>
      </c>
      <c r="H64" s="824">
        <v>3</v>
      </c>
      <c r="I64" s="863" t="s">
        <v>2330</v>
      </c>
      <c r="AM64" s="634" t="str">
        <f t="shared" si="12"/>
        <v>-</v>
      </c>
      <c r="AN64" s="144" t="str">
        <f t="shared" si="43"/>
        <v>-</v>
      </c>
      <c r="AO64" s="144" t="str">
        <f t="shared" si="44"/>
        <v>-</v>
      </c>
      <c r="AP64" s="138">
        <f t="shared" si="13"/>
        <v>62</v>
      </c>
      <c r="AQ64" s="143" t="str">
        <f t="shared" si="14"/>
        <v>Куйбышевская</v>
      </c>
      <c r="AR64" s="143" t="str">
        <f t="shared" si="15"/>
        <v>Волго-Камский</v>
      </c>
      <c r="AS64" s="143" t="str">
        <f t="shared" si="16"/>
        <v>Биклянь</v>
      </c>
      <c r="AT64" s="139"/>
      <c r="AU64" s="139"/>
      <c r="AV64" s="140">
        <f t="shared" si="17"/>
        <v>3</v>
      </c>
      <c r="AW64" s="147">
        <f t="shared" si="64"/>
        <v>43682.125</v>
      </c>
      <c r="AX64" s="148">
        <f t="shared" si="65"/>
        <v>43682.375</v>
      </c>
      <c r="AY64" s="148">
        <f t="shared" si="65"/>
        <v>43682.625</v>
      </c>
      <c r="AZ64" s="149">
        <f t="shared" si="65"/>
        <v>43682.875</v>
      </c>
      <c r="BA64" s="245">
        <f t="shared" si="60"/>
        <v>43682.375</v>
      </c>
      <c r="BB64" s="245">
        <f t="shared" si="61"/>
        <v>43682.875</v>
      </c>
      <c r="BC64" s="246">
        <f t="shared" si="62"/>
        <v>43682.375</v>
      </c>
      <c r="BD64" s="246">
        <f t="shared" si="63"/>
        <v>43682.875</v>
      </c>
      <c r="BE64" s="87">
        <f t="shared" si="45"/>
        <v>0</v>
      </c>
      <c r="BF64" s="64"/>
      <c r="BR64" s="919" t="s">
        <v>3086</v>
      </c>
      <c r="BS64" s="960">
        <f>IF(BS43="D·",BS44,0)</f>
        <v>0</v>
      </c>
      <c r="BT64" s="960">
        <f>IF(BT43="D·",BT44,0)</f>
        <v>0</v>
      </c>
      <c r="BU64" s="960">
        <f t="shared" ref="BU64:CB64" si="68">IF(BU43="D·",BU44,0)</f>
        <v>0</v>
      </c>
      <c r="BV64" s="960">
        <f t="shared" si="68"/>
        <v>0</v>
      </c>
      <c r="BW64" s="960">
        <f t="shared" si="68"/>
        <v>0</v>
      </c>
      <c r="BX64" s="960">
        <f t="shared" si="68"/>
        <v>0</v>
      </c>
      <c r="BY64" s="960">
        <f t="shared" si="68"/>
        <v>0</v>
      </c>
      <c r="BZ64" s="960">
        <f t="shared" si="68"/>
        <v>0</v>
      </c>
      <c r="CA64" s="960">
        <f t="shared" si="68"/>
        <v>0</v>
      </c>
      <c r="CB64" s="960">
        <f t="shared" si="68"/>
        <v>0</v>
      </c>
    </row>
    <row r="65" spans="2:80" ht="21" customHeight="1" x14ac:dyDescent="0.25">
      <c r="B65" s="811">
        <v>63</v>
      </c>
      <c r="C65" s="785" t="s">
        <v>2554</v>
      </c>
      <c r="D65" s="828" t="s">
        <v>2555</v>
      </c>
      <c r="E65" s="785" t="s">
        <v>2556</v>
      </c>
      <c r="F65" s="864"/>
      <c r="G65" s="796">
        <v>2</v>
      </c>
      <c r="H65" s="829">
        <v>5</v>
      </c>
      <c r="I65" s="792" t="s">
        <v>2331</v>
      </c>
      <c r="AM65" s="634" t="str">
        <f t="shared" si="12"/>
        <v>-</v>
      </c>
      <c r="AN65" s="144" t="str">
        <f t="shared" si="43"/>
        <v>-</v>
      </c>
      <c r="AO65" s="144" t="str">
        <f t="shared" si="44"/>
        <v>-</v>
      </c>
      <c r="AP65" s="138">
        <f t="shared" si="13"/>
        <v>63</v>
      </c>
      <c r="AQ65" s="143" t="str">
        <f t="shared" si="14"/>
        <v>Свердловская</v>
      </c>
      <c r="AR65" s="143" t="str">
        <f t="shared" si="15"/>
        <v>Пермский</v>
      </c>
      <c r="AS65" s="143" t="str">
        <f t="shared" si="16"/>
        <v>Пермь</v>
      </c>
      <c r="AT65" s="139"/>
      <c r="AU65" s="139"/>
      <c r="AV65" s="140">
        <f t="shared" si="17"/>
        <v>5</v>
      </c>
      <c r="AW65" s="147">
        <f t="shared" si="64"/>
        <v>43682.208333333336</v>
      </c>
      <c r="AX65" s="148">
        <f t="shared" si="65"/>
        <v>43682.458333333336</v>
      </c>
      <c r="AY65" s="148">
        <f t="shared" si="65"/>
        <v>43682.708333333336</v>
      </c>
      <c r="AZ65" s="149">
        <f t="shared" si="65"/>
        <v>43682.958333333336</v>
      </c>
      <c r="BA65" s="245">
        <f t="shared" si="60"/>
        <v>43682.458333333336</v>
      </c>
      <c r="BB65" s="245">
        <f t="shared" si="61"/>
        <v>43682.958333333336</v>
      </c>
      <c r="BC65" s="246">
        <f t="shared" si="62"/>
        <v>43682.458333333336</v>
      </c>
      <c r="BD65" s="246">
        <f t="shared" si="63"/>
        <v>43682.958333333336</v>
      </c>
      <c r="BE65" s="87">
        <f t="shared" si="45"/>
        <v>2</v>
      </c>
      <c r="BF65" s="64"/>
    </row>
    <row r="66" spans="2:80" ht="15" customHeight="1" x14ac:dyDescent="0.25">
      <c r="B66" s="811">
        <v>64</v>
      </c>
      <c r="C66" s="788" t="s">
        <v>2554</v>
      </c>
      <c r="D66" s="830" t="s">
        <v>2557</v>
      </c>
      <c r="E66" s="788" t="s">
        <v>2558</v>
      </c>
      <c r="F66" s="858"/>
      <c r="G66" s="797">
        <v>2</v>
      </c>
      <c r="H66" s="831">
        <v>5</v>
      </c>
      <c r="I66" s="793" t="s">
        <v>2331</v>
      </c>
      <c r="AM66" s="634" t="str">
        <f t="shared" si="12"/>
        <v>-</v>
      </c>
      <c r="AN66" s="144" t="str">
        <f t="shared" ref="AN66:AN79" si="69">IF(BI$38=AQ66,AP66,"-")</f>
        <v>-</v>
      </c>
      <c r="AO66" s="144" t="str">
        <f t="shared" ref="AO66:AO76" si="70">IF(BI$4=AQ66,AP66,"-")</f>
        <v>-</v>
      </c>
      <c r="AP66" s="138">
        <f t="shared" si="13"/>
        <v>64</v>
      </c>
      <c r="AQ66" s="143" t="str">
        <f t="shared" si="14"/>
        <v>Свердловская</v>
      </c>
      <c r="AR66" s="143" t="str">
        <f t="shared" si="15"/>
        <v>Екатеринбургский</v>
      </c>
      <c r="AS66" s="143" t="str">
        <f t="shared" si="16"/>
        <v>Екатеринбург</v>
      </c>
      <c r="AT66" s="139"/>
      <c r="AU66" s="139"/>
      <c r="AV66" s="140">
        <f t="shared" si="17"/>
        <v>5</v>
      </c>
      <c r="AW66" s="147">
        <f t="shared" si="64"/>
        <v>43682.208333333336</v>
      </c>
      <c r="AX66" s="148">
        <f t="shared" si="65"/>
        <v>43682.458333333336</v>
      </c>
      <c r="AY66" s="148">
        <f t="shared" si="65"/>
        <v>43682.708333333336</v>
      </c>
      <c r="AZ66" s="149">
        <f t="shared" si="65"/>
        <v>43682.958333333336</v>
      </c>
      <c r="BA66" s="245">
        <f t="shared" si="60"/>
        <v>43682.458333333336</v>
      </c>
      <c r="BB66" s="245">
        <f t="shared" si="61"/>
        <v>43682.958333333336</v>
      </c>
      <c r="BC66" s="246">
        <f t="shared" si="62"/>
        <v>43682.458333333336</v>
      </c>
      <c r="BD66" s="246">
        <f t="shared" si="63"/>
        <v>43682.958333333336</v>
      </c>
      <c r="BE66" s="87">
        <f t="shared" ref="BE66:BE79" si="71">AV66-3</f>
        <v>2</v>
      </c>
      <c r="BF66" s="64"/>
      <c r="BR66" t="s">
        <v>769</v>
      </c>
      <c r="BS66" s="957" t="str">
        <f>IF(BS63&gt;0,BS48&amp;" см", IF(OR(BS62&gt;0,BS64&gt;0),BS48&amp;" мм","")                                   )</f>
        <v>1…6 мм</v>
      </c>
      <c r="BT66" s="957" t="str">
        <f>IF(BT63&gt;0,BT48&amp;" см", IF(OR(BT62&gt;0,BT64&gt;0),BT48&amp;" мм","")  )</f>
        <v/>
      </c>
      <c r="BU66" s="957" t="str">
        <f t="shared" ref="BU66:CB66" si="72">IF(BU63&gt;0,BU48&amp;" см", IF(OR(BU62&gt;0,BU64&gt;0),BU48&amp;" мм","")                                   )</f>
        <v>1…6 мм</v>
      </c>
      <c r="BV66" s="957" t="str">
        <f t="shared" si="72"/>
        <v>5…10 мм</v>
      </c>
      <c r="BW66" s="957" t="str">
        <f t="shared" si="72"/>
        <v>1…6 мм</v>
      </c>
      <c r="BX66" s="957" t="str">
        <f t="shared" si="72"/>
        <v/>
      </c>
      <c r="BY66" s="957" t="str">
        <f t="shared" si="72"/>
        <v>5…10 мм</v>
      </c>
      <c r="BZ66" s="957" t="str">
        <f t="shared" si="72"/>
        <v>&lt;1 мм</v>
      </c>
      <c r="CA66" s="957" t="str">
        <f t="shared" si="72"/>
        <v/>
      </c>
      <c r="CB66" s="957" t="str">
        <f t="shared" si="72"/>
        <v>5…10 мм</v>
      </c>
    </row>
    <row r="67" spans="2:80" ht="15" customHeight="1" x14ac:dyDescent="0.25">
      <c r="B67" s="811">
        <v>65</v>
      </c>
      <c r="C67" s="788" t="s">
        <v>2554</v>
      </c>
      <c r="D67" s="830" t="s">
        <v>2559</v>
      </c>
      <c r="E67" s="788" t="s">
        <v>2560</v>
      </c>
      <c r="F67" s="858"/>
      <c r="G67" s="797">
        <v>2</v>
      </c>
      <c r="H67" s="831">
        <v>5</v>
      </c>
      <c r="I67" s="793" t="s">
        <v>2331</v>
      </c>
      <c r="AM67" s="634" t="str">
        <f t="shared" ref="AM67:AM76" si="73">IF(U$28=AQ67,AP67,"-")</f>
        <v>-</v>
      </c>
      <c r="AN67" s="144" t="str">
        <f t="shared" si="69"/>
        <v>-</v>
      </c>
      <c r="AO67" s="144" t="str">
        <f t="shared" si="70"/>
        <v>-</v>
      </c>
      <c r="AP67" s="138">
        <f t="shared" si="13"/>
        <v>65</v>
      </c>
      <c r="AQ67" s="143" t="str">
        <f t="shared" si="14"/>
        <v>Свердловская</v>
      </c>
      <c r="AR67" s="143" t="str">
        <f t="shared" si="15"/>
        <v>Тюменский</v>
      </c>
      <c r="AS67" s="143" t="str">
        <f t="shared" si="16"/>
        <v>Тюмень</v>
      </c>
      <c r="AT67" s="139"/>
      <c r="AU67" s="139"/>
      <c r="AV67" s="140">
        <f t="shared" si="17"/>
        <v>5</v>
      </c>
      <c r="AW67" s="147">
        <f t="shared" si="64"/>
        <v>43682.208333333336</v>
      </c>
      <c r="AX67" s="148">
        <f t="shared" si="65"/>
        <v>43682.458333333336</v>
      </c>
      <c r="AY67" s="148">
        <f t="shared" si="65"/>
        <v>43682.708333333336</v>
      </c>
      <c r="AZ67" s="149">
        <f t="shared" si="65"/>
        <v>43682.958333333336</v>
      </c>
      <c r="BA67" s="245">
        <f t="shared" si="60"/>
        <v>43682.458333333336</v>
      </c>
      <c r="BB67" s="245">
        <f t="shared" si="61"/>
        <v>43682.958333333336</v>
      </c>
      <c r="BC67" s="246">
        <f t="shared" si="62"/>
        <v>43682.458333333336</v>
      </c>
      <c r="BD67" s="246">
        <f t="shared" si="63"/>
        <v>43682.958333333336</v>
      </c>
      <c r="BE67" s="87">
        <f t="shared" si="71"/>
        <v>2</v>
      </c>
      <c r="BF67" s="64"/>
    </row>
    <row r="68" spans="2:80" ht="15" customHeight="1" x14ac:dyDescent="0.25">
      <c r="B68" s="811">
        <v>66</v>
      </c>
      <c r="C68" s="788" t="s">
        <v>2554</v>
      </c>
      <c r="D68" s="830" t="s">
        <v>720</v>
      </c>
      <c r="E68" s="788" t="s">
        <v>2563</v>
      </c>
      <c r="F68" s="858"/>
      <c r="G68" s="797">
        <v>2</v>
      </c>
      <c r="H68" s="831">
        <v>5</v>
      </c>
      <c r="I68" s="793" t="s">
        <v>2331</v>
      </c>
      <c r="AM68" s="634" t="str">
        <f t="shared" si="73"/>
        <v>-</v>
      </c>
      <c r="AN68" s="144" t="str">
        <f t="shared" si="69"/>
        <v>-</v>
      </c>
      <c r="AO68" s="144" t="str">
        <f t="shared" si="70"/>
        <v>-</v>
      </c>
      <c r="AP68" s="138">
        <f t="shared" ref="AP68:AP115" si="74">B68</f>
        <v>66</v>
      </c>
      <c r="AQ68" s="143" t="str">
        <f t="shared" ref="AQ68:AQ87" si="75">C68</f>
        <v>Свердловская</v>
      </c>
      <c r="AR68" s="143" t="str">
        <f t="shared" ref="AR68:AR87" si="76">D68</f>
        <v>Нижнетагильский</v>
      </c>
      <c r="AS68" s="143" t="str">
        <f t="shared" ref="AS68:AS87" si="77">E68</f>
        <v>Нижний Тагил</v>
      </c>
      <c r="AT68" s="139"/>
      <c r="AU68" s="139"/>
      <c r="AV68" s="140">
        <f t="shared" ref="AV68:AV87" si="78">H68</f>
        <v>5</v>
      </c>
      <c r="AW68" s="147">
        <f t="shared" si="64"/>
        <v>43682.208333333336</v>
      </c>
      <c r="AX68" s="148">
        <f t="shared" si="65"/>
        <v>43682.458333333336</v>
      </c>
      <c r="AY68" s="148">
        <f t="shared" si="65"/>
        <v>43682.708333333336</v>
      </c>
      <c r="AZ68" s="149">
        <f t="shared" si="65"/>
        <v>43682.958333333336</v>
      </c>
      <c r="BA68" s="245">
        <f t="shared" si="60"/>
        <v>43682.458333333336</v>
      </c>
      <c r="BB68" s="245">
        <f t="shared" si="61"/>
        <v>43682.958333333336</v>
      </c>
      <c r="BC68" s="246">
        <f t="shared" si="62"/>
        <v>43682.458333333336</v>
      </c>
      <c r="BD68" s="246">
        <f t="shared" si="63"/>
        <v>43682.958333333336</v>
      </c>
      <c r="BE68" s="87">
        <f t="shared" si="71"/>
        <v>2</v>
      </c>
      <c r="BF68" s="64"/>
    </row>
    <row r="69" spans="2:80" ht="15" customHeight="1" x14ac:dyDescent="0.25">
      <c r="B69" s="811">
        <v>67</v>
      </c>
      <c r="C69" s="788" t="s">
        <v>2554</v>
      </c>
      <c r="D69" s="830" t="s">
        <v>2561</v>
      </c>
      <c r="E69" s="788" t="s">
        <v>2562</v>
      </c>
      <c r="F69" s="858"/>
      <c r="G69" s="797">
        <v>2</v>
      </c>
      <c r="H69" s="831">
        <v>5</v>
      </c>
      <c r="I69" s="793" t="s">
        <v>2331</v>
      </c>
      <c r="AM69" s="634" t="str">
        <f t="shared" si="73"/>
        <v>-</v>
      </c>
      <c r="AN69" s="144" t="str">
        <f t="shared" si="69"/>
        <v>-</v>
      </c>
      <c r="AO69" s="144" t="str">
        <f t="shared" si="70"/>
        <v>-</v>
      </c>
      <c r="AP69" s="138">
        <f t="shared" si="74"/>
        <v>67</v>
      </c>
      <c r="AQ69" s="143" t="str">
        <f t="shared" si="75"/>
        <v>Свердловская</v>
      </c>
      <c r="AR69" s="143" t="str">
        <f t="shared" si="76"/>
        <v>Сургутский</v>
      </c>
      <c r="AS69" s="143" t="str">
        <f t="shared" si="77"/>
        <v>Сургут</v>
      </c>
      <c r="AT69" s="139"/>
      <c r="AU69" s="139"/>
      <c r="AV69" s="140">
        <f t="shared" si="78"/>
        <v>5</v>
      </c>
      <c r="AW69" s="147">
        <f t="shared" si="64"/>
        <v>43682.208333333336</v>
      </c>
      <c r="AX69" s="148">
        <f t="shared" si="65"/>
        <v>43682.458333333336</v>
      </c>
      <c r="AY69" s="148">
        <f t="shared" si="65"/>
        <v>43682.708333333336</v>
      </c>
      <c r="AZ69" s="149">
        <f t="shared" si="65"/>
        <v>43682.958333333336</v>
      </c>
      <c r="BA69" s="245">
        <f t="shared" si="60"/>
        <v>43682.458333333336</v>
      </c>
      <c r="BB69" s="245">
        <f t="shared" si="61"/>
        <v>43682.958333333336</v>
      </c>
      <c r="BC69" s="246">
        <f t="shared" si="62"/>
        <v>43682.458333333336</v>
      </c>
      <c r="BD69" s="246">
        <f t="shared" si="63"/>
        <v>43682.958333333336</v>
      </c>
      <c r="BE69" s="87">
        <f t="shared" si="71"/>
        <v>2</v>
      </c>
      <c r="BF69" s="64"/>
    </row>
    <row r="70" spans="2:80" ht="15" customHeight="1" x14ac:dyDescent="0.25">
      <c r="B70" s="811">
        <v>68</v>
      </c>
      <c r="C70" s="794" t="s">
        <v>2554</v>
      </c>
      <c r="D70" s="865" t="s">
        <v>2561</v>
      </c>
      <c r="E70" s="794" t="s">
        <v>1183</v>
      </c>
      <c r="F70" s="866"/>
      <c r="G70" s="797">
        <v>2</v>
      </c>
      <c r="H70" s="867">
        <v>5</v>
      </c>
      <c r="I70" s="780" t="s">
        <v>2331</v>
      </c>
      <c r="AM70" s="634" t="str">
        <f t="shared" si="73"/>
        <v>-</v>
      </c>
      <c r="AN70" s="144" t="str">
        <f t="shared" si="69"/>
        <v>-</v>
      </c>
      <c r="AO70" s="144" t="str">
        <f t="shared" si="70"/>
        <v>-</v>
      </c>
      <c r="AP70" s="138">
        <f t="shared" si="74"/>
        <v>68</v>
      </c>
      <c r="AQ70" s="143" t="str">
        <f t="shared" si="75"/>
        <v>Свердловская</v>
      </c>
      <c r="AR70" s="143" t="str">
        <f t="shared" si="76"/>
        <v>Сургутский</v>
      </c>
      <c r="AS70" s="143" t="str">
        <f t="shared" si="77"/>
        <v>Новый Уренгой</v>
      </c>
      <c r="AT70" s="139"/>
      <c r="AU70" s="139"/>
      <c r="AV70" s="140">
        <f t="shared" si="78"/>
        <v>5</v>
      </c>
      <c r="AW70" s="147">
        <f t="shared" si="64"/>
        <v>43682.208333333336</v>
      </c>
      <c r="AX70" s="148">
        <f t="shared" ref="AX70:AZ73" si="79">AW70+6/24</f>
        <v>43682.458333333336</v>
      </c>
      <c r="AY70" s="148">
        <f t="shared" si="79"/>
        <v>43682.708333333336</v>
      </c>
      <c r="AZ70" s="149">
        <f t="shared" si="79"/>
        <v>43682.958333333336</v>
      </c>
      <c r="BA70" s="245">
        <f t="shared" ref="BA70:BB73" si="80">BC70</f>
        <v>43682.458333333336</v>
      </c>
      <c r="BB70" s="245">
        <f t="shared" si="80"/>
        <v>43682.958333333336</v>
      </c>
      <c r="BC70" s="246">
        <f>IF(AND(HOUR(AX70)&lt;12,HOUR(AX70)&gt;=0),AX70,AW70+24/24)</f>
        <v>43682.458333333336</v>
      </c>
      <c r="BD70" s="246">
        <f>IF(AND(HOUR(AZ70)&lt;=23,HOUR(AZ70)&gt;=13),AZ70,AY70+24/24)</f>
        <v>43682.958333333336</v>
      </c>
      <c r="BE70" s="87">
        <f t="shared" si="71"/>
        <v>2</v>
      </c>
      <c r="BF70" s="64"/>
    </row>
    <row r="71" spans="2:80" ht="15" customHeight="1" x14ac:dyDescent="0.25">
      <c r="B71" s="811">
        <v>69</v>
      </c>
      <c r="C71" s="795" t="s">
        <v>2554</v>
      </c>
      <c r="D71" s="868" t="s">
        <v>2559</v>
      </c>
      <c r="E71" s="869" t="s">
        <v>1870</v>
      </c>
      <c r="F71" s="870"/>
      <c r="G71" s="871">
        <v>2</v>
      </c>
      <c r="H71" s="861">
        <v>5</v>
      </c>
      <c r="I71" s="804" t="s">
        <v>2331</v>
      </c>
      <c r="AM71" s="634" t="str">
        <f>IF(U$28=AQ71,AP71,"-")</f>
        <v>-</v>
      </c>
      <c r="AN71" s="144" t="str">
        <f>IF(BI$38=AQ71,AP71,"-")</f>
        <v>-</v>
      </c>
      <c r="AO71" s="144" t="str">
        <f>IF(BI$4=AQ71,AP71,"-")</f>
        <v>-</v>
      </c>
      <c r="AP71" s="138">
        <f t="shared" si="74"/>
        <v>69</v>
      </c>
      <c r="AQ71" s="143" t="str">
        <f t="shared" si="75"/>
        <v>Свердловская</v>
      </c>
      <c r="AR71" s="143" t="str">
        <f t="shared" si="76"/>
        <v>Тюменский</v>
      </c>
      <c r="AS71" s="143" t="str">
        <f t="shared" si="77"/>
        <v>Ишим</v>
      </c>
      <c r="AT71" s="139"/>
      <c r="AU71" s="139"/>
      <c r="AV71" s="140">
        <f t="shared" si="78"/>
        <v>5</v>
      </c>
      <c r="AW71" s="147">
        <f t="shared" si="64"/>
        <v>43682.208333333336</v>
      </c>
      <c r="AX71" s="148">
        <f t="shared" si="79"/>
        <v>43682.458333333336</v>
      </c>
      <c r="AY71" s="148">
        <f t="shared" si="79"/>
        <v>43682.708333333336</v>
      </c>
      <c r="AZ71" s="149">
        <f t="shared" si="79"/>
        <v>43682.958333333336</v>
      </c>
      <c r="BA71" s="245">
        <f>BC71</f>
        <v>43682.458333333336</v>
      </c>
      <c r="BB71" s="245">
        <f>BD71</f>
        <v>43682.958333333336</v>
      </c>
      <c r="BC71" s="246">
        <f>IF(AND(HOUR(AX71)&lt;12,HOUR(AX71)&gt;=0),AX71,AW71+24/24)</f>
        <v>43682.458333333336</v>
      </c>
      <c r="BD71" s="246">
        <f>IF(AND(HOUR(AZ71)&lt;=23,HOUR(AZ71)&gt;=13),AZ71,AY71+24/24)</f>
        <v>43682.958333333336</v>
      </c>
      <c r="BE71" s="87">
        <f>AV71-3</f>
        <v>2</v>
      </c>
      <c r="BF71" s="64"/>
    </row>
    <row r="72" spans="2:80" ht="15" customHeight="1" x14ac:dyDescent="0.25">
      <c r="B72" s="811">
        <v>70</v>
      </c>
      <c r="C72" s="641" t="s">
        <v>2564</v>
      </c>
      <c r="D72" s="872" t="s">
        <v>2565</v>
      </c>
      <c r="E72" s="641" t="s">
        <v>2566</v>
      </c>
      <c r="F72" s="852"/>
      <c r="G72" s="801">
        <v>2</v>
      </c>
      <c r="H72" s="873">
        <v>5</v>
      </c>
      <c r="I72" s="784" t="s">
        <v>2332</v>
      </c>
      <c r="AM72" s="634" t="str">
        <f t="shared" si="73"/>
        <v>-</v>
      </c>
      <c r="AN72" s="144" t="str">
        <f t="shared" si="69"/>
        <v>-</v>
      </c>
      <c r="AO72" s="144" t="str">
        <f t="shared" si="70"/>
        <v>-</v>
      </c>
      <c r="AP72" s="138">
        <f t="shared" si="74"/>
        <v>70</v>
      </c>
      <c r="AQ72" s="143" t="str">
        <f t="shared" si="75"/>
        <v>Южно-Уральская</v>
      </c>
      <c r="AR72" s="143" t="str">
        <f t="shared" si="76"/>
        <v>Челябинский</v>
      </c>
      <c r="AS72" s="143" t="str">
        <f t="shared" si="77"/>
        <v>Челябинск</v>
      </c>
      <c r="AT72" s="139"/>
      <c r="AU72" s="139"/>
      <c r="AV72" s="140">
        <f t="shared" si="78"/>
        <v>5</v>
      </c>
      <c r="AW72" s="147">
        <f t="shared" si="64"/>
        <v>43682.208333333336</v>
      </c>
      <c r="AX72" s="148">
        <f t="shared" si="79"/>
        <v>43682.458333333336</v>
      </c>
      <c r="AY72" s="148">
        <f t="shared" si="79"/>
        <v>43682.708333333336</v>
      </c>
      <c r="AZ72" s="149">
        <f t="shared" si="79"/>
        <v>43682.958333333336</v>
      </c>
      <c r="BA72" s="245">
        <f t="shared" si="80"/>
        <v>43682.458333333336</v>
      </c>
      <c r="BB72" s="245">
        <f t="shared" si="80"/>
        <v>43682.958333333336</v>
      </c>
      <c r="BC72" s="246">
        <f>IF(AND(HOUR(AX72)&lt;12,HOUR(AX72)&gt;=0),AX72,AW72+24/24)</f>
        <v>43682.458333333336</v>
      </c>
      <c r="BD72" s="246">
        <f>IF(AND(HOUR(AZ72)&lt;=23,HOUR(AZ72)&gt;=13),AZ72,AY72+24/24)</f>
        <v>43682.958333333336</v>
      </c>
      <c r="BE72" s="87">
        <f t="shared" si="71"/>
        <v>2</v>
      </c>
      <c r="BF72" s="64"/>
    </row>
    <row r="73" spans="2:80" ht="15" customHeight="1" x14ac:dyDescent="0.25">
      <c r="B73" s="811">
        <v>71</v>
      </c>
      <c r="C73" s="643" t="s">
        <v>2564</v>
      </c>
      <c r="D73" s="874" t="s">
        <v>721</v>
      </c>
      <c r="E73" s="643" t="s">
        <v>722</v>
      </c>
      <c r="F73" s="853"/>
      <c r="G73" s="802">
        <v>2</v>
      </c>
      <c r="H73" s="834">
        <v>5</v>
      </c>
      <c r="I73" s="775" t="s">
        <v>2332</v>
      </c>
      <c r="AM73" s="634" t="str">
        <f t="shared" si="73"/>
        <v>-</v>
      </c>
      <c r="AN73" s="144" t="str">
        <f t="shared" si="69"/>
        <v>-</v>
      </c>
      <c r="AO73" s="144" t="str">
        <f t="shared" si="70"/>
        <v>-</v>
      </c>
      <c r="AP73" s="138">
        <f t="shared" si="74"/>
        <v>71</v>
      </c>
      <c r="AQ73" s="143" t="str">
        <f t="shared" si="75"/>
        <v>Южно-Уральская</v>
      </c>
      <c r="AR73" s="143" t="str">
        <f t="shared" si="76"/>
        <v>Златоустовский</v>
      </c>
      <c r="AS73" s="143" t="str">
        <f t="shared" si="77"/>
        <v>Златоуст</v>
      </c>
      <c r="AT73" s="139"/>
      <c r="AU73" s="139"/>
      <c r="AV73" s="140">
        <f t="shared" si="78"/>
        <v>5</v>
      </c>
      <c r="AW73" s="147">
        <f t="shared" si="64"/>
        <v>43682.208333333336</v>
      </c>
      <c r="AX73" s="148">
        <f t="shared" si="79"/>
        <v>43682.458333333336</v>
      </c>
      <c r="AY73" s="148">
        <f t="shared" si="79"/>
        <v>43682.708333333336</v>
      </c>
      <c r="AZ73" s="149">
        <f t="shared" si="79"/>
        <v>43682.958333333336</v>
      </c>
      <c r="BA73" s="245">
        <f t="shared" si="80"/>
        <v>43682.458333333336</v>
      </c>
      <c r="BB73" s="245">
        <f t="shared" si="80"/>
        <v>43682.958333333336</v>
      </c>
      <c r="BC73" s="246">
        <f>IF(AND(HOUR(AX73)&lt;12,HOUR(AX73)&gt;=0),AX73,AW73+24/24)</f>
        <v>43682.458333333336</v>
      </c>
      <c r="BD73" s="246">
        <f>IF(AND(HOUR(AZ73)&lt;=23,HOUR(AZ73)&gt;=13),AZ73,AY73+24/24)</f>
        <v>43682.958333333336</v>
      </c>
      <c r="BE73" s="87">
        <f t="shared" si="71"/>
        <v>2</v>
      </c>
      <c r="BF73" s="64"/>
    </row>
    <row r="74" spans="2:80" ht="15" customHeight="1" x14ac:dyDescent="0.25">
      <c r="B74" s="811">
        <v>72</v>
      </c>
      <c r="C74" s="643" t="s">
        <v>2564</v>
      </c>
      <c r="D74" s="874" t="s">
        <v>723</v>
      </c>
      <c r="E74" s="643" t="s">
        <v>724</v>
      </c>
      <c r="F74" s="853"/>
      <c r="G74" s="802">
        <v>2</v>
      </c>
      <c r="H74" s="834">
        <v>5</v>
      </c>
      <c r="I74" s="774" t="s">
        <v>2332</v>
      </c>
      <c r="AM74" s="634" t="str">
        <f t="shared" si="73"/>
        <v>-</v>
      </c>
      <c r="AN74" s="144" t="str">
        <f t="shared" si="69"/>
        <v>-</v>
      </c>
      <c r="AO74" s="144" t="str">
        <f t="shared" si="70"/>
        <v>-</v>
      </c>
      <c r="AP74" s="138">
        <f t="shared" si="74"/>
        <v>72</v>
      </c>
      <c r="AQ74" s="143" t="str">
        <f t="shared" si="75"/>
        <v>Южно-Уральская</v>
      </c>
      <c r="AR74" s="143" t="str">
        <f t="shared" si="76"/>
        <v>Курганский</v>
      </c>
      <c r="AS74" s="143" t="str">
        <f t="shared" si="77"/>
        <v>Курган</v>
      </c>
      <c r="AT74" s="139"/>
      <c r="AU74" s="139"/>
      <c r="AV74" s="140">
        <f t="shared" si="78"/>
        <v>5</v>
      </c>
      <c r="AW74" s="147">
        <f t="shared" si="64"/>
        <v>43682.208333333336</v>
      </c>
      <c r="AX74" s="148">
        <f t="shared" ref="AX74:AZ79" si="81">AW74+6/24</f>
        <v>43682.458333333336</v>
      </c>
      <c r="AY74" s="148">
        <f t="shared" si="81"/>
        <v>43682.708333333336</v>
      </c>
      <c r="AZ74" s="149">
        <f t="shared" si="81"/>
        <v>43682.958333333336</v>
      </c>
      <c r="BA74" s="245">
        <f t="shared" ref="BA74:BA79" si="82">BC74</f>
        <v>43682.458333333336</v>
      </c>
      <c r="BB74" s="245">
        <f t="shared" ref="BB74:BB79" si="83">BD74</f>
        <v>43682.958333333336</v>
      </c>
      <c r="BC74" s="246">
        <f t="shared" ref="BC74:BC79" si="84">IF(AND(HOUR(AX74)&lt;12,HOUR(AX74)&gt;=0),AX74,AW74+24/24)</f>
        <v>43682.458333333336</v>
      </c>
      <c r="BD74" s="246">
        <f t="shared" ref="BD74:BD79" si="85">IF(AND(HOUR(AZ74)&lt;=23,HOUR(AZ74)&gt;=13),AZ74,AY74+24/24)</f>
        <v>43682.958333333336</v>
      </c>
      <c r="BE74" s="87">
        <f t="shared" si="71"/>
        <v>2</v>
      </c>
      <c r="BF74" s="64"/>
    </row>
    <row r="75" spans="2:80" ht="15" customHeight="1" x14ac:dyDescent="0.25">
      <c r="B75" s="811">
        <v>73</v>
      </c>
      <c r="C75" s="643" t="s">
        <v>2564</v>
      </c>
      <c r="D75" s="874" t="s">
        <v>2569</v>
      </c>
      <c r="E75" s="643" t="s">
        <v>2570</v>
      </c>
      <c r="F75" s="853"/>
      <c r="G75" s="802">
        <v>2</v>
      </c>
      <c r="H75" s="834">
        <v>5</v>
      </c>
      <c r="I75" s="774" t="s">
        <v>2332</v>
      </c>
      <c r="AM75" s="634" t="str">
        <f t="shared" si="73"/>
        <v>-</v>
      </c>
      <c r="AN75" s="144" t="str">
        <f t="shared" si="69"/>
        <v>-</v>
      </c>
      <c r="AO75" s="144" t="str">
        <f t="shared" si="70"/>
        <v>-</v>
      </c>
      <c r="AP75" s="138">
        <f t="shared" si="74"/>
        <v>73</v>
      </c>
      <c r="AQ75" s="143" t="str">
        <f t="shared" si="75"/>
        <v>Южно-Уральская</v>
      </c>
      <c r="AR75" s="143" t="str">
        <f t="shared" si="76"/>
        <v>Петропавловское</v>
      </c>
      <c r="AS75" s="143" t="str">
        <f t="shared" si="77"/>
        <v>Петропавловск</v>
      </c>
      <c r="AT75" s="139"/>
      <c r="AU75" s="139"/>
      <c r="AV75" s="140">
        <f t="shared" si="78"/>
        <v>5</v>
      </c>
      <c r="AW75" s="147">
        <f t="shared" si="64"/>
        <v>43682.208333333336</v>
      </c>
      <c r="AX75" s="148">
        <f t="shared" si="81"/>
        <v>43682.458333333336</v>
      </c>
      <c r="AY75" s="148">
        <f t="shared" si="81"/>
        <v>43682.708333333336</v>
      </c>
      <c r="AZ75" s="149">
        <f t="shared" si="81"/>
        <v>43682.958333333336</v>
      </c>
      <c r="BA75" s="245">
        <f t="shared" si="82"/>
        <v>43682.458333333336</v>
      </c>
      <c r="BB75" s="245">
        <f t="shared" si="83"/>
        <v>43682.958333333336</v>
      </c>
      <c r="BC75" s="246">
        <f t="shared" si="84"/>
        <v>43682.458333333336</v>
      </c>
      <c r="BD75" s="246">
        <f t="shared" si="85"/>
        <v>43682.958333333336</v>
      </c>
      <c r="BE75" s="87">
        <f t="shared" si="71"/>
        <v>2</v>
      </c>
      <c r="BF75" s="64"/>
    </row>
    <row r="76" spans="2:80" ht="15" customHeight="1" x14ac:dyDescent="0.25">
      <c r="B76" s="811">
        <v>74</v>
      </c>
      <c r="C76" s="643" t="s">
        <v>2564</v>
      </c>
      <c r="D76" s="874" t="s">
        <v>2567</v>
      </c>
      <c r="E76" s="643" t="s">
        <v>2568</v>
      </c>
      <c r="F76" s="853"/>
      <c r="G76" s="802">
        <v>2</v>
      </c>
      <c r="H76" s="834">
        <v>5</v>
      </c>
      <c r="I76" s="775" t="s">
        <v>2332</v>
      </c>
      <c r="AM76" s="634" t="str">
        <f t="shared" si="73"/>
        <v>-</v>
      </c>
      <c r="AN76" s="144" t="str">
        <f t="shared" si="69"/>
        <v>-</v>
      </c>
      <c r="AO76" s="155" t="str">
        <f t="shared" si="70"/>
        <v>-</v>
      </c>
      <c r="AP76" s="138">
        <f t="shared" si="74"/>
        <v>74</v>
      </c>
      <c r="AQ76" s="143" t="str">
        <f t="shared" si="75"/>
        <v>Южно-Уральская</v>
      </c>
      <c r="AR76" s="143" t="str">
        <f t="shared" si="76"/>
        <v>Оренбургский</v>
      </c>
      <c r="AS76" s="143" t="str">
        <f t="shared" si="77"/>
        <v>Оренбург</v>
      </c>
      <c r="AT76" s="139"/>
      <c r="AU76" s="139"/>
      <c r="AV76" s="140">
        <f t="shared" si="78"/>
        <v>5</v>
      </c>
      <c r="AW76" s="147">
        <f t="shared" si="64"/>
        <v>43682.208333333336</v>
      </c>
      <c r="AX76" s="148">
        <f t="shared" si="81"/>
        <v>43682.458333333336</v>
      </c>
      <c r="AY76" s="148">
        <f t="shared" si="81"/>
        <v>43682.708333333336</v>
      </c>
      <c r="AZ76" s="149">
        <f t="shared" si="81"/>
        <v>43682.958333333336</v>
      </c>
      <c r="BA76" s="245">
        <f t="shared" si="82"/>
        <v>43682.458333333336</v>
      </c>
      <c r="BB76" s="245">
        <f t="shared" si="83"/>
        <v>43682.958333333336</v>
      </c>
      <c r="BC76" s="246">
        <f t="shared" si="84"/>
        <v>43682.458333333336</v>
      </c>
      <c r="BD76" s="246">
        <f t="shared" si="85"/>
        <v>43682.958333333336</v>
      </c>
      <c r="BE76" s="87">
        <f t="shared" si="71"/>
        <v>2</v>
      </c>
    </row>
    <row r="77" spans="2:80" ht="15" customHeight="1" x14ac:dyDescent="0.25">
      <c r="B77" s="849">
        <v>75</v>
      </c>
      <c r="C77" s="789" t="s">
        <v>2564</v>
      </c>
      <c r="D77" s="875" t="s">
        <v>2567</v>
      </c>
      <c r="E77" s="789" t="s">
        <v>1182</v>
      </c>
      <c r="F77" s="876"/>
      <c r="G77" s="802">
        <v>2</v>
      </c>
      <c r="H77" s="877">
        <v>5</v>
      </c>
      <c r="I77" s="775" t="s">
        <v>2332</v>
      </c>
      <c r="AM77" s="634" t="str">
        <f>IF(U$28=AQ77,AP77,"-")</f>
        <v>-</v>
      </c>
      <c r="AN77" s="144" t="str">
        <f t="shared" si="69"/>
        <v>-</v>
      </c>
      <c r="AO77" s="155" t="str">
        <f>IF(BI$4=AQ77,AP77,"-")</f>
        <v>-</v>
      </c>
      <c r="AP77" s="138">
        <f t="shared" si="74"/>
        <v>75</v>
      </c>
      <c r="AQ77" s="143" t="str">
        <f t="shared" si="75"/>
        <v>Южно-Уральская</v>
      </c>
      <c r="AR77" s="143" t="str">
        <f t="shared" si="76"/>
        <v>Оренбургский</v>
      </c>
      <c r="AS77" s="143" t="str">
        <f t="shared" si="77"/>
        <v>Орск</v>
      </c>
      <c r="AT77" s="139"/>
      <c r="AU77" s="139"/>
      <c r="AV77" s="140">
        <f t="shared" si="78"/>
        <v>5</v>
      </c>
      <c r="AW77" s="147">
        <f t="shared" si="64"/>
        <v>43682.208333333336</v>
      </c>
      <c r="AX77" s="148">
        <f t="shared" si="81"/>
        <v>43682.458333333336</v>
      </c>
      <c r="AY77" s="148">
        <f t="shared" si="81"/>
        <v>43682.708333333336</v>
      </c>
      <c r="AZ77" s="149">
        <f t="shared" si="81"/>
        <v>43682.958333333336</v>
      </c>
      <c r="BA77" s="245">
        <f t="shared" si="82"/>
        <v>43682.458333333336</v>
      </c>
      <c r="BB77" s="245">
        <f t="shared" si="83"/>
        <v>43682.958333333336</v>
      </c>
      <c r="BC77" s="246">
        <f t="shared" si="84"/>
        <v>43682.458333333336</v>
      </c>
      <c r="BD77" s="246">
        <f t="shared" si="85"/>
        <v>43682.958333333336</v>
      </c>
      <c r="BE77" s="87">
        <f t="shared" si="71"/>
        <v>2</v>
      </c>
    </row>
    <row r="78" spans="2:80" ht="15" customHeight="1" x14ac:dyDescent="0.25">
      <c r="B78" s="849">
        <v>76</v>
      </c>
      <c r="C78" s="789" t="s">
        <v>2564</v>
      </c>
      <c r="D78" s="815" t="s">
        <v>721</v>
      </c>
      <c r="E78" s="816" t="s">
        <v>1897</v>
      </c>
      <c r="F78" s="817"/>
      <c r="G78" s="818">
        <v>2</v>
      </c>
      <c r="H78" s="877">
        <v>5</v>
      </c>
      <c r="I78" s="775" t="s">
        <v>2332</v>
      </c>
      <c r="AM78" s="634" t="str">
        <f>IF(U$28=AQ78,AP78,"-")</f>
        <v>-</v>
      </c>
      <c r="AN78" s="144" t="str">
        <f t="shared" si="69"/>
        <v>-</v>
      </c>
      <c r="AO78" s="155" t="str">
        <f>IF(BI$4=AQ78,AP78,"-")</f>
        <v>-</v>
      </c>
      <c r="AP78" s="138">
        <f t="shared" si="74"/>
        <v>76</v>
      </c>
      <c r="AQ78" s="143" t="str">
        <f t="shared" si="75"/>
        <v>Южно-Уральская</v>
      </c>
      <c r="AR78" s="143" t="str">
        <f t="shared" si="76"/>
        <v>Златоустовский</v>
      </c>
      <c r="AS78" s="143" t="str">
        <f t="shared" si="77"/>
        <v>Бердяуш</v>
      </c>
      <c r="AT78" s="139"/>
      <c r="AU78" s="139"/>
      <c r="AV78" s="140">
        <f t="shared" si="78"/>
        <v>5</v>
      </c>
      <c r="AW78" s="147">
        <f t="shared" si="64"/>
        <v>43682.208333333336</v>
      </c>
      <c r="AX78" s="148">
        <f t="shared" si="81"/>
        <v>43682.458333333336</v>
      </c>
      <c r="AY78" s="148">
        <f t="shared" si="81"/>
        <v>43682.708333333336</v>
      </c>
      <c r="AZ78" s="149">
        <f t="shared" si="81"/>
        <v>43682.958333333336</v>
      </c>
      <c r="BA78" s="245">
        <f t="shared" si="82"/>
        <v>43682.458333333336</v>
      </c>
      <c r="BB78" s="245">
        <f t="shared" si="83"/>
        <v>43682.958333333336</v>
      </c>
      <c r="BC78" s="246">
        <f t="shared" si="84"/>
        <v>43682.458333333336</v>
      </c>
      <c r="BD78" s="246">
        <f t="shared" si="85"/>
        <v>43682.958333333336</v>
      </c>
      <c r="BE78" s="87">
        <f t="shared" si="71"/>
        <v>2</v>
      </c>
    </row>
    <row r="79" spans="2:80" ht="15" customHeight="1" x14ac:dyDescent="0.25">
      <c r="B79" s="849">
        <v>77</v>
      </c>
      <c r="C79" s="790" t="s">
        <v>2564</v>
      </c>
      <c r="D79" s="820" t="s">
        <v>2565</v>
      </c>
      <c r="E79" s="821" t="s">
        <v>1924</v>
      </c>
      <c r="F79" s="822"/>
      <c r="G79" s="823">
        <v>2</v>
      </c>
      <c r="H79" s="878">
        <v>5</v>
      </c>
      <c r="I79" s="879" t="s">
        <v>2332</v>
      </c>
      <c r="AM79" s="634" t="str">
        <f>IF(U$28=AQ79,AP79,"-")</f>
        <v>-</v>
      </c>
      <c r="AN79" s="144" t="str">
        <f t="shared" si="69"/>
        <v>-</v>
      </c>
      <c r="AO79" s="155" t="str">
        <f>IF(BI$4=AQ79,AP79,"-")</f>
        <v>-</v>
      </c>
      <c r="AP79" s="138">
        <f t="shared" si="74"/>
        <v>77</v>
      </c>
      <c r="AQ79" s="143" t="str">
        <f t="shared" si="75"/>
        <v>Южно-Уральская</v>
      </c>
      <c r="AR79" s="143" t="str">
        <f t="shared" si="76"/>
        <v>Челябинский</v>
      </c>
      <c r="AS79" s="143" t="str">
        <f t="shared" si="77"/>
        <v>Карталы I</v>
      </c>
      <c r="AT79" s="139"/>
      <c r="AU79" s="139"/>
      <c r="AV79" s="140">
        <f t="shared" si="78"/>
        <v>5</v>
      </c>
      <c r="AW79" s="147">
        <f t="shared" si="64"/>
        <v>43682.208333333336</v>
      </c>
      <c r="AX79" s="148">
        <f t="shared" si="81"/>
        <v>43682.458333333336</v>
      </c>
      <c r="AY79" s="148">
        <f t="shared" si="81"/>
        <v>43682.708333333336</v>
      </c>
      <c r="AZ79" s="149">
        <f t="shared" si="81"/>
        <v>43682.958333333336</v>
      </c>
      <c r="BA79" s="245">
        <f t="shared" si="82"/>
        <v>43682.458333333336</v>
      </c>
      <c r="BB79" s="245">
        <f t="shared" si="83"/>
        <v>43682.958333333336</v>
      </c>
      <c r="BC79" s="246">
        <f t="shared" si="84"/>
        <v>43682.458333333336</v>
      </c>
      <c r="BD79" s="246">
        <f t="shared" si="85"/>
        <v>43682.958333333336</v>
      </c>
      <c r="BE79" s="87">
        <f t="shared" si="71"/>
        <v>2</v>
      </c>
    </row>
    <row r="80" spans="2:80" ht="15" customHeight="1" x14ac:dyDescent="0.25">
      <c r="B80" s="811">
        <v>78</v>
      </c>
      <c r="C80" s="785" t="s">
        <v>2571</v>
      </c>
      <c r="D80" s="828" t="s">
        <v>2573</v>
      </c>
      <c r="E80" s="785" t="s">
        <v>2574</v>
      </c>
      <c r="F80" s="864"/>
      <c r="G80" s="796">
        <v>3</v>
      </c>
      <c r="H80" s="829">
        <v>6</v>
      </c>
      <c r="I80" s="792" t="s">
        <v>2333</v>
      </c>
      <c r="AM80" s="634" t="str">
        <f t="shared" ref="AM80:AM85" si="86">IF(U$28=AQ80,AP80,"-")</f>
        <v>-</v>
      </c>
      <c r="AN80" s="144" t="str">
        <f t="shared" ref="AN80:AN85" si="87">IF(BI$38=AQ80,AP80,"-")</f>
        <v>-</v>
      </c>
      <c r="AO80" s="155" t="str">
        <f t="shared" ref="AO80:AO85" si="88">IF(BI$4=AQ80,AP80,"-")</f>
        <v>-</v>
      </c>
      <c r="AP80" s="138">
        <f t="shared" si="74"/>
        <v>78</v>
      </c>
      <c r="AQ80" s="143" t="str">
        <f t="shared" si="75"/>
        <v>Западно-Сибирская</v>
      </c>
      <c r="AR80" s="143" t="str">
        <f t="shared" si="76"/>
        <v>Омский</v>
      </c>
      <c r="AS80" s="143" t="str">
        <f t="shared" si="77"/>
        <v>Омск</v>
      </c>
      <c r="AT80" s="139"/>
      <c r="AU80" s="139"/>
      <c r="AV80" s="140">
        <f t="shared" si="78"/>
        <v>6</v>
      </c>
      <c r="AW80" s="147">
        <f t="shared" si="64"/>
        <v>43682.25</v>
      </c>
      <c r="AX80" s="148">
        <f t="shared" ref="AX80:AZ85" si="89">AW80+6/24</f>
        <v>43682.5</v>
      </c>
      <c r="AY80" s="148">
        <f t="shared" si="89"/>
        <v>43682.75</v>
      </c>
      <c r="AZ80" s="149">
        <f t="shared" si="89"/>
        <v>43683</v>
      </c>
      <c r="BA80" s="245">
        <f t="shared" ref="BA80:BA85" si="90">BC80</f>
        <v>43683.25</v>
      </c>
      <c r="BB80" s="245">
        <f t="shared" ref="BB80:BB85" si="91">BD80</f>
        <v>43683.75</v>
      </c>
      <c r="BC80" s="246">
        <f t="shared" ref="BC80:BC85" si="92">IF(AND(HOUR(AX80)&lt;12,HOUR(AX80)&gt;=0),AX80,AW80+24/24)</f>
        <v>43683.25</v>
      </c>
      <c r="BD80" s="246">
        <f t="shared" ref="BD80:BD85" si="93">IF(AND(HOUR(AZ80)&lt;=23,HOUR(AZ80)&gt;=13),AZ80,AY80+24/24)</f>
        <v>43683.75</v>
      </c>
      <c r="BE80" s="87">
        <f t="shared" ref="BE80:BE85" si="94">AV80-3</f>
        <v>3</v>
      </c>
    </row>
    <row r="81" spans="2:57" x14ac:dyDescent="0.25">
      <c r="B81" s="811">
        <v>79</v>
      </c>
      <c r="C81" s="788" t="s">
        <v>2571</v>
      </c>
      <c r="D81" s="830" t="s">
        <v>2572</v>
      </c>
      <c r="E81" s="788" t="s">
        <v>2615</v>
      </c>
      <c r="F81" s="858"/>
      <c r="G81" s="797">
        <v>4</v>
      </c>
      <c r="H81" s="831">
        <v>7</v>
      </c>
      <c r="I81" s="793" t="s">
        <v>2333</v>
      </c>
      <c r="AM81" s="634" t="str">
        <f t="shared" si="86"/>
        <v>-</v>
      </c>
      <c r="AN81" s="144" t="str">
        <f t="shared" si="87"/>
        <v>-</v>
      </c>
      <c r="AO81" s="155" t="str">
        <f t="shared" si="88"/>
        <v>-</v>
      </c>
      <c r="AP81" s="138">
        <f t="shared" si="74"/>
        <v>79</v>
      </c>
      <c r="AQ81" s="143" t="str">
        <f t="shared" si="75"/>
        <v>Западно-Сибирская</v>
      </c>
      <c r="AR81" s="143" t="str">
        <f t="shared" si="76"/>
        <v>Новосибирский</v>
      </c>
      <c r="AS81" s="143" t="str">
        <f t="shared" si="77"/>
        <v>Новосибирск</v>
      </c>
      <c r="AT81" s="139"/>
      <c r="AU81" s="139"/>
      <c r="AV81" s="140">
        <f t="shared" si="78"/>
        <v>7</v>
      </c>
      <c r="AW81" s="147">
        <f t="shared" si="64"/>
        <v>43682.291666666664</v>
      </c>
      <c r="AX81" s="148">
        <f t="shared" si="89"/>
        <v>43682.541666666664</v>
      </c>
      <c r="AY81" s="148">
        <f t="shared" si="89"/>
        <v>43682.791666666664</v>
      </c>
      <c r="AZ81" s="149">
        <f t="shared" si="89"/>
        <v>43683.041666666664</v>
      </c>
      <c r="BA81" s="245">
        <f t="shared" si="90"/>
        <v>43683.291666666664</v>
      </c>
      <c r="BB81" s="245">
        <f t="shared" si="91"/>
        <v>43683.791666666664</v>
      </c>
      <c r="BC81" s="246">
        <f t="shared" si="92"/>
        <v>43683.291666666664</v>
      </c>
      <c r="BD81" s="246">
        <f t="shared" si="93"/>
        <v>43683.791666666664</v>
      </c>
      <c r="BE81" s="87">
        <f t="shared" si="94"/>
        <v>4</v>
      </c>
    </row>
    <row r="82" spans="2:57" x14ac:dyDescent="0.25">
      <c r="B82" s="811">
        <v>80</v>
      </c>
      <c r="C82" s="788" t="s">
        <v>2571</v>
      </c>
      <c r="D82" s="465" t="s">
        <v>549</v>
      </c>
      <c r="E82" s="788" t="s">
        <v>778</v>
      </c>
      <c r="F82" s="880"/>
      <c r="G82" s="797">
        <v>4</v>
      </c>
      <c r="H82" s="831">
        <v>7</v>
      </c>
      <c r="I82" s="793" t="s">
        <v>2333</v>
      </c>
      <c r="AM82" s="634" t="str">
        <f t="shared" si="86"/>
        <v>-</v>
      </c>
      <c r="AN82" s="144" t="str">
        <f t="shared" si="87"/>
        <v>-</v>
      </c>
      <c r="AO82" s="155" t="str">
        <f t="shared" si="88"/>
        <v>-</v>
      </c>
      <c r="AP82" s="138">
        <f t="shared" si="74"/>
        <v>80</v>
      </c>
      <c r="AQ82" s="143" t="str">
        <f t="shared" si="75"/>
        <v>Западно-Сибирская</v>
      </c>
      <c r="AR82" s="143" t="str">
        <f t="shared" si="76"/>
        <v>Кузбасский</v>
      </c>
      <c r="AS82" s="143" t="str">
        <f t="shared" si="77"/>
        <v>Новокузнецк</v>
      </c>
      <c r="AT82" s="139"/>
      <c r="AU82" s="139"/>
      <c r="AV82" s="140">
        <f t="shared" si="78"/>
        <v>7</v>
      </c>
      <c r="AW82" s="147">
        <f t="shared" si="64"/>
        <v>43682.291666666664</v>
      </c>
      <c r="AX82" s="148">
        <f t="shared" si="89"/>
        <v>43682.541666666664</v>
      </c>
      <c r="AY82" s="148">
        <f t="shared" si="89"/>
        <v>43682.791666666664</v>
      </c>
      <c r="AZ82" s="149">
        <f t="shared" si="89"/>
        <v>43683.041666666664</v>
      </c>
      <c r="BA82" s="245">
        <f t="shared" si="90"/>
        <v>43683.291666666664</v>
      </c>
      <c r="BB82" s="245">
        <f t="shared" si="91"/>
        <v>43683.791666666664</v>
      </c>
      <c r="BC82" s="246">
        <f t="shared" si="92"/>
        <v>43683.291666666664</v>
      </c>
      <c r="BD82" s="246">
        <f t="shared" si="93"/>
        <v>43683.791666666664</v>
      </c>
      <c r="BE82" s="87">
        <f t="shared" si="94"/>
        <v>4</v>
      </c>
    </row>
    <row r="83" spans="2:57" x14ac:dyDescent="0.25">
      <c r="B83" s="811">
        <v>81</v>
      </c>
      <c r="C83" s="788" t="s">
        <v>2571</v>
      </c>
      <c r="D83" s="830" t="s">
        <v>2575</v>
      </c>
      <c r="E83" s="788" t="s">
        <v>2161</v>
      </c>
      <c r="F83" s="858"/>
      <c r="G83" s="797">
        <v>4</v>
      </c>
      <c r="H83" s="831">
        <v>7</v>
      </c>
      <c r="I83" s="793" t="s">
        <v>2333</v>
      </c>
      <c r="AM83" s="634" t="str">
        <f t="shared" si="86"/>
        <v>-</v>
      </c>
      <c r="AN83" s="144" t="str">
        <f t="shared" si="87"/>
        <v>-</v>
      </c>
      <c r="AO83" s="155" t="str">
        <f t="shared" si="88"/>
        <v>-</v>
      </c>
      <c r="AP83" s="138">
        <f t="shared" si="74"/>
        <v>81</v>
      </c>
      <c r="AQ83" s="143" t="str">
        <f t="shared" si="75"/>
        <v>Западно-Сибирская</v>
      </c>
      <c r="AR83" s="143" t="str">
        <f t="shared" si="76"/>
        <v>Кузбаский</v>
      </c>
      <c r="AS83" s="143" t="str">
        <f t="shared" si="77"/>
        <v>Кемерово</v>
      </c>
      <c r="AT83" s="139"/>
      <c r="AU83" s="139"/>
      <c r="AV83" s="140">
        <f t="shared" si="78"/>
        <v>7</v>
      </c>
      <c r="AW83" s="147">
        <f t="shared" si="64"/>
        <v>43682.291666666664</v>
      </c>
      <c r="AX83" s="148">
        <f t="shared" si="89"/>
        <v>43682.541666666664</v>
      </c>
      <c r="AY83" s="148">
        <f t="shared" si="89"/>
        <v>43682.791666666664</v>
      </c>
      <c r="AZ83" s="149">
        <f t="shared" si="89"/>
        <v>43683.041666666664</v>
      </c>
      <c r="BA83" s="245">
        <f t="shared" si="90"/>
        <v>43683.291666666664</v>
      </c>
      <c r="BB83" s="245">
        <f t="shared" si="91"/>
        <v>43683.791666666664</v>
      </c>
      <c r="BC83" s="246">
        <f t="shared" si="92"/>
        <v>43683.291666666664</v>
      </c>
      <c r="BD83" s="246">
        <f t="shared" si="93"/>
        <v>43683.791666666664</v>
      </c>
      <c r="BE83" s="87">
        <f t="shared" si="94"/>
        <v>4</v>
      </c>
    </row>
    <row r="84" spans="2:57" x14ac:dyDescent="0.25">
      <c r="B84" s="811">
        <v>82</v>
      </c>
      <c r="C84" s="788" t="s">
        <v>2571</v>
      </c>
      <c r="D84" s="830" t="s">
        <v>2576</v>
      </c>
      <c r="E84" s="788" t="s">
        <v>2577</v>
      </c>
      <c r="F84" s="858"/>
      <c r="G84" s="797">
        <v>4</v>
      </c>
      <c r="H84" s="831">
        <v>7</v>
      </c>
      <c r="I84" s="793" t="s">
        <v>2333</v>
      </c>
      <c r="AM84" s="634" t="str">
        <f t="shared" si="86"/>
        <v>-</v>
      </c>
      <c r="AN84" s="144" t="str">
        <f t="shared" si="87"/>
        <v>-</v>
      </c>
      <c r="AO84" s="155" t="str">
        <f t="shared" si="88"/>
        <v>-</v>
      </c>
      <c r="AP84" s="138">
        <f t="shared" si="74"/>
        <v>82</v>
      </c>
      <c r="AQ84" s="143" t="str">
        <f t="shared" si="75"/>
        <v>Западно-Сибирская</v>
      </c>
      <c r="AR84" s="143" t="str">
        <f t="shared" si="76"/>
        <v>Алтайский</v>
      </c>
      <c r="AS84" s="143" t="str">
        <f t="shared" si="77"/>
        <v>Барнаул</v>
      </c>
      <c r="AT84" s="139"/>
      <c r="AU84" s="139"/>
      <c r="AV84" s="140">
        <f t="shared" si="78"/>
        <v>7</v>
      </c>
      <c r="AW84" s="147">
        <f t="shared" si="64"/>
        <v>43682.291666666664</v>
      </c>
      <c r="AX84" s="148">
        <f t="shared" si="89"/>
        <v>43682.541666666664</v>
      </c>
      <c r="AY84" s="148">
        <f t="shared" si="89"/>
        <v>43682.791666666664</v>
      </c>
      <c r="AZ84" s="149">
        <f t="shared" si="89"/>
        <v>43683.041666666664</v>
      </c>
      <c r="BA84" s="245">
        <f t="shared" si="90"/>
        <v>43683.291666666664</v>
      </c>
      <c r="BB84" s="245">
        <f t="shared" si="91"/>
        <v>43683.791666666664</v>
      </c>
      <c r="BC84" s="246">
        <f t="shared" si="92"/>
        <v>43683.291666666664</v>
      </c>
      <c r="BD84" s="246">
        <f t="shared" si="93"/>
        <v>43683.791666666664</v>
      </c>
      <c r="BE84" s="87">
        <f t="shared" si="94"/>
        <v>4</v>
      </c>
    </row>
    <row r="85" spans="2:57" x14ac:dyDescent="0.25">
      <c r="B85" s="811">
        <v>83</v>
      </c>
      <c r="C85" s="788" t="s">
        <v>2571</v>
      </c>
      <c r="D85" s="881" t="s">
        <v>2572</v>
      </c>
      <c r="E85" s="882" t="s">
        <v>1953</v>
      </c>
      <c r="F85" s="865"/>
      <c r="G85" s="883">
        <v>4</v>
      </c>
      <c r="H85" s="831">
        <v>7</v>
      </c>
      <c r="I85" s="793" t="s">
        <v>2333</v>
      </c>
      <c r="AM85" s="634" t="str">
        <f t="shared" si="86"/>
        <v>-</v>
      </c>
      <c r="AN85" s="144" t="str">
        <f t="shared" si="87"/>
        <v>-</v>
      </c>
      <c r="AO85" s="155" t="str">
        <f t="shared" si="88"/>
        <v>-</v>
      </c>
      <c r="AP85" s="138">
        <f t="shared" si="74"/>
        <v>83</v>
      </c>
      <c r="AQ85" s="143" t="str">
        <f t="shared" si="75"/>
        <v>Западно-Сибирская</v>
      </c>
      <c r="AR85" s="143" t="str">
        <f t="shared" si="76"/>
        <v>Новосибирский</v>
      </c>
      <c r="AS85" s="143" t="str">
        <f t="shared" si="77"/>
        <v>Барабинск</v>
      </c>
      <c r="AT85" s="139"/>
      <c r="AU85" s="139"/>
      <c r="AV85" s="140">
        <f t="shared" si="78"/>
        <v>7</v>
      </c>
      <c r="AW85" s="147">
        <f t="shared" si="64"/>
        <v>43682.291666666664</v>
      </c>
      <c r="AX85" s="148">
        <f t="shared" si="89"/>
        <v>43682.541666666664</v>
      </c>
      <c r="AY85" s="148">
        <f t="shared" si="89"/>
        <v>43682.791666666664</v>
      </c>
      <c r="AZ85" s="149">
        <f t="shared" si="89"/>
        <v>43683.041666666664</v>
      </c>
      <c r="BA85" s="245">
        <f t="shared" si="90"/>
        <v>43683.291666666664</v>
      </c>
      <c r="BB85" s="245">
        <f t="shared" si="91"/>
        <v>43683.791666666664</v>
      </c>
      <c r="BC85" s="246">
        <f t="shared" si="92"/>
        <v>43683.291666666664</v>
      </c>
      <c r="BD85" s="246">
        <f t="shared" si="93"/>
        <v>43683.791666666664</v>
      </c>
      <c r="BE85" s="87">
        <f t="shared" si="94"/>
        <v>4</v>
      </c>
    </row>
    <row r="86" spans="2:57" x14ac:dyDescent="0.25">
      <c r="B86" s="811">
        <v>84</v>
      </c>
      <c r="C86" s="788" t="s">
        <v>2571</v>
      </c>
      <c r="D86" s="881" t="s">
        <v>549</v>
      </c>
      <c r="E86" s="882" t="s">
        <v>1980</v>
      </c>
      <c r="F86" s="865"/>
      <c r="G86" s="883">
        <v>4</v>
      </c>
      <c r="H86" s="831">
        <v>7</v>
      </c>
      <c r="I86" s="793" t="s">
        <v>2333</v>
      </c>
      <c r="AM86" s="634" t="str">
        <f>IF(U$28=AQ86,AP86,"-")</f>
        <v>-</v>
      </c>
      <c r="AN86" s="144" t="str">
        <f>IF(BI$38=AQ86,AP86,"-")</f>
        <v>-</v>
      </c>
      <c r="AO86" s="155" t="str">
        <f>IF(BI$4=AQ86,AP86,"-")</f>
        <v>-</v>
      </c>
      <c r="AP86" s="138">
        <f t="shared" si="74"/>
        <v>84</v>
      </c>
      <c r="AQ86" s="143" t="str">
        <f t="shared" si="75"/>
        <v>Западно-Сибирская</v>
      </c>
      <c r="AR86" s="143" t="str">
        <f t="shared" si="76"/>
        <v>Кузбасский</v>
      </c>
      <c r="AS86" s="143" t="str">
        <f t="shared" si="77"/>
        <v>Тайга</v>
      </c>
      <c r="AT86" s="139"/>
      <c r="AU86" s="139"/>
      <c r="AV86" s="140">
        <f t="shared" si="78"/>
        <v>7</v>
      </c>
      <c r="AW86" s="147">
        <f t="shared" si="64"/>
        <v>43682.291666666664</v>
      </c>
      <c r="AX86" s="148">
        <f t="shared" ref="AX86:AZ87" si="95">AW86+6/24</f>
        <v>43682.541666666664</v>
      </c>
      <c r="AY86" s="148">
        <f t="shared" si="95"/>
        <v>43682.791666666664</v>
      </c>
      <c r="AZ86" s="149">
        <f t="shared" si="95"/>
        <v>43683.041666666664</v>
      </c>
      <c r="BA86" s="245">
        <f>BC86</f>
        <v>43683.291666666664</v>
      </c>
      <c r="BB86" s="245">
        <f>BD86</f>
        <v>43683.791666666664</v>
      </c>
      <c r="BC86" s="246">
        <f>IF(AND(HOUR(AX86)&lt;12,HOUR(AX86)&gt;=0),AX86,AW86+24/24)</f>
        <v>43683.291666666664</v>
      </c>
      <c r="BD86" s="246">
        <f>IF(AND(HOUR(AZ86)&lt;=23,HOUR(AZ86)&gt;=13),AZ86,AY86+24/24)</f>
        <v>43683.791666666664</v>
      </c>
      <c r="BE86" s="87">
        <f>AV86-3</f>
        <v>4</v>
      </c>
    </row>
    <row r="87" spans="2:57" x14ac:dyDescent="0.25">
      <c r="B87" s="811">
        <v>85</v>
      </c>
      <c r="C87" s="795" t="s">
        <v>2571</v>
      </c>
      <c r="D87" s="868" t="s">
        <v>549</v>
      </c>
      <c r="E87" s="869" t="s">
        <v>2007</v>
      </c>
      <c r="F87" s="870"/>
      <c r="G87" s="871">
        <v>4</v>
      </c>
      <c r="H87" s="861">
        <v>7</v>
      </c>
      <c r="I87" s="862" t="s">
        <v>2333</v>
      </c>
      <c r="AM87" s="634" t="str">
        <f>IF(U$28=AQ87,AP87,"-")</f>
        <v>-</v>
      </c>
      <c r="AN87" s="144" t="str">
        <f>IF(BI$38=AQ87,AP87,"-")</f>
        <v>-</v>
      </c>
      <c r="AO87" s="155" t="str">
        <f>IF(BI$4=AQ87,AP87,"-")</f>
        <v>-</v>
      </c>
      <c r="AP87" s="138">
        <f t="shared" si="74"/>
        <v>85</v>
      </c>
      <c r="AQ87" s="143" t="str">
        <f t="shared" si="75"/>
        <v>Западно-Сибирская</v>
      </c>
      <c r="AR87" s="143" t="str">
        <f t="shared" si="76"/>
        <v>Кузбасский</v>
      </c>
      <c r="AS87" s="143" t="str">
        <f t="shared" si="77"/>
        <v>Междуреченск</v>
      </c>
      <c r="AT87" s="139"/>
      <c r="AU87" s="139"/>
      <c r="AV87" s="140">
        <f t="shared" si="78"/>
        <v>7</v>
      </c>
      <c r="AW87" s="147">
        <f t="shared" si="64"/>
        <v>43682.291666666664</v>
      </c>
      <c r="AX87" s="148">
        <f t="shared" si="95"/>
        <v>43682.541666666664</v>
      </c>
      <c r="AY87" s="148">
        <f t="shared" si="95"/>
        <v>43682.791666666664</v>
      </c>
      <c r="AZ87" s="149">
        <f t="shared" si="95"/>
        <v>43683.041666666664</v>
      </c>
      <c r="BA87" s="245">
        <f>BC87</f>
        <v>43683.291666666664</v>
      </c>
      <c r="BB87" s="245">
        <f>BD87</f>
        <v>43683.791666666664</v>
      </c>
      <c r="BC87" s="246">
        <f>IF(AND(HOUR(AX87)&lt;12,HOUR(AX87)&gt;=0),AX87,AW87+24/24)</f>
        <v>43683.291666666664</v>
      </c>
      <c r="BD87" s="246">
        <f>IF(AND(HOUR(AZ87)&lt;=23,HOUR(AZ87)&gt;=13),AZ87,AY87+24/24)</f>
        <v>43683.791666666664</v>
      </c>
      <c r="BE87" s="87">
        <f>AV87-3</f>
        <v>4</v>
      </c>
    </row>
    <row r="88" spans="2:57" x14ac:dyDescent="0.25">
      <c r="B88" s="811">
        <v>86</v>
      </c>
      <c r="C88" s="641" t="s">
        <v>2578</v>
      </c>
      <c r="D88" s="776" t="s">
        <v>2581</v>
      </c>
      <c r="E88" s="641" t="s">
        <v>725</v>
      </c>
      <c r="F88" s="852"/>
      <c r="G88" s="801">
        <v>4</v>
      </c>
      <c r="H88" s="810">
        <v>7</v>
      </c>
      <c r="I88" s="792" t="s">
        <v>2334</v>
      </c>
      <c r="AM88" s="634" t="str">
        <f t="shared" ref="AM88:AM115" si="96">IF(U$28=AQ88,AP88,"-")</f>
        <v>-</v>
      </c>
      <c r="AN88" s="144" t="str">
        <f t="shared" ref="AN88:AN115" si="97">IF(BI$38=AQ88,AP88,"-")</f>
        <v>-</v>
      </c>
      <c r="AO88" s="155" t="str">
        <f t="shared" ref="AO88:AO115" si="98">IF(BI$4=AQ88,AP88,"-")</f>
        <v>-</v>
      </c>
      <c r="AP88" s="138">
        <f t="shared" si="74"/>
        <v>86</v>
      </c>
      <c r="AQ88" s="143" t="str">
        <f t="shared" ref="AQ88:AQ115" si="99">C88</f>
        <v>Красноярская</v>
      </c>
      <c r="AR88" s="143" t="str">
        <f t="shared" ref="AR88:AR115" si="100">D88</f>
        <v>Абаканский</v>
      </c>
      <c r="AS88" s="143" t="str">
        <f t="shared" ref="AS88:AS115" si="101">E88</f>
        <v>Абакан</v>
      </c>
      <c r="AT88" s="139"/>
      <c r="AU88" s="139"/>
      <c r="AV88" s="140">
        <f t="shared" ref="AV88:AV115" si="102">H88</f>
        <v>7</v>
      </c>
      <c r="AW88" s="147">
        <f t="shared" si="64"/>
        <v>43682.291666666664</v>
      </c>
      <c r="AX88" s="148">
        <f t="shared" ref="AX88:AZ115" si="103">AW88+6/24</f>
        <v>43682.541666666664</v>
      </c>
      <c r="AY88" s="148">
        <f t="shared" si="103"/>
        <v>43682.791666666664</v>
      </c>
      <c r="AZ88" s="149">
        <f t="shared" si="103"/>
        <v>43683.041666666664</v>
      </c>
      <c r="BA88" s="245">
        <f t="shared" ref="BA88:BA115" si="104">BC88</f>
        <v>43683.291666666664</v>
      </c>
      <c r="BB88" s="245">
        <f t="shared" ref="BB88:BB115" si="105">BD88</f>
        <v>43683.791666666664</v>
      </c>
      <c r="BC88" s="246">
        <f t="shared" ref="BC88:BC115" si="106">IF(AND(HOUR(AX88)&lt;12,HOUR(AX88)&gt;=0),AX88,AW88+24/24)</f>
        <v>43683.291666666664</v>
      </c>
      <c r="BD88" s="246">
        <f t="shared" ref="BD88:BD115" si="107">IF(AND(HOUR(AZ88)&lt;=23,HOUR(AZ88)&gt;=13),AZ88,AY88+24/24)</f>
        <v>43683.791666666664</v>
      </c>
      <c r="BE88" s="87">
        <f t="shared" ref="BE88:BE115" si="108">AV88-3</f>
        <v>4</v>
      </c>
    </row>
    <row r="89" spans="2:57" x14ac:dyDescent="0.25">
      <c r="B89" s="811">
        <v>87</v>
      </c>
      <c r="C89" s="643" t="s">
        <v>2578</v>
      </c>
      <c r="D89" s="812" t="s">
        <v>2579</v>
      </c>
      <c r="E89" s="643" t="s">
        <v>2580</v>
      </c>
      <c r="F89" s="853"/>
      <c r="G89" s="802">
        <v>4</v>
      </c>
      <c r="H89" s="813">
        <v>7</v>
      </c>
      <c r="I89" s="793" t="s">
        <v>2334</v>
      </c>
      <c r="AM89" s="634" t="str">
        <f t="shared" si="96"/>
        <v>-</v>
      </c>
      <c r="AN89" s="144" t="str">
        <f t="shared" si="97"/>
        <v>-</v>
      </c>
      <c r="AO89" s="155" t="str">
        <f t="shared" si="98"/>
        <v>-</v>
      </c>
      <c r="AP89" s="138">
        <f t="shared" si="74"/>
        <v>87</v>
      </c>
      <c r="AQ89" s="143" t="str">
        <f t="shared" si="99"/>
        <v>Красноярская</v>
      </c>
      <c r="AR89" s="143" t="str">
        <f t="shared" si="100"/>
        <v>Красноярский</v>
      </c>
      <c r="AS89" s="143" t="str">
        <f t="shared" si="101"/>
        <v xml:space="preserve">Красноярск   </v>
      </c>
      <c r="AT89" s="139"/>
      <c r="AU89" s="139"/>
      <c r="AV89" s="140">
        <f t="shared" si="102"/>
        <v>7</v>
      </c>
      <c r="AW89" s="147">
        <f t="shared" si="64"/>
        <v>43682.291666666664</v>
      </c>
      <c r="AX89" s="148">
        <f t="shared" si="103"/>
        <v>43682.541666666664</v>
      </c>
      <c r="AY89" s="148">
        <f t="shared" si="103"/>
        <v>43682.791666666664</v>
      </c>
      <c r="AZ89" s="149">
        <f t="shared" si="103"/>
        <v>43683.041666666664</v>
      </c>
      <c r="BA89" s="245">
        <f t="shared" si="104"/>
        <v>43683.291666666664</v>
      </c>
      <c r="BB89" s="245">
        <f t="shared" si="105"/>
        <v>43683.791666666664</v>
      </c>
      <c r="BC89" s="246">
        <f t="shared" si="106"/>
        <v>43683.291666666664</v>
      </c>
      <c r="BD89" s="246">
        <f t="shared" si="107"/>
        <v>43683.791666666664</v>
      </c>
      <c r="BE89" s="87">
        <f t="shared" si="108"/>
        <v>4</v>
      </c>
    </row>
    <row r="90" spans="2:57" x14ac:dyDescent="0.25">
      <c r="B90" s="849">
        <v>88</v>
      </c>
      <c r="C90" s="790" t="s">
        <v>2578</v>
      </c>
      <c r="D90" s="820" t="s">
        <v>2141</v>
      </c>
      <c r="E90" s="821" t="s">
        <v>2034</v>
      </c>
      <c r="F90" s="822"/>
      <c r="G90" s="823">
        <v>4</v>
      </c>
      <c r="H90" s="824">
        <v>7</v>
      </c>
      <c r="I90" s="863" t="s">
        <v>2334</v>
      </c>
      <c r="AM90" s="634" t="str">
        <f t="shared" si="96"/>
        <v>-</v>
      </c>
      <c r="AN90" s="144" t="str">
        <f t="shared" si="97"/>
        <v>-</v>
      </c>
      <c r="AO90" s="155" t="str">
        <f t="shared" si="98"/>
        <v>-</v>
      </c>
      <c r="AP90" s="138">
        <f t="shared" si="74"/>
        <v>88</v>
      </c>
      <c r="AQ90" s="143" t="str">
        <f t="shared" si="99"/>
        <v>Красноярская</v>
      </c>
      <c r="AR90" s="143" t="str">
        <f t="shared" si="100"/>
        <v>Краноярский</v>
      </c>
      <c r="AS90" s="143" t="str">
        <f t="shared" si="101"/>
        <v>Ачинск I</v>
      </c>
      <c r="AT90" s="139"/>
      <c r="AU90" s="139"/>
      <c r="AV90" s="140">
        <f t="shared" si="102"/>
        <v>7</v>
      </c>
      <c r="AW90" s="147">
        <f t="shared" si="64"/>
        <v>43682.291666666664</v>
      </c>
      <c r="AX90" s="148">
        <f t="shared" si="103"/>
        <v>43682.541666666664</v>
      </c>
      <c r="AY90" s="148">
        <f t="shared" si="103"/>
        <v>43682.791666666664</v>
      </c>
      <c r="AZ90" s="149">
        <f t="shared" si="103"/>
        <v>43683.041666666664</v>
      </c>
      <c r="BA90" s="245">
        <f t="shared" si="104"/>
        <v>43683.291666666664</v>
      </c>
      <c r="BB90" s="245">
        <f t="shared" si="105"/>
        <v>43683.791666666664</v>
      </c>
      <c r="BC90" s="246">
        <f t="shared" si="106"/>
        <v>43683.291666666664</v>
      </c>
      <c r="BD90" s="246">
        <f t="shared" si="107"/>
        <v>43683.791666666664</v>
      </c>
      <c r="BE90" s="87">
        <f t="shared" si="108"/>
        <v>4</v>
      </c>
    </row>
    <row r="91" spans="2:57" x14ac:dyDescent="0.25">
      <c r="B91" s="811">
        <v>89</v>
      </c>
      <c r="C91" s="785" t="s">
        <v>2582</v>
      </c>
      <c r="D91" s="828" t="s">
        <v>2585</v>
      </c>
      <c r="E91" s="785" t="s">
        <v>2586</v>
      </c>
      <c r="F91" s="864"/>
      <c r="G91" s="796">
        <v>5</v>
      </c>
      <c r="H91" s="829">
        <v>8</v>
      </c>
      <c r="I91" s="787" t="s">
        <v>2335</v>
      </c>
      <c r="AM91" s="634" t="str">
        <f t="shared" si="96"/>
        <v>-</v>
      </c>
      <c r="AN91" s="144" t="str">
        <f t="shared" si="97"/>
        <v>-</v>
      </c>
      <c r="AO91" s="155" t="str">
        <f t="shared" si="98"/>
        <v>-</v>
      </c>
      <c r="AP91" s="138">
        <f t="shared" si="74"/>
        <v>89</v>
      </c>
      <c r="AQ91" s="143" t="str">
        <f t="shared" si="99"/>
        <v>Восточно-Сибирская</v>
      </c>
      <c r="AR91" s="143" t="str">
        <f t="shared" si="100"/>
        <v>Тайшетский</v>
      </c>
      <c r="AS91" s="143" t="str">
        <f t="shared" si="101"/>
        <v>Тайшет</v>
      </c>
      <c r="AT91" s="139"/>
      <c r="AU91" s="139"/>
      <c r="AV91" s="140">
        <f t="shared" si="102"/>
        <v>8</v>
      </c>
      <c r="AW91" s="147">
        <f t="shared" si="64"/>
        <v>43682.333333333336</v>
      </c>
      <c r="AX91" s="148">
        <f t="shared" si="103"/>
        <v>43682.583333333336</v>
      </c>
      <c r="AY91" s="148">
        <f t="shared" si="103"/>
        <v>43682.833333333336</v>
      </c>
      <c r="AZ91" s="149">
        <f t="shared" si="103"/>
        <v>43683.083333333336</v>
      </c>
      <c r="BA91" s="245">
        <f t="shared" si="104"/>
        <v>43683.333333333336</v>
      </c>
      <c r="BB91" s="245">
        <f t="shared" si="105"/>
        <v>43683.833333333336</v>
      </c>
      <c r="BC91" s="246">
        <f t="shared" si="106"/>
        <v>43683.333333333336</v>
      </c>
      <c r="BD91" s="246">
        <f t="shared" si="107"/>
        <v>43683.833333333336</v>
      </c>
      <c r="BE91" s="87">
        <f t="shared" si="108"/>
        <v>5</v>
      </c>
    </row>
    <row r="92" spans="2:57" x14ac:dyDescent="0.25">
      <c r="B92" s="811">
        <v>90</v>
      </c>
      <c r="C92" s="788" t="s">
        <v>2582</v>
      </c>
      <c r="D92" s="830" t="s">
        <v>2583</v>
      </c>
      <c r="E92" s="788" t="s">
        <v>2584</v>
      </c>
      <c r="F92" s="858"/>
      <c r="G92" s="797">
        <v>5</v>
      </c>
      <c r="H92" s="831">
        <v>8</v>
      </c>
      <c r="I92" s="780" t="s">
        <v>2335</v>
      </c>
      <c r="AM92" s="634" t="str">
        <f t="shared" si="96"/>
        <v>-</v>
      </c>
      <c r="AN92" s="144" t="str">
        <f t="shared" si="97"/>
        <v>-</v>
      </c>
      <c r="AO92" s="155" t="str">
        <f t="shared" si="98"/>
        <v>-</v>
      </c>
      <c r="AP92" s="138">
        <f t="shared" si="74"/>
        <v>90</v>
      </c>
      <c r="AQ92" s="143" t="str">
        <f t="shared" si="99"/>
        <v>Восточно-Сибирская</v>
      </c>
      <c r="AR92" s="143" t="str">
        <f t="shared" si="100"/>
        <v>Иркутский</v>
      </c>
      <c r="AS92" s="143" t="str">
        <f t="shared" si="101"/>
        <v>Иркутск</v>
      </c>
      <c r="AT92" s="139"/>
      <c r="AU92" s="139"/>
      <c r="AV92" s="140">
        <f t="shared" si="102"/>
        <v>8</v>
      </c>
      <c r="AW92" s="147">
        <f t="shared" si="64"/>
        <v>43682.333333333336</v>
      </c>
      <c r="AX92" s="148">
        <f t="shared" si="103"/>
        <v>43682.583333333336</v>
      </c>
      <c r="AY92" s="148">
        <f t="shared" si="103"/>
        <v>43682.833333333336</v>
      </c>
      <c r="AZ92" s="149">
        <f t="shared" si="103"/>
        <v>43683.083333333336</v>
      </c>
      <c r="BA92" s="245">
        <f t="shared" si="104"/>
        <v>43683.333333333336</v>
      </c>
      <c r="BB92" s="245">
        <f t="shared" si="105"/>
        <v>43683.833333333336</v>
      </c>
      <c r="BC92" s="246">
        <f t="shared" si="106"/>
        <v>43683.333333333336</v>
      </c>
      <c r="BD92" s="246">
        <f t="shared" si="107"/>
        <v>43683.833333333336</v>
      </c>
      <c r="BE92" s="87">
        <f t="shared" si="108"/>
        <v>5</v>
      </c>
    </row>
    <row r="93" spans="2:57" x14ac:dyDescent="0.25">
      <c r="B93" s="811">
        <v>91</v>
      </c>
      <c r="C93" s="788" t="s">
        <v>2582</v>
      </c>
      <c r="D93" s="830" t="s">
        <v>1780</v>
      </c>
      <c r="E93" s="788" t="s">
        <v>2587</v>
      </c>
      <c r="F93" s="858"/>
      <c r="G93" s="797">
        <v>5</v>
      </c>
      <c r="H93" s="831">
        <v>8</v>
      </c>
      <c r="I93" s="780" t="s">
        <v>2335</v>
      </c>
      <c r="AM93" s="634" t="str">
        <f t="shared" si="96"/>
        <v>-</v>
      </c>
      <c r="AN93" s="144" t="str">
        <f t="shared" si="97"/>
        <v>-</v>
      </c>
      <c r="AO93" s="155" t="str">
        <f t="shared" si="98"/>
        <v>-</v>
      </c>
      <c r="AP93" s="138">
        <f t="shared" si="74"/>
        <v>91</v>
      </c>
      <c r="AQ93" s="143" t="str">
        <f t="shared" si="99"/>
        <v>Восточно-Сибирская</v>
      </c>
      <c r="AR93" s="143" t="str">
        <f t="shared" si="100"/>
        <v>Улан-Удэнский</v>
      </c>
      <c r="AS93" s="143" t="str">
        <f t="shared" si="101"/>
        <v>Улан-Удэ</v>
      </c>
      <c r="AT93" s="139"/>
      <c r="AU93" s="139"/>
      <c r="AV93" s="140">
        <f t="shared" si="102"/>
        <v>8</v>
      </c>
      <c r="AW93" s="147">
        <f t="shared" si="64"/>
        <v>43682.333333333336</v>
      </c>
      <c r="AX93" s="148">
        <f t="shared" si="103"/>
        <v>43682.583333333336</v>
      </c>
      <c r="AY93" s="148">
        <f t="shared" si="103"/>
        <v>43682.833333333336</v>
      </c>
      <c r="AZ93" s="149">
        <f t="shared" si="103"/>
        <v>43683.083333333336</v>
      </c>
      <c r="BA93" s="245">
        <f t="shared" si="104"/>
        <v>43683.333333333336</v>
      </c>
      <c r="BB93" s="245">
        <f t="shared" si="105"/>
        <v>43683.833333333336</v>
      </c>
      <c r="BC93" s="246">
        <f t="shared" si="106"/>
        <v>43683.333333333336</v>
      </c>
      <c r="BD93" s="246">
        <f t="shared" si="107"/>
        <v>43683.833333333336</v>
      </c>
      <c r="BE93" s="87">
        <f t="shared" si="108"/>
        <v>5</v>
      </c>
    </row>
    <row r="94" spans="2:57" x14ac:dyDescent="0.25">
      <c r="B94" s="811">
        <v>92</v>
      </c>
      <c r="C94" s="788" t="s">
        <v>2582</v>
      </c>
      <c r="D94" s="830" t="s">
        <v>2588</v>
      </c>
      <c r="E94" s="794" t="s">
        <v>726</v>
      </c>
      <c r="F94" s="858"/>
      <c r="G94" s="797">
        <v>5</v>
      </c>
      <c r="H94" s="831">
        <v>8</v>
      </c>
      <c r="I94" s="780" t="s">
        <v>2335</v>
      </c>
      <c r="AM94" s="634" t="str">
        <f t="shared" si="96"/>
        <v>-</v>
      </c>
      <c r="AN94" s="144" t="str">
        <f t="shared" si="97"/>
        <v>-</v>
      </c>
      <c r="AO94" s="155" t="str">
        <f t="shared" si="98"/>
        <v>-</v>
      </c>
      <c r="AP94" s="138">
        <f t="shared" si="74"/>
        <v>92</v>
      </c>
      <c r="AQ94" s="143" t="str">
        <f t="shared" si="99"/>
        <v>Восточно-Сибирская</v>
      </c>
      <c r="AR94" s="143" t="str">
        <f t="shared" si="100"/>
        <v>Северобайкальский</v>
      </c>
      <c r="AS94" s="143" t="str">
        <f t="shared" si="101"/>
        <v>Нижнеангарск</v>
      </c>
      <c r="AT94" s="139"/>
      <c r="AU94" s="139"/>
      <c r="AV94" s="140">
        <f t="shared" si="102"/>
        <v>8</v>
      </c>
      <c r="AW94" s="147">
        <f t="shared" si="64"/>
        <v>43682.333333333336</v>
      </c>
      <c r="AX94" s="148">
        <f t="shared" si="103"/>
        <v>43682.583333333336</v>
      </c>
      <c r="AY94" s="148">
        <f t="shared" si="103"/>
        <v>43682.833333333336</v>
      </c>
      <c r="AZ94" s="149">
        <f t="shared" si="103"/>
        <v>43683.083333333336</v>
      </c>
      <c r="BA94" s="245">
        <f t="shared" si="104"/>
        <v>43683.333333333336</v>
      </c>
      <c r="BB94" s="245">
        <f t="shared" si="105"/>
        <v>43683.833333333336</v>
      </c>
      <c r="BC94" s="246">
        <f t="shared" si="106"/>
        <v>43683.333333333336</v>
      </c>
      <c r="BD94" s="246">
        <f t="shared" si="107"/>
        <v>43683.833333333336</v>
      </c>
      <c r="BE94" s="87">
        <f t="shared" si="108"/>
        <v>5</v>
      </c>
    </row>
    <row r="95" spans="2:57" x14ac:dyDescent="0.25">
      <c r="B95" s="849">
        <v>93</v>
      </c>
      <c r="C95" s="805" t="s">
        <v>2582</v>
      </c>
      <c r="D95" s="817" t="s">
        <v>2588</v>
      </c>
      <c r="E95" s="805" t="s">
        <v>1184</v>
      </c>
      <c r="F95" s="884"/>
      <c r="G95" s="797">
        <v>5</v>
      </c>
      <c r="H95" s="885">
        <v>8</v>
      </c>
      <c r="I95" s="886" t="s">
        <v>2335</v>
      </c>
      <c r="AM95" s="634" t="str">
        <f t="shared" si="96"/>
        <v>-</v>
      </c>
      <c r="AN95" s="144" t="str">
        <f t="shared" si="97"/>
        <v>-</v>
      </c>
      <c r="AO95" s="155" t="str">
        <f t="shared" si="98"/>
        <v>-</v>
      </c>
      <c r="AP95" s="138">
        <f t="shared" si="74"/>
        <v>93</v>
      </c>
      <c r="AQ95" s="143" t="str">
        <f t="shared" si="99"/>
        <v>Восточно-Сибирская</v>
      </c>
      <c r="AR95" s="143" t="str">
        <f t="shared" si="100"/>
        <v>Северобайкальский</v>
      </c>
      <c r="AS95" s="143" t="str">
        <f t="shared" si="101"/>
        <v>Новый Уоян</v>
      </c>
      <c r="AT95" s="139"/>
      <c r="AU95" s="139"/>
      <c r="AV95" s="140">
        <f t="shared" si="102"/>
        <v>8</v>
      </c>
      <c r="AW95" s="147">
        <f t="shared" si="64"/>
        <v>43682.333333333336</v>
      </c>
      <c r="AX95" s="148">
        <f t="shared" si="103"/>
        <v>43682.583333333336</v>
      </c>
      <c r="AY95" s="148">
        <f t="shared" si="103"/>
        <v>43682.833333333336</v>
      </c>
      <c r="AZ95" s="149">
        <f t="shared" si="103"/>
        <v>43683.083333333336</v>
      </c>
      <c r="BA95" s="245">
        <f t="shared" si="104"/>
        <v>43683.333333333336</v>
      </c>
      <c r="BB95" s="245">
        <f t="shared" si="105"/>
        <v>43683.833333333336</v>
      </c>
      <c r="BC95" s="246">
        <f t="shared" si="106"/>
        <v>43683.333333333336</v>
      </c>
      <c r="BD95" s="246">
        <f t="shared" si="107"/>
        <v>43683.833333333336</v>
      </c>
      <c r="BE95" s="87">
        <f t="shared" si="108"/>
        <v>5</v>
      </c>
    </row>
    <row r="96" spans="2:57" x14ac:dyDescent="0.25">
      <c r="B96" s="849">
        <v>94</v>
      </c>
      <c r="C96" s="806" t="s">
        <v>2582</v>
      </c>
      <c r="D96" s="822" t="s">
        <v>2588</v>
      </c>
      <c r="E96" s="806" t="s">
        <v>1185</v>
      </c>
      <c r="F96" s="887"/>
      <c r="G96" s="823">
        <v>6</v>
      </c>
      <c r="H96" s="888">
        <v>9</v>
      </c>
      <c r="I96" s="889" t="s">
        <v>2335</v>
      </c>
      <c r="AM96" s="634" t="str">
        <f t="shared" si="96"/>
        <v>-</v>
      </c>
      <c r="AN96" s="144" t="str">
        <f t="shared" si="97"/>
        <v>-</v>
      </c>
      <c r="AO96" s="155" t="str">
        <f t="shared" si="98"/>
        <v>-</v>
      </c>
      <c r="AP96" s="138">
        <f t="shared" si="74"/>
        <v>94</v>
      </c>
      <c r="AQ96" s="143" t="str">
        <f t="shared" si="99"/>
        <v>Восточно-Сибирская</v>
      </c>
      <c r="AR96" s="143" t="str">
        <f t="shared" si="100"/>
        <v>Северобайкальский</v>
      </c>
      <c r="AS96" s="143" t="str">
        <f t="shared" si="101"/>
        <v>Новая Чара</v>
      </c>
      <c r="AT96" s="139"/>
      <c r="AU96" s="139"/>
      <c r="AV96" s="140">
        <f t="shared" si="102"/>
        <v>9</v>
      </c>
      <c r="AW96" s="147">
        <f t="shared" si="64"/>
        <v>43682.375</v>
      </c>
      <c r="AX96" s="148">
        <f t="shared" si="103"/>
        <v>43682.625</v>
      </c>
      <c r="AY96" s="148">
        <f t="shared" si="103"/>
        <v>43682.875</v>
      </c>
      <c r="AZ96" s="149">
        <f t="shared" si="103"/>
        <v>43683.125</v>
      </c>
      <c r="BA96" s="245">
        <f t="shared" si="104"/>
        <v>43683.375</v>
      </c>
      <c r="BB96" s="245">
        <f t="shared" si="105"/>
        <v>43683.875</v>
      </c>
      <c r="BC96" s="246">
        <f t="shared" si="106"/>
        <v>43683.375</v>
      </c>
      <c r="BD96" s="246">
        <f t="shared" si="107"/>
        <v>43683.875</v>
      </c>
      <c r="BE96" s="87">
        <f t="shared" si="108"/>
        <v>6</v>
      </c>
    </row>
    <row r="97" spans="2:57" x14ac:dyDescent="0.25">
      <c r="B97" s="811">
        <v>95</v>
      </c>
      <c r="C97" s="641" t="s">
        <v>2589</v>
      </c>
      <c r="D97" s="776" t="s">
        <v>2590</v>
      </c>
      <c r="E97" s="641" t="s">
        <v>2591</v>
      </c>
      <c r="F97" s="852"/>
      <c r="G97" s="801">
        <v>5</v>
      </c>
      <c r="H97" s="810">
        <v>8</v>
      </c>
      <c r="I97" s="787" t="s">
        <v>2336</v>
      </c>
      <c r="AM97" s="634" t="str">
        <f t="shared" si="96"/>
        <v>-</v>
      </c>
      <c r="AN97" s="144" t="str">
        <f t="shared" si="97"/>
        <v>-</v>
      </c>
      <c r="AO97" s="155" t="str">
        <f t="shared" si="98"/>
        <v>-</v>
      </c>
      <c r="AP97" s="138">
        <f t="shared" si="74"/>
        <v>95</v>
      </c>
      <c r="AQ97" s="143" t="str">
        <f t="shared" si="99"/>
        <v>Забайкальская</v>
      </c>
      <c r="AR97" s="143" t="str">
        <f t="shared" si="100"/>
        <v>Читинский</v>
      </c>
      <c r="AS97" s="143" t="str">
        <f t="shared" si="101"/>
        <v>Чита</v>
      </c>
      <c r="AT97" s="139"/>
      <c r="AU97" s="139"/>
      <c r="AV97" s="140">
        <f t="shared" si="102"/>
        <v>8</v>
      </c>
      <c r="AW97" s="147">
        <f t="shared" si="64"/>
        <v>43682.333333333336</v>
      </c>
      <c r="AX97" s="148">
        <f t="shared" si="103"/>
        <v>43682.583333333336</v>
      </c>
      <c r="AY97" s="148">
        <f t="shared" si="103"/>
        <v>43682.833333333336</v>
      </c>
      <c r="AZ97" s="149">
        <f t="shared" si="103"/>
        <v>43683.083333333336</v>
      </c>
      <c r="BA97" s="245">
        <f t="shared" si="104"/>
        <v>43683.333333333336</v>
      </c>
      <c r="BB97" s="245">
        <f t="shared" si="105"/>
        <v>43683.833333333336</v>
      </c>
      <c r="BC97" s="246">
        <f t="shared" si="106"/>
        <v>43683.333333333336</v>
      </c>
      <c r="BD97" s="246">
        <f t="shared" si="107"/>
        <v>43683.833333333336</v>
      </c>
      <c r="BE97" s="87">
        <f t="shared" si="108"/>
        <v>5</v>
      </c>
    </row>
    <row r="98" spans="2:57" x14ac:dyDescent="0.25">
      <c r="B98" s="811">
        <v>96</v>
      </c>
      <c r="C98" s="643" t="s">
        <v>2589</v>
      </c>
      <c r="D98" s="812" t="s">
        <v>2592</v>
      </c>
      <c r="E98" s="643" t="s">
        <v>2593</v>
      </c>
      <c r="F98" s="853"/>
      <c r="G98" s="802">
        <v>5</v>
      </c>
      <c r="H98" s="813">
        <v>8</v>
      </c>
      <c r="I98" s="780" t="s">
        <v>2336</v>
      </c>
      <c r="AM98" s="634" t="str">
        <f t="shared" si="96"/>
        <v>-</v>
      </c>
      <c r="AN98" s="144" t="str">
        <f t="shared" si="97"/>
        <v>-</v>
      </c>
      <c r="AO98" s="155" t="str">
        <f t="shared" si="98"/>
        <v>-</v>
      </c>
      <c r="AP98" s="138">
        <f t="shared" si="74"/>
        <v>96</v>
      </c>
      <c r="AQ98" s="143" t="str">
        <f t="shared" si="99"/>
        <v>Забайкальская</v>
      </c>
      <c r="AR98" s="143" t="str">
        <f t="shared" si="100"/>
        <v>Могочинский</v>
      </c>
      <c r="AS98" s="143" t="str">
        <f t="shared" si="101"/>
        <v>Могоча</v>
      </c>
      <c r="AT98" s="139"/>
      <c r="AU98" s="139"/>
      <c r="AV98" s="140">
        <f t="shared" si="102"/>
        <v>8</v>
      </c>
      <c r="AW98" s="147">
        <f t="shared" si="64"/>
        <v>43682.333333333336</v>
      </c>
      <c r="AX98" s="148">
        <f t="shared" si="103"/>
        <v>43682.583333333336</v>
      </c>
      <c r="AY98" s="148">
        <f t="shared" si="103"/>
        <v>43682.833333333336</v>
      </c>
      <c r="AZ98" s="149">
        <f t="shared" si="103"/>
        <v>43683.083333333336</v>
      </c>
      <c r="BA98" s="245">
        <f t="shared" si="104"/>
        <v>43683.333333333336</v>
      </c>
      <c r="BB98" s="245">
        <f t="shared" si="105"/>
        <v>43683.833333333336</v>
      </c>
      <c r="BC98" s="246">
        <f t="shared" si="106"/>
        <v>43683.333333333336</v>
      </c>
      <c r="BD98" s="246">
        <f t="shared" si="107"/>
        <v>43683.833333333336</v>
      </c>
      <c r="BE98" s="87">
        <f t="shared" si="108"/>
        <v>5</v>
      </c>
    </row>
    <row r="99" spans="2:57" x14ac:dyDescent="0.25">
      <c r="B99" s="811">
        <v>97</v>
      </c>
      <c r="C99" s="643" t="s">
        <v>2589</v>
      </c>
      <c r="D99" s="465" t="s">
        <v>548</v>
      </c>
      <c r="E99" s="643" t="s">
        <v>2855</v>
      </c>
      <c r="F99" s="853"/>
      <c r="G99" s="802">
        <v>5</v>
      </c>
      <c r="H99" s="813">
        <v>8</v>
      </c>
      <c r="I99" s="780" t="s">
        <v>2336</v>
      </c>
      <c r="AM99" s="634" t="str">
        <f t="shared" si="96"/>
        <v>-</v>
      </c>
      <c r="AN99" s="144" t="str">
        <f t="shared" si="97"/>
        <v>-</v>
      </c>
      <c r="AO99" s="155" t="str">
        <f t="shared" si="98"/>
        <v>-</v>
      </c>
      <c r="AP99" s="138">
        <f t="shared" si="74"/>
        <v>97</v>
      </c>
      <c r="AQ99" s="143" t="str">
        <f t="shared" si="99"/>
        <v>Забайкальская</v>
      </c>
      <c r="AR99" s="143" t="str">
        <f t="shared" si="100"/>
        <v>Борзинский</v>
      </c>
      <c r="AS99" s="143" t="str">
        <f t="shared" si="101"/>
        <v>Борзя</v>
      </c>
      <c r="AT99" s="139"/>
      <c r="AU99" s="139"/>
      <c r="AV99" s="140">
        <f t="shared" si="102"/>
        <v>8</v>
      </c>
      <c r="AW99" s="147">
        <f t="shared" si="64"/>
        <v>43682.333333333336</v>
      </c>
      <c r="AX99" s="148">
        <f t="shared" si="103"/>
        <v>43682.583333333336</v>
      </c>
      <c r="AY99" s="148">
        <f t="shared" si="103"/>
        <v>43682.833333333336</v>
      </c>
      <c r="AZ99" s="149">
        <f t="shared" si="103"/>
        <v>43683.083333333336</v>
      </c>
      <c r="BA99" s="245">
        <f t="shared" si="104"/>
        <v>43683.333333333336</v>
      </c>
      <c r="BB99" s="245">
        <f t="shared" si="105"/>
        <v>43683.833333333336</v>
      </c>
      <c r="BC99" s="246">
        <f t="shared" si="106"/>
        <v>43683.333333333336</v>
      </c>
      <c r="BD99" s="246">
        <f t="shared" si="107"/>
        <v>43683.833333333336</v>
      </c>
      <c r="BE99" s="87">
        <f t="shared" si="108"/>
        <v>5</v>
      </c>
    </row>
    <row r="100" spans="2:57" x14ac:dyDescent="0.25">
      <c r="B100" s="811">
        <v>98</v>
      </c>
      <c r="C100" s="643" t="s">
        <v>2589</v>
      </c>
      <c r="D100" s="812" t="s">
        <v>2142</v>
      </c>
      <c r="E100" s="643" t="s">
        <v>2594</v>
      </c>
      <c r="F100" s="853"/>
      <c r="G100" s="802">
        <v>5</v>
      </c>
      <c r="H100" s="813">
        <v>8</v>
      </c>
      <c r="I100" s="780" t="s">
        <v>2336</v>
      </c>
      <c r="AM100" s="634" t="str">
        <f t="shared" si="96"/>
        <v>-</v>
      </c>
      <c r="AN100" s="144" t="str">
        <f t="shared" si="97"/>
        <v>-</v>
      </c>
      <c r="AO100" s="155" t="str">
        <f t="shared" si="98"/>
        <v>-</v>
      </c>
      <c r="AP100" s="138">
        <f t="shared" si="74"/>
        <v>98</v>
      </c>
      <c r="AQ100" s="143" t="str">
        <f t="shared" si="99"/>
        <v>Забайкальская</v>
      </c>
      <c r="AR100" s="143" t="str">
        <f t="shared" si="100"/>
        <v>Свободненский</v>
      </c>
      <c r="AS100" s="143" t="str">
        <f t="shared" si="101"/>
        <v>Свободный</v>
      </c>
      <c r="AT100" s="139"/>
      <c r="AU100" s="139"/>
      <c r="AV100" s="140">
        <f t="shared" si="102"/>
        <v>8</v>
      </c>
      <c r="AW100" s="147">
        <f t="shared" si="64"/>
        <v>43682.333333333336</v>
      </c>
      <c r="AX100" s="148">
        <f t="shared" si="103"/>
        <v>43682.583333333336</v>
      </c>
      <c r="AY100" s="148">
        <f t="shared" si="103"/>
        <v>43682.833333333336</v>
      </c>
      <c r="AZ100" s="149">
        <f t="shared" si="103"/>
        <v>43683.083333333336</v>
      </c>
      <c r="BA100" s="245">
        <f t="shared" si="104"/>
        <v>43683.333333333336</v>
      </c>
      <c r="BB100" s="245">
        <f t="shared" si="105"/>
        <v>43683.833333333336</v>
      </c>
      <c r="BC100" s="246">
        <f t="shared" si="106"/>
        <v>43683.333333333336</v>
      </c>
      <c r="BD100" s="246">
        <f t="shared" si="107"/>
        <v>43683.833333333336</v>
      </c>
      <c r="BE100" s="87">
        <f t="shared" si="108"/>
        <v>5</v>
      </c>
    </row>
    <row r="101" spans="2:57" x14ac:dyDescent="0.25">
      <c r="B101" s="811">
        <v>99</v>
      </c>
      <c r="C101" s="807" t="s">
        <v>2589</v>
      </c>
      <c r="D101" s="812" t="s">
        <v>2592</v>
      </c>
      <c r="E101" s="807" t="s">
        <v>1186</v>
      </c>
      <c r="F101" s="853"/>
      <c r="G101" s="802">
        <v>5</v>
      </c>
      <c r="H101" s="890">
        <v>8</v>
      </c>
      <c r="I101" s="780" t="s">
        <v>2336</v>
      </c>
      <c r="AM101" s="634" t="str">
        <f t="shared" si="96"/>
        <v>-</v>
      </c>
      <c r="AN101" s="144" t="str">
        <f t="shared" si="97"/>
        <v>-</v>
      </c>
      <c r="AO101" s="155" t="str">
        <f t="shared" si="98"/>
        <v>-</v>
      </c>
      <c r="AP101" s="138">
        <f t="shared" si="74"/>
        <v>99</v>
      </c>
      <c r="AQ101" s="143" t="str">
        <f t="shared" si="99"/>
        <v>Забайкальская</v>
      </c>
      <c r="AR101" s="143" t="str">
        <f t="shared" si="100"/>
        <v>Могочинский</v>
      </c>
      <c r="AS101" s="143" t="str">
        <f t="shared" si="101"/>
        <v>Сковородино</v>
      </c>
      <c r="AT101" s="139"/>
      <c r="AU101" s="139"/>
      <c r="AV101" s="140">
        <f t="shared" si="102"/>
        <v>8</v>
      </c>
      <c r="AW101" s="147">
        <f t="shared" si="64"/>
        <v>43682.333333333336</v>
      </c>
      <c r="AX101" s="148">
        <f t="shared" si="103"/>
        <v>43682.583333333336</v>
      </c>
      <c r="AY101" s="148">
        <f t="shared" si="103"/>
        <v>43682.833333333336</v>
      </c>
      <c r="AZ101" s="149">
        <f t="shared" si="103"/>
        <v>43683.083333333336</v>
      </c>
      <c r="BA101" s="245">
        <f t="shared" si="104"/>
        <v>43683.333333333336</v>
      </c>
      <c r="BB101" s="245">
        <f t="shared" si="105"/>
        <v>43683.833333333336</v>
      </c>
      <c r="BC101" s="246">
        <f t="shared" si="106"/>
        <v>43683.333333333336</v>
      </c>
      <c r="BD101" s="246">
        <f t="shared" si="107"/>
        <v>43683.833333333336</v>
      </c>
      <c r="BE101" s="87">
        <f t="shared" si="108"/>
        <v>5</v>
      </c>
    </row>
    <row r="102" spans="2:57" x14ac:dyDescent="0.25">
      <c r="B102" s="811">
        <v>100</v>
      </c>
      <c r="C102" s="643" t="s">
        <v>2589</v>
      </c>
      <c r="D102" s="891" t="s">
        <v>2590</v>
      </c>
      <c r="E102" s="643" t="s">
        <v>912</v>
      </c>
      <c r="F102" s="853"/>
      <c r="G102" s="892">
        <v>6</v>
      </c>
      <c r="H102" s="813">
        <v>9</v>
      </c>
      <c r="I102" s="780" t="s">
        <v>2336</v>
      </c>
      <c r="AM102" s="634" t="str">
        <f t="shared" si="96"/>
        <v>-</v>
      </c>
      <c r="AN102" s="144" t="str">
        <f t="shared" si="97"/>
        <v>-</v>
      </c>
      <c r="AO102" s="155" t="str">
        <f t="shared" si="98"/>
        <v>-</v>
      </c>
      <c r="AP102" s="138">
        <f t="shared" si="74"/>
        <v>100</v>
      </c>
      <c r="AQ102" s="143" t="str">
        <f t="shared" si="99"/>
        <v>Забайкальская</v>
      </c>
      <c r="AR102" s="143" t="str">
        <f t="shared" si="100"/>
        <v>Читинский</v>
      </c>
      <c r="AS102" s="143" t="str">
        <f t="shared" si="101"/>
        <v>Петровский Завод</v>
      </c>
      <c r="AT102" s="139"/>
      <c r="AU102" s="139"/>
      <c r="AV102" s="140">
        <f t="shared" si="102"/>
        <v>9</v>
      </c>
      <c r="AW102" s="147">
        <f t="shared" si="64"/>
        <v>43682.375</v>
      </c>
      <c r="AX102" s="148">
        <f t="shared" si="103"/>
        <v>43682.625</v>
      </c>
      <c r="AY102" s="148">
        <f t="shared" si="103"/>
        <v>43682.875</v>
      </c>
      <c r="AZ102" s="149">
        <f t="shared" si="103"/>
        <v>43683.125</v>
      </c>
      <c r="BA102" s="245">
        <f t="shared" si="104"/>
        <v>43683.375</v>
      </c>
      <c r="BB102" s="245">
        <f t="shared" si="105"/>
        <v>43683.875</v>
      </c>
      <c r="BC102" s="246">
        <f t="shared" si="106"/>
        <v>43683.375</v>
      </c>
      <c r="BD102" s="246">
        <f t="shared" si="107"/>
        <v>43683.875</v>
      </c>
      <c r="BE102" s="87">
        <f t="shared" si="108"/>
        <v>6</v>
      </c>
    </row>
    <row r="103" spans="2:57" x14ac:dyDescent="0.25">
      <c r="B103" s="811">
        <v>101</v>
      </c>
      <c r="C103" s="643" t="s">
        <v>2589</v>
      </c>
      <c r="D103" s="808" t="s">
        <v>2592</v>
      </c>
      <c r="E103" s="643" t="s">
        <v>521</v>
      </c>
      <c r="F103" s="853"/>
      <c r="G103" s="892">
        <v>6</v>
      </c>
      <c r="H103" s="813">
        <v>9</v>
      </c>
      <c r="I103" s="780" t="s">
        <v>2336</v>
      </c>
      <c r="AM103" s="634" t="str">
        <f t="shared" si="96"/>
        <v>-</v>
      </c>
      <c r="AN103" s="144" t="str">
        <f t="shared" si="97"/>
        <v>-</v>
      </c>
      <c r="AO103" s="155" t="str">
        <f t="shared" si="98"/>
        <v>-</v>
      </c>
      <c r="AP103" s="138">
        <f t="shared" si="74"/>
        <v>101</v>
      </c>
      <c r="AQ103" s="143" t="str">
        <f t="shared" si="99"/>
        <v>Забайкальская</v>
      </c>
      <c r="AR103" s="143" t="str">
        <f t="shared" si="100"/>
        <v>Могочинский</v>
      </c>
      <c r="AS103" s="143" t="str">
        <f t="shared" si="101"/>
        <v>Ерофей Павлович</v>
      </c>
      <c r="AT103" s="139"/>
      <c r="AU103" s="139"/>
      <c r="AV103" s="140">
        <f t="shared" si="102"/>
        <v>9</v>
      </c>
      <c r="AW103" s="147">
        <f t="shared" si="64"/>
        <v>43682.375</v>
      </c>
      <c r="AX103" s="148">
        <f t="shared" si="103"/>
        <v>43682.625</v>
      </c>
      <c r="AY103" s="148">
        <f t="shared" si="103"/>
        <v>43682.875</v>
      </c>
      <c r="AZ103" s="149">
        <f t="shared" si="103"/>
        <v>43683.125</v>
      </c>
      <c r="BA103" s="245">
        <f t="shared" si="104"/>
        <v>43683.375</v>
      </c>
      <c r="BB103" s="245">
        <f t="shared" si="105"/>
        <v>43683.875</v>
      </c>
      <c r="BC103" s="246">
        <f t="shared" si="106"/>
        <v>43683.375</v>
      </c>
      <c r="BD103" s="246">
        <f t="shared" si="107"/>
        <v>43683.875</v>
      </c>
      <c r="BE103" s="87">
        <f t="shared" si="108"/>
        <v>6</v>
      </c>
    </row>
    <row r="104" spans="2:57" x14ac:dyDescent="0.25">
      <c r="B104" s="849">
        <v>102</v>
      </c>
      <c r="C104" s="790" t="s">
        <v>2589</v>
      </c>
      <c r="D104" s="820" t="s">
        <v>2142</v>
      </c>
      <c r="E104" s="821" t="s">
        <v>2061</v>
      </c>
      <c r="F104" s="822"/>
      <c r="G104" s="823">
        <v>6</v>
      </c>
      <c r="H104" s="824">
        <v>9</v>
      </c>
      <c r="I104" s="781" t="s">
        <v>2336</v>
      </c>
      <c r="AM104" s="634" t="str">
        <f t="shared" si="96"/>
        <v>-</v>
      </c>
      <c r="AN104" s="144" t="str">
        <f t="shared" si="97"/>
        <v>-</v>
      </c>
      <c r="AO104" s="155" t="str">
        <f t="shared" si="98"/>
        <v>-</v>
      </c>
      <c r="AP104" s="138">
        <f t="shared" si="74"/>
        <v>102</v>
      </c>
      <c r="AQ104" s="143" t="str">
        <f t="shared" si="99"/>
        <v>Забайкальская</v>
      </c>
      <c r="AR104" s="143" t="str">
        <f t="shared" si="100"/>
        <v>Свободненский</v>
      </c>
      <c r="AS104" s="143" t="str">
        <f t="shared" si="101"/>
        <v>Белогорск</v>
      </c>
      <c r="AT104" s="139"/>
      <c r="AU104" s="139"/>
      <c r="AV104" s="140">
        <f t="shared" si="102"/>
        <v>9</v>
      </c>
      <c r="AW104" s="147">
        <f t="shared" si="64"/>
        <v>43682.375</v>
      </c>
      <c r="AX104" s="148">
        <f t="shared" si="103"/>
        <v>43682.625</v>
      </c>
      <c r="AY104" s="148">
        <f t="shared" si="103"/>
        <v>43682.875</v>
      </c>
      <c r="AZ104" s="149">
        <f t="shared" si="103"/>
        <v>43683.125</v>
      </c>
      <c r="BA104" s="245">
        <f t="shared" si="104"/>
        <v>43683.375</v>
      </c>
      <c r="BB104" s="245">
        <f t="shared" si="105"/>
        <v>43683.875</v>
      </c>
      <c r="BC104" s="246">
        <f t="shared" si="106"/>
        <v>43683.375</v>
      </c>
      <c r="BD104" s="246">
        <f t="shared" si="107"/>
        <v>43683.875</v>
      </c>
      <c r="BE104" s="87">
        <f t="shared" si="108"/>
        <v>6</v>
      </c>
    </row>
    <row r="105" spans="2:57" x14ac:dyDescent="0.25">
      <c r="B105" s="811">
        <v>103</v>
      </c>
      <c r="C105" s="785" t="s">
        <v>2595</v>
      </c>
      <c r="D105" s="828" t="s">
        <v>2596</v>
      </c>
      <c r="E105" s="785" t="s">
        <v>2597</v>
      </c>
      <c r="F105" s="864"/>
      <c r="G105" s="796">
        <v>7</v>
      </c>
      <c r="H105" s="829">
        <v>10</v>
      </c>
      <c r="I105" s="787" t="s">
        <v>2337</v>
      </c>
      <c r="AM105" s="634" t="str">
        <f t="shared" si="96"/>
        <v>-</v>
      </c>
      <c r="AN105" s="144" t="str">
        <f t="shared" si="97"/>
        <v>-</v>
      </c>
      <c r="AO105" s="155" t="str">
        <f t="shared" si="98"/>
        <v>-</v>
      </c>
      <c r="AP105" s="138">
        <f t="shared" si="74"/>
        <v>103</v>
      </c>
      <c r="AQ105" s="143" t="str">
        <f t="shared" si="99"/>
        <v>Дальневосточная</v>
      </c>
      <c r="AR105" s="143" t="str">
        <f t="shared" si="100"/>
        <v>Хабаровский</v>
      </c>
      <c r="AS105" s="143" t="str">
        <f t="shared" si="101"/>
        <v>Хабаровск</v>
      </c>
      <c r="AT105" s="139"/>
      <c r="AU105" s="139"/>
      <c r="AV105" s="140">
        <f t="shared" si="102"/>
        <v>10</v>
      </c>
      <c r="AW105" s="147">
        <f t="shared" si="64"/>
        <v>43682.416666666664</v>
      </c>
      <c r="AX105" s="148">
        <f t="shared" si="103"/>
        <v>43682.666666666664</v>
      </c>
      <c r="AY105" s="148">
        <f t="shared" si="103"/>
        <v>43682.916666666664</v>
      </c>
      <c r="AZ105" s="149">
        <f t="shared" si="103"/>
        <v>43683.166666666664</v>
      </c>
      <c r="BA105" s="245">
        <f t="shared" si="104"/>
        <v>43683.416666666664</v>
      </c>
      <c r="BB105" s="245">
        <f t="shared" si="105"/>
        <v>43683.916666666664</v>
      </c>
      <c r="BC105" s="246">
        <f t="shared" si="106"/>
        <v>43683.416666666664</v>
      </c>
      <c r="BD105" s="246">
        <f t="shared" si="107"/>
        <v>43683.916666666664</v>
      </c>
      <c r="BE105" s="87">
        <f t="shared" si="108"/>
        <v>7</v>
      </c>
    </row>
    <row r="106" spans="2:57" x14ac:dyDescent="0.25">
      <c r="B106" s="811">
        <v>104</v>
      </c>
      <c r="C106" s="788" t="s">
        <v>2595</v>
      </c>
      <c r="D106" s="830" t="s">
        <v>2598</v>
      </c>
      <c r="E106" s="788" t="s">
        <v>2599</v>
      </c>
      <c r="F106" s="858"/>
      <c r="G106" s="797">
        <v>7</v>
      </c>
      <c r="H106" s="831">
        <v>10</v>
      </c>
      <c r="I106" s="780" t="s">
        <v>2337</v>
      </c>
      <c r="AM106" s="634" t="str">
        <f t="shared" si="96"/>
        <v>-</v>
      </c>
      <c r="AN106" s="144" t="str">
        <f t="shared" si="97"/>
        <v>-</v>
      </c>
      <c r="AO106" s="155" t="str">
        <f t="shared" si="98"/>
        <v>-</v>
      </c>
      <c r="AP106" s="138">
        <f t="shared" si="74"/>
        <v>104</v>
      </c>
      <c r="AQ106" s="143" t="str">
        <f t="shared" si="99"/>
        <v>Дальневосточная</v>
      </c>
      <c r="AR106" s="143" t="str">
        <f t="shared" si="100"/>
        <v>Владивостокский</v>
      </c>
      <c r="AS106" s="143" t="str">
        <f t="shared" si="101"/>
        <v>Владивосток</v>
      </c>
      <c r="AT106" s="139"/>
      <c r="AU106" s="139"/>
      <c r="AV106" s="140">
        <f t="shared" si="102"/>
        <v>10</v>
      </c>
      <c r="AW106" s="147">
        <f t="shared" si="64"/>
        <v>43682.416666666664</v>
      </c>
      <c r="AX106" s="148">
        <f t="shared" si="103"/>
        <v>43682.666666666664</v>
      </c>
      <c r="AY106" s="148">
        <f t="shared" si="103"/>
        <v>43682.916666666664</v>
      </c>
      <c r="AZ106" s="149">
        <f t="shared" si="103"/>
        <v>43683.166666666664</v>
      </c>
      <c r="BA106" s="245">
        <f t="shared" si="104"/>
        <v>43683.416666666664</v>
      </c>
      <c r="BB106" s="245">
        <f t="shared" si="105"/>
        <v>43683.916666666664</v>
      </c>
      <c r="BC106" s="246">
        <f t="shared" si="106"/>
        <v>43683.416666666664</v>
      </c>
      <c r="BD106" s="246">
        <f t="shared" si="107"/>
        <v>43683.916666666664</v>
      </c>
      <c r="BE106" s="87">
        <f t="shared" si="108"/>
        <v>7</v>
      </c>
    </row>
    <row r="107" spans="2:57" x14ac:dyDescent="0.25">
      <c r="B107" s="811">
        <v>105</v>
      </c>
      <c r="C107" s="788" t="s">
        <v>2595</v>
      </c>
      <c r="D107" s="830" t="s">
        <v>2600</v>
      </c>
      <c r="E107" s="788" t="s">
        <v>2601</v>
      </c>
      <c r="F107" s="858"/>
      <c r="G107" s="797">
        <v>7</v>
      </c>
      <c r="H107" s="831">
        <v>10</v>
      </c>
      <c r="I107" s="780" t="s">
        <v>2337</v>
      </c>
      <c r="AM107" s="634" t="str">
        <f t="shared" si="96"/>
        <v>-</v>
      </c>
      <c r="AN107" s="144" t="str">
        <f t="shared" si="97"/>
        <v>-</v>
      </c>
      <c r="AO107" s="155" t="str">
        <f t="shared" si="98"/>
        <v>-</v>
      </c>
      <c r="AP107" s="138">
        <f t="shared" si="74"/>
        <v>105</v>
      </c>
      <c r="AQ107" s="143" t="str">
        <f t="shared" si="99"/>
        <v>Дальневосточная</v>
      </c>
      <c r="AR107" s="143" t="str">
        <f t="shared" si="100"/>
        <v>Комсомольский</v>
      </c>
      <c r="AS107" s="143" t="str">
        <f t="shared" si="101"/>
        <v>Комсомольск-на -Амуре</v>
      </c>
      <c r="AT107" s="139"/>
      <c r="AU107" s="139"/>
      <c r="AV107" s="140">
        <f t="shared" si="102"/>
        <v>10</v>
      </c>
      <c r="AW107" s="147">
        <f t="shared" si="64"/>
        <v>43682.416666666664</v>
      </c>
      <c r="AX107" s="148">
        <f t="shared" si="103"/>
        <v>43682.666666666664</v>
      </c>
      <c r="AY107" s="148">
        <f t="shared" si="103"/>
        <v>43682.916666666664</v>
      </c>
      <c r="AZ107" s="149">
        <f t="shared" si="103"/>
        <v>43683.166666666664</v>
      </c>
      <c r="BA107" s="245">
        <f t="shared" si="104"/>
        <v>43683.416666666664</v>
      </c>
      <c r="BB107" s="245">
        <f t="shared" si="105"/>
        <v>43683.916666666664</v>
      </c>
      <c r="BC107" s="246">
        <f t="shared" si="106"/>
        <v>43683.416666666664</v>
      </c>
      <c r="BD107" s="246">
        <f t="shared" si="107"/>
        <v>43683.916666666664</v>
      </c>
      <c r="BE107" s="87">
        <f t="shared" si="108"/>
        <v>7</v>
      </c>
    </row>
    <row r="108" spans="2:57" x14ac:dyDescent="0.25">
      <c r="B108" s="811">
        <v>106</v>
      </c>
      <c r="C108" s="788" t="s">
        <v>2595</v>
      </c>
      <c r="D108" s="830" t="s">
        <v>2602</v>
      </c>
      <c r="E108" s="788" t="s">
        <v>2603</v>
      </c>
      <c r="F108" s="858"/>
      <c r="G108" s="797">
        <v>7</v>
      </c>
      <c r="H108" s="831">
        <v>10</v>
      </c>
      <c r="I108" s="780" t="s">
        <v>2337</v>
      </c>
      <c r="AM108" s="634" t="str">
        <f t="shared" si="96"/>
        <v>-</v>
      </c>
      <c r="AN108" s="144" t="str">
        <f t="shared" si="97"/>
        <v>-</v>
      </c>
      <c r="AO108" s="155" t="str">
        <f t="shared" si="98"/>
        <v>-</v>
      </c>
      <c r="AP108" s="138">
        <f t="shared" si="74"/>
        <v>106</v>
      </c>
      <c r="AQ108" s="143" t="str">
        <f t="shared" si="99"/>
        <v>Дальневосточная</v>
      </c>
      <c r="AR108" s="143" t="str">
        <f t="shared" si="100"/>
        <v>Сахалинский</v>
      </c>
      <c r="AS108" s="143" t="str">
        <f t="shared" si="101"/>
        <v>Южно-Сахалинск</v>
      </c>
      <c r="AT108" s="139"/>
      <c r="AU108" s="139"/>
      <c r="AV108" s="140">
        <f t="shared" si="102"/>
        <v>10</v>
      </c>
      <c r="AW108" s="147">
        <f t="shared" si="64"/>
        <v>43682.416666666664</v>
      </c>
      <c r="AX108" s="148">
        <f t="shared" si="103"/>
        <v>43682.666666666664</v>
      </c>
      <c r="AY108" s="148">
        <f t="shared" si="103"/>
        <v>43682.916666666664</v>
      </c>
      <c r="AZ108" s="149">
        <f t="shared" si="103"/>
        <v>43683.166666666664</v>
      </c>
      <c r="BA108" s="245">
        <f t="shared" si="104"/>
        <v>43683.416666666664</v>
      </c>
      <c r="BB108" s="245">
        <f t="shared" si="105"/>
        <v>43683.916666666664</v>
      </c>
      <c r="BC108" s="246">
        <f t="shared" si="106"/>
        <v>43683.416666666664</v>
      </c>
      <c r="BD108" s="246">
        <f t="shared" si="107"/>
        <v>43683.916666666664</v>
      </c>
      <c r="BE108" s="87">
        <f t="shared" si="108"/>
        <v>7</v>
      </c>
    </row>
    <row r="109" spans="2:57" x14ac:dyDescent="0.25">
      <c r="B109" s="811">
        <v>107</v>
      </c>
      <c r="C109" s="788" t="s">
        <v>2595</v>
      </c>
      <c r="D109" s="830" t="s">
        <v>2604</v>
      </c>
      <c r="E109" s="788" t="s">
        <v>2605</v>
      </c>
      <c r="F109" s="858"/>
      <c r="G109" s="797">
        <v>6</v>
      </c>
      <c r="H109" s="831">
        <v>9</v>
      </c>
      <c r="I109" s="780" t="s">
        <v>2337</v>
      </c>
      <c r="AM109" s="634" t="str">
        <f t="shared" si="96"/>
        <v>-</v>
      </c>
      <c r="AN109" s="144" t="str">
        <f t="shared" si="97"/>
        <v>-</v>
      </c>
      <c r="AO109" s="155" t="str">
        <f t="shared" si="98"/>
        <v>-</v>
      </c>
      <c r="AP109" s="138">
        <f t="shared" si="74"/>
        <v>107</v>
      </c>
      <c r="AQ109" s="143" t="str">
        <f t="shared" si="99"/>
        <v>Дальневосточная</v>
      </c>
      <c r="AR109" s="143" t="str">
        <f t="shared" si="100"/>
        <v>Тындинский</v>
      </c>
      <c r="AS109" s="143" t="str">
        <f t="shared" si="101"/>
        <v>Тында</v>
      </c>
      <c r="AT109" s="139"/>
      <c r="AU109" s="139"/>
      <c r="AV109" s="140">
        <f t="shared" si="102"/>
        <v>9</v>
      </c>
      <c r="AW109" s="147">
        <f t="shared" si="64"/>
        <v>43682.375</v>
      </c>
      <c r="AX109" s="148">
        <f t="shared" si="103"/>
        <v>43682.625</v>
      </c>
      <c r="AY109" s="148">
        <f t="shared" si="103"/>
        <v>43682.875</v>
      </c>
      <c r="AZ109" s="149">
        <f t="shared" si="103"/>
        <v>43683.125</v>
      </c>
      <c r="BA109" s="245">
        <f t="shared" si="104"/>
        <v>43683.375</v>
      </c>
      <c r="BB109" s="245">
        <f t="shared" si="105"/>
        <v>43683.875</v>
      </c>
      <c r="BC109" s="246">
        <f t="shared" si="106"/>
        <v>43683.375</v>
      </c>
      <c r="BD109" s="246">
        <f t="shared" si="107"/>
        <v>43683.875</v>
      </c>
      <c r="BE109" s="87">
        <f t="shared" si="108"/>
        <v>6</v>
      </c>
    </row>
    <row r="110" spans="2:57" x14ac:dyDescent="0.25">
      <c r="B110" s="811">
        <v>108</v>
      </c>
      <c r="C110" s="788" t="s">
        <v>2595</v>
      </c>
      <c r="D110" s="830" t="s">
        <v>2602</v>
      </c>
      <c r="E110" s="788" t="s">
        <v>1145</v>
      </c>
      <c r="F110" s="858"/>
      <c r="G110" s="797">
        <v>7</v>
      </c>
      <c r="H110" s="831">
        <v>10</v>
      </c>
      <c r="I110" s="780" t="s">
        <v>2337</v>
      </c>
      <c r="AM110" s="634" t="str">
        <f t="shared" si="96"/>
        <v>-</v>
      </c>
      <c r="AN110" s="144" t="str">
        <f t="shared" si="97"/>
        <v>-</v>
      </c>
      <c r="AO110" s="155" t="str">
        <f t="shared" si="98"/>
        <v>-</v>
      </c>
      <c r="AP110" s="138">
        <f t="shared" si="74"/>
        <v>108</v>
      </c>
      <c r="AQ110" s="143" t="str">
        <f t="shared" si="99"/>
        <v>Дальневосточная</v>
      </c>
      <c r="AR110" s="143" t="str">
        <f t="shared" si="100"/>
        <v>Сахалинский</v>
      </c>
      <c r="AS110" s="143" t="str">
        <f t="shared" si="101"/>
        <v>Холмск</v>
      </c>
      <c r="AT110" s="139"/>
      <c r="AU110" s="139"/>
      <c r="AV110" s="140">
        <f t="shared" si="102"/>
        <v>10</v>
      </c>
      <c r="AW110" s="147">
        <f t="shared" si="64"/>
        <v>43682.416666666664</v>
      </c>
      <c r="AX110" s="148">
        <f t="shared" si="103"/>
        <v>43682.666666666664</v>
      </c>
      <c r="AY110" s="148">
        <f t="shared" si="103"/>
        <v>43682.916666666664</v>
      </c>
      <c r="AZ110" s="149">
        <f t="shared" si="103"/>
        <v>43683.166666666664</v>
      </c>
      <c r="BA110" s="245">
        <f t="shared" si="104"/>
        <v>43683.416666666664</v>
      </c>
      <c r="BB110" s="245">
        <f t="shared" si="105"/>
        <v>43683.916666666664</v>
      </c>
      <c r="BC110" s="246">
        <f t="shared" si="106"/>
        <v>43683.416666666664</v>
      </c>
      <c r="BD110" s="246">
        <f t="shared" si="107"/>
        <v>43683.916666666664</v>
      </c>
      <c r="BE110" s="87">
        <f t="shared" si="108"/>
        <v>7</v>
      </c>
    </row>
    <row r="111" spans="2:57" x14ac:dyDescent="0.25">
      <c r="B111" s="811">
        <v>109</v>
      </c>
      <c r="C111" s="788" t="s">
        <v>2595</v>
      </c>
      <c r="D111" s="830" t="s">
        <v>2600</v>
      </c>
      <c r="E111" s="788" t="s">
        <v>2410</v>
      </c>
      <c r="F111" s="858"/>
      <c r="G111" s="797">
        <v>7</v>
      </c>
      <c r="H111" s="831">
        <v>10</v>
      </c>
      <c r="I111" s="780" t="s">
        <v>2337</v>
      </c>
      <c r="AM111" s="634" t="str">
        <f t="shared" si="96"/>
        <v>-</v>
      </c>
      <c r="AN111" s="144" t="str">
        <f t="shared" si="97"/>
        <v>-</v>
      </c>
      <c r="AO111" s="155" t="str">
        <f t="shared" si="98"/>
        <v>-</v>
      </c>
      <c r="AP111" s="138">
        <f t="shared" si="74"/>
        <v>109</v>
      </c>
      <c r="AQ111" s="143" t="str">
        <f t="shared" si="99"/>
        <v>Дальневосточная</v>
      </c>
      <c r="AR111" s="143" t="str">
        <f t="shared" si="100"/>
        <v>Комсомольский</v>
      </c>
      <c r="AS111" s="143" t="str">
        <f t="shared" si="101"/>
        <v>Ванино</v>
      </c>
      <c r="AT111" s="139"/>
      <c r="AU111" s="139"/>
      <c r="AV111" s="140">
        <f t="shared" si="102"/>
        <v>10</v>
      </c>
      <c r="AW111" s="147">
        <f t="shared" si="64"/>
        <v>43682.416666666664</v>
      </c>
      <c r="AX111" s="148">
        <f t="shared" si="103"/>
        <v>43682.666666666664</v>
      </c>
      <c r="AY111" s="148">
        <f t="shared" si="103"/>
        <v>43682.916666666664</v>
      </c>
      <c r="AZ111" s="149">
        <f t="shared" si="103"/>
        <v>43683.166666666664</v>
      </c>
      <c r="BA111" s="245">
        <f t="shared" si="104"/>
        <v>43683.416666666664</v>
      </c>
      <c r="BB111" s="245">
        <f t="shared" si="105"/>
        <v>43683.916666666664</v>
      </c>
      <c r="BC111" s="246">
        <f t="shared" si="106"/>
        <v>43683.416666666664</v>
      </c>
      <c r="BD111" s="246">
        <f t="shared" si="107"/>
        <v>43683.916666666664</v>
      </c>
      <c r="BE111" s="87">
        <f t="shared" si="108"/>
        <v>7</v>
      </c>
    </row>
    <row r="112" spans="2:57" x14ac:dyDescent="0.25">
      <c r="B112" s="811">
        <v>110</v>
      </c>
      <c r="C112" s="794" t="s">
        <v>2595</v>
      </c>
      <c r="D112" s="865" t="s">
        <v>2598</v>
      </c>
      <c r="E112" s="794" t="s">
        <v>1187</v>
      </c>
      <c r="F112" s="858"/>
      <c r="G112" s="797">
        <v>7</v>
      </c>
      <c r="H112" s="867">
        <v>10</v>
      </c>
      <c r="I112" s="780" t="s">
        <v>2337</v>
      </c>
      <c r="AM112" s="634" t="str">
        <f t="shared" si="96"/>
        <v>-</v>
      </c>
      <c r="AN112" s="144" t="str">
        <f t="shared" si="97"/>
        <v>-</v>
      </c>
      <c r="AO112" s="155" t="str">
        <f t="shared" si="98"/>
        <v>-</v>
      </c>
      <c r="AP112" s="138">
        <f t="shared" si="74"/>
        <v>110</v>
      </c>
      <c r="AQ112" s="143" t="str">
        <f t="shared" si="99"/>
        <v>Дальневосточная</v>
      </c>
      <c r="AR112" s="143" t="str">
        <f t="shared" si="100"/>
        <v>Владивостокский</v>
      </c>
      <c r="AS112" s="143" t="str">
        <f t="shared" si="101"/>
        <v>Дальнереченск</v>
      </c>
      <c r="AT112" s="139"/>
      <c r="AU112" s="139"/>
      <c r="AV112" s="140">
        <f t="shared" si="102"/>
        <v>10</v>
      </c>
      <c r="AW112" s="147">
        <f t="shared" si="64"/>
        <v>43682.416666666664</v>
      </c>
      <c r="AX112" s="148">
        <f t="shared" si="103"/>
        <v>43682.666666666664</v>
      </c>
      <c r="AY112" s="148">
        <f t="shared" si="103"/>
        <v>43682.916666666664</v>
      </c>
      <c r="AZ112" s="149">
        <f t="shared" si="103"/>
        <v>43683.166666666664</v>
      </c>
      <c r="BA112" s="245">
        <f t="shared" si="104"/>
        <v>43683.416666666664</v>
      </c>
      <c r="BB112" s="245">
        <f t="shared" si="105"/>
        <v>43683.916666666664</v>
      </c>
      <c r="BC112" s="246">
        <f t="shared" si="106"/>
        <v>43683.416666666664</v>
      </c>
      <c r="BD112" s="246">
        <f t="shared" si="107"/>
        <v>43683.916666666664</v>
      </c>
      <c r="BE112" s="87">
        <f t="shared" si="108"/>
        <v>7</v>
      </c>
    </row>
    <row r="113" spans="2:57" x14ac:dyDescent="0.25">
      <c r="B113" s="811">
        <v>111</v>
      </c>
      <c r="C113" s="794" t="s">
        <v>2595</v>
      </c>
      <c r="D113" s="830" t="s">
        <v>2604</v>
      </c>
      <c r="E113" s="794" t="s">
        <v>1188</v>
      </c>
      <c r="F113" s="858"/>
      <c r="G113" s="797">
        <v>6</v>
      </c>
      <c r="H113" s="867">
        <v>9</v>
      </c>
      <c r="I113" s="780" t="s">
        <v>2337</v>
      </c>
      <c r="AM113" s="634" t="str">
        <f t="shared" si="96"/>
        <v>-</v>
      </c>
      <c r="AN113" s="144" t="str">
        <f t="shared" si="97"/>
        <v>-</v>
      </c>
      <c r="AO113" s="155" t="str">
        <f t="shared" si="98"/>
        <v>-</v>
      </c>
      <c r="AP113" s="138">
        <f t="shared" si="74"/>
        <v>111</v>
      </c>
      <c r="AQ113" s="143" t="str">
        <f t="shared" si="99"/>
        <v>Дальневосточная</v>
      </c>
      <c r="AR113" s="143" t="str">
        <f t="shared" si="100"/>
        <v>Тындинский</v>
      </c>
      <c r="AS113" s="143" t="str">
        <f t="shared" si="101"/>
        <v>Дугда</v>
      </c>
      <c r="AT113" s="139"/>
      <c r="AU113" s="139"/>
      <c r="AV113" s="140">
        <f t="shared" si="102"/>
        <v>9</v>
      </c>
      <c r="AW113" s="147">
        <f t="shared" si="64"/>
        <v>43682.375</v>
      </c>
      <c r="AX113" s="148">
        <f t="shared" si="103"/>
        <v>43682.625</v>
      </c>
      <c r="AY113" s="148">
        <f t="shared" si="103"/>
        <v>43682.875</v>
      </c>
      <c r="AZ113" s="149">
        <f t="shared" si="103"/>
        <v>43683.125</v>
      </c>
      <c r="BA113" s="245">
        <f t="shared" si="104"/>
        <v>43683.375</v>
      </c>
      <c r="BB113" s="245">
        <f t="shared" si="105"/>
        <v>43683.875</v>
      </c>
      <c r="BC113" s="246">
        <f t="shared" si="106"/>
        <v>43683.375</v>
      </c>
      <c r="BD113" s="246">
        <f t="shared" si="107"/>
        <v>43683.875</v>
      </c>
      <c r="BE113" s="87">
        <f t="shared" si="108"/>
        <v>6</v>
      </c>
    </row>
    <row r="114" spans="2:57" x14ac:dyDescent="0.25">
      <c r="B114" s="849">
        <v>112</v>
      </c>
      <c r="C114" s="805" t="s">
        <v>2595</v>
      </c>
      <c r="D114" s="815" t="s">
        <v>2598</v>
      </c>
      <c r="E114" s="816" t="s">
        <v>2088</v>
      </c>
      <c r="F114" s="817"/>
      <c r="G114" s="818">
        <v>7</v>
      </c>
      <c r="H114" s="819">
        <v>10</v>
      </c>
      <c r="I114" s="780" t="s">
        <v>2337</v>
      </c>
      <c r="AM114" s="634" t="str">
        <f t="shared" si="96"/>
        <v>-</v>
      </c>
      <c r="AN114" s="144" t="str">
        <f t="shared" si="97"/>
        <v>-</v>
      </c>
      <c r="AO114" s="155" t="str">
        <f t="shared" si="98"/>
        <v>-</v>
      </c>
      <c r="AP114" s="138">
        <f t="shared" si="74"/>
        <v>112</v>
      </c>
      <c r="AQ114" s="143" t="str">
        <f t="shared" si="99"/>
        <v>Дальневосточная</v>
      </c>
      <c r="AR114" s="143" t="str">
        <f t="shared" si="100"/>
        <v>Владивостокский</v>
      </c>
      <c r="AS114" s="143" t="str">
        <f t="shared" si="101"/>
        <v>Уссурийск</v>
      </c>
      <c r="AT114" s="139"/>
      <c r="AU114" s="139"/>
      <c r="AV114" s="140">
        <f t="shared" si="102"/>
        <v>10</v>
      </c>
      <c r="AW114" s="147">
        <f t="shared" si="64"/>
        <v>43682.416666666664</v>
      </c>
      <c r="AX114" s="148">
        <f t="shared" si="103"/>
        <v>43682.666666666664</v>
      </c>
      <c r="AY114" s="148">
        <f t="shared" si="103"/>
        <v>43682.916666666664</v>
      </c>
      <c r="AZ114" s="149">
        <f t="shared" si="103"/>
        <v>43683.166666666664</v>
      </c>
      <c r="BA114" s="245">
        <f t="shared" si="104"/>
        <v>43683.416666666664</v>
      </c>
      <c r="BB114" s="245">
        <f t="shared" si="105"/>
        <v>43683.916666666664</v>
      </c>
      <c r="BC114" s="246">
        <f t="shared" si="106"/>
        <v>43683.416666666664</v>
      </c>
      <c r="BD114" s="246">
        <f t="shared" si="107"/>
        <v>43683.916666666664</v>
      </c>
      <c r="BE114" s="87">
        <f t="shared" si="108"/>
        <v>7</v>
      </c>
    </row>
    <row r="115" spans="2:57" ht="15" customHeight="1" x14ac:dyDescent="0.25">
      <c r="B115" s="849">
        <v>113</v>
      </c>
      <c r="C115" s="806" t="s">
        <v>2595</v>
      </c>
      <c r="D115" s="820" t="s">
        <v>2598</v>
      </c>
      <c r="E115" s="893" t="s">
        <v>2115</v>
      </c>
      <c r="F115" s="822"/>
      <c r="G115" s="823">
        <v>7</v>
      </c>
      <c r="H115" s="824">
        <v>10</v>
      </c>
      <c r="I115" s="781" t="s">
        <v>2337</v>
      </c>
      <c r="AM115" s="634" t="str">
        <f t="shared" si="96"/>
        <v>-</v>
      </c>
      <c r="AN115" s="144" t="str">
        <f t="shared" si="97"/>
        <v>-</v>
      </c>
      <c r="AO115" s="155" t="str">
        <f t="shared" si="98"/>
        <v>-</v>
      </c>
      <c r="AP115" s="138">
        <f t="shared" si="74"/>
        <v>113</v>
      </c>
      <c r="AQ115" s="143" t="str">
        <f t="shared" si="99"/>
        <v>Дальневосточная</v>
      </c>
      <c r="AR115" s="143" t="str">
        <f t="shared" si="100"/>
        <v>Владивостокский</v>
      </c>
      <c r="AS115" s="143" t="str">
        <f t="shared" si="101"/>
        <v>Находка-Восточная</v>
      </c>
      <c r="AT115" s="139"/>
      <c r="AU115" s="139"/>
      <c r="AV115" s="140">
        <f t="shared" si="102"/>
        <v>10</v>
      </c>
      <c r="AW115" s="147">
        <f t="shared" si="64"/>
        <v>43682.416666666664</v>
      </c>
      <c r="AX115" s="148">
        <f t="shared" si="103"/>
        <v>43682.666666666664</v>
      </c>
      <c r="AY115" s="148">
        <f t="shared" si="103"/>
        <v>43682.916666666664</v>
      </c>
      <c r="AZ115" s="149">
        <f t="shared" si="103"/>
        <v>43683.166666666664</v>
      </c>
      <c r="BA115" s="245">
        <f t="shared" si="104"/>
        <v>43683.416666666664</v>
      </c>
      <c r="BB115" s="245">
        <f t="shared" si="105"/>
        <v>43683.916666666664</v>
      </c>
      <c r="BC115" s="246">
        <f t="shared" si="106"/>
        <v>43683.416666666664</v>
      </c>
      <c r="BD115" s="246">
        <f t="shared" si="107"/>
        <v>43683.916666666664</v>
      </c>
      <c r="BE115" s="87">
        <f t="shared" si="108"/>
        <v>7</v>
      </c>
    </row>
  </sheetData>
  <mergeCells count="10">
    <mergeCell ref="DK2:DL2"/>
    <mergeCell ref="DM2:DN2"/>
    <mergeCell ref="DO2:DP2"/>
    <mergeCell ref="DQ2:DR2"/>
    <mergeCell ref="EC2:ED2"/>
    <mergeCell ref="DS2:DT2"/>
    <mergeCell ref="DU2:DV2"/>
    <mergeCell ref="DW2:DX2"/>
    <mergeCell ref="DY2:DZ2"/>
    <mergeCell ref="EA2:EB2"/>
  </mergeCells>
  <phoneticPr fontId="4" type="noConversion"/>
  <conditionalFormatting sqref="BS14:CL14">
    <cfRule type="expression" dxfId="34" priority="2" stopIfTrue="1">
      <formula>BS$9&gt;0</formula>
    </cfRule>
  </conditionalFormatting>
  <conditionalFormatting sqref="DK2:ED2">
    <cfRule type="expression" dxfId="33" priority="15" stopIfTrue="1">
      <formula>OR( WEEKDAY(DK$2)=7,WEEKDAY(DK$2)=1 )</formula>
    </cfRule>
  </conditionalFormatting>
  <conditionalFormatting sqref="BT48:CB48">
    <cfRule type="expression" dxfId="32" priority="61" stopIfTrue="1">
      <formula>BT$44&gt;9</formula>
    </cfRule>
    <cfRule type="expression" dxfId="31" priority="62" stopIfTrue="1">
      <formula>BT$62&gt;0</formula>
    </cfRule>
    <cfRule type="expression" dxfId="30" priority="63" stopIfTrue="1">
      <formula>BT$63&gt;0</formula>
    </cfRule>
  </conditionalFormatting>
  <conditionalFormatting sqref="BS51:CB51">
    <cfRule type="expression" dxfId="29" priority="64" stopIfTrue="1">
      <formula>AND(BS$41&gt;=1,BS$41&lt;11)</formula>
    </cfRule>
    <cfRule type="expression" dxfId="28" priority="65" stopIfTrue="1">
      <formula>BS$41&gt;=15</formula>
    </cfRule>
    <cfRule type="expression" dxfId="27" priority="66" stopIfTrue="1">
      <formula>BS$41&gt;=20</formula>
    </cfRule>
  </conditionalFormatting>
  <conditionalFormatting sqref="BS48 BS66:CB66">
    <cfRule type="expression" dxfId="26" priority="120" stopIfTrue="1">
      <formula>BS$44&gt;9</formula>
    </cfRule>
    <cfRule type="expression" dxfId="25" priority="121" stopIfTrue="1">
      <formula>BS$62&gt;0</formula>
    </cfRule>
    <cfRule type="expression" dxfId="24" priority="122" stopIfTrue="1">
      <formula>BS$63&gt;0</formula>
    </cfRule>
  </conditionalFormatting>
  <conditionalFormatting sqref="BS16:CL16">
    <cfRule type="expression" dxfId="23" priority="49" stopIfTrue="1">
      <formula>BS$12&gt;9.5</formula>
    </cfRule>
    <cfRule type="expression" dxfId="22" priority="50" stopIfTrue="1">
      <formula>BS$31&gt;0</formula>
    </cfRule>
    <cfRule type="expression" dxfId="21" priority="51" stopIfTrue="1">
      <formula>BS$30&gt;0</formula>
    </cfRule>
  </conditionalFormatting>
  <conditionalFormatting sqref="CL11">
    <cfRule type="cellIs" dxfId="20" priority="8" stopIfTrue="1" operator="between">
      <formula>"*"</formula>
      <formula>"***"</formula>
    </cfRule>
  </conditionalFormatting>
  <conditionalFormatting sqref="BS9:CL9">
    <cfRule type="cellIs" dxfId="19" priority="9" stopIfTrue="1" operator="between">
      <formula>15</formula>
      <formula>50</formula>
    </cfRule>
  </conditionalFormatting>
  <conditionalFormatting sqref="DK7:ED7">
    <cfRule type="cellIs" dxfId="18" priority="10" stopIfTrue="1" operator="between">
      <formula>"*"</formula>
      <formula>"**"</formula>
    </cfRule>
    <cfRule type="cellIs" dxfId="17" priority="11" stopIfTrue="1" operator="equal">
      <formula>"***"</formula>
    </cfRule>
    <cfRule type="cellIs" dxfId="16" priority="12" stopIfTrue="1" operator="equal">
      <formula>"···"</formula>
    </cfRule>
  </conditionalFormatting>
  <conditionalFormatting sqref="DT16">
    <cfRule type="cellIs" dxfId="15" priority="39" stopIfTrue="1" operator="between">
      <formula>"*"</formula>
      <formula>"***"</formula>
    </cfRule>
    <cfRule type="cellIs" dxfId="14" priority="40" stopIfTrue="1" operator="equal">
      <formula>"· *"</formula>
    </cfRule>
  </conditionalFormatting>
  <conditionalFormatting sqref="DK6:ED6">
    <cfRule type="cellIs" dxfId="13" priority="91" stopIfTrue="1" operator="between">
      <formula>"*"</formula>
      <formula>"***"</formula>
    </cfRule>
    <cfRule type="cellIs" dxfId="12" priority="92" stopIfTrue="1" operator="equal">
      <formula>"· *"</formula>
    </cfRule>
    <cfRule type="cellIs" dxfId="11" priority="93" stopIfTrue="1" operator="equal">
      <formula>"D·"</formula>
    </cfRule>
  </conditionalFormatting>
  <conditionalFormatting sqref="BS43:CB43">
    <cfRule type="cellIs" dxfId="10" priority="97" stopIfTrue="1" operator="between">
      <formula>"*"</formula>
      <formula>"***"</formula>
    </cfRule>
    <cfRule type="cellIs" dxfId="9" priority="98" stopIfTrue="1" operator="equal">
      <formula>"· *"</formula>
    </cfRule>
    <cfRule type="cellIs" dxfId="8" priority="99" stopIfTrue="1" operator="equal">
      <formula>"D·"</formula>
    </cfRule>
  </conditionalFormatting>
  <conditionalFormatting sqref="BS11:CK11">
    <cfRule type="cellIs" dxfId="7" priority="103" stopIfTrue="1" operator="between">
      <formula>"*"</formula>
      <formula>"***"</formula>
    </cfRule>
    <cfRule type="cellIs" dxfId="6" priority="104" stopIfTrue="1" operator="equal">
      <formula>"· *"</formula>
    </cfRule>
    <cfRule type="cellIs" dxfId="5" priority="105" stopIfTrue="1" operator="equal">
      <formula>"D·"</formula>
    </cfRule>
  </conditionalFormatting>
  <conditionalFormatting sqref="BS21:CL21">
    <cfRule type="expression" dxfId="4" priority="153" stopIfTrue="1">
      <formula>AND(BS$9&gt;=1,BS$9&lt;14)</formula>
    </cfRule>
    <cfRule type="expression" dxfId="3" priority="154" stopIfTrue="1">
      <formula>BS$9&gt;=14</formula>
    </cfRule>
  </conditionalFormatting>
  <conditionalFormatting sqref="DK10:ED10">
    <cfRule type="expression" dxfId="2" priority="155" stopIfTrue="1">
      <formula>AND(BS$9&gt;=10,BS$9&lt;14)</formula>
    </cfRule>
    <cfRule type="expression" dxfId="1" priority="156" stopIfTrue="1">
      <formula>BS$9&gt;=20</formula>
    </cfRule>
    <cfRule type="expression" dxfId="0" priority="157" stopIfTrue="1">
      <formula>BS$9&gt;=14</formula>
    </cfRule>
  </conditionalFormatting>
  <pageMargins left="0.78740157480314965" right="0.78740157480314965" top="0" bottom="0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r:id="rId4" name="Drop Down 1">
              <controlPr defaultSize="0" autoLine="0" autoPict="0">
                <anchor moveWithCells="1">
                  <from>
                    <xdr:col>59</xdr:col>
                    <xdr:colOff>53340</xdr:colOff>
                    <xdr:row>1</xdr:row>
                    <xdr:rowOff>30480</xdr:rowOff>
                  </from>
                  <to>
                    <xdr:col>59</xdr:col>
                    <xdr:colOff>1257300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0" r:id="rId5" name="Drop Down 6">
              <controlPr defaultSize="0" autoLine="0" autoPict="0">
                <anchor moveWithCells="1">
                  <from>
                    <xdr:col>60</xdr:col>
                    <xdr:colOff>76200</xdr:colOff>
                    <xdr:row>1</xdr:row>
                    <xdr:rowOff>38100</xdr:rowOff>
                  </from>
                  <to>
                    <xdr:col>60</xdr:col>
                    <xdr:colOff>1173480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6" r:id="rId6" name="Drop Down 12">
              <controlPr defaultSize="0" autoLine="0" autoPict="0">
                <anchor moveWithCells="1">
                  <from>
                    <xdr:col>65</xdr:col>
                    <xdr:colOff>83820</xdr:colOff>
                    <xdr:row>17</xdr:row>
                    <xdr:rowOff>106680</xdr:rowOff>
                  </from>
                  <to>
                    <xdr:col>66</xdr:col>
                    <xdr:colOff>251460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7" r:id="rId7" name="Drop Down 13">
              <controlPr defaultSize="0" autoLine="0" autoPict="0">
                <anchor moveWithCells="1">
                  <from>
                    <xdr:col>59</xdr:col>
                    <xdr:colOff>381000</xdr:colOff>
                    <xdr:row>35</xdr:row>
                    <xdr:rowOff>7620</xdr:rowOff>
                  </from>
                  <to>
                    <xdr:col>60</xdr:col>
                    <xdr:colOff>7620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8" r:id="rId8" name="Drop Down 14">
              <controlPr defaultSize="0" autoLine="0" autoPict="0">
                <anchor moveWithCells="1">
                  <from>
                    <xdr:col>60</xdr:col>
                    <xdr:colOff>144780</xdr:colOff>
                    <xdr:row>35</xdr:row>
                    <xdr:rowOff>0</xdr:rowOff>
                  </from>
                  <to>
                    <xdr:col>60</xdr:col>
                    <xdr:colOff>1249680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9" r:id="rId9" name="Drop Down 15">
              <controlPr defaultSize="0" autoLine="0" autoPict="0">
                <anchor moveWithCells="1">
                  <from>
                    <xdr:col>65</xdr:col>
                    <xdr:colOff>15240</xdr:colOff>
                    <xdr:row>54</xdr:row>
                    <xdr:rowOff>137160</xdr:rowOff>
                  </from>
                  <to>
                    <xdr:col>66</xdr:col>
                    <xdr:colOff>190500</xdr:colOff>
                    <xdr:row>55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2" r:id="rId10" name="Group Box 18">
              <controlPr defaultSize="0" autoFill="0" autoPict="0">
                <anchor moveWithCells="1">
                  <from>
                    <xdr:col>92</xdr:col>
                    <xdr:colOff>99060</xdr:colOff>
                    <xdr:row>23</xdr:row>
                    <xdr:rowOff>68580</xdr:rowOff>
                  </from>
                  <to>
                    <xdr:col>95</xdr:col>
                    <xdr:colOff>129540</xdr:colOff>
                    <xdr:row>26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5" r:id="rId11" name="Check Box 21">
              <controlPr defaultSize="0" autoFill="0" autoLine="0" autoPict="0">
                <anchor moveWithCells="1">
                  <from>
                    <xdr:col>92</xdr:col>
                    <xdr:colOff>312420</xdr:colOff>
                    <xdr:row>25</xdr:row>
                    <xdr:rowOff>53340</xdr:rowOff>
                  </from>
                  <to>
                    <xdr:col>93</xdr:col>
                    <xdr:colOff>419100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6" r:id="rId12" name="Check Box 22">
              <controlPr defaultSize="0" autoFill="0" autoLine="0" autoPict="0">
                <anchor moveWithCells="1">
                  <from>
                    <xdr:col>94</xdr:col>
                    <xdr:colOff>7620</xdr:colOff>
                    <xdr:row>25</xdr:row>
                    <xdr:rowOff>53340</xdr:rowOff>
                  </from>
                  <to>
                    <xdr:col>95</xdr:col>
                    <xdr:colOff>114300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8" r:id="rId13" name="List Box 44">
              <controlPr defaultSize="0" autoLine="0" autoPict="0">
                <anchor moveWithCells="1">
                  <from>
                    <xdr:col>19</xdr:col>
                    <xdr:colOff>220980</xdr:colOff>
                    <xdr:row>4</xdr:row>
                    <xdr:rowOff>0</xdr:rowOff>
                  </from>
                  <to>
                    <xdr:col>21</xdr:col>
                    <xdr:colOff>121920</xdr:colOff>
                    <xdr:row>13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График_12ч</vt:lpstr>
      <vt:lpstr>График_24ч</vt:lpstr>
      <vt:lpstr>Бланк_1</vt:lpstr>
      <vt:lpstr>Бланк_0</vt:lpstr>
      <vt:lpstr>Ввод</vt:lpstr>
      <vt:lpstr>исходники</vt:lpstr>
      <vt:lpstr>Ст.прогноза</vt:lpstr>
      <vt:lpstr>График_12ч!Область_печати</vt:lpstr>
      <vt:lpstr>График_24ч!Область_печати</vt:lpstr>
      <vt:lpstr>Ст.прогноза!Область_печати</vt:lpstr>
    </vt:vector>
  </TitlesOfParts>
  <Company>-----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</dc:creator>
  <cp:lastModifiedBy>Annenkova Yana</cp:lastModifiedBy>
  <cp:lastPrinted>2019-04-07T12:34:42Z</cp:lastPrinted>
  <dcterms:created xsi:type="dcterms:W3CDTF">2015-08-01T11:47:00Z</dcterms:created>
  <dcterms:modified xsi:type="dcterms:W3CDTF">2019-09-24T17:15:57Z</dcterms:modified>
</cp:coreProperties>
</file>